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drawings/drawing1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drawings/drawing18.xml" ContentType="application/vnd.openxmlformats-officedocument.drawingml.chartshapes+xml"/>
  <Override PartName="/xl/pivotTables/pivotTable5.xml" ContentType="application/vnd.openxmlformats-officedocument.spreadsheetml.pivotTable+xml"/>
  <Override PartName="/xl/drawings/drawing19.xml" ContentType="application/vnd.openxmlformats-officedocument.drawing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charts/chart14.xml" ContentType="application/vnd.openxmlformats-officedocument.drawingml.chart+xml"/>
  <Override PartName="/xl/pivotTables/pivotTable6.xml" ContentType="application/vnd.openxmlformats-officedocument.spreadsheetml.pivotTable+xml"/>
  <Override PartName="/xl/drawings/drawing20.xml" ContentType="application/vnd.openxmlformats-officedocument.drawing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harts/chart15.xml" ContentType="application/vnd.openxmlformats-officedocument.drawingml.chart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60" windowWidth="24150" windowHeight="17325" activeTab="2"/>
  </bookViews>
  <sheets>
    <sheet name="TOC" sheetId="19" r:id="rId1"/>
    <sheet name="Draw Ups and Drawdowns" sheetId="29" r:id="rId2"/>
    <sheet name="Treasury Yield Curve Level&amp;chg" sheetId="7" r:id="rId3"/>
    <sheet name="Distribution of 1 day yield chg" sheetId="8" r:id="rId4"/>
    <sheet name="Daily Tsy Yield Curve Rates" sheetId="34" r:id="rId5"/>
    <sheet name="Historical IOS Carry" sheetId="23" r:id="rId6"/>
    <sheet name="IOS OAS &amp; Universe Refi" sheetId="9" r:id="rId7"/>
    <sheet name="Refinanceable &amp; Mtg Rate" sheetId="10" r:id="rId8"/>
    <sheet name="Refinaneable Universe" sheetId="11" r:id="rId9"/>
    <sheet name="Prepay Risk vs IOS OAS" sheetId="12" r:id="rId10"/>
    <sheet name="Sonata Prepay Risk vs IOS OAS" sheetId="20" r:id="rId11"/>
    <sheet name="Cello Net IO &amp; CMO MV % of NAV " sheetId="4" state="hidden" r:id="rId12"/>
    <sheet name="Cello Net IO &amp; CMO MV QT" sheetId="24" r:id="rId13"/>
    <sheet name="Sonata Net IO &amp; CMO MV % of NAV" sheetId="16" state="hidden" r:id="rId14"/>
    <sheet name="Sonata Net IO &amp; CMO MV QT" sheetId="25" r:id="rId15"/>
    <sheet name="Perf S&amp;P Worst 10 Months" sheetId="21" r:id="rId16"/>
    <sheet name="Perf S&amp;P Best 10 Months" sheetId="22" r:id="rId17"/>
    <sheet name="Net IO Raw Data" sheetId="1" state="hidden" r:id="rId18"/>
    <sheet name="Net IO Raw Data QT" sheetId="27" state="hidden" r:id="rId19"/>
    <sheet name="CMO MV Raw" sheetId="5" state="hidden" r:id="rId20"/>
    <sheet name="Sonata Net IO Raw Data" sheetId="15" state="hidden" r:id="rId21"/>
    <sheet name="Sonata Net IO Raw Data QT" sheetId="28" state="hidden" r:id="rId22"/>
    <sheet name="Sonata CMO MV Raw" sheetId="14" state="hidden" r:id="rId23"/>
    <sheet name="CMO MV IQ Raw" sheetId="2" state="hidden" r:id="rId24"/>
    <sheet name="Sheet3" sheetId="3" state="hidden" r:id="rId25"/>
    <sheet name="Portfolio Summary" sheetId="32" r:id="rId26"/>
    <sheet name="Portfolio IR Exposures" sheetId="33" r:id="rId27"/>
    <sheet name="Porfolio Characteristic Report" sheetId="35" state="hidden" r:id="rId28"/>
  </sheets>
  <functionGroups builtInGroupCount="17"/>
  <externalReferences>
    <externalReference r:id="rId29"/>
    <externalReference r:id="rId30"/>
    <externalReference r:id="rId31"/>
    <externalReference r:id="rId32"/>
    <externalReference r:id="rId33"/>
  </externalReferences>
  <definedNames>
    <definedName name="AsOfDate">TOC!$D$1</definedName>
    <definedName name="CurrentCoupon" localSheetId="18">CurrentCouponDataTable[MtgRate]</definedName>
    <definedName name="CurrentCoupon" localSheetId="21">CurrentCouponDataTable[MtgRate]</definedName>
    <definedName name="CurrentCoupon">CurrentCouponDataTable[MtgRate]</definedName>
    <definedName name="CurrentCouponAsOfDate" localSheetId="18">CurrentCouponDataTable[AsOf]</definedName>
    <definedName name="CurrentCouponAsOfDate" localSheetId="21">CurrentCouponDataTable[AsOf]</definedName>
    <definedName name="CurrentCouponAsOfDate">CurrentCouponDataTable[AsOf]</definedName>
    <definedName name="Frm30yrDate">TOC!$D$2</definedName>
    <definedName name="LatestThursday">'Refinaneable Universe'!$N$8</definedName>
    <definedName name="MmExcelLinker_2553DF84_DDC2_44CF_9503_9A7D00D18F6C" localSheetId="18">Portfolio Scenario [1]Analysis!$BA$4:$BG$4</definedName>
    <definedName name="MmExcelLinker_2553DF84_DDC2_44CF_9503_9A7D00D18F6C" localSheetId="21">Portfolio Scenario [1]Analysis!$BA$4:$BG$4</definedName>
    <definedName name="MmExcelLinker_2553DF84_DDC2_44CF_9503_9A7D00D18F6C">Portfolio Scenario [1]Analysis!$BA$4:$BG$4</definedName>
    <definedName name="MmExcelLinker_46BB9AC0_6657_4AC6_AC87_190AC26C2A58" localSheetId="18">Pricing [2]Assumptions!$O$23:$O$23</definedName>
    <definedName name="MmExcelLinker_46BB9AC0_6657_4AC6_AC87_190AC26C2A58" localSheetId="21">Pricing [2]Assumptions!$O$23:$O$23</definedName>
    <definedName name="MmExcelLinker_46BB9AC0_6657_4AC6_AC87_190AC26C2A58">Pricing [2]Assumptions!$O$23:$O$23</definedName>
    <definedName name="MmExcelLinker_48AE0B71_E7CA_4745_9C10_4D8849CB579D" localSheetId="18">Portfolio [3]Detail!$B$14:$B$14</definedName>
    <definedName name="MmExcelLinker_48AE0B71_E7CA_4745_9C10_4D8849CB579D" localSheetId="21">Portfolio [3]Detail!$B$14:$B$14</definedName>
    <definedName name="MmExcelLinker_48AE0B71_E7CA_4745_9C10_4D8849CB579D">Portfolio [3]Detail!$B$14:$B$14</definedName>
    <definedName name="MmExcelLinker_B37266D7_7FB9_442D_AC27_CEC228BC0540" localSheetId="18">Euro Dollar [4]Futures!$F$13:$F$47</definedName>
    <definedName name="MmExcelLinker_B37266D7_7FB9_442D_AC27_CEC228BC0540" localSheetId="21">Euro Dollar [4]Futures!$F$13:$F$47</definedName>
    <definedName name="MmExcelLinker_B37266D7_7FB9_442D_AC27_CEC228BC0540">Euro Dollar [4]Futures!$F$13:$F$47</definedName>
    <definedName name="PreviousMonthDate">'Refinanceable &amp; Mtg Rate'!$S$5</definedName>
    <definedName name="_xlnm.Print_Area" localSheetId="11">'Cello Net IO &amp; CMO MV % of NAV '!$E$1:$AC$68</definedName>
    <definedName name="_xlnm.Print_Area" localSheetId="12">'Cello Net IO &amp; CMO MV QT'!$E$1:$AC$68</definedName>
    <definedName name="_xlnm.Print_Area" localSheetId="25">'Portfolio Summary'!$A$1:$P$67</definedName>
    <definedName name="_xlnm.Print_Area" localSheetId="7">'Refinanceable &amp; Mtg Rate'!$A$1:$X$52</definedName>
    <definedName name="_xlnm.Print_Area" localSheetId="13">'Sonata Net IO &amp; CMO MV % of NAV'!$E$1:$AC$68</definedName>
    <definedName name="_xlnm.Print_Area" localSheetId="14">'Sonata Net IO &amp; CMO MV QT'!$E$1:$AC$68</definedName>
    <definedName name="Query_from_Agency" localSheetId="23" hidden="1">'CMO MV IQ Raw'!$A$1:$B$1217</definedName>
    <definedName name="Query_from_Agency" localSheetId="16" hidden="1">'Perf S&amp;P Best 10 Months'!$U$2:$X$12</definedName>
    <definedName name="Query_from_Agency" localSheetId="15" hidden="1">'Perf S&amp;P Worst 10 Months'!$U$2:$X$12</definedName>
    <definedName name="Query_from_Agency_13" localSheetId="6" hidden="1">'IOS OAS &amp; Universe Refi'!$G$2:$H$1404</definedName>
    <definedName name="Query_from_Agency_13" localSheetId="7" hidden="1">'Refinanceable &amp; Mtg Rate'!$A$4:$K$5</definedName>
    <definedName name="Query_from_Agency_14" localSheetId="7" hidden="1">'Refinanceable &amp; Mtg Rate'!$A$14:$M$15</definedName>
    <definedName name="Query_from_Agency_14" localSheetId="8" hidden="1">'Refinaneable Universe'!$A$7:$K$8</definedName>
    <definedName name="Query_from_Agency_15" localSheetId="7" hidden="1">'Refinanceable &amp; Mtg Rate'!$P$4:$Q$5</definedName>
    <definedName name="Query_from_Agency_16" localSheetId="7" hidden="1">'Refinanceable &amp; Mtg Rate'!$P$14:$R$15</definedName>
    <definedName name="Query_from_Cello_SQL_Server" localSheetId="19" hidden="1">'CMO MV Raw'!$A$1:$B$1649</definedName>
    <definedName name="Query_from_Cello_SQL_Server" localSheetId="17" hidden="1">'Net IO Raw Data'!$A$1:$J$1281</definedName>
    <definedName name="Query_from_Cello_SQL_Server" localSheetId="18" hidden="1">'Net IO Raw Data QT'!$A$1:$J$1281</definedName>
    <definedName name="Query_from_Cello_SQL_Server" localSheetId="22" hidden="1">'Sonata CMO MV Raw'!$A$1:$B$652</definedName>
    <definedName name="Query_from_Cello_SQL_Server" localSheetId="20" hidden="1">'Sonata Net IO Raw Data'!$A$1:$J$645</definedName>
    <definedName name="Query_from_Cello_SQL_Server" localSheetId="21" hidden="1">'Sonata Net IO Raw Data QT'!$A$1:$J$645</definedName>
    <definedName name="RefinaneableUniverseAsOf">'Refinanceable &amp; Mtg Rate'!$P$31</definedName>
    <definedName name="RefinaneableUniverseLatestThursday">'Refinanceable &amp; Mtg Rate'!$R$31</definedName>
    <definedName name="RefinaneableUniversePreviousMonthDate">'Refinanceable &amp; Mtg Rate'!$Q$31</definedName>
    <definedName name="YieldCurve2014" localSheetId="4">'Daily Tsy Yield Curve Rates'!$AD$2:$AO$252</definedName>
    <definedName name="YieldCurve2015" localSheetId="4">'Daily Tsy Yield Curve Rates'!$P$2:$AA$253</definedName>
    <definedName name="YieldCurve2016" localSheetId="4">'Daily Tsy Yield Curve Rates'!$A$2:$L$155</definedName>
  </definedNames>
  <calcPr calcId="145621"/>
  <pivotCaches>
    <pivotCache cacheId="0" r:id="rId34"/>
    <pivotCache cacheId="1" r:id="rId35"/>
    <pivotCache cacheId="2" r:id="rId36"/>
    <pivotCache cacheId="3" r:id="rId37"/>
    <pivotCache cacheId="4" r:id="rId38"/>
    <pivotCache cacheId="5" r:id="rId39"/>
  </pivotCaches>
</workbook>
</file>

<file path=xl/calcChain.xml><?xml version="1.0" encoding="utf-8"?>
<calcChain xmlns="http://schemas.openxmlformats.org/spreadsheetml/2006/main">
  <c r="K2" i="28" l="1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L2" i="28"/>
  <c r="L3" i="28"/>
  <c r="L4" i="28"/>
  <c r="L5" i="28"/>
  <c r="L6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L67" i="28"/>
  <c r="L68" i="28"/>
  <c r="L69" i="28"/>
  <c r="L70" i="28"/>
  <c r="L71" i="28"/>
  <c r="L72" i="28"/>
  <c r="L73" i="28"/>
  <c r="L74" i="28"/>
  <c r="L75" i="28"/>
  <c r="L76" i="28"/>
  <c r="L77" i="28"/>
  <c r="L78" i="28"/>
  <c r="L79" i="28"/>
  <c r="L80" i="28"/>
  <c r="L81" i="28"/>
  <c r="L82" i="28"/>
  <c r="L83" i="28"/>
  <c r="L84" i="28"/>
  <c r="L85" i="28"/>
  <c r="L86" i="28"/>
  <c r="L87" i="28"/>
  <c r="L88" i="28"/>
  <c r="L89" i="28"/>
  <c r="L90" i="28"/>
  <c r="L91" i="28"/>
  <c r="L92" i="28"/>
  <c r="L93" i="28"/>
  <c r="L94" i="28"/>
  <c r="L95" i="28"/>
  <c r="L96" i="28"/>
  <c r="L97" i="28"/>
  <c r="L98" i="28"/>
  <c r="L99" i="28"/>
  <c r="L100" i="28"/>
  <c r="L101" i="28"/>
  <c r="L102" i="28"/>
  <c r="L103" i="28"/>
  <c r="L104" i="28"/>
  <c r="L105" i="28"/>
  <c r="L106" i="28"/>
  <c r="L107" i="28"/>
  <c r="L108" i="28"/>
  <c r="L109" i="28"/>
  <c r="L110" i="28"/>
  <c r="L111" i="28"/>
  <c r="L112" i="28"/>
  <c r="L113" i="28"/>
  <c r="L114" i="28"/>
  <c r="L115" i="28"/>
  <c r="L116" i="28"/>
  <c r="L117" i="28"/>
  <c r="L118" i="28"/>
  <c r="L119" i="28"/>
  <c r="L120" i="28"/>
  <c r="L121" i="28"/>
  <c r="L122" i="28"/>
  <c r="L123" i="28"/>
  <c r="L124" i="28"/>
  <c r="L125" i="28"/>
  <c r="L126" i="28"/>
  <c r="L127" i="28"/>
  <c r="L128" i="28"/>
  <c r="L129" i="28"/>
  <c r="L130" i="28"/>
  <c r="L131" i="28"/>
  <c r="L132" i="28"/>
  <c r="L133" i="28"/>
  <c r="L134" i="28"/>
  <c r="L135" i="28"/>
  <c r="L136" i="28"/>
  <c r="L137" i="28"/>
  <c r="L138" i="28"/>
  <c r="L139" i="28"/>
  <c r="L140" i="28"/>
  <c r="L141" i="28"/>
  <c r="L142" i="28"/>
  <c r="L143" i="28"/>
  <c r="L144" i="28"/>
  <c r="L145" i="28"/>
  <c r="L146" i="28"/>
  <c r="L147" i="28"/>
  <c r="L148" i="28"/>
  <c r="L149" i="28"/>
  <c r="L150" i="28"/>
  <c r="L151" i="28"/>
  <c r="L152" i="28"/>
  <c r="L153" i="28"/>
  <c r="L154" i="28"/>
  <c r="L155" i="28"/>
  <c r="L156" i="28"/>
  <c r="L157" i="28"/>
  <c r="L158" i="28"/>
  <c r="L159" i="28"/>
  <c r="L160" i="28"/>
  <c r="L161" i="28"/>
  <c r="L162" i="28"/>
  <c r="L163" i="28"/>
  <c r="L164" i="28"/>
  <c r="L165" i="28"/>
  <c r="L166" i="28"/>
  <c r="L167" i="28"/>
  <c r="L168" i="28"/>
  <c r="L169" i="28"/>
  <c r="L170" i="28"/>
  <c r="L171" i="28"/>
  <c r="L172" i="28"/>
  <c r="L173" i="28"/>
  <c r="L174" i="28"/>
  <c r="L175" i="28"/>
  <c r="L176" i="28"/>
  <c r="L177" i="28"/>
  <c r="L178" i="28"/>
  <c r="L179" i="28"/>
  <c r="L180" i="28"/>
  <c r="L181" i="28"/>
  <c r="L182" i="28"/>
  <c r="L183" i="28"/>
  <c r="L184" i="28"/>
  <c r="L185" i="28"/>
  <c r="L186" i="28"/>
  <c r="L187" i="28"/>
  <c r="L188" i="28"/>
  <c r="L189" i="28"/>
  <c r="L190" i="28"/>
  <c r="L191" i="28"/>
  <c r="L192" i="28"/>
  <c r="L193" i="28"/>
  <c r="L194" i="28"/>
  <c r="L195" i="28"/>
  <c r="L196" i="28"/>
  <c r="L197" i="28"/>
  <c r="L198" i="28"/>
  <c r="L199" i="28"/>
  <c r="L200" i="28"/>
  <c r="L201" i="28"/>
  <c r="L202" i="28"/>
  <c r="L203" i="28"/>
  <c r="L204" i="28"/>
  <c r="L205" i="28"/>
  <c r="L206" i="28"/>
  <c r="L207" i="28"/>
  <c r="L208" i="28"/>
  <c r="L209" i="28"/>
  <c r="L210" i="28"/>
  <c r="L211" i="28"/>
  <c r="L212" i="28"/>
  <c r="L213" i="28"/>
  <c r="L214" i="28"/>
  <c r="L215" i="28"/>
  <c r="L216" i="28"/>
  <c r="L217" i="28"/>
  <c r="L218" i="28"/>
  <c r="L219" i="28"/>
  <c r="L220" i="28"/>
  <c r="L221" i="28"/>
  <c r="L222" i="28"/>
  <c r="L223" i="28"/>
  <c r="L224" i="28"/>
  <c r="L225" i="28"/>
  <c r="L226" i="28"/>
  <c r="L227" i="28"/>
  <c r="L228" i="28"/>
  <c r="L229" i="28"/>
  <c r="L230" i="28"/>
  <c r="L231" i="28"/>
  <c r="L232" i="28"/>
  <c r="L233" i="28"/>
  <c r="L234" i="28"/>
  <c r="L235" i="28"/>
  <c r="L236" i="28"/>
  <c r="L237" i="28"/>
  <c r="L238" i="28"/>
  <c r="L239" i="28"/>
  <c r="L240" i="28"/>
  <c r="L241" i="28"/>
  <c r="L242" i="28"/>
  <c r="L243" i="28"/>
  <c r="L244" i="28"/>
  <c r="L245" i="28"/>
  <c r="L246" i="28"/>
  <c r="L247" i="28"/>
  <c r="L248" i="28"/>
  <c r="L249" i="28"/>
  <c r="L250" i="28"/>
  <c r="L251" i="28"/>
  <c r="L252" i="28"/>
  <c r="L253" i="28"/>
  <c r="L254" i="28"/>
  <c r="L255" i="28"/>
  <c r="L256" i="28"/>
  <c r="L257" i="28"/>
  <c r="L258" i="28"/>
  <c r="L259" i="28"/>
  <c r="L260" i="28"/>
  <c r="L261" i="28"/>
  <c r="L262" i="28"/>
  <c r="L263" i="28"/>
  <c r="L264" i="28"/>
  <c r="L265" i="28"/>
  <c r="L266" i="28"/>
  <c r="L267" i="28"/>
  <c r="L268" i="28"/>
  <c r="L269" i="28"/>
  <c r="L270" i="28"/>
  <c r="L271" i="28"/>
  <c r="L272" i="28"/>
  <c r="L273" i="28"/>
  <c r="L274" i="28"/>
  <c r="L275" i="28"/>
  <c r="L276" i="28"/>
  <c r="L277" i="28"/>
  <c r="L278" i="28"/>
  <c r="L279" i="28"/>
  <c r="L280" i="28"/>
  <c r="L281" i="28"/>
  <c r="L282" i="28"/>
  <c r="L283" i="28"/>
  <c r="L284" i="28"/>
  <c r="L285" i="28"/>
  <c r="L286" i="28"/>
  <c r="L287" i="28"/>
  <c r="L288" i="28"/>
  <c r="L289" i="28"/>
  <c r="L290" i="28"/>
  <c r="L291" i="28"/>
  <c r="L292" i="28"/>
  <c r="L293" i="28"/>
  <c r="L294" i="28"/>
  <c r="L295" i="28"/>
  <c r="L296" i="28"/>
  <c r="L297" i="28"/>
  <c r="L298" i="28"/>
  <c r="L299" i="28"/>
  <c r="L300" i="28"/>
  <c r="L301" i="28"/>
  <c r="L302" i="28"/>
  <c r="L303" i="28"/>
  <c r="L304" i="28"/>
  <c r="L305" i="28"/>
  <c r="L306" i="28"/>
  <c r="L307" i="28"/>
  <c r="L308" i="28"/>
  <c r="L309" i="28"/>
  <c r="L310" i="28"/>
  <c r="L311" i="28"/>
  <c r="L312" i="28"/>
  <c r="L313" i="28"/>
  <c r="L314" i="28"/>
  <c r="L315" i="28"/>
  <c r="L316" i="28"/>
  <c r="L317" i="28"/>
  <c r="L318" i="28"/>
  <c r="L319" i="28"/>
  <c r="L320" i="28"/>
  <c r="L321" i="28"/>
  <c r="L322" i="28"/>
  <c r="L323" i="28"/>
  <c r="L324" i="28"/>
  <c r="L325" i="28"/>
  <c r="L326" i="28"/>
  <c r="L327" i="28"/>
  <c r="L328" i="28"/>
  <c r="L329" i="28"/>
  <c r="L330" i="28"/>
  <c r="L331" i="28"/>
  <c r="L332" i="28"/>
  <c r="L333" i="28"/>
  <c r="L334" i="28"/>
  <c r="L335" i="28"/>
  <c r="L336" i="28"/>
  <c r="L337" i="28"/>
  <c r="L338" i="28"/>
  <c r="L339" i="28"/>
  <c r="L340" i="28"/>
  <c r="L341" i="28"/>
  <c r="L342" i="28"/>
  <c r="L343" i="28"/>
  <c r="L344" i="28"/>
  <c r="L345" i="28"/>
  <c r="L346" i="28"/>
  <c r="L347" i="28"/>
  <c r="L348" i="28"/>
  <c r="L349" i="28"/>
  <c r="L350" i="28"/>
  <c r="L351" i="28"/>
  <c r="L352" i="28"/>
  <c r="L353" i="28"/>
  <c r="L354" i="28"/>
  <c r="L355" i="28"/>
  <c r="L356" i="28"/>
  <c r="L357" i="28"/>
  <c r="L358" i="28"/>
  <c r="L359" i="28"/>
  <c r="L360" i="28"/>
  <c r="L361" i="28"/>
  <c r="L362" i="28"/>
  <c r="L363" i="28"/>
  <c r="L364" i="28"/>
  <c r="L365" i="28"/>
  <c r="L366" i="28"/>
  <c r="L367" i="28"/>
  <c r="L368" i="28"/>
  <c r="L369" i="28"/>
  <c r="L370" i="28"/>
  <c r="L371" i="28"/>
  <c r="L372" i="28"/>
  <c r="L373" i="28"/>
  <c r="L374" i="28"/>
  <c r="L375" i="28"/>
  <c r="L376" i="28"/>
  <c r="L377" i="28"/>
  <c r="L378" i="28"/>
  <c r="L379" i="28"/>
  <c r="L380" i="28"/>
  <c r="L381" i="28"/>
  <c r="L382" i="28"/>
  <c r="L383" i="28"/>
  <c r="L384" i="28"/>
  <c r="L385" i="28"/>
  <c r="L386" i="28"/>
  <c r="L387" i="28"/>
  <c r="L388" i="28"/>
  <c r="L389" i="28"/>
  <c r="L390" i="28"/>
  <c r="L391" i="28"/>
  <c r="L392" i="28"/>
  <c r="L393" i="28"/>
  <c r="L394" i="28"/>
  <c r="L395" i="28"/>
  <c r="L396" i="28"/>
  <c r="L397" i="28"/>
  <c r="L398" i="28"/>
  <c r="L399" i="28"/>
  <c r="L400" i="28"/>
  <c r="L401" i="28"/>
  <c r="L402" i="28"/>
  <c r="L403" i="28"/>
  <c r="L404" i="28"/>
  <c r="L405" i="28"/>
  <c r="L406" i="28"/>
  <c r="L407" i="28"/>
  <c r="L408" i="28"/>
  <c r="L409" i="28"/>
  <c r="L410" i="28"/>
  <c r="L411" i="28"/>
  <c r="L412" i="28"/>
  <c r="L413" i="28"/>
  <c r="L414" i="28"/>
  <c r="L415" i="28"/>
  <c r="L416" i="28"/>
  <c r="L417" i="28"/>
  <c r="L418" i="28"/>
  <c r="L419" i="28"/>
  <c r="L420" i="28"/>
  <c r="L421" i="28"/>
  <c r="L422" i="28"/>
  <c r="L423" i="28"/>
  <c r="L424" i="28"/>
  <c r="L425" i="28"/>
  <c r="L426" i="28"/>
  <c r="L427" i="28"/>
  <c r="L428" i="28"/>
  <c r="L429" i="28"/>
  <c r="L430" i="28"/>
  <c r="L431" i="28"/>
  <c r="L432" i="28"/>
  <c r="L433" i="28"/>
  <c r="L434" i="28"/>
  <c r="L435" i="28"/>
  <c r="L436" i="28"/>
  <c r="L437" i="28"/>
  <c r="L438" i="28"/>
  <c r="L439" i="28"/>
  <c r="L440" i="28"/>
  <c r="L441" i="28"/>
  <c r="L442" i="28"/>
  <c r="L443" i="28"/>
  <c r="L444" i="28"/>
  <c r="L445" i="28"/>
  <c r="L446" i="28"/>
  <c r="L447" i="28"/>
  <c r="L448" i="28"/>
  <c r="L449" i="28"/>
  <c r="L450" i="28"/>
  <c r="L451" i="28"/>
  <c r="L452" i="28"/>
  <c r="L453" i="28"/>
  <c r="L454" i="28"/>
  <c r="L455" i="28"/>
  <c r="L456" i="28"/>
  <c r="L457" i="28"/>
  <c r="L458" i="28"/>
  <c r="L459" i="28"/>
  <c r="L460" i="28"/>
  <c r="L461" i="28"/>
  <c r="L462" i="28"/>
  <c r="L463" i="28"/>
  <c r="L464" i="28"/>
  <c r="L465" i="28"/>
  <c r="L466" i="28"/>
  <c r="L467" i="28"/>
  <c r="L468" i="28"/>
  <c r="L469" i="28"/>
  <c r="L470" i="28"/>
  <c r="L471" i="28"/>
  <c r="L472" i="28"/>
  <c r="L473" i="28"/>
  <c r="L474" i="28"/>
  <c r="L475" i="28"/>
  <c r="L476" i="28"/>
  <c r="L477" i="28"/>
  <c r="L478" i="28"/>
  <c r="L479" i="28"/>
  <c r="L480" i="28"/>
  <c r="L481" i="28"/>
  <c r="L482" i="28"/>
  <c r="L483" i="28"/>
  <c r="L484" i="28"/>
  <c r="L485" i="28"/>
  <c r="L486" i="28"/>
  <c r="L487" i="28"/>
  <c r="L488" i="28"/>
  <c r="L489" i="28"/>
  <c r="L490" i="28"/>
  <c r="L491" i="28"/>
  <c r="L492" i="28"/>
  <c r="L493" i="28"/>
  <c r="L494" i="28"/>
  <c r="L495" i="28"/>
  <c r="L496" i="28"/>
  <c r="L497" i="28"/>
  <c r="L498" i="28"/>
  <c r="L499" i="28"/>
  <c r="L500" i="28"/>
  <c r="L501" i="28"/>
  <c r="L502" i="28"/>
  <c r="L503" i="28"/>
  <c r="L504" i="28"/>
  <c r="L505" i="28"/>
  <c r="L506" i="28"/>
  <c r="L507" i="28"/>
  <c r="L508" i="28"/>
  <c r="L509" i="28"/>
  <c r="L510" i="28"/>
  <c r="L511" i="28"/>
  <c r="L512" i="28"/>
  <c r="L513" i="28"/>
  <c r="L514" i="28"/>
  <c r="L515" i="28"/>
  <c r="L516" i="28"/>
  <c r="L517" i="28"/>
  <c r="L518" i="28"/>
  <c r="L519" i="28"/>
  <c r="L520" i="28"/>
  <c r="L521" i="28"/>
  <c r="L522" i="28"/>
  <c r="L523" i="28"/>
  <c r="L524" i="28"/>
  <c r="L525" i="28"/>
  <c r="L526" i="28"/>
  <c r="L527" i="28"/>
  <c r="L528" i="28"/>
  <c r="L529" i="28"/>
  <c r="L530" i="28"/>
  <c r="L531" i="28"/>
  <c r="L532" i="28"/>
  <c r="L533" i="28"/>
  <c r="L534" i="28"/>
  <c r="L535" i="28"/>
  <c r="L536" i="28"/>
  <c r="L537" i="28"/>
  <c r="L538" i="28"/>
  <c r="L539" i="28"/>
  <c r="L540" i="28"/>
  <c r="L541" i="28"/>
  <c r="L542" i="28"/>
  <c r="L543" i="28"/>
  <c r="L544" i="28"/>
  <c r="L545" i="28"/>
  <c r="L546" i="28"/>
  <c r="L547" i="28"/>
  <c r="L548" i="28"/>
  <c r="L549" i="28"/>
  <c r="L550" i="28"/>
  <c r="L551" i="28"/>
  <c r="L552" i="28"/>
  <c r="L553" i="28"/>
  <c r="L554" i="28"/>
  <c r="L555" i="28"/>
  <c r="L556" i="28"/>
  <c r="L557" i="28"/>
  <c r="L558" i="28"/>
  <c r="L559" i="28"/>
  <c r="L560" i="28"/>
  <c r="L561" i="28"/>
  <c r="L562" i="28"/>
  <c r="L563" i="28"/>
  <c r="L564" i="28"/>
  <c r="L565" i="28"/>
  <c r="L566" i="28"/>
  <c r="L567" i="28"/>
  <c r="L568" i="28"/>
  <c r="L569" i="28"/>
  <c r="L570" i="28"/>
  <c r="L571" i="28"/>
  <c r="L572" i="28"/>
  <c r="L573" i="28"/>
  <c r="L574" i="28"/>
  <c r="L575" i="28"/>
  <c r="L576" i="28"/>
  <c r="L577" i="28"/>
  <c r="L578" i="28"/>
  <c r="L579" i="28"/>
  <c r="L580" i="28"/>
  <c r="L581" i="28"/>
  <c r="L582" i="28"/>
  <c r="L583" i="28"/>
  <c r="L584" i="28"/>
  <c r="L585" i="28"/>
  <c r="L586" i="28"/>
  <c r="L587" i="28"/>
  <c r="L588" i="28"/>
  <c r="L589" i="28"/>
  <c r="L590" i="28"/>
  <c r="L591" i="28"/>
  <c r="L592" i="28"/>
  <c r="L593" i="28"/>
  <c r="L594" i="28"/>
  <c r="L595" i="28"/>
  <c r="L596" i="28"/>
  <c r="L597" i="28"/>
  <c r="L598" i="28"/>
  <c r="L599" i="28"/>
  <c r="L600" i="28"/>
  <c r="L601" i="28"/>
  <c r="L602" i="28"/>
  <c r="L603" i="28"/>
  <c r="L604" i="28"/>
  <c r="L605" i="28"/>
  <c r="L606" i="28"/>
  <c r="L607" i="28"/>
  <c r="L608" i="28"/>
  <c r="L609" i="28"/>
  <c r="L610" i="28"/>
  <c r="L611" i="28"/>
  <c r="L612" i="28"/>
  <c r="L613" i="28"/>
  <c r="L614" i="28"/>
  <c r="L615" i="28"/>
  <c r="L616" i="28"/>
  <c r="L617" i="28"/>
  <c r="L618" i="28"/>
  <c r="L619" i="28"/>
  <c r="L620" i="28"/>
  <c r="L621" i="28"/>
  <c r="L622" i="28"/>
  <c r="L623" i="28"/>
  <c r="L624" i="28"/>
  <c r="L625" i="28"/>
  <c r="L626" i="28"/>
  <c r="L627" i="28"/>
  <c r="L628" i="28"/>
  <c r="L629" i="28"/>
  <c r="L630" i="28"/>
  <c r="L631" i="28"/>
  <c r="L632" i="28"/>
  <c r="L633" i="28"/>
  <c r="L634" i="28"/>
  <c r="L635" i="28"/>
  <c r="L636" i="28"/>
  <c r="L637" i="28"/>
  <c r="L638" i="28"/>
  <c r="L639" i="28"/>
  <c r="L640" i="28"/>
  <c r="L641" i="28"/>
  <c r="L642" i="28"/>
  <c r="L643" i="28"/>
  <c r="L644" i="28"/>
  <c r="L645" i="28"/>
  <c r="K2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L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L628" i="15"/>
  <c r="L629" i="15"/>
  <c r="L630" i="15"/>
  <c r="L631" i="15"/>
  <c r="L632" i="15"/>
  <c r="L633" i="15"/>
  <c r="L634" i="15"/>
  <c r="L635" i="15"/>
  <c r="L636" i="15"/>
  <c r="L637" i="15"/>
  <c r="L638" i="15"/>
  <c r="L639" i="15"/>
  <c r="L640" i="15"/>
  <c r="L641" i="15"/>
  <c r="L642" i="15"/>
  <c r="L643" i="15"/>
  <c r="L644" i="15"/>
  <c r="L645" i="15"/>
  <c r="K2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1000" i="27"/>
  <c r="K1001" i="27"/>
  <c r="K1002" i="27"/>
  <c r="K1003" i="27"/>
  <c r="K1004" i="27"/>
  <c r="K1005" i="27"/>
  <c r="K1006" i="27"/>
  <c r="K1007" i="27"/>
  <c r="K1008" i="27"/>
  <c r="K1009" i="27"/>
  <c r="K1010" i="27"/>
  <c r="K1011" i="27"/>
  <c r="K1012" i="27"/>
  <c r="K1013" i="27"/>
  <c r="K1014" i="27"/>
  <c r="K1015" i="27"/>
  <c r="K1016" i="27"/>
  <c r="K1017" i="27"/>
  <c r="K1018" i="27"/>
  <c r="K1019" i="27"/>
  <c r="K1020" i="27"/>
  <c r="K1021" i="27"/>
  <c r="K1022" i="27"/>
  <c r="K1023" i="27"/>
  <c r="K1024" i="27"/>
  <c r="K1025" i="27"/>
  <c r="K1026" i="27"/>
  <c r="K1027" i="27"/>
  <c r="K1028" i="27"/>
  <c r="K1029" i="27"/>
  <c r="K1030" i="27"/>
  <c r="K1031" i="27"/>
  <c r="K1032" i="27"/>
  <c r="K1033" i="27"/>
  <c r="K1034" i="27"/>
  <c r="K1035" i="27"/>
  <c r="K1036" i="27"/>
  <c r="K1037" i="27"/>
  <c r="K1038" i="27"/>
  <c r="K1039" i="27"/>
  <c r="K1040" i="27"/>
  <c r="K1041" i="27"/>
  <c r="K1042" i="27"/>
  <c r="K1043" i="27"/>
  <c r="K1044" i="27"/>
  <c r="K1045" i="27"/>
  <c r="K1046" i="27"/>
  <c r="K1047" i="27"/>
  <c r="K1048" i="27"/>
  <c r="K1049" i="27"/>
  <c r="K1050" i="27"/>
  <c r="K1051" i="27"/>
  <c r="K1052" i="27"/>
  <c r="K1053" i="27"/>
  <c r="K1054" i="27"/>
  <c r="K1055" i="27"/>
  <c r="K1056" i="27"/>
  <c r="K1057" i="27"/>
  <c r="K1058" i="27"/>
  <c r="K1059" i="27"/>
  <c r="K1060" i="27"/>
  <c r="K1061" i="27"/>
  <c r="K1062" i="27"/>
  <c r="K1063" i="27"/>
  <c r="K1064" i="27"/>
  <c r="K1065" i="27"/>
  <c r="K1066" i="27"/>
  <c r="K1067" i="27"/>
  <c r="K1068" i="27"/>
  <c r="K1069" i="27"/>
  <c r="K1070" i="27"/>
  <c r="K1071" i="27"/>
  <c r="K1072" i="27"/>
  <c r="K1073" i="27"/>
  <c r="K1074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6" i="27"/>
  <c r="K1087" i="27"/>
  <c r="K1088" i="27"/>
  <c r="K1089" i="27"/>
  <c r="K1090" i="27"/>
  <c r="K1091" i="27"/>
  <c r="K1092" i="27"/>
  <c r="K1093" i="27"/>
  <c r="K1094" i="27"/>
  <c r="K1095" i="27"/>
  <c r="K1096" i="27"/>
  <c r="K1097" i="27"/>
  <c r="K1098" i="27"/>
  <c r="K1099" i="27"/>
  <c r="K1100" i="27"/>
  <c r="K1101" i="27"/>
  <c r="K1102" i="27"/>
  <c r="K1103" i="27"/>
  <c r="K1104" i="27"/>
  <c r="K1105" i="27"/>
  <c r="K1106" i="27"/>
  <c r="K1107" i="27"/>
  <c r="K1108" i="27"/>
  <c r="K1109" i="27"/>
  <c r="K1110" i="27"/>
  <c r="K1111" i="27"/>
  <c r="K1112" i="27"/>
  <c r="K1113" i="27"/>
  <c r="K1114" i="27"/>
  <c r="K1115" i="27"/>
  <c r="K1116" i="27"/>
  <c r="K1117" i="27"/>
  <c r="K1118" i="27"/>
  <c r="K1119" i="27"/>
  <c r="K1120" i="27"/>
  <c r="K1121" i="27"/>
  <c r="K1122" i="27"/>
  <c r="K1123" i="27"/>
  <c r="K1124" i="27"/>
  <c r="K1125" i="27"/>
  <c r="K1126" i="27"/>
  <c r="K1127" i="27"/>
  <c r="K1128" i="27"/>
  <c r="K1129" i="27"/>
  <c r="K1130" i="27"/>
  <c r="K1131" i="27"/>
  <c r="K1132" i="27"/>
  <c r="K1133" i="27"/>
  <c r="K1134" i="27"/>
  <c r="K1135" i="27"/>
  <c r="K1136" i="27"/>
  <c r="K1137" i="27"/>
  <c r="K1138" i="27"/>
  <c r="K1139" i="27"/>
  <c r="K1140" i="27"/>
  <c r="K1141" i="27"/>
  <c r="K1142" i="27"/>
  <c r="K1143" i="27"/>
  <c r="K1144" i="27"/>
  <c r="K1145" i="27"/>
  <c r="K1146" i="27"/>
  <c r="K1147" i="27"/>
  <c r="K1148" i="27"/>
  <c r="K1149" i="27"/>
  <c r="K1150" i="27"/>
  <c r="K1151" i="27"/>
  <c r="K1152" i="27"/>
  <c r="K1153" i="27"/>
  <c r="K1154" i="27"/>
  <c r="K1155" i="27"/>
  <c r="K1156" i="27"/>
  <c r="K1157" i="27"/>
  <c r="K1158" i="27"/>
  <c r="K1159" i="27"/>
  <c r="K1160" i="27"/>
  <c r="K1161" i="27"/>
  <c r="K1162" i="27"/>
  <c r="K1163" i="27"/>
  <c r="K1164" i="27"/>
  <c r="K1165" i="27"/>
  <c r="K1166" i="27"/>
  <c r="K1167" i="27"/>
  <c r="K1168" i="27"/>
  <c r="K1169" i="27"/>
  <c r="K1170" i="27"/>
  <c r="K1171" i="27"/>
  <c r="K1172" i="27"/>
  <c r="K1173" i="27"/>
  <c r="K1174" i="27"/>
  <c r="K1175" i="27"/>
  <c r="K1176" i="27"/>
  <c r="K1177" i="27"/>
  <c r="K1178" i="27"/>
  <c r="K1179" i="27"/>
  <c r="K1180" i="27"/>
  <c r="K1181" i="27"/>
  <c r="K1182" i="27"/>
  <c r="K1183" i="27"/>
  <c r="K1184" i="27"/>
  <c r="K1185" i="27"/>
  <c r="K1186" i="27"/>
  <c r="K1187" i="27"/>
  <c r="K1188" i="27"/>
  <c r="K1189" i="27"/>
  <c r="K1190" i="27"/>
  <c r="K1191" i="27"/>
  <c r="K1192" i="27"/>
  <c r="K1193" i="27"/>
  <c r="K1194" i="27"/>
  <c r="K1195" i="27"/>
  <c r="K1196" i="27"/>
  <c r="K1197" i="27"/>
  <c r="K1198" i="27"/>
  <c r="K1199" i="27"/>
  <c r="K1200" i="27"/>
  <c r="K1201" i="27"/>
  <c r="K1202" i="27"/>
  <c r="K1203" i="27"/>
  <c r="K1204" i="27"/>
  <c r="K1205" i="27"/>
  <c r="K1206" i="27"/>
  <c r="K1207" i="27"/>
  <c r="K1208" i="27"/>
  <c r="K1209" i="27"/>
  <c r="K1210" i="27"/>
  <c r="K1211" i="27"/>
  <c r="K1212" i="27"/>
  <c r="K1213" i="27"/>
  <c r="K1214" i="27"/>
  <c r="K1215" i="27"/>
  <c r="K1216" i="27"/>
  <c r="K1217" i="27"/>
  <c r="K1218" i="27"/>
  <c r="K1219" i="27"/>
  <c r="K1220" i="27"/>
  <c r="K1221" i="27"/>
  <c r="K1222" i="27"/>
  <c r="K1223" i="27"/>
  <c r="K1224" i="27"/>
  <c r="K1225" i="27"/>
  <c r="K1226" i="27"/>
  <c r="K1227" i="27"/>
  <c r="K1228" i="27"/>
  <c r="K1229" i="27"/>
  <c r="K1230" i="27"/>
  <c r="K1231" i="27"/>
  <c r="K1232" i="27"/>
  <c r="K1233" i="27"/>
  <c r="K1234" i="27"/>
  <c r="K1235" i="27"/>
  <c r="K1236" i="27"/>
  <c r="K1237" i="27"/>
  <c r="K1238" i="27"/>
  <c r="K1239" i="27"/>
  <c r="K1240" i="27"/>
  <c r="K1241" i="27"/>
  <c r="K1242" i="27"/>
  <c r="K1243" i="27"/>
  <c r="K1244" i="27"/>
  <c r="K1245" i="27"/>
  <c r="K1246" i="27"/>
  <c r="K1247" i="27"/>
  <c r="K1248" i="27"/>
  <c r="K1249" i="27"/>
  <c r="K1250" i="27"/>
  <c r="K1251" i="27"/>
  <c r="K1252" i="27"/>
  <c r="K1253" i="27"/>
  <c r="K1254" i="27"/>
  <c r="K1255" i="27"/>
  <c r="K1256" i="27"/>
  <c r="K1257" i="27"/>
  <c r="K1258" i="27"/>
  <c r="K1259" i="27"/>
  <c r="K1260" i="27"/>
  <c r="K1261" i="27"/>
  <c r="K1262" i="27"/>
  <c r="K1263" i="27"/>
  <c r="K1264" i="27"/>
  <c r="K1265" i="27"/>
  <c r="K1266" i="27"/>
  <c r="K1267" i="27"/>
  <c r="K1268" i="27"/>
  <c r="K1269" i="27"/>
  <c r="K1270" i="27"/>
  <c r="K1271" i="27"/>
  <c r="K1272" i="27"/>
  <c r="K1273" i="27"/>
  <c r="K1274" i="27"/>
  <c r="K1275" i="27"/>
  <c r="K1276" i="27"/>
  <c r="K1277" i="27"/>
  <c r="K1278" i="27"/>
  <c r="K1279" i="27"/>
  <c r="K1280" i="27"/>
  <c r="K1281" i="27"/>
  <c r="L2" i="27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L1000" i="27"/>
  <c r="L1001" i="27"/>
  <c r="L1002" i="27"/>
  <c r="L1003" i="27"/>
  <c r="L1004" i="27"/>
  <c r="L1005" i="27"/>
  <c r="L1006" i="27"/>
  <c r="L1007" i="27"/>
  <c r="L1008" i="27"/>
  <c r="L1009" i="27"/>
  <c r="L1010" i="27"/>
  <c r="L1011" i="27"/>
  <c r="L1012" i="27"/>
  <c r="L1013" i="27"/>
  <c r="L1014" i="27"/>
  <c r="L1015" i="27"/>
  <c r="L1016" i="27"/>
  <c r="L1017" i="27"/>
  <c r="L1018" i="27"/>
  <c r="L1019" i="27"/>
  <c r="L1020" i="27"/>
  <c r="L1021" i="27"/>
  <c r="L1022" i="27"/>
  <c r="L1023" i="27"/>
  <c r="L1024" i="27"/>
  <c r="L1025" i="27"/>
  <c r="L1026" i="27"/>
  <c r="L1027" i="27"/>
  <c r="L1028" i="27"/>
  <c r="L1029" i="27"/>
  <c r="L1030" i="27"/>
  <c r="L1031" i="27"/>
  <c r="L1032" i="27"/>
  <c r="L1033" i="27"/>
  <c r="L1034" i="27"/>
  <c r="L1035" i="27"/>
  <c r="L1036" i="27"/>
  <c r="L1037" i="27"/>
  <c r="L1038" i="27"/>
  <c r="L1039" i="27"/>
  <c r="L1040" i="27"/>
  <c r="L1041" i="27"/>
  <c r="L1042" i="27"/>
  <c r="L1043" i="27"/>
  <c r="L1044" i="27"/>
  <c r="L1045" i="27"/>
  <c r="L1046" i="27"/>
  <c r="L1047" i="27"/>
  <c r="L1048" i="27"/>
  <c r="L1049" i="27"/>
  <c r="L1050" i="27"/>
  <c r="L1051" i="27"/>
  <c r="L1052" i="27"/>
  <c r="L1053" i="27"/>
  <c r="L1054" i="27"/>
  <c r="L1055" i="27"/>
  <c r="L1056" i="27"/>
  <c r="L1057" i="27"/>
  <c r="L1058" i="27"/>
  <c r="L1059" i="27"/>
  <c r="L1060" i="27"/>
  <c r="L1061" i="27"/>
  <c r="L1062" i="27"/>
  <c r="L1063" i="27"/>
  <c r="L1064" i="27"/>
  <c r="L1065" i="27"/>
  <c r="L1066" i="27"/>
  <c r="L1067" i="27"/>
  <c r="L1068" i="27"/>
  <c r="L1069" i="27"/>
  <c r="L1070" i="27"/>
  <c r="L1071" i="27"/>
  <c r="L1072" i="27"/>
  <c r="L1073" i="27"/>
  <c r="L1074" i="27"/>
  <c r="L1075" i="27"/>
  <c r="L1076" i="27"/>
  <c r="L1077" i="27"/>
  <c r="L1078" i="27"/>
  <c r="L1079" i="27"/>
  <c r="L1080" i="27"/>
  <c r="L1081" i="27"/>
  <c r="L1082" i="27"/>
  <c r="L1083" i="27"/>
  <c r="L1084" i="27"/>
  <c r="L1085" i="27"/>
  <c r="L1086" i="27"/>
  <c r="L1087" i="27"/>
  <c r="L1088" i="27"/>
  <c r="L1089" i="27"/>
  <c r="L1090" i="27"/>
  <c r="L1091" i="27"/>
  <c r="L1092" i="27"/>
  <c r="L1093" i="27"/>
  <c r="L1094" i="27"/>
  <c r="L1095" i="27"/>
  <c r="L1096" i="27"/>
  <c r="L1097" i="27"/>
  <c r="L1098" i="27"/>
  <c r="L1099" i="27"/>
  <c r="L1100" i="27"/>
  <c r="L1101" i="27"/>
  <c r="L1102" i="27"/>
  <c r="L1103" i="27"/>
  <c r="L1104" i="27"/>
  <c r="L1105" i="27"/>
  <c r="L1106" i="27"/>
  <c r="L1107" i="27"/>
  <c r="L1108" i="27"/>
  <c r="L1109" i="27"/>
  <c r="L1110" i="27"/>
  <c r="L1111" i="27"/>
  <c r="L1112" i="27"/>
  <c r="L1113" i="27"/>
  <c r="L1114" i="27"/>
  <c r="L1115" i="27"/>
  <c r="L1116" i="27"/>
  <c r="L1117" i="27"/>
  <c r="L1118" i="27"/>
  <c r="L1119" i="27"/>
  <c r="L1120" i="27"/>
  <c r="L1121" i="27"/>
  <c r="L1122" i="27"/>
  <c r="L1123" i="27"/>
  <c r="L1124" i="27"/>
  <c r="L1125" i="27"/>
  <c r="L1126" i="27"/>
  <c r="L1127" i="27"/>
  <c r="L1128" i="27"/>
  <c r="L1129" i="27"/>
  <c r="L1130" i="27"/>
  <c r="L1131" i="27"/>
  <c r="L1132" i="27"/>
  <c r="L1133" i="27"/>
  <c r="L1134" i="27"/>
  <c r="L1135" i="27"/>
  <c r="L1136" i="27"/>
  <c r="L1137" i="27"/>
  <c r="L1138" i="27"/>
  <c r="L1139" i="27"/>
  <c r="L1140" i="27"/>
  <c r="L1141" i="27"/>
  <c r="L1142" i="27"/>
  <c r="L1143" i="27"/>
  <c r="L1144" i="27"/>
  <c r="L1145" i="27"/>
  <c r="L1146" i="27"/>
  <c r="L1147" i="27"/>
  <c r="L1148" i="27"/>
  <c r="L1149" i="27"/>
  <c r="L1150" i="27"/>
  <c r="L1151" i="27"/>
  <c r="L1152" i="27"/>
  <c r="L1153" i="27"/>
  <c r="L1154" i="27"/>
  <c r="L1155" i="27"/>
  <c r="L1156" i="27"/>
  <c r="L1157" i="27"/>
  <c r="L1158" i="27"/>
  <c r="L1159" i="27"/>
  <c r="L1160" i="27"/>
  <c r="L1161" i="27"/>
  <c r="L1162" i="27"/>
  <c r="L1163" i="27"/>
  <c r="L1164" i="27"/>
  <c r="L1165" i="27"/>
  <c r="L1166" i="27"/>
  <c r="L1167" i="27"/>
  <c r="L1168" i="27"/>
  <c r="L1169" i="27"/>
  <c r="L1170" i="27"/>
  <c r="L1171" i="27"/>
  <c r="L1172" i="27"/>
  <c r="L1173" i="27"/>
  <c r="L1174" i="27"/>
  <c r="L1175" i="27"/>
  <c r="L1176" i="27"/>
  <c r="L1177" i="27"/>
  <c r="L1178" i="27"/>
  <c r="L1179" i="27"/>
  <c r="L1180" i="27"/>
  <c r="L1181" i="27"/>
  <c r="L1182" i="27"/>
  <c r="L1183" i="27"/>
  <c r="L1184" i="27"/>
  <c r="L1185" i="27"/>
  <c r="L1186" i="27"/>
  <c r="L1187" i="27"/>
  <c r="L1188" i="27"/>
  <c r="L1189" i="27"/>
  <c r="L1190" i="27"/>
  <c r="L1191" i="27"/>
  <c r="L1192" i="27"/>
  <c r="L1193" i="27"/>
  <c r="L1194" i="27"/>
  <c r="L1195" i="27"/>
  <c r="L1196" i="27"/>
  <c r="L1197" i="27"/>
  <c r="L1198" i="27"/>
  <c r="L1199" i="27"/>
  <c r="L1200" i="27"/>
  <c r="L1201" i="27"/>
  <c r="L1202" i="27"/>
  <c r="L1203" i="27"/>
  <c r="L1204" i="27"/>
  <c r="L1205" i="27"/>
  <c r="L1206" i="27"/>
  <c r="L1207" i="27"/>
  <c r="L1208" i="27"/>
  <c r="L1209" i="27"/>
  <c r="L1210" i="27"/>
  <c r="L1211" i="27"/>
  <c r="L1212" i="27"/>
  <c r="L1213" i="27"/>
  <c r="L1214" i="27"/>
  <c r="L1215" i="27"/>
  <c r="L1216" i="27"/>
  <c r="L1217" i="27"/>
  <c r="L1218" i="27"/>
  <c r="L1219" i="27"/>
  <c r="L1220" i="27"/>
  <c r="L1221" i="27"/>
  <c r="L1222" i="27"/>
  <c r="L1223" i="27"/>
  <c r="L1224" i="27"/>
  <c r="L1225" i="27"/>
  <c r="L1226" i="27"/>
  <c r="L1227" i="27"/>
  <c r="L1228" i="27"/>
  <c r="L1229" i="27"/>
  <c r="L1230" i="27"/>
  <c r="L1231" i="27"/>
  <c r="L1232" i="27"/>
  <c r="L1233" i="27"/>
  <c r="L1234" i="27"/>
  <c r="L1235" i="27"/>
  <c r="L1236" i="27"/>
  <c r="L1237" i="27"/>
  <c r="L1238" i="27"/>
  <c r="L1239" i="27"/>
  <c r="L1240" i="27"/>
  <c r="L1241" i="27"/>
  <c r="L1242" i="27"/>
  <c r="L1243" i="27"/>
  <c r="L1244" i="27"/>
  <c r="L1245" i="27"/>
  <c r="L1246" i="27"/>
  <c r="L1247" i="27"/>
  <c r="L1248" i="27"/>
  <c r="L1249" i="27"/>
  <c r="L1250" i="27"/>
  <c r="L1251" i="27"/>
  <c r="L1252" i="27"/>
  <c r="L1253" i="27"/>
  <c r="L1254" i="27"/>
  <c r="L1255" i="27"/>
  <c r="L1256" i="27"/>
  <c r="L1257" i="27"/>
  <c r="L1258" i="27"/>
  <c r="L1259" i="27"/>
  <c r="L1260" i="27"/>
  <c r="L1261" i="27"/>
  <c r="L1262" i="27"/>
  <c r="L1263" i="27"/>
  <c r="L1264" i="27"/>
  <c r="L1265" i="27"/>
  <c r="L1266" i="27"/>
  <c r="L1267" i="27"/>
  <c r="L1268" i="27"/>
  <c r="L1269" i="27"/>
  <c r="L1270" i="27"/>
  <c r="L1271" i="27"/>
  <c r="L1272" i="27"/>
  <c r="L1273" i="27"/>
  <c r="L1274" i="27"/>
  <c r="L1275" i="27"/>
  <c r="L1276" i="27"/>
  <c r="L1277" i="27"/>
  <c r="L1278" i="27"/>
  <c r="L1279" i="27"/>
  <c r="L1280" i="27"/>
  <c r="L1281" i="27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S15" i="10"/>
  <c r="P11" i="7" l="1"/>
  <c r="C11" i="7"/>
  <c r="M11" i="7"/>
  <c r="L11" i="7"/>
  <c r="K11" i="7"/>
  <c r="J11" i="7"/>
  <c r="I11" i="7"/>
  <c r="H11" i="7"/>
  <c r="G11" i="7"/>
  <c r="F11" i="7"/>
  <c r="E11" i="7"/>
  <c r="D11" i="7"/>
  <c r="C38" i="32"/>
  <c r="C37" i="32"/>
  <c r="C36" i="32"/>
  <c r="B1348" i="9"/>
  <c r="B1342" i="9"/>
  <c r="C1343" i="9"/>
  <c r="D377" i="8"/>
  <c r="E377" i="8"/>
  <c r="D376" i="8"/>
  <c r="E376" i="8"/>
  <c r="D375" i="8"/>
  <c r="D374" i="8"/>
  <c r="D373" i="8"/>
  <c r="E373" i="8"/>
  <c r="D372" i="8"/>
  <c r="E372" i="8"/>
  <c r="D371" i="8"/>
  <c r="E371" i="8"/>
  <c r="C44" i="32"/>
  <c r="C43" i="32"/>
  <c r="C42" i="32"/>
  <c r="C41" i="32"/>
  <c r="C40" i="32"/>
  <c r="D365" i="8"/>
  <c r="G365" i="8"/>
  <c r="D366" i="8"/>
  <c r="G366" i="8"/>
  <c r="D367" i="8"/>
  <c r="F367" i="8"/>
  <c r="D368" i="8"/>
  <c r="E368" i="8"/>
  <c r="D369" i="8"/>
  <c r="E369" i="8"/>
  <c r="D370" i="8"/>
  <c r="F370" i="8"/>
  <c r="D364" i="8"/>
  <c r="G52" i="32"/>
  <c r="G51" i="32"/>
  <c r="G49" i="32"/>
  <c r="G48" i="32"/>
  <c r="G46" i="32"/>
  <c r="G45" i="32"/>
  <c r="G43" i="32"/>
  <c r="G42" i="32"/>
  <c r="G41" i="32"/>
  <c r="G40" i="32"/>
  <c r="G39" i="32"/>
  <c r="G37" i="32"/>
  <c r="G36" i="32"/>
  <c r="M10" i="7"/>
  <c r="L10" i="7"/>
  <c r="K10" i="7"/>
  <c r="Y11" i="7" s="1"/>
  <c r="J10" i="7"/>
  <c r="I10" i="7"/>
  <c r="W11" i="7" s="1"/>
  <c r="H10" i="7"/>
  <c r="G10" i="7"/>
  <c r="U11" i="7" s="1"/>
  <c r="F10" i="7"/>
  <c r="E10" i="7"/>
  <c r="D10" i="7"/>
  <c r="C10" i="7"/>
  <c r="M9" i="7"/>
  <c r="AA9" i="7" s="1"/>
  <c r="L9" i="7"/>
  <c r="K9" i="7"/>
  <c r="J9" i="7"/>
  <c r="I9" i="7"/>
  <c r="W10" i="7" s="1"/>
  <c r="H9" i="7"/>
  <c r="G9" i="7"/>
  <c r="F9" i="7"/>
  <c r="E9" i="7"/>
  <c r="S10" i="7" s="1"/>
  <c r="D9" i="7"/>
  <c r="C9" i="7"/>
  <c r="M8" i="7"/>
  <c r="L8" i="7"/>
  <c r="K8" i="7"/>
  <c r="Y8" i="7" s="1"/>
  <c r="J8" i="7"/>
  <c r="I8" i="7"/>
  <c r="H8" i="7"/>
  <c r="G8" i="7"/>
  <c r="F8" i="7"/>
  <c r="E8" i="7"/>
  <c r="D8" i="7"/>
  <c r="R9" i="7" s="1"/>
  <c r="C8" i="7"/>
  <c r="M7" i="7"/>
  <c r="L7" i="7"/>
  <c r="K7" i="7"/>
  <c r="J7" i="7"/>
  <c r="X8" i="7" s="1"/>
  <c r="I7" i="7"/>
  <c r="H7" i="7"/>
  <c r="G7" i="7"/>
  <c r="F7" i="7"/>
  <c r="E7" i="7"/>
  <c r="D7" i="7"/>
  <c r="C7" i="7"/>
  <c r="Q8" i="7" s="1"/>
  <c r="M6" i="7"/>
  <c r="L6" i="7"/>
  <c r="K6" i="7"/>
  <c r="Y7" i="7" s="1"/>
  <c r="J6" i="7"/>
  <c r="I6" i="7"/>
  <c r="W7" i="7"/>
  <c r="H6" i="7"/>
  <c r="G6" i="7"/>
  <c r="F6" i="7"/>
  <c r="E6" i="7"/>
  <c r="D6" i="7"/>
  <c r="C6" i="7"/>
  <c r="M5" i="7"/>
  <c r="AA6" i="7" s="1"/>
  <c r="L5" i="7"/>
  <c r="K5" i="7"/>
  <c r="Y5" i="7" s="1"/>
  <c r="J5" i="7"/>
  <c r="X6" i="7" s="1"/>
  <c r="I5" i="7"/>
  <c r="H5" i="7"/>
  <c r="G5" i="7"/>
  <c r="F5" i="7"/>
  <c r="E5" i="7"/>
  <c r="D5" i="7"/>
  <c r="C5" i="7"/>
  <c r="M4" i="7"/>
  <c r="L4" i="7"/>
  <c r="K4" i="7"/>
  <c r="J4" i="7"/>
  <c r="I4" i="7"/>
  <c r="W5" i="7" s="1"/>
  <c r="H4" i="7"/>
  <c r="G4" i="7"/>
  <c r="U5" i="7"/>
  <c r="F4" i="7"/>
  <c r="T5" i="7" s="1"/>
  <c r="E4" i="7"/>
  <c r="D4" i="7"/>
  <c r="C4" i="7"/>
  <c r="Q7" i="7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D317" i="8"/>
  <c r="G317" i="8"/>
  <c r="D318" i="8"/>
  <c r="H318" i="8"/>
  <c r="D319" i="8"/>
  <c r="D320" i="8"/>
  <c r="D321" i="8"/>
  <c r="D322" i="8"/>
  <c r="F322" i="8"/>
  <c r="D323" i="8"/>
  <c r="D324" i="8"/>
  <c r="G324" i="8"/>
  <c r="D325" i="8"/>
  <c r="D326" i="8"/>
  <c r="F326" i="8"/>
  <c r="D327" i="8"/>
  <c r="D328" i="8"/>
  <c r="H328" i="8"/>
  <c r="D329" i="8"/>
  <c r="D330" i="8"/>
  <c r="E330" i="8"/>
  <c r="D331" i="8"/>
  <c r="H331" i="8"/>
  <c r="D332" i="8"/>
  <c r="D333" i="8"/>
  <c r="D334" i="8"/>
  <c r="H334" i="8"/>
  <c r="D335" i="8"/>
  <c r="E335" i="8"/>
  <c r="D336" i="8"/>
  <c r="F336" i="8"/>
  <c r="D337" i="8"/>
  <c r="G337" i="8"/>
  <c r="D338" i="8"/>
  <c r="G338" i="8"/>
  <c r="D339" i="8"/>
  <c r="D340" i="8"/>
  <c r="D341" i="8"/>
  <c r="G341" i="8"/>
  <c r="D342" i="8"/>
  <c r="F342" i="8"/>
  <c r="D343" i="8"/>
  <c r="D344" i="8"/>
  <c r="D345" i="8"/>
  <c r="H345" i="8"/>
  <c r="D346" i="8"/>
  <c r="F346" i="8"/>
  <c r="D347" i="8"/>
  <c r="H347" i="8"/>
  <c r="D348" i="8"/>
  <c r="D349" i="8"/>
  <c r="E349" i="8"/>
  <c r="D350" i="8"/>
  <c r="H350" i="8"/>
  <c r="D351" i="8"/>
  <c r="D352" i="8"/>
  <c r="F352" i="8"/>
  <c r="D353" i="8"/>
  <c r="D354" i="8"/>
  <c r="H354" i="8"/>
  <c r="D355" i="8"/>
  <c r="D356" i="8"/>
  <c r="D357" i="8"/>
  <c r="E357" i="8"/>
  <c r="D358" i="8"/>
  <c r="D359" i="8"/>
  <c r="D360" i="8"/>
  <c r="D361" i="8"/>
  <c r="D362" i="8"/>
  <c r="E362" i="8"/>
  <c r="D363" i="8"/>
  <c r="D6" i="8"/>
  <c r="D5" i="8"/>
  <c r="F5" i="8"/>
  <c r="D4" i="8"/>
  <c r="E4" i="8"/>
  <c r="D3" i="8"/>
  <c r="N8" i="11"/>
  <c r="P10" i="7"/>
  <c r="B1322" i="9"/>
  <c r="G67" i="23"/>
  <c r="E67" i="23"/>
  <c r="D67" i="23"/>
  <c r="E66" i="23"/>
  <c r="E68" i="23"/>
  <c r="D68" i="23"/>
  <c r="O4" i="11"/>
  <c r="F1" i="11" s="1"/>
  <c r="A25" i="10"/>
  <c r="AW4" i="29"/>
  <c r="AW5" i="29"/>
  <c r="AQ4" i="29"/>
  <c r="AK4" i="29"/>
  <c r="AE4" i="29"/>
  <c r="AE5" i="29"/>
  <c r="Y4" i="29"/>
  <c r="AZ3" i="29"/>
  <c r="AX3" i="29"/>
  <c r="AT3" i="29"/>
  <c r="AR3" i="29"/>
  <c r="AN3" i="29"/>
  <c r="AL3" i="29"/>
  <c r="AH3" i="29"/>
  <c r="AF3" i="29"/>
  <c r="AB3" i="29"/>
  <c r="Z3" i="29"/>
  <c r="K754" i="25"/>
  <c r="D752" i="25"/>
  <c r="K751" i="25"/>
  <c r="H742" i="25"/>
  <c r="K754" i="24"/>
  <c r="D752" i="24"/>
  <c r="K751" i="24"/>
  <c r="H742" i="24"/>
  <c r="H65" i="23"/>
  <c r="G65" i="23"/>
  <c r="C65" i="23"/>
  <c r="H64" i="23"/>
  <c r="G64" i="23"/>
  <c r="C64" i="23"/>
  <c r="H63" i="23"/>
  <c r="G63" i="23"/>
  <c r="C63" i="23"/>
  <c r="H62" i="23"/>
  <c r="G62" i="23"/>
  <c r="C62" i="23"/>
  <c r="H61" i="23"/>
  <c r="G61" i="23"/>
  <c r="C61" i="23"/>
  <c r="H60" i="23"/>
  <c r="G60" i="23"/>
  <c r="C60" i="23"/>
  <c r="H59" i="23"/>
  <c r="G59" i="23"/>
  <c r="C59" i="23"/>
  <c r="H58" i="23"/>
  <c r="G58" i="23"/>
  <c r="C58" i="23"/>
  <c r="H57" i="23"/>
  <c r="G57" i="23"/>
  <c r="C57" i="23"/>
  <c r="H56" i="23"/>
  <c r="G56" i="23"/>
  <c r="C56" i="23"/>
  <c r="H55" i="23"/>
  <c r="E55" i="23"/>
  <c r="G55" i="23"/>
  <c r="C55" i="23"/>
  <c r="H54" i="23"/>
  <c r="G54" i="23"/>
  <c r="H53" i="23"/>
  <c r="G53" i="23"/>
  <c r="H52" i="23"/>
  <c r="G52" i="23"/>
  <c r="E52" i="23"/>
  <c r="H51" i="23"/>
  <c r="G51" i="23"/>
  <c r="H50" i="23"/>
  <c r="G50" i="23"/>
  <c r="G49" i="23"/>
  <c r="E49" i="23"/>
  <c r="G48" i="23"/>
  <c r="E48" i="23"/>
  <c r="F48" i="23"/>
  <c r="G47" i="23"/>
  <c r="E47" i="23"/>
  <c r="G46" i="23"/>
  <c r="E46" i="23"/>
  <c r="G45" i="23"/>
  <c r="E45" i="23"/>
  <c r="D45" i="23"/>
  <c r="E44" i="23"/>
  <c r="F44" i="23"/>
  <c r="E43" i="23"/>
  <c r="E42" i="23"/>
  <c r="E41" i="23"/>
  <c r="F41" i="23"/>
  <c r="E40" i="23"/>
  <c r="F40" i="23"/>
  <c r="E39" i="23"/>
  <c r="F39" i="23"/>
  <c r="H38" i="23"/>
  <c r="E38" i="23"/>
  <c r="D38" i="23"/>
  <c r="H37" i="23"/>
  <c r="E37" i="23"/>
  <c r="D37" i="23"/>
  <c r="H36" i="23"/>
  <c r="E36" i="23"/>
  <c r="H35" i="23"/>
  <c r="E35" i="23"/>
  <c r="H34" i="23"/>
  <c r="E34" i="23"/>
  <c r="F34" i="23"/>
  <c r="E33" i="23"/>
  <c r="E32" i="23"/>
  <c r="E31" i="23"/>
  <c r="E30" i="23"/>
  <c r="E29" i="23"/>
  <c r="D29" i="23"/>
  <c r="E28" i="23"/>
  <c r="E27" i="23"/>
  <c r="E26" i="23"/>
  <c r="D26" i="23"/>
  <c r="E25" i="23"/>
  <c r="D25" i="23"/>
  <c r="E24" i="23"/>
  <c r="D24" i="23"/>
  <c r="E23" i="23"/>
  <c r="E22" i="23"/>
  <c r="D22" i="23"/>
  <c r="E21" i="23"/>
  <c r="E20" i="23"/>
  <c r="E19" i="23"/>
  <c r="F19" i="23"/>
  <c r="E18" i="23"/>
  <c r="E17" i="23"/>
  <c r="E16" i="23"/>
  <c r="F16" i="23"/>
  <c r="E15" i="23"/>
  <c r="E14" i="23"/>
  <c r="E13" i="23"/>
  <c r="E12" i="23"/>
  <c r="E11" i="23"/>
  <c r="D11" i="23"/>
  <c r="E10" i="23"/>
  <c r="E9" i="23"/>
  <c r="D9" i="23"/>
  <c r="E8" i="23"/>
  <c r="E7" i="23"/>
  <c r="E6" i="23"/>
  <c r="D6" i="23"/>
  <c r="B91" i="20"/>
  <c r="C91" i="20" s="1"/>
  <c r="B92" i="20"/>
  <c r="B93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B1758" i="20"/>
  <c r="B1757" i="20"/>
  <c r="C1757" i="20"/>
  <c r="B1756" i="20"/>
  <c r="C1756" i="20"/>
  <c r="B1755" i="20"/>
  <c r="B1754" i="20"/>
  <c r="C1754" i="20"/>
  <c r="B1753" i="20"/>
  <c r="D1753" i="20"/>
  <c r="B1752" i="20"/>
  <c r="B1751" i="20"/>
  <c r="C1751" i="20"/>
  <c r="B1750" i="20"/>
  <c r="D1750" i="20"/>
  <c r="B1749" i="20"/>
  <c r="B1748" i="20"/>
  <c r="C1748" i="20"/>
  <c r="B1747" i="20"/>
  <c r="D1747" i="20"/>
  <c r="B1746" i="20"/>
  <c r="B1745" i="20"/>
  <c r="D1745" i="20"/>
  <c r="B1744" i="20"/>
  <c r="B1743" i="20"/>
  <c r="B1742" i="20"/>
  <c r="B1741" i="20"/>
  <c r="C1741" i="20"/>
  <c r="B1740" i="20"/>
  <c r="D1740" i="20"/>
  <c r="B1739" i="20"/>
  <c r="C1739" i="20"/>
  <c r="B1738" i="20"/>
  <c r="B1737" i="20"/>
  <c r="D1737" i="20"/>
  <c r="B1736" i="20"/>
  <c r="B1735" i="20"/>
  <c r="B1734" i="20"/>
  <c r="B1733" i="20"/>
  <c r="B1732" i="20"/>
  <c r="C1732" i="20"/>
  <c r="B1731" i="20"/>
  <c r="B1730" i="20"/>
  <c r="B1729" i="20"/>
  <c r="D1729" i="20"/>
  <c r="B1728" i="20"/>
  <c r="B1727" i="20"/>
  <c r="C1727" i="20"/>
  <c r="B1726" i="20"/>
  <c r="B1725" i="20"/>
  <c r="B1724" i="20"/>
  <c r="B1723" i="20"/>
  <c r="D1723" i="20"/>
  <c r="B1722" i="20"/>
  <c r="D1722" i="20"/>
  <c r="B1721" i="20"/>
  <c r="B1720" i="20"/>
  <c r="D1720" i="20"/>
  <c r="B1719" i="20"/>
  <c r="B1718" i="20"/>
  <c r="C1718" i="20"/>
  <c r="B1717" i="20"/>
  <c r="D1717" i="20"/>
  <c r="B1716" i="20"/>
  <c r="B1715" i="20"/>
  <c r="B1714" i="20"/>
  <c r="D1714" i="20"/>
  <c r="B1713" i="20"/>
  <c r="B1712" i="20"/>
  <c r="B1711" i="20"/>
  <c r="D1711" i="20"/>
  <c r="B1710" i="20"/>
  <c r="B1709" i="20"/>
  <c r="B1708" i="20"/>
  <c r="D1708" i="20"/>
  <c r="B1707" i="20"/>
  <c r="C1707" i="20"/>
  <c r="B1706" i="20"/>
  <c r="B1705" i="20"/>
  <c r="B1704" i="20"/>
  <c r="B1703" i="20"/>
  <c r="B1702" i="20"/>
  <c r="B1701" i="20"/>
  <c r="D1701" i="20"/>
  <c r="B1700" i="20"/>
  <c r="D1700" i="20"/>
  <c r="B1699" i="20"/>
  <c r="D1699" i="20"/>
  <c r="B1698" i="20"/>
  <c r="B1697" i="20"/>
  <c r="C1697" i="20"/>
  <c r="B1696" i="20"/>
  <c r="B1695" i="20"/>
  <c r="B1694" i="20"/>
  <c r="B1693" i="20"/>
  <c r="C1693" i="20"/>
  <c r="B1692" i="20"/>
  <c r="D1692" i="20"/>
  <c r="B1691" i="20"/>
  <c r="D1691" i="20"/>
  <c r="B1690" i="20"/>
  <c r="D1690" i="20"/>
  <c r="B1689" i="20"/>
  <c r="D1689" i="20"/>
  <c r="B1688" i="20"/>
  <c r="C1688" i="20"/>
  <c r="B1687" i="20"/>
  <c r="C1687" i="20"/>
  <c r="B1686" i="20"/>
  <c r="B1685" i="20"/>
  <c r="D1685" i="20"/>
  <c r="B1684" i="20"/>
  <c r="D1684" i="20"/>
  <c r="B1683" i="20"/>
  <c r="B1682" i="20"/>
  <c r="B1681" i="20"/>
  <c r="B1680" i="20"/>
  <c r="B1679" i="20"/>
  <c r="D1679" i="20"/>
  <c r="B1678" i="20"/>
  <c r="B1677" i="20"/>
  <c r="B1676" i="20"/>
  <c r="B1675" i="20"/>
  <c r="B1674" i="20"/>
  <c r="B1673" i="20"/>
  <c r="D1673" i="20"/>
  <c r="B1672" i="20"/>
  <c r="C1672" i="20"/>
  <c r="B1671" i="20"/>
  <c r="B1670" i="20"/>
  <c r="C1670" i="20"/>
  <c r="B1669" i="20"/>
  <c r="B1668" i="20"/>
  <c r="B1667" i="20"/>
  <c r="B1666" i="20"/>
  <c r="C1666" i="20"/>
  <c r="B1665" i="20"/>
  <c r="B1664" i="20"/>
  <c r="D1664" i="20"/>
  <c r="C1664" i="20"/>
  <c r="B1663" i="20"/>
  <c r="C1663" i="20"/>
  <c r="B1662" i="20"/>
  <c r="D1662" i="20"/>
  <c r="B1661" i="20"/>
  <c r="B1660" i="20"/>
  <c r="B1659" i="20"/>
  <c r="B1658" i="20"/>
  <c r="C1658" i="20"/>
  <c r="B1657" i="20"/>
  <c r="C1657" i="20"/>
  <c r="B1656" i="20"/>
  <c r="B1655" i="20"/>
  <c r="B1654" i="20"/>
  <c r="C1654" i="20"/>
  <c r="B1653" i="20"/>
  <c r="C1653" i="20"/>
  <c r="B1652" i="20"/>
  <c r="D1652" i="20"/>
  <c r="B1651" i="20"/>
  <c r="B1650" i="20"/>
  <c r="B1649" i="20"/>
  <c r="B1648" i="20"/>
  <c r="B1647" i="20"/>
  <c r="B1646" i="20"/>
  <c r="D1646" i="20"/>
  <c r="B1645" i="20"/>
  <c r="B1644" i="20"/>
  <c r="B1643" i="20"/>
  <c r="B1642" i="20"/>
  <c r="D1642" i="20"/>
  <c r="B1641" i="20"/>
  <c r="D1641" i="20"/>
  <c r="B1640" i="20"/>
  <c r="B1639" i="20"/>
  <c r="C1639" i="20"/>
  <c r="B1638" i="20"/>
  <c r="B1637" i="20"/>
  <c r="C1637" i="20"/>
  <c r="B1636" i="20"/>
  <c r="B1635" i="20"/>
  <c r="B1634" i="20"/>
  <c r="B1633" i="20"/>
  <c r="D1633" i="20"/>
  <c r="B1632" i="20"/>
  <c r="C1632" i="20"/>
  <c r="B1631" i="20"/>
  <c r="B1630" i="20"/>
  <c r="B1629" i="20"/>
  <c r="B1628" i="20"/>
  <c r="C1628" i="20"/>
  <c r="B1627" i="20"/>
  <c r="B1626" i="20"/>
  <c r="B1625" i="20"/>
  <c r="C1625" i="20"/>
  <c r="B1624" i="20"/>
  <c r="B1623" i="20"/>
  <c r="B1622" i="20"/>
  <c r="C1622" i="20"/>
  <c r="D1622" i="20"/>
  <c r="B1621" i="20"/>
  <c r="B1620" i="20"/>
  <c r="B1619" i="20"/>
  <c r="B1618" i="20"/>
  <c r="B1617" i="20"/>
  <c r="D1617" i="20"/>
  <c r="B1616" i="20"/>
  <c r="C1616" i="20"/>
  <c r="B1615" i="20"/>
  <c r="D1615" i="20"/>
  <c r="B1614" i="20"/>
  <c r="B1613" i="20"/>
  <c r="D1613" i="20"/>
  <c r="B1612" i="20"/>
  <c r="D1612" i="20"/>
  <c r="B1611" i="20"/>
  <c r="C1611" i="20"/>
  <c r="B1610" i="20"/>
  <c r="B1609" i="20"/>
  <c r="B1608" i="20"/>
  <c r="C1608" i="20"/>
  <c r="B1607" i="20"/>
  <c r="D1607" i="20"/>
  <c r="C1607" i="20"/>
  <c r="B1606" i="20"/>
  <c r="C1606" i="20"/>
  <c r="B1605" i="20"/>
  <c r="C1605" i="20"/>
  <c r="B1604" i="20"/>
  <c r="D1604" i="20"/>
  <c r="B1603" i="20"/>
  <c r="B1602" i="20"/>
  <c r="B1601" i="20"/>
  <c r="B1600" i="20"/>
  <c r="C1600" i="20"/>
  <c r="B1599" i="20"/>
  <c r="C1599" i="20"/>
  <c r="B1598" i="20"/>
  <c r="B1597" i="20"/>
  <c r="C1597" i="20"/>
  <c r="B1596" i="20"/>
  <c r="B1595" i="20"/>
  <c r="B1594" i="20"/>
  <c r="B1593" i="20"/>
  <c r="D1593" i="20"/>
  <c r="B1592" i="20"/>
  <c r="C1592" i="20"/>
  <c r="B1591" i="20"/>
  <c r="B1590" i="20"/>
  <c r="B1589" i="20"/>
  <c r="C1589" i="20"/>
  <c r="B1588" i="20"/>
  <c r="B1587" i="20"/>
  <c r="B1586" i="20"/>
  <c r="D1586" i="20"/>
  <c r="B1585" i="20"/>
  <c r="D1585" i="20"/>
  <c r="B1584" i="20"/>
  <c r="B1583" i="20"/>
  <c r="B1582" i="20"/>
  <c r="D1582" i="20"/>
  <c r="B1581" i="20"/>
  <c r="D1581" i="20"/>
  <c r="B1580" i="20"/>
  <c r="D1580" i="20"/>
  <c r="B1579" i="20"/>
  <c r="B1578" i="20"/>
  <c r="B1577" i="20"/>
  <c r="B1576" i="20"/>
  <c r="C1576" i="20"/>
  <c r="B1575" i="20"/>
  <c r="D1575" i="20"/>
  <c r="B1574" i="20"/>
  <c r="B1573" i="20"/>
  <c r="B1572" i="20"/>
  <c r="B1571" i="20"/>
  <c r="B1570" i="20"/>
  <c r="D1570" i="20"/>
  <c r="C1570" i="20"/>
  <c r="B1569" i="20"/>
  <c r="D1569" i="20"/>
  <c r="B1568" i="20"/>
  <c r="B1567" i="20"/>
  <c r="B1566" i="20"/>
  <c r="B1565" i="20"/>
  <c r="B1564" i="20"/>
  <c r="D1564" i="20"/>
  <c r="B1563" i="20"/>
  <c r="B1562" i="20"/>
  <c r="D1562" i="20"/>
  <c r="B1561" i="20"/>
  <c r="B1560" i="20"/>
  <c r="D1560" i="20"/>
  <c r="B1559" i="20"/>
  <c r="B1558" i="20"/>
  <c r="B1557" i="20"/>
  <c r="D1557" i="20"/>
  <c r="B1556" i="20"/>
  <c r="B1555" i="20"/>
  <c r="B1554" i="20"/>
  <c r="B1553" i="20"/>
  <c r="D1553" i="20"/>
  <c r="B1552" i="20"/>
  <c r="B1551" i="20"/>
  <c r="B1550" i="20"/>
  <c r="B1549" i="20"/>
  <c r="C1549" i="20"/>
  <c r="B1548" i="20"/>
  <c r="C1548" i="20"/>
  <c r="B1547" i="20"/>
  <c r="C1547" i="20"/>
  <c r="B1546" i="20"/>
  <c r="D1546" i="20"/>
  <c r="B1545" i="20"/>
  <c r="B1544" i="20"/>
  <c r="C1544" i="20"/>
  <c r="B1543" i="20"/>
  <c r="C1543" i="20"/>
  <c r="B1542" i="20"/>
  <c r="B1541" i="20"/>
  <c r="B1540" i="20"/>
  <c r="D1540" i="20"/>
  <c r="B1539" i="20"/>
  <c r="C1539" i="20"/>
  <c r="B1538" i="20"/>
  <c r="B1537" i="20"/>
  <c r="D1537" i="20"/>
  <c r="B1536" i="20"/>
  <c r="B1535" i="20"/>
  <c r="B1534" i="20"/>
  <c r="B1533" i="20"/>
  <c r="C1533" i="20"/>
  <c r="B1532" i="20"/>
  <c r="B1531" i="20"/>
  <c r="C1531" i="20"/>
  <c r="B1530" i="20"/>
  <c r="D1530" i="20"/>
  <c r="B1529" i="20"/>
  <c r="B1528" i="20"/>
  <c r="B1527" i="20"/>
  <c r="D1527" i="20"/>
  <c r="B1526" i="20"/>
  <c r="B1525" i="20"/>
  <c r="B1524" i="20"/>
  <c r="B1523" i="20"/>
  <c r="D1523" i="20"/>
  <c r="B1522" i="20"/>
  <c r="D1522" i="20"/>
  <c r="B1521" i="20"/>
  <c r="B1520" i="20"/>
  <c r="B1519" i="20"/>
  <c r="B1518" i="20"/>
  <c r="B1517" i="20"/>
  <c r="B1516" i="20"/>
  <c r="B1515" i="20"/>
  <c r="B1514" i="20"/>
  <c r="C1514" i="20"/>
  <c r="B1513" i="20"/>
  <c r="B1512" i="20"/>
  <c r="B1511" i="20"/>
  <c r="B1510" i="20"/>
  <c r="B1509" i="20"/>
  <c r="D1509" i="20"/>
  <c r="B1508" i="20"/>
  <c r="C1508" i="20"/>
  <c r="B1507" i="20"/>
  <c r="B1506" i="20"/>
  <c r="B1505" i="20"/>
  <c r="B1504" i="20"/>
  <c r="C1504" i="20"/>
  <c r="B1503" i="20"/>
  <c r="B1502" i="20"/>
  <c r="B1501" i="20"/>
  <c r="B1500" i="20"/>
  <c r="D1500" i="20"/>
  <c r="B1499" i="20"/>
  <c r="B1498" i="20"/>
  <c r="B1497" i="20"/>
  <c r="C1497" i="20"/>
  <c r="B1496" i="20"/>
  <c r="B1495" i="20"/>
  <c r="B1494" i="20"/>
  <c r="D1494" i="20"/>
  <c r="B1493" i="20"/>
  <c r="B1492" i="20"/>
  <c r="B1491" i="20"/>
  <c r="B1490" i="20"/>
  <c r="D1490" i="20"/>
  <c r="B1489" i="20"/>
  <c r="B1488" i="20"/>
  <c r="C1488" i="20"/>
  <c r="B1487" i="20"/>
  <c r="B1486" i="20"/>
  <c r="B1485" i="20"/>
  <c r="C1485" i="20"/>
  <c r="B1484" i="20"/>
  <c r="B1483" i="20"/>
  <c r="D1483" i="20"/>
  <c r="B1482" i="20"/>
  <c r="C1482" i="20"/>
  <c r="B1481" i="20"/>
  <c r="D1481" i="20"/>
  <c r="B1480" i="20"/>
  <c r="B1479" i="20"/>
  <c r="C1479" i="20"/>
  <c r="B1478" i="20"/>
  <c r="B1477" i="20"/>
  <c r="C1477" i="20"/>
  <c r="D1477" i="20"/>
  <c r="B1476" i="20"/>
  <c r="D1476" i="20"/>
  <c r="B1475" i="20"/>
  <c r="B1474" i="20"/>
  <c r="D1474" i="20"/>
  <c r="B1473" i="20"/>
  <c r="B1472" i="20"/>
  <c r="B1471" i="20"/>
  <c r="D1471" i="20"/>
  <c r="B1470" i="20"/>
  <c r="C1470" i="20"/>
  <c r="B1469" i="20"/>
  <c r="C1469" i="20"/>
  <c r="B1468" i="20"/>
  <c r="B1467" i="20"/>
  <c r="B1466" i="20"/>
  <c r="B1465" i="20"/>
  <c r="C1465" i="20"/>
  <c r="B1464" i="20"/>
  <c r="D1464" i="20"/>
  <c r="B1463" i="20"/>
  <c r="B1462" i="20"/>
  <c r="C1462" i="20"/>
  <c r="B1461" i="20"/>
  <c r="B1460" i="20"/>
  <c r="D1460" i="20"/>
  <c r="B1459" i="20"/>
  <c r="D1459" i="20"/>
  <c r="B1458" i="20"/>
  <c r="D1458" i="20"/>
  <c r="B1457" i="20"/>
  <c r="D1457" i="20"/>
  <c r="B1456" i="20"/>
  <c r="C1456" i="20"/>
  <c r="B1455" i="20"/>
  <c r="D1455" i="20"/>
  <c r="B1454" i="20"/>
  <c r="D1454" i="20"/>
  <c r="B1453" i="20"/>
  <c r="B1452" i="20"/>
  <c r="D1452" i="20"/>
  <c r="B1451" i="20"/>
  <c r="C1451" i="20"/>
  <c r="B1450" i="20"/>
  <c r="B1449" i="20"/>
  <c r="C1449" i="20"/>
  <c r="B1448" i="20"/>
  <c r="C1448" i="20"/>
  <c r="B1447" i="20"/>
  <c r="D1447" i="20"/>
  <c r="B1446" i="20"/>
  <c r="B1445" i="20"/>
  <c r="D1445" i="20"/>
  <c r="B1444" i="20"/>
  <c r="B1443" i="20"/>
  <c r="B1442" i="20"/>
  <c r="B1441" i="20"/>
  <c r="D1441" i="20"/>
  <c r="B1440" i="20"/>
  <c r="D1440" i="20"/>
  <c r="B1439" i="20"/>
  <c r="D1439" i="20"/>
  <c r="B1438" i="20"/>
  <c r="B1437" i="20"/>
  <c r="C1437" i="20"/>
  <c r="B1436" i="20"/>
  <c r="B1435" i="20"/>
  <c r="D1435" i="20"/>
  <c r="B1434" i="20"/>
  <c r="B1433" i="20"/>
  <c r="C1433" i="20"/>
  <c r="B1432" i="20"/>
  <c r="D1432" i="20"/>
  <c r="B1431" i="20"/>
  <c r="B1430" i="20"/>
  <c r="B1429" i="20"/>
  <c r="D1429" i="20"/>
  <c r="B1428" i="20"/>
  <c r="B1427" i="20"/>
  <c r="D1427" i="20"/>
  <c r="B1426" i="20"/>
  <c r="B1425" i="20"/>
  <c r="D1425" i="20"/>
  <c r="B1424" i="20"/>
  <c r="B1423" i="20"/>
  <c r="B1422" i="20"/>
  <c r="D1422" i="20"/>
  <c r="B1421" i="20"/>
  <c r="B1420" i="20"/>
  <c r="B1419" i="20"/>
  <c r="C1419" i="20"/>
  <c r="B1418" i="20"/>
  <c r="B1417" i="20"/>
  <c r="C1417" i="20"/>
  <c r="B1416" i="20"/>
  <c r="B1415" i="20"/>
  <c r="B1414" i="20"/>
  <c r="D1414" i="20"/>
  <c r="B1413" i="20"/>
  <c r="C1413" i="20"/>
  <c r="B1412" i="20"/>
  <c r="B1411" i="20"/>
  <c r="D1411" i="20"/>
  <c r="B1410" i="20"/>
  <c r="B1409" i="20"/>
  <c r="B1408" i="20"/>
  <c r="C1408" i="20"/>
  <c r="B1407" i="20"/>
  <c r="C1407" i="20"/>
  <c r="B1406" i="20"/>
  <c r="C1406" i="20"/>
  <c r="B1405" i="20"/>
  <c r="D1405" i="20"/>
  <c r="B1404" i="20"/>
  <c r="B1403" i="20"/>
  <c r="B1402" i="20"/>
  <c r="D1402" i="20"/>
  <c r="B1401" i="20"/>
  <c r="B1400" i="20"/>
  <c r="B1399" i="20"/>
  <c r="B1398" i="20"/>
  <c r="B1397" i="20"/>
  <c r="B1396" i="20"/>
  <c r="D1396" i="20"/>
  <c r="B1395" i="20"/>
  <c r="B1394" i="20"/>
  <c r="D1394" i="20"/>
  <c r="B1393" i="20"/>
  <c r="B1392" i="20"/>
  <c r="D1392" i="20"/>
  <c r="B1391" i="20"/>
  <c r="D1391" i="20"/>
  <c r="B1390" i="20"/>
  <c r="C1390" i="20"/>
  <c r="B1389" i="20"/>
  <c r="B1388" i="20"/>
  <c r="B1387" i="20"/>
  <c r="C1387" i="20"/>
  <c r="B1386" i="20"/>
  <c r="B1385" i="20"/>
  <c r="C1385" i="20"/>
  <c r="B1384" i="20"/>
  <c r="D1384" i="20"/>
  <c r="B1383" i="20"/>
  <c r="B1382" i="20"/>
  <c r="B1381" i="20"/>
  <c r="C1381" i="20"/>
  <c r="B1380" i="20"/>
  <c r="D1380" i="20"/>
  <c r="B1379" i="20"/>
  <c r="B1378" i="20"/>
  <c r="B1377" i="20"/>
  <c r="D1377" i="20" s="1"/>
  <c r="B1376" i="20"/>
  <c r="C1376" i="20" s="1"/>
  <c r="B1375" i="20"/>
  <c r="B1374" i="20"/>
  <c r="B1373" i="20"/>
  <c r="B1372" i="20"/>
  <c r="D1372" i="20" s="1"/>
  <c r="B1371" i="20"/>
  <c r="B1370" i="20"/>
  <c r="D1370" i="20" s="1"/>
  <c r="B1369" i="20"/>
  <c r="D1369" i="20" s="1"/>
  <c r="B1368" i="20"/>
  <c r="D1368" i="20" s="1"/>
  <c r="B1367" i="20"/>
  <c r="B1366" i="20"/>
  <c r="C1366" i="20" s="1"/>
  <c r="B1365" i="20"/>
  <c r="C1365" i="20"/>
  <c r="B1364" i="20"/>
  <c r="D1364" i="20" s="1"/>
  <c r="B1363" i="20"/>
  <c r="B1362" i="20"/>
  <c r="B1361" i="20"/>
  <c r="C1361" i="20" s="1"/>
  <c r="B1360" i="20"/>
  <c r="B1359" i="20"/>
  <c r="D1359" i="20" s="1"/>
  <c r="B1358" i="20"/>
  <c r="B1357" i="20"/>
  <c r="C1357" i="20" s="1"/>
  <c r="B1356" i="20"/>
  <c r="D1356" i="20" s="1"/>
  <c r="B1355" i="20"/>
  <c r="B1354" i="20"/>
  <c r="D1354" i="20" s="1"/>
  <c r="B1353" i="20"/>
  <c r="B1352" i="20"/>
  <c r="D1352" i="20" s="1"/>
  <c r="B1351" i="20"/>
  <c r="B1350" i="20"/>
  <c r="B1349" i="20"/>
  <c r="D1349" i="20" s="1"/>
  <c r="B1348" i="20"/>
  <c r="B1347" i="20"/>
  <c r="D1347" i="20" s="1"/>
  <c r="B1346" i="20"/>
  <c r="D1346" i="20" s="1"/>
  <c r="B1345" i="20"/>
  <c r="D1345" i="20" s="1"/>
  <c r="B1344" i="20"/>
  <c r="C1344" i="20" s="1"/>
  <c r="B1343" i="20"/>
  <c r="B1342" i="20"/>
  <c r="C1342" i="20" s="1"/>
  <c r="B1341" i="20"/>
  <c r="D1341" i="20" s="1"/>
  <c r="B1340" i="20"/>
  <c r="B1339" i="20"/>
  <c r="C1339" i="20" s="1"/>
  <c r="B1338" i="20"/>
  <c r="D1338" i="20" s="1"/>
  <c r="B1337" i="20"/>
  <c r="D1337" i="20" s="1"/>
  <c r="B1336" i="20"/>
  <c r="B1335" i="20"/>
  <c r="C1335" i="20" s="1"/>
  <c r="B1334" i="20"/>
  <c r="B1333" i="20"/>
  <c r="B1332" i="20"/>
  <c r="B1331" i="20"/>
  <c r="D1331" i="20" s="1"/>
  <c r="B1330" i="20"/>
  <c r="B1329" i="20"/>
  <c r="B1328" i="20"/>
  <c r="B1327" i="20"/>
  <c r="B1326" i="20"/>
  <c r="D1326" i="20" s="1"/>
  <c r="B1325" i="20"/>
  <c r="B1324" i="20"/>
  <c r="D1324" i="20" s="1"/>
  <c r="B1323" i="20"/>
  <c r="B1322" i="20"/>
  <c r="C1322" i="20" s="1"/>
  <c r="B1321" i="20"/>
  <c r="D1321" i="20" s="1"/>
  <c r="B1320" i="20"/>
  <c r="C1320" i="20" s="1"/>
  <c r="B1319" i="20"/>
  <c r="C1319" i="20" s="1"/>
  <c r="B1318" i="20"/>
  <c r="B1317" i="20"/>
  <c r="B1316" i="20"/>
  <c r="C1316" i="20" s="1"/>
  <c r="B1315" i="20"/>
  <c r="D1315" i="20" s="1"/>
  <c r="B1314" i="20"/>
  <c r="B1313" i="20"/>
  <c r="D1313" i="20" s="1"/>
  <c r="B1312" i="20"/>
  <c r="B1311" i="20"/>
  <c r="D1311" i="20" s="1"/>
  <c r="B1310" i="20"/>
  <c r="C1310" i="20" s="1"/>
  <c r="B1309" i="20"/>
  <c r="B1308" i="20"/>
  <c r="C1308" i="20" s="1"/>
  <c r="B1307" i="20"/>
  <c r="D1307" i="20" s="1"/>
  <c r="B1306" i="20"/>
  <c r="B1305" i="20"/>
  <c r="B1304" i="20"/>
  <c r="C1304" i="20" s="1"/>
  <c r="B1303" i="20"/>
  <c r="D1303" i="20" s="1"/>
  <c r="B1302" i="20"/>
  <c r="D1302" i="20" s="1"/>
  <c r="B1301" i="20"/>
  <c r="B1300" i="20"/>
  <c r="D1300" i="20" s="1"/>
  <c r="B1299" i="20"/>
  <c r="B1298" i="20"/>
  <c r="C1298" i="20" s="1"/>
  <c r="B1297" i="20"/>
  <c r="B1296" i="20"/>
  <c r="B1295" i="20"/>
  <c r="B1294" i="20"/>
  <c r="C1294" i="20" s="1"/>
  <c r="B1293" i="20"/>
  <c r="B1292" i="20"/>
  <c r="B1291" i="20"/>
  <c r="D1291" i="20" s="1"/>
  <c r="B1290" i="20"/>
  <c r="B1289" i="20"/>
  <c r="C1289" i="20" s="1"/>
  <c r="B1288" i="20"/>
  <c r="B1287" i="20"/>
  <c r="B1286" i="20"/>
  <c r="B1285" i="20"/>
  <c r="B1284" i="20"/>
  <c r="B1283" i="20"/>
  <c r="B1282" i="20"/>
  <c r="B1281" i="20"/>
  <c r="D1281" i="20" s="1"/>
  <c r="B1280" i="20"/>
  <c r="B1279" i="20"/>
  <c r="B1278" i="20"/>
  <c r="B1277" i="20"/>
  <c r="B1276" i="20"/>
  <c r="B1275" i="20"/>
  <c r="B1274" i="20"/>
  <c r="B1273" i="20"/>
  <c r="B1272" i="20"/>
  <c r="B1271" i="20"/>
  <c r="D1271" i="20" s="1"/>
  <c r="B1270" i="20"/>
  <c r="B1269" i="20"/>
  <c r="B1268" i="20"/>
  <c r="C1268" i="20" s="1"/>
  <c r="B1267" i="20"/>
  <c r="B1266" i="20"/>
  <c r="B1265" i="20"/>
  <c r="B1264" i="20"/>
  <c r="B1263" i="20"/>
  <c r="B1262" i="20"/>
  <c r="B1261" i="20"/>
  <c r="B1260" i="20"/>
  <c r="D1260" i="20" s="1"/>
  <c r="B1259" i="20"/>
  <c r="D1259" i="20" s="1"/>
  <c r="B1258" i="20"/>
  <c r="B1257" i="20"/>
  <c r="B1256" i="20"/>
  <c r="B1255" i="20"/>
  <c r="B1254" i="20"/>
  <c r="B1253" i="20"/>
  <c r="D1253" i="20" s="1"/>
  <c r="B1252" i="20"/>
  <c r="B1251" i="20"/>
  <c r="C1251" i="20" s="1"/>
  <c r="B1250" i="20"/>
  <c r="C1250" i="20" s="1"/>
  <c r="B1249" i="20"/>
  <c r="B1248" i="20"/>
  <c r="D1248" i="20" s="1"/>
  <c r="B1247" i="20"/>
  <c r="C1247" i="20" s="1"/>
  <c r="B1246" i="20"/>
  <c r="B1245" i="20"/>
  <c r="B1244" i="20"/>
  <c r="B1243" i="20"/>
  <c r="B1242" i="20"/>
  <c r="C1242" i="20" s="1"/>
  <c r="B1241" i="20"/>
  <c r="B1240" i="20"/>
  <c r="D1240" i="20" s="1"/>
  <c r="B1239" i="20"/>
  <c r="B1238" i="20"/>
  <c r="C1238" i="20" s="1"/>
  <c r="B1237" i="20"/>
  <c r="B1236" i="20"/>
  <c r="B1235" i="20"/>
  <c r="B1234" i="20"/>
  <c r="B1233" i="20"/>
  <c r="B1232" i="20"/>
  <c r="B1231" i="20"/>
  <c r="D1231" i="20" s="1"/>
  <c r="B1230" i="20"/>
  <c r="C1230" i="20" s="1"/>
  <c r="B1229" i="20"/>
  <c r="D1229" i="20" s="1"/>
  <c r="B1228" i="20"/>
  <c r="C1228" i="20" s="1"/>
  <c r="B1227" i="20"/>
  <c r="C1227" i="20" s="1"/>
  <c r="B1226" i="20"/>
  <c r="D1226" i="20" s="1"/>
  <c r="B1225" i="20"/>
  <c r="B1224" i="20"/>
  <c r="B1223" i="20"/>
  <c r="C1223" i="20" s="1"/>
  <c r="B1222" i="20"/>
  <c r="B1221" i="20"/>
  <c r="B1220" i="20"/>
  <c r="D1220" i="20" s="1"/>
  <c r="B1219" i="20"/>
  <c r="B1218" i="20"/>
  <c r="D1218" i="20" s="1"/>
  <c r="B1217" i="20"/>
  <c r="B1216" i="20"/>
  <c r="B1215" i="20"/>
  <c r="C1215" i="20" s="1"/>
  <c r="B1214" i="20"/>
  <c r="B1213" i="20"/>
  <c r="B1212" i="20"/>
  <c r="B1211" i="20"/>
  <c r="B1210" i="20"/>
  <c r="B1209" i="20"/>
  <c r="B1208" i="20"/>
  <c r="B1207" i="20"/>
  <c r="B1206" i="20"/>
  <c r="B1205" i="20"/>
  <c r="B1204" i="20"/>
  <c r="B1203" i="20"/>
  <c r="B1202" i="20"/>
  <c r="B1201" i="20"/>
  <c r="B1200" i="20"/>
  <c r="C1200" i="20" s="1"/>
  <c r="B1199" i="20"/>
  <c r="D1199" i="20" s="1"/>
  <c r="B1198" i="20"/>
  <c r="B1197" i="20"/>
  <c r="B1196" i="20"/>
  <c r="B1195" i="20"/>
  <c r="D1195" i="20" s="1"/>
  <c r="B1194" i="20"/>
  <c r="C1194" i="20" s="1"/>
  <c r="B1193" i="20"/>
  <c r="B1192" i="20"/>
  <c r="B1191" i="20"/>
  <c r="C1191" i="20" s="1"/>
  <c r="B1190" i="20"/>
  <c r="C1190" i="20" s="1"/>
  <c r="B1189" i="20"/>
  <c r="B1188" i="20"/>
  <c r="D1188" i="20" s="1"/>
  <c r="B1187" i="20"/>
  <c r="B1186" i="20"/>
  <c r="C1186" i="20" s="1"/>
  <c r="B1185" i="20"/>
  <c r="D1185" i="20" s="1"/>
  <c r="B1184" i="20"/>
  <c r="B1183" i="20"/>
  <c r="B1182" i="20"/>
  <c r="C1182" i="20" s="1"/>
  <c r="B1181" i="20"/>
  <c r="B1180" i="20"/>
  <c r="B1179" i="20"/>
  <c r="D1179" i="20" s="1"/>
  <c r="B1178" i="20"/>
  <c r="C1178" i="20" s="1"/>
  <c r="B1177" i="20"/>
  <c r="D1177" i="20" s="1"/>
  <c r="B1176" i="20"/>
  <c r="C1176" i="20" s="1"/>
  <c r="B1175" i="20"/>
  <c r="B1174" i="20"/>
  <c r="B1173" i="20"/>
  <c r="D1173" i="20" s="1"/>
  <c r="B1172" i="20"/>
  <c r="B1171" i="20"/>
  <c r="B1170" i="20"/>
  <c r="B1169" i="20"/>
  <c r="D1169" i="20" s="1"/>
  <c r="B1168" i="20"/>
  <c r="C1168" i="20" s="1"/>
  <c r="B1167" i="20"/>
  <c r="D1167" i="20" s="1"/>
  <c r="B1166" i="20"/>
  <c r="C1166" i="20" s="1"/>
  <c r="B1165" i="20"/>
  <c r="C1165" i="20" s="1"/>
  <c r="B1164" i="20"/>
  <c r="B1163" i="20"/>
  <c r="B1162" i="20"/>
  <c r="C1162" i="20" s="1"/>
  <c r="B1161" i="20"/>
  <c r="D1161" i="20" s="1"/>
  <c r="B1160" i="20"/>
  <c r="B1159" i="20"/>
  <c r="C1159" i="20" s="1"/>
  <c r="B1158" i="20"/>
  <c r="B1157" i="20"/>
  <c r="B1156" i="20"/>
  <c r="D1156" i="20" s="1"/>
  <c r="B1155" i="20"/>
  <c r="D1155" i="20" s="1"/>
  <c r="B1154" i="20"/>
  <c r="B1153" i="20"/>
  <c r="C1153" i="20" s="1"/>
  <c r="B1152" i="20"/>
  <c r="B1151" i="20"/>
  <c r="D1151" i="20" s="1"/>
  <c r="B1150" i="20"/>
  <c r="B1149" i="20"/>
  <c r="D1149" i="20" s="1"/>
  <c r="B1148" i="20"/>
  <c r="B1147" i="20"/>
  <c r="C1147" i="20" s="1"/>
  <c r="B1146" i="20"/>
  <c r="D1146" i="20" s="1"/>
  <c r="B1145" i="20"/>
  <c r="D1145" i="20" s="1"/>
  <c r="B1144" i="20"/>
  <c r="B1143" i="20"/>
  <c r="B1142" i="20"/>
  <c r="B1141" i="20"/>
  <c r="B1140" i="20"/>
  <c r="B1139" i="20"/>
  <c r="B1138" i="20"/>
  <c r="D1138" i="20" s="1"/>
  <c r="B1137" i="20"/>
  <c r="B1136" i="20"/>
  <c r="D1136" i="20"/>
  <c r="B1135" i="20"/>
  <c r="C1135" i="20" s="1"/>
  <c r="B1134" i="20"/>
  <c r="B1133" i="20"/>
  <c r="D1133" i="20" s="1"/>
  <c r="B1132" i="20"/>
  <c r="C1132" i="20" s="1"/>
  <c r="B1131" i="20"/>
  <c r="B1130" i="20"/>
  <c r="B1129" i="20"/>
  <c r="B1128" i="20"/>
  <c r="B1127" i="20"/>
  <c r="B1126" i="20"/>
  <c r="C1126" i="20" s="1"/>
  <c r="B1125" i="20"/>
  <c r="C1125" i="20" s="1"/>
  <c r="B1124" i="20"/>
  <c r="D1124" i="20"/>
  <c r="B1123" i="20"/>
  <c r="B1122" i="20"/>
  <c r="B1121" i="20"/>
  <c r="B1120" i="20"/>
  <c r="D1120" i="20" s="1"/>
  <c r="B1119" i="20"/>
  <c r="B1118" i="20"/>
  <c r="C1118" i="20" s="1"/>
  <c r="B1117" i="20"/>
  <c r="C1117" i="20" s="1"/>
  <c r="B1116" i="20"/>
  <c r="C1116" i="20" s="1"/>
  <c r="B1115" i="20"/>
  <c r="C1115" i="20" s="1"/>
  <c r="B1114" i="20"/>
  <c r="D1114" i="20" s="1"/>
  <c r="B1113" i="20"/>
  <c r="B1112" i="20"/>
  <c r="B1111" i="20"/>
  <c r="B1110" i="20"/>
  <c r="D1110" i="20" s="1"/>
  <c r="B1109" i="20"/>
  <c r="C1109" i="20" s="1"/>
  <c r="B1108" i="20"/>
  <c r="D1108" i="20" s="1"/>
  <c r="B1107" i="20"/>
  <c r="D1107" i="20" s="1"/>
  <c r="B1106" i="20"/>
  <c r="B1105" i="20"/>
  <c r="D1105" i="20" s="1"/>
  <c r="B1104" i="20"/>
  <c r="B1103" i="20"/>
  <c r="B1102" i="20"/>
  <c r="B1101" i="20"/>
  <c r="D1101" i="20" s="1"/>
  <c r="B1100" i="20"/>
  <c r="D1100" i="20" s="1"/>
  <c r="B1099" i="20"/>
  <c r="D1099" i="20" s="1"/>
  <c r="B1098" i="20"/>
  <c r="B1097" i="20"/>
  <c r="D1097" i="20" s="1"/>
  <c r="B1096" i="20"/>
  <c r="D1096" i="20" s="1"/>
  <c r="B1095" i="20"/>
  <c r="B1094" i="20"/>
  <c r="B1093" i="20"/>
  <c r="B1092" i="20"/>
  <c r="B1091" i="20"/>
  <c r="B1090" i="20"/>
  <c r="B1089" i="20"/>
  <c r="B1088" i="20"/>
  <c r="B1087" i="20"/>
  <c r="C1087" i="20" s="1"/>
  <c r="B1086" i="20"/>
  <c r="B1085" i="20"/>
  <c r="B1084" i="20"/>
  <c r="C1084" i="20" s="1"/>
  <c r="B1083" i="20"/>
  <c r="B1082" i="20"/>
  <c r="B1081" i="20"/>
  <c r="D1081" i="20" s="1"/>
  <c r="B1080" i="20"/>
  <c r="B1079" i="20"/>
  <c r="B1078" i="20"/>
  <c r="B1077" i="20"/>
  <c r="B1076" i="20"/>
  <c r="B1075" i="20"/>
  <c r="C1075" i="20" s="1"/>
  <c r="B1074" i="20"/>
  <c r="C1074" i="20" s="1"/>
  <c r="B1073" i="20"/>
  <c r="B1072" i="20"/>
  <c r="B1071" i="20"/>
  <c r="C1071" i="20" s="1"/>
  <c r="B1070" i="20"/>
  <c r="B1069" i="20"/>
  <c r="B1068" i="20"/>
  <c r="B1067" i="20"/>
  <c r="B1066" i="20"/>
  <c r="B1065" i="20"/>
  <c r="B1064" i="20"/>
  <c r="D1064" i="20" s="1"/>
  <c r="B1063" i="20"/>
  <c r="C1063" i="20" s="1"/>
  <c r="B1062" i="20"/>
  <c r="B1061" i="20"/>
  <c r="D1061" i="20" s="1"/>
  <c r="B1060" i="20"/>
  <c r="B1059" i="20"/>
  <c r="B1058" i="20"/>
  <c r="B1057" i="20"/>
  <c r="B1056" i="20"/>
  <c r="B1055" i="20"/>
  <c r="C1055" i="20" s="1"/>
  <c r="B1054" i="20"/>
  <c r="B1053" i="20"/>
  <c r="D1053" i="20" s="1"/>
  <c r="B1052" i="20"/>
  <c r="B1051" i="20"/>
  <c r="B1050" i="20"/>
  <c r="C1050" i="20" s="1"/>
  <c r="B1049" i="20"/>
  <c r="C1049" i="20" s="1"/>
  <c r="B1048" i="20"/>
  <c r="B1047" i="20"/>
  <c r="B1046" i="20"/>
  <c r="B1045" i="20"/>
  <c r="B1044" i="20"/>
  <c r="C1044" i="20" s="1"/>
  <c r="B1043" i="20"/>
  <c r="B1042" i="20"/>
  <c r="B1041" i="20"/>
  <c r="C1041" i="20" s="1"/>
  <c r="B1040" i="20"/>
  <c r="B1039" i="20"/>
  <c r="D1039" i="20" s="1"/>
  <c r="B1038" i="20"/>
  <c r="C1038" i="20" s="1"/>
  <c r="B1037" i="20"/>
  <c r="C1037" i="20"/>
  <c r="B1036" i="20"/>
  <c r="B1035" i="20"/>
  <c r="C1035" i="20" s="1"/>
  <c r="B1034" i="20"/>
  <c r="C1034" i="20" s="1"/>
  <c r="B1033" i="20"/>
  <c r="C1033" i="20" s="1"/>
  <c r="B1032" i="20"/>
  <c r="B1031" i="20"/>
  <c r="C1031" i="20" s="1"/>
  <c r="B1030" i="20"/>
  <c r="B1029" i="20"/>
  <c r="C1029" i="20" s="1"/>
  <c r="B1028" i="20"/>
  <c r="B1027" i="20"/>
  <c r="C1027" i="20" s="1"/>
  <c r="B1026" i="20"/>
  <c r="D1026" i="20"/>
  <c r="B1025" i="20"/>
  <c r="B1024" i="20"/>
  <c r="B1023" i="20"/>
  <c r="C1023" i="20"/>
  <c r="B1022" i="20"/>
  <c r="D1022" i="20" s="1"/>
  <c r="B1021" i="20"/>
  <c r="B1020" i="20"/>
  <c r="B1019" i="20"/>
  <c r="C1019" i="20" s="1"/>
  <c r="B1018" i="20"/>
  <c r="B1017" i="20"/>
  <c r="D1017" i="20" s="1"/>
  <c r="B1016" i="20"/>
  <c r="B1015" i="20"/>
  <c r="C1015" i="20" s="1"/>
  <c r="B1014" i="20"/>
  <c r="D1014" i="20" s="1"/>
  <c r="B1013" i="20"/>
  <c r="C1013" i="20" s="1"/>
  <c r="B1012" i="20"/>
  <c r="B1011" i="20"/>
  <c r="C1011" i="20" s="1"/>
  <c r="B1010" i="20"/>
  <c r="C1010" i="20" s="1"/>
  <c r="B1009" i="20"/>
  <c r="D1009" i="20" s="1"/>
  <c r="B1008" i="20"/>
  <c r="B1007" i="20"/>
  <c r="C1007" i="20" s="1"/>
  <c r="B1006" i="20"/>
  <c r="D1006" i="20" s="1"/>
  <c r="B1005" i="20"/>
  <c r="D1005" i="20" s="1"/>
  <c r="B1004" i="20"/>
  <c r="D1004" i="20" s="1"/>
  <c r="B1003" i="20"/>
  <c r="B1002" i="20"/>
  <c r="B1001" i="20"/>
  <c r="D1001" i="20" s="1"/>
  <c r="B1000" i="20"/>
  <c r="C1000" i="20" s="1"/>
  <c r="B999" i="20"/>
  <c r="C999" i="20" s="1"/>
  <c r="B998" i="20"/>
  <c r="D998" i="20" s="1"/>
  <c r="B997" i="20"/>
  <c r="B996" i="20"/>
  <c r="C996" i="20" s="1"/>
  <c r="B995" i="20"/>
  <c r="C995" i="20" s="1"/>
  <c r="B994" i="20"/>
  <c r="B993" i="20"/>
  <c r="D993" i="20" s="1"/>
  <c r="B992" i="20"/>
  <c r="C992" i="20" s="1"/>
  <c r="B991" i="20"/>
  <c r="B990" i="20"/>
  <c r="D990" i="20" s="1"/>
  <c r="B989" i="20"/>
  <c r="D989" i="20" s="1"/>
  <c r="B988" i="20"/>
  <c r="B987" i="20"/>
  <c r="B986" i="20"/>
  <c r="B985" i="20"/>
  <c r="C985" i="20" s="1"/>
  <c r="B984" i="20"/>
  <c r="D984" i="20" s="1"/>
  <c r="B983" i="20"/>
  <c r="B982" i="20"/>
  <c r="D982" i="20"/>
  <c r="B981" i="20"/>
  <c r="B980" i="20"/>
  <c r="C980" i="20" s="1"/>
  <c r="B979" i="20"/>
  <c r="B978" i="20"/>
  <c r="D978" i="20" s="1"/>
  <c r="B977" i="20"/>
  <c r="D977" i="20" s="1"/>
  <c r="B976" i="20"/>
  <c r="D976" i="20" s="1"/>
  <c r="B975" i="20"/>
  <c r="D975" i="20" s="1"/>
  <c r="B974" i="20"/>
  <c r="C974" i="20" s="1"/>
  <c r="B973" i="20"/>
  <c r="B972" i="20"/>
  <c r="D972" i="20" s="1"/>
  <c r="B971" i="20"/>
  <c r="B970" i="20"/>
  <c r="D970" i="20" s="1"/>
  <c r="B969" i="20"/>
  <c r="B968" i="20"/>
  <c r="D968" i="20" s="1"/>
  <c r="B967" i="20"/>
  <c r="C967" i="20" s="1"/>
  <c r="B966" i="20"/>
  <c r="D966" i="20" s="1"/>
  <c r="B965" i="20"/>
  <c r="B964" i="20"/>
  <c r="B963" i="20"/>
  <c r="D963" i="20" s="1"/>
  <c r="B962" i="20"/>
  <c r="D962" i="20" s="1"/>
  <c r="B961" i="20"/>
  <c r="B960" i="20"/>
  <c r="B959" i="20"/>
  <c r="C959" i="20" s="1"/>
  <c r="B958" i="20"/>
  <c r="C958" i="20" s="1"/>
  <c r="B957" i="20"/>
  <c r="B956" i="20"/>
  <c r="D956" i="20" s="1"/>
  <c r="B955" i="20"/>
  <c r="B954" i="20"/>
  <c r="C954" i="20" s="1"/>
  <c r="B953" i="20"/>
  <c r="C953" i="20" s="1"/>
  <c r="B952" i="20"/>
  <c r="C952" i="20" s="1"/>
  <c r="B951" i="20"/>
  <c r="B950" i="20"/>
  <c r="D950" i="20" s="1"/>
  <c r="B949" i="20"/>
  <c r="B948" i="20"/>
  <c r="C948" i="20" s="1"/>
  <c r="B947" i="20"/>
  <c r="B946" i="20"/>
  <c r="D946" i="20" s="1"/>
  <c r="B945" i="20"/>
  <c r="B944" i="20"/>
  <c r="C944" i="20" s="1"/>
  <c r="B943" i="20"/>
  <c r="B942" i="20"/>
  <c r="B941" i="20"/>
  <c r="C941" i="20" s="1"/>
  <c r="B940" i="20"/>
  <c r="B939" i="20"/>
  <c r="B938" i="20"/>
  <c r="B937" i="20"/>
  <c r="D937" i="20" s="1"/>
  <c r="B936" i="20"/>
  <c r="D936" i="20" s="1"/>
  <c r="B935" i="20"/>
  <c r="C935" i="20" s="1"/>
  <c r="B934" i="20"/>
  <c r="B933" i="20"/>
  <c r="D933" i="20" s="1"/>
  <c r="B932" i="20"/>
  <c r="C932" i="20" s="1"/>
  <c r="B931" i="20"/>
  <c r="B930" i="20"/>
  <c r="C930" i="20" s="1"/>
  <c r="B929" i="20"/>
  <c r="B928" i="20"/>
  <c r="D928" i="20" s="1"/>
  <c r="B927" i="20"/>
  <c r="B926" i="20"/>
  <c r="C926" i="20" s="1"/>
  <c r="B925" i="20"/>
  <c r="D925" i="20" s="1"/>
  <c r="B924" i="20"/>
  <c r="D924" i="20" s="1"/>
  <c r="B923" i="20"/>
  <c r="B922" i="20"/>
  <c r="C922" i="20" s="1"/>
  <c r="B921" i="20"/>
  <c r="B920" i="20"/>
  <c r="B919" i="20"/>
  <c r="D919" i="20" s="1"/>
  <c r="B918" i="20"/>
  <c r="C918" i="20" s="1"/>
  <c r="B917" i="20"/>
  <c r="B916" i="20"/>
  <c r="C916" i="20" s="1"/>
  <c r="B915" i="20"/>
  <c r="B914" i="20"/>
  <c r="C914" i="20" s="1"/>
  <c r="B913" i="20"/>
  <c r="B912" i="20"/>
  <c r="D912" i="20" s="1"/>
  <c r="B911" i="20"/>
  <c r="B910" i="20"/>
  <c r="D910" i="20" s="1"/>
  <c r="B909" i="20"/>
  <c r="B908" i="20"/>
  <c r="B907" i="20"/>
  <c r="B906" i="20"/>
  <c r="C906" i="20" s="1"/>
  <c r="B905" i="20"/>
  <c r="D905" i="20" s="1"/>
  <c r="B904" i="20"/>
  <c r="D904" i="20" s="1"/>
  <c r="B903" i="20"/>
  <c r="C903" i="20" s="1"/>
  <c r="B902" i="20"/>
  <c r="D902" i="20" s="1"/>
  <c r="B901" i="20"/>
  <c r="B900" i="20"/>
  <c r="B899" i="20"/>
  <c r="D899" i="20" s="1"/>
  <c r="B898" i="20"/>
  <c r="B897" i="20"/>
  <c r="B896" i="20"/>
  <c r="B895" i="20"/>
  <c r="B894" i="20"/>
  <c r="C894" i="20" s="1"/>
  <c r="B893" i="20"/>
  <c r="D893" i="20" s="1"/>
  <c r="B892" i="20"/>
  <c r="C892" i="20" s="1"/>
  <c r="B891" i="20"/>
  <c r="B890" i="20"/>
  <c r="D890" i="20" s="1"/>
  <c r="B889" i="20"/>
  <c r="B888" i="20"/>
  <c r="B887" i="20"/>
  <c r="B886" i="20"/>
  <c r="C886" i="20" s="1"/>
  <c r="B885" i="20"/>
  <c r="B884" i="20"/>
  <c r="B883" i="20"/>
  <c r="B882" i="20"/>
  <c r="D882" i="20" s="1"/>
  <c r="B881" i="20"/>
  <c r="B880" i="20"/>
  <c r="C880" i="20" s="1"/>
  <c r="B879" i="20"/>
  <c r="C879" i="20" s="1"/>
  <c r="B878" i="20"/>
  <c r="B877" i="20"/>
  <c r="B876" i="20"/>
  <c r="D876" i="20" s="1"/>
  <c r="B875" i="20"/>
  <c r="B874" i="20"/>
  <c r="B873" i="20"/>
  <c r="B872" i="20"/>
  <c r="B871" i="20"/>
  <c r="C871" i="20" s="1"/>
  <c r="B870" i="20"/>
  <c r="B869" i="20"/>
  <c r="B868" i="20"/>
  <c r="B867" i="20"/>
  <c r="B866" i="20"/>
  <c r="B865" i="20"/>
  <c r="B864" i="20"/>
  <c r="B863" i="20"/>
  <c r="B862" i="20"/>
  <c r="B861" i="20"/>
  <c r="B860" i="20"/>
  <c r="B859" i="20"/>
  <c r="B858" i="20"/>
  <c r="D858" i="20" s="1"/>
  <c r="B857" i="20"/>
  <c r="B856" i="20"/>
  <c r="B855" i="20"/>
  <c r="B854" i="20"/>
  <c r="B853" i="20"/>
  <c r="B852" i="20"/>
  <c r="B851" i="20"/>
  <c r="B850" i="20"/>
  <c r="D850" i="20" s="1"/>
  <c r="B849" i="20"/>
  <c r="B848" i="20"/>
  <c r="C848" i="20" s="1"/>
  <c r="B847" i="20"/>
  <c r="C847" i="20" s="1"/>
  <c r="B846" i="20"/>
  <c r="C846" i="20" s="1"/>
  <c r="B845" i="20"/>
  <c r="B844" i="20"/>
  <c r="B843" i="20"/>
  <c r="C843" i="20" s="1"/>
  <c r="B842" i="20"/>
  <c r="B841" i="20"/>
  <c r="B840" i="20"/>
  <c r="B839" i="20"/>
  <c r="C839" i="20" s="1"/>
  <c r="B838" i="20"/>
  <c r="B837" i="20"/>
  <c r="B836" i="20"/>
  <c r="C836" i="20" s="1"/>
  <c r="B835" i="20"/>
  <c r="B834" i="20"/>
  <c r="D834" i="20" s="1"/>
  <c r="B833" i="20"/>
  <c r="B832" i="20"/>
  <c r="C832" i="20" s="1"/>
  <c r="B831" i="20"/>
  <c r="C831" i="20" s="1"/>
  <c r="B830" i="20"/>
  <c r="B829" i="20"/>
  <c r="B828" i="20"/>
  <c r="B827" i="20"/>
  <c r="B826" i="20"/>
  <c r="C826" i="20" s="1"/>
  <c r="B825" i="20"/>
  <c r="B824" i="20"/>
  <c r="B823" i="20"/>
  <c r="B822" i="20"/>
  <c r="B821" i="20"/>
  <c r="B820" i="20"/>
  <c r="C820" i="20" s="1"/>
  <c r="B819" i="20"/>
  <c r="C819" i="20" s="1"/>
  <c r="B818" i="20"/>
  <c r="D818" i="20"/>
  <c r="B817" i="20"/>
  <c r="B816" i="20"/>
  <c r="B815" i="20"/>
  <c r="B814" i="20"/>
  <c r="D814" i="20" s="1"/>
  <c r="B813" i="20"/>
  <c r="B812" i="20"/>
  <c r="B811" i="20"/>
  <c r="B810" i="20"/>
  <c r="C810" i="20" s="1"/>
  <c r="B809" i="20"/>
  <c r="C809" i="20" s="1"/>
  <c r="B808" i="20"/>
  <c r="B807" i="20"/>
  <c r="B806" i="20"/>
  <c r="C806" i="20" s="1"/>
  <c r="B805" i="20"/>
  <c r="B804" i="20"/>
  <c r="D804" i="20" s="1"/>
  <c r="B803" i="20"/>
  <c r="B802" i="20"/>
  <c r="D802" i="20" s="1"/>
  <c r="B801" i="20"/>
  <c r="B800" i="20"/>
  <c r="B799" i="20"/>
  <c r="D799" i="20" s="1"/>
  <c r="B798" i="20"/>
  <c r="B797" i="20"/>
  <c r="B796" i="20"/>
  <c r="C796" i="20" s="1"/>
  <c r="B795" i="20"/>
  <c r="C795" i="20"/>
  <c r="B794" i="20"/>
  <c r="D794" i="20" s="1"/>
  <c r="B793" i="20"/>
  <c r="D793" i="20" s="1"/>
  <c r="B792" i="20"/>
  <c r="D792" i="20" s="1"/>
  <c r="B791" i="20"/>
  <c r="B790" i="20"/>
  <c r="D790" i="20" s="1"/>
  <c r="B789" i="20"/>
  <c r="C789" i="20" s="1"/>
  <c r="B788" i="20"/>
  <c r="B787" i="20"/>
  <c r="D787" i="20" s="1"/>
  <c r="B786" i="20"/>
  <c r="D786" i="20" s="1"/>
  <c r="B785" i="20"/>
  <c r="B784" i="20"/>
  <c r="D784" i="20" s="1"/>
  <c r="B783" i="20"/>
  <c r="D783" i="20" s="1"/>
  <c r="B782" i="20"/>
  <c r="B781" i="20"/>
  <c r="B780" i="20"/>
  <c r="D780" i="20" s="1"/>
  <c r="B779" i="20"/>
  <c r="C779" i="20" s="1"/>
  <c r="B778" i="20"/>
  <c r="C778" i="20" s="1"/>
  <c r="B777" i="20"/>
  <c r="B776" i="20"/>
  <c r="C776" i="20" s="1"/>
  <c r="B775" i="20"/>
  <c r="D775" i="20" s="1"/>
  <c r="B774" i="20"/>
  <c r="B773" i="20"/>
  <c r="B772" i="20"/>
  <c r="B771" i="20"/>
  <c r="C771" i="20" s="1"/>
  <c r="B770" i="20"/>
  <c r="B769" i="20"/>
  <c r="B768" i="20"/>
  <c r="C768" i="20" s="1"/>
  <c r="B767" i="20"/>
  <c r="D767" i="20" s="1"/>
  <c r="B766" i="20"/>
  <c r="D766" i="20" s="1"/>
  <c r="B765" i="20"/>
  <c r="B764" i="20"/>
  <c r="B763" i="20"/>
  <c r="C763" i="20" s="1"/>
  <c r="B762" i="20"/>
  <c r="B761" i="20"/>
  <c r="C761" i="20" s="1"/>
  <c r="B760" i="20"/>
  <c r="C760" i="20" s="1"/>
  <c r="B759" i="20"/>
  <c r="D759" i="20" s="1"/>
  <c r="B758" i="20"/>
  <c r="B757" i="20"/>
  <c r="C757" i="20" s="1"/>
  <c r="B756" i="20"/>
  <c r="B755" i="20"/>
  <c r="C755" i="20" s="1"/>
  <c r="B754" i="20"/>
  <c r="B753" i="20"/>
  <c r="D753" i="20" s="1"/>
  <c r="B752" i="20"/>
  <c r="C752" i="20" s="1"/>
  <c r="B751" i="20"/>
  <c r="C751" i="20" s="1"/>
  <c r="B750" i="20"/>
  <c r="B749" i="20"/>
  <c r="D749" i="20" s="1"/>
  <c r="B748" i="20"/>
  <c r="B747" i="20"/>
  <c r="B746" i="20"/>
  <c r="B745" i="20"/>
  <c r="B744" i="20"/>
  <c r="D744" i="20" s="1"/>
  <c r="B743" i="20"/>
  <c r="B742" i="20"/>
  <c r="D742" i="20" s="1"/>
  <c r="B741" i="20"/>
  <c r="B740" i="20"/>
  <c r="C740" i="20" s="1"/>
  <c r="B739" i="20"/>
  <c r="C739" i="20"/>
  <c r="B738" i="20"/>
  <c r="B737" i="20"/>
  <c r="B736" i="20"/>
  <c r="B735" i="20"/>
  <c r="B734" i="20"/>
  <c r="B733" i="20"/>
  <c r="D733" i="20" s="1"/>
  <c r="B732" i="20"/>
  <c r="B731" i="20"/>
  <c r="C731" i="20" s="1"/>
  <c r="B730" i="20"/>
  <c r="D730" i="20" s="1"/>
  <c r="B729" i="20"/>
  <c r="B728" i="20"/>
  <c r="B727" i="20"/>
  <c r="B726" i="20"/>
  <c r="D726" i="20" s="1"/>
  <c r="B725" i="20"/>
  <c r="B724" i="20"/>
  <c r="B723" i="20"/>
  <c r="B722" i="20"/>
  <c r="B721" i="20"/>
  <c r="B720" i="20"/>
  <c r="D720" i="20" s="1"/>
  <c r="B719" i="20"/>
  <c r="B718" i="20"/>
  <c r="B717" i="20"/>
  <c r="B716" i="20"/>
  <c r="B715" i="20"/>
  <c r="D715" i="20" s="1"/>
  <c r="B714" i="20"/>
  <c r="D714" i="20" s="1"/>
  <c r="B713" i="20"/>
  <c r="D713" i="20" s="1"/>
  <c r="B712" i="20"/>
  <c r="C712" i="20" s="1"/>
  <c r="B711" i="20"/>
  <c r="B710" i="20"/>
  <c r="D710" i="20" s="1"/>
  <c r="B709" i="20"/>
  <c r="B708" i="20"/>
  <c r="B707" i="20"/>
  <c r="C707" i="20" s="1"/>
  <c r="B706" i="20"/>
  <c r="B705" i="20"/>
  <c r="B704" i="20"/>
  <c r="B703" i="20"/>
  <c r="D703" i="20" s="1"/>
  <c r="B702" i="20"/>
  <c r="D702" i="20" s="1"/>
  <c r="B701" i="20"/>
  <c r="C701" i="20" s="1"/>
  <c r="B700" i="20"/>
  <c r="B699" i="20"/>
  <c r="D699" i="20" s="1"/>
  <c r="B698" i="20"/>
  <c r="C698" i="20" s="1"/>
  <c r="B697" i="20"/>
  <c r="B696" i="20"/>
  <c r="B695" i="20"/>
  <c r="D695" i="20" s="1"/>
  <c r="B694" i="20"/>
  <c r="B693" i="20"/>
  <c r="B692" i="20"/>
  <c r="B691" i="20"/>
  <c r="C691" i="20" s="1"/>
  <c r="B690" i="20"/>
  <c r="B689" i="20"/>
  <c r="C689" i="20" s="1"/>
  <c r="B688" i="20"/>
  <c r="B687" i="20"/>
  <c r="B686" i="20"/>
  <c r="C686" i="20" s="1"/>
  <c r="B685" i="20"/>
  <c r="B684" i="20"/>
  <c r="C684" i="20" s="1"/>
  <c r="B683" i="20"/>
  <c r="B682" i="20"/>
  <c r="B681" i="20"/>
  <c r="C681" i="20" s="1"/>
  <c r="B680" i="20"/>
  <c r="B679" i="20"/>
  <c r="B678" i="20"/>
  <c r="B677" i="20"/>
  <c r="C677" i="20" s="1"/>
  <c r="B676" i="20"/>
  <c r="B675" i="20"/>
  <c r="C675" i="20" s="1"/>
  <c r="B674" i="20"/>
  <c r="B673" i="20"/>
  <c r="B672" i="20"/>
  <c r="C672" i="20" s="1"/>
  <c r="B671" i="20"/>
  <c r="B670" i="20"/>
  <c r="D670" i="20" s="1"/>
  <c r="B669" i="20"/>
  <c r="D669" i="20" s="1"/>
  <c r="B668" i="20"/>
  <c r="C668" i="20"/>
  <c r="B667" i="20"/>
  <c r="B666" i="20"/>
  <c r="D666" i="20" s="1"/>
  <c r="B665" i="20"/>
  <c r="D665" i="20"/>
  <c r="B664" i="20"/>
  <c r="D664" i="20" s="1"/>
  <c r="B663" i="20"/>
  <c r="B662" i="20"/>
  <c r="B661" i="20"/>
  <c r="B660" i="20"/>
  <c r="B659" i="20"/>
  <c r="B658" i="20"/>
  <c r="D658" i="20" s="1"/>
  <c r="B657" i="20"/>
  <c r="B656" i="20"/>
  <c r="C656" i="20" s="1"/>
  <c r="B655" i="20"/>
  <c r="B654" i="20"/>
  <c r="B653" i="20"/>
  <c r="B652" i="20"/>
  <c r="C652" i="20" s="1"/>
  <c r="B651" i="20"/>
  <c r="D651" i="20" s="1"/>
  <c r="B650" i="20"/>
  <c r="D650" i="20" s="1"/>
  <c r="B649" i="20"/>
  <c r="B648" i="20"/>
  <c r="C648" i="20" s="1"/>
  <c r="B647" i="20"/>
  <c r="D647" i="20" s="1"/>
  <c r="B646" i="20"/>
  <c r="D646" i="20" s="1"/>
  <c r="B645" i="20"/>
  <c r="B644" i="20"/>
  <c r="B643" i="20"/>
  <c r="D643" i="20" s="1"/>
  <c r="B642" i="20"/>
  <c r="D642" i="20" s="1"/>
  <c r="B641" i="20"/>
  <c r="B640" i="20"/>
  <c r="C640" i="20" s="1"/>
  <c r="B639" i="20"/>
  <c r="D639" i="20" s="1"/>
  <c r="B638" i="20"/>
  <c r="C638" i="20" s="1"/>
  <c r="B637" i="20"/>
  <c r="C637" i="20" s="1"/>
  <c r="B636" i="20"/>
  <c r="C636" i="20" s="1"/>
  <c r="B635" i="20"/>
  <c r="B634" i="20"/>
  <c r="B633" i="20"/>
  <c r="B632" i="20"/>
  <c r="D632" i="20" s="1"/>
  <c r="B631" i="20"/>
  <c r="B630" i="20"/>
  <c r="D630" i="20" s="1"/>
  <c r="B629" i="20"/>
  <c r="B628" i="20"/>
  <c r="D628" i="20" s="1"/>
  <c r="B627" i="20"/>
  <c r="B626" i="20"/>
  <c r="B625" i="20"/>
  <c r="B624" i="20"/>
  <c r="C624" i="20" s="1"/>
  <c r="B623" i="20"/>
  <c r="C623" i="20" s="1"/>
  <c r="B622" i="20"/>
  <c r="B621" i="20"/>
  <c r="B620" i="20"/>
  <c r="D620" i="20" s="1"/>
  <c r="B619" i="20"/>
  <c r="B618" i="20"/>
  <c r="D618" i="20" s="1"/>
  <c r="B617" i="20"/>
  <c r="B616" i="20"/>
  <c r="B615" i="20"/>
  <c r="C615" i="20" s="1"/>
  <c r="B614" i="20"/>
  <c r="C614" i="20" s="1"/>
  <c r="B613" i="20"/>
  <c r="B612" i="20"/>
  <c r="B611" i="20"/>
  <c r="B610" i="20"/>
  <c r="B609" i="20"/>
  <c r="C609" i="20" s="1"/>
  <c r="B608" i="20"/>
  <c r="B607" i="20"/>
  <c r="B606" i="20"/>
  <c r="B605" i="20"/>
  <c r="D605" i="20" s="1"/>
  <c r="B604" i="20"/>
  <c r="C604" i="20" s="1"/>
  <c r="B603" i="20"/>
  <c r="C603" i="20" s="1"/>
  <c r="B602" i="20"/>
  <c r="B601" i="20"/>
  <c r="B600" i="20"/>
  <c r="D600" i="20" s="1"/>
  <c r="B599" i="20"/>
  <c r="D599" i="20" s="1"/>
  <c r="B598" i="20"/>
  <c r="B597" i="20"/>
  <c r="B596" i="20"/>
  <c r="C596" i="20" s="1"/>
  <c r="B595" i="20"/>
  <c r="D595" i="20" s="1"/>
  <c r="B594" i="20"/>
  <c r="D594" i="20" s="1"/>
  <c r="B593" i="20"/>
  <c r="B592" i="20"/>
  <c r="C592" i="20" s="1"/>
  <c r="B591" i="20"/>
  <c r="D591" i="20" s="1"/>
  <c r="B590" i="20"/>
  <c r="B589" i="20"/>
  <c r="D589" i="20" s="1"/>
  <c r="B588" i="20"/>
  <c r="B587" i="20"/>
  <c r="B586" i="20"/>
  <c r="B585" i="20"/>
  <c r="D585" i="20" s="1"/>
  <c r="B584" i="20"/>
  <c r="D584" i="20" s="1"/>
  <c r="B583" i="20"/>
  <c r="B582" i="20"/>
  <c r="C582" i="20" s="1"/>
  <c r="B581" i="20"/>
  <c r="B580" i="20"/>
  <c r="B579" i="20"/>
  <c r="B578" i="20"/>
  <c r="D578" i="20" s="1"/>
  <c r="B577" i="20"/>
  <c r="B576" i="20"/>
  <c r="B575" i="20"/>
  <c r="B574" i="20"/>
  <c r="B573" i="20"/>
  <c r="B572" i="20"/>
  <c r="B571" i="20"/>
  <c r="C571" i="20" s="1"/>
  <c r="B570" i="20"/>
  <c r="B569" i="20"/>
  <c r="B568" i="20"/>
  <c r="D568" i="20" s="1"/>
  <c r="B567" i="20"/>
  <c r="B566" i="20"/>
  <c r="B565" i="20"/>
  <c r="B564" i="20"/>
  <c r="D564" i="20" s="1"/>
  <c r="B563" i="20"/>
  <c r="C563" i="20" s="1"/>
  <c r="B562" i="20"/>
  <c r="D562" i="20" s="1"/>
  <c r="B561" i="20"/>
  <c r="B560" i="20"/>
  <c r="C560" i="20" s="1"/>
  <c r="B559" i="20"/>
  <c r="D559" i="20" s="1"/>
  <c r="B558" i="20"/>
  <c r="C558" i="20" s="1"/>
  <c r="B557" i="20"/>
  <c r="B556" i="20"/>
  <c r="C556" i="20" s="1"/>
  <c r="B555" i="20"/>
  <c r="B554" i="20"/>
  <c r="D554" i="20" s="1"/>
  <c r="B553" i="20"/>
  <c r="B552" i="20"/>
  <c r="D552" i="20" s="1"/>
  <c r="B551" i="20"/>
  <c r="C551" i="20" s="1"/>
  <c r="B550" i="20"/>
  <c r="D550" i="20" s="1"/>
  <c r="B549" i="20"/>
  <c r="B548" i="20"/>
  <c r="B547" i="20"/>
  <c r="B546" i="20"/>
  <c r="D546" i="20" s="1"/>
  <c r="B545" i="20"/>
  <c r="B544" i="20"/>
  <c r="B543" i="20"/>
  <c r="D543" i="20" s="1"/>
  <c r="B542" i="20"/>
  <c r="C542" i="20" s="1"/>
  <c r="B541" i="20"/>
  <c r="B540" i="20"/>
  <c r="D540" i="20" s="1"/>
  <c r="B539" i="20"/>
  <c r="D539" i="20" s="1"/>
  <c r="B538" i="20"/>
  <c r="C538" i="20" s="1"/>
  <c r="B537" i="20"/>
  <c r="D537" i="20" s="1"/>
  <c r="B536" i="20"/>
  <c r="B535" i="20"/>
  <c r="C535" i="20"/>
  <c r="B534" i="20"/>
  <c r="B533" i="20"/>
  <c r="B532" i="20"/>
  <c r="C532" i="20"/>
  <c r="B531" i="20"/>
  <c r="C531" i="20" s="1"/>
  <c r="B530" i="20"/>
  <c r="B529" i="20"/>
  <c r="B528" i="20"/>
  <c r="B527" i="20"/>
  <c r="B526" i="20"/>
  <c r="B525" i="20"/>
  <c r="B524" i="20"/>
  <c r="D524" i="20" s="1"/>
  <c r="B523" i="20"/>
  <c r="B522" i="20"/>
  <c r="B521" i="20"/>
  <c r="B520" i="20"/>
  <c r="D520" i="20" s="1"/>
  <c r="B519" i="20"/>
  <c r="B518" i="20"/>
  <c r="B517" i="20"/>
  <c r="B516" i="20"/>
  <c r="C516" i="20" s="1"/>
  <c r="B515" i="20"/>
  <c r="B514" i="20"/>
  <c r="D514" i="20" s="1"/>
  <c r="B513" i="20"/>
  <c r="D513" i="20" s="1"/>
  <c r="B512" i="20"/>
  <c r="C512" i="20" s="1"/>
  <c r="B511" i="20"/>
  <c r="C511" i="20" s="1"/>
  <c r="B510" i="20"/>
  <c r="B509" i="20"/>
  <c r="B508" i="20"/>
  <c r="B507" i="20"/>
  <c r="D507" i="20" s="1"/>
  <c r="B506" i="20"/>
  <c r="C506" i="20" s="1"/>
  <c r="B505" i="20"/>
  <c r="C505" i="20" s="1"/>
  <c r="B504" i="20"/>
  <c r="B503" i="20"/>
  <c r="D503" i="20" s="1"/>
  <c r="B502" i="20"/>
  <c r="D502" i="20" s="1"/>
  <c r="B501" i="20"/>
  <c r="B500" i="20"/>
  <c r="B499" i="20"/>
  <c r="D499" i="20"/>
  <c r="B498" i="20"/>
  <c r="B497" i="20"/>
  <c r="B496" i="20"/>
  <c r="D496" i="20"/>
  <c r="B495" i="20"/>
  <c r="B494" i="20"/>
  <c r="B493" i="20"/>
  <c r="B492" i="20"/>
  <c r="C492" i="20" s="1"/>
  <c r="B491" i="20"/>
  <c r="D491" i="20" s="1"/>
  <c r="B490" i="20"/>
  <c r="B489" i="20"/>
  <c r="B488" i="20"/>
  <c r="D488" i="20" s="1"/>
  <c r="B487" i="20"/>
  <c r="D487" i="20" s="1"/>
  <c r="B486" i="20"/>
  <c r="B485" i="20"/>
  <c r="D485" i="20"/>
  <c r="B484" i="20"/>
  <c r="B483" i="20"/>
  <c r="D483" i="20" s="1"/>
  <c r="B482" i="20"/>
  <c r="B481" i="20"/>
  <c r="C481" i="20" s="1"/>
  <c r="B480" i="20"/>
  <c r="C480" i="20" s="1"/>
  <c r="B479" i="20"/>
  <c r="C479" i="20" s="1"/>
  <c r="B478" i="20"/>
  <c r="B477" i="20"/>
  <c r="B476" i="20"/>
  <c r="C476" i="20" s="1"/>
  <c r="B475" i="20"/>
  <c r="B474" i="20"/>
  <c r="B473" i="20"/>
  <c r="C473" i="20" s="1"/>
  <c r="B472" i="20"/>
  <c r="B471" i="20"/>
  <c r="B470" i="20"/>
  <c r="C470" i="20" s="1"/>
  <c r="B469" i="20"/>
  <c r="B468" i="20"/>
  <c r="B467" i="20"/>
  <c r="D467" i="20" s="1"/>
  <c r="B466" i="20"/>
  <c r="B465" i="20"/>
  <c r="D465" i="20" s="1"/>
  <c r="B464" i="20"/>
  <c r="B463" i="20"/>
  <c r="B462" i="20"/>
  <c r="D462" i="20" s="1"/>
  <c r="B461" i="20"/>
  <c r="B460" i="20"/>
  <c r="B459" i="20"/>
  <c r="D459" i="20" s="1"/>
  <c r="B458" i="20"/>
  <c r="C458" i="20" s="1"/>
  <c r="B457" i="20"/>
  <c r="B456" i="20"/>
  <c r="B455" i="20"/>
  <c r="B454" i="20"/>
  <c r="B453" i="20"/>
  <c r="D453" i="20" s="1"/>
  <c r="B452" i="20"/>
  <c r="B451" i="20"/>
  <c r="B450" i="20"/>
  <c r="B449" i="20"/>
  <c r="B448" i="20"/>
  <c r="B447" i="20"/>
  <c r="C447" i="20" s="1"/>
  <c r="B446" i="20"/>
  <c r="B445" i="20"/>
  <c r="B444" i="20"/>
  <c r="B443" i="20"/>
  <c r="C443" i="20" s="1"/>
  <c r="B442" i="20"/>
  <c r="D442" i="20" s="1"/>
  <c r="B441" i="20"/>
  <c r="B440" i="20"/>
  <c r="B439" i="20"/>
  <c r="B438" i="20"/>
  <c r="B437" i="20"/>
  <c r="B436" i="20"/>
  <c r="B435" i="20"/>
  <c r="C435" i="20" s="1"/>
  <c r="B434" i="20"/>
  <c r="B433" i="20"/>
  <c r="B432" i="20"/>
  <c r="B431" i="20"/>
  <c r="B430" i="20"/>
  <c r="B429" i="20"/>
  <c r="B428" i="20"/>
  <c r="B427" i="20"/>
  <c r="B426" i="20"/>
  <c r="B425" i="20"/>
  <c r="B424" i="20"/>
  <c r="C424" i="20" s="1"/>
  <c r="B423" i="20"/>
  <c r="D423" i="20" s="1"/>
  <c r="B422" i="20"/>
  <c r="B421" i="20"/>
  <c r="B420" i="20"/>
  <c r="C420" i="20" s="1"/>
  <c r="B419" i="20"/>
  <c r="C419" i="20"/>
  <c r="B418" i="20"/>
  <c r="B417" i="20"/>
  <c r="D417" i="20" s="1"/>
  <c r="B416" i="20"/>
  <c r="C416" i="20"/>
  <c r="B415" i="20"/>
  <c r="C415" i="20" s="1"/>
  <c r="B414" i="20"/>
  <c r="B413" i="20"/>
  <c r="B412" i="20"/>
  <c r="B411" i="20"/>
  <c r="C411" i="20" s="1"/>
  <c r="B410" i="20"/>
  <c r="B409" i="20"/>
  <c r="C409" i="20" s="1"/>
  <c r="B408" i="20"/>
  <c r="B407" i="20"/>
  <c r="B406" i="20"/>
  <c r="C406" i="20" s="1"/>
  <c r="B405" i="20"/>
  <c r="B404" i="20"/>
  <c r="C404" i="20" s="1"/>
  <c r="B403" i="20"/>
  <c r="B402" i="20"/>
  <c r="D402" i="20" s="1"/>
  <c r="B401" i="20"/>
  <c r="B400" i="20"/>
  <c r="B399" i="20"/>
  <c r="B398" i="20"/>
  <c r="C398" i="20" s="1"/>
  <c r="B397" i="20"/>
  <c r="B396" i="20"/>
  <c r="B395" i="20"/>
  <c r="C395" i="20" s="1"/>
  <c r="B394" i="20"/>
  <c r="D394" i="20" s="1"/>
  <c r="B393" i="20"/>
  <c r="D393" i="20" s="1"/>
  <c r="B392" i="20"/>
  <c r="C392" i="20" s="1"/>
  <c r="B391" i="20"/>
  <c r="D391" i="20" s="1"/>
  <c r="B390" i="20"/>
  <c r="C390" i="20" s="1"/>
  <c r="B389" i="20"/>
  <c r="B388" i="20"/>
  <c r="D388" i="20" s="1"/>
  <c r="B387" i="20"/>
  <c r="C387" i="20" s="1"/>
  <c r="B386" i="20"/>
  <c r="C386" i="20" s="1"/>
  <c r="B385" i="20"/>
  <c r="B384" i="20"/>
  <c r="C384" i="20" s="1"/>
  <c r="B383" i="20"/>
  <c r="C383" i="20" s="1"/>
  <c r="B382" i="20"/>
  <c r="B381" i="20"/>
  <c r="B380" i="20"/>
  <c r="B379" i="20"/>
  <c r="C379" i="20" s="1"/>
  <c r="B378" i="20"/>
  <c r="B377" i="20"/>
  <c r="B376" i="20"/>
  <c r="B375" i="20"/>
  <c r="C375" i="20" s="1"/>
  <c r="B374" i="20"/>
  <c r="B373" i="20"/>
  <c r="B372" i="20"/>
  <c r="B371" i="20"/>
  <c r="D371" i="20" s="1"/>
  <c r="B370" i="20"/>
  <c r="B369" i="20"/>
  <c r="B368" i="20"/>
  <c r="B367" i="20"/>
  <c r="D367" i="20" s="1"/>
  <c r="B366" i="20"/>
  <c r="B365" i="20"/>
  <c r="D365" i="20" s="1"/>
  <c r="B364" i="20"/>
  <c r="B363" i="20"/>
  <c r="B362" i="20"/>
  <c r="C362" i="20" s="1"/>
  <c r="B361" i="20"/>
  <c r="B360" i="20"/>
  <c r="B359" i="20"/>
  <c r="B358" i="20"/>
  <c r="D358" i="20" s="1"/>
  <c r="B357" i="20"/>
  <c r="C357" i="20" s="1"/>
  <c r="B356" i="20"/>
  <c r="D356" i="20" s="1"/>
  <c r="B355" i="20"/>
  <c r="B354" i="20"/>
  <c r="D354" i="20" s="1"/>
  <c r="B353" i="20"/>
  <c r="D353" i="20" s="1"/>
  <c r="B352" i="20"/>
  <c r="B351" i="20"/>
  <c r="B350" i="20"/>
  <c r="B349" i="20"/>
  <c r="D349" i="20" s="1"/>
  <c r="B348" i="20"/>
  <c r="C348" i="20" s="1"/>
  <c r="B347" i="20"/>
  <c r="B346" i="20"/>
  <c r="C346" i="20" s="1"/>
  <c r="B345" i="20"/>
  <c r="B344" i="20"/>
  <c r="B343" i="20"/>
  <c r="D343" i="20" s="1"/>
  <c r="B342" i="20"/>
  <c r="B341" i="20"/>
  <c r="D341" i="20" s="1"/>
  <c r="B340" i="20"/>
  <c r="B339" i="20"/>
  <c r="B338" i="20"/>
  <c r="B337" i="20"/>
  <c r="B336" i="20"/>
  <c r="B335" i="20"/>
  <c r="B334" i="20"/>
  <c r="B333" i="20"/>
  <c r="C333" i="20" s="1"/>
  <c r="B332" i="20"/>
  <c r="B331" i="20"/>
  <c r="B330" i="20"/>
  <c r="C330" i="20" s="1"/>
  <c r="B329" i="20"/>
  <c r="B328" i="20"/>
  <c r="B327" i="20"/>
  <c r="B326" i="20"/>
  <c r="C326" i="20" s="1"/>
  <c r="B325" i="20"/>
  <c r="B324" i="20"/>
  <c r="C324" i="20" s="1"/>
  <c r="B323" i="20"/>
  <c r="C323" i="20" s="1"/>
  <c r="B322" i="20"/>
  <c r="B321" i="20"/>
  <c r="B320" i="20"/>
  <c r="D320" i="20" s="1"/>
  <c r="B319" i="20"/>
  <c r="D319" i="20" s="1"/>
  <c r="B318" i="20"/>
  <c r="B317" i="20"/>
  <c r="D317" i="20" s="1"/>
  <c r="B316" i="20"/>
  <c r="C316" i="20" s="1"/>
  <c r="B315" i="20"/>
  <c r="D315" i="20" s="1"/>
  <c r="B314" i="20"/>
  <c r="C314" i="20" s="1"/>
  <c r="B313" i="20"/>
  <c r="D313" i="20" s="1"/>
  <c r="B312" i="20"/>
  <c r="C312" i="20" s="1"/>
  <c r="B311" i="20"/>
  <c r="D311" i="20" s="1"/>
  <c r="B310" i="20"/>
  <c r="B309" i="20"/>
  <c r="C309" i="20" s="1"/>
  <c r="B308" i="20"/>
  <c r="C308" i="20" s="1"/>
  <c r="B307" i="20"/>
  <c r="D307" i="20" s="1"/>
  <c r="B306" i="20"/>
  <c r="C306" i="20" s="1"/>
  <c r="B305" i="20"/>
  <c r="D305" i="20"/>
  <c r="B304" i="20"/>
  <c r="C304" i="20" s="1"/>
  <c r="B303" i="20"/>
  <c r="C303" i="20" s="1"/>
  <c r="B302" i="20"/>
  <c r="D302" i="20" s="1"/>
  <c r="B301" i="20"/>
  <c r="D301" i="20" s="1"/>
  <c r="B300" i="20"/>
  <c r="B299" i="20"/>
  <c r="B298" i="20"/>
  <c r="C298" i="20" s="1"/>
  <c r="B297" i="20"/>
  <c r="B296" i="20"/>
  <c r="B295" i="20"/>
  <c r="C295" i="20" s="1"/>
  <c r="B294" i="20"/>
  <c r="C294" i="20" s="1"/>
  <c r="B293" i="20"/>
  <c r="B292" i="20"/>
  <c r="C292" i="20" s="1"/>
  <c r="B291" i="20"/>
  <c r="C291" i="20" s="1"/>
  <c r="B290" i="20"/>
  <c r="C290" i="20"/>
  <c r="B289" i="20"/>
  <c r="D289" i="20" s="1"/>
  <c r="B288" i="20"/>
  <c r="B287" i="20"/>
  <c r="C287" i="20" s="1"/>
  <c r="B286" i="20"/>
  <c r="B285" i="20"/>
  <c r="D285" i="20" s="1"/>
  <c r="B284" i="20"/>
  <c r="B283" i="20"/>
  <c r="B282" i="20"/>
  <c r="B281" i="20"/>
  <c r="D281" i="20" s="1"/>
  <c r="B280" i="20"/>
  <c r="B279" i="20"/>
  <c r="D279" i="20" s="1"/>
  <c r="B278" i="20"/>
  <c r="B277" i="20"/>
  <c r="B276" i="20"/>
  <c r="B275" i="20"/>
  <c r="C275" i="20"/>
  <c r="B274" i="20"/>
  <c r="B273" i="20"/>
  <c r="B272" i="20"/>
  <c r="B271" i="20"/>
  <c r="B270" i="20"/>
  <c r="C270" i="20"/>
  <c r="B269" i="20"/>
  <c r="B268" i="20"/>
  <c r="D268" i="20" s="1"/>
  <c r="B267" i="20"/>
  <c r="D267" i="20" s="1"/>
  <c r="B266" i="20"/>
  <c r="B265" i="20"/>
  <c r="C265" i="20"/>
  <c r="B264" i="20"/>
  <c r="D264" i="20"/>
  <c r="B263" i="20"/>
  <c r="C263" i="20"/>
  <c r="B262" i="20"/>
  <c r="D262" i="20"/>
  <c r="B261" i="20"/>
  <c r="D261" i="20"/>
  <c r="B260" i="20"/>
  <c r="D260" i="20"/>
  <c r="B259" i="20"/>
  <c r="D259" i="20"/>
  <c r="B258" i="20"/>
  <c r="D258" i="20"/>
  <c r="B257" i="20"/>
  <c r="B256" i="20"/>
  <c r="D256" i="20" s="1"/>
  <c r="B255" i="20"/>
  <c r="D255" i="20"/>
  <c r="B254" i="20"/>
  <c r="B253" i="20"/>
  <c r="C253" i="20" s="1"/>
  <c r="B252" i="20"/>
  <c r="D252" i="20" s="1"/>
  <c r="B251" i="20"/>
  <c r="B250" i="20"/>
  <c r="D250" i="20"/>
  <c r="B249" i="20"/>
  <c r="B248" i="20"/>
  <c r="B247" i="20"/>
  <c r="D247" i="20"/>
  <c r="B246" i="20"/>
  <c r="B245" i="20"/>
  <c r="B244" i="20"/>
  <c r="D244" i="20" s="1"/>
  <c r="B243" i="20"/>
  <c r="C243" i="20" s="1"/>
  <c r="B242" i="20"/>
  <c r="B241" i="20"/>
  <c r="B240" i="20"/>
  <c r="D240" i="20" s="1"/>
  <c r="B239" i="20"/>
  <c r="D239" i="20" s="1"/>
  <c r="B238" i="20"/>
  <c r="B237" i="20"/>
  <c r="B236" i="20"/>
  <c r="B235" i="20"/>
  <c r="B234" i="20"/>
  <c r="C234" i="20" s="1"/>
  <c r="B233" i="20"/>
  <c r="B232" i="20"/>
  <c r="B231" i="20"/>
  <c r="D231" i="20" s="1"/>
  <c r="B230" i="20"/>
  <c r="D230" i="20"/>
  <c r="B229" i="20"/>
  <c r="B228" i="20"/>
  <c r="C228" i="20" s="1"/>
  <c r="B227" i="20"/>
  <c r="B226" i="20"/>
  <c r="B225" i="20"/>
  <c r="B224" i="20"/>
  <c r="B223" i="20"/>
  <c r="B222" i="20"/>
  <c r="B221" i="20"/>
  <c r="D221" i="20" s="1"/>
  <c r="B220" i="20"/>
  <c r="D220" i="20" s="1"/>
  <c r="B219" i="20"/>
  <c r="B218" i="20"/>
  <c r="B217" i="20"/>
  <c r="B216" i="20"/>
  <c r="B215" i="20"/>
  <c r="D215" i="20" s="1"/>
  <c r="B214" i="20"/>
  <c r="B213" i="20"/>
  <c r="D213" i="20"/>
  <c r="B212" i="20"/>
  <c r="B211" i="20"/>
  <c r="B210" i="20"/>
  <c r="C210" i="20"/>
  <c r="B209" i="20"/>
  <c r="B208" i="20"/>
  <c r="D208" i="20" s="1"/>
  <c r="B207" i="20"/>
  <c r="B206" i="20"/>
  <c r="B205" i="20"/>
  <c r="B204" i="20"/>
  <c r="B203" i="20"/>
  <c r="D203" i="20" s="1"/>
  <c r="B202" i="20"/>
  <c r="C202" i="20" s="1"/>
  <c r="B201" i="20"/>
  <c r="B200" i="20"/>
  <c r="B199" i="20"/>
  <c r="B198" i="20"/>
  <c r="C198" i="20" s="1"/>
  <c r="B197" i="20"/>
  <c r="C197" i="20" s="1"/>
  <c r="B196" i="20"/>
  <c r="B195" i="20"/>
  <c r="B194" i="20"/>
  <c r="C194" i="20" s="1"/>
  <c r="B193" i="20"/>
  <c r="D193" i="20"/>
  <c r="B192" i="20"/>
  <c r="C192" i="20"/>
  <c r="B191" i="20"/>
  <c r="B190" i="20"/>
  <c r="B189" i="20"/>
  <c r="B188" i="20"/>
  <c r="C188" i="20" s="1"/>
  <c r="B187" i="20"/>
  <c r="B186" i="20"/>
  <c r="B185" i="20"/>
  <c r="B184" i="20"/>
  <c r="D184" i="20" s="1"/>
  <c r="B183" i="20"/>
  <c r="B182" i="20"/>
  <c r="D182" i="20" s="1"/>
  <c r="B181" i="20"/>
  <c r="B180" i="20"/>
  <c r="D180" i="20" s="1"/>
  <c r="B179" i="20"/>
  <c r="B178" i="20"/>
  <c r="B177" i="20"/>
  <c r="B176" i="20"/>
  <c r="B175" i="20"/>
  <c r="B174" i="20"/>
  <c r="D174" i="20" s="1"/>
  <c r="B173" i="20"/>
  <c r="D173" i="20" s="1"/>
  <c r="B172" i="20"/>
  <c r="B171" i="20"/>
  <c r="C171" i="20" s="1"/>
  <c r="B170" i="20"/>
  <c r="C170" i="20" s="1"/>
  <c r="B169" i="20"/>
  <c r="B168" i="20"/>
  <c r="D168" i="20" s="1"/>
  <c r="B167" i="20"/>
  <c r="C167" i="20" s="1"/>
  <c r="B166" i="20"/>
  <c r="D166" i="20" s="1"/>
  <c r="B165" i="20"/>
  <c r="D165" i="20" s="1"/>
  <c r="B164" i="20"/>
  <c r="D164" i="20" s="1"/>
  <c r="B163" i="20"/>
  <c r="B162" i="20"/>
  <c r="B161" i="20"/>
  <c r="B160" i="20"/>
  <c r="C160" i="20" s="1"/>
  <c r="B159" i="20"/>
  <c r="C159" i="20" s="1"/>
  <c r="B158" i="20"/>
  <c r="B157" i="20"/>
  <c r="B156" i="20"/>
  <c r="B155" i="20"/>
  <c r="D155" i="20" s="1"/>
  <c r="B154" i="20"/>
  <c r="C154" i="20" s="1"/>
  <c r="B153" i="20"/>
  <c r="C153" i="20" s="1"/>
  <c r="B152" i="20"/>
  <c r="D152" i="20" s="1"/>
  <c r="B151" i="20"/>
  <c r="C151" i="20" s="1"/>
  <c r="B150" i="20"/>
  <c r="B149" i="20"/>
  <c r="B148" i="20"/>
  <c r="D148" i="20" s="1"/>
  <c r="B147" i="20"/>
  <c r="C147" i="20" s="1"/>
  <c r="B146" i="20"/>
  <c r="B145" i="20"/>
  <c r="B144" i="20"/>
  <c r="B143" i="20"/>
  <c r="D143" i="20" s="1"/>
  <c r="B142" i="20"/>
  <c r="D142" i="20" s="1"/>
  <c r="B141" i="20"/>
  <c r="C141" i="20" s="1"/>
  <c r="B140" i="20"/>
  <c r="B139" i="20"/>
  <c r="B138" i="20"/>
  <c r="D138" i="20" s="1"/>
  <c r="B137" i="20"/>
  <c r="B136" i="20"/>
  <c r="D136" i="20" s="1"/>
  <c r="B135" i="20"/>
  <c r="C135" i="20" s="1"/>
  <c r="B134" i="20"/>
  <c r="B133" i="20"/>
  <c r="B132" i="20"/>
  <c r="C132" i="20" s="1"/>
  <c r="B131" i="20"/>
  <c r="C131" i="20" s="1"/>
  <c r="B130" i="20"/>
  <c r="B129" i="20"/>
  <c r="B128" i="20"/>
  <c r="D128" i="20" s="1"/>
  <c r="B127" i="20"/>
  <c r="C127" i="20" s="1"/>
  <c r="B126" i="20"/>
  <c r="B125" i="20"/>
  <c r="B124" i="20"/>
  <c r="B123" i="20"/>
  <c r="C123" i="20" s="1"/>
  <c r="B122" i="20"/>
  <c r="D122" i="20" s="1"/>
  <c r="B121" i="20"/>
  <c r="D121" i="20" s="1"/>
  <c r="B120" i="20"/>
  <c r="B119" i="20"/>
  <c r="C119" i="20" s="1"/>
  <c r="B118" i="20"/>
  <c r="B117" i="20"/>
  <c r="C117" i="20" s="1"/>
  <c r="B116" i="20"/>
  <c r="B115" i="20"/>
  <c r="D115" i="20" s="1"/>
  <c r="B114" i="20"/>
  <c r="B113" i="20"/>
  <c r="B112" i="20"/>
  <c r="D112" i="20" s="1"/>
  <c r="B111" i="20"/>
  <c r="D111" i="20" s="1"/>
  <c r="B110" i="20"/>
  <c r="B109" i="20"/>
  <c r="C109" i="20" s="1"/>
  <c r="B108" i="20"/>
  <c r="D108" i="20" s="1"/>
  <c r="B107" i="20"/>
  <c r="C107" i="20"/>
  <c r="B106" i="20"/>
  <c r="B105" i="20"/>
  <c r="B104" i="20"/>
  <c r="C104" i="20" s="1"/>
  <c r="B103" i="20"/>
  <c r="D103" i="20"/>
  <c r="B102" i="20"/>
  <c r="B101" i="20"/>
  <c r="B100" i="20"/>
  <c r="C100" i="20" s="1"/>
  <c r="B99" i="20"/>
  <c r="D99" i="20" s="1"/>
  <c r="B98" i="20"/>
  <c r="B97" i="20"/>
  <c r="B96" i="20"/>
  <c r="C96" i="20" s="1"/>
  <c r="B95" i="20"/>
  <c r="D95" i="20" s="1"/>
  <c r="B94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B1758" i="12"/>
  <c r="B1757" i="12"/>
  <c r="B1756" i="12"/>
  <c r="B1755" i="12"/>
  <c r="D1755" i="12"/>
  <c r="B1754" i="12"/>
  <c r="C1754" i="12"/>
  <c r="B1753" i="12"/>
  <c r="D1753" i="12"/>
  <c r="B1752" i="12"/>
  <c r="B1751" i="12"/>
  <c r="B1750" i="12"/>
  <c r="D1750" i="12"/>
  <c r="B1749" i="12"/>
  <c r="B1748" i="12"/>
  <c r="D1748" i="12"/>
  <c r="B1747" i="12"/>
  <c r="B1746" i="12"/>
  <c r="B1745" i="12"/>
  <c r="B1744" i="12"/>
  <c r="B1743" i="12"/>
  <c r="B1742" i="12"/>
  <c r="B1741" i="12"/>
  <c r="B1740" i="12"/>
  <c r="B1739" i="12"/>
  <c r="D1739" i="12"/>
  <c r="B1738" i="12"/>
  <c r="B1737" i="12"/>
  <c r="C1737" i="12"/>
  <c r="B1736" i="12"/>
  <c r="D1736" i="12"/>
  <c r="B1735" i="12"/>
  <c r="D1735" i="12"/>
  <c r="B1734" i="12"/>
  <c r="D1734" i="12"/>
  <c r="B1733" i="12"/>
  <c r="D1733" i="12"/>
  <c r="C1733" i="12"/>
  <c r="B1732" i="12"/>
  <c r="B1731" i="12"/>
  <c r="B1730" i="12"/>
  <c r="B1729" i="12"/>
  <c r="D1729" i="12"/>
  <c r="B1728" i="12"/>
  <c r="C1728" i="12"/>
  <c r="B1727" i="12"/>
  <c r="C1727" i="12"/>
  <c r="B1726" i="12"/>
  <c r="B1725" i="12"/>
  <c r="B1724" i="12"/>
  <c r="D1724" i="12"/>
  <c r="B1723" i="12"/>
  <c r="B1722" i="12"/>
  <c r="D1722" i="12"/>
  <c r="B1721" i="12"/>
  <c r="D1721" i="12"/>
  <c r="B1720" i="12"/>
  <c r="C1720" i="12"/>
  <c r="B1719" i="12"/>
  <c r="B1718" i="12"/>
  <c r="B1717" i="12"/>
  <c r="B1716" i="12"/>
  <c r="B1715" i="12"/>
  <c r="C1715" i="12"/>
  <c r="B1714" i="12"/>
  <c r="B1713" i="12"/>
  <c r="B1712" i="12"/>
  <c r="B1711" i="12"/>
  <c r="B1710" i="12"/>
  <c r="B1709" i="12"/>
  <c r="B1708" i="12"/>
  <c r="C1708" i="12"/>
  <c r="B1707" i="12"/>
  <c r="B1706" i="12"/>
  <c r="B1705" i="12"/>
  <c r="B1704" i="12"/>
  <c r="B1703" i="12"/>
  <c r="B1702" i="12"/>
  <c r="B1701" i="12"/>
  <c r="C1701" i="12"/>
  <c r="B1700" i="12"/>
  <c r="D1700" i="12"/>
  <c r="B1699" i="12"/>
  <c r="B1698" i="12"/>
  <c r="B1697" i="12"/>
  <c r="B1696" i="12"/>
  <c r="B1695" i="12"/>
  <c r="C1695" i="12"/>
  <c r="B1694" i="12"/>
  <c r="C1694" i="12"/>
  <c r="B1693" i="12"/>
  <c r="B1692" i="12"/>
  <c r="B1691" i="12"/>
  <c r="B1690" i="12"/>
  <c r="B1689" i="12"/>
  <c r="B1688" i="12"/>
  <c r="B1687" i="12"/>
  <c r="C1687" i="12"/>
  <c r="B1686" i="12"/>
  <c r="D1686" i="12"/>
  <c r="B1685" i="12"/>
  <c r="B1684" i="12"/>
  <c r="B1683" i="12"/>
  <c r="B1682" i="12"/>
  <c r="B1681" i="12"/>
  <c r="B1680" i="12"/>
  <c r="C1680" i="12"/>
  <c r="B1679" i="12"/>
  <c r="D1679" i="12"/>
  <c r="B1678" i="12"/>
  <c r="B1677" i="12"/>
  <c r="B1676" i="12"/>
  <c r="D1676" i="12"/>
  <c r="B1675" i="12"/>
  <c r="C1675" i="12"/>
  <c r="B1674" i="12"/>
  <c r="B1673" i="12"/>
  <c r="B1672" i="12"/>
  <c r="B1671" i="12"/>
  <c r="C1671" i="12"/>
  <c r="B1670" i="12"/>
  <c r="D1670" i="12"/>
  <c r="B1669" i="12"/>
  <c r="B1668" i="12"/>
  <c r="B1667" i="12"/>
  <c r="C1667" i="12"/>
  <c r="D1667" i="12"/>
  <c r="B1666" i="12"/>
  <c r="B1665" i="12"/>
  <c r="B1664" i="12"/>
  <c r="B1663" i="12"/>
  <c r="D1663" i="12"/>
  <c r="B1662" i="12"/>
  <c r="D1662" i="12"/>
  <c r="B1661" i="12"/>
  <c r="B1660" i="12"/>
  <c r="B1659" i="12"/>
  <c r="C1659" i="12"/>
  <c r="D1659" i="12"/>
  <c r="B1658" i="12"/>
  <c r="B1657" i="12"/>
  <c r="B1656" i="12"/>
  <c r="C1656" i="12"/>
  <c r="B1655" i="12"/>
  <c r="C1655" i="12"/>
  <c r="B1654" i="12"/>
  <c r="C1654" i="12"/>
  <c r="B1653" i="12"/>
  <c r="D1653" i="12"/>
  <c r="B1652" i="12"/>
  <c r="C1652" i="12"/>
  <c r="D1652" i="12"/>
  <c r="B1651" i="12"/>
  <c r="B1650" i="12"/>
  <c r="B1649" i="12"/>
  <c r="B1648" i="12"/>
  <c r="C1648" i="12"/>
  <c r="D1648" i="12"/>
  <c r="B1647" i="12"/>
  <c r="C1647" i="12"/>
  <c r="B1646" i="12"/>
  <c r="B1645" i="12"/>
  <c r="B1644" i="12"/>
  <c r="B1643" i="12"/>
  <c r="C1643" i="12"/>
  <c r="B1642" i="12"/>
  <c r="B1641" i="12"/>
  <c r="C1641" i="12"/>
  <c r="B1640" i="12"/>
  <c r="B1639" i="12"/>
  <c r="B1638" i="12"/>
  <c r="B1637" i="12"/>
  <c r="D1637" i="12"/>
  <c r="B1636" i="12"/>
  <c r="B1635" i="12"/>
  <c r="C1635" i="12"/>
  <c r="B1634" i="12"/>
  <c r="B1633" i="12"/>
  <c r="C1633" i="12"/>
  <c r="B1632" i="12"/>
  <c r="B1631" i="12"/>
  <c r="D1631" i="12"/>
  <c r="B1630" i="12"/>
  <c r="B1629" i="12"/>
  <c r="B1628" i="12"/>
  <c r="C1628" i="12"/>
  <c r="B1627" i="12"/>
  <c r="C1627" i="12"/>
  <c r="B1626" i="12"/>
  <c r="B1625" i="12"/>
  <c r="D1625" i="12"/>
  <c r="B1624" i="12"/>
  <c r="B1623" i="12"/>
  <c r="B1622" i="12"/>
  <c r="C1622" i="12"/>
  <c r="D1622" i="12"/>
  <c r="B1621" i="12"/>
  <c r="C1621" i="12"/>
  <c r="B1620" i="12"/>
  <c r="B1619" i="12"/>
  <c r="D1619" i="12"/>
  <c r="B1618" i="12"/>
  <c r="B1617" i="12"/>
  <c r="C1617" i="12"/>
  <c r="B1616" i="12"/>
  <c r="C1616" i="12"/>
  <c r="B1615" i="12"/>
  <c r="B1614" i="12"/>
  <c r="D1614" i="12"/>
  <c r="B1613" i="12"/>
  <c r="B1612" i="12"/>
  <c r="B1611" i="12"/>
  <c r="B1610" i="12"/>
  <c r="C1610" i="12"/>
  <c r="B1609" i="12"/>
  <c r="B1608" i="12"/>
  <c r="C1608" i="12"/>
  <c r="B1607" i="12"/>
  <c r="B1606" i="12"/>
  <c r="C1606" i="12"/>
  <c r="B1605" i="12"/>
  <c r="B1604" i="12"/>
  <c r="D1604" i="12"/>
  <c r="B1603" i="12"/>
  <c r="C1603" i="12"/>
  <c r="B1602" i="12"/>
  <c r="C1602" i="12"/>
  <c r="B1601" i="12"/>
  <c r="C1601" i="12"/>
  <c r="B1600" i="12"/>
  <c r="B1599" i="12"/>
  <c r="B1598" i="12"/>
  <c r="B1597" i="12"/>
  <c r="B1596" i="12"/>
  <c r="B1595" i="12"/>
  <c r="C1595" i="12"/>
  <c r="B1594" i="12"/>
  <c r="D1594" i="12"/>
  <c r="B1593" i="12"/>
  <c r="B1592" i="12"/>
  <c r="C1592" i="12"/>
  <c r="B1591" i="12"/>
  <c r="D1591" i="12"/>
  <c r="B1590" i="12"/>
  <c r="B1589" i="12"/>
  <c r="D1589" i="12"/>
  <c r="B1588" i="12"/>
  <c r="C1588" i="12"/>
  <c r="B1587" i="12"/>
  <c r="C1587" i="12"/>
  <c r="B1586" i="12"/>
  <c r="D1586" i="12"/>
  <c r="B1585" i="12"/>
  <c r="B1584" i="12"/>
  <c r="C1584" i="12"/>
  <c r="B1583" i="12"/>
  <c r="C1583" i="12"/>
  <c r="D1583" i="12"/>
  <c r="B1582" i="12"/>
  <c r="D1582" i="12"/>
  <c r="B1581" i="12"/>
  <c r="B1580" i="12"/>
  <c r="D1580" i="12"/>
  <c r="B1579" i="12"/>
  <c r="D1579" i="12"/>
  <c r="B1578" i="12"/>
  <c r="C1578" i="12"/>
  <c r="D1578" i="12"/>
  <c r="B1577" i="12"/>
  <c r="B1576" i="12"/>
  <c r="D1576" i="12"/>
  <c r="B1575" i="12"/>
  <c r="B1574" i="12"/>
  <c r="D1574" i="12"/>
  <c r="B1573" i="12"/>
  <c r="C1573" i="12"/>
  <c r="B1572" i="12"/>
  <c r="B1571" i="12"/>
  <c r="B1570" i="12"/>
  <c r="B1569" i="12"/>
  <c r="D1569" i="12"/>
  <c r="B1568" i="12"/>
  <c r="B1567" i="12"/>
  <c r="C1567" i="12"/>
  <c r="B1566" i="12"/>
  <c r="B1565" i="12"/>
  <c r="B1564" i="12"/>
  <c r="B1563" i="12"/>
  <c r="C1563" i="12"/>
  <c r="B1562" i="12"/>
  <c r="B1561" i="12"/>
  <c r="B1560" i="12"/>
  <c r="C1560" i="12"/>
  <c r="B1559" i="12"/>
  <c r="B1558" i="12"/>
  <c r="B1557" i="12"/>
  <c r="D1557" i="12"/>
  <c r="B1556" i="12"/>
  <c r="C1556" i="12"/>
  <c r="B1555" i="12"/>
  <c r="B1554" i="12"/>
  <c r="B1553" i="12"/>
  <c r="B1552" i="12"/>
  <c r="B1551" i="12"/>
  <c r="C1551" i="12"/>
  <c r="B1550" i="12"/>
  <c r="B1549" i="12"/>
  <c r="B1548" i="12"/>
  <c r="B1547" i="12"/>
  <c r="D1547" i="12"/>
  <c r="B1546" i="12"/>
  <c r="B1545" i="12"/>
  <c r="C1545" i="12"/>
  <c r="D1545" i="12"/>
  <c r="B1544" i="12"/>
  <c r="B1543" i="12"/>
  <c r="B1542" i="12"/>
  <c r="D1542" i="12"/>
  <c r="B1541" i="12"/>
  <c r="B1540" i="12"/>
  <c r="C1540" i="12"/>
  <c r="B1539" i="12"/>
  <c r="C1539" i="12"/>
  <c r="B1538" i="12"/>
  <c r="B1537" i="12"/>
  <c r="D1537" i="12"/>
  <c r="B1536" i="12"/>
  <c r="C1536" i="12"/>
  <c r="D1536" i="12"/>
  <c r="B1535" i="12"/>
  <c r="B1534" i="12"/>
  <c r="C1534" i="12"/>
  <c r="B1533" i="12"/>
  <c r="B1532" i="12"/>
  <c r="B1531" i="12"/>
  <c r="B1530" i="12"/>
  <c r="D1530" i="12"/>
  <c r="B1529" i="12"/>
  <c r="B1528" i="12"/>
  <c r="C1528" i="12"/>
  <c r="B1527" i="12"/>
  <c r="B1526" i="12"/>
  <c r="C1526" i="12"/>
  <c r="B1525" i="12"/>
  <c r="B1524" i="12"/>
  <c r="C1524" i="12"/>
  <c r="B1523" i="12"/>
  <c r="C1523" i="12"/>
  <c r="B1522" i="12"/>
  <c r="D1522" i="12"/>
  <c r="B1521" i="12"/>
  <c r="D1521" i="12"/>
  <c r="B1520" i="12"/>
  <c r="B1519" i="12"/>
  <c r="B1518" i="12"/>
  <c r="C1518" i="12"/>
  <c r="D1518" i="12"/>
  <c r="B1517" i="12"/>
  <c r="B1516" i="12"/>
  <c r="C1516" i="12"/>
  <c r="B1515" i="12"/>
  <c r="B1514" i="12"/>
  <c r="B1513" i="12"/>
  <c r="D1513" i="12"/>
  <c r="B1512" i="12"/>
  <c r="B1511" i="12"/>
  <c r="D1511" i="12"/>
  <c r="B1510" i="12"/>
  <c r="B1509" i="12"/>
  <c r="D1509" i="12"/>
  <c r="B1508" i="12"/>
  <c r="B1507" i="12"/>
  <c r="B1506" i="12"/>
  <c r="C1506" i="12"/>
  <c r="B1505" i="12"/>
  <c r="D1505" i="12"/>
  <c r="B1504" i="12"/>
  <c r="B1503" i="12"/>
  <c r="B1502" i="12"/>
  <c r="B1501" i="12"/>
  <c r="C1501" i="12"/>
  <c r="B1500" i="12"/>
  <c r="B1499" i="12"/>
  <c r="D1499" i="12"/>
  <c r="B1498" i="12"/>
  <c r="C1498" i="12"/>
  <c r="B1497" i="12"/>
  <c r="C1497" i="12"/>
  <c r="B1496" i="12"/>
  <c r="B1495" i="12"/>
  <c r="C1495" i="12"/>
  <c r="B1494" i="12"/>
  <c r="C1494" i="12"/>
  <c r="B1493" i="12"/>
  <c r="B1492" i="12"/>
  <c r="D1492" i="12"/>
  <c r="C1492" i="12"/>
  <c r="B1491" i="12"/>
  <c r="B1490" i="12"/>
  <c r="B1489" i="12"/>
  <c r="C1489" i="12"/>
  <c r="B1488" i="12"/>
  <c r="B1487" i="12"/>
  <c r="B1486" i="12"/>
  <c r="B1485" i="12"/>
  <c r="C1485" i="12"/>
  <c r="B1484" i="12"/>
  <c r="C1484" i="12"/>
  <c r="B1483" i="12"/>
  <c r="B1482" i="12"/>
  <c r="B1481" i="12"/>
  <c r="B1480" i="12"/>
  <c r="B1479" i="12"/>
  <c r="C1479" i="12"/>
  <c r="B1478" i="12"/>
  <c r="C1478" i="12"/>
  <c r="B1477" i="12"/>
  <c r="C1477" i="12"/>
  <c r="B1476" i="12"/>
  <c r="C1476" i="12"/>
  <c r="B1475" i="12"/>
  <c r="D1475" i="12"/>
  <c r="B1474" i="12"/>
  <c r="B1473" i="12"/>
  <c r="B1472" i="12"/>
  <c r="C1472" i="12"/>
  <c r="B1471" i="12"/>
  <c r="D1471" i="12"/>
  <c r="B1470" i="12"/>
  <c r="C1470" i="12"/>
  <c r="B1469" i="12"/>
  <c r="D1469" i="12"/>
  <c r="B1468" i="12"/>
  <c r="B1467" i="12"/>
  <c r="B1466" i="12"/>
  <c r="B1465" i="12"/>
  <c r="D1465" i="12"/>
  <c r="B1464" i="12"/>
  <c r="D1464" i="12"/>
  <c r="B1463" i="12"/>
  <c r="B1462" i="12"/>
  <c r="D1462" i="12"/>
  <c r="B1461" i="12"/>
  <c r="D1461" i="12"/>
  <c r="B1460" i="12"/>
  <c r="C1460" i="12"/>
  <c r="B1459" i="12"/>
  <c r="C1459" i="12"/>
  <c r="B1458" i="12"/>
  <c r="D1458" i="12"/>
  <c r="B1457" i="12"/>
  <c r="D1457" i="12"/>
  <c r="B1456" i="12"/>
  <c r="B1455" i="12"/>
  <c r="B1454" i="12"/>
  <c r="D1454" i="12"/>
  <c r="B1453" i="12"/>
  <c r="B1452" i="12"/>
  <c r="D1452" i="12"/>
  <c r="B1451" i="12"/>
  <c r="C1451" i="12"/>
  <c r="B1450" i="12"/>
  <c r="C1450" i="12"/>
  <c r="B1449" i="12"/>
  <c r="B1448" i="12"/>
  <c r="B1447" i="12"/>
  <c r="D1447" i="12"/>
  <c r="B1446" i="12"/>
  <c r="B1445" i="12"/>
  <c r="C1445" i="12"/>
  <c r="B1444" i="12"/>
  <c r="C1444" i="12"/>
  <c r="B1443" i="12"/>
  <c r="C1443" i="12"/>
  <c r="B1442" i="12"/>
  <c r="C1442" i="12"/>
  <c r="B1441" i="12"/>
  <c r="C1441" i="12"/>
  <c r="B1440" i="12"/>
  <c r="B1439" i="12"/>
  <c r="B1438" i="12"/>
  <c r="C1438" i="12"/>
  <c r="D1438" i="12"/>
  <c r="B1437" i="12"/>
  <c r="B1436" i="12"/>
  <c r="B1435" i="12"/>
  <c r="B1434" i="12"/>
  <c r="B1433" i="12"/>
  <c r="C1433" i="12"/>
  <c r="B1432" i="12"/>
  <c r="C1432" i="12"/>
  <c r="B1431" i="12"/>
  <c r="B1430" i="12"/>
  <c r="B1429" i="12"/>
  <c r="D1429" i="12"/>
  <c r="C1429" i="12"/>
  <c r="B1428" i="12"/>
  <c r="C1428" i="12"/>
  <c r="B1427" i="12"/>
  <c r="B1426" i="12"/>
  <c r="B1425" i="12"/>
  <c r="B1424" i="12"/>
  <c r="C1424" i="12"/>
  <c r="B1423" i="12"/>
  <c r="C1423" i="12"/>
  <c r="B1422" i="12"/>
  <c r="B1421" i="12"/>
  <c r="D1421" i="12"/>
  <c r="B1420" i="12"/>
  <c r="B1419" i="12"/>
  <c r="B1418" i="12"/>
  <c r="B1417" i="12"/>
  <c r="D1417" i="12"/>
  <c r="B1416" i="12"/>
  <c r="B1415" i="12"/>
  <c r="B1414" i="12"/>
  <c r="D1414" i="12"/>
  <c r="B1413" i="12"/>
  <c r="B1412" i="12"/>
  <c r="B1411" i="12"/>
  <c r="C1411" i="12"/>
  <c r="D1411" i="12"/>
  <c r="B1410" i="12"/>
  <c r="C1410" i="12"/>
  <c r="B1409" i="12"/>
  <c r="D1409" i="12"/>
  <c r="B1408" i="12"/>
  <c r="B1407" i="12"/>
  <c r="D1407" i="12"/>
  <c r="B1406" i="12"/>
  <c r="C1406" i="12"/>
  <c r="B1405" i="12"/>
  <c r="D1405" i="12"/>
  <c r="B1404" i="12"/>
  <c r="B1403" i="12"/>
  <c r="B1402" i="12"/>
  <c r="C1402" i="12"/>
  <c r="B1401" i="12"/>
  <c r="B1400" i="12"/>
  <c r="D1400" i="12"/>
  <c r="B1399" i="12"/>
  <c r="B1398" i="12"/>
  <c r="D1398" i="12"/>
  <c r="B1397" i="12"/>
  <c r="B1396" i="12"/>
  <c r="B1395" i="12"/>
  <c r="B1394" i="12"/>
  <c r="C1394" i="12"/>
  <c r="B1393" i="12"/>
  <c r="B1392" i="12"/>
  <c r="B1391" i="12"/>
  <c r="D1391" i="12"/>
  <c r="B1390" i="12"/>
  <c r="B1389" i="12"/>
  <c r="D1389" i="12"/>
  <c r="B1388" i="12"/>
  <c r="C1388" i="12"/>
  <c r="B1387" i="12"/>
  <c r="C1387" i="12"/>
  <c r="D1387" i="12"/>
  <c r="B1386" i="12"/>
  <c r="B1385" i="12"/>
  <c r="B1384" i="12"/>
  <c r="C1384" i="12"/>
  <c r="B1383" i="12"/>
  <c r="C1383" i="12"/>
  <c r="B1382" i="12"/>
  <c r="B1381" i="12"/>
  <c r="B1380" i="12"/>
  <c r="C1380" i="12"/>
  <c r="B1379" i="12"/>
  <c r="D1379" i="12"/>
  <c r="B1378" i="12"/>
  <c r="C1378" i="12"/>
  <c r="B1377" i="12"/>
  <c r="C1377" i="12" s="1"/>
  <c r="B1376" i="12"/>
  <c r="B1375" i="12"/>
  <c r="C1375" i="12" s="1"/>
  <c r="B1374" i="12"/>
  <c r="C1374" i="12" s="1"/>
  <c r="B1373" i="12"/>
  <c r="D1373" i="12" s="1"/>
  <c r="B1372" i="12"/>
  <c r="B1371" i="12"/>
  <c r="B1370" i="12"/>
  <c r="D1370" i="12" s="1"/>
  <c r="B1369" i="12"/>
  <c r="D1369" i="12" s="1"/>
  <c r="B1368" i="12"/>
  <c r="C1368" i="12" s="1"/>
  <c r="B1367" i="12"/>
  <c r="C1367" i="12" s="1"/>
  <c r="B1366" i="12"/>
  <c r="D1366" i="12" s="1"/>
  <c r="B1365" i="12"/>
  <c r="B1364" i="12"/>
  <c r="C1364" i="12" s="1"/>
  <c r="B1363" i="12"/>
  <c r="D1363" i="12" s="1"/>
  <c r="B1362" i="12"/>
  <c r="C1362" i="12" s="1"/>
  <c r="B1361" i="12"/>
  <c r="D1361" i="12" s="1"/>
  <c r="B1360" i="12"/>
  <c r="C1360" i="12" s="1"/>
  <c r="B1359" i="12"/>
  <c r="D1359" i="12" s="1"/>
  <c r="B1358" i="12"/>
  <c r="B1357" i="12"/>
  <c r="B1356" i="12"/>
  <c r="C1356" i="12" s="1"/>
  <c r="B1355" i="12"/>
  <c r="C1355" i="12" s="1"/>
  <c r="B1354" i="12"/>
  <c r="B1353" i="12"/>
  <c r="D1353" i="12" s="1"/>
  <c r="B1352" i="12"/>
  <c r="B1351" i="12"/>
  <c r="C1351" i="12" s="1"/>
  <c r="B1350" i="12"/>
  <c r="B1349" i="12"/>
  <c r="B1348" i="12"/>
  <c r="C1348" i="12" s="1"/>
  <c r="B1347" i="12"/>
  <c r="D1347" i="12" s="1"/>
  <c r="B1346" i="12"/>
  <c r="B1345" i="12"/>
  <c r="B1344" i="12"/>
  <c r="C1344" i="12" s="1"/>
  <c r="B1343" i="12"/>
  <c r="D1343" i="12" s="1"/>
  <c r="B1342" i="12"/>
  <c r="D1342" i="12" s="1"/>
  <c r="B1341" i="12"/>
  <c r="C1341" i="12"/>
  <c r="B1340" i="12"/>
  <c r="B1339" i="12"/>
  <c r="D1339" i="12" s="1"/>
  <c r="B1338" i="12"/>
  <c r="D1338" i="12" s="1"/>
  <c r="B1337" i="12"/>
  <c r="D1337" i="12" s="1"/>
  <c r="B1336" i="12"/>
  <c r="B1335" i="12"/>
  <c r="C1335" i="12" s="1"/>
  <c r="B1334" i="12"/>
  <c r="C1334" i="12" s="1"/>
  <c r="B1333" i="12"/>
  <c r="B1332" i="12"/>
  <c r="D1332" i="12" s="1"/>
  <c r="B1331" i="12"/>
  <c r="D1331" i="12" s="1"/>
  <c r="B1330" i="12"/>
  <c r="B1329" i="12"/>
  <c r="B1328" i="12"/>
  <c r="D1328" i="12" s="1"/>
  <c r="B1327" i="12"/>
  <c r="D1327" i="12" s="1"/>
  <c r="B1326" i="12"/>
  <c r="B1325" i="12"/>
  <c r="D1325" i="12" s="1"/>
  <c r="B1324" i="12"/>
  <c r="B1323" i="12"/>
  <c r="D1323" i="12" s="1"/>
  <c r="B1322" i="12"/>
  <c r="C1581" i="20"/>
  <c r="C1575" i="20"/>
  <c r="D1754" i="20"/>
  <c r="C1723" i="20"/>
  <c r="C1459" i="20"/>
  <c r="C1481" i="20"/>
  <c r="C1612" i="20"/>
  <c r="C1500" i="20"/>
  <c r="C1701" i="20"/>
  <c r="D1365" i="20"/>
  <c r="C1458" i="20"/>
  <c r="C1476" i="20"/>
  <c r="C1493" i="20"/>
  <c r="D1493" i="20"/>
  <c r="D1508" i="20"/>
  <c r="C1523" i="20"/>
  <c r="C1604" i="20"/>
  <c r="D1672" i="20"/>
  <c r="C1396" i="20"/>
  <c r="C1441" i="20"/>
  <c r="C1445" i="20"/>
  <c r="C1455" i="20"/>
  <c r="D1552" i="20"/>
  <c r="C1552" i="20"/>
  <c r="D1605" i="20"/>
  <c r="C1338" i="20"/>
  <c r="D1433" i="20"/>
  <c r="C1553" i="20"/>
  <c r="C1615" i="20"/>
  <c r="D1406" i="20"/>
  <c r="D1419" i="20"/>
  <c r="D1539" i="20"/>
  <c r="C1411" i="20"/>
  <c r="C1430" i="20"/>
  <c r="D1430" i="20"/>
  <c r="C1522" i="20"/>
  <c r="D1597" i="20"/>
  <c r="D1757" i="20"/>
  <c r="D1741" i="20"/>
  <c r="D1693" i="20"/>
  <c r="C1391" i="20"/>
  <c r="C1633" i="20"/>
  <c r="C1691" i="20"/>
  <c r="D1230" i="20"/>
  <c r="C1369" i="20"/>
  <c r="C1452" i="20"/>
  <c r="C1392" i="20"/>
  <c r="C1509" i="20"/>
  <c r="C1405" i="20"/>
  <c r="C1195" i="20"/>
  <c r="C1380" i="20"/>
  <c r="C1474" i="20"/>
  <c r="C1652" i="20"/>
  <c r="C1747" i="20"/>
  <c r="C1560" i="20"/>
  <c r="D1551" i="12"/>
  <c r="C1417" i="12"/>
  <c r="C1739" i="12"/>
  <c r="D1525" i="12"/>
  <c r="C1525" i="12"/>
  <c r="C1645" i="12"/>
  <c r="D1645" i="12"/>
  <c r="C1469" i="12"/>
  <c r="D1442" i="12"/>
  <c r="D1540" i="12"/>
  <c r="D1654" i="12"/>
  <c r="C1755" i="12"/>
  <c r="D1606" i="12"/>
  <c r="C1379" i="12"/>
  <c r="C1522" i="12"/>
  <c r="C1580" i="12"/>
  <c r="C1462" i="12"/>
  <c r="C1574" i="12"/>
  <c r="C1686" i="12"/>
  <c r="B1321" i="12"/>
  <c r="D1321" i="12" s="1"/>
  <c r="B1320" i="12"/>
  <c r="B1319" i="12"/>
  <c r="C1319" i="12" s="1"/>
  <c r="B1318" i="12"/>
  <c r="B1317" i="12"/>
  <c r="B1316" i="12"/>
  <c r="B1315" i="12"/>
  <c r="B1314" i="12"/>
  <c r="D1314" i="12" s="1"/>
  <c r="B1313" i="12"/>
  <c r="B1312" i="12"/>
  <c r="B1311" i="12"/>
  <c r="C1311" i="12" s="1"/>
  <c r="B1310" i="12"/>
  <c r="C1310" i="12" s="1"/>
  <c r="B1309" i="12"/>
  <c r="C1309" i="12" s="1"/>
  <c r="B1308" i="12"/>
  <c r="B1307" i="12"/>
  <c r="B1306" i="12"/>
  <c r="C1306" i="12" s="1"/>
  <c r="B1305" i="12"/>
  <c r="C1305" i="12" s="1"/>
  <c r="B1304" i="12"/>
  <c r="C1304" i="12" s="1"/>
  <c r="B1303" i="12"/>
  <c r="D1303" i="12" s="1"/>
  <c r="B1302" i="12"/>
  <c r="B1301" i="12"/>
  <c r="B1300" i="12"/>
  <c r="B1299" i="12"/>
  <c r="C1299" i="12" s="1"/>
  <c r="B1298" i="12"/>
  <c r="B1297" i="12"/>
  <c r="C1297" i="12"/>
  <c r="B1296" i="12"/>
  <c r="C1296" i="12" s="1"/>
  <c r="B1295" i="12"/>
  <c r="B1294" i="12"/>
  <c r="C1294" i="12"/>
  <c r="B1293" i="12"/>
  <c r="D1293" i="12" s="1"/>
  <c r="B1292" i="12"/>
  <c r="C1292" i="12" s="1"/>
  <c r="B1291" i="12"/>
  <c r="D1291" i="12"/>
  <c r="B1290" i="12"/>
  <c r="B1289" i="12"/>
  <c r="D1289" i="12" s="1"/>
  <c r="B1288" i="12"/>
  <c r="C1288" i="12" s="1"/>
  <c r="B1287" i="12"/>
  <c r="C1287" i="12" s="1"/>
  <c r="B1286" i="12"/>
  <c r="C1286" i="12" s="1"/>
  <c r="B1285" i="12"/>
  <c r="D1285" i="12" s="1"/>
  <c r="B1284" i="12"/>
  <c r="D1284" i="12" s="1"/>
  <c r="B1283" i="12"/>
  <c r="C1283" i="12" s="1"/>
  <c r="B1282" i="12"/>
  <c r="C1282" i="12" s="1"/>
  <c r="B1281" i="12"/>
  <c r="B1280" i="12"/>
  <c r="B1279" i="12"/>
  <c r="C1279" i="12" s="1"/>
  <c r="B1278" i="12"/>
  <c r="B1277" i="12"/>
  <c r="B1276" i="12"/>
  <c r="D1276" i="12" s="1"/>
  <c r="B1275" i="12"/>
  <c r="B1274" i="12"/>
  <c r="B1273" i="12"/>
  <c r="C1273" i="12" s="1"/>
  <c r="B1272" i="12"/>
  <c r="D1272" i="12" s="1"/>
  <c r="B1271" i="12"/>
  <c r="B1270" i="12"/>
  <c r="B1269" i="12"/>
  <c r="D1269" i="12" s="1"/>
  <c r="B1268" i="12"/>
  <c r="B1267" i="12"/>
  <c r="B1266" i="12"/>
  <c r="B1265" i="12"/>
  <c r="D1265" i="12" s="1"/>
  <c r="B1264" i="12"/>
  <c r="C1264" i="12" s="1"/>
  <c r="B1263" i="12"/>
  <c r="B1262" i="12"/>
  <c r="B1261" i="12"/>
  <c r="B1260" i="12"/>
  <c r="D1260" i="12" s="1"/>
  <c r="B1259" i="12"/>
  <c r="C1259" i="12" s="1"/>
  <c r="B1258" i="12"/>
  <c r="B1257" i="12"/>
  <c r="B1256" i="12"/>
  <c r="C1256" i="12" s="1"/>
  <c r="B1255" i="12"/>
  <c r="C1255" i="12" s="1"/>
  <c r="B1254" i="12"/>
  <c r="B1253" i="12"/>
  <c r="C1253" i="12" s="1"/>
  <c r="B1252" i="12"/>
  <c r="C1252" i="12" s="1"/>
  <c r="B1251" i="12"/>
  <c r="B1250" i="12"/>
  <c r="C1250" i="12" s="1"/>
  <c r="B1249" i="12"/>
  <c r="C1249" i="12" s="1"/>
  <c r="B1248" i="12"/>
  <c r="D1248" i="12" s="1"/>
  <c r="B1247" i="12"/>
  <c r="D1247" i="12" s="1"/>
  <c r="B1246" i="12"/>
  <c r="D1246" i="12" s="1"/>
  <c r="B1245" i="12"/>
  <c r="D1245" i="12" s="1"/>
  <c r="B1244" i="12"/>
  <c r="D1244" i="12" s="1"/>
  <c r="B1243" i="12"/>
  <c r="B1242" i="12"/>
  <c r="B1241" i="12"/>
  <c r="B1240" i="12"/>
  <c r="C1240" i="12"/>
  <c r="B1239" i="12"/>
  <c r="C1239" i="12" s="1"/>
  <c r="B1238" i="12"/>
  <c r="C1238" i="12" s="1"/>
  <c r="B1237" i="12"/>
  <c r="D1237" i="12" s="1"/>
  <c r="B1236" i="12"/>
  <c r="D1236" i="12" s="1"/>
  <c r="B1235" i="12"/>
  <c r="D1235" i="12" s="1"/>
  <c r="B1234" i="12"/>
  <c r="D1234" i="12" s="1"/>
  <c r="B1233" i="12"/>
  <c r="B1232" i="12"/>
  <c r="B1231" i="12"/>
  <c r="B1230" i="12"/>
  <c r="D1230" i="12" s="1"/>
  <c r="B1229" i="12"/>
  <c r="D1229" i="12"/>
  <c r="B1228" i="12"/>
  <c r="D1228" i="12" s="1"/>
  <c r="B1227" i="12"/>
  <c r="B1226" i="12"/>
  <c r="D1226" i="12" s="1"/>
  <c r="B1225" i="12"/>
  <c r="B1224" i="12"/>
  <c r="B1223" i="12"/>
  <c r="D1223" i="12" s="1"/>
  <c r="B1222" i="12"/>
  <c r="D1222" i="12" s="1"/>
  <c r="B1221" i="12"/>
  <c r="B1220" i="12"/>
  <c r="C1220" i="12" s="1"/>
  <c r="B1219" i="12"/>
  <c r="D1219" i="12" s="1"/>
  <c r="B1218" i="12"/>
  <c r="B1217" i="12"/>
  <c r="B1216" i="12"/>
  <c r="C1216" i="12" s="1"/>
  <c r="B1215" i="12"/>
  <c r="B1214" i="12"/>
  <c r="B1213" i="12"/>
  <c r="C1213" i="12" s="1"/>
  <c r="B1212" i="12"/>
  <c r="C1212" i="12" s="1"/>
  <c r="B1211" i="12"/>
  <c r="B1210" i="12"/>
  <c r="B1209" i="12"/>
  <c r="B1208" i="12"/>
  <c r="C1208" i="12" s="1"/>
  <c r="B1207" i="12"/>
  <c r="B1206" i="12"/>
  <c r="C1206" i="12" s="1"/>
  <c r="B1205" i="12"/>
  <c r="D1205" i="12" s="1"/>
  <c r="B1204" i="12"/>
  <c r="B1203" i="12"/>
  <c r="B1202" i="12"/>
  <c r="D1202" i="12" s="1"/>
  <c r="B1201" i="12"/>
  <c r="C1201" i="12" s="1"/>
  <c r="B1200" i="12"/>
  <c r="B1199" i="12"/>
  <c r="D1199" i="12" s="1"/>
  <c r="B1198" i="12"/>
  <c r="C1198" i="12" s="1"/>
  <c r="B1197" i="12"/>
  <c r="C1197" i="12" s="1"/>
  <c r="B1196" i="12"/>
  <c r="D1196" i="12" s="1"/>
  <c r="B1195" i="12"/>
  <c r="B1194" i="12"/>
  <c r="D1194" i="12" s="1"/>
  <c r="B1193" i="12"/>
  <c r="B1192" i="12"/>
  <c r="B1191" i="12"/>
  <c r="B1190" i="12"/>
  <c r="B1189" i="12"/>
  <c r="B1188" i="12"/>
  <c r="C1188" i="12" s="1"/>
  <c r="B1187" i="12"/>
  <c r="C1187" i="12" s="1"/>
  <c r="B1186" i="12"/>
  <c r="B1185" i="12"/>
  <c r="C1185" i="12" s="1"/>
  <c r="B1184" i="12"/>
  <c r="D1184" i="12" s="1"/>
  <c r="B1183" i="12"/>
  <c r="D1183" i="12" s="1"/>
  <c r="B1182" i="12"/>
  <c r="C1182" i="12" s="1"/>
  <c r="B1181" i="12"/>
  <c r="C1181" i="12" s="1"/>
  <c r="B1180" i="12"/>
  <c r="B1179" i="12"/>
  <c r="D1179" i="12" s="1"/>
  <c r="B1178" i="12"/>
  <c r="B1177" i="12"/>
  <c r="C1177" i="12" s="1"/>
  <c r="B1176" i="12"/>
  <c r="B1175" i="12"/>
  <c r="D1175" i="12" s="1"/>
  <c r="B1174" i="12"/>
  <c r="B1173" i="12"/>
  <c r="B1172" i="12"/>
  <c r="B1171" i="12"/>
  <c r="B1170" i="12"/>
  <c r="D1170" i="12" s="1"/>
  <c r="B1169" i="12"/>
  <c r="D1169" i="12" s="1"/>
  <c r="B1168" i="12"/>
  <c r="B1167" i="12"/>
  <c r="C1167" i="12"/>
  <c r="B1166" i="12"/>
  <c r="D1166" i="12" s="1"/>
  <c r="B1165" i="12"/>
  <c r="B1164" i="12"/>
  <c r="C1164" i="12" s="1"/>
  <c r="B1163" i="12"/>
  <c r="C1163" i="12" s="1"/>
  <c r="B1162" i="12"/>
  <c r="D1162" i="12" s="1"/>
  <c r="B1161" i="12"/>
  <c r="C1161" i="12" s="1"/>
  <c r="B1160" i="12"/>
  <c r="C1160" i="12" s="1"/>
  <c r="B1159" i="12"/>
  <c r="B1158" i="12"/>
  <c r="D1158" i="12"/>
  <c r="B1157" i="12"/>
  <c r="B1156" i="12"/>
  <c r="B1155" i="12"/>
  <c r="C1155" i="12"/>
  <c r="B1154" i="12"/>
  <c r="B1153" i="12"/>
  <c r="D1153" i="12" s="1"/>
  <c r="B1152" i="12"/>
  <c r="D1152" i="12"/>
  <c r="B1151" i="12"/>
  <c r="B1150" i="12"/>
  <c r="D1150" i="12" s="1"/>
  <c r="B1149" i="12"/>
  <c r="D1149" i="12" s="1"/>
  <c r="B1148" i="12"/>
  <c r="B1147" i="12"/>
  <c r="D1147" i="12" s="1"/>
  <c r="B1146" i="12"/>
  <c r="B1145" i="12"/>
  <c r="C1145" i="12" s="1"/>
  <c r="B1144" i="12"/>
  <c r="D1144" i="12" s="1"/>
  <c r="B1143" i="12"/>
  <c r="B1142" i="12"/>
  <c r="D1142" i="12" s="1"/>
  <c r="B1141" i="12"/>
  <c r="D1141" i="12" s="1"/>
  <c r="B1140" i="12"/>
  <c r="D1140" i="12" s="1"/>
  <c r="B1139" i="12"/>
  <c r="B1138" i="12"/>
  <c r="B1137" i="12"/>
  <c r="D1137" i="12" s="1"/>
  <c r="B1136" i="12"/>
  <c r="B1135" i="12"/>
  <c r="D1135" i="12" s="1"/>
  <c r="B1134" i="12"/>
  <c r="B1133" i="12"/>
  <c r="C1133" i="12"/>
  <c r="B1132" i="12"/>
  <c r="B1131" i="12"/>
  <c r="B1130" i="12"/>
  <c r="C1130" i="12"/>
  <c r="B1129" i="12"/>
  <c r="D1129" i="12" s="1"/>
  <c r="B1128" i="12"/>
  <c r="B1127" i="12"/>
  <c r="B1126" i="12"/>
  <c r="D1126" i="12" s="1"/>
  <c r="B1125" i="12"/>
  <c r="B1124" i="12"/>
  <c r="C1124" i="12" s="1"/>
  <c r="B1123" i="12"/>
  <c r="D1123" i="12" s="1"/>
  <c r="B1122" i="12"/>
  <c r="B1121" i="12"/>
  <c r="C1121" i="12" s="1"/>
  <c r="B1120" i="12"/>
  <c r="B1119" i="12"/>
  <c r="D1119" i="12" s="1"/>
  <c r="B1118" i="12"/>
  <c r="B1117" i="12"/>
  <c r="B1116" i="12"/>
  <c r="D1116" i="12" s="1"/>
  <c r="B1115" i="12"/>
  <c r="D1115" i="12" s="1"/>
  <c r="B1114" i="12"/>
  <c r="B1113" i="12"/>
  <c r="B1112" i="12"/>
  <c r="B1111" i="12"/>
  <c r="D1111" i="12" s="1"/>
  <c r="B1110" i="12"/>
  <c r="B1109" i="12"/>
  <c r="B1108" i="12"/>
  <c r="B1107" i="12"/>
  <c r="C1107" i="12" s="1"/>
  <c r="B1106" i="12"/>
  <c r="D1106" i="12" s="1"/>
  <c r="B1105" i="12"/>
  <c r="C1105" i="12" s="1"/>
  <c r="B1104" i="12"/>
  <c r="B1103" i="12"/>
  <c r="B1102" i="12"/>
  <c r="B1101" i="12"/>
  <c r="B1100" i="12"/>
  <c r="B1099" i="12"/>
  <c r="B1098" i="12"/>
  <c r="D1098" i="12" s="1"/>
  <c r="B1097" i="12"/>
  <c r="D1097" i="12" s="1"/>
  <c r="B1096" i="12"/>
  <c r="D1096" i="12"/>
  <c r="B1095" i="12"/>
  <c r="B1094" i="12"/>
  <c r="B1093" i="12"/>
  <c r="B1092" i="12"/>
  <c r="B1091" i="12"/>
  <c r="B1090" i="12"/>
  <c r="B1089" i="12"/>
  <c r="B1088" i="12"/>
  <c r="B1087" i="12"/>
  <c r="B1086" i="12"/>
  <c r="D1086" i="12" s="1"/>
  <c r="B1085" i="12"/>
  <c r="D1085" i="12" s="1"/>
  <c r="B1084" i="12"/>
  <c r="B1083" i="12"/>
  <c r="B1082" i="12"/>
  <c r="C1082" i="12" s="1"/>
  <c r="B1081" i="12"/>
  <c r="B1080" i="12"/>
  <c r="B1079" i="12"/>
  <c r="B1078" i="12"/>
  <c r="C1078" i="12" s="1"/>
  <c r="B1077" i="12"/>
  <c r="B1076" i="12"/>
  <c r="B1075" i="12"/>
  <c r="C1075" i="12" s="1"/>
  <c r="B1074" i="12"/>
  <c r="C1074" i="12" s="1"/>
  <c r="B1073" i="12"/>
  <c r="B1072" i="12"/>
  <c r="C1072" i="12" s="1"/>
  <c r="B1071" i="12"/>
  <c r="B1070" i="12"/>
  <c r="B1069" i="12"/>
  <c r="C1069" i="12" s="1"/>
  <c r="B1068" i="12"/>
  <c r="B1067" i="12"/>
  <c r="B1066" i="12"/>
  <c r="C1066" i="12" s="1"/>
  <c r="B1065" i="12"/>
  <c r="D1065" i="12" s="1"/>
  <c r="B1064" i="12"/>
  <c r="B1063" i="12"/>
  <c r="D1063" i="12" s="1"/>
  <c r="B1062" i="12"/>
  <c r="D1062" i="12" s="1"/>
  <c r="B1061" i="12"/>
  <c r="C1061" i="12" s="1"/>
  <c r="B1060" i="12"/>
  <c r="D1060" i="12" s="1"/>
  <c r="B1059" i="12"/>
  <c r="C1059" i="12" s="1"/>
  <c r="B1058" i="12"/>
  <c r="B1057" i="12"/>
  <c r="B1056" i="12"/>
  <c r="B1055" i="12"/>
  <c r="D1055" i="12" s="1"/>
  <c r="B1054" i="12"/>
  <c r="B1053" i="12"/>
  <c r="B1052" i="12"/>
  <c r="C1052" i="12" s="1"/>
  <c r="B1051" i="12"/>
  <c r="D1051" i="12" s="1"/>
  <c r="B1050" i="12"/>
  <c r="D1050" i="12" s="1"/>
  <c r="B1049" i="12"/>
  <c r="B1048" i="12"/>
  <c r="B1047" i="12"/>
  <c r="D1047" i="12" s="1"/>
  <c r="B1046" i="12"/>
  <c r="B1045" i="12"/>
  <c r="B1044" i="12"/>
  <c r="B1043" i="12"/>
  <c r="C1043" i="12" s="1"/>
  <c r="B1042" i="12"/>
  <c r="B1041" i="12"/>
  <c r="B1040" i="12"/>
  <c r="B1039" i="12"/>
  <c r="D1039" i="12" s="1"/>
  <c r="B1038" i="12"/>
  <c r="B1037" i="12"/>
  <c r="B1036" i="12"/>
  <c r="B1035" i="12"/>
  <c r="B1034" i="12"/>
  <c r="C1034" i="12" s="1"/>
  <c r="B1033" i="12"/>
  <c r="B1032" i="12"/>
  <c r="D1032" i="12" s="1"/>
  <c r="B1031" i="12"/>
  <c r="D1031" i="12" s="1"/>
  <c r="B1030" i="12"/>
  <c r="D1030" i="12" s="1"/>
  <c r="B1029" i="12"/>
  <c r="C1029" i="12" s="1"/>
  <c r="B1028" i="12"/>
  <c r="B1027" i="12"/>
  <c r="D1027" i="12" s="1"/>
  <c r="B1026" i="12"/>
  <c r="C1026" i="12" s="1"/>
  <c r="B1025" i="12"/>
  <c r="C1025" i="12" s="1"/>
  <c r="B1024" i="12"/>
  <c r="B1023" i="12"/>
  <c r="D1023" i="12" s="1"/>
  <c r="B1022" i="12"/>
  <c r="D1022" i="12" s="1"/>
  <c r="B1021" i="12"/>
  <c r="B1020" i="12"/>
  <c r="D1020" i="12" s="1"/>
  <c r="B1019" i="12"/>
  <c r="B1018" i="12"/>
  <c r="D1018" i="12" s="1"/>
  <c r="B1017" i="12"/>
  <c r="D1017" i="12" s="1"/>
  <c r="B1016" i="12"/>
  <c r="C1016" i="12" s="1"/>
  <c r="B1015" i="12"/>
  <c r="D1015" i="12" s="1"/>
  <c r="B1014" i="12"/>
  <c r="B1013" i="12"/>
  <c r="C1013" i="12" s="1"/>
  <c r="B1012" i="12"/>
  <c r="C1012" i="12" s="1"/>
  <c r="B1011" i="12"/>
  <c r="D1011" i="12" s="1"/>
  <c r="B1010" i="12"/>
  <c r="B1009" i="12"/>
  <c r="C1009" i="12" s="1"/>
  <c r="B1008" i="12"/>
  <c r="B1007" i="12"/>
  <c r="B1006" i="12"/>
  <c r="B1005" i="12"/>
  <c r="B1004" i="12"/>
  <c r="B1003" i="12"/>
  <c r="D1003" i="12" s="1"/>
  <c r="B1002" i="12"/>
  <c r="B1001" i="12"/>
  <c r="C1001" i="12" s="1"/>
  <c r="B1000" i="12"/>
  <c r="B999" i="12"/>
  <c r="C999" i="12" s="1"/>
  <c r="B998" i="12"/>
  <c r="B997" i="12"/>
  <c r="D997" i="12" s="1"/>
  <c r="B996" i="12"/>
  <c r="B995" i="12"/>
  <c r="D995" i="12" s="1"/>
  <c r="B994" i="12"/>
  <c r="C994" i="12" s="1"/>
  <c r="B993" i="12"/>
  <c r="B992" i="12"/>
  <c r="B991" i="12"/>
  <c r="B990" i="12"/>
  <c r="D990" i="12" s="1"/>
  <c r="B989" i="12"/>
  <c r="D989" i="12" s="1"/>
  <c r="B988" i="12"/>
  <c r="C988" i="12" s="1"/>
  <c r="B987" i="12"/>
  <c r="B986" i="12"/>
  <c r="D986" i="12" s="1"/>
  <c r="B985" i="12"/>
  <c r="B984" i="12"/>
  <c r="D984" i="12" s="1"/>
  <c r="B983" i="12"/>
  <c r="B982" i="12"/>
  <c r="C982" i="12" s="1"/>
  <c r="B981" i="12"/>
  <c r="D981" i="12" s="1"/>
  <c r="B980" i="12"/>
  <c r="B979" i="12"/>
  <c r="B978" i="12"/>
  <c r="D978" i="12" s="1"/>
  <c r="B977" i="12"/>
  <c r="B976" i="12"/>
  <c r="B975" i="12"/>
  <c r="C975" i="12" s="1"/>
  <c r="B974" i="12"/>
  <c r="D974" i="12" s="1"/>
  <c r="B973" i="12"/>
  <c r="C973" i="12" s="1"/>
  <c r="B972" i="12"/>
  <c r="B971" i="12"/>
  <c r="B970" i="12"/>
  <c r="D970" i="12" s="1"/>
  <c r="B969" i="12"/>
  <c r="B968" i="12"/>
  <c r="D968" i="12" s="1"/>
  <c r="B967" i="12"/>
  <c r="B966" i="12"/>
  <c r="B965" i="12"/>
  <c r="B964" i="12"/>
  <c r="B963" i="12"/>
  <c r="B962" i="12"/>
  <c r="B961" i="12"/>
  <c r="B960" i="12"/>
  <c r="B959" i="12"/>
  <c r="B958" i="12"/>
  <c r="C958" i="12" s="1"/>
  <c r="B957" i="12"/>
  <c r="C957" i="12" s="1"/>
  <c r="B956" i="12"/>
  <c r="B955" i="12"/>
  <c r="C955" i="12" s="1"/>
  <c r="B954" i="12"/>
  <c r="C954" i="12" s="1"/>
  <c r="B953" i="12"/>
  <c r="B952" i="12"/>
  <c r="B951" i="12"/>
  <c r="D951" i="12" s="1"/>
  <c r="B950" i="12"/>
  <c r="C950" i="12" s="1"/>
  <c r="B949" i="12"/>
  <c r="C949" i="12" s="1"/>
  <c r="B948" i="12"/>
  <c r="C948" i="12" s="1"/>
  <c r="B947" i="12"/>
  <c r="B946" i="12"/>
  <c r="B945" i="12"/>
  <c r="B944" i="12"/>
  <c r="B943" i="12"/>
  <c r="C943" i="12" s="1"/>
  <c r="B942" i="12"/>
  <c r="D942" i="12" s="1"/>
  <c r="B941" i="12"/>
  <c r="B940" i="12"/>
  <c r="D940" i="12" s="1"/>
  <c r="B939" i="12"/>
  <c r="B938" i="12"/>
  <c r="B937" i="12"/>
  <c r="C937" i="12" s="1"/>
  <c r="B936" i="12"/>
  <c r="D936" i="12" s="1"/>
  <c r="B935" i="12"/>
  <c r="C935" i="12" s="1"/>
  <c r="B934" i="12"/>
  <c r="D934" i="12" s="1"/>
  <c r="B933" i="12"/>
  <c r="B932" i="12"/>
  <c r="B931" i="12"/>
  <c r="D931" i="12" s="1"/>
  <c r="B930" i="12"/>
  <c r="C930" i="12" s="1"/>
  <c r="B929" i="12"/>
  <c r="B928" i="12"/>
  <c r="D928" i="12" s="1"/>
  <c r="B927" i="12"/>
  <c r="B926" i="12"/>
  <c r="C926" i="12" s="1"/>
  <c r="B925" i="12"/>
  <c r="B924" i="12"/>
  <c r="B923" i="12"/>
  <c r="C923" i="12" s="1"/>
  <c r="B922" i="12"/>
  <c r="D922" i="12" s="1"/>
  <c r="B921" i="12"/>
  <c r="B920" i="12"/>
  <c r="B919" i="12"/>
  <c r="C919" i="12" s="1"/>
  <c r="B918" i="12"/>
  <c r="B917" i="12"/>
  <c r="B916" i="12"/>
  <c r="D916" i="12" s="1"/>
  <c r="B915" i="12"/>
  <c r="C915" i="12" s="1"/>
  <c r="B914" i="12"/>
  <c r="B913" i="12"/>
  <c r="C913" i="12" s="1"/>
  <c r="B912" i="12"/>
  <c r="C912" i="12" s="1"/>
  <c r="B911" i="12"/>
  <c r="B910" i="12"/>
  <c r="C910" i="12" s="1"/>
  <c r="B909" i="12"/>
  <c r="B908" i="12"/>
  <c r="B907" i="12"/>
  <c r="B906" i="12"/>
  <c r="D906" i="12" s="1"/>
  <c r="B905" i="12"/>
  <c r="C905" i="12" s="1"/>
  <c r="B904" i="12"/>
  <c r="C904" i="12" s="1"/>
  <c r="B903" i="12"/>
  <c r="B902" i="12"/>
  <c r="B901" i="12"/>
  <c r="D901" i="12" s="1"/>
  <c r="B900" i="12"/>
  <c r="B899" i="12"/>
  <c r="D899" i="12" s="1"/>
  <c r="B898" i="12"/>
  <c r="B897" i="12"/>
  <c r="C897" i="12" s="1"/>
  <c r="B896" i="12"/>
  <c r="C896" i="12" s="1"/>
  <c r="B895" i="12"/>
  <c r="C895" i="12" s="1"/>
  <c r="B894" i="12"/>
  <c r="B893" i="12"/>
  <c r="B892" i="12"/>
  <c r="B891" i="12"/>
  <c r="C891" i="12" s="1"/>
  <c r="B890" i="12"/>
  <c r="B889" i="12"/>
  <c r="D889" i="12" s="1"/>
  <c r="B888" i="12"/>
  <c r="D888" i="12" s="1"/>
  <c r="B887" i="12"/>
  <c r="C887" i="12" s="1"/>
  <c r="B886" i="12"/>
  <c r="B885" i="12"/>
  <c r="B884" i="12"/>
  <c r="C884" i="12" s="1"/>
  <c r="B883" i="12"/>
  <c r="B882" i="12"/>
  <c r="C882" i="12" s="1"/>
  <c r="B881" i="12"/>
  <c r="D881" i="12" s="1"/>
  <c r="B880" i="12"/>
  <c r="D880" i="12" s="1"/>
  <c r="B879" i="12"/>
  <c r="D879" i="12" s="1"/>
  <c r="B878" i="12"/>
  <c r="B877" i="12"/>
  <c r="D877" i="12" s="1"/>
  <c r="B876" i="12"/>
  <c r="D876" i="12" s="1"/>
  <c r="B875" i="12"/>
  <c r="C875" i="12" s="1"/>
  <c r="B874" i="12"/>
  <c r="B873" i="12"/>
  <c r="D873" i="12" s="1"/>
  <c r="B872" i="12"/>
  <c r="B871" i="12"/>
  <c r="B870" i="12"/>
  <c r="B869" i="12"/>
  <c r="D869" i="12" s="1"/>
  <c r="B868" i="12"/>
  <c r="D868" i="12" s="1"/>
  <c r="B867" i="12"/>
  <c r="B866" i="12"/>
  <c r="D866" i="12" s="1"/>
  <c r="B865" i="12"/>
  <c r="C865" i="12" s="1"/>
  <c r="B864" i="12"/>
  <c r="C864" i="12" s="1"/>
  <c r="B863" i="12"/>
  <c r="B862" i="12"/>
  <c r="C862" i="12" s="1"/>
  <c r="B861" i="12"/>
  <c r="C861" i="12" s="1"/>
  <c r="B860" i="12"/>
  <c r="C860" i="12" s="1"/>
  <c r="B859" i="12"/>
  <c r="D859" i="12" s="1"/>
  <c r="B858" i="12"/>
  <c r="D858" i="12" s="1"/>
  <c r="B857" i="12"/>
  <c r="B856" i="12"/>
  <c r="B855" i="12"/>
  <c r="C855" i="12" s="1"/>
  <c r="B854" i="12"/>
  <c r="B853" i="12"/>
  <c r="B852" i="12"/>
  <c r="D852" i="12" s="1"/>
  <c r="B851" i="12"/>
  <c r="B850" i="12"/>
  <c r="C850" i="12" s="1"/>
  <c r="B849" i="12"/>
  <c r="D849" i="12" s="1"/>
  <c r="B848" i="12"/>
  <c r="D848" i="12" s="1"/>
  <c r="B847" i="12"/>
  <c r="D847" i="12" s="1"/>
  <c r="B846" i="12"/>
  <c r="B845" i="12"/>
  <c r="B844" i="12"/>
  <c r="B843" i="12"/>
  <c r="B842" i="12"/>
  <c r="B841" i="12"/>
  <c r="C841" i="12" s="1"/>
  <c r="B840" i="12"/>
  <c r="C840" i="12" s="1"/>
  <c r="B839" i="12"/>
  <c r="B838" i="12"/>
  <c r="C838" i="12" s="1"/>
  <c r="B837" i="12"/>
  <c r="D837" i="12" s="1"/>
  <c r="B836" i="12"/>
  <c r="B835" i="12"/>
  <c r="B834" i="12"/>
  <c r="B833" i="12"/>
  <c r="C833" i="12" s="1"/>
  <c r="B832" i="12"/>
  <c r="D832" i="12" s="1"/>
  <c r="B831" i="12"/>
  <c r="C831" i="12" s="1"/>
  <c r="B830" i="12"/>
  <c r="D830" i="12" s="1"/>
  <c r="B829" i="12"/>
  <c r="B828" i="12"/>
  <c r="B827" i="12"/>
  <c r="B826" i="12"/>
  <c r="C826" i="12" s="1"/>
  <c r="B825" i="12"/>
  <c r="C825" i="12" s="1"/>
  <c r="B824" i="12"/>
  <c r="B823" i="12"/>
  <c r="D823" i="12" s="1"/>
  <c r="B822" i="12"/>
  <c r="B821" i="12"/>
  <c r="D821" i="12" s="1"/>
  <c r="B820" i="12"/>
  <c r="B819" i="12"/>
  <c r="C819" i="12" s="1"/>
  <c r="B818" i="12"/>
  <c r="B817" i="12"/>
  <c r="D817" i="12" s="1"/>
  <c r="B816" i="12"/>
  <c r="D816" i="12" s="1"/>
  <c r="B815" i="12"/>
  <c r="C815" i="12" s="1"/>
  <c r="B814" i="12"/>
  <c r="D814" i="12" s="1"/>
  <c r="B813" i="12"/>
  <c r="D813" i="12" s="1"/>
  <c r="B812" i="12"/>
  <c r="D812" i="12" s="1"/>
  <c r="B811" i="12"/>
  <c r="B810" i="12"/>
  <c r="C810" i="12" s="1"/>
  <c r="B809" i="12"/>
  <c r="B808" i="12"/>
  <c r="D808" i="12" s="1"/>
  <c r="B807" i="12"/>
  <c r="B806" i="12"/>
  <c r="C806" i="12" s="1"/>
  <c r="B805" i="12"/>
  <c r="B804" i="12"/>
  <c r="C804" i="12" s="1"/>
  <c r="B803" i="12"/>
  <c r="B802" i="12"/>
  <c r="B801" i="12"/>
  <c r="C801" i="12" s="1"/>
  <c r="B800" i="12"/>
  <c r="B799" i="12"/>
  <c r="C799" i="12" s="1"/>
  <c r="B798" i="12"/>
  <c r="B797" i="12"/>
  <c r="C797" i="12"/>
  <c r="B796" i="12"/>
  <c r="B795" i="12"/>
  <c r="B794" i="12"/>
  <c r="B793" i="12"/>
  <c r="D793" i="12" s="1"/>
  <c r="B792" i="12"/>
  <c r="C792" i="12"/>
  <c r="B791" i="12"/>
  <c r="B790" i="12"/>
  <c r="D790" i="12" s="1"/>
  <c r="B789" i="12"/>
  <c r="B788" i="12"/>
  <c r="B787" i="12"/>
  <c r="D787" i="12" s="1"/>
  <c r="B786" i="12"/>
  <c r="C786" i="12" s="1"/>
  <c r="B785" i="12"/>
  <c r="C785" i="12" s="1"/>
  <c r="B784" i="12"/>
  <c r="B783" i="12"/>
  <c r="C783" i="12" s="1"/>
  <c r="B782" i="12"/>
  <c r="C782" i="12" s="1"/>
  <c r="B781" i="12"/>
  <c r="B780" i="12"/>
  <c r="B779" i="12"/>
  <c r="D779" i="12" s="1"/>
  <c r="B778" i="12"/>
  <c r="C778" i="12" s="1"/>
  <c r="B777" i="12"/>
  <c r="D777" i="12"/>
  <c r="B776" i="12"/>
  <c r="B775" i="12"/>
  <c r="D775" i="12" s="1"/>
  <c r="B774" i="12"/>
  <c r="D774" i="12" s="1"/>
  <c r="B773" i="12"/>
  <c r="B772" i="12"/>
  <c r="D772" i="12" s="1"/>
  <c r="B771" i="12"/>
  <c r="C771" i="12" s="1"/>
  <c r="B770" i="12"/>
  <c r="B769" i="12"/>
  <c r="B768" i="12"/>
  <c r="C768" i="12" s="1"/>
  <c r="B767" i="12"/>
  <c r="C767" i="12" s="1"/>
  <c r="B766" i="12"/>
  <c r="B765" i="12"/>
  <c r="C765" i="12" s="1"/>
  <c r="B764" i="12"/>
  <c r="B763" i="12"/>
  <c r="D763" i="12" s="1"/>
  <c r="B762" i="12"/>
  <c r="D762" i="12" s="1"/>
  <c r="B761" i="12"/>
  <c r="B760" i="12"/>
  <c r="B759" i="12"/>
  <c r="C759" i="12" s="1"/>
  <c r="B758" i="12"/>
  <c r="B757" i="12"/>
  <c r="B756" i="12"/>
  <c r="B755" i="12"/>
  <c r="D755" i="12" s="1"/>
  <c r="B754" i="12"/>
  <c r="B753" i="12"/>
  <c r="D753" i="12" s="1"/>
  <c r="B752" i="12"/>
  <c r="D752" i="12" s="1"/>
  <c r="B751" i="12"/>
  <c r="C751" i="12" s="1"/>
  <c r="B750" i="12"/>
  <c r="B749" i="12"/>
  <c r="C749" i="12" s="1"/>
  <c r="B748" i="12"/>
  <c r="D748" i="12" s="1"/>
  <c r="B747" i="12"/>
  <c r="B746" i="12"/>
  <c r="D746" i="12" s="1"/>
  <c r="B745" i="12"/>
  <c r="B744" i="12"/>
  <c r="B743" i="12"/>
  <c r="D743" i="12" s="1"/>
  <c r="B742" i="12"/>
  <c r="C742" i="12" s="1"/>
  <c r="B741" i="12"/>
  <c r="B740" i="12"/>
  <c r="B739" i="12"/>
  <c r="B738" i="12"/>
  <c r="C738" i="12" s="1"/>
  <c r="B737" i="12"/>
  <c r="B736" i="12"/>
  <c r="C736" i="12" s="1"/>
  <c r="B735" i="12"/>
  <c r="B734" i="12"/>
  <c r="C734" i="12" s="1"/>
  <c r="B733" i="12"/>
  <c r="D733" i="12" s="1"/>
  <c r="B732" i="12"/>
  <c r="B731" i="12"/>
  <c r="B730" i="12"/>
  <c r="C730" i="12" s="1"/>
  <c r="B729" i="12"/>
  <c r="C729" i="12" s="1"/>
  <c r="B728" i="12"/>
  <c r="D728" i="12" s="1"/>
  <c r="B727" i="12"/>
  <c r="C727" i="12" s="1"/>
  <c r="B726" i="12"/>
  <c r="B725" i="12"/>
  <c r="B724" i="12"/>
  <c r="B723" i="12"/>
  <c r="D723" i="12" s="1"/>
  <c r="B722" i="12"/>
  <c r="D722" i="12" s="1"/>
  <c r="B721" i="12"/>
  <c r="B720" i="12"/>
  <c r="D720" i="12" s="1"/>
  <c r="B719" i="12"/>
  <c r="B718" i="12"/>
  <c r="D718" i="12" s="1"/>
  <c r="B717" i="12"/>
  <c r="D717" i="12" s="1"/>
  <c r="B716" i="12"/>
  <c r="C716" i="12" s="1"/>
  <c r="B715" i="12"/>
  <c r="C715" i="12" s="1"/>
  <c r="B714" i="12"/>
  <c r="B713" i="12"/>
  <c r="B712" i="12"/>
  <c r="B711" i="12"/>
  <c r="C711" i="12" s="1"/>
  <c r="B710" i="12"/>
  <c r="D710" i="12" s="1"/>
  <c r="B709" i="12"/>
  <c r="C709" i="12" s="1"/>
  <c r="B708" i="12"/>
  <c r="D708" i="12" s="1"/>
  <c r="B707" i="12"/>
  <c r="B706" i="12"/>
  <c r="B705" i="12"/>
  <c r="D705" i="12" s="1"/>
  <c r="B704" i="12"/>
  <c r="C704" i="12"/>
  <c r="B703" i="12"/>
  <c r="D703" i="12" s="1"/>
  <c r="B702" i="12"/>
  <c r="D702" i="12" s="1"/>
  <c r="B701" i="12"/>
  <c r="D701" i="12" s="1"/>
  <c r="B700" i="12"/>
  <c r="D700" i="12" s="1"/>
  <c r="B699" i="12"/>
  <c r="B698" i="12"/>
  <c r="B697" i="12"/>
  <c r="C697" i="12" s="1"/>
  <c r="B696" i="12"/>
  <c r="B695" i="12"/>
  <c r="B694" i="12"/>
  <c r="D694" i="12" s="1"/>
  <c r="B693" i="12"/>
  <c r="D693" i="12" s="1"/>
  <c r="B692" i="12"/>
  <c r="B691" i="12"/>
  <c r="B690" i="12"/>
  <c r="B689" i="12"/>
  <c r="B688" i="12"/>
  <c r="C688" i="12" s="1"/>
  <c r="B687" i="12"/>
  <c r="D687" i="12" s="1"/>
  <c r="B686" i="12"/>
  <c r="B685" i="12"/>
  <c r="B684" i="12"/>
  <c r="B683" i="12"/>
  <c r="B682" i="12"/>
  <c r="D682" i="12" s="1"/>
  <c r="B681" i="12"/>
  <c r="B680" i="12"/>
  <c r="D680" i="12" s="1"/>
  <c r="B679" i="12"/>
  <c r="B678" i="12"/>
  <c r="B677" i="12"/>
  <c r="D677" i="12" s="1"/>
  <c r="B676" i="12"/>
  <c r="D676" i="12" s="1"/>
  <c r="B675" i="12"/>
  <c r="D675" i="12" s="1"/>
  <c r="B674" i="12"/>
  <c r="B673" i="12"/>
  <c r="C673" i="12" s="1"/>
  <c r="B672" i="12"/>
  <c r="D672" i="12" s="1"/>
  <c r="B671" i="12"/>
  <c r="D671" i="12" s="1"/>
  <c r="B670" i="12"/>
  <c r="B669" i="12"/>
  <c r="D669" i="12" s="1"/>
  <c r="B668" i="12"/>
  <c r="D668" i="12" s="1"/>
  <c r="B667" i="12"/>
  <c r="B666" i="12"/>
  <c r="B665" i="12"/>
  <c r="D665" i="12" s="1"/>
  <c r="B664" i="12"/>
  <c r="B663" i="12"/>
  <c r="D663" i="12" s="1"/>
  <c r="B662" i="12"/>
  <c r="D662" i="12" s="1"/>
  <c r="B661" i="12"/>
  <c r="B660" i="12"/>
  <c r="C660" i="12" s="1"/>
  <c r="B659" i="12"/>
  <c r="D659" i="12" s="1"/>
  <c r="B658" i="12"/>
  <c r="B657" i="12"/>
  <c r="B656" i="12"/>
  <c r="D656" i="12" s="1"/>
  <c r="B655" i="12"/>
  <c r="B654" i="12"/>
  <c r="B653" i="12"/>
  <c r="C653" i="12" s="1"/>
  <c r="B652" i="12"/>
  <c r="B651" i="12"/>
  <c r="D651" i="12" s="1"/>
  <c r="B650" i="12"/>
  <c r="D650" i="12" s="1"/>
  <c r="B649" i="12"/>
  <c r="B648" i="12"/>
  <c r="B647" i="12"/>
  <c r="B646" i="12"/>
  <c r="C646" i="12" s="1"/>
  <c r="B645" i="12"/>
  <c r="B644" i="12"/>
  <c r="B643" i="12"/>
  <c r="D643" i="12" s="1"/>
  <c r="B642" i="12"/>
  <c r="B641" i="12"/>
  <c r="B640" i="12"/>
  <c r="D640" i="12" s="1"/>
  <c r="B639" i="12"/>
  <c r="D639" i="12" s="1"/>
  <c r="B638" i="12"/>
  <c r="B637" i="12"/>
  <c r="B636" i="12"/>
  <c r="B635" i="12"/>
  <c r="B634" i="12"/>
  <c r="B633" i="12"/>
  <c r="D633" i="12" s="1"/>
  <c r="B632" i="12"/>
  <c r="B631" i="12"/>
  <c r="B630" i="12"/>
  <c r="B629" i="12"/>
  <c r="B628" i="12"/>
  <c r="B627" i="12"/>
  <c r="B626" i="12"/>
  <c r="D626" i="12" s="1"/>
  <c r="B625" i="12"/>
  <c r="D625" i="12" s="1"/>
  <c r="B624" i="12"/>
  <c r="D624" i="12" s="1"/>
  <c r="B623" i="12"/>
  <c r="B622" i="12"/>
  <c r="B621" i="12"/>
  <c r="D621" i="12" s="1"/>
  <c r="B620" i="12"/>
  <c r="D620" i="12" s="1"/>
  <c r="B619" i="12"/>
  <c r="B618" i="12"/>
  <c r="D618" i="12" s="1"/>
  <c r="B617" i="12"/>
  <c r="B616" i="12"/>
  <c r="B615" i="12"/>
  <c r="D615" i="12" s="1"/>
  <c r="B614" i="12"/>
  <c r="B613" i="12"/>
  <c r="C613" i="12" s="1"/>
  <c r="B612" i="12"/>
  <c r="B611" i="12"/>
  <c r="B610" i="12"/>
  <c r="B609" i="12"/>
  <c r="C609" i="12" s="1"/>
  <c r="B608" i="12"/>
  <c r="B607" i="12"/>
  <c r="C607" i="12" s="1"/>
  <c r="B606" i="12"/>
  <c r="B605" i="12"/>
  <c r="D605" i="12" s="1"/>
  <c r="B604" i="12"/>
  <c r="C604" i="12" s="1"/>
  <c r="B603" i="12"/>
  <c r="D603" i="12" s="1"/>
  <c r="B602" i="12"/>
  <c r="D602" i="12" s="1"/>
  <c r="B601" i="12"/>
  <c r="D601" i="12" s="1"/>
  <c r="B600" i="12"/>
  <c r="B599" i="12"/>
  <c r="B598" i="12"/>
  <c r="D598" i="12" s="1"/>
  <c r="B597" i="12"/>
  <c r="D597" i="12" s="1"/>
  <c r="B596" i="12"/>
  <c r="C596" i="12" s="1"/>
  <c r="B595" i="12"/>
  <c r="C595" i="12" s="1"/>
  <c r="B594" i="12"/>
  <c r="B593" i="12"/>
  <c r="B592" i="12"/>
  <c r="B591" i="12"/>
  <c r="C591" i="12" s="1"/>
  <c r="B590" i="12"/>
  <c r="B589" i="12"/>
  <c r="B588" i="12"/>
  <c r="D588" i="12" s="1"/>
  <c r="B587" i="12"/>
  <c r="B586" i="12"/>
  <c r="D586" i="12" s="1"/>
  <c r="B585" i="12"/>
  <c r="C585" i="12" s="1"/>
  <c r="B584" i="12"/>
  <c r="C584" i="12" s="1"/>
  <c r="B583" i="12"/>
  <c r="C583" i="12" s="1"/>
  <c r="B582" i="12"/>
  <c r="C582" i="12" s="1"/>
  <c r="B581" i="12"/>
  <c r="D581" i="12" s="1"/>
  <c r="B580" i="12"/>
  <c r="B579" i="12"/>
  <c r="B578" i="12"/>
  <c r="C578" i="12" s="1"/>
  <c r="B577" i="12"/>
  <c r="B576" i="12"/>
  <c r="B575" i="12"/>
  <c r="D575" i="12" s="1"/>
  <c r="B574" i="12"/>
  <c r="D574" i="12" s="1"/>
  <c r="B573" i="12"/>
  <c r="D573" i="12" s="1"/>
  <c r="B572" i="12"/>
  <c r="D572" i="12" s="1"/>
  <c r="B571" i="12"/>
  <c r="C571" i="12" s="1"/>
  <c r="B570" i="12"/>
  <c r="B569" i="12"/>
  <c r="C569" i="12" s="1"/>
  <c r="B568" i="12"/>
  <c r="D568" i="12" s="1"/>
  <c r="B567" i="12"/>
  <c r="C567" i="12" s="1"/>
  <c r="B566" i="12"/>
  <c r="D566" i="12" s="1"/>
  <c r="B565" i="12"/>
  <c r="C565" i="12" s="1"/>
  <c r="B564" i="12"/>
  <c r="C564" i="12" s="1"/>
  <c r="B563" i="12"/>
  <c r="C563" i="12" s="1"/>
  <c r="B562" i="12"/>
  <c r="D562" i="12" s="1"/>
  <c r="B561" i="12"/>
  <c r="B560" i="12"/>
  <c r="D560" i="12" s="1"/>
  <c r="B559" i="12"/>
  <c r="D559" i="12" s="1"/>
  <c r="B558" i="12"/>
  <c r="C558" i="12" s="1"/>
  <c r="B557" i="12"/>
  <c r="D557" i="12" s="1"/>
  <c r="B556" i="12"/>
  <c r="D556" i="12"/>
  <c r="B555" i="12"/>
  <c r="C555" i="12" s="1"/>
  <c r="B554" i="12"/>
  <c r="C554" i="12" s="1"/>
  <c r="B553" i="12"/>
  <c r="C553" i="12" s="1"/>
  <c r="B552" i="12"/>
  <c r="C552" i="12" s="1"/>
  <c r="B551" i="12"/>
  <c r="C551" i="12"/>
  <c r="B550" i="12"/>
  <c r="B549" i="12"/>
  <c r="C549" i="12" s="1"/>
  <c r="B548" i="12"/>
  <c r="B547" i="12"/>
  <c r="D547" i="12" s="1"/>
  <c r="B546" i="12"/>
  <c r="D546" i="12" s="1"/>
  <c r="B545" i="12"/>
  <c r="D545" i="12" s="1"/>
  <c r="B544" i="12"/>
  <c r="B543" i="12"/>
  <c r="C543" i="12" s="1"/>
  <c r="B542" i="12"/>
  <c r="B541" i="12"/>
  <c r="C541" i="12" s="1"/>
  <c r="B540" i="12"/>
  <c r="D540" i="12" s="1"/>
  <c r="B539" i="12"/>
  <c r="B538" i="12"/>
  <c r="C538" i="12" s="1"/>
  <c r="B537" i="12"/>
  <c r="D537" i="12" s="1"/>
  <c r="B536" i="12"/>
  <c r="D536" i="12" s="1"/>
  <c r="B535" i="12"/>
  <c r="D535" i="12" s="1"/>
  <c r="B534" i="12"/>
  <c r="B533" i="12"/>
  <c r="C533" i="12" s="1"/>
  <c r="B532" i="12"/>
  <c r="C532" i="12" s="1"/>
  <c r="B531" i="12"/>
  <c r="B530" i="12"/>
  <c r="B529" i="12"/>
  <c r="C529" i="12" s="1"/>
  <c r="B528" i="12"/>
  <c r="D528" i="12" s="1"/>
  <c r="B527" i="12"/>
  <c r="B526" i="12"/>
  <c r="D526" i="12"/>
  <c r="B525" i="12"/>
  <c r="B524" i="12"/>
  <c r="B523" i="12"/>
  <c r="B522" i="12"/>
  <c r="D522" i="12" s="1"/>
  <c r="B521" i="12"/>
  <c r="C521" i="12"/>
  <c r="B520" i="12"/>
  <c r="B519" i="12"/>
  <c r="D519" i="12" s="1"/>
  <c r="B518" i="12"/>
  <c r="B517" i="12"/>
  <c r="B516" i="12"/>
  <c r="C516" i="12" s="1"/>
  <c r="B515" i="12"/>
  <c r="D515" i="12" s="1"/>
  <c r="B514" i="12"/>
  <c r="B513" i="12"/>
  <c r="D513" i="12" s="1"/>
  <c r="B512" i="12"/>
  <c r="B511" i="12"/>
  <c r="C511" i="12" s="1"/>
  <c r="B510" i="12"/>
  <c r="D510" i="12" s="1"/>
  <c r="B509" i="12"/>
  <c r="B508" i="12"/>
  <c r="D508" i="12" s="1"/>
  <c r="B507" i="12"/>
  <c r="C507" i="12" s="1"/>
  <c r="B506" i="12"/>
  <c r="D506" i="12" s="1"/>
  <c r="B505" i="12"/>
  <c r="C505" i="12" s="1"/>
  <c r="B504" i="12"/>
  <c r="B503" i="12"/>
  <c r="C503" i="12" s="1"/>
  <c r="B502" i="12"/>
  <c r="B501" i="12"/>
  <c r="B500" i="12"/>
  <c r="D500" i="12" s="1"/>
  <c r="B499" i="12"/>
  <c r="B498" i="12"/>
  <c r="B497" i="12"/>
  <c r="C497" i="12" s="1"/>
  <c r="B496" i="12"/>
  <c r="D496" i="12" s="1"/>
  <c r="B495" i="12"/>
  <c r="D495" i="12" s="1"/>
  <c r="B494" i="12"/>
  <c r="B493" i="12"/>
  <c r="B492" i="12"/>
  <c r="C492" i="12" s="1"/>
  <c r="B491" i="12"/>
  <c r="D491" i="12" s="1"/>
  <c r="B490" i="12"/>
  <c r="C490" i="12" s="1"/>
  <c r="B489" i="12"/>
  <c r="B488" i="12"/>
  <c r="D488" i="12" s="1"/>
  <c r="B487" i="12"/>
  <c r="C487" i="12" s="1"/>
  <c r="B486" i="12"/>
  <c r="B485" i="12"/>
  <c r="B484" i="12"/>
  <c r="D484" i="12"/>
  <c r="B483" i="12"/>
  <c r="D483" i="12"/>
  <c r="B482" i="12"/>
  <c r="B481" i="12"/>
  <c r="D481" i="12" s="1"/>
  <c r="B480" i="12"/>
  <c r="C480" i="12"/>
  <c r="B479" i="12"/>
  <c r="B478" i="12"/>
  <c r="D478" i="12" s="1"/>
  <c r="B477" i="12"/>
  <c r="B476" i="12"/>
  <c r="D476" i="12" s="1"/>
  <c r="B475" i="12"/>
  <c r="C475" i="12" s="1"/>
  <c r="B474" i="12"/>
  <c r="C474" i="12" s="1"/>
  <c r="B473" i="12"/>
  <c r="B472" i="12"/>
  <c r="C472" i="12" s="1"/>
  <c r="B471" i="12"/>
  <c r="D471" i="12" s="1"/>
  <c r="B470" i="12"/>
  <c r="B469" i="12"/>
  <c r="B468" i="12"/>
  <c r="C468" i="12" s="1"/>
  <c r="B467" i="12"/>
  <c r="C467" i="12" s="1"/>
  <c r="B466" i="12"/>
  <c r="B465" i="12"/>
  <c r="D465" i="12" s="1"/>
  <c r="B464" i="12"/>
  <c r="C464" i="12" s="1"/>
  <c r="B463" i="12"/>
  <c r="D463" i="12" s="1"/>
  <c r="B462" i="12"/>
  <c r="D462" i="12" s="1"/>
  <c r="B461" i="12"/>
  <c r="B460" i="12"/>
  <c r="B459" i="12"/>
  <c r="C459" i="12" s="1"/>
  <c r="B458" i="12"/>
  <c r="D458" i="12" s="1"/>
  <c r="B457" i="12"/>
  <c r="B456" i="12"/>
  <c r="B455" i="12"/>
  <c r="D455" i="12" s="1"/>
  <c r="B454" i="12"/>
  <c r="D454" i="12"/>
  <c r="B453" i="12"/>
  <c r="B452" i="12"/>
  <c r="D452" i="12" s="1"/>
  <c r="B451" i="12"/>
  <c r="D451" i="12" s="1"/>
  <c r="B450" i="12"/>
  <c r="C450" i="12" s="1"/>
  <c r="B449" i="12"/>
  <c r="B448" i="12"/>
  <c r="C448" i="12" s="1"/>
  <c r="B447" i="12"/>
  <c r="D447" i="12" s="1"/>
  <c r="B446" i="12"/>
  <c r="B445" i="12"/>
  <c r="D445" i="12" s="1"/>
  <c r="B444" i="12"/>
  <c r="C444" i="12" s="1"/>
  <c r="B443" i="12"/>
  <c r="D443" i="12" s="1"/>
  <c r="B442" i="12"/>
  <c r="D442" i="12" s="1"/>
  <c r="B441" i="12"/>
  <c r="B440" i="12"/>
  <c r="C440" i="12" s="1"/>
  <c r="B439" i="12"/>
  <c r="D439" i="12" s="1"/>
  <c r="B438" i="12"/>
  <c r="B437" i="12"/>
  <c r="C437" i="12" s="1"/>
  <c r="B436" i="12"/>
  <c r="B435" i="12"/>
  <c r="B434" i="12"/>
  <c r="C434" i="12" s="1"/>
  <c r="B433" i="12"/>
  <c r="B432" i="12"/>
  <c r="B431" i="12"/>
  <c r="D431" i="12" s="1"/>
  <c r="B430" i="12"/>
  <c r="B429" i="12"/>
  <c r="C429" i="12" s="1"/>
  <c r="B428" i="12"/>
  <c r="D428" i="12" s="1"/>
  <c r="B427" i="12"/>
  <c r="D427" i="12" s="1"/>
  <c r="B426" i="12"/>
  <c r="C426" i="12" s="1"/>
  <c r="B425" i="12"/>
  <c r="D425" i="12" s="1"/>
  <c r="B424" i="12"/>
  <c r="B423" i="12"/>
  <c r="C423" i="12" s="1"/>
  <c r="B422" i="12"/>
  <c r="B421" i="12"/>
  <c r="C421" i="12" s="1"/>
  <c r="B420" i="12"/>
  <c r="B419" i="12"/>
  <c r="D419" i="12"/>
  <c r="B418" i="12"/>
  <c r="C418" i="12" s="1"/>
  <c r="B417" i="12"/>
  <c r="D417" i="12" s="1"/>
  <c r="B416" i="12"/>
  <c r="C416" i="12" s="1"/>
  <c r="B415" i="12"/>
  <c r="B414" i="12"/>
  <c r="B413" i="12"/>
  <c r="B412" i="12"/>
  <c r="B411" i="12"/>
  <c r="B410" i="12"/>
  <c r="D410" i="12" s="1"/>
  <c r="B409" i="12"/>
  <c r="B408" i="12"/>
  <c r="B407" i="12"/>
  <c r="B406" i="12"/>
  <c r="C406" i="12" s="1"/>
  <c r="B405" i="12"/>
  <c r="B404" i="12"/>
  <c r="B403" i="12"/>
  <c r="B402" i="12"/>
  <c r="B401" i="12"/>
  <c r="D401" i="12" s="1"/>
  <c r="B400" i="12"/>
  <c r="B399" i="12"/>
  <c r="D399" i="12" s="1"/>
  <c r="B398" i="12"/>
  <c r="D398" i="12" s="1"/>
  <c r="B397" i="12"/>
  <c r="B396" i="12"/>
  <c r="C396" i="12" s="1"/>
  <c r="B395" i="12"/>
  <c r="B394" i="12"/>
  <c r="D394" i="12" s="1"/>
  <c r="B393" i="12"/>
  <c r="C393" i="12" s="1"/>
  <c r="B392" i="12"/>
  <c r="C392" i="12"/>
  <c r="B391" i="12"/>
  <c r="B390" i="12"/>
  <c r="B389" i="12"/>
  <c r="D389" i="12" s="1"/>
  <c r="B388" i="12"/>
  <c r="B387" i="12"/>
  <c r="B386" i="12"/>
  <c r="C386" i="12" s="1"/>
  <c r="B385" i="12"/>
  <c r="C385" i="12" s="1"/>
  <c r="B384" i="12"/>
  <c r="C384" i="12" s="1"/>
  <c r="B383" i="12"/>
  <c r="D383" i="12"/>
  <c r="B382" i="12"/>
  <c r="B381" i="12"/>
  <c r="D381" i="12" s="1"/>
  <c r="B380" i="12"/>
  <c r="B379" i="12"/>
  <c r="D379" i="12" s="1"/>
  <c r="B378" i="12"/>
  <c r="D378" i="12" s="1"/>
  <c r="B377" i="12"/>
  <c r="B376" i="12"/>
  <c r="D376" i="12" s="1"/>
  <c r="B375" i="12"/>
  <c r="D375" i="12" s="1"/>
  <c r="B374" i="12"/>
  <c r="C374" i="12" s="1"/>
  <c r="B373" i="12"/>
  <c r="C373" i="12" s="1"/>
  <c r="B372" i="12"/>
  <c r="C372" i="12" s="1"/>
  <c r="B371" i="12"/>
  <c r="C371" i="12" s="1"/>
  <c r="B370" i="12"/>
  <c r="D370" i="12"/>
  <c r="B369" i="12"/>
  <c r="B368" i="12"/>
  <c r="D368" i="12" s="1"/>
  <c r="B367" i="12"/>
  <c r="B366" i="12"/>
  <c r="D366" i="12" s="1"/>
  <c r="B365" i="12"/>
  <c r="C365" i="12" s="1"/>
  <c r="B364" i="12"/>
  <c r="B363" i="12"/>
  <c r="C363" i="12" s="1"/>
  <c r="B362" i="12"/>
  <c r="C362" i="12" s="1"/>
  <c r="B361" i="12"/>
  <c r="B360" i="12"/>
  <c r="B359" i="12"/>
  <c r="D359" i="12" s="1"/>
  <c r="B358" i="12"/>
  <c r="B357" i="12"/>
  <c r="D357" i="12" s="1"/>
  <c r="B356" i="12"/>
  <c r="D356" i="12" s="1"/>
  <c r="B355" i="12"/>
  <c r="C355" i="12" s="1"/>
  <c r="B354" i="12"/>
  <c r="C354" i="12" s="1"/>
  <c r="B353" i="12"/>
  <c r="B352" i="12"/>
  <c r="B351" i="12"/>
  <c r="D351" i="12" s="1"/>
  <c r="B350" i="12"/>
  <c r="B349" i="12"/>
  <c r="B348" i="12"/>
  <c r="D348" i="12" s="1"/>
  <c r="B347" i="12"/>
  <c r="B346" i="12"/>
  <c r="B345" i="12"/>
  <c r="D345" i="12"/>
  <c r="B344" i="12"/>
  <c r="B343" i="12"/>
  <c r="B342" i="12"/>
  <c r="D342" i="12"/>
  <c r="B341" i="12"/>
  <c r="B340" i="12"/>
  <c r="D340" i="12" s="1"/>
  <c r="B339" i="12"/>
  <c r="D339" i="12" s="1"/>
  <c r="B338" i="12"/>
  <c r="D338" i="12" s="1"/>
  <c r="B337" i="12"/>
  <c r="C337" i="12" s="1"/>
  <c r="B336" i="12"/>
  <c r="B335" i="12"/>
  <c r="B334" i="12"/>
  <c r="D334" i="12" s="1"/>
  <c r="B333" i="12"/>
  <c r="B332" i="12"/>
  <c r="C332" i="12" s="1"/>
  <c r="B331" i="12"/>
  <c r="D331" i="12" s="1"/>
  <c r="B330" i="12"/>
  <c r="B329" i="12"/>
  <c r="D329" i="12" s="1"/>
  <c r="B328" i="12"/>
  <c r="B327" i="12"/>
  <c r="B326" i="12"/>
  <c r="D326" i="12" s="1"/>
  <c r="B325" i="12"/>
  <c r="B324" i="12"/>
  <c r="D324" i="12" s="1"/>
  <c r="B323" i="12"/>
  <c r="C323" i="12" s="1"/>
  <c r="B322" i="12"/>
  <c r="C322" i="12" s="1"/>
  <c r="B321" i="12"/>
  <c r="B320" i="12"/>
  <c r="C320" i="12" s="1"/>
  <c r="B319" i="12"/>
  <c r="B318" i="12"/>
  <c r="C318" i="12" s="1"/>
  <c r="B317" i="12"/>
  <c r="C317" i="12" s="1"/>
  <c r="B316" i="12"/>
  <c r="B315" i="12"/>
  <c r="C315" i="12" s="1"/>
  <c r="B314" i="12"/>
  <c r="B313" i="12"/>
  <c r="B312" i="12"/>
  <c r="B311" i="12"/>
  <c r="C311" i="12" s="1"/>
  <c r="B310" i="12"/>
  <c r="D310" i="12" s="1"/>
  <c r="B309" i="12"/>
  <c r="C309" i="12" s="1"/>
  <c r="B308" i="12"/>
  <c r="D308" i="12" s="1"/>
  <c r="B307" i="12"/>
  <c r="B306" i="12"/>
  <c r="C306" i="12" s="1"/>
  <c r="B305" i="12"/>
  <c r="B304" i="12"/>
  <c r="B303" i="12"/>
  <c r="B302" i="12"/>
  <c r="D302" i="12" s="1"/>
  <c r="B301" i="12"/>
  <c r="C301" i="12" s="1"/>
  <c r="B300" i="12"/>
  <c r="B299" i="12"/>
  <c r="B298" i="12"/>
  <c r="D298" i="12"/>
  <c r="B297" i="12"/>
  <c r="C297" i="12"/>
  <c r="B296" i="12"/>
  <c r="D296" i="12"/>
  <c r="B295" i="12"/>
  <c r="B294" i="12"/>
  <c r="D294" i="12" s="1"/>
  <c r="B293" i="12"/>
  <c r="C293" i="12" s="1"/>
  <c r="B292" i="12"/>
  <c r="C292" i="12" s="1"/>
  <c r="B291" i="12"/>
  <c r="B290" i="12"/>
  <c r="D290" i="12" s="1"/>
  <c r="B289" i="12"/>
  <c r="C289" i="12" s="1"/>
  <c r="B288" i="12"/>
  <c r="D288" i="12" s="1"/>
  <c r="B287" i="12"/>
  <c r="B286" i="12"/>
  <c r="B285" i="12"/>
  <c r="C285" i="12" s="1"/>
  <c r="B284" i="12"/>
  <c r="D284" i="12" s="1"/>
  <c r="B283" i="12"/>
  <c r="D283" i="12" s="1"/>
  <c r="B282" i="12"/>
  <c r="C282" i="12" s="1"/>
  <c r="B281" i="12"/>
  <c r="D281" i="12" s="1"/>
  <c r="B280" i="12"/>
  <c r="B279" i="12"/>
  <c r="C279" i="12" s="1"/>
  <c r="B278" i="12"/>
  <c r="B277" i="12"/>
  <c r="D277" i="12"/>
  <c r="B276" i="12"/>
  <c r="B275" i="12"/>
  <c r="C275" i="12" s="1"/>
  <c r="B274" i="12"/>
  <c r="D274" i="12"/>
  <c r="B273" i="12"/>
  <c r="B272" i="12"/>
  <c r="C272" i="12" s="1"/>
  <c r="B271" i="12"/>
  <c r="D271" i="12"/>
  <c r="B270" i="12"/>
  <c r="C270" i="12"/>
  <c r="B269" i="12"/>
  <c r="D269" i="12"/>
  <c r="B268" i="12"/>
  <c r="C268" i="12"/>
  <c r="B267" i="12"/>
  <c r="B266" i="12"/>
  <c r="B265" i="12"/>
  <c r="B264" i="12"/>
  <c r="C264" i="12" s="1"/>
  <c r="B263" i="12"/>
  <c r="B262" i="12"/>
  <c r="B261" i="12"/>
  <c r="B260" i="12"/>
  <c r="C260" i="12" s="1"/>
  <c r="B259" i="12"/>
  <c r="C259" i="12"/>
  <c r="B258" i="12"/>
  <c r="D258" i="12"/>
  <c r="B257" i="12"/>
  <c r="B256" i="12"/>
  <c r="B255" i="12"/>
  <c r="C255" i="12"/>
  <c r="B254" i="12"/>
  <c r="B253" i="12"/>
  <c r="C253" i="12" s="1"/>
  <c r="B252" i="12"/>
  <c r="C252" i="12" s="1"/>
  <c r="B251" i="12"/>
  <c r="B250" i="12"/>
  <c r="B249" i="12"/>
  <c r="B248" i="12"/>
  <c r="C248" i="12" s="1"/>
  <c r="B247" i="12"/>
  <c r="D247" i="12" s="1"/>
  <c r="B246" i="12"/>
  <c r="B245" i="12"/>
  <c r="C245" i="12" s="1"/>
  <c r="B244" i="12"/>
  <c r="B243" i="12"/>
  <c r="B242" i="12"/>
  <c r="C242" i="12" s="1"/>
  <c r="B241" i="12"/>
  <c r="D241" i="12" s="1"/>
  <c r="B240" i="12"/>
  <c r="B239" i="12"/>
  <c r="C239" i="12" s="1"/>
  <c r="B238" i="12"/>
  <c r="B237" i="12"/>
  <c r="C237" i="12" s="1"/>
  <c r="B236" i="12"/>
  <c r="B235" i="12"/>
  <c r="B234" i="12"/>
  <c r="B233" i="12"/>
  <c r="C233" i="12" s="1"/>
  <c r="B232" i="12"/>
  <c r="B231" i="12"/>
  <c r="C231" i="12" s="1"/>
  <c r="B230" i="12"/>
  <c r="D230" i="12" s="1"/>
  <c r="B229" i="12"/>
  <c r="B228" i="12"/>
  <c r="C228" i="12" s="1"/>
  <c r="B227" i="12"/>
  <c r="D227" i="12" s="1"/>
  <c r="B226" i="12"/>
  <c r="B225" i="12"/>
  <c r="B224" i="12"/>
  <c r="D224" i="12" s="1"/>
  <c r="B223" i="12"/>
  <c r="D223" i="12" s="1"/>
  <c r="B222" i="12"/>
  <c r="B221" i="12"/>
  <c r="D221" i="12" s="1"/>
  <c r="B220" i="12"/>
  <c r="B219" i="12"/>
  <c r="C219" i="12" s="1"/>
  <c r="B218" i="12"/>
  <c r="B217" i="12"/>
  <c r="B216" i="12"/>
  <c r="B215" i="12"/>
  <c r="B214" i="12"/>
  <c r="D214" i="12" s="1"/>
  <c r="B213" i="12"/>
  <c r="D213" i="12" s="1"/>
  <c r="B212" i="12"/>
  <c r="B211" i="12"/>
  <c r="B210" i="12"/>
  <c r="B209" i="12"/>
  <c r="C209" i="12" s="1"/>
  <c r="B208" i="12"/>
  <c r="C208" i="12" s="1"/>
  <c r="B207" i="12"/>
  <c r="C207" i="12" s="1"/>
  <c r="B206" i="12"/>
  <c r="B205" i="12"/>
  <c r="D205" i="12" s="1"/>
  <c r="B204" i="12"/>
  <c r="B203" i="12"/>
  <c r="D203" i="12" s="1"/>
  <c r="B202" i="12"/>
  <c r="C202" i="12" s="1"/>
  <c r="B201" i="12"/>
  <c r="D201" i="12" s="1"/>
  <c r="B200" i="12"/>
  <c r="D200" i="12" s="1"/>
  <c r="B199" i="12"/>
  <c r="D199" i="12" s="1"/>
  <c r="B198" i="12"/>
  <c r="B197" i="12"/>
  <c r="B196" i="12"/>
  <c r="C196" i="12" s="1"/>
  <c r="B195" i="12"/>
  <c r="D195" i="12" s="1"/>
  <c r="B194" i="12"/>
  <c r="B193" i="12"/>
  <c r="D193" i="12" s="1"/>
  <c r="B192" i="12"/>
  <c r="B191" i="12"/>
  <c r="D191" i="12" s="1"/>
  <c r="B190" i="12"/>
  <c r="D190" i="12" s="1"/>
  <c r="B189" i="12"/>
  <c r="D189" i="12" s="1"/>
  <c r="B188" i="12"/>
  <c r="D188" i="12" s="1"/>
  <c r="B187" i="12"/>
  <c r="D187" i="12" s="1"/>
  <c r="B186" i="12"/>
  <c r="B185" i="12"/>
  <c r="D185" i="12" s="1"/>
  <c r="B184" i="12"/>
  <c r="B183" i="12"/>
  <c r="C183" i="12" s="1"/>
  <c r="B182" i="12"/>
  <c r="B181" i="12"/>
  <c r="D181" i="12"/>
  <c r="B180" i="12"/>
  <c r="C180" i="12" s="1"/>
  <c r="B179" i="12"/>
  <c r="B178" i="12"/>
  <c r="D178" i="12" s="1"/>
  <c r="B177" i="12"/>
  <c r="B176" i="12"/>
  <c r="D176" i="12" s="1"/>
  <c r="B175" i="12"/>
  <c r="C175" i="12" s="1"/>
  <c r="B174" i="12"/>
  <c r="B173" i="12"/>
  <c r="D173" i="12" s="1"/>
  <c r="B172" i="12"/>
  <c r="D172" i="12" s="1"/>
  <c r="B171" i="12"/>
  <c r="B170" i="12"/>
  <c r="B169" i="12"/>
  <c r="D169" i="12" s="1"/>
  <c r="B168" i="12"/>
  <c r="B167" i="12"/>
  <c r="D167" i="12" s="1"/>
  <c r="B166" i="12"/>
  <c r="B165" i="12"/>
  <c r="B164" i="12"/>
  <c r="C164" i="12" s="1"/>
  <c r="B163" i="12"/>
  <c r="B162" i="12"/>
  <c r="C162" i="12" s="1"/>
  <c r="B161" i="12"/>
  <c r="B160" i="12"/>
  <c r="C160" i="12" s="1"/>
  <c r="B159" i="12"/>
  <c r="C159" i="12" s="1"/>
  <c r="B158" i="12"/>
  <c r="B157" i="12"/>
  <c r="C157" i="12" s="1"/>
  <c r="B156" i="12"/>
  <c r="D156" i="12" s="1"/>
  <c r="B155" i="12"/>
  <c r="C155" i="12" s="1"/>
  <c r="B154" i="12"/>
  <c r="C154" i="12" s="1"/>
  <c r="B153" i="12"/>
  <c r="B152" i="12"/>
  <c r="C152" i="12" s="1"/>
  <c r="B151" i="12"/>
  <c r="C151" i="12" s="1"/>
  <c r="B150" i="12"/>
  <c r="C150" i="12" s="1"/>
  <c r="B149" i="12"/>
  <c r="D149" i="12" s="1"/>
  <c r="B148" i="12"/>
  <c r="C148" i="12" s="1"/>
  <c r="B147" i="12"/>
  <c r="B146" i="12"/>
  <c r="B145" i="12"/>
  <c r="C145" i="12" s="1"/>
  <c r="B144" i="12"/>
  <c r="B143" i="12"/>
  <c r="C143" i="12" s="1"/>
  <c r="B142" i="12"/>
  <c r="B141" i="12"/>
  <c r="C141" i="12" s="1"/>
  <c r="B140" i="12"/>
  <c r="C140" i="12" s="1"/>
  <c r="B139" i="12"/>
  <c r="B138" i="12"/>
  <c r="D138" i="12" s="1"/>
  <c r="B137" i="12"/>
  <c r="C137" i="12"/>
  <c r="B136" i="12"/>
  <c r="D136" i="12"/>
  <c r="B135" i="12"/>
  <c r="D135" i="12"/>
  <c r="B134" i="12"/>
  <c r="C134" i="12"/>
  <c r="B133" i="12"/>
  <c r="D133" i="12"/>
  <c r="B132" i="12"/>
  <c r="D132" i="12"/>
  <c r="B131" i="12"/>
  <c r="B130" i="12"/>
  <c r="D130" i="12" s="1"/>
  <c r="B129" i="12"/>
  <c r="D129" i="12" s="1"/>
  <c r="B128" i="12"/>
  <c r="D128" i="12" s="1"/>
  <c r="B127" i="12"/>
  <c r="B126" i="12"/>
  <c r="D126" i="12" s="1"/>
  <c r="B125" i="12"/>
  <c r="C125" i="12" s="1"/>
  <c r="B124" i="12"/>
  <c r="B123" i="12"/>
  <c r="B122" i="12"/>
  <c r="C122" i="12" s="1"/>
  <c r="B121" i="12"/>
  <c r="B120" i="12"/>
  <c r="D120" i="12" s="1"/>
  <c r="B119" i="12"/>
  <c r="C119" i="12" s="1"/>
  <c r="B118" i="12"/>
  <c r="B117" i="12"/>
  <c r="D117" i="12"/>
  <c r="B116" i="12"/>
  <c r="B115" i="12"/>
  <c r="C115" i="12" s="1"/>
  <c r="B114" i="12"/>
  <c r="D114" i="12" s="1"/>
  <c r="B113" i="12"/>
  <c r="D113" i="12" s="1"/>
  <c r="B112" i="12"/>
  <c r="C112" i="12" s="1"/>
  <c r="B111" i="12"/>
  <c r="B110" i="12"/>
  <c r="B109" i="12"/>
  <c r="D109" i="12" s="1"/>
  <c r="B108" i="12"/>
  <c r="D108" i="12" s="1"/>
  <c r="B107" i="12"/>
  <c r="C107" i="12" s="1"/>
  <c r="B106" i="12"/>
  <c r="D106" i="12"/>
  <c r="B105" i="12"/>
  <c r="B104" i="12"/>
  <c r="D104" i="12" s="1"/>
  <c r="B103" i="12"/>
  <c r="B102" i="12"/>
  <c r="C102" i="12" s="1"/>
  <c r="B101" i="12"/>
  <c r="D101" i="12" s="1"/>
  <c r="B100" i="12"/>
  <c r="C100" i="12" s="1"/>
  <c r="B99" i="12"/>
  <c r="C99" i="12" s="1"/>
  <c r="B98" i="12"/>
  <c r="B97" i="12"/>
  <c r="D97" i="12" s="1"/>
  <c r="B96" i="12"/>
  <c r="D96" i="12" s="1"/>
  <c r="B95" i="12"/>
  <c r="C95" i="12"/>
  <c r="B94" i="12"/>
  <c r="B93" i="12"/>
  <c r="C93" i="12" s="1"/>
  <c r="B92" i="12"/>
  <c r="B91" i="12"/>
  <c r="D91" i="12" s="1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K4" i="11"/>
  <c r="J4" i="11"/>
  <c r="I4" i="11"/>
  <c r="H4" i="11"/>
  <c r="G4" i="11"/>
  <c r="F4" i="11"/>
  <c r="E4" i="11"/>
  <c r="D4" i="11"/>
  <c r="C4" i="11"/>
  <c r="B4" i="11"/>
  <c r="A4" i="11"/>
  <c r="S5" i="10"/>
  <c r="N4" i="11"/>
  <c r="K754" i="16"/>
  <c r="D752" i="16"/>
  <c r="K751" i="16"/>
  <c r="H742" i="16"/>
  <c r="F2" i="9"/>
  <c r="L25" i="10"/>
  <c r="K25" i="10"/>
  <c r="J25" i="10"/>
  <c r="I25" i="10"/>
  <c r="H25" i="10"/>
  <c r="G25" i="10"/>
  <c r="F25" i="10"/>
  <c r="E25" i="10"/>
  <c r="D25" i="10"/>
  <c r="C25" i="10"/>
  <c r="B25" i="10"/>
  <c r="W24" i="10"/>
  <c r="V24" i="10"/>
  <c r="U24" i="10"/>
  <c r="T24" i="10"/>
  <c r="S24" i="10"/>
  <c r="R24" i="10"/>
  <c r="Q24" i="10"/>
  <c r="P24" i="10"/>
  <c r="O24" i="10"/>
  <c r="N24" i="10"/>
  <c r="M24" i="10"/>
  <c r="A24" i="10"/>
  <c r="H13" i="10"/>
  <c r="J13" i="10" s="1"/>
  <c r="T23" i="10" s="1"/>
  <c r="F2" i="10"/>
  <c r="I2" i="10" s="1"/>
  <c r="J23" i="10" s="1"/>
  <c r="D316" i="8"/>
  <c r="D315" i="8"/>
  <c r="D314" i="8"/>
  <c r="D313" i="8"/>
  <c r="D312" i="8"/>
  <c r="D311" i="8"/>
  <c r="D310" i="8"/>
  <c r="D309" i="8"/>
  <c r="D308" i="8"/>
  <c r="H308" i="8"/>
  <c r="D307" i="8"/>
  <c r="F307" i="8"/>
  <c r="D306" i="8"/>
  <c r="D305" i="8"/>
  <c r="G305" i="8"/>
  <c r="D304" i="8"/>
  <c r="D303" i="8"/>
  <c r="E303" i="8"/>
  <c r="D302" i="8"/>
  <c r="D301" i="8"/>
  <c r="D300" i="8"/>
  <c r="G300" i="8"/>
  <c r="D299" i="8"/>
  <c r="F299" i="8"/>
  <c r="D298" i="8"/>
  <c r="D297" i="8"/>
  <c r="D296" i="8"/>
  <c r="D295" i="8"/>
  <c r="D294" i="8"/>
  <c r="H294" i="8"/>
  <c r="D293" i="8"/>
  <c r="E293" i="8"/>
  <c r="D292" i="8"/>
  <c r="D291" i="8"/>
  <c r="G291" i="8"/>
  <c r="D290" i="8"/>
  <c r="G290" i="8"/>
  <c r="D289" i="8"/>
  <c r="G289" i="8"/>
  <c r="D288" i="8"/>
  <c r="G288" i="8"/>
  <c r="D287" i="8"/>
  <c r="D286" i="8"/>
  <c r="E286" i="8"/>
  <c r="D285" i="8"/>
  <c r="D284" i="8"/>
  <c r="D283" i="8"/>
  <c r="D282" i="8"/>
  <c r="D281" i="8"/>
  <c r="H281" i="8"/>
  <c r="D280" i="8"/>
  <c r="D279" i="8"/>
  <c r="G279" i="8"/>
  <c r="D278" i="8"/>
  <c r="D277" i="8"/>
  <c r="D276" i="8"/>
  <c r="F276" i="8"/>
  <c r="D275" i="8"/>
  <c r="D274" i="8"/>
  <c r="E274" i="8"/>
  <c r="D273" i="8"/>
  <c r="H273" i="8"/>
  <c r="D272" i="8"/>
  <c r="D271" i="8"/>
  <c r="G271" i="8"/>
  <c r="D270" i="8"/>
  <c r="E270" i="8"/>
  <c r="D269" i="8"/>
  <c r="D268" i="8"/>
  <c r="D267" i="8"/>
  <c r="H267" i="8"/>
  <c r="D266" i="8"/>
  <c r="D265" i="8"/>
  <c r="H265" i="8"/>
  <c r="D264" i="8"/>
  <c r="E264" i="8"/>
  <c r="D263" i="8"/>
  <c r="D262" i="8"/>
  <c r="D261" i="8"/>
  <c r="G261" i="8"/>
  <c r="D260" i="8"/>
  <c r="D259" i="8"/>
  <c r="D258" i="8"/>
  <c r="D257" i="8"/>
  <c r="G257" i="8"/>
  <c r="D256" i="8"/>
  <c r="H256" i="8"/>
  <c r="D255" i="8"/>
  <c r="E255" i="8"/>
  <c r="D254" i="8"/>
  <c r="F254" i="8"/>
  <c r="D253" i="8"/>
  <c r="F253" i="8"/>
  <c r="D252" i="8"/>
  <c r="D251" i="8"/>
  <c r="H251" i="8"/>
  <c r="D250" i="8"/>
  <c r="G250" i="8"/>
  <c r="D249" i="8"/>
  <c r="G249" i="8"/>
  <c r="D248" i="8"/>
  <c r="D247" i="8"/>
  <c r="D246" i="8"/>
  <c r="D245" i="8"/>
  <c r="D244" i="8"/>
  <c r="H244" i="8"/>
  <c r="D243" i="8"/>
  <c r="G243" i="8"/>
  <c r="D242" i="8"/>
  <c r="D241" i="8"/>
  <c r="D240" i="8"/>
  <c r="H240" i="8"/>
  <c r="D239" i="8"/>
  <c r="H239" i="8"/>
  <c r="D238" i="8"/>
  <c r="D237" i="8"/>
  <c r="D236" i="8"/>
  <c r="E236" i="8"/>
  <c r="D235" i="8"/>
  <c r="D234" i="8"/>
  <c r="H234" i="8"/>
  <c r="D233" i="8"/>
  <c r="F233" i="8"/>
  <c r="D232" i="8"/>
  <c r="E232" i="8"/>
  <c r="D231" i="8"/>
  <c r="D230" i="8"/>
  <c r="D229" i="8"/>
  <c r="D228" i="8"/>
  <c r="D227" i="8"/>
  <c r="G227" i="8"/>
  <c r="D226" i="8"/>
  <c r="D225" i="8"/>
  <c r="D224" i="8"/>
  <c r="H224" i="8"/>
  <c r="D223" i="8"/>
  <c r="D222" i="8"/>
  <c r="E222" i="8"/>
  <c r="D221" i="8"/>
  <c r="D220" i="8"/>
  <c r="G220" i="8"/>
  <c r="D219" i="8"/>
  <c r="D218" i="8"/>
  <c r="F218" i="8"/>
  <c r="D217" i="8"/>
  <c r="D216" i="8"/>
  <c r="G216" i="8"/>
  <c r="D215" i="8"/>
  <c r="D214" i="8"/>
  <c r="D213" i="8"/>
  <c r="F213" i="8"/>
  <c r="D212" i="8"/>
  <c r="G212" i="8"/>
  <c r="D211" i="8"/>
  <c r="D210" i="8"/>
  <c r="G210" i="8"/>
  <c r="D209" i="8"/>
  <c r="F209" i="8"/>
  <c r="D208" i="8"/>
  <c r="D207" i="8"/>
  <c r="D206" i="8"/>
  <c r="G206" i="8"/>
  <c r="D205" i="8"/>
  <c r="D204" i="8"/>
  <c r="D203" i="8"/>
  <c r="D202" i="8"/>
  <c r="D201" i="8"/>
  <c r="D200" i="8"/>
  <c r="D199" i="8"/>
  <c r="D198" i="8"/>
  <c r="G198" i="8"/>
  <c r="D197" i="8"/>
  <c r="D196" i="8"/>
  <c r="D195" i="8"/>
  <c r="D194" i="8"/>
  <c r="H194" i="8"/>
  <c r="D193" i="8"/>
  <c r="D192" i="8"/>
  <c r="D191" i="8"/>
  <c r="D190" i="8"/>
  <c r="D189" i="8"/>
  <c r="D188" i="8"/>
  <c r="G188" i="8"/>
  <c r="D187" i="8"/>
  <c r="D186" i="8"/>
  <c r="D185" i="8"/>
  <c r="D184" i="8"/>
  <c r="D183" i="8"/>
  <c r="G183" i="8"/>
  <c r="D182" i="8"/>
  <c r="E182" i="8"/>
  <c r="D181" i="8"/>
  <c r="D180" i="8"/>
  <c r="D179" i="8"/>
  <c r="D178" i="8"/>
  <c r="D177" i="8"/>
  <c r="D176" i="8"/>
  <c r="D175" i="8"/>
  <c r="G175" i="8"/>
  <c r="D174" i="8"/>
  <c r="D173" i="8"/>
  <c r="H173" i="8"/>
  <c r="D172" i="8"/>
  <c r="D171" i="8"/>
  <c r="D170" i="8"/>
  <c r="G170" i="8"/>
  <c r="D169" i="8"/>
  <c r="D168" i="8"/>
  <c r="F168" i="8"/>
  <c r="D167" i="8"/>
  <c r="D166" i="8"/>
  <c r="G166" i="8"/>
  <c r="D165" i="8"/>
  <c r="D164" i="8"/>
  <c r="H164" i="8"/>
  <c r="D163" i="8"/>
  <c r="D162" i="8"/>
  <c r="D161" i="8"/>
  <c r="E161" i="8"/>
  <c r="D160" i="8"/>
  <c r="E160" i="8"/>
  <c r="D159" i="8"/>
  <c r="D158" i="8"/>
  <c r="F158" i="8"/>
  <c r="D157" i="8"/>
  <c r="D156" i="8"/>
  <c r="D155" i="8"/>
  <c r="G155" i="8"/>
  <c r="D154" i="8"/>
  <c r="D153" i="8"/>
  <c r="D152" i="8"/>
  <c r="E152" i="8"/>
  <c r="D151" i="8"/>
  <c r="D150" i="8"/>
  <c r="D149" i="8"/>
  <c r="F149" i="8"/>
  <c r="D148" i="8"/>
  <c r="D147" i="8"/>
  <c r="D146" i="8"/>
  <c r="D145" i="8"/>
  <c r="D144" i="8"/>
  <c r="F144" i="8"/>
  <c r="D143" i="8"/>
  <c r="D142" i="8"/>
  <c r="D141" i="8"/>
  <c r="D140" i="8"/>
  <c r="D139" i="8"/>
  <c r="D138" i="8"/>
  <c r="D137" i="8"/>
  <c r="D136" i="8"/>
  <c r="F136" i="8"/>
  <c r="D135" i="8"/>
  <c r="E135" i="8"/>
  <c r="D134" i="8"/>
  <c r="G134" i="8"/>
  <c r="D133" i="8"/>
  <c r="D132" i="8"/>
  <c r="H132" i="8"/>
  <c r="D131" i="8"/>
  <c r="D130" i="8"/>
  <c r="D129" i="8"/>
  <c r="D128" i="8"/>
  <c r="D127" i="8"/>
  <c r="F127" i="8"/>
  <c r="D126" i="8"/>
  <c r="D125" i="8"/>
  <c r="F125" i="8"/>
  <c r="D124" i="8"/>
  <c r="G124" i="8"/>
  <c r="D123" i="8"/>
  <c r="D122" i="8"/>
  <c r="G122" i="8"/>
  <c r="E122" i="8"/>
  <c r="D121" i="8"/>
  <c r="G121" i="8"/>
  <c r="D120" i="8"/>
  <c r="D119" i="8"/>
  <c r="D118" i="8"/>
  <c r="H118" i="8"/>
  <c r="D117" i="8"/>
  <c r="D116" i="8"/>
  <c r="D115" i="8"/>
  <c r="H115" i="8"/>
  <c r="D114" i="8"/>
  <c r="H114" i="8"/>
  <c r="D113" i="8"/>
  <c r="D112" i="8"/>
  <c r="D111" i="8"/>
  <c r="G111" i="8"/>
  <c r="D110" i="8"/>
  <c r="D109" i="8"/>
  <c r="H109" i="8"/>
  <c r="D108" i="8"/>
  <c r="D107" i="8"/>
  <c r="H107" i="8"/>
  <c r="D106" i="8"/>
  <c r="D105" i="8"/>
  <c r="G105" i="8"/>
  <c r="D104" i="8"/>
  <c r="D103" i="8"/>
  <c r="D102" i="8"/>
  <c r="D101" i="8"/>
  <c r="F101" i="8"/>
  <c r="D100" i="8"/>
  <c r="H100" i="8"/>
  <c r="D99" i="8"/>
  <c r="D98" i="8"/>
  <c r="H98" i="8"/>
  <c r="D97" i="8"/>
  <c r="F97" i="8"/>
  <c r="D96" i="8"/>
  <c r="H96" i="8"/>
  <c r="D95" i="8"/>
  <c r="D94" i="8"/>
  <c r="E94" i="8"/>
  <c r="D93" i="8"/>
  <c r="D92" i="8"/>
  <c r="F92" i="8"/>
  <c r="D91" i="8"/>
  <c r="F91" i="8"/>
  <c r="D90" i="8"/>
  <c r="D89" i="8"/>
  <c r="D88" i="8"/>
  <c r="E88" i="8"/>
  <c r="D87" i="8"/>
  <c r="D86" i="8"/>
  <c r="F86" i="8"/>
  <c r="D85" i="8"/>
  <c r="D84" i="8"/>
  <c r="E84" i="8"/>
  <c r="D83" i="8"/>
  <c r="F83" i="8"/>
  <c r="D82" i="8"/>
  <c r="E82" i="8"/>
  <c r="D81" i="8"/>
  <c r="D80" i="8"/>
  <c r="D79" i="8"/>
  <c r="G79" i="8"/>
  <c r="D78" i="8"/>
  <c r="D77" i="8"/>
  <c r="D76" i="8"/>
  <c r="D75" i="8"/>
  <c r="F75" i="8"/>
  <c r="D74" i="8"/>
  <c r="D73" i="8"/>
  <c r="H73" i="8"/>
  <c r="D72" i="8"/>
  <c r="D71" i="8"/>
  <c r="D70" i="8"/>
  <c r="D69" i="8"/>
  <c r="D68" i="8"/>
  <c r="D67" i="8"/>
  <c r="F67" i="8"/>
  <c r="D66" i="8"/>
  <c r="H66" i="8"/>
  <c r="D65" i="8"/>
  <c r="D64" i="8"/>
  <c r="D63" i="8"/>
  <c r="F63" i="8"/>
  <c r="D62" i="8"/>
  <c r="D61" i="8"/>
  <c r="G61" i="8"/>
  <c r="D60" i="8"/>
  <c r="E60" i="8"/>
  <c r="D59" i="8"/>
  <c r="H59" i="8"/>
  <c r="D58" i="8"/>
  <c r="F58" i="8"/>
  <c r="D57" i="8"/>
  <c r="F57" i="8"/>
  <c r="D56" i="8"/>
  <c r="D55" i="8"/>
  <c r="D54" i="8"/>
  <c r="D53" i="8"/>
  <c r="D52" i="8"/>
  <c r="D51" i="8"/>
  <c r="D50" i="8"/>
  <c r="E50" i="8"/>
  <c r="D49" i="8"/>
  <c r="D48" i="8"/>
  <c r="D47" i="8"/>
  <c r="D46" i="8"/>
  <c r="D45" i="8"/>
  <c r="F45" i="8"/>
  <c r="D44" i="8"/>
  <c r="D43" i="8"/>
  <c r="D42" i="8"/>
  <c r="D41" i="8"/>
  <c r="F41" i="8"/>
  <c r="D40" i="8"/>
  <c r="G40" i="8"/>
  <c r="D39" i="8"/>
  <c r="D38" i="8"/>
  <c r="G38" i="8"/>
  <c r="D37" i="8"/>
  <c r="D36" i="8"/>
  <c r="D35" i="8"/>
  <c r="E35" i="8"/>
  <c r="D34" i="8"/>
  <c r="D33" i="8"/>
  <c r="D32" i="8"/>
  <c r="E32" i="8"/>
  <c r="D31" i="8"/>
  <c r="D30" i="8"/>
  <c r="D29" i="8"/>
  <c r="D28" i="8"/>
  <c r="E28" i="8"/>
  <c r="D27" i="8"/>
  <c r="D26" i="8"/>
  <c r="D25" i="8"/>
  <c r="F25" i="8"/>
  <c r="D24" i="8"/>
  <c r="E24" i="8"/>
  <c r="D23" i="8"/>
  <c r="D22" i="8"/>
  <c r="D21" i="8"/>
  <c r="D20" i="8"/>
  <c r="G20" i="8"/>
  <c r="D19" i="8"/>
  <c r="E19" i="8"/>
  <c r="D18" i="8"/>
  <c r="D17" i="8"/>
  <c r="D16" i="8"/>
  <c r="D15" i="8"/>
  <c r="H15" i="8"/>
  <c r="D14" i="8"/>
  <c r="D13" i="8"/>
  <c r="G13" i="8"/>
  <c r="D12" i="8"/>
  <c r="F12" i="8"/>
  <c r="D11" i="8"/>
  <c r="E11" i="8"/>
  <c r="D10" i="8"/>
  <c r="D9" i="8"/>
  <c r="D8" i="8"/>
  <c r="D7" i="8"/>
  <c r="E6" i="8"/>
  <c r="P9" i="7"/>
  <c r="P8" i="7"/>
  <c r="P7" i="7"/>
  <c r="P6" i="7"/>
  <c r="P5" i="7"/>
  <c r="P4" i="7"/>
  <c r="K754" i="4"/>
  <c r="H742" i="4"/>
  <c r="K751" i="4"/>
  <c r="D752" i="4"/>
  <c r="B1272" i="9"/>
  <c r="B1268" i="9"/>
  <c r="B1264" i="9"/>
  <c r="B1260" i="9"/>
  <c r="B1256" i="9"/>
  <c r="B1252" i="9"/>
  <c r="B1248" i="9"/>
  <c r="B1244" i="9"/>
  <c r="B1240" i="9"/>
  <c r="B1236" i="9"/>
  <c r="B1232" i="9"/>
  <c r="B1228" i="9"/>
  <c r="B1224" i="9"/>
  <c r="B1220" i="9"/>
  <c r="B1216" i="9"/>
  <c r="B1212" i="9"/>
  <c r="B1208" i="9"/>
  <c r="B1204" i="9"/>
  <c r="B1200" i="9"/>
  <c r="B1196" i="9"/>
  <c r="B1192" i="9"/>
  <c r="B1188" i="9"/>
  <c r="B1184" i="9"/>
  <c r="B1180" i="9"/>
  <c r="B1176" i="9"/>
  <c r="B1172" i="9"/>
  <c r="B1168" i="9"/>
  <c r="B1164" i="9"/>
  <c r="B1160" i="9"/>
  <c r="B1156" i="9"/>
  <c r="B1152" i="9"/>
  <c r="B1148" i="9"/>
  <c r="B1144" i="9"/>
  <c r="B1140" i="9"/>
  <c r="B1136" i="9"/>
  <c r="B1132" i="9"/>
  <c r="B1128" i="9"/>
  <c r="B1124" i="9"/>
  <c r="B1120" i="9"/>
  <c r="B1116" i="9"/>
  <c r="B1112" i="9"/>
  <c r="B1108" i="9"/>
  <c r="B1104" i="9"/>
  <c r="B1100" i="9"/>
  <c r="B1096" i="9"/>
  <c r="B1092" i="9"/>
  <c r="B1088" i="9"/>
  <c r="B1084" i="9"/>
  <c r="B1080" i="9"/>
  <c r="B1076" i="9"/>
  <c r="B1072" i="9"/>
  <c r="B1068" i="9"/>
  <c r="B1064" i="9"/>
  <c r="B1060" i="9"/>
  <c r="B1056" i="9"/>
  <c r="B1052" i="9"/>
  <c r="B1048" i="9"/>
  <c r="B1044" i="9"/>
  <c r="B1040" i="9"/>
  <c r="B1036" i="9"/>
  <c r="B1032" i="9"/>
  <c r="B1028" i="9"/>
  <c r="B1024" i="9"/>
  <c r="B1020" i="9"/>
  <c r="B1016" i="9"/>
  <c r="B1012" i="9"/>
  <c r="B1008" i="9"/>
  <c r="B1004" i="9"/>
  <c r="B1000" i="9"/>
  <c r="B996" i="9"/>
  <c r="B992" i="9"/>
  <c r="B988" i="9"/>
  <c r="B984" i="9"/>
  <c r="B980" i="9"/>
  <c r="B976" i="9"/>
  <c r="B972" i="9"/>
  <c r="B968" i="9"/>
  <c r="B964" i="9"/>
  <c r="B960" i="9"/>
  <c r="B956" i="9"/>
  <c r="B952" i="9"/>
  <c r="B948" i="9"/>
  <c r="B944" i="9"/>
  <c r="B940" i="9"/>
  <c r="B936" i="9"/>
  <c r="B1263" i="9"/>
  <c r="B1254" i="9"/>
  <c r="B1245" i="9"/>
  <c r="B1231" i="9"/>
  <c r="B1222" i="9"/>
  <c r="B1213" i="9"/>
  <c r="B1199" i="9"/>
  <c r="B1190" i="9"/>
  <c r="B1181" i="9"/>
  <c r="B1167" i="9"/>
  <c r="B1158" i="9"/>
  <c r="B1149" i="9"/>
  <c r="B1135" i="9"/>
  <c r="B1126" i="9"/>
  <c r="B1117" i="9"/>
  <c r="B1103" i="9"/>
  <c r="B1094" i="9"/>
  <c r="B1085" i="9"/>
  <c r="B1071" i="9"/>
  <c r="B1062" i="9"/>
  <c r="B1053" i="9"/>
  <c r="B1039" i="9"/>
  <c r="B1030" i="9"/>
  <c r="B1021" i="9"/>
  <c r="B1007" i="9"/>
  <c r="B998" i="9"/>
  <c r="B989" i="9"/>
  <c r="B975" i="9"/>
  <c r="B966" i="9"/>
  <c r="B957" i="9"/>
  <c r="B943" i="9"/>
  <c r="B934" i="9"/>
  <c r="B930" i="9"/>
  <c r="B926" i="9"/>
  <c r="B922" i="9"/>
  <c r="B918" i="9"/>
  <c r="B914" i="9"/>
  <c r="B910" i="9"/>
  <c r="B906" i="9"/>
  <c r="B902" i="9"/>
  <c r="B898" i="9"/>
  <c r="B894" i="9"/>
  <c r="B890" i="9"/>
  <c r="B886" i="9"/>
  <c r="B882" i="9"/>
  <c r="B878" i="9"/>
  <c r="B874" i="9"/>
  <c r="B870" i="9"/>
  <c r="B866" i="9"/>
  <c r="B862" i="9"/>
  <c r="B858" i="9"/>
  <c r="B854" i="9"/>
  <c r="B850" i="9"/>
  <c r="B846" i="9"/>
  <c r="B842" i="9"/>
  <c r="B838" i="9"/>
  <c r="B834" i="9"/>
  <c r="B830" i="9"/>
  <c r="B826" i="9"/>
  <c r="B822" i="9"/>
  <c r="B818" i="9"/>
  <c r="B814" i="9"/>
  <c r="B810" i="9"/>
  <c r="B806" i="9"/>
  <c r="B802" i="9"/>
  <c r="B798" i="9"/>
  <c r="B794" i="9"/>
  <c r="B790" i="9"/>
  <c r="B786" i="9"/>
  <c r="B782" i="9"/>
  <c r="B778" i="9"/>
  <c r="B774" i="9"/>
  <c r="B770" i="9"/>
  <c r="B766" i="9"/>
  <c r="B762" i="9"/>
  <c r="B758" i="9"/>
  <c r="B754" i="9"/>
  <c r="B750" i="9"/>
  <c r="B746" i="9"/>
  <c r="B742" i="9"/>
  <c r="B738" i="9"/>
  <c r="B734" i="9"/>
  <c r="B730" i="9"/>
  <c r="B726" i="9"/>
  <c r="B722" i="9"/>
  <c r="B1267" i="9"/>
  <c r="B1258" i="9"/>
  <c r="B1249" i="9"/>
  <c r="B1235" i="9"/>
  <c r="B1226" i="9"/>
  <c r="B1217" i="9"/>
  <c r="B1203" i="9"/>
  <c r="B1194" i="9"/>
  <c r="B1185" i="9"/>
  <c r="B1171" i="9"/>
  <c r="B1162" i="9"/>
  <c r="B1153" i="9"/>
  <c r="B1139" i="9"/>
  <c r="B1130" i="9"/>
  <c r="B1121" i="9"/>
  <c r="B1107" i="9"/>
  <c r="B1098" i="9"/>
  <c r="B1089" i="9"/>
  <c r="B1075" i="9"/>
  <c r="B1066" i="9"/>
  <c r="B1057" i="9"/>
  <c r="B1043" i="9"/>
  <c r="B1034" i="9"/>
  <c r="B1025" i="9"/>
  <c r="B1011" i="9"/>
  <c r="B1002" i="9"/>
  <c r="B993" i="9"/>
  <c r="B979" i="9"/>
  <c r="B970" i="9"/>
  <c r="B961" i="9"/>
  <c r="B947" i="9"/>
  <c r="B938" i="9"/>
  <c r="B1266" i="9"/>
  <c r="B1257" i="9"/>
  <c r="B1243" i="9"/>
  <c r="B1234" i="9"/>
  <c r="B1225" i="9"/>
  <c r="B1211" i="9"/>
  <c r="B1202" i="9"/>
  <c r="B1193" i="9"/>
  <c r="B1179" i="9"/>
  <c r="B1170" i="9"/>
  <c r="B1161" i="9"/>
  <c r="B1147" i="9"/>
  <c r="B1138" i="9"/>
  <c r="B1129" i="9"/>
  <c r="B1115" i="9"/>
  <c r="B1106" i="9"/>
  <c r="B1097" i="9"/>
  <c r="B1083" i="9"/>
  <c r="B1074" i="9"/>
  <c r="B1065" i="9"/>
  <c r="B1051" i="9"/>
  <c r="B1042" i="9"/>
  <c r="B1033" i="9"/>
  <c r="B1019" i="9"/>
  <c r="B1010" i="9"/>
  <c r="B1001" i="9"/>
  <c r="B987" i="9"/>
  <c r="B978" i="9"/>
  <c r="B969" i="9"/>
  <c r="B955" i="9"/>
  <c r="B946" i="9"/>
  <c r="B937" i="9"/>
  <c r="B1229" i="9"/>
  <c r="B1223" i="9"/>
  <c r="B1218" i="9"/>
  <c r="B1207" i="9"/>
  <c r="B1169" i="9"/>
  <c r="B1142" i="9"/>
  <c r="B1131" i="9"/>
  <c r="B1125" i="9"/>
  <c r="B1114" i="9"/>
  <c r="B1087" i="9"/>
  <c r="B1077" i="9"/>
  <c r="B1049" i="9"/>
  <c r="B1038" i="9"/>
  <c r="B1027" i="9"/>
  <c r="B1022" i="9"/>
  <c r="B973" i="9"/>
  <c r="B967" i="9"/>
  <c r="B962" i="9"/>
  <c r="B951" i="9"/>
  <c r="B925" i="9"/>
  <c r="B916" i="9"/>
  <c r="B907" i="9"/>
  <c r="B893" i="9"/>
  <c r="B884" i="9"/>
  <c r="B875" i="9"/>
  <c r="B861" i="9"/>
  <c r="B852" i="9"/>
  <c r="B843" i="9"/>
  <c r="B829" i="9"/>
  <c r="B820" i="9"/>
  <c r="B811" i="9"/>
  <c r="B797" i="9"/>
  <c r="B788" i="9"/>
  <c r="B779" i="9"/>
  <c r="B765" i="9"/>
  <c r="B756" i="9"/>
  <c r="B747" i="9"/>
  <c r="B733" i="9"/>
  <c r="B724" i="9"/>
  <c r="B1261" i="9"/>
  <c r="B1255" i="9"/>
  <c r="B1250" i="9"/>
  <c r="B1239" i="9"/>
  <c r="B1201" i="9"/>
  <c r="B1174" i="9"/>
  <c r="B1163" i="9"/>
  <c r="B1157" i="9"/>
  <c r="B1146" i="9"/>
  <c r="B1119" i="9"/>
  <c r="B1109" i="9"/>
  <c r="B1081" i="9"/>
  <c r="B1070" i="9"/>
  <c r="B1059" i="9"/>
  <c r="B1054" i="9"/>
  <c r="B1005" i="9"/>
  <c r="B999" i="9"/>
  <c r="B994" i="9"/>
  <c r="B983" i="9"/>
  <c r="B945" i="9"/>
  <c r="B929" i="9"/>
  <c r="B920" i="9"/>
  <c r="B911" i="9"/>
  <c r="B897" i="9"/>
  <c r="B888" i="9"/>
  <c r="B879" i="9"/>
  <c r="B865" i="9"/>
  <c r="B856" i="9"/>
  <c r="B847" i="9"/>
  <c r="B833" i="9"/>
  <c r="B824" i="9"/>
  <c r="B815" i="9"/>
  <c r="B801" i="9"/>
  <c r="B792" i="9"/>
  <c r="B783" i="9"/>
  <c r="B769" i="9"/>
  <c r="B760" i="9"/>
  <c r="B751" i="9"/>
  <c r="B737" i="9"/>
  <c r="B728" i="9"/>
  <c r="B719" i="9"/>
  <c r="B715" i="9"/>
  <c r="B711" i="9"/>
  <c r="B707" i="9"/>
  <c r="B703" i="9"/>
  <c r="B699" i="9"/>
  <c r="B695" i="9"/>
  <c r="B691" i="9"/>
  <c r="B687" i="9"/>
  <c r="B683" i="9"/>
  <c r="B679" i="9"/>
  <c r="B675" i="9"/>
  <c r="B671" i="9"/>
  <c r="B667" i="9"/>
  <c r="B663" i="9"/>
  <c r="B659" i="9"/>
  <c r="B655" i="9"/>
  <c r="B651" i="9"/>
  <c r="B647" i="9"/>
  <c r="B643" i="9"/>
  <c r="B639" i="9"/>
  <c r="B635" i="9"/>
  <c r="B631" i="9"/>
  <c r="B627" i="9"/>
  <c r="B623" i="9"/>
  <c r="B619" i="9"/>
  <c r="B615" i="9"/>
  <c r="B611" i="9"/>
  <c r="B607" i="9"/>
  <c r="B603" i="9"/>
  <c r="B599" i="9"/>
  <c r="B595" i="9"/>
  <c r="B591" i="9"/>
  <c r="B587" i="9"/>
  <c r="B583" i="9"/>
  <c r="B579" i="9"/>
  <c r="B575" i="9"/>
  <c r="B571" i="9"/>
  <c r="B567" i="9"/>
  <c r="B563" i="9"/>
  <c r="B559" i="9"/>
  <c r="B555" i="9"/>
  <c r="B551" i="9"/>
  <c r="B547" i="9"/>
  <c r="B543" i="9"/>
  <c r="B1265" i="9"/>
  <c r="B1238" i="9"/>
  <c r="B1227" i="9"/>
  <c r="B1221" i="9"/>
  <c r="B1210" i="9"/>
  <c r="B1183" i="9"/>
  <c r="B1173" i="9"/>
  <c r="B1145" i="9"/>
  <c r="B1134" i="9"/>
  <c r="B1123" i="9"/>
  <c r="B1118" i="9"/>
  <c r="B1069" i="9"/>
  <c r="B1063" i="9"/>
  <c r="B1058" i="9"/>
  <c r="B1047" i="9"/>
  <c r="B1009" i="9"/>
  <c r="B982" i="9"/>
  <c r="B971" i="9"/>
  <c r="B965" i="9"/>
  <c r="B954" i="9"/>
  <c r="B928" i="9"/>
  <c r="B919" i="9"/>
  <c r="B905" i="9"/>
  <c r="B896" i="9"/>
  <c r="B887" i="9"/>
  <c r="B873" i="9"/>
  <c r="B864" i="9"/>
  <c r="B855" i="9"/>
  <c r="B841" i="9"/>
  <c r="B832" i="9"/>
  <c r="B823" i="9"/>
  <c r="B809" i="9"/>
  <c r="B800" i="9"/>
  <c r="B791" i="9"/>
  <c r="B777" i="9"/>
  <c r="B768" i="9"/>
  <c r="B759" i="9"/>
  <c r="B745" i="9"/>
  <c r="B736" i="9"/>
  <c r="B727" i="9"/>
  <c r="B718" i="9"/>
  <c r="B714" i="9"/>
  <c r="B710" i="9"/>
  <c r="B706" i="9"/>
  <c r="B702" i="9"/>
  <c r="B698" i="9"/>
  <c r="B694" i="9"/>
  <c r="B690" i="9"/>
  <c r="B686" i="9"/>
  <c r="B682" i="9"/>
  <c r="B678" i="9"/>
  <c r="B674" i="9"/>
  <c r="B670" i="9"/>
  <c r="B666" i="9"/>
  <c r="B662" i="9"/>
  <c r="B658" i="9"/>
  <c r="B654" i="9"/>
  <c r="B650" i="9"/>
  <c r="B646" i="9"/>
  <c r="B642" i="9"/>
  <c r="B638" i="9"/>
  <c r="B634" i="9"/>
  <c r="B630" i="9"/>
  <c r="B626" i="9"/>
  <c r="B622" i="9"/>
  <c r="B618" i="9"/>
  <c r="B614" i="9"/>
  <c r="B610" i="9"/>
  <c r="B606" i="9"/>
  <c r="B602" i="9"/>
  <c r="B598" i="9"/>
  <c r="B594" i="9"/>
  <c r="B590" i="9"/>
  <c r="B586" i="9"/>
  <c r="B582" i="9"/>
  <c r="B578" i="9"/>
  <c r="B574" i="9"/>
  <c r="B570" i="9"/>
  <c r="B566" i="9"/>
  <c r="B562" i="9"/>
  <c r="B558" i="9"/>
  <c r="B554" i="9"/>
  <c r="B550" i="9"/>
  <c r="B546" i="9"/>
  <c r="B542" i="9"/>
  <c r="B1242" i="9"/>
  <c r="B1230" i="9"/>
  <c r="B1175" i="9"/>
  <c r="B1155" i="9"/>
  <c r="B1150" i="9"/>
  <c r="B1143" i="9"/>
  <c r="B1137" i="9"/>
  <c r="B1099" i="9"/>
  <c r="B1093" i="9"/>
  <c r="B1055" i="9"/>
  <c r="B1018" i="9"/>
  <c r="B950" i="9"/>
  <c r="B927" i="9"/>
  <c r="B900" i="9"/>
  <c r="B889" i="9"/>
  <c r="B883" i="9"/>
  <c r="B872" i="9"/>
  <c r="B845" i="9"/>
  <c r="B835" i="9"/>
  <c r="B807" i="9"/>
  <c r="B796" i="9"/>
  <c r="B785" i="9"/>
  <c r="B780" i="9"/>
  <c r="B731" i="9"/>
  <c r="B725" i="9"/>
  <c r="B720" i="9"/>
  <c r="B709" i="9"/>
  <c r="B704" i="9"/>
  <c r="B693" i="9"/>
  <c r="B688" i="9"/>
  <c r="B677" i="9"/>
  <c r="B672" i="9"/>
  <c r="B661" i="9"/>
  <c r="B656" i="9"/>
  <c r="B645" i="9"/>
  <c r="B640" i="9"/>
  <c r="B629" i="9"/>
  <c r="B624" i="9"/>
  <c r="B613" i="9"/>
  <c r="B608" i="9"/>
  <c r="B597" i="9"/>
  <c r="B592" i="9"/>
  <c r="B581" i="9"/>
  <c r="B576" i="9"/>
  <c r="B565" i="9"/>
  <c r="B560" i="9"/>
  <c r="B549" i="9"/>
  <c r="B544" i="9"/>
  <c r="B539" i="9"/>
  <c r="B535" i="9"/>
  <c r="B531" i="9"/>
  <c r="B527" i="9"/>
  <c r="B523" i="9"/>
  <c r="B519" i="9"/>
  <c r="B515" i="9"/>
  <c r="B511" i="9"/>
  <c r="B507" i="9"/>
  <c r="B503" i="9"/>
  <c r="B499" i="9"/>
  <c r="B495" i="9"/>
  <c r="B491" i="9"/>
  <c r="B487" i="9"/>
  <c r="B483" i="9"/>
  <c r="B479" i="9"/>
  <c r="B475" i="9"/>
  <c r="B471" i="9"/>
  <c r="B467" i="9"/>
  <c r="B463" i="9"/>
  <c r="B459" i="9"/>
  <c r="B455" i="9"/>
  <c r="B451" i="9"/>
  <c r="B447" i="9"/>
  <c r="B443" i="9"/>
  <c r="B439" i="9"/>
  <c r="B435" i="9"/>
  <c r="B431" i="9"/>
  <c r="B427" i="9"/>
  <c r="B423" i="9"/>
  <c r="B419" i="9"/>
  <c r="B415" i="9"/>
  <c r="B411" i="9"/>
  <c r="B407" i="9"/>
  <c r="B403" i="9"/>
  <c r="B399" i="9"/>
  <c r="B395" i="9"/>
  <c r="B391" i="9"/>
  <c r="B387" i="9"/>
  <c r="B383" i="9"/>
  <c r="B379" i="9"/>
  <c r="B375" i="9"/>
  <c r="B371" i="9"/>
  <c r="B367" i="9"/>
  <c r="B363" i="9"/>
  <c r="B359" i="9"/>
  <c r="B355" i="9"/>
  <c r="B351" i="9"/>
  <c r="B347" i="9"/>
  <c r="B343" i="9"/>
  <c r="B1253" i="9"/>
  <c r="B1247" i="9"/>
  <c r="B1215" i="9"/>
  <c r="B1209" i="9"/>
  <c r="B1197" i="9"/>
  <c r="B1191" i="9"/>
  <c r="B1186" i="9"/>
  <c r="B1110" i="9"/>
  <c r="B1061" i="9"/>
  <c r="B1013" i="9"/>
  <c r="B1006" i="9"/>
  <c r="B932" i="9"/>
  <c r="B921" i="9"/>
  <c r="B915" i="9"/>
  <c r="B904" i="9"/>
  <c r="B877" i="9"/>
  <c r="B867" i="9"/>
  <c r="B839" i="9"/>
  <c r="B828" i="9"/>
  <c r="B817" i="9"/>
  <c r="B812" i="9"/>
  <c r="B763" i="9"/>
  <c r="B757" i="9"/>
  <c r="B752" i="9"/>
  <c r="B741" i="9"/>
  <c r="B1270" i="9"/>
  <c r="B1251" i="9"/>
  <c r="B1233" i="9"/>
  <c r="B1219" i="9"/>
  <c r="B1195" i="9"/>
  <c r="B1189" i="9"/>
  <c r="B1165" i="9"/>
  <c r="B1127" i="9"/>
  <c r="B1113" i="9"/>
  <c r="B997" i="9"/>
  <c r="B991" i="9"/>
  <c r="B959" i="9"/>
  <c r="B953" i="9"/>
  <c r="B941" i="9"/>
  <c r="B935" i="9"/>
  <c r="B924" i="9"/>
  <c r="B913" i="9"/>
  <c r="B908" i="9"/>
  <c r="B859" i="9"/>
  <c r="B853" i="9"/>
  <c r="B848" i="9"/>
  <c r="B837" i="9"/>
  <c r="B799" i="9"/>
  <c r="B772" i="9"/>
  <c r="B761" i="9"/>
  <c r="B755" i="9"/>
  <c r="B744" i="9"/>
  <c r="B717" i="9"/>
  <c r="B712" i="9"/>
  <c r="B701" i="9"/>
  <c r="B696" i="9"/>
  <c r="B685" i="9"/>
  <c r="B680" i="9"/>
  <c r="B669" i="9"/>
  <c r="B664" i="9"/>
  <c r="B653" i="9"/>
  <c r="B648" i="9"/>
  <c r="B637" i="9"/>
  <c r="B632" i="9"/>
  <c r="B621" i="9"/>
  <c r="B616" i="9"/>
  <c r="B605" i="9"/>
  <c r="B600" i="9"/>
  <c r="B589" i="9"/>
  <c r="B584" i="9"/>
  <c r="B573" i="9"/>
  <c r="B568" i="9"/>
  <c r="B557" i="9"/>
  <c r="B552" i="9"/>
  <c r="B541" i="9"/>
  <c r="B537" i="9"/>
  <c r="B533" i="9"/>
  <c r="B529" i="9"/>
  <c r="B525" i="9"/>
  <c r="B521" i="9"/>
  <c r="B517" i="9"/>
  <c r="B513" i="9"/>
  <c r="B509" i="9"/>
  <c r="B505" i="9"/>
  <c r="B501" i="9"/>
  <c r="B497" i="9"/>
  <c r="B493" i="9"/>
  <c r="B489" i="9"/>
  <c r="B485" i="9"/>
  <c r="B481" i="9"/>
  <c r="B477" i="9"/>
  <c r="B473" i="9"/>
  <c r="B469" i="9"/>
  <c r="B465" i="9"/>
  <c r="B461" i="9"/>
  <c r="B457" i="9"/>
  <c r="B453" i="9"/>
  <c r="B449" i="9"/>
  <c r="B445" i="9"/>
  <c r="B441" i="9"/>
  <c r="B437" i="9"/>
  <c r="B433" i="9"/>
  <c r="B429" i="9"/>
  <c r="B425" i="9"/>
  <c r="B421" i="9"/>
  <c r="B417" i="9"/>
  <c r="B413" i="9"/>
  <c r="B409" i="9"/>
  <c r="B405" i="9"/>
  <c r="B401" i="9"/>
  <c r="B1154" i="9"/>
  <c r="B1133" i="9"/>
  <c r="B1111" i="9"/>
  <c r="B1086" i="9"/>
  <c r="B1067" i="9"/>
  <c r="B1015" i="9"/>
  <c r="B901" i="9"/>
  <c r="B895" i="9"/>
  <c r="B808" i="9"/>
  <c r="B803" i="9"/>
  <c r="B784" i="9"/>
  <c r="B740" i="9"/>
  <c r="B526" i="9"/>
  <c r="B510" i="9"/>
  <c r="B494" i="9"/>
  <c r="B478" i="9"/>
  <c r="B462" i="9"/>
  <c r="B446" i="9"/>
  <c r="B430" i="9"/>
  <c r="B414" i="9"/>
  <c r="B398" i="9"/>
  <c r="B389" i="9"/>
  <c r="B380" i="9"/>
  <c r="B366" i="9"/>
  <c r="B357" i="9"/>
  <c r="B1259" i="9"/>
  <c r="B1187" i="9"/>
  <c r="B1091" i="9"/>
  <c r="B1079" i="9"/>
  <c r="B1073" i="9"/>
  <c r="B1045" i="9"/>
  <c r="B981" i="9"/>
  <c r="B933" i="9"/>
  <c r="B876" i="9"/>
  <c r="B851" i="9"/>
  <c r="B795" i="9"/>
  <c r="B789" i="9"/>
  <c r="B721" i="9"/>
  <c r="B708" i="9"/>
  <c r="B689" i="9"/>
  <c r="B676" i="9"/>
  <c r="B657" i="9"/>
  <c r="B644" i="9"/>
  <c r="B625" i="9"/>
  <c r="B612" i="9"/>
  <c r="B593" i="9"/>
  <c r="B580" i="9"/>
  <c r="B561" i="9"/>
  <c r="B548" i="9"/>
  <c r="B536" i="9"/>
  <c r="B520" i="9"/>
  <c r="B504" i="9"/>
  <c r="B488" i="9"/>
  <c r="B472" i="9"/>
  <c r="B456" i="9"/>
  <c r="B440" i="9"/>
  <c r="B424" i="9"/>
  <c r="B408" i="9"/>
  <c r="B393" i="9"/>
  <c r="B384" i="9"/>
  <c r="B370" i="9"/>
  <c r="B361" i="9"/>
  <c r="B352" i="9"/>
  <c r="B1271" i="9"/>
  <c r="B1237" i="9"/>
  <c r="B1214" i="9"/>
  <c r="B1166" i="9"/>
  <c r="B1159" i="9"/>
  <c r="B1050" i="9"/>
  <c r="B1026" i="9"/>
  <c r="B1014" i="9"/>
  <c r="B986" i="9"/>
  <c r="B974" i="9"/>
  <c r="B939" i="9"/>
  <c r="B912" i="9"/>
  <c r="B881" i="9"/>
  <c r="B869" i="9"/>
  <c r="B863" i="9"/>
  <c r="B857" i="9"/>
  <c r="B844" i="9"/>
  <c r="B831" i="9"/>
  <c r="B825" i="9"/>
  <c r="B819" i="9"/>
  <c r="B813" i="9"/>
  <c r="B776" i="9"/>
  <c r="B771" i="9"/>
  <c r="B739" i="9"/>
  <c r="B530" i="9"/>
  <c r="B514" i="9"/>
  <c r="B498" i="9"/>
  <c r="B482" i="9"/>
  <c r="B466" i="9"/>
  <c r="B450" i="9"/>
  <c r="B434" i="9"/>
  <c r="B418" i="9"/>
  <c r="B402" i="9"/>
  <c r="B397" i="9"/>
  <c r="B388" i="9"/>
  <c r="B374" i="9"/>
  <c r="B365" i="9"/>
  <c r="B356" i="9"/>
  <c r="B342" i="9"/>
  <c r="B338" i="9"/>
  <c r="B334" i="9"/>
  <c r="B330" i="9"/>
  <c r="B326" i="9"/>
  <c r="B322" i="9"/>
  <c r="B318" i="9"/>
  <c r="B314" i="9"/>
  <c r="B310" i="9"/>
  <c r="B306" i="9"/>
  <c r="B302" i="9"/>
  <c r="B298" i="9"/>
  <c r="B294" i="9"/>
  <c r="B290" i="9"/>
  <c r="B286" i="9"/>
  <c r="B282" i="9"/>
  <c r="B278" i="9"/>
  <c r="B274" i="9"/>
  <c r="B270" i="9"/>
  <c r="B266" i="9"/>
  <c r="B262" i="9"/>
  <c r="B258" i="9"/>
  <c r="B254" i="9"/>
  <c r="B250" i="9"/>
  <c r="B246" i="9"/>
  <c r="B242" i="9"/>
  <c r="B238" i="9"/>
  <c r="B234" i="9"/>
  <c r="B230" i="9"/>
  <c r="B226" i="9"/>
  <c r="B222" i="9"/>
  <c r="B218" i="9"/>
  <c r="B214" i="9"/>
  <c r="B210" i="9"/>
  <c r="B206" i="9"/>
  <c r="B202" i="9"/>
  <c r="B198" i="9"/>
  <c r="B194" i="9"/>
  <c r="B190" i="9"/>
  <c r="B186" i="9"/>
  <c r="B182" i="9"/>
  <c r="B178" i="9"/>
  <c r="B174" i="9"/>
  <c r="B170" i="9"/>
  <c r="B166" i="9"/>
  <c r="B162" i="9"/>
  <c r="B158" i="9"/>
  <c r="B1206" i="9"/>
  <c r="B1102" i="9"/>
  <c r="B1090" i="9"/>
  <c r="B1078" i="9"/>
  <c r="B1037" i="9"/>
  <c r="B1031" i="9"/>
  <c r="B899" i="9"/>
  <c r="B764" i="9"/>
  <c r="B732" i="9"/>
  <c r="B713" i="9"/>
  <c r="B700" i="9"/>
  <c r="B681" i="9"/>
  <c r="B668" i="9"/>
  <c r="B649" i="9"/>
  <c r="B636" i="9"/>
  <c r="B617" i="9"/>
  <c r="B604" i="9"/>
  <c r="B585" i="9"/>
  <c r="B572" i="9"/>
  <c r="B553" i="9"/>
  <c r="B540" i="9"/>
  <c r="B524" i="9"/>
  <c r="B508" i="9"/>
  <c r="B492" i="9"/>
  <c r="B476" i="9"/>
  <c r="B460" i="9"/>
  <c r="B444" i="9"/>
  <c r="B428" i="9"/>
  <c r="B412" i="9"/>
  <c r="B392" i="9"/>
  <c r="B378" i="9"/>
  <c r="B369" i="9"/>
  <c r="B360" i="9"/>
  <c r="B346" i="9"/>
  <c r="B1205" i="9"/>
  <c r="B1198" i="9"/>
  <c r="B1177" i="9"/>
  <c r="B1095" i="9"/>
  <c r="B1035" i="9"/>
  <c r="B880" i="9"/>
  <c r="B775" i="9"/>
  <c r="B748" i="9"/>
  <c r="B692" i="9"/>
  <c r="B628" i="9"/>
  <c r="B564" i="9"/>
  <c r="B354" i="9"/>
  <c r="B349" i="9"/>
  <c r="B344" i="9"/>
  <c r="B339" i="9"/>
  <c r="B325" i="9"/>
  <c r="B316" i="9"/>
  <c r="B307" i="9"/>
  <c r="B293" i="9"/>
  <c r="B284" i="9"/>
  <c r="B275" i="9"/>
  <c r="B261" i="9"/>
  <c r="B252" i="9"/>
  <c r="B243" i="9"/>
  <c r="B229" i="9"/>
  <c r="B220" i="9"/>
  <c r="B211" i="9"/>
  <c r="B197" i="9"/>
  <c r="B188" i="9"/>
  <c r="B179" i="9"/>
  <c r="B165" i="9"/>
  <c r="B156" i="9"/>
  <c r="B152" i="9"/>
  <c r="B148" i="9"/>
  <c r="B144" i="9"/>
  <c r="B140" i="9"/>
  <c r="B136" i="9"/>
  <c r="B132" i="9"/>
  <c r="B128" i="9"/>
  <c r="B124" i="9"/>
  <c r="B120" i="9"/>
  <c r="B116" i="9"/>
  <c r="B112" i="9"/>
  <c r="B108" i="9"/>
  <c r="B104" i="9"/>
  <c r="B100" i="9"/>
  <c r="B96" i="9"/>
  <c r="B92" i="9"/>
  <c r="B88" i="9"/>
  <c r="B84" i="9"/>
  <c r="B80" i="9"/>
  <c r="B76" i="9"/>
  <c r="B72" i="9"/>
  <c r="B68" i="9"/>
  <c r="B64" i="9"/>
  <c r="B60" i="9"/>
  <c r="B56" i="9"/>
  <c r="B52" i="9"/>
  <c r="B48" i="9"/>
  <c r="B44" i="9"/>
  <c r="B40" i="9"/>
  <c r="B36" i="9"/>
  <c r="B32" i="9"/>
  <c r="B28" i="9"/>
  <c r="B24" i="9"/>
  <c r="B20" i="9"/>
  <c r="B16" i="9"/>
  <c r="B12" i="9"/>
  <c r="B8" i="9"/>
  <c r="B4" i="9"/>
  <c r="B1182" i="9"/>
  <c r="B1101" i="9"/>
  <c r="B1041" i="9"/>
  <c r="B985" i="9"/>
  <c r="B963" i="9"/>
  <c r="B949" i="9"/>
  <c r="B942" i="9"/>
  <c r="B892" i="9"/>
  <c r="B816" i="9"/>
  <c r="B781" i="9"/>
  <c r="B753" i="9"/>
  <c r="B705" i="9"/>
  <c r="B684" i="9"/>
  <c r="B641" i="9"/>
  <c r="B620" i="9"/>
  <c r="B577" i="9"/>
  <c r="B556" i="9"/>
  <c r="B522" i="9"/>
  <c r="B516" i="9"/>
  <c r="B490" i="9"/>
  <c r="B484" i="9"/>
  <c r="B458" i="9"/>
  <c r="B452" i="9"/>
  <c r="B426" i="9"/>
  <c r="B420" i="9"/>
  <c r="B377" i="9"/>
  <c r="B372" i="9"/>
  <c r="B329" i="9"/>
  <c r="B320" i="9"/>
  <c r="B311" i="9"/>
  <c r="B297" i="9"/>
  <c r="B288" i="9"/>
  <c r="B279" i="9"/>
  <c r="B265" i="9"/>
  <c r="B256" i="9"/>
  <c r="B247" i="9"/>
  <c r="B233" i="9"/>
  <c r="B224" i="9"/>
  <c r="B215" i="9"/>
  <c r="B201" i="9"/>
  <c r="B192" i="9"/>
  <c r="B183" i="9"/>
  <c r="B169" i="9"/>
  <c r="B160" i="9"/>
  <c r="B871" i="9"/>
  <c r="B836" i="9"/>
  <c r="B697" i="9"/>
  <c r="B470" i="9"/>
  <c r="B464" i="9"/>
  <c r="B123" i="9"/>
  <c r="B103" i="9"/>
  <c r="B95" i="9"/>
  <c r="B87" i="9"/>
  <c r="B75" i="9"/>
  <c r="B67" i="9"/>
  <c r="B59" i="9"/>
  <c r="B51" i="9"/>
  <c r="B43" i="9"/>
  <c r="B35" i="9"/>
  <c r="B27" i="9"/>
  <c r="B19" i="9"/>
  <c r="B11" i="9"/>
  <c r="B1241" i="9"/>
  <c r="B1151" i="9"/>
  <c r="B1046" i="9"/>
  <c r="B990" i="9"/>
  <c r="B891" i="9"/>
  <c r="B849" i="9"/>
  <c r="B821" i="9"/>
  <c r="B793" i="9"/>
  <c r="B773" i="9"/>
  <c r="B376" i="9"/>
  <c r="B364" i="9"/>
  <c r="B358" i="9"/>
  <c r="B337" i="9"/>
  <c r="B328" i="9"/>
  <c r="B319" i="9"/>
  <c r="B305" i="9"/>
  <c r="B296" i="9"/>
  <c r="B287" i="9"/>
  <c r="B273" i="9"/>
  <c r="B264" i="9"/>
  <c r="B255" i="9"/>
  <c r="B241" i="9"/>
  <c r="B232" i="9"/>
  <c r="B223" i="9"/>
  <c r="B209" i="9"/>
  <c r="B200" i="9"/>
  <c r="B191" i="9"/>
  <c r="B177" i="9"/>
  <c r="B168" i="9"/>
  <c r="B159" i="9"/>
  <c r="B212" i="9"/>
  <c r="B171" i="9"/>
  <c r="B145" i="9"/>
  <c r="B133" i="9"/>
  <c r="B125" i="9"/>
  <c r="B117" i="9"/>
  <c r="B109" i="9"/>
  <c r="B101" i="9"/>
  <c r="B93" i="9"/>
  <c r="B85" i="9"/>
  <c r="B77" i="9"/>
  <c r="B65" i="9"/>
  <c r="B57" i="9"/>
  <c r="B49" i="9"/>
  <c r="B41" i="9"/>
  <c r="B29" i="9"/>
  <c r="B25" i="9"/>
  <c r="B13" i="9"/>
  <c r="B1029" i="9"/>
  <c r="B958" i="9"/>
  <c r="B860" i="9"/>
  <c r="B735" i="9"/>
  <c r="B335" i="9"/>
  <c r="B321" i="9"/>
  <c r="B271" i="9"/>
  <c r="B248" i="9"/>
  <c r="B225" i="9"/>
  <c r="B175" i="9"/>
  <c r="B1122" i="9"/>
  <c r="B977" i="9"/>
  <c r="B787" i="9"/>
  <c r="B767" i="9"/>
  <c r="B569" i="9"/>
  <c r="B534" i="9"/>
  <c r="B528" i="9"/>
  <c r="B406" i="9"/>
  <c r="B400" i="9"/>
  <c r="B394" i="9"/>
  <c r="B382" i="9"/>
  <c r="B324" i="9"/>
  <c r="B315" i="9"/>
  <c r="B292" i="9"/>
  <c r="B283" i="9"/>
  <c r="B228" i="9"/>
  <c r="B196" i="9"/>
  <c r="B187" i="9"/>
  <c r="B1269" i="9"/>
  <c r="B1262" i="9"/>
  <c r="B1105" i="9"/>
  <c r="B1003" i="9"/>
  <c r="B827" i="9"/>
  <c r="B660" i="9"/>
  <c r="B596" i="9"/>
  <c r="B386" i="9"/>
  <c r="B381" i="9"/>
  <c r="B341" i="9"/>
  <c r="B332" i="9"/>
  <c r="B323" i="9"/>
  <c r="B309" i="9"/>
  <c r="B300" i="9"/>
  <c r="B291" i="9"/>
  <c r="B277" i="9"/>
  <c r="B268" i="9"/>
  <c r="B259" i="9"/>
  <c r="B245" i="9"/>
  <c r="B236" i="9"/>
  <c r="B227" i="9"/>
  <c r="B213" i="9"/>
  <c r="B204" i="9"/>
  <c r="B195" i="9"/>
  <c r="B181" i="9"/>
  <c r="B172" i="9"/>
  <c r="B163" i="9"/>
  <c r="B154" i="9"/>
  <c r="B150" i="9"/>
  <c r="B146" i="9"/>
  <c r="B142" i="9"/>
  <c r="B138" i="9"/>
  <c r="B134" i="9"/>
  <c r="B130" i="9"/>
  <c r="B126" i="9"/>
  <c r="B122" i="9"/>
  <c r="B118" i="9"/>
  <c r="B114" i="9"/>
  <c r="B110" i="9"/>
  <c r="B106" i="9"/>
  <c r="B102" i="9"/>
  <c r="B98" i="9"/>
  <c r="B94" i="9"/>
  <c r="B90" i="9"/>
  <c r="B86" i="9"/>
  <c r="B82" i="9"/>
  <c r="B78" i="9"/>
  <c r="B74" i="9"/>
  <c r="B70" i="9"/>
  <c r="B66" i="9"/>
  <c r="B62" i="9"/>
  <c r="B58" i="9"/>
  <c r="B54" i="9"/>
  <c r="B50" i="9"/>
  <c r="B46" i="9"/>
  <c r="B42" i="9"/>
  <c r="B38" i="9"/>
  <c r="B34" i="9"/>
  <c r="B30" i="9"/>
  <c r="B26" i="9"/>
  <c r="B22" i="9"/>
  <c r="B18" i="9"/>
  <c r="B14" i="9"/>
  <c r="B10" i="9"/>
  <c r="B6" i="9"/>
  <c r="B1178" i="9"/>
  <c r="B1141" i="9"/>
  <c r="B1082" i="9"/>
  <c r="B1023" i="9"/>
  <c r="B923" i="9"/>
  <c r="B909" i="9"/>
  <c r="B749" i="9"/>
  <c r="B729" i="9"/>
  <c r="B601" i="9"/>
  <c r="B518" i="9"/>
  <c r="B512" i="9"/>
  <c r="B454" i="9"/>
  <c r="B448" i="9"/>
  <c r="B331" i="9"/>
  <c r="B317" i="9"/>
  <c r="B299" i="9"/>
  <c r="B285" i="9"/>
  <c r="B267" i="9"/>
  <c r="B253" i="9"/>
  <c r="B235" i="9"/>
  <c r="B221" i="9"/>
  <c r="B203" i="9"/>
  <c r="B180" i="9"/>
  <c r="B157" i="9"/>
  <c r="B153" i="9"/>
  <c r="B149" i="9"/>
  <c r="B141" i="9"/>
  <c r="B137" i="9"/>
  <c r="B129" i="9"/>
  <c r="B121" i="9"/>
  <c r="B113" i="9"/>
  <c r="B105" i="9"/>
  <c r="B97" i="9"/>
  <c r="B89" i="9"/>
  <c r="B81" i="9"/>
  <c r="B69" i="9"/>
  <c r="B61" i="9"/>
  <c r="B53" i="9"/>
  <c r="B45" i="9"/>
  <c r="B33" i="9"/>
  <c r="B21" i="9"/>
  <c r="B9" i="9"/>
  <c r="B1273" i="9"/>
  <c r="B312" i="9"/>
  <c r="B303" i="9"/>
  <c r="B239" i="9"/>
  <c r="B193" i="9"/>
  <c r="B184" i="9"/>
  <c r="B161" i="9"/>
  <c r="B885" i="9"/>
  <c r="B633" i="9"/>
  <c r="B502" i="9"/>
  <c r="B496" i="9"/>
  <c r="B260" i="9"/>
  <c r="B251" i="9"/>
  <c r="B219" i="9"/>
  <c r="B164" i="9"/>
  <c r="B155" i="9"/>
  <c r="B151" i="9"/>
  <c r="B147" i="9"/>
  <c r="B143" i="9"/>
  <c r="B139" i="9"/>
  <c r="B135" i="9"/>
  <c r="B131" i="9"/>
  <c r="B127" i="9"/>
  <c r="B119" i="9"/>
  <c r="B115" i="9"/>
  <c r="B111" i="9"/>
  <c r="B107" i="9"/>
  <c r="B99" i="9"/>
  <c r="B91" i="9"/>
  <c r="B83" i="9"/>
  <c r="B79" i="9"/>
  <c r="B71" i="9"/>
  <c r="B63" i="9"/>
  <c r="B55" i="9"/>
  <c r="B47" i="9"/>
  <c r="B39" i="9"/>
  <c r="B31" i="9"/>
  <c r="B23" i="9"/>
  <c r="B15" i="9"/>
  <c r="B7" i="9"/>
  <c r="B1246" i="9"/>
  <c r="B1017" i="9"/>
  <c r="B995" i="9"/>
  <c r="B931" i="9"/>
  <c r="B917" i="9"/>
  <c r="B903" i="9"/>
  <c r="B840" i="9"/>
  <c r="B805" i="9"/>
  <c r="B723" i="9"/>
  <c r="B716" i="9"/>
  <c r="B673" i="9"/>
  <c r="B652" i="9"/>
  <c r="B609" i="9"/>
  <c r="B588" i="9"/>
  <c r="B545" i="9"/>
  <c r="B538" i="9"/>
  <c r="B532" i="9"/>
  <c r="B506" i="9"/>
  <c r="B500" i="9"/>
  <c r="B474" i="9"/>
  <c r="B468" i="9"/>
  <c r="B442" i="9"/>
  <c r="B436" i="9"/>
  <c r="B410" i="9"/>
  <c r="B404" i="9"/>
  <c r="B336" i="9"/>
  <c r="B327" i="9"/>
  <c r="B313" i="9"/>
  <c r="B304" i="9"/>
  <c r="B295" i="9"/>
  <c r="B281" i="9"/>
  <c r="B272" i="9"/>
  <c r="B263" i="9"/>
  <c r="B249" i="9"/>
  <c r="B240" i="9"/>
  <c r="B231" i="9"/>
  <c r="B217" i="9"/>
  <c r="B208" i="9"/>
  <c r="B199" i="9"/>
  <c r="B185" i="9"/>
  <c r="B176" i="9"/>
  <c r="B167" i="9"/>
  <c r="B868" i="9"/>
  <c r="B743" i="9"/>
  <c r="B665" i="9"/>
  <c r="B486" i="9"/>
  <c r="B480" i="9"/>
  <c r="B422" i="9"/>
  <c r="B416" i="9"/>
  <c r="B385" i="9"/>
  <c r="B368" i="9"/>
  <c r="B362" i="9"/>
  <c r="B350" i="9"/>
  <c r="B345" i="9"/>
  <c r="B340" i="9"/>
  <c r="B308" i="9"/>
  <c r="B276" i="9"/>
  <c r="B244" i="9"/>
  <c r="B189" i="9"/>
  <c r="B73" i="9"/>
  <c r="B37" i="9"/>
  <c r="B17" i="9"/>
  <c r="B5" i="9"/>
  <c r="B804" i="9"/>
  <c r="B396" i="9"/>
  <c r="B390" i="9"/>
  <c r="B373" i="9"/>
  <c r="B289" i="9"/>
  <c r="B280" i="9"/>
  <c r="B257" i="9"/>
  <c r="B216" i="9"/>
  <c r="B207" i="9"/>
  <c r="B438" i="9"/>
  <c r="B432" i="9"/>
  <c r="B353" i="9"/>
  <c r="B348" i="9"/>
  <c r="B333" i="9"/>
  <c r="B301" i="9"/>
  <c r="B269" i="9"/>
  <c r="B237" i="9"/>
  <c r="B205" i="9"/>
  <c r="B173" i="9"/>
  <c r="B3" i="9"/>
  <c r="B1298" i="9"/>
  <c r="B1278" i="9"/>
  <c r="B1287" i="9"/>
  <c r="B1297" i="9"/>
  <c r="B1285" i="9"/>
  <c r="B1279" i="9"/>
  <c r="B1274" i="9"/>
  <c r="B1289" i="9"/>
  <c r="B1293" i="9"/>
  <c r="B1295" i="9"/>
  <c r="B1281" i="9"/>
  <c r="B1286" i="9"/>
  <c r="B1300" i="9"/>
  <c r="B1283" i="9"/>
  <c r="B1296" i="9"/>
  <c r="B1277" i="9"/>
  <c r="B1275" i="9"/>
  <c r="B1292" i="9"/>
  <c r="B1282" i="9"/>
  <c r="B1284" i="9"/>
  <c r="B1290" i="9"/>
  <c r="B1291" i="9"/>
  <c r="B1280" i="9"/>
  <c r="B1294" i="9"/>
  <c r="B1288" i="9"/>
  <c r="B1276" i="9"/>
  <c r="B1299" i="9"/>
  <c r="B1723" i="9"/>
  <c r="B1722" i="9"/>
  <c r="B1721" i="9"/>
  <c r="B1720" i="9"/>
  <c r="B1719" i="9"/>
  <c r="B1718" i="9"/>
  <c r="B1717" i="9"/>
  <c r="B1716" i="9"/>
  <c r="B1715" i="9"/>
  <c r="B1714" i="9"/>
  <c r="B1713" i="9"/>
  <c r="B1712" i="9"/>
  <c r="B1711" i="9"/>
  <c r="B1710" i="9"/>
  <c r="B1709" i="9"/>
  <c r="B1708" i="9"/>
  <c r="B1707" i="9"/>
  <c r="B1706" i="9"/>
  <c r="B1705" i="9"/>
  <c r="B1704" i="9"/>
  <c r="B1703" i="9"/>
  <c r="B1702" i="9"/>
  <c r="B1701" i="9"/>
  <c r="B1700" i="9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1" i="9"/>
  <c r="B1340" i="9"/>
  <c r="B1339" i="9"/>
  <c r="B1338" i="9"/>
  <c r="B1337" i="9"/>
  <c r="B1336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G91" i="8"/>
  <c r="E79" i="8"/>
  <c r="F269" i="8"/>
  <c r="G264" i="8"/>
  <c r="F40" i="8"/>
  <c r="G152" i="8"/>
  <c r="G56" i="8"/>
  <c r="E61" i="8"/>
  <c r="H264" i="8"/>
  <c r="G131" i="8"/>
  <c r="H286" i="8"/>
  <c r="H149" i="8"/>
  <c r="G221" i="8"/>
  <c r="G213" i="8"/>
  <c r="H247" i="8"/>
  <c r="G4" i="8"/>
  <c r="H69" i="8"/>
  <c r="F247" i="8"/>
  <c r="G6" i="8"/>
  <c r="F298" i="8"/>
  <c r="F46" i="8"/>
  <c r="F187" i="8"/>
  <c r="F206" i="8"/>
  <c r="H113" i="8"/>
  <c r="H125" i="8"/>
  <c r="F4" i="8"/>
  <c r="F53" i="8"/>
  <c r="H153" i="8"/>
  <c r="G53" i="8"/>
  <c r="F113" i="8"/>
  <c r="F34" i="8"/>
  <c r="F50" i="8"/>
  <c r="E116" i="8"/>
  <c r="H293" i="8"/>
  <c r="F270" i="8"/>
  <c r="F24" i="8"/>
  <c r="G234" i="8"/>
  <c r="F234" i="8"/>
  <c r="H38" i="8"/>
  <c r="G92" i="8"/>
  <c r="F139" i="8"/>
  <c r="F186" i="8"/>
  <c r="E218" i="8"/>
  <c r="H5" i="8"/>
  <c r="F82" i="8"/>
  <c r="H82" i="8"/>
  <c r="F105" i="8"/>
  <c r="E105" i="8"/>
  <c r="H105" i="8"/>
  <c r="H175" i="8"/>
  <c r="F18" i="8"/>
  <c r="H18" i="8"/>
  <c r="E26" i="8"/>
  <c r="E69" i="8"/>
  <c r="F84" i="8"/>
  <c r="F108" i="8"/>
  <c r="E138" i="8"/>
  <c r="E219" i="8"/>
  <c r="D1259" i="12"/>
  <c r="C1276" i="12"/>
  <c r="D932" i="20"/>
  <c r="C1259" i="20"/>
  <c r="C956" i="20"/>
  <c r="C1274" i="20"/>
  <c r="D1274" i="20"/>
  <c r="C1179" i="20"/>
  <c r="D1322" i="20"/>
  <c r="C230" i="20"/>
  <c r="D796" i="20"/>
  <c r="D1025" i="12"/>
  <c r="C1155" i="20"/>
  <c r="C1291" i="20"/>
  <c r="D96" i="20"/>
  <c r="C503" i="20"/>
  <c r="D404" i="20"/>
  <c r="D953" i="20"/>
  <c r="D992" i="20"/>
  <c r="D1075" i="20"/>
  <c r="C850" i="20"/>
  <c r="C1307" i="20"/>
  <c r="C317" i="20"/>
  <c r="D587" i="20"/>
  <c r="C587" i="20"/>
  <c r="D1011" i="20"/>
  <c r="C524" i="20"/>
  <c r="C804" i="20"/>
  <c r="H11" i="8"/>
  <c r="G12" i="8"/>
  <c r="H12" i="8"/>
  <c r="D1675" i="12"/>
  <c r="C1722" i="12"/>
  <c r="D1748" i="20"/>
  <c r="F249" i="8"/>
  <c r="H249" i="8"/>
  <c r="E249" i="8"/>
  <c r="C1505" i="12"/>
  <c r="C699" i="20"/>
  <c r="F173" i="8"/>
  <c r="G173" i="8"/>
  <c r="E173" i="8"/>
  <c r="C1300" i="20"/>
  <c r="C818" i="20"/>
  <c r="E313" i="8"/>
  <c r="C1220" i="20"/>
  <c r="F232" i="8"/>
  <c r="G232" i="8"/>
  <c r="C1714" i="20"/>
  <c r="D1601" i="12"/>
  <c r="C1653" i="12"/>
  <c r="G202" i="8"/>
  <c r="E141" i="8"/>
  <c r="F11" i="8"/>
  <c r="F6" i="8"/>
  <c r="G60" i="8"/>
  <c r="H60" i="8"/>
  <c r="E193" i="8"/>
  <c r="E280" i="8"/>
  <c r="D1680" i="12"/>
  <c r="D1283" i="12"/>
  <c r="D1715" i="12"/>
  <c r="D1732" i="12"/>
  <c r="C1732" i="12"/>
  <c r="C1226" i="20"/>
  <c r="C1483" i="20"/>
  <c r="C1538" i="20"/>
  <c r="D1538" i="20"/>
  <c r="C1631" i="12"/>
  <c r="G71" i="8"/>
  <c r="G101" i="8"/>
  <c r="H160" i="8"/>
  <c r="F160" i="8"/>
  <c r="C1393" i="12"/>
  <c r="D1393" i="12"/>
  <c r="C1458" i="12"/>
  <c r="D1644" i="12"/>
  <c r="C1644" i="12"/>
  <c r="F24" i="23"/>
  <c r="E56" i="8"/>
  <c r="H56" i="8"/>
  <c r="C1724" i="12"/>
  <c r="E130" i="8"/>
  <c r="H92" i="8"/>
  <c r="E186" i="8"/>
  <c r="D1376" i="12"/>
  <c r="C1376" i="12"/>
  <c r="D1388" i="12"/>
  <c r="C1547" i="12"/>
  <c r="D1587" i="12"/>
  <c r="D1379" i="20"/>
  <c r="C1379" i="20"/>
  <c r="D1386" i="20"/>
  <c r="C1386" i="20"/>
  <c r="C1399" i="20"/>
  <c r="D1399" i="20"/>
  <c r="D1595" i="20"/>
  <c r="C1595" i="20"/>
  <c r="C1745" i="20"/>
  <c r="C203" i="20"/>
  <c r="D1637" i="20"/>
  <c r="F67" i="23"/>
  <c r="E92" i="8"/>
  <c r="G301" i="8"/>
  <c r="H6" i="8"/>
  <c r="F56" i="8"/>
  <c r="F133" i="8"/>
  <c r="E133" i="8"/>
  <c r="H220" i="8"/>
  <c r="C281" i="12"/>
  <c r="C376" i="12"/>
  <c r="D1366" i="20"/>
  <c r="D1387" i="20"/>
  <c r="C1425" i="20"/>
  <c r="E125" i="8"/>
  <c r="G125" i="8"/>
  <c r="D1558" i="12"/>
  <c r="C1558" i="12"/>
  <c r="C1586" i="12"/>
  <c r="D1723" i="12"/>
  <c r="C1723" i="12"/>
  <c r="C365" i="20"/>
  <c r="C1314" i="20"/>
  <c r="D1314" i="20"/>
  <c r="D1355" i="20"/>
  <c r="C1355" i="20"/>
  <c r="D1407" i="20"/>
  <c r="D1488" i="20"/>
  <c r="C1749" i="20"/>
  <c r="D1749" i="20"/>
  <c r="D1374" i="12"/>
  <c r="D1503" i="12"/>
  <c r="C1503" i="12"/>
  <c r="C1605" i="12"/>
  <c r="D1605" i="12"/>
  <c r="D1623" i="12"/>
  <c r="C1623" i="12"/>
  <c r="D397" i="20"/>
  <c r="C397" i="20"/>
  <c r="D603" i="20"/>
  <c r="D1084" i="20"/>
  <c r="C1454" i="20"/>
  <c r="D1461" i="20"/>
  <c r="C1461" i="20"/>
  <c r="C1735" i="20"/>
  <c r="D1735" i="20"/>
  <c r="F25" i="23"/>
  <c r="H62" i="8"/>
  <c r="G308" i="8"/>
  <c r="F308" i="8"/>
  <c r="D348" i="20"/>
  <c r="C618" i="20"/>
  <c r="D1410" i="12"/>
  <c r="C1544" i="12"/>
  <c r="D1544" i="12"/>
  <c r="D1473" i="20"/>
  <c r="C1473" i="20"/>
  <c r="D1505" i="20"/>
  <c r="C1505" i="20"/>
  <c r="D1548" i="20"/>
  <c r="C1635" i="20"/>
  <c r="D1635" i="20"/>
  <c r="D1719" i="20"/>
  <c r="C1719" i="20"/>
  <c r="D1731" i="20"/>
  <c r="C1731" i="20"/>
  <c r="C1679" i="12"/>
  <c r="C1705" i="12"/>
  <c r="D1705" i="12"/>
  <c r="C1398" i="20"/>
  <c r="D1398" i="20"/>
  <c r="C1447" i="20"/>
  <c r="C1494" i="20"/>
  <c r="C1569" i="20"/>
  <c r="G157" i="8"/>
  <c r="D1384" i="12"/>
  <c r="D1441" i="12"/>
  <c r="C1719" i="12"/>
  <c r="D1719" i="12"/>
  <c r="C349" i="20"/>
  <c r="C579" i="20"/>
  <c r="D579" i="20"/>
  <c r="D1115" i="20"/>
  <c r="C1402" i="20"/>
  <c r="D170" i="20"/>
  <c r="D1403" i="20"/>
  <c r="C1403" i="20"/>
  <c r="D1503" i="20"/>
  <c r="C1503" i="20"/>
  <c r="D1756" i="20"/>
  <c r="F9" i="23"/>
  <c r="C1491" i="12"/>
  <c r="D1491" i="12"/>
  <c r="C1508" i="12"/>
  <c r="D1508" i="12"/>
  <c r="D1219" i="20"/>
  <c r="C1219" i="20"/>
  <c r="D1251" i="20"/>
  <c r="D1363" i="20"/>
  <c r="C1363" i="20"/>
  <c r="D1371" i="20"/>
  <c r="C1371" i="20"/>
  <c r="C1422" i="20"/>
  <c r="C1460" i="20"/>
  <c r="C1537" i="20"/>
  <c r="D1634" i="20"/>
  <c r="C1634" i="20"/>
  <c r="D1243" i="20"/>
  <c r="C1243" i="20"/>
  <c r="D48" i="23"/>
  <c r="D40" i="23"/>
  <c r="C1022" i="20"/>
  <c r="F68" i="23"/>
  <c r="AH4" i="29"/>
  <c r="AI4" i="29"/>
  <c r="AF4" i="29"/>
  <c r="AG4" i="29"/>
  <c r="AQ5" i="29"/>
  <c r="AQ6" i="29"/>
  <c r="AR4" i="29"/>
  <c r="AS4" i="29"/>
  <c r="B1323" i="9"/>
  <c r="B1324" i="9"/>
  <c r="B1325" i="9"/>
  <c r="B1326" i="9"/>
  <c r="C733" i="12"/>
  <c r="C1026" i="20"/>
  <c r="C598" i="12"/>
  <c r="D1037" i="20"/>
  <c r="D640" i="20"/>
  <c r="C694" i="12"/>
  <c r="C1291" i="12"/>
  <c r="D556" i="20"/>
  <c r="D460" i="12"/>
  <c r="C460" i="12"/>
  <c r="D731" i="20"/>
  <c r="D904" i="12"/>
  <c r="D511" i="20"/>
  <c r="D739" i="20"/>
  <c r="D1035" i="20"/>
  <c r="C928" i="20"/>
  <c r="B1334" i="9"/>
  <c r="B1330" i="9"/>
  <c r="B1333" i="9"/>
  <c r="C1331" i="20"/>
  <c r="B1329" i="9"/>
  <c r="B1332" i="9"/>
  <c r="B1328" i="9"/>
  <c r="B1335" i="9"/>
  <c r="B1331" i="9"/>
  <c r="B1327" i="9"/>
  <c r="C562" i="20"/>
  <c r="H166" i="8"/>
  <c r="C1400" i="12"/>
  <c r="D1477" i="12"/>
  <c r="D1523" i="12"/>
  <c r="D1485" i="20"/>
  <c r="D1240" i="12"/>
  <c r="H307" i="8"/>
  <c r="F32" i="8"/>
  <c r="H299" i="8"/>
  <c r="G82" i="8"/>
  <c r="C1750" i="20"/>
  <c r="D1394" i="12"/>
  <c r="C1282" i="20"/>
  <c r="D1282" i="20"/>
  <c r="C1471" i="20"/>
  <c r="D1479" i="20"/>
  <c r="F49" i="23"/>
  <c r="D49" i="23"/>
  <c r="E315" i="8"/>
  <c r="H315" i="8"/>
  <c r="C1137" i="12"/>
  <c r="C1537" i="12"/>
  <c r="D1611" i="12"/>
  <c r="C1611" i="12"/>
  <c r="G32" i="8"/>
  <c r="H254" i="8"/>
  <c r="C1613" i="20"/>
  <c r="C1106" i="12"/>
  <c r="H276" i="8"/>
  <c r="C103" i="20"/>
  <c r="C1354" i="20"/>
  <c r="C279" i="20"/>
  <c r="D1423" i="12"/>
  <c r="G276" i="8"/>
  <c r="E307" i="8"/>
  <c r="G182" i="8"/>
  <c r="G299" i="8"/>
  <c r="D263" i="20"/>
  <c r="F257" i="8"/>
  <c r="E91" i="8"/>
  <c r="H91" i="8"/>
  <c r="E123" i="8"/>
  <c r="F123" i="8"/>
  <c r="E139" i="8"/>
  <c r="H139" i="8"/>
  <c r="D267" i="12"/>
  <c r="C267" i="12"/>
  <c r="D1606" i="20"/>
  <c r="C1639" i="12"/>
  <c r="D1639" i="12"/>
  <c r="C1602" i="20"/>
  <c r="D1602" i="20"/>
  <c r="C1684" i="20"/>
  <c r="D1432" i="12"/>
  <c r="H32" i="8"/>
  <c r="G57" i="8"/>
  <c r="G247" i="8"/>
  <c r="E247" i="8"/>
  <c r="G307" i="8"/>
  <c r="H41" i="8"/>
  <c r="D1330" i="20"/>
  <c r="C1330" i="20"/>
  <c r="C1526" i="20"/>
  <c r="D1526" i="20"/>
  <c r="C1147" i="12"/>
  <c r="G315" i="8"/>
  <c r="H24" i="8"/>
  <c r="E299" i="8"/>
  <c r="D1105" i="12"/>
  <c r="C1129" i="12"/>
  <c r="E175" i="8"/>
  <c r="E276" i="8"/>
  <c r="F315" i="8"/>
  <c r="G34" i="8"/>
  <c r="E53" i="8"/>
  <c r="H53" i="8"/>
  <c r="H61" i="8"/>
  <c r="F61" i="8"/>
  <c r="H84" i="8"/>
  <c r="G84" i="8"/>
  <c r="C1284" i="12"/>
  <c r="C1370" i="20"/>
  <c r="D1746" i="12"/>
  <c r="C1746" i="12"/>
  <c r="C893" i="20"/>
  <c r="D1504" i="20"/>
  <c r="C1415" i="12"/>
  <c r="D1415" i="12"/>
  <c r="D1455" i="12"/>
  <c r="C1455" i="12"/>
  <c r="C1463" i="12"/>
  <c r="D1463" i="12"/>
  <c r="D1216" i="12"/>
  <c r="D551" i="12"/>
  <c r="C1169" i="12"/>
  <c r="D1621" i="20"/>
  <c r="C1621" i="20"/>
  <c r="C1097" i="12"/>
  <c r="H158" i="8"/>
  <c r="E134" i="8"/>
  <c r="C1003" i="20"/>
  <c r="D1003" i="20"/>
  <c r="D1563" i="20"/>
  <c r="C1563" i="20"/>
  <c r="D819" i="20"/>
  <c r="Y5" i="29"/>
  <c r="Y6" i="29"/>
  <c r="Y7" i="29"/>
  <c r="D675" i="20"/>
  <c r="H127" i="8"/>
  <c r="C787" i="20"/>
  <c r="G24" i="8"/>
  <c r="F175" i="8"/>
  <c r="F23" i="8"/>
  <c r="E38" i="8"/>
  <c r="F38" i="8"/>
  <c r="E62" i="8"/>
  <c r="F62" i="8"/>
  <c r="G62" i="8"/>
  <c r="G181" i="8"/>
  <c r="C1721" i="12"/>
  <c r="D1506" i="12"/>
  <c r="G241" i="8"/>
  <c r="H218" i="8"/>
  <c r="E234" i="8"/>
  <c r="F264" i="8"/>
  <c r="H97" i="8"/>
  <c r="G97" i="8"/>
  <c r="E97" i="8"/>
  <c r="D292" i="12"/>
  <c r="D1687" i="12"/>
  <c r="D1695" i="12"/>
  <c r="D1628" i="20"/>
  <c r="C1708" i="20"/>
  <c r="D1747" i="12"/>
  <c r="C1747" i="12"/>
  <c r="D1571" i="20"/>
  <c r="C1571" i="20"/>
  <c r="D1705" i="20"/>
  <c r="C1705" i="20"/>
  <c r="C1720" i="20"/>
  <c r="C1473" i="12"/>
  <c r="D1473" i="12"/>
  <c r="D1725" i="12"/>
  <c r="C1725" i="12"/>
  <c r="D1451" i="20"/>
  <c r="E25" i="8"/>
  <c r="G33" i="8"/>
  <c r="E85" i="8"/>
  <c r="C1619" i="20"/>
  <c r="D1619" i="20"/>
  <c r="C1700" i="20"/>
  <c r="F72" i="8"/>
  <c r="F242" i="8"/>
  <c r="G242" i="8"/>
  <c r="F286" i="8"/>
  <c r="G286" i="8"/>
  <c r="C1685" i="20"/>
  <c r="D1543" i="20"/>
  <c r="C238" i="20"/>
  <c r="D238" i="20"/>
  <c r="D1484" i="20"/>
  <c r="C1484" i="20"/>
  <c r="D1491" i="20"/>
  <c r="C1491" i="20"/>
  <c r="D1507" i="20"/>
  <c r="C1507" i="20"/>
  <c r="D10" i="23"/>
  <c r="F10" i="23"/>
  <c r="G358" i="8"/>
  <c r="E358" i="8"/>
  <c r="C1594" i="12"/>
  <c r="D1476" i="12"/>
  <c r="D1027" i="20"/>
  <c r="D1019" i="20"/>
  <c r="D1732" i="20"/>
  <c r="D1531" i="20"/>
  <c r="D1625" i="20"/>
  <c r="F30" i="23"/>
  <c r="D30" i="23"/>
  <c r="E58" i="23"/>
  <c r="F350" i="8"/>
  <c r="F334" i="8"/>
  <c r="H317" i="8"/>
  <c r="C213" i="20"/>
  <c r="C201" i="12"/>
  <c r="D253" i="20"/>
  <c r="D875" i="12"/>
  <c r="C1222" i="12"/>
  <c r="D747" i="20"/>
  <c r="C747" i="20"/>
  <c r="D1162" i="20"/>
  <c r="C937" i="20"/>
  <c r="D209" i="12"/>
  <c r="C1205" i="12"/>
  <c r="D923" i="12"/>
  <c r="C319" i="20"/>
  <c r="C261" i="20"/>
  <c r="C1321" i="12"/>
  <c r="C834" i="20"/>
  <c r="D197" i="20"/>
  <c r="D653" i="12"/>
  <c r="D826" i="20"/>
  <c r="D578" i="12"/>
  <c r="C116" i="12"/>
  <c r="D116" i="12"/>
  <c r="C1260" i="20"/>
  <c r="C1235" i="12"/>
  <c r="C221" i="12"/>
  <c r="C1061" i="20"/>
  <c r="C578" i="20"/>
  <c r="C97" i="20"/>
  <c r="D97" i="20"/>
  <c r="C682" i="20"/>
  <c r="D682" i="20"/>
  <c r="C1271" i="20"/>
  <c r="C1326" i="20"/>
  <c r="D98" i="20"/>
  <c r="C98" i="20"/>
  <c r="D1033" i="20"/>
  <c r="C643" i="20"/>
  <c r="C556" i="12"/>
  <c r="D153" i="20"/>
  <c r="D415" i="20"/>
  <c r="C161" i="12"/>
  <c r="D161" i="12"/>
  <c r="D289" i="12"/>
  <c r="C312" i="12"/>
  <c r="D312" i="12"/>
  <c r="D1187" i="12"/>
  <c r="C1194" i="12"/>
  <c r="C1248" i="12"/>
  <c r="C136" i="20"/>
  <c r="D310" i="20"/>
  <c r="C310" i="20"/>
  <c r="C620" i="20"/>
  <c r="D674" i="20"/>
  <c r="C674" i="20"/>
  <c r="C367" i="20"/>
  <c r="D455" i="20"/>
  <c r="C455" i="20"/>
  <c r="D1010" i="20"/>
  <c r="C1303" i="20"/>
  <c r="D447" i="20"/>
  <c r="D218" i="12"/>
  <c r="C218" i="12"/>
  <c r="C462" i="20"/>
  <c r="C1248" i="20"/>
  <c r="D730" i="12"/>
  <c r="D988" i="12"/>
  <c r="D1239" i="12"/>
  <c r="D470" i="20"/>
  <c r="C738" i="20"/>
  <c r="D738" i="20"/>
  <c r="C1136" i="20"/>
  <c r="C431" i="20"/>
  <c r="D431" i="20"/>
  <c r="D636" i="20"/>
  <c r="C821" i="12"/>
  <c r="C876" i="12"/>
  <c r="C443" i="12"/>
  <c r="C574" i="12"/>
  <c r="C1226" i="12"/>
  <c r="C1272" i="12"/>
  <c r="D527" i="12"/>
  <c r="C527" i="12"/>
  <c r="C1173" i="12"/>
  <c r="D1173" i="12"/>
  <c r="D1181" i="12"/>
  <c r="C900" i="20"/>
  <c r="D900" i="20"/>
  <c r="D964" i="20"/>
  <c r="C964" i="20"/>
  <c r="D820" i="20"/>
  <c r="D1074" i="20"/>
  <c r="D1213" i="12"/>
  <c r="D1296" i="12"/>
  <c r="C1312" i="12"/>
  <c r="D1312" i="12"/>
  <c r="C1100" i="20"/>
  <c r="D1132" i="20"/>
  <c r="D1275" i="20"/>
  <c r="C1275" i="20"/>
  <c r="D802" i="12"/>
  <c r="C802" i="12"/>
  <c r="C138" i="20"/>
  <c r="D1304" i="20"/>
  <c r="D468" i="12"/>
  <c r="D792" i="12"/>
  <c r="D270" i="12"/>
  <c r="D490" i="12"/>
  <c r="D1034" i="20"/>
  <c r="D372" i="12"/>
  <c r="D395" i="12"/>
  <c r="C395" i="12"/>
  <c r="C427" i="12"/>
  <c r="C483" i="12"/>
  <c r="D1145" i="12"/>
  <c r="D154" i="20"/>
  <c r="D995" i="20"/>
  <c r="C676" i="12"/>
  <c r="D396" i="12"/>
  <c r="D736" i="12"/>
  <c r="D1066" i="12"/>
  <c r="C1098" i="12"/>
  <c r="C255" i="20"/>
  <c r="D271" i="20"/>
  <c r="C271" i="20"/>
  <c r="D333" i="20"/>
  <c r="D373" i="20"/>
  <c r="C373" i="20"/>
  <c r="C540" i="20"/>
  <c r="C564" i="20"/>
  <c r="D580" i="20"/>
  <c r="C580" i="20"/>
  <c r="C703" i="12"/>
  <c r="C439" i="20"/>
  <c r="D439" i="20"/>
  <c r="C702" i="12"/>
  <c r="C777" i="12"/>
  <c r="D956" i="12"/>
  <c r="C956" i="12"/>
  <c r="C1146" i="20"/>
  <c r="C794" i="20"/>
  <c r="C399" i="12"/>
  <c r="C1138" i="20"/>
  <c r="C1293" i="12"/>
  <c r="C277" i="12"/>
  <c r="C968" i="20"/>
  <c r="D1001" i="12"/>
  <c r="D416" i="12"/>
  <c r="C1002" i="12"/>
  <c r="D1002" i="12"/>
  <c r="D1034" i="12"/>
  <c r="D1163" i="20"/>
  <c r="C1163" i="20"/>
  <c r="C1171" i="20"/>
  <c r="D1171" i="20"/>
  <c r="D660" i="12"/>
  <c r="C487" i="20"/>
  <c r="C133" i="12"/>
  <c r="C304" i="12"/>
  <c r="D304" i="12"/>
  <c r="C446" i="12"/>
  <c r="D446" i="12"/>
  <c r="C631" i="12"/>
  <c r="D631" i="12"/>
  <c r="D1238" i="12"/>
  <c r="C1156" i="20"/>
  <c r="D285" i="12"/>
  <c r="D1223" i="20"/>
  <c r="D421" i="12"/>
  <c r="C136" i="12"/>
  <c r="C1209" i="12"/>
  <c r="D1209" i="12"/>
  <c r="D1253" i="12"/>
  <c r="C1323" i="20"/>
  <c r="D1323" i="20"/>
  <c r="D1133" i="12"/>
  <c r="D560" i="20"/>
  <c r="C1229" i="12"/>
  <c r="D896" i="12"/>
  <c r="C383" i="12"/>
  <c r="C912" i="20"/>
  <c r="C1315" i="20"/>
  <c r="C1101" i="20"/>
  <c r="D704" i="12"/>
  <c r="C899" i="12"/>
  <c r="D1188" i="12"/>
  <c r="C1114" i="20"/>
  <c r="C247" i="20"/>
  <c r="D381" i="20"/>
  <c r="C381" i="20"/>
  <c r="D1063" i="20"/>
  <c r="D1316" i="20"/>
  <c r="D563" i="20"/>
  <c r="D324" i="20"/>
  <c r="C817" i="12"/>
  <c r="D270" i="20"/>
  <c r="C510" i="12"/>
  <c r="D502" i="12"/>
  <c r="C502" i="12"/>
  <c r="D1160" i="12"/>
  <c r="D1292" i="12"/>
  <c r="D334" i="20"/>
  <c r="C334" i="20"/>
  <c r="D1061" i="12"/>
  <c r="D1268" i="20"/>
  <c r="D673" i="12"/>
  <c r="C491" i="20"/>
  <c r="C966" i="20"/>
  <c r="D778" i="20"/>
  <c r="F7" i="8"/>
  <c r="E7" i="8"/>
  <c r="E176" i="8"/>
  <c r="F176" i="8"/>
  <c r="F214" i="8"/>
  <c r="H214" i="8"/>
  <c r="E214" i="8"/>
  <c r="H252" i="8"/>
  <c r="G266" i="8"/>
  <c r="D583" i="12"/>
  <c r="D626" i="20"/>
  <c r="C626" i="20"/>
  <c r="E333" i="8"/>
  <c r="G333" i="8"/>
  <c r="C547" i="12"/>
  <c r="F15" i="8"/>
  <c r="G68" i="8"/>
  <c r="F68" i="8"/>
  <c r="G267" i="8"/>
  <c r="F267" i="8"/>
  <c r="E267" i="8"/>
  <c r="D548" i="12"/>
  <c r="C548" i="12"/>
  <c r="C1564" i="12"/>
  <c r="D1564" i="12"/>
  <c r="D588" i="20"/>
  <c r="C588" i="20"/>
  <c r="D761" i="20"/>
  <c r="F198" i="8"/>
  <c r="G154" i="8"/>
  <c r="F154" i="8"/>
  <c r="D1486" i="12"/>
  <c r="C1486" i="12"/>
  <c r="C1734" i="12"/>
  <c r="E325" i="8"/>
  <c r="H325" i="8"/>
  <c r="C284" i="12"/>
  <c r="D668" i="20"/>
  <c r="C1521" i="12"/>
  <c r="D955" i="12"/>
  <c r="F271" i="8"/>
  <c r="C540" i="12"/>
  <c r="C595" i="20"/>
  <c r="F162" i="8"/>
  <c r="G214" i="8"/>
  <c r="F305" i="8"/>
  <c r="H179" i="8"/>
  <c r="E179" i="8"/>
  <c r="E209" i="8"/>
  <c r="G209" i="8"/>
  <c r="H209" i="8"/>
  <c r="D256" i="12"/>
  <c r="C256" i="12"/>
  <c r="D344" i="12"/>
  <c r="C344" i="12"/>
  <c r="D373" i="12"/>
  <c r="C466" i="12"/>
  <c r="D466" i="12"/>
  <c r="D472" i="12"/>
  <c r="D737" i="12"/>
  <c r="C737" i="12"/>
  <c r="C781" i="12"/>
  <c r="D781" i="12"/>
  <c r="C1027" i="12"/>
  <c r="C1589" i="12"/>
  <c r="D192" i="20"/>
  <c r="C1737" i="20"/>
  <c r="D1480" i="12"/>
  <c r="C1480" i="12"/>
  <c r="C1609" i="12"/>
  <c r="D1609" i="12"/>
  <c r="D1624" i="12"/>
  <c r="C1624" i="12"/>
  <c r="D1697" i="12"/>
  <c r="C1697" i="12"/>
  <c r="C1704" i="12"/>
  <c r="D1704" i="12"/>
  <c r="C1711" i="12"/>
  <c r="D1711" i="12"/>
  <c r="C1299" i="20"/>
  <c r="D1299" i="20"/>
  <c r="F27" i="23"/>
  <c r="D27" i="23"/>
  <c r="H67" i="8"/>
  <c r="G67" i="8"/>
  <c r="G168" i="8"/>
  <c r="D514" i="12"/>
  <c r="C514" i="12"/>
  <c r="H198" i="8"/>
  <c r="H161" i="8"/>
  <c r="H260" i="8"/>
  <c r="D1549" i="12"/>
  <c r="C1549" i="12"/>
  <c r="F60" i="8"/>
  <c r="E198" i="8"/>
  <c r="E5" i="8"/>
  <c r="F185" i="8"/>
  <c r="F261" i="8"/>
  <c r="H261" i="8"/>
  <c r="D1742" i="12"/>
  <c r="C1742" i="12"/>
  <c r="D145" i="20"/>
  <c r="C145" i="20"/>
  <c r="D169" i="20"/>
  <c r="C169" i="20"/>
  <c r="C715" i="20"/>
  <c r="E168" i="8"/>
  <c r="C995" i="12"/>
  <c r="G5" i="8"/>
  <c r="F116" i="8"/>
  <c r="G116" i="8"/>
  <c r="H116" i="8"/>
  <c r="E124" i="8"/>
  <c r="E140" i="8"/>
  <c r="G180" i="8"/>
  <c r="F180" i="8"/>
  <c r="E194" i="8"/>
  <c r="G194" i="8"/>
  <c r="F194" i="8"/>
  <c r="D95" i="12"/>
  <c r="D257" i="12"/>
  <c r="C257" i="12"/>
  <c r="D724" i="12"/>
  <c r="C724" i="12"/>
  <c r="D789" i="12"/>
  <c r="C789" i="12"/>
  <c r="C1542" i="12"/>
  <c r="D384" i="20"/>
  <c r="C1481" i="12"/>
  <c r="D1481" i="12"/>
  <c r="C1496" i="12"/>
  <c r="D1496" i="12"/>
  <c r="D1502" i="12"/>
  <c r="C1502" i="12"/>
  <c r="D1720" i="12"/>
  <c r="D999" i="20"/>
  <c r="D1015" i="20"/>
  <c r="F28" i="23"/>
  <c r="D28" i="23"/>
  <c r="G15" i="8"/>
  <c r="E15" i="8"/>
  <c r="F88" i="8"/>
  <c r="D634" i="20"/>
  <c r="C634" i="20"/>
  <c r="C924" i="20"/>
  <c r="F89" i="8"/>
  <c r="H89" i="8"/>
  <c r="E238" i="8"/>
  <c r="F313" i="8"/>
  <c r="H313" i="8"/>
  <c r="C1507" i="12"/>
  <c r="D1507" i="12"/>
  <c r="D707" i="20"/>
  <c r="G253" i="8"/>
  <c r="E253" i="8"/>
  <c r="C494" i="12"/>
  <c r="D494" i="12"/>
  <c r="D882" i="12"/>
  <c r="D1726" i="12"/>
  <c r="C1726" i="12"/>
  <c r="C730" i="20"/>
  <c r="C970" i="12"/>
  <c r="D243" i="20"/>
  <c r="E142" i="8"/>
  <c r="F283" i="8"/>
  <c r="C535" i="12"/>
  <c r="C575" i="12"/>
  <c r="H68" i="8"/>
  <c r="E257" i="8"/>
  <c r="E75" i="8"/>
  <c r="H75" i="8"/>
  <c r="H19" i="8"/>
  <c r="G19" i="8"/>
  <c r="F19" i="8"/>
  <c r="H40" i="8"/>
  <c r="E48" i="8"/>
  <c r="C138" i="12"/>
  <c r="C153" i="12"/>
  <c r="D153" i="12"/>
  <c r="C588" i="12"/>
  <c r="C732" i="12"/>
  <c r="D732" i="12"/>
  <c r="D745" i="12"/>
  <c r="C745" i="12"/>
  <c r="D939" i="12"/>
  <c r="C939" i="12"/>
  <c r="C947" i="12"/>
  <c r="D947" i="12"/>
  <c r="D1074" i="12"/>
  <c r="D1174" i="12"/>
  <c r="C1174" i="12"/>
  <c r="C1389" i="12"/>
  <c r="D1516" i="12"/>
  <c r="C1457" i="12"/>
  <c r="D1494" i="12"/>
  <c r="C714" i="20"/>
  <c r="D330" i="20"/>
  <c r="D1470" i="20"/>
  <c r="D1474" i="12"/>
  <c r="C1474" i="12"/>
  <c r="D1489" i="12"/>
  <c r="D1656" i="12"/>
  <c r="C1676" i="12"/>
  <c r="D1713" i="12"/>
  <c r="C1713" i="12"/>
  <c r="D303" i="20"/>
  <c r="D325" i="20"/>
  <c r="C325" i="20"/>
  <c r="D827" i="20"/>
  <c r="C827" i="20"/>
  <c r="D843" i="20"/>
  <c r="C866" i="20"/>
  <c r="D866" i="20"/>
  <c r="C874" i="20"/>
  <c r="D874" i="20"/>
  <c r="D1686" i="20"/>
  <c r="C1686" i="20"/>
  <c r="C1713" i="20"/>
  <c r="D1713" i="20"/>
  <c r="D1721" i="20"/>
  <c r="C1721" i="20"/>
  <c r="C1728" i="20"/>
  <c r="D1728" i="20"/>
  <c r="F8" i="23"/>
  <c r="D8" i="23"/>
  <c r="F22" i="23"/>
  <c r="G83" i="8"/>
  <c r="E83" i="8"/>
  <c r="D1360" i="12"/>
  <c r="D1533" i="12"/>
  <c r="C1533" i="12"/>
  <c r="D722" i="20"/>
  <c r="C722" i="20"/>
  <c r="D815" i="12"/>
  <c r="C1339" i="12"/>
  <c r="C129" i="12"/>
  <c r="H199" i="8"/>
  <c r="H13" i="8"/>
  <c r="F13" i="8"/>
  <c r="F94" i="8"/>
  <c r="G94" i="8"/>
  <c r="H94" i="8"/>
  <c r="E126" i="8"/>
  <c r="F134" i="8"/>
  <c r="H134" i="8"/>
  <c r="E279" i="8"/>
  <c r="H279" i="8"/>
  <c r="D154" i="12"/>
  <c r="D332" i="12"/>
  <c r="C962" i="12"/>
  <c r="D962" i="12"/>
  <c r="D999" i="12"/>
  <c r="C1175" i="12"/>
  <c r="C1183" i="12"/>
  <c r="C1750" i="12"/>
  <c r="D1444" i="12"/>
  <c r="C1381" i="12"/>
  <c r="D1381" i="12"/>
  <c r="D1456" i="12"/>
  <c r="C1456" i="12"/>
  <c r="C1582" i="12"/>
  <c r="C1670" i="12"/>
  <c r="D1685" i="12"/>
  <c r="C1685" i="12"/>
  <c r="C1692" i="12"/>
  <c r="D1692" i="12"/>
  <c r="D1714" i="12"/>
  <c r="C1714" i="12"/>
  <c r="D275" i="20"/>
  <c r="C311" i="20"/>
  <c r="D547" i="20"/>
  <c r="C547" i="20"/>
  <c r="C555" i="20"/>
  <c r="D555" i="20"/>
  <c r="C1438" i="20"/>
  <c r="D1438" i="20"/>
  <c r="D1446" i="20"/>
  <c r="C1446" i="20"/>
  <c r="D1478" i="20"/>
  <c r="C1478" i="20"/>
  <c r="D1514" i="20"/>
  <c r="D1680" i="20"/>
  <c r="C1680" i="20"/>
  <c r="D1687" i="20"/>
  <c r="D1744" i="20"/>
  <c r="C1744" i="20"/>
  <c r="D434" i="12"/>
  <c r="F279" i="8"/>
  <c r="G235" i="8"/>
  <c r="E312" i="8"/>
  <c r="E67" i="8"/>
  <c r="G142" i="8"/>
  <c r="F45" i="23"/>
  <c r="G313" i="8"/>
  <c r="G283" i="8"/>
  <c r="C916" i="12"/>
  <c r="C940" i="12"/>
  <c r="C500" i="12"/>
  <c r="H253" i="8"/>
  <c r="H257" i="8"/>
  <c r="G35" i="8"/>
  <c r="F35" i="8"/>
  <c r="H35" i="8"/>
  <c r="F42" i="8"/>
  <c r="G50" i="8"/>
  <c r="H50" i="8"/>
  <c r="F111" i="8"/>
  <c r="H111" i="8"/>
  <c r="E111" i="8"/>
  <c r="F205" i="8"/>
  <c r="H205" i="8"/>
  <c r="G205" i="8"/>
  <c r="E213" i="8"/>
  <c r="H213" i="8"/>
  <c r="F288" i="8"/>
  <c r="D134" i="12"/>
  <c r="C333" i="12"/>
  <c r="D333" i="12"/>
  <c r="D392" i="12"/>
  <c r="D698" i="12"/>
  <c r="C698" i="12"/>
  <c r="C720" i="12"/>
  <c r="C1091" i="12"/>
  <c r="D1091" i="12"/>
  <c r="C647" i="20"/>
  <c r="D1451" i="12"/>
  <c r="D1555" i="12"/>
  <c r="C1555" i="12"/>
  <c r="C1612" i="12"/>
  <c r="D1612" i="12"/>
  <c r="D1671" i="12"/>
  <c r="D375" i="20"/>
  <c r="C706" i="20"/>
  <c r="D706" i="20"/>
  <c r="D743" i="20"/>
  <c r="C743" i="20"/>
  <c r="D1431" i="20"/>
  <c r="C1431" i="20"/>
  <c r="C1463" i="20"/>
  <c r="D1463" i="20"/>
  <c r="D1499" i="20"/>
  <c r="C1499" i="20"/>
  <c r="D1566" i="20"/>
  <c r="C1566" i="20"/>
  <c r="C1573" i="20"/>
  <c r="D1573" i="20"/>
  <c r="D1659" i="20"/>
  <c r="C1659" i="20"/>
  <c r="D1688" i="20"/>
  <c r="D1715" i="20"/>
  <c r="C1715" i="20"/>
  <c r="D23" i="23"/>
  <c r="F23" i="23"/>
  <c r="D1378" i="20"/>
  <c r="C1378" i="20"/>
  <c r="D1456" i="20"/>
  <c r="D1472" i="20"/>
  <c r="C1472" i="20"/>
  <c r="C1674" i="20"/>
  <c r="D1674" i="20"/>
  <c r="C1689" i="20"/>
  <c r="G224" i="8"/>
  <c r="D1621" i="12"/>
  <c r="C1440" i="20"/>
  <c r="C1617" i="20"/>
  <c r="C1394" i="20"/>
  <c r="D1416" i="12"/>
  <c r="C1416" i="12"/>
  <c r="C1431" i="12"/>
  <c r="D1431" i="12"/>
  <c r="D1593" i="12"/>
  <c r="C1593" i="12"/>
  <c r="D1665" i="12"/>
  <c r="C1665" i="12"/>
  <c r="D167" i="20"/>
  <c r="D1009" i="12"/>
  <c r="C1530" i="20"/>
  <c r="C1637" i="12"/>
  <c r="C1014" i="20"/>
  <c r="D1067" i="20"/>
  <c r="C1067" i="20"/>
  <c r="F79" i="8"/>
  <c r="D1628" i="12"/>
  <c r="C1580" i="20"/>
  <c r="C1404" i="12"/>
  <c r="D1404" i="12"/>
  <c r="C1690" i="12"/>
  <c r="D1690" i="12"/>
  <c r="D177" i="20"/>
  <c r="C177" i="20"/>
  <c r="D548" i="20"/>
  <c r="C548" i="20"/>
  <c r="C905" i="20"/>
  <c r="D14" i="23"/>
  <c r="F14" i="23"/>
  <c r="D42" i="23"/>
  <c r="F42" i="23"/>
  <c r="C1461" i="12"/>
  <c r="D1573" i="12"/>
  <c r="D1498" i="12"/>
  <c r="C594" i="20"/>
  <c r="C358" i="20"/>
  <c r="Z4" i="29"/>
  <c r="G357" i="8"/>
  <c r="E341" i="8"/>
  <c r="H341" i="8"/>
  <c r="C1591" i="12"/>
  <c r="C858" i="20"/>
  <c r="C1218" i="20"/>
  <c r="D681" i="20"/>
  <c r="D1727" i="20"/>
  <c r="D1406" i="12"/>
  <c r="C1579" i="12"/>
  <c r="E59" i="23"/>
  <c r="D59" i="23"/>
  <c r="F59" i="23"/>
  <c r="H358" i="8"/>
  <c r="G342" i="8"/>
  <c r="G326" i="8"/>
  <c r="F318" i="8"/>
  <c r="C1435" i="20"/>
  <c r="E54" i="23"/>
  <c r="F54" i="23"/>
  <c r="F358" i="8"/>
  <c r="E342" i="8"/>
  <c r="G334" i="8"/>
  <c r="E326" i="8"/>
  <c r="D1549" i="20"/>
  <c r="E65" i="23"/>
  <c r="F65" i="23"/>
  <c r="E63" i="23"/>
  <c r="F63" i="23"/>
  <c r="H58" i="8"/>
  <c r="G58" i="8"/>
  <c r="E58" i="8"/>
  <c r="E74" i="8"/>
  <c r="F74" i="8"/>
  <c r="H74" i="8"/>
  <c r="H170" i="8"/>
  <c r="H184" i="8"/>
  <c r="D613" i="12"/>
  <c r="C830" i="12"/>
  <c r="C1184" i="12"/>
  <c r="F65" i="8"/>
  <c r="G65" i="8"/>
  <c r="G81" i="8"/>
  <c r="H81" i="8"/>
  <c r="H86" i="8"/>
  <c r="G86" i="8"/>
  <c r="E86" i="8"/>
  <c r="E184" i="8"/>
  <c r="H190" i="8"/>
  <c r="E190" i="8"/>
  <c r="F190" i="8"/>
  <c r="F243" i="8"/>
  <c r="E243" i="8"/>
  <c r="H243" i="8"/>
  <c r="E250" i="8"/>
  <c r="C108" i="12"/>
  <c r="D1029" i="12"/>
  <c r="D1082" i="12"/>
  <c r="D1249" i="12"/>
  <c r="C1412" i="12"/>
  <c r="D1412" i="12"/>
  <c r="C1475" i="12"/>
  <c r="D1613" i="12"/>
  <c r="C1613" i="12"/>
  <c r="D1641" i="12"/>
  <c r="C630" i="20"/>
  <c r="D762" i="20"/>
  <c r="C762" i="20"/>
  <c r="C770" i="20"/>
  <c r="D770" i="20"/>
  <c r="D836" i="20"/>
  <c r="D1395" i="20"/>
  <c r="C1395" i="20"/>
  <c r="D1409" i="20"/>
  <c r="C1409" i="20"/>
  <c r="D1498" i="20"/>
  <c r="C1498" i="20"/>
  <c r="C1513" i="20"/>
  <c r="D1513" i="20"/>
  <c r="F33" i="23"/>
  <c r="D33" i="23"/>
  <c r="D1309" i="12"/>
  <c r="C1454" i="12"/>
  <c r="D113" i="20"/>
  <c r="C113" i="20"/>
  <c r="D129" i="20"/>
  <c r="C129" i="20"/>
  <c r="C152" i="20"/>
  <c r="C215" i="20"/>
  <c r="C733" i="20"/>
  <c r="D1389" i="20"/>
  <c r="C1389" i="20"/>
  <c r="C1153" i="12"/>
  <c r="G74" i="8"/>
  <c r="H236" i="8"/>
  <c r="E51" i="8"/>
  <c r="G51" i="8"/>
  <c r="F59" i="8"/>
  <c r="E59" i="8"/>
  <c r="G59" i="8"/>
  <c r="F229" i="8"/>
  <c r="E229" i="8"/>
  <c r="G229" i="8"/>
  <c r="E237" i="8"/>
  <c r="G237" i="8"/>
  <c r="H237" i="8"/>
  <c r="F237" i="8"/>
  <c r="C240" i="12"/>
  <c r="D240" i="12"/>
  <c r="D406" i="12"/>
  <c r="C593" i="12"/>
  <c r="D593" i="12"/>
  <c r="D607" i="12"/>
  <c r="D614" i="12"/>
  <c r="C614" i="12"/>
  <c r="C1003" i="12"/>
  <c r="D1146" i="12"/>
  <c r="C1146" i="12"/>
  <c r="D1177" i="12"/>
  <c r="D1386" i="12"/>
  <c r="C1386" i="12"/>
  <c r="D1399" i="12"/>
  <c r="C1399" i="12"/>
  <c r="D1443" i="12"/>
  <c r="D1590" i="12"/>
  <c r="C1590" i="12"/>
  <c r="D1603" i="12"/>
  <c r="D107" i="20"/>
  <c r="C114" i="20"/>
  <c r="D114" i="20"/>
  <c r="C122" i="20"/>
  <c r="D1168" i="20"/>
  <c r="D1266" i="20"/>
  <c r="C1266" i="20"/>
  <c r="D93" i="20"/>
  <c r="C93" i="20"/>
  <c r="C149" i="12"/>
  <c r="C586" i="12"/>
  <c r="D1297" i="12"/>
  <c r="C1572" i="12"/>
  <c r="D1572" i="12"/>
  <c r="C453" i="20"/>
  <c r="D1716" i="20"/>
  <c r="C1716" i="20"/>
  <c r="G236" i="8"/>
  <c r="D937" i="12"/>
  <c r="C419" i="12"/>
  <c r="H45" i="8"/>
  <c r="G45" i="8"/>
  <c r="E45" i="8"/>
  <c r="E297" i="8"/>
  <c r="C387" i="12"/>
  <c r="D387" i="12"/>
  <c r="C506" i="12"/>
  <c r="C639" i="12"/>
  <c r="C659" i="12"/>
  <c r="D913" i="12"/>
  <c r="C1045" i="12"/>
  <c r="D1045" i="12"/>
  <c r="C1285" i="12"/>
  <c r="D326" i="20"/>
  <c r="D454" i="20"/>
  <c r="C454" i="20"/>
  <c r="D1123" i="20"/>
  <c r="C1123" i="20"/>
  <c r="C1139" i="20"/>
  <c r="D1139" i="20"/>
  <c r="C1620" i="20"/>
  <c r="D1620" i="20"/>
  <c r="C1627" i="20"/>
  <c r="D1627" i="20"/>
  <c r="D1649" i="20"/>
  <c r="C1649" i="20"/>
  <c r="D1669" i="20"/>
  <c r="C1669" i="20"/>
  <c r="D1703" i="20"/>
  <c r="C1703" i="20"/>
  <c r="F244" i="8"/>
  <c r="E244" i="8"/>
  <c r="G244" i="8"/>
  <c r="C454" i="12"/>
  <c r="C844" i="12"/>
  <c r="D844" i="12"/>
  <c r="E30" i="8"/>
  <c r="G30" i="8"/>
  <c r="H30" i="8"/>
  <c r="F44" i="8"/>
  <c r="E44" i="8"/>
  <c r="G144" i="8"/>
  <c r="H144" i="8"/>
  <c r="E144" i="8"/>
  <c r="D225" i="12"/>
  <c r="C225" i="12"/>
  <c r="C651" i="12"/>
  <c r="D765" i="12"/>
  <c r="D773" i="12"/>
  <c r="C773" i="12"/>
  <c r="C990" i="12"/>
  <c r="D1052" i="12"/>
  <c r="D1364" i="12"/>
  <c r="C1154" i="20"/>
  <c r="D1154" i="20"/>
  <c r="D1228" i="20"/>
  <c r="C1752" i="20"/>
  <c r="D1752" i="20"/>
  <c r="C1614" i="12"/>
  <c r="C651" i="20"/>
  <c r="F10" i="8"/>
  <c r="G10" i="8"/>
  <c r="G137" i="8"/>
  <c r="F137" i="8"/>
  <c r="H274" i="8"/>
  <c r="F274" i="8"/>
  <c r="G274" i="8"/>
  <c r="G282" i="8"/>
  <c r="H282" i="8"/>
  <c r="E282" i="8"/>
  <c r="F282" i="8"/>
  <c r="C1398" i="12"/>
  <c r="F66" i="8"/>
  <c r="F236" i="8"/>
  <c r="H23" i="8"/>
  <c r="G9" i="8"/>
  <c r="E114" i="8"/>
  <c r="G114" i="8"/>
  <c r="F122" i="8"/>
  <c r="H122" i="8"/>
  <c r="F130" i="8"/>
  <c r="H130" i="8"/>
  <c r="H210" i="8"/>
  <c r="E210" i="8"/>
  <c r="F210" i="8"/>
  <c r="F217" i="8"/>
  <c r="H217" i="8"/>
  <c r="F268" i="8"/>
  <c r="E275" i="8"/>
  <c r="H275" i="8"/>
  <c r="F275" i="8"/>
  <c r="G275" i="8"/>
  <c r="C200" i="12"/>
  <c r="D206" i="12"/>
  <c r="C206" i="12"/>
  <c r="C381" i="12"/>
  <c r="D971" i="12"/>
  <c r="C971" i="12"/>
  <c r="C978" i="12"/>
  <c r="C986" i="12"/>
  <c r="C1228" i="12"/>
  <c r="D1273" i="12"/>
  <c r="D306" i="20"/>
  <c r="C1585" i="20"/>
  <c r="C1593" i="20"/>
  <c r="D1601" i="20"/>
  <c r="C1601" i="20"/>
  <c r="D1650" i="20"/>
  <c r="C1650" i="20"/>
  <c r="D1678" i="20"/>
  <c r="C1678" i="20"/>
  <c r="D785" i="12"/>
  <c r="D1070" i="12"/>
  <c r="C1070" i="12"/>
  <c r="C1083" i="12"/>
  <c r="D1083" i="12"/>
  <c r="C1316" i="12"/>
  <c r="D1316" i="12"/>
  <c r="F157" i="8"/>
  <c r="C241" i="12"/>
  <c r="C468" i="20"/>
  <c r="D468" i="20"/>
  <c r="C1244" i="12"/>
  <c r="E66" i="8"/>
  <c r="E158" i="8"/>
  <c r="D825" i="12"/>
  <c r="H229" i="8"/>
  <c r="E99" i="8"/>
  <c r="H99" i="8"/>
  <c r="G196" i="8"/>
  <c r="F196" i="8"/>
  <c r="H196" i="8"/>
  <c r="E196" i="8"/>
  <c r="C176" i="12"/>
  <c r="C189" i="12"/>
  <c r="C214" i="12"/>
  <c r="D268" i="12"/>
  <c r="D273" i="12"/>
  <c r="C273" i="12"/>
  <c r="D316" i="12"/>
  <c r="C316" i="12"/>
  <c r="D567" i="12"/>
  <c r="C722" i="12"/>
  <c r="C868" i="12"/>
  <c r="D907" i="12"/>
  <c r="C907" i="12"/>
  <c r="C1267" i="12"/>
  <c r="D1267" i="12"/>
  <c r="D1550" i="20"/>
  <c r="C1550" i="20"/>
  <c r="D1579" i="20"/>
  <c r="C1579" i="20"/>
  <c r="D1609" i="20"/>
  <c r="C1609" i="20"/>
  <c r="D39" i="23"/>
  <c r="D670" i="12"/>
  <c r="C670" i="12"/>
  <c r="G158" i="8"/>
  <c r="G66" i="8"/>
  <c r="E80" i="8"/>
  <c r="G80" i="8"/>
  <c r="G100" i="8"/>
  <c r="F100" i="8"/>
  <c r="E100" i="8"/>
  <c r="H108" i="8"/>
  <c r="G108" i="8"/>
  <c r="E108" i="8"/>
  <c r="F189" i="8"/>
  <c r="E189" i="8"/>
  <c r="G189" i="8"/>
  <c r="H189" i="8"/>
  <c r="E197" i="8"/>
  <c r="G197" i="8"/>
  <c r="H197" i="8"/>
  <c r="F197" i="8"/>
  <c r="E204" i="8"/>
  <c r="H204" i="8"/>
  <c r="F204" i="8"/>
  <c r="G204" i="8"/>
  <c r="E263" i="8"/>
  <c r="F263" i="8"/>
  <c r="H263" i="8"/>
  <c r="G263" i="8"/>
  <c r="D162" i="12"/>
  <c r="D253" i="12"/>
  <c r="C274" i="12"/>
  <c r="C476" i="12"/>
  <c r="D623" i="12"/>
  <c r="C623" i="12"/>
  <c r="C710" i="12"/>
  <c r="D1124" i="12"/>
  <c r="D1256" i="12"/>
  <c r="D532" i="20"/>
  <c r="C1662" i="12"/>
  <c r="D835" i="20"/>
  <c r="C835" i="20"/>
  <c r="D851" i="20"/>
  <c r="C851" i="20"/>
  <c r="D948" i="20"/>
  <c r="D1512" i="20"/>
  <c r="C1512" i="20"/>
  <c r="H152" i="8"/>
  <c r="H305" i="8"/>
  <c r="D1187" i="20"/>
  <c r="C1187" i="20"/>
  <c r="C1542" i="20"/>
  <c r="D1542" i="20"/>
  <c r="C1555" i="20"/>
  <c r="D1555" i="20"/>
  <c r="F36" i="23"/>
  <c r="D36" i="23"/>
  <c r="AK5" i="29"/>
  <c r="AN4" i="29"/>
  <c r="AO4" i="29"/>
  <c r="F166" i="8"/>
  <c r="G139" i="8"/>
  <c r="E180" i="8"/>
  <c r="G75" i="8"/>
  <c r="G160" i="8"/>
  <c r="F156" i="8"/>
  <c r="G123" i="8"/>
  <c r="E261" i="8"/>
  <c r="D1362" i="12"/>
  <c r="C1513" i="12"/>
  <c r="C1729" i="12"/>
  <c r="D701" i="20"/>
  <c r="D1469" i="20"/>
  <c r="D1495" i="20"/>
  <c r="C1495" i="20"/>
  <c r="D1640" i="20"/>
  <c r="C1640" i="20"/>
  <c r="D1608" i="12"/>
  <c r="D304" i="20"/>
  <c r="D1234" i="20"/>
  <c r="C1234" i="20"/>
  <c r="C1536" i="20"/>
  <c r="D1536" i="20"/>
  <c r="F293" i="8"/>
  <c r="E166" i="8"/>
  <c r="E305" i="8"/>
  <c r="C1179" i="12"/>
  <c r="C1604" i="12"/>
  <c r="C1698" i="12"/>
  <c r="D1698" i="12"/>
  <c r="D1344" i="20"/>
  <c r="C1574" i="20"/>
  <c r="D1574" i="20"/>
  <c r="D1587" i="20"/>
  <c r="C1587" i="20"/>
  <c r="D16" i="23"/>
  <c r="D1442" i="20"/>
  <c r="C1442" i="20"/>
  <c r="D1644" i="20"/>
  <c r="C1644" i="20"/>
  <c r="F17" i="23"/>
  <c r="D17" i="23"/>
  <c r="H180" i="8"/>
  <c r="H83" i="8"/>
  <c r="D1354" i="12"/>
  <c r="C1354" i="12"/>
  <c r="C1625" i="12"/>
  <c r="D1706" i="12"/>
  <c r="C1706" i="12"/>
  <c r="D1727" i="12"/>
  <c r="C374" i="20"/>
  <c r="D374" i="20"/>
  <c r="C1081" i="20"/>
  <c r="C1734" i="20"/>
  <c r="D1734" i="20"/>
  <c r="C1702" i="20"/>
  <c r="D1702" i="20"/>
  <c r="D1670" i="20"/>
  <c r="D1737" i="12"/>
  <c r="D104" i="20"/>
  <c r="D295" i="20"/>
  <c r="D1320" i="20"/>
  <c r="D1465" i="20"/>
  <c r="C1690" i="20"/>
  <c r="F26" i="23"/>
  <c r="D41" i="23"/>
  <c r="D19" i="23"/>
  <c r="C1511" i="12"/>
  <c r="D1617" i="12"/>
  <c r="C423" i="20"/>
  <c r="D892" i="20"/>
  <c r="D1050" i="20"/>
  <c r="C1642" i="20"/>
  <c r="C1577" i="12"/>
  <c r="D1577" i="12"/>
  <c r="D1497" i="20"/>
  <c r="D1658" i="20"/>
  <c r="F37" i="23"/>
  <c r="F47" i="23"/>
  <c r="D47" i="23"/>
  <c r="E60" i="23"/>
  <c r="E53" i="23"/>
  <c r="E352" i="8"/>
  <c r="G322" i="8"/>
  <c r="E322" i="8"/>
  <c r="H322" i="8"/>
  <c r="G350" i="8"/>
  <c r="H342" i="8"/>
  <c r="H333" i="8"/>
  <c r="H338" i="8"/>
  <c r="G349" i="8"/>
  <c r="G325" i="8"/>
  <c r="F29" i="8"/>
  <c r="H29" i="8"/>
  <c r="G36" i="8"/>
  <c r="E36" i="8"/>
  <c r="C968" i="12"/>
  <c r="C230" i="12"/>
  <c r="H145" i="8"/>
  <c r="F145" i="8"/>
  <c r="G145" i="8"/>
  <c r="E145" i="8"/>
  <c r="F178" i="8"/>
  <c r="H178" i="8"/>
  <c r="C193" i="12"/>
  <c r="D459" i="12"/>
  <c r="C663" i="12"/>
  <c r="C984" i="12"/>
  <c r="D982" i="12"/>
  <c r="AW6" i="29"/>
  <c r="F22" i="8"/>
  <c r="E22" i="8"/>
  <c r="H22" i="8"/>
  <c r="G22" i="8"/>
  <c r="F183" i="8"/>
  <c r="H183" i="8"/>
  <c r="D450" i="12"/>
  <c r="E183" i="8"/>
  <c r="AR5" i="29"/>
  <c r="AS5" i="29"/>
  <c r="E98" i="8"/>
  <c r="F98" i="8"/>
  <c r="F112" i="8"/>
  <c r="G201" i="8"/>
  <c r="F201" i="8"/>
  <c r="E201" i="8"/>
  <c r="H201" i="8"/>
  <c r="H221" i="8"/>
  <c r="F221" i="8"/>
  <c r="E221" i="8"/>
  <c r="H228" i="8"/>
  <c r="G228" i="8"/>
  <c r="D497" i="12"/>
  <c r="C1032" i="12"/>
  <c r="C1120" i="12"/>
  <c r="D1120" i="12"/>
  <c r="D1161" i="12"/>
  <c r="F150" i="8"/>
  <c r="G164" i="8"/>
  <c r="E164" i="8"/>
  <c r="G203" i="8"/>
  <c r="E203" i="8"/>
  <c r="H203" i="8"/>
  <c r="F203" i="8"/>
  <c r="C605" i="12"/>
  <c r="D649" i="12"/>
  <c r="C649" i="12"/>
  <c r="C669" i="12"/>
  <c r="C795" i="12"/>
  <c r="D795" i="12"/>
  <c r="C1260" i="12"/>
  <c r="D1385" i="12"/>
  <c r="C1385" i="12"/>
  <c r="C1464" i="12"/>
  <c r="D1478" i="12"/>
  <c r="C1514" i="12"/>
  <c r="D1514" i="12"/>
  <c r="D1554" i="12"/>
  <c r="C1554" i="12"/>
  <c r="D1567" i="12"/>
  <c r="D1728" i="12"/>
  <c r="D101" i="20"/>
  <c r="C101" i="20"/>
  <c r="C161" i="20"/>
  <c r="D161" i="20"/>
  <c r="D602" i="20"/>
  <c r="C602" i="20"/>
  <c r="D609" i="20"/>
  <c r="C720" i="20"/>
  <c r="D1267" i="20"/>
  <c r="C1267" i="20"/>
  <c r="D1342" i="20"/>
  <c r="D1743" i="20"/>
  <c r="C1743" i="20"/>
  <c r="D18" i="23"/>
  <c r="F18" i="23"/>
  <c r="F38" i="23"/>
  <c r="F131" i="8"/>
  <c r="H131" i="8"/>
  <c r="E131" i="8"/>
  <c r="H159" i="8"/>
  <c r="F159" i="8"/>
  <c r="E172" i="8"/>
  <c r="G172" i="8"/>
  <c r="D182" i="12"/>
  <c r="C182" i="12"/>
  <c r="C856" i="12"/>
  <c r="D856" i="12"/>
  <c r="D945" i="12"/>
  <c r="C945" i="12"/>
  <c r="D1466" i="12"/>
  <c r="C1466" i="12"/>
  <c r="C1532" i="12"/>
  <c r="D1532" i="12"/>
  <c r="C1562" i="12"/>
  <c r="D1562" i="12"/>
  <c r="D1585" i="12"/>
  <c r="C1585" i="12"/>
  <c r="D1709" i="12"/>
  <c r="C1709" i="12"/>
  <c r="C1744" i="12"/>
  <c r="D1744" i="12"/>
  <c r="D229" i="20"/>
  <c r="C229" i="20"/>
  <c r="C372" i="20"/>
  <c r="D372" i="20"/>
  <c r="D435" i="20"/>
  <c r="D516" i="20"/>
  <c r="C666" i="20"/>
  <c r="D803" i="20"/>
  <c r="C803" i="20"/>
  <c r="D811" i="20"/>
  <c r="C811" i="20"/>
  <c r="D1049" i="20"/>
  <c r="D1434" i="20"/>
  <c r="C1434" i="20"/>
  <c r="D1594" i="20"/>
  <c r="C1594" i="20"/>
  <c r="F277" i="8"/>
  <c r="G277" i="8"/>
  <c r="H277" i="8"/>
  <c r="E277" i="8"/>
  <c r="G292" i="8"/>
  <c r="F292" i="8"/>
  <c r="E292" i="8"/>
  <c r="G312" i="8"/>
  <c r="D102" i="12"/>
  <c r="C347" i="12"/>
  <c r="D347" i="12"/>
  <c r="C353" i="12"/>
  <c r="D353" i="12"/>
  <c r="C1439" i="20"/>
  <c r="F164" i="8"/>
  <c r="D797" i="12"/>
  <c r="H292" i="8"/>
  <c r="D801" i="12"/>
  <c r="E103" i="8"/>
  <c r="G118" i="8"/>
  <c r="E118" i="8"/>
  <c r="F118" i="8"/>
  <c r="E240" i="8"/>
  <c r="F240" i="8"/>
  <c r="G240" i="8"/>
  <c r="H271" i="8"/>
  <c r="E271" i="8"/>
  <c r="D137" i="12"/>
  <c r="D262" i="12"/>
  <c r="C262" i="12"/>
  <c r="C682" i="12"/>
  <c r="D690" i="12"/>
  <c r="C690" i="12"/>
  <c r="C889" i="12"/>
  <c r="F20" i="8"/>
  <c r="H49" i="8"/>
  <c r="F49" i="8"/>
  <c r="E55" i="8"/>
  <c r="H63" i="8"/>
  <c r="E63" i="8"/>
  <c r="F77" i="8"/>
  <c r="E77" i="8"/>
  <c r="H77" i="8"/>
  <c r="G77" i="8"/>
  <c r="G90" i="8"/>
  <c r="H90" i="8"/>
  <c r="E233" i="8"/>
  <c r="G233" i="8"/>
  <c r="H233" i="8"/>
  <c r="E294" i="8"/>
  <c r="H314" i="8"/>
  <c r="G314" i="8"/>
  <c r="F314" i="8"/>
  <c r="E314" i="8"/>
  <c r="C97" i="12"/>
  <c r="C349" i="12"/>
  <c r="D349" i="12"/>
  <c r="D712" i="12"/>
  <c r="C712" i="12"/>
  <c r="G26" i="8"/>
  <c r="F26" i="8"/>
  <c r="H26" i="8"/>
  <c r="F54" i="8"/>
  <c r="H54" i="8"/>
  <c r="F69" i="8"/>
  <c r="G69" i="8"/>
  <c r="E76" i="8"/>
  <c r="G76" i="8"/>
  <c r="F76" i="8"/>
  <c r="E89" i="8"/>
  <c r="G89" i="8"/>
  <c r="F95" i="8"/>
  <c r="H95" i="8"/>
  <c r="E102" i="8"/>
  <c r="F102" i="8"/>
  <c r="F182" i="8"/>
  <c r="H182" i="8"/>
  <c r="E188" i="8"/>
  <c r="F188" i="8"/>
  <c r="E227" i="8"/>
  <c r="F227" i="8"/>
  <c r="G239" i="8"/>
  <c r="E239" i="8"/>
  <c r="H270" i="8"/>
  <c r="G270" i="8"/>
  <c r="F284" i="8"/>
  <c r="E284" i="8"/>
  <c r="G284" i="8"/>
  <c r="H291" i="8"/>
  <c r="E291" i="8"/>
  <c r="F291" i="8"/>
  <c r="D1403" i="12"/>
  <c r="C1403" i="12"/>
  <c r="D1436" i="12"/>
  <c r="C1436" i="12"/>
  <c r="C1482" i="12"/>
  <c r="D1482" i="12"/>
  <c r="D1501" i="12"/>
  <c r="C1519" i="12"/>
  <c r="D1519" i="12"/>
  <c r="D1658" i="12"/>
  <c r="C1658" i="12"/>
  <c r="D323" i="20"/>
  <c r="C467" i="20"/>
  <c r="D1348" i="20"/>
  <c r="D1462" i="20"/>
  <c r="D1541" i="20"/>
  <c r="C1541" i="20"/>
  <c r="C1629" i="20"/>
  <c r="D1629" i="20"/>
  <c r="C1667" i="20"/>
  <c r="D1667" i="20"/>
  <c r="G339" i="8"/>
  <c r="E339" i="8"/>
  <c r="F339" i="8"/>
  <c r="H339" i="8"/>
  <c r="F30" i="8"/>
  <c r="H227" i="8"/>
  <c r="E205" i="8"/>
  <c r="F114" i="8"/>
  <c r="G28" i="8"/>
  <c r="F28" i="8"/>
  <c r="E215" i="8"/>
  <c r="F222" i="8"/>
  <c r="G222" i="8"/>
  <c r="H222" i="8"/>
  <c r="H272" i="8"/>
  <c r="H300" i="8"/>
  <c r="E300" i="8"/>
  <c r="H306" i="8"/>
  <c r="F306" i="8"/>
  <c r="C103" i="12"/>
  <c r="D103" i="12"/>
  <c r="D413" i="12"/>
  <c r="C413" i="12"/>
  <c r="C594" i="12"/>
  <c r="D594" i="12"/>
  <c r="D845" i="12"/>
  <c r="C845" i="12"/>
  <c r="D1378" i="12"/>
  <c r="D1397" i="12"/>
  <c r="C1397" i="12"/>
  <c r="D1635" i="12"/>
  <c r="C1716" i="12"/>
  <c r="D1716" i="12"/>
  <c r="C254" i="20"/>
  <c r="D254" i="20"/>
  <c r="D768" i="20"/>
  <c r="D873" i="20"/>
  <c r="C873" i="20"/>
  <c r="C1058" i="20"/>
  <c r="D1058" i="20"/>
  <c r="C1173" i="20"/>
  <c r="D1653" i="20"/>
  <c r="D1709" i="20"/>
  <c r="C1709" i="20"/>
  <c r="G106" i="8"/>
  <c r="E106" i="8"/>
  <c r="G127" i="8"/>
  <c r="E127" i="8"/>
  <c r="F153" i="8"/>
  <c r="E153" i="8"/>
  <c r="G153" i="8"/>
  <c r="E211" i="8"/>
  <c r="H211" i="8"/>
  <c r="E217" i="8"/>
  <c r="G217" i="8"/>
  <c r="G254" i="8"/>
  <c r="E254" i="8"/>
  <c r="D440" i="12"/>
  <c r="D554" i="12"/>
  <c r="D564" i="12"/>
  <c r="D1069" i="12"/>
  <c r="D1380" i="12"/>
  <c r="C1620" i="12"/>
  <c r="D1620" i="12"/>
  <c r="D1642" i="12"/>
  <c r="C1642" i="12"/>
  <c r="C1678" i="12"/>
  <c r="D1678" i="12"/>
  <c r="C1684" i="12"/>
  <c r="D1684" i="12"/>
  <c r="C182" i="20"/>
  <c r="C586" i="20"/>
  <c r="D586" i="20"/>
  <c r="D1588" i="20"/>
  <c r="C1588" i="20"/>
  <c r="C1681" i="20"/>
  <c r="D1681" i="20"/>
  <c r="C1711" i="20"/>
  <c r="F35" i="23"/>
  <c r="D35" i="23"/>
  <c r="E321" i="8"/>
  <c r="G321" i="8"/>
  <c r="H321" i="8"/>
  <c r="F99" i="8"/>
  <c r="G99" i="8"/>
  <c r="G107" i="8"/>
  <c r="E107" i="8"/>
  <c r="F107" i="8"/>
  <c r="H121" i="8"/>
  <c r="E121" i="8"/>
  <c r="F121" i="8"/>
  <c r="F135" i="8"/>
  <c r="H135" i="8"/>
  <c r="F161" i="8"/>
  <c r="G161" i="8"/>
  <c r="H167" i="8"/>
  <c r="G167" i="8"/>
  <c r="F167" i="8"/>
  <c r="E167" i="8"/>
  <c r="F255" i="8"/>
  <c r="H255" i="8"/>
  <c r="G255" i="8"/>
  <c r="F262" i="8"/>
  <c r="E316" i="8"/>
  <c r="H316" i="8"/>
  <c r="C409" i="12"/>
  <c r="D409" i="12"/>
  <c r="D686" i="12"/>
  <c r="C686" i="12"/>
  <c r="D809" i="12"/>
  <c r="C809" i="12"/>
  <c r="D926" i="12"/>
  <c r="D1367" i="12"/>
  <c r="C1422" i="12"/>
  <c r="D1422" i="12"/>
  <c r="C1738" i="12"/>
  <c r="D1738" i="12"/>
  <c r="D1752" i="12"/>
  <c r="C1752" i="12"/>
  <c r="C572" i="20"/>
  <c r="D572" i="20"/>
  <c r="D619" i="20"/>
  <c r="C619" i="20"/>
  <c r="D980" i="20"/>
  <c r="C1596" i="20"/>
  <c r="D1596" i="20"/>
  <c r="C1603" i="20"/>
  <c r="D1603" i="20"/>
  <c r="D1671" i="20"/>
  <c r="C1671" i="20"/>
  <c r="C1706" i="20"/>
  <c r="D1706" i="20"/>
  <c r="F31" i="23"/>
  <c r="D31" i="23"/>
  <c r="H284" i="8"/>
  <c r="E87" i="8"/>
  <c r="F87" i="8"/>
  <c r="G115" i="8"/>
  <c r="F115" i="8"/>
  <c r="E115" i="8"/>
  <c r="H206" i="8"/>
  <c r="E206" i="8"/>
  <c r="F250" i="8"/>
  <c r="H250" i="8"/>
  <c r="E256" i="8"/>
  <c r="G256" i="8"/>
  <c r="F256" i="8"/>
  <c r="F303" i="8"/>
  <c r="C1418" i="12"/>
  <c r="D1418" i="12"/>
  <c r="C1487" i="12"/>
  <c r="D1487" i="12"/>
  <c r="C1691" i="12"/>
  <c r="D1691" i="12"/>
  <c r="D1712" i="12"/>
  <c r="C1712" i="12"/>
  <c r="D290" i="20"/>
  <c r="C553" i="20"/>
  <c r="D553" i="20"/>
  <c r="C658" i="20"/>
  <c r="D941" i="20"/>
  <c r="C1590" i="20"/>
  <c r="D1590" i="20"/>
  <c r="D1661" i="20"/>
  <c r="C1661" i="20"/>
  <c r="G47" i="8"/>
  <c r="F47" i="8"/>
  <c r="H47" i="8"/>
  <c r="E47" i="8"/>
  <c r="H101" i="8"/>
  <c r="E101" i="8"/>
  <c r="G130" i="8"/>
  <c r="E137" i="8"/>
  <c r="H137" i="8"/>
  <c r="G149" i="8"/>
  <c r="E149" i="8"/>
  <c r="E200" i="8"/>
  <c r="E226" i="8"/>
  <c r="F226" i="8"/>
  <c r="F239" i="8"/>
  <c r="E290" i="8"/>
  <c r="H290" i="8"/>
  <c r="F290" i="8"/>
  <c r="D404" i="12"/>
  <c r="C404" i="12"/>
  <c r="D1016" i="12"/>
  <c r="D1053" i="12"/>
  <c r="C1053" i="12"/>
  <c r="D1104" i="12"/>
  <c r="C1104" i="12"/>
  <c r="C1435" i="12"/>
  <c r="D1435" i="12"/>
  <c r="D1445" i="12"/>
  <c r="D1524" i="12"/>
  <c r="D1632" i="12"/>
  <c r="C1632" i="12"/>
  <c r="D1651" i="12"/>
  <c r="C1651" i="12"/>
  <c r="C1740" i="12"/>
  <c r="D1740" i="12"/>
  <c r="D480" i="20"/>
  <c r="C627" i="20"/>
  <c r="D627" i="20"/>
  <c r="C1122" i="20"/>
  <c r="D1122" i="20"/>
  <c r="D1385" i="20"/>
  <c r="C1468" i="20"/>
  <c r="D1468" i="20"/>
  <c r="C1558" i="20"/>
  <c r="D1558" i="20"/>
  <c r="D1565" i="20"/>
  <c r="C1565" i="20"/>
  <c r="C1583" i="20"/>
  <c r="D1583" i="20"/>
  <c r="D1755" i="20"/>
  <c r="C1755" i="20"/>
  <c r="D13" i="23"/>
  <c r="F13" i="23"/>
  <c r="D1484" i="12"/>
  <c r="C1124" i="20"/>
  <c r="C669" i="20"/>
  <c r="D531" i="20"/>
  <c r="C1281" i="20"/>
  <c r="C1582" i="20"/>
  <c r="C1425" i="12"/>
  <c r="D1425" i="12"/>
  <c r="D1650" i="12"/>
  <c r="C1650" i="12"/>
  <c r="C289" i="20"/>
  <c r="D21" i="23"/>
  <c r="F21" i="23"/>
  <c r="C1150" i="12"/>
  <c r="D1534" i="12"/>
  <c r="C1465" i="12"/>
  <c r="C1370" i="12"/>
  <c r="C313" i="20"/>
  <c r="C285" i="20"/>
  <c r="C1391" i="12"/>
  <c r="D1402" i="12"/>
  <c r="D1459" i="12"/>
  <c r="D1539" i="12"/>
  <c r="D1602" i="12"/>
  <c r="D1616" i="12"/>
  <c r="C343" i="20"/>
  <c r="D473" i="20"/>
  <c r="D614" i="20"/>
  <c r="D846" i="20"/>
  <c r="D1131" i="20"/>
  <c r="C1131" i="20"/>
  <c r="D1408" i="20"/>
  <c r="D1413" i="20"/>
  <c r="D1589" i="20"/>
  <c r="D1608" i="20"/>
  <c r="D1657" i="20"/>
  <c r="E62" i="23"/>
  <c r="F62" i="23"/>
  <c r="C391" i="20"/>
  <c r="C552" i="20"/>
  <c r="C1457" i="20"/>
  <c r="C1384" i="20"/>
  <c r="D1437" i="12"/>
  <c r="C1437" i="12"/>
  <c r="C1541" i="12"/>
  <c r="D1541" i="12"/>
  <c r="D1506" i="20"/>
  <c r="C1506" i="20"/>
  <c r="C1166" i="12"/>
  <c r="G190" i="8"/>
  <c r="G293" i="8"/>
  <c r="C650" i="20"/>
  <c r="C1359" i="20"/>
  <c r="C1447" i="12"/>
  <c r="D684" i="20"/>
  <c r="C899" i="20"/>
  <c r="C1729" i="20"/>
  <c r="D44" i="23"/>
  <c r="AX4" i="29"/>
  <c r="AZ4" i="29"/>
  <c r="BA4" i="29"/>
  <c r="E40" i="8"/>
  <c r="D1470" i="12"/>
  <c r="C206" i="20"/>
  <c r="D206" i="20"/>
  <c r="D1362" i="20"/>
  <c r="C1362" i="20"/>
  <c r="C1416" i="20"/>
  <c r="D1416" i="20"/>
  <c r="C1467" i="20"/>
  <c r="D1467" i="20"/>
  <c r="D1381" i="20"/>
  <c r="C1356" i="20"/>
  <c r="C1107" i="20"/>
  <c r="D1147" i="20"/>
  <c r="C1699" i="20"/>
  <c r="C1427" i="20"/>
  <c r="C1753" i="20"/>
  <c r="F11" i="23"/>
  <c r="F29" i="23"/>
  <c r="D66" i="23"/>
  <c r="F66" i="23"/>
  <c r="G363" i="8"/>
  <c r="E363" i="8"/>
  <c r="F363" i="8"/>
  <c r="H363" i="8"/>
  <c r="E56" i="23"/>
  <c r="E361" i="8"/>
  <c r="G361" i="8"/>
  <c r="H361" i="8"/>
  <c r="E353" i="8"/>
  <c r="G353" i="8"/>
  <c r="H353" i="8"/>
  <c r="E340" i="8"/>
  <c r="H340" i="8"/>
  <c r="E329" i="8"/>
  <c r="G329" i="8"/>
  <c r="H329" i="8"/>
  <c r="E356" i="8"/>
  <c r="H356" i="8"/>
  <c r="E345" i="8"/>
  <c r="G345" i="8"/>
  <c r="F362" i="8"/>
  <c r="G362" i="8"/>
  <c r="G355" i="8"/>
  <c r="E355" i="8"/>
  <c r="F355" i="8"/>
  <c r="H355" i="8"/>
  <c r="E332" i="8"/>
  <c r="H332" i="8"/>
  <c r="E348" i="8"/>
  <c r="H348" i="8"/>
  <c r="G331" i="8"/>
  <c r="E331" i="8"/>
  <c r="F331" i="8"/>
  <c r="E337" i="8"/>
  <c r="H337" i="8"/>
  <c r="E324" i="8"/>
  <c r="H324" i="8"/>
  <c r="E364" i="8"/>
  <c r="H364" i="8"/>
  <c r="G347" i="8"/>
  <c r="E347" i="8"/>
  <c r="F347" i="8"/>
  <c r="F330" i="8"/>
  <c r="G330" i="8"/>
  <c r="H330" i="8"/>
  <c r="G323" i="8"/>
  <c r="E323" i="8"/>
  <c r="F323" i="8"/>
  <c r="H323" i="8"/>
  <c r="E350" i="8"/>
  <c r="E334" i="8"/>
  <c r="E318" i="8"/>
  <c r="G110" i="8"/>
  <c r="H138" i="8"/>
  <c r="E13" i="8"/>
  <c r="G63" i="8"/>
  <c r="E68" i="8"/>
  <c r="H76" i="8"/>
  <c r="H123" i="8"/>
  <c r="G364" i="8"/>
  <c r="F361" i="8"/>
  <c r="F357" i="8"/>
  <c r="G356" i="8"/>
  <c r="F353" i="8"/>
  <c r="G352" i="8"/>
  <c r="F349" i="8"/>
  <c r="G348" i="8"/>
  <c r="F345" i="8"/>
  <c r="F341" i="8"/>
  <c r="G340" i="8"/>
  <c r="F337" i="8"/>
  <c r="G336" i="8"/>
  <c r="F333" i="8"/>
  <c r="G332" i="8"/>
  <c r="F329" i="8"/>
  <c r="F325" i="8"/>
  <c r="F321" i="8"/>
  <c r="F317" i="8"/>
  <c r="F364" i="8"/>
  <c r="F360" i="8"/>
  <c r="F356" i="8"/>
  <c r="F348" i="8"/>
  <c r="F340" i="8"/>
  <c r="F332" i="8"/>
  <c r="F328" i="8"/>
  <c r="F324" i="8"/>
  <c r="F320" i="8"/>
  <c r="E317" i="8"/>
  <c r="D63" i="23"/>
  <c r="D54" i="23"/>
  <c r="AQ7" i="29"/>
  <c r="C181" i="12"/>
  <c r="C128" i="20"/>
  <c r="D355" i="12"/>
  <c r="C366" i="12"/>
  <c r="D297" i="12"/>
  <c r="D571" i="12"/>
  <c r="D596" i="12"/>
  <c r="C1323" i="12"/>
  <c r="C643" i="12"/>
  <c r="C445" i="12"/>
  <c r="D100" i="12"/>
  <c r="C324" i="12"/>
  <c r="C620" i="12"/>
  <c r="C997" i="12"/>
  <c r="C677" i="12"/>
  <c r="D910" i="12"/>
  <c r="D582" i="12"/>
  <c r="C113" i="12"/>
  <c r="C191" i="12"/>
  <c r="D237" i="12"/>
  <c r="D1286" i="12"/>
  <c r="D948" i="12"/>
  <c r="D152" i="12"/>
  <c r="C848" i="12"/>
  <c r="C1115" i="12"/>
  <c r="D1121" i="12"/>
  <c r="D1299" i="12"/>
  <c r="D1227" i="20"/>
  <c r="D604" i="20"/>
  <c r="C599" i="20"/>
  <c r="D318" i="12"/>
  <c r="D523" i="12"/>
  <c r="C523" i="12"/>
  <c r="C1135" i="12"/>
  <c r="C288" i="12"/>
  <c r="C463" i="12"/>
  <c r="D674" i="12"/>
  <c r="C674" i="12"/>
  <c r="D1021" i="12"/>
  <c r="C1021" i="12"/>
  <c r="D363" i="12"/>
  <c r="C1149" i="12"/>
  <c r="D831" i="12"/>
  <c r="C357" i="12"/>
  <c r="C398" i="12"/>
  <c r="C308" i="12"/>
  <c r="D709" i="12"/>
  <c r="D479" i="20"/>
  <c r="C813" i="12"/>
  <c r="D1163" i="12"/>
  <c r="D1304" i="12"/>
  <c r="D563" i="12"/>
  <c r="C269" i="12"/>
  <c r="D180" i="12"/>
  <c r="C211" i="12"/>
  <c r="D211" i="12"/>
  <c r="C296" i="12"/>
  <c r="D437" i="12"/>
  <c r="D833" i="12"/>
  <c r="D838" i="12"/>
  <c r="C1089" i="12"/>
  <c r="D1089" i="12"/>
  <c r="D1201" i="12"/>
  <c r="D1305" i="12"/>
  <c r="C221" i="20"/>
  <c r="C1065" i="12"/>
  <c r="C708" i="12"/>
  <c r="D715" i="12"/>
  <c r="C728" i="12"/>
  <c r="C258" i="12"/>
  <c r="C832" i="12"/>
  <c r="C1046" i="12"/>
  <c r="D1046" i="12"/>
  <c r="D957" i="12"/>
  <c r="C753" i="12"/>
  <c r="C1051" i="12"/>
  <c r="D1252" i="12"/>
  <c r="D912" i="12"/>
  <c r="C687" i="12"/>
  <c r="C106" i="12"/>
  <c r="C451" i="12"/>
  <c r="D282" i="12"/>
  <c r="D949" i="12"/>
  <c r="C1142" i="12"/>
  <c r="C91" i="12"/>
  <c r="D196" i="12"/>
  <c r="C342" i="12"/>
  <c r="D558" i="12"/>
  <c r="D92" i="12"/>
  <c r="C92" i="12"/>
  <c r="D263" i="12"/>
  <c r="C263" i="12"/>
  <c r="C334" i="12"/>
  <c r="D757" i="12"/>
  <c r="C757" i="12"/>
  <c r="C888" i="12"/>
  <c r="D1233" i="12"/>
  <c r="C1233" i="12"/>
  <c r="D531" i="12"/>
  <c r="C531" i="12"/>
  <c r="C294" i="12"/>
  <c r="D1107" i="12"/>
  <c r="C763" i="12"/>
  <c r="D1320" i="12"/>
  <c r="C1320" i="12"/>
  <c r="C746" i="12"/>
  <c r="C931" i="12"/>
  <c r="C1086" i="12"/>
  <c r="C126" i="12"/>
  <c r="D505" i="12"/>
  <c r="D1264" i="12"/>
  <c r="C1245" i="12"/>
  <c r="D841" i="12"/>
  <c r="C1050" i="12"/>
  <c r="C249" i="12"/>
  <c r="D249" i="12"/>
  <c r="D884" i="12"/>
  <c r="C1094" i="12"/>
  <c r="D1094" i="12"/>
  <c r="C633" i="12"/>
  <c r="C977" i="12"/>
  <c r="D977" i="12"/>
  <c r="C1060" i="12"/>
  <c r="C626" i="12"/>
  <c r="C1119" i="12"/>
  <c r="D604" i="12"/>
  <c r="D865" i="12"/>
  <c r="C410" i="12"/>
  <c r="C706" i="12"/>
  <c r="D706" i="12"/>
  <c r="C739" i="12"/>
  <c r="D739" i="12"/>
  <c r="D933" i="12"/>
  <c r="C933" i="12"/>
  <c r="D1185" i="12"/>
  <c r="C227" i="12"/>
  <c r="C135" i="12"/>
  <c r="D327" i="12"/>
  <c r="C327" i="12"/>
  <c r="D1322" i="12"/>
  <c r="C1322" i="12"/>
  <c r="D1237" i="20"/>
  <c r="C1237" i="20"/>
  <c r="D1242" i="20"/>
  <c r="D1250" i="20"/>
  <c r="D204" i="20"/>
  <c r="C204" i="20"/>
  <c r="D1007" i="20"/>
  <c r="D635" i="20"/>
  <c r="C635" i="20"/>
  <c r="C780" i="20"/>
  <c r="C1162" i="12"/>
  <c r="C639" i="20"/>
  <c r="E367" i="8"/>
  <c r="F368" i="8"/>
  <c r="G367" i="8"/>
  <c r="C389" i="12"/>
  <c r="D503" i="12"/>
  <c r="C748" i="12"/>
  <c r="D322" i="12"/>
  <c r="C412" i="12"/>
  <c r="D412" i="12"/>
  <c r="D1045" i="20"/>
  <c r="C1045" i="20"/>
  <c r="C1069" i="20"/>
  <c r="D1069" i="20"/>
  <c r="C1077" i="20"/>
  <c r="D1077" i="20"/>
  <c r="C1085" i="20"/>
  <c r="D1085" i="20"/>
  <c r="D1117" i="20"/>
  <c r="C1149" i="20"/>
  <c r="C1189" i="20"/>
  <c r="D1189" i="20"/>
  <c r="C1213" i="20"/>
  <c r="D1213" i="20"/>
  <c r="C1221" i="20"/>
  <c r="D1221" i="20"/>
  <c r="C1229" i="20"/>
  <c r="D1261" i="20"/>
  <c r="C1261" i="20"/>
  <c r="C1269" i="20"/>
  <c r="D1269" i="20"/>
  <c r="D1277" i="20"/>
  <c r="C1277" i="20"/>
  <c r="D1293" i="20"/>
  <c r="C1293" i="20"/>
  <c r="C1301" i="20"/>
  <c r="D1301" i="20"/>
  <c r="C1317" i="20"/>
  <c r="D1317" i="20"/>
  <c r="C1333" i="20"/>
  <c r="D1333" i="20"/>
  <c r="C1341" i="20"/>
  <c r="C1325" i="12"/>
  <c r="D1333" i="12"/>
  <c r="C1333" i="12"/>
  <c r="D1341" i="12"/>
  <c r="D1349" i="12"/>
  <c r="D131" i="20"/>
  <c r="C139" i="20"/>
  <c r="D139" i="20"/>
  <c r="D147" i="20"/>
  <c r="D163" i="20"/>
  <c r="C163" i="20"/>
  <c r="D179" i="20"/>
  <c r="C179" i="20"/>
  <c r="C187" i="20"/>
  <c r="D187" i="20"/>
  <c r="D194" i="20"/>
  <c r="D201" i="20"/>
  <c r="C201" i="20"/>
  <c r="C209" i="20"/>
  <c r="D209" i="20"/>
  <c r="D225" i="20"/>
  <c r="C225" i="20"/>
  <c r="C233" i="20"/>
  <c r="D233" i="20"/>
  <c r="C241" i="20"/>
  <c r="D241" i="20"/>
  <c r="D249" i="20"/>
  <c r="C249" i="20"/>
  <c r="C281" i="20"/>
  <c r="D297" i="20"/>
  <c r="C297" i="20"/>
  <c r="C305" i="20"/>
  <c r="C353" i="20"/>
  <c r="C361" i="20"/>
  <c r="D361" i="20"/>
  <c r="C369" i="20"/>
  <c r="D369" i="20"/>
  <c r="D377" i="20"/>
  <c r="C377" i="20"/>
  <c r="C393" i="20"/>
  <c r="D409" i="20"/>
  <c r="C433" i="20"/>
  <c r="D433" i="20"/>
  <c r="D449" i="20"/>
  <c r="C449" i="20"/>
  <c r="C465" i="20"/>
  <c r="D481" i="20"/>
  <c r="D489" i="20"/>
  <c r="C489" i="20"/>
  <c r="C519" i="20"/>
  <c r="D519" i="20"/>
  <c r="C527" i="20"/>
  <c r="D527" i="20"/>
  <c r="C543" i="20"/>
  <c r="D558" i="20"/>
  <c r="C566" i="20"/>
  <c r="D566" i="20"/>
  <c r="C574" i="20"/>
  <c r="D574" i="20"/>
  <c r="D590" i="20"/>
  <c r="C590" i="20"/>
  <c r="C598" i="20"/>
  <c r="D598" i="20"/>
  <c r="D622" i="20"/>
  <c r="C622" i="20"/>
  <c r="D654" i="20"/>
  <c r="C654" i="20"/>
  <c r="C662" i="20"/>
  <c r="D662" i="20"/>
  <c r="D678" i="20"/>
  <c r="C678" i="20"/>
  <c r="D686" i="20"/>
  <c r="C702" i="20"/>
  <c r="D734" i="20"/>
  <c r="C734" i="20"/>
  <c r="C742" i="20"/>
  <c r="D750" i="20"/>
  <c r="C750" i="20"/>
  <c r="C758" i="20"/>
  <c r="D758" i="20"/>
  <c r="C798" i="20"/>
  <c r="D798" i="20"/>
  <c r="C822" i="20"/>
  <c r="D822" i="20"/>
  <c r="C854" i="20"/>
  <c r="D854" i="20"/>
  <c r="C862" i="20"/>
  <c r="D862" i="20"/>
  <c r="D894" i="20"/>
  <c r="D926" i="20"/>
  <c r="C934" i="20"/>
  <c r="D934" i="20"/>
  <c r="D942" i="20"/>
  <c r="C942" i="20"/>
  <c r="D958" i="20"/>
  <c r="C982" i="20"/>
  <c r="C990" i="20"/>
  <c r="C998" i="20"/>
  <c r="D1030" i="20"/>
  <c r="C1030" i="20"/>
  <c r="C1054" i="20"/>
  <c r="D1054" i="20"/>
  <c r="C1062" i="20"/>
  <c r="D1062" i="20"/>
  <c r="D1070" i="20"/>
  <c r="C1070" i="20"/>
  <c r="D1078" i="20"/>
  <c r="C1078" i="20"/>
  <c r="D1086" i="20"/>
  <c r="C1086" i="20"/>
  <c r="D1094" i="20"/>
  <c r="C1094" i="20"/>
  <c r="D1118" i="20"/>
  <c r="C1142" i="20"/>
  <c r="D1142" i="20"/>
  <c r="D1174" i="20"/>
  <c r="C1174" i="20"/>
  <c r="D1182" i="20"/>
  <c r="C1206" i="20"/>
  <c r="D1206" i="20"/>
  <c r="C1214" i="20"/>
  <c r="D1214" i="20"/>
  <c r="D1222" i="20"/>
  <c r="C1222" i="20"/>
  <c r="D1238" i="20"/>
  <c r="C1246" i="20"/>
  <c r="D1246" i="20"/>
  <c r="D1262" i="20"/>
  <c r="C1262" i="20"/>
  <c r="C1270" i="20"/>
  <c r="D1270" i="20"/>
  <c r="C1286" i="20"/>
  <c r="D1286" i="20"/>
  <c r="C1302" i="20"/>
  <c r="D1318" i="20"/>
  <c r="C1318" i="20"/>
  <c r="C1334" i="20"/>
  <c r="D1334" i="20"/>
  <c r="D1350" i="20"/>
  <c r="D1127" i="12"/>
  <c r="C1127" i="12"/>
  <c r="D1326" i="12"/>
  <c r="C1326" i="12"/>
  <c r="D1350" i="12"/>
  <c r="C466" i="20"/>
  <c r="D466" i="20"/>
  <c r="D887" i="20"/>
  <c r="C887" i="20"/>
  <c r="D927" i="20"/>
  <c r="C927" i="20"/>
  <c r="C1095" i="20"/>
  <c r="D1095" i="20"/>
  <c r="D1111" i="20"/>
  <c r="C1111" i="20"/>
  <c r="D1239" i="20"/>
  <c r="C1239" i="20"/>
  <c r="D1279" i="20"/>
  <c r="C1279" i="20"/>
  <c r="C799" i="20"/>
  <c r="D1191" i="20"/>
  <c r="D341" i="12"/>
  <c r="C341" i="12"/>
  <c r="D117" i="20"/>
  <c r="D133" i="20"/>
  <c r="C133" i="20"/>
  <c r="D149" i="20"/>
  <c r="C149" i="20"/>
  <c r="C157" i="20"/>
  <c r="D157" i="20"/>
  <c r="C165" i="20"/>
  <c r="C173" i="20"/>
  <c r="C219" i="20"/>
  <c r="D219" i="20"/>
  <c r="D443" i="20"/>
  <c r="D475" i="20"/>
  <c r="C475" i="20"/>
  <c r="D576" i="20"/>
  <c r="C576" i="20"/>
  <c r="D680" i="20"/>
  <c r="C680" i="20"/>
  <c r="D688" i="20"/>
  <c r="C688" i="20"/>
  <c r="D872" i="20"/>
  <c r="C872" i="20"/>
  <c r="D888" i="20"/>
  <c r="C888" i="20"/>
  <c r="D920" i="20"/>
  <c r="C920" i="20"/>
  <c r="C936" i="20"/>
  <c r="D1144" i="20"/>
  <c r="C1144" i="20"/>
  <c r="C148" i="20"/>
  <c r="C1231" i="20"/>
  <c r="D935" i="20"/>
  <c r="C919" i="20"/>
  <c r="C1336" i="12"/>
  <c r="D1336" i="12"/>
  <c r="C150" i="20"/>
  <c r="D150" i="20"/>
  <c r="C174" i="20"/>
  <c r="C300" i="20"/>
  <c r="D300" i="20"/>
  <c r="D380" i="20"/>
  <c r="C380" i="20"/>
  <c r="C484" i="20"/>
  <c r="D484" i="20"/>
  <c r="C522" i="20"/>
  <c r="D522" i="20"/>
  <c r="C601" i="20"/>
  <c r="D601" i="20"/>
  <c r="C769" i="20"/>
  <c r="D769" i="20"/>
  <c r="C817" i="20"/>
  <c r="D817" i="20"/>
  <c r="D857" i="20"/>
  <c r="C857" i="20"/>
  <c r="C865" i="20"/>
  <c r="D865" i="20"/>
  <c r="C881" i="20"/>
  <c r="D881" i="20"/>
  <c r="D889" i="20"/>
  <c r="C889" i="20"/>
  <c r="D913" i="20"/>
  <c r="C913" i="20"/>
  <c r="D929" i="20"/>
  <c r="C929" i="20"/>
  <c r="C961" i="20"/>
  <c r="D961" i="20"/>
  <c r="C969" i="20"/>
  <c r="D969" i="20"/>
  <c r="C1025" i="20"/>
  <c r="D1025" i="20"/>
  <c r="C1057" i="20"/>
  <c r="D1057" i="20"/>
  <c r="C1137" i="20"/>
  <c r="D1137" i="20"/>
  <c r="C1193" i="20"/>
  <c r="D1193" i="20"/>
  <c r="D1201" i="20"/>
  <c r="C1201" i="20"/>
  <c r="D1209" i="20"/>
  <c r="C1209" i="20"/>
  <c r="D1233" i="20"/>
  <c r="C1233" i="20"/>
  <c r="D1241" i="20"/>
  <c r="C1241" i="20"/>
  <c r="D1249" i="20"/>
  <c r="C1249" i="20"/>
  <c r="D1257" i="20"/>
  <c r="C1257" i="20"/>
  <c r="C1265" i="20"/>
  <c r="D1265" i="20"/>
  <c r="D1273" i="20"/>
  <c r="C1273" i="20"/>
  <c r="D1289" i="20"/>
  <c r="C1297" i="20"/>
  <c r="D1297" i="20"/>
  <c r="D1305" i="20"/>
  <c r="C1305" i="20"/>
  <c r="C976" i="20"/>
  <c r="C142" i="20"/>
  <c r="C584" i="20"/>
  <c r="C268" i="20"/>
  <c r="C260" i="20"/>
  <c r="D1000" i="20"/>
  <c r="C1185" i="20"/>
  <c r="D832" i="20"/>
  <c r="C1240" i="20"/>
  <c r="D210" i="20"/>
  <c r="C1064" i="20"/>
  <c r="C1247" i="12"/>
  <c r="C223" i="12"/>
  <c r="C665" i="20"/>
  <c r="D476" i="20"/>
  <c r="C371" i="20"/>
  <c r="D1279" i="12"/>
  <c r="D672" i="20"/>
  <c r="C1167" i="20"/>
  <c r="C537" i="20"/>
  <c r="D648" i="20"/>
  <c r="C904" i="20"/>
  <c r="C315" i="20"/>
  <c r="C1063" i="12"/>
  <c r="D1215" i="20"/>
  <c r="C356" i="20"/>
  <c r="D419" i="20"/>
  <c r="D1153" i="20"/>
  <c r="C977" i="20"/>
  <c r="C1097" i="20"/>
  <c r="D1176" i="20"/>
  <c r="C1342" i="12"/>
  <c r="D1155" i="12"/>
  <c r="D109" i="20"/>
  <c r="D1055" i="20"/>
  <c r="C267" i="20"/>
  <c r="D771" i="12"/>
  <c r="C984" i="20"/>
  <c r="C839" i="12"/>
  <c r="D839" i="12"/>
  <c r="D855" i="12"/>
  <c r="D863" i="12"/>
  <c r="C863" i="12"/>
  <c r="D887" i="12"/>
  <c r="D911" i="12"/>
  <c r="C911" i="12"/>
  <c r="D927" i="12"/>
  <c r="C927" i="12"/>
  <c r="C1231" i="12"/>
  <c r="D1231" i="12"/>
  <c r="D1263" i="12"/>
  <c r="C1263" i="12"/>
  <c r="C274" i="20"/>
  <c r="D274" i="20"/>
  <c r="C607" i="20"/>
  <c r="D607" i="20"/>
  <c r="D711" i="20"/>
  <c r="C711" i="20"/>
  <c r="D823" i="20"/>
  <c r="C823" i="20"/>
  <c r="C855" i="20"/>
  <c r="D855" i="20"/>
  <c r="C1151" i="20"/>
  <c r="D1183" i="20"/>
  <c r="C1183" i="20"/>
  <c r="D1255" i="20"/>
  <c r="C1255" i="20"/>
  <c r="D1263" i="20"/>
  <c r="C1263" i="20"/>
  <c r="C1031" i="12"/>
  <c r="C496" i="12"/>
  <c r="C559" i="20"/>
  <c r="D1319" i="12"/>
  <c r="D132" i="20"/>
  <c r="D847" i="20"/>
  <c r="C356" i="12"/>
  <c r="D436" i="12"/>
  <c r="C436" i="12"/>
  <c r="C227" i="20"/>
  <c r="D227" i="20"/>
  <c r="C251" i="20"/>
  <c r="D251" i="20"/>
  <c r="C299" i="20"/>
  <c r="D299" i="20"/>
  <c r="D545" i="20"/>
  <c r="C545" i="20"/>
  <c r="D736" i="20"/>
  <c r="C736" i="20"/>
  <c r="D1008" i="20"/>
  <c r="C1008" i="20"/>
  <c r="C1024" i="20"/>
  <c r="D1024" i="20"/>
  <c r="C1072" i="20"/>
  <c r="D1072" i="20"/>
  <c r="D1184" i="20"/>
  <c r="C1184" i="20"/>
  <c r="D395" i="20"/>
  <c r="C354" i="20"/>
  <c r="C1039" i="20"/>
  <c r="D340" i="20"/>
  <c r="C340" i="20"/>
  <c r="D412" i="20"/>
  <c r="C412" i="20"/>
  <c r="C500" i="20"/>
  <c r="D500" i="20"/>
  <c r="C569" i="20"/>
  <c r="D569" i="20"/>
  <c r="C705" i="20"/>
  <c r="D705" i="20"/>
  <c r="D1031" i="20"/>
  <c r="C847" i="12"/>
  <c r="C310" i="12"/>
  <c r="D316" i="20"/>
  <c r="D935" i="12"/>
  <c r="D143" i="12"/>
  <c r="D615" i="20"/>
  <c r="D776" i="20"/>
  <c r="C488" i="12"/>
  <c r="C1161" i="20"/>
  <c r="C120" i="12"/>
  <c r="C247" i="12"/>
  <c r="C1313" i="20"/>
  <c r="D1311" i="12"/>
  <c r="C753" i="20"/>
  <c r="C1047" i="12"/>
  <c r="D767" i="12"/>
  <c r="D458" i="20"/>
  <c r="C1177" i="20"/>
  <c r="D1335" i="20"/>
  <c r="D584" i="12"/>
  <c r="C1199" i="20"/>
  <c r="D1255" i="12"/>
  <c r="D234" i="20"/>
  <c r="D809" i="20"/>
  <c r="D880" i="20"/>
  <c r="C713" i="20"/>
  <c r="D506" i="20"/>
  <c r="C723" i="12"/>
  <c r="C827" i="12"/>
  <c r="D827" i="12"/>
  <c r="C851" i="12"/>
  <c r="D851" i="12"/>
  <c r="D883" i="12"/>
  <c r="C883" i="12"/>
  <c r="D915" i="12"/>
  <c r="C979" i="12"/>
  <c r="D979" i="12"/>
  <c r="D1043" i="12"/>
  <c r="D1067" i="12"/>
  <c r="C1067" i="12"/>
  <c r="D1099" i="12"/>
  <c r="C1099" i="12"/>
  <c r="C1123" i="12"/>
  <c r="C1195" i="12"/>
  <c r="D1195" i="12"/>
  <c r="D1023" i="20"/>
  <c r="D520" i="12"/>
  <c r="C520" i="12"/>
  <c r="C592" i="12"/>
  <c r="D592" i="12"/>
  <c r="D600" i="12"/>
  <c r="C600" i="12"/>
  <c r="D608" i="12"/>
  <c r="C608" i="12"/>
  <c r="D632" i="12"/>
  <c r="C632" i="12"/>
  <c r="C672" i="12"/>
  <c r="D751" i="12"/>
  <c r="C823" i="12"/>
  <c r="D975" i="12"/>
  <c r="C1007" i="12"/>
  <c r="D1007" i="12"/>
  <c r="C1159" i="12"/>
  <c r="D1159" i="12"/>
  <c r="D1207" i="12"/>
  <c r="C1207" i="12"/>
  <c r="D1295" i="12"/>
  <c r="C1295" i="12"/>
  <c r="D195" i="20"/>
  <c r="C195" i="20"/>
  <c r="D266" i="20"/>
  <c r="C266" i="20"/>
  <c r="C282" i="20"/>
  <c r="D282" i="20"/>
  <c r="C418" i="20"/>
  <c r="D418" i="20"/>
  <c r="D426" i="20"/>
  <c r="C426" i="20"/>
  <c r="D1207" i="20"/>
  <c r="C1207" i="20"/>
  <c r="C1295" i="20"/>
  <c r="D1295" i="20"/>
  <c r="D1319" i="20"/>
  <c r="D1327" i="20"/>
  <c r="C1327" i="20"/>
  <c r="D1343" i="20"/>
  <c r="C1343" i="20"/>
  <c r="D1247" i="20"/>
  <c r="C520" i="20"/>
  <c r="D919" i="12"/>
  <c r="D1287" i="12"/>
  <c r="C640" i="12"/>
  <c r="C215" i="12"/>
  <c r="D215" i="12"/>
  <c r="C355" i="20"/>
  <c r="D355" i="20"/>
  <c r="D403" i="20"/>
  <c r="C403" i="20"/>
  <c r="C427" i="20"/>
  <c r="D427" i="20"/>
  <c r="D616" i="20"/>
  <c r="C616" i="20"/>
  <c r="C704" i="20"/>
  <c r="D704" i="20"/>
  <c r="C816" i="20"/>
  <c r="D816" i="20"/>
  <c r="C824" i="20"/>
  <c r="D824" i="20"/>
  <c r="C1264" i="20"/>
  <c r="D1264" i="20"/>
  <c r="C1288" i="20"/>
  <c r="D1288" i="20"/>
  <c r="C1023" i="12"/>
  <c r="C879" i="12"/>
  <c r="C1303" i="12"/>
  <c r="D760" i="20"/>
  <c r="D112" i="12"/>
  <c r="D480" i="12"/>
  <c r="C166" i="20"/>
  <c r="C190" i="20"/>
  <c r="D190" i="20"/>
  <c r="D561" i="20"/>
  <c r="C561" i="20"/>
  <c r="C633" i="20"/>
  <c r="D633" i="20"/>
  <c r="C673" i="20"/>
  <c r="D673" i="20"/>
  <c r="C697" i="20"/>
  <c r="D697" i="20"/>
  <c r="D921" i="20"/>
  <c r="C921" i="20"/>
  <c r="C252" i="20"/>
  <c r="D231" i="12"/>
  <c r="C1223" i="12"/>
  <c r="D831" i="20"/>
  <c r="C1337" i="20"/>
  <c r="C784" i="20"/>
  <c r="D1200" i="20"/>
  <c r="C164" i="20"/>
  <c r="D848" i="20"/>
  <c r="C259" i="20"/>
  <c r="C483" i="20"/>
  <c r="C560" i="12"/>
  <c r="D1071" i="20"/>
  <c r="C664" i="20"/>
  <c r="D751" i="20"/>
  <c r="C859" i="12"/>
  <c r="C1311" i="20"/>
  <c r="D1335" i="12"/>
  <c r="D141" i="20"/>
  <c r="C1017" i="20"/>
  <c r="C1219" i="12"/>
  <c r="C1145" i="20"/>
  <c r="D871" i="20"/>
  <c r="C307" i="20"/>
  <c r="D1087" i="20"/>
  <c r="C499" i="20"/>
  <c r="D228" i="12"/>
  <c r="C236" i="12"/>
  <c r="D236" i="12"/>
  <c r="D385" i="12"/>
  <c r="D393" i="12"/>
  <c r="D493" i="12"/>
  <c r="C493" i="12"/>
  <c r="D509" i="12"/>
  <c r="C509" i="12"/>
  <c r="C557" i="12"/>
  <c r="C629" i="12"/>
  <c r="D629" i="12"/>
  <c r="C780" i="12"/>
  <c r="D780" i="12"/>
  <c r="D804" i="12"/>
  <c r="D836" i="12"/>
  <c r="C836" i="12"/>
  <c r="D908" i="12"/>
  <c r="C908" i="12"/>
  <c r="C1020" i="12"/>
  <c r="D1132" i="12"/>
  <c r="C1132" i="12"/>
  <c r="D1172" i="12"/>
  <c r="C1172" i="12"/>
  <c r="C1268" i="12"/>
  <c r="D1268" i="12"/>
  <c r="C590" i="12"/>
  <c r="D590" i="12"/>
  <c r="D925" i="12"/>
  <c r="C925" i="12"/>
  <c r="D973" i="12"/>
  <c r="D1005" i="12"/>
  <c r="C1005" i="12"/>
  <c r="D1013" i="12"/>
  <c r="D1109" i="12"/>
  <c r="C1109" i="12"/>
  <c r="D1125" i="12"/>
  <c r="C1125" i="12"/>
  <c r="C1261" i="12"/>
  <c r="D1261" i="12"/>
  <c r="C325" i="12"/>
  <c r="D325" i="12"/>
  <c r="D411" i="12"/>
  <c r="C411" i="12"/>
  <c r="D543" i="12"/>
  <c r="D750" i="12"/>
  <c r="C750" i="12"/>
  <c r="C854" i="12"/>
  <c r="D854" i="12"/>
  <c r="D862" i="12"/>
  <c r="D1006" i="12"/>
  <c r="C1006" i="12"/>
  <c r="C1038" i="12"/>
  <c r="D1038" i="12"/>
  <c r="D1054" i="12"/>
  <c r="C1054" i="12"/>
  <c r="C1134" i="12"/>
  <c r="D1134" i="12"/>
  <c r="D1214" i="12"/>
  <c r="C1214" i="12"/>
  <c r="C1254" i="12"/>
  <c r="D1254" i="12"/>
  <c r="D159" i="20"/>
  <c r="D175" i="20"/>
  <c r="C175" i="20"/>
  <c r="D205" i="20"/>
  <c r="C205" i="20"/>
  <c r="D269" i="20"/>
  <c r="C269" i="20"/>
  <c r="D293" i="20"/>
  <c r="C293" i="20"/>
  <c r="C389" i="20"/>
  <c r="D389" i="20"/>
  <c r="D413" i="20"/>
  <c r="C413" i="20"/>
  <c r="D469" i="20"/>
  <c r="C469" i="20"/>
  <c r="C477" i="20"/>
  <c r="D477" i="20"/>
  <c r="C485" i="20"/>
  <c r="D509" i="20"/>
  <c r="C509" i="20"/>
  <c r="D698" i="20"/>
  <c r="D746" i="20"/>
  <c r="C746" i="20"/>
  <c r="D754" i="20"/>
  <c r="C754" i="20"/>
  <c r="D842" i="20"/>
  <c r="C842" i="20"/>
  <c r="C144" i="12"/>
  <c r="D144" i="12"/>
  <c r="D311" i="12"/>
  <c r="C537" i="12"/>
  <c r="C577" i="12"/>
  <c r="D577" i="12"/>
  <c r="D357" i="20"/>
  <c r="C98" i="12"/>
  <c r="D98" i="12"/>
  <c r="G120" i="8"/>
  <c r="H120" i="8"/>
  <c r="E120" i="8"/>
  <c r="F120" i="8"/>
  <c r="E128" i="8"/>
  <c r="H128" i="8"/>
  <c r="G128" i="8"/>
  <c r="F128" i="8"/>
  <c r="E311" i="8"/>
  <c r="G311" i="8"/>
  <c r="H311" i="8"/>
  <c r="F311" i="8"/>
  <c r="H136" i="8"/>
  <c r="G136" i="8"/>
  <c r="E136" i="8"/>
  <c r="C884" i="20"/>
  <c r="D884" i="20"/>
  <c r="C1004" i="20"/>
  <c r="C1020" i="20"/>
  <c r="D1020" i="20"/>
  <c r="D1036" i="20"/>
  <c r="C1036" i="20"/>
  <c r="D1051" i="20"/>
  <c r="C1051" i="20"/>
  <c r="D1059" i="20"/>
  <c r="C1059" i="20"/>
  <c r="C1066" i="20"/>
  <c r="D1066" i="20"/>
  <c r="C1082" i="20"/>
  <c r="D1082" i="20"/>
  <c r="D1428" i="20"/>
  <c r="C1428" i="20"/>
  <c r="D1436" i="20"/>
  <c r="C1436" i="20"/>
  <c r="D1443" i="20"/>
  <c r="C1443" i="20"/>
  <c r="D1725" i="20"/>
  <c r="C1725" i="20"/>
  <c r="C1738" i="20"/>
  <c r="D1738" i="20"/>
  <c r="C92" i="20"/>
  <c r="D92" i="20"/>
  <c r="G7" i="8"/>
  <c r="H7" i="8"/>
  <c r="G14" i="8"/>
  <c r="H14" i="8"/>
  <c r="F14" i="8"/>
  <c r="E14" i="8"/>
  <c r="H21" i="8"/>
  <c r="E21" i="8"/>
  <c r="F21" i="8"/>
  <c r="G21" i="8"/>
  <c r="E29" i="8"/>
  <c r="G29" i="8"/>
  <c r="E37" i="8"/>
  <c r="F37" i="8"/>
  <c r="G37" i="8"/>
  <c r="H37" i="8"/>
  <c r="G44" i="8"/>
  <c r="H44" i="8"/>
  <c r="E52" i="8"/>
  <c r="G52" i="8"/>
  <c r="F52" i="8"/>
  <c r="H52" i="8"/>
  <c r="F73" i="8"/>
  <c r="G73" i="8"/>
  <c r="H80" i="8"/>
  <c r="F80" i="8"/>
  <c r="G88" i="8"/>
  <c r="H88" i="8"/>
  <c r="E96" i="8"/>
  <c r="F96" i="8"/>
  <c r="F104" i="8"/>
  <c r="E104" i="8"/>
  <c r="G104" i="8"/>
  <c r="H104" i="8"/>
  <c r="G112" i="8"/>
  <c r="E119" i="8"/>
  <c r="G119" i="8"/>
  <c r="F119" i="8"/>
  <c r="H119" i="8"/>
  <c r="G143" i="8"/>
  <c r="E143" i="8"/>
  <c r="F143" i="8"/>
  <c r="H143" i="8"/>
  <c r="E151" i="8"/>
  <c r="F151" i="8"/>
  <c r="H151" i="8"/>
  <c r="G151" i="8"/>
  <c r="E165" i="8"/>
  <c r="E171" i="8"/>
  <c r="G171" i="8"/>
  <c r="H171" i="8"/>
  <c r="F171" i="8"/>
  <c r="G178" i="8"/>
  <c r="E178" i="8"/>
  <c r="E199" i="8"/>
  <c r="F199" i="8"/>
  <c r="G199" i="8"/>
  <c r="F294" i="8"/>
  <c r="G294" i="8"/>
  <c r="F302" i="8"/>
  <c r="H302" i="8"/>
  <c r="G302" i="8"/>
  <c r="E302" i="8"/>
  <c r="F310" i="8"/>
  <c r="G310" i="8"/>
  <c r="E310" i="8"/>
  <c r="H310" i="8"/>
  <c r="D1688" i="12"/>
  <c r="C1688" i="12"/>
  <c r="D1696" i="12"/>
  <c r="C1696" i="12"/>
  <c r="C1741" i="12"/>
  <c r="D1741" i="12"/>
  <c r="C1757" i="12"/>
  <c r="D1757" i="12"/>
  <c r="D116" i="20"/>
  <c r="C116" i="20"/>
  <c r="C124" i="20"/>
  <c r="D124" i="20"/>
  <c r="C146" i="20"/>
  <c r="D146" i="20"/>
  <c r="C162" i="20"/>
  <c r="D162" i="20"/>
  <c r="C178" i="20"/>
  <c r="D178" i="20"/>
  <c r="D186" i="20"/>
  <c r="C186" i="20"/>
  <c r="C193" i="20"/>
  <c r="C208" i="20"/>
  <c r="C216" i="20"/>
  <c r="D216" i="20"/>
  <c r="D224" i="20"/>
  <c r="C224" i="20"/>
  <c r="D232" i="20"/>
  <c r="C232" i="20"/>
  <c r="C248" i="20"/>
  <c r="D248" i="20"/>
  <c r="C264" i="20"/>
  <c r="C272" i="20"/>
  <c r="D272" i="20"/>
  <c r="D280" i="20"/>
  <c r="C280" i="20"/>
  <c r="C296" i="20"/>
  <c r="D296" i="20"/>
  <c r="D312" i="20"/>
  <c r="C320" i="20"/>
  <c r="D328" i="20"/>
  <c r="C328" i="20"/>
  <c r="D336" i="20"/>
  <c r="C336" i="20"/>
  <c r="D344" i="20"/>
  <c r="C344" i="20"/>
  <c r="D352" i="20"/>
  <c r="C352" i="20"/>
  <c r="D360" i="20"/>
  <c r="C360" i="20"/>
  <c r="D368" i="20"/>
  <c r="C368" i="20"/>
  <c r="C376" i="20"/>
  <c r="D376" i="20"/>
  <c r="D392" i="20"/>
  <c r="D400" i="20"/>
  <c r="C400" i="20"/>
  <c r="C408" i="20"/>
  <c r="D408" i="20"/>
  <c r="D416" i="20"/>
  <c r="D424" i="20"/>
  <c r="D432" i="20"/>
  <c r="C432" i="20"/>
  <c r="C440" i="20"/>
  <c r="D440" i="20"/>
  <c r="C448" i="20"/>
  <c r="D448" i="20"/>
  <c r="C456" i="20"/>
  <c r="D456" i="20"/>
  <c r="C464" i="20"/>
  <c r="D464" i="20"/>
  <c r="C472" i="20"/>
  <c r="D472" i="20"/>
  <c r="C488" i="20"/>
  <c r="C496" i="20"/>
  <c r="C504" i="20"/>
  <c r="D504" i="20"/>
  <c r="D518" i="20"/>
  <c r="C518" i="20"/>
  <c r="D526" i="20"/>
  <c r="C526" i="20"/>
  <c r="C534" i="20"/>
  <c r="D534" i="20"/>
  <c r="D557" i="20"/>
  <c r="C557" i="20"/>
  <c r="D573" i="20"/>
  <c r="C573" i="20"/>
  <c r="D581" i="20"/>
  <c r="C581" i="20"/>
  <c r="C629" i="20"/>
  <c r="D629" i="20"/>
  <c r="C645" i="20"/>
  <c r="D645" i="20"/>
  <c r="D653" i="20"/>
  <c r="C653" i="20"/>
  <c r="D661" i="20"/>
  <c r="C661" i="20"/>
  <c r="D677" i="20"/>
  <c r="D685" i="20"/>
  <c r="C685" i="20"/>
  <c r="C693" i="20"/>
  <c r="D693" i="20"/>
  <c r="C749" i="20"/>
  <c r="D757" i="20"/>
  <c r="C765" i="20"/>
  <c r="D765" i="20"/>
  <c r="D773" i="20"/>
  <c r="C773" i="20"/>
  <c r="C781" i="20"/>
  <c r="D781" i="20"/>
  <c r="D797" i="20"/>
  <c r="C797" i="20"/>
  <c r="D805" i="20"/>
  <c r="C805" i="20"/>
  <c r="C813" i="20"/>
  <c r="D813" i="20"/>
  <c r="D821" i="20"/>
  <c r="C821" i="20"/>
  <c r="C829" i="20"/>
  <c r="D829" i="20"/>
  <c r="C837" i="20"/>
  <c r="D837" i="20"/>
  <c r="D853" i="20"/>
  <c r="C853" i="20"/>
  <c r="C861" i="20"/>
  <c r="D861" i="20"/>
  <c r="C869" i="20"/>
  <c r="D869" i="20"/>
  <c r="D877" i="20"/>
  <c r="C877" i="20"/>
  <c r="C885" i="20"/>
  <c r="D885" i="20"/>
  <c r="D901" i="20"/>
  <c r="C901" i="20"/>
  <c r="D917" i="20"/>
  <c r="C917" i="20"/>
  <c r="C925" i="20"/>
  <c r="D949" i="20"/>
  <c r="C949" i="20"/>
  <c r="D973" i="20"/>
  <c r="C973" i="20"/>
  <c r="D981" i="20"/>
  <c r="C981" i="20"/>
  <c r="D1421" i="20"/>
  <c r="C1421" i="20"/>
  <c r="D1468" i="12"/>
  <c r="C1468" i="12"/>
  <c r="D1655" i="12"/>
  <c r="C1638" i="20"/>
  <c r="D1638" i="20"/>
  <c r="C1660" i="20"/>
  <c r="D1660" i="20"/>
  <c r="D1739" i="20"/>
  <c r="X9" i="7"/>
  <c r="H280" i="8"/>
  <c r="C1332" i="12"/>
  <c r="C1340" i="12"/>
  <c r="D1340" i="12"/>
  <c r="C1512" i="12"/>
  <c r="D1512" i="12"/>
  <c r="D1553" i="12"/>
  <c r="C1553" i="12"/>
  <c r="D1560" i="12"/>
  <c r="D1566" i="12"/>
  <c r="C1566" i="12"/>
  <c r="C1607" i="12"/>
  <c r="D1607" i="12"/>
  <c r="D1615" i="12"/>
  <c r="C1615" i="12"/>
  <c r="C1735" i="12"/>
  <c r="C1751" i="12"/>
  <c r="D1751" i="12"/>
  <c r="C94" i="20"/>
  <c r="D94" i="20"/>
  <c r="C110" i="20"/>
  <c r="D110" i="20"/>
  <c r="C118" i="20"/>
  <c r="D118" i="20"/>
  <c r="D126" i="20"/>
  <c r="C126" i="20"/>
  <c r="D172" i="20"/>
  <c r="C172" i="20"/>
  <c r="C218" i="20"/>
  <c r="D218" i="20"/>
  <c r="C242" i="20"/>
  <c r="D242" i="20"/>
  <c r="C258" i="20"/>
  <c r="D322" i="20"/>
  <c r="C322" i="20"/>
  <c r="D338" i="20"/>
  <c r="C338" i="20"/>
  <c r="D346" i="20"/>
  <c r="C402" i="20"/>
  <c r="C410" i="20"/>
  <c r="D410" i="20"/>
  <c r="C434" i="20"/>
  <c r="D434" i="20"/>
  <c r="C450" i="20"/>
  <c r="D450" i="20"/>
  <c r="D474" i="20"/>
  <c r="C474" i="20"/>
  <c r="D482" i="20"/>
  <c r="C482" i="20"/>
  <c r="C490" i="20"/>
  <c r="D490" i="20"/>
  <c r="C498" i="20"/>
  <c r="D498" i="20"/>
  <c r="C513" i="20"/>
  <c r="C528" i="20"/>
  <c r="D528" i="20"/>
  <c r="C544" i="20"/>
  <c r="D544" i="20"/>
  <c r="D567" i="20"/>
  <c r="C567" i="20"/>
  <c r="D631" i="20"/>
  <c r="C631" i="20"/>
  <c r="C655" i="20"/>
  <c r="D655" i="20"/>
  <c r="C663" i="20"/>
  <c r="D663" i="20"/>
  <c r="C671" i="20"/>
  <c r="D671" i="20"/>
  <c r="D719" i="20"/>
  <c r="C719" i="20"/>
  <c r="D727" i="20"/>
  <c r="C727" i="20"/>
  <c r="C791" i="20"/>
  <c r="D791" i="20"/>
  <c r="C807" i="20"/>
  <c r="D807" i="20"/>
  <c r="C1561" i="20"/>
  <c r="D1561" i="20"/>
  <c r="D1568" i="20"/>
  <c r="C1568" i="20"/>
  <c r="D1584" i="20"/>
  <c r="C1584" i="20"/>
  <c r="C1623" i="20"/>
  <c r="D1623" i="20"/>
  <c r="D1639" i="20"/>
  <c r="D1654" i="20"/>
  <c r="C1704" i="20"/>
  <c r="D1704" i="20"/>
  <c r="D1733" i="20"/>
  <c r="C1733" i="20"/>
  <c r="C1696" i="20"/>
  <c r="D1696" i="20"/>
  <c r="D1584" i="12"/>
  <c r="F354" i="8"/>
  <c r="G273" i="8"/>
  <c r="E354" i="8"/>
  <c r="D1493" i="12"/>
  <c r="C1493" i="12"/>
  <c r="D1546" i="12"/>
  <c r="C1546" i="12"/>
  <c r="C1546" i="20"/>
  <c r="D1647" i="20"/>
  <c r="C1647" i="20"/>
  <c r="AZ5" i="29"/>
  <c r="BA5" i="29"/>
  <c r="D1460" i="12"/>
  <c r="H346" i="8"/>
  <c r="D1647" i="12"/>
  <c r="D1632" i="20"/>
  <c r="F338" i="8"/>
  <c r="G354" i="8"/>
  <c r="C1452" i="12"/>
  <c r="C703" i="20"/>
  <c r="C695" i="20"/>
  <c r="G251" i="8"/>
  <c r="C204" i="12"/>
  <c r="D204" i="12"/>
  <c r="C244" i="12"/>
  <c r="D244" i="12"/>
  <c r="D276" i="12"/>
  <c r="C276" i="12"/>
  <c r="C1499" i="12"/>
  <c r="C1700" i="12"/>
  <c r="D1119" i="20"/>
  <c r="C1119" i="20"/>
  <c r="D1127" i="20"/>
  <c r="C1127" i="20"/>
  <c r="D1135" i="20"/>
  <c r="C1742" i="20"/>
  <c r="D1742" i="20"/>
  <c r="F32" i="23"/>
  <c r="D32" i="23"/>
  <c r="F46" i="23"/>
  <c r="D46" i="23"/>
  <c r="R8" i="7"/>
  <c r="F304" i="8"/>
  <c r="C1538" i="12"/>
  <c r="D1538" i="12"/>
  <c r="D1559" i="12"/>
  <c r="C1559" i="12"/>
  <c r="D1565" i="12"/>
  <c r="C1565" i="12"/>
  <c r="C1661" i="12"/>
  <c r="D1661" i="12"/>
  <c r="D1669" i="12"/>
  <c r="C1669" i="12"/>
  <c r="C1689" i="12"/>
  <c r="D1689" i="12"/>
  <c r="D1718" i="20"/>
  <c r="S8" i="7"/>
  <c r="E346" i="8"/>
  <c r="D1649" i="12"/>
  <c r="C1649" i="12"/>
  <c r="D1554" i="20"/>
  <c r="C1554" i="20"/>
  <c r="AA7" i="7"/>
  <c r="U7" i="7"/>
  <c r="E338" i="8"/>
  <c r="H304" i="8"/>
  <c r="H288" i="8"/>
  <c r="F266" i="8"/>
  <c r="C1646" i="20"/>
  <c r="D1576" i="20"/>
  <c r="E288" i="8"/>
  <c r="D1600" i="20"/>
  <c r="C442" i="20"/>
  <c r="E251" i="8"/>
  <c r="G316" i="8"/>
  <c r="F316" i="8"/>
  <c r="C205" i="12"/>
  <c r="D245" i="12"/>
  <c r="D300" i="12"/>
  <c r="C300" i="12"/>
  <c r="D361" i="12"/>
  <c r="C361" i="12"/>
  <c r="C369" i="12"/>
  <c r="D369" i="12"/>
  <c r="C401" i="12"/>
  <c r="D541" i="12"/>
  <c r="C581" i="12"/>
  <c r="D637" i="12"/>
  <c r="C637" i="12"/>
  <c r="D692" i="12"/>
  <c r="C692" i="12"/>
  <c r="D794" i="12"/>
  <c r="C794" i="12"/>
  <c r="D834" i="12"/>
  <c r="C834" i="12"/>
  <c r="C946" i="12"/>
  <c r="D946" i="12"/>
  <c r="D954" i="12"/>
  <c r="C1170" i="12"/>
  <c r="D1178" i="12"/>
  <c r="C1178" i="12"/>
  <c r="D1186" i="12"/>
  <c r="C1186" i="12"/>
  <c r="C1202" i="12"/>
  <c r="C1242" i="12"/>
  <c r="D1242" i="12"/>
  <c r="D1430" i="12"/>
  <c r="C1430" i="12"/>
  <c r="D1479" i="12"/>
  <c r="D1535" i="12"/>
  <c r="C1535" i="12"/>
  <c r="C1548" i="12"/>
  <c r="D1548" i="12"/>
  <c r="D1556" i="12"/>
  <c r="D1610" i="12"/>
  <c r="D1629" i="12"/>
  <c r="C1629" i="12"/>
  <c r="D1636" i="12"/>
  <c r="C1636" i="12"/>
  <c r="D1643" i="12"/>
  <c r="D1018" i="20"/>
  <c r="C1018" i="20"/>
  <c r="D1042" i="20"/>
  <c r="C1042" i="20"/>
  <c r="C1192" i="20"/>
  <c r="D1192" i="20"/>
  <c r="C1208" i="20"/>
  <c r="D1208" i="20"/>
  <c r="C1216" i="20"/>
  <c r="D1216" i="20"/>
  <c r="C1232" i="20"/>
  <c r="D1232" i="20"/>
  <c r="D1256" i="20"/>
  <c r="C1256" i="20"/>
  <c r="D1272" i="20"/>
  <c r="C1272" i="20"/>
  <c r="C1296" i="20"/>
  <c r="D1296" i="20"/>
  <c r="D1328" i="20"/>
  <c r="C1328" i="20"/>
  <c r="D1336" i="20"/>
  <c r="C1336" i="20"/>
  <c r="C1352" i="20"/>
  <c r="C1360" i="20"/>
  <c r="D1360" i="20"/>
  <c r="D1375" i="20"/>
  <c r="C1375" i="20"/>
  <c r="C1383" i="20"/>
  <c r="D1383" i="20"/>
  <c r="D1390" i="20"/>
  <c r="D1404" i="20"/>
  <c r="C1404" i="20"/>
  <c r="D1412" i="20"/>
  <c r="C1412" i="20"/>
  <c r="D1418" i="20"/>
  <c r="C1418" i="20"/>
  <c r="C1518" i="20"/>
  <c r="D1518" i="20"/>
  <c r="D1610" i="20"/>
  <c r="C1610" i="20"/>
  <c r="D1626" i="20"/>
  <c r="C1626" i="20"/>
  <c r="D1656" i="20"/>
  <c r="C1656" i="20"/>
  <c r="S6" i="7"/>
  <c r="E296" i="8"/>
  <c r="G296" i="8"/>
  <c r="D1420" i="12"/>
  <c r="C1420" i="12"/>
  <c r="C1426" i="12"/>
  <c r="D1426" i="12"/>
  <c r="D1599" i="20"/>
  <c r="C1614" i="20"/>
  <c r="D1614" i="20"/>
  <c r="D1668" i="20"/>
  <c r="C1668" i="20"/>
  <c r="G370" i="8"/>
  <c r="H370" i="8"/>
  <c r="C1577" i="20"/>
  <c r="D1577" i="20"/>
  <c r="D1616" i="20"/>
  <c r="D1624" i="20"/>
  <c r="C1624" i="20"/>
  <c r="G346" i="8"/>
  <c r="H362" i="8"/>
  <c r="D1592" i="12"/>
  <c r="D1485" i="12"/>
  <c r="C1414" i="12"/>
  <c r="F273" i="8"/>
  <c r="C1407" i="12"/>
  <c r="D623" i="20"/>
  <c r="C250" i="20"/>
  <c r="D1592" i="20"/>
  <c r="F224" i="8"/>
  <c r="F251" i="8"/>
  <c r="H36" i="8"/>
  <c r="F36" i="8"/>
  <c r="G43" i="8"/>
  <c r="E43" i="8"/>
  <c r="H51" i="8"/>
  <c r="F51" i="8"/>
  <c r="F103" i="8"/>
  <c r="F142" i="8"/>
  <c r="H142" i="8"/>
  <c r="F228" i="8"/>
  <c r="E228" i="8"/>
  <c r="F235" i="8"/>
  <c r="E235" i="8"/>
  <c r="H235" i="8"/>
  <c r="F241" i="8"/>
  <c r="H241" i="8"/>
  <c r="E241" i="8"/>
  <c r="E248" i="8"/>
  <c r="F248" i="8"/>
  <c r="G262" i="8"/>
  <c r="D111" i="12"/>
  <c r="C111" i="12"/>
  <c r="C931" i="20"/>
  <c r="D931" i="20"/>
  <c r="C955" i="20"/>
  <c r="D955" i="20"/>
  <c r="C963" i="20"/>
  <c r="C979" i="20"/>
  <c r="D979" i="20"/>
  <c r="C1089" i="20"/>
  <c r="D1089" i="20"/>
  <c r="D1450" i="20"/>
  <c r="C1450" i="20"/>
  <c r="C1487" i="20"/>
  <c r="D1487" i="20"/>
  <c r="D1511" i="20"/>
  <c r="C1511" i="20"/>
  <c r="E23" i="8"/>
  <c r="G23" i="8"/>
  <c r="E39" i="8"/>
  <c r="H39" i="8"/>
  <c r="G39" i="8"/>
  <c r="F39" i="8"/>
  <c r="G46" i="8"/>
  <c r="E46" i="8"/>
  <c r="H46" i="8"/>
  <c r="G54" i="8"/>
  <c r="E54" i="8"/>
  <c r="F106" i="8"/>
  <c r="H106" i="8"/>
  <c r="H287" i="8"/>
  <c r="G295" i="8"/>
  <c r="E295" i="8"/>
  <c r="G303" i="8"/>
  <c r="H303" i="8"/>
  <c r="D105" i="12"/>
  <c r="C105" i="12"/>
  <c r="D255" i="12"/>
  <c r="D1568" i="12"/>
  <c r="C1568" i="12"/>
  <c r="D125" i="20"/>
  <c r="C125" i="20"/>
  <c r="D217" i="20"/>
  <c r="C217" i="20"/>
  <c r="D321" i="20"/>
  <c r="C321" i="20"/>
  <c r="C329" i="20"/>
  <c r="D329" i="20"/>
  <c r="C337" i="20"/>
  <c r="D337" i="20"/>
  <c r="D401" i="20"/>
  <c r="C401" i="20"/>
  <c r="C417" i="20"/>
  <c r="D425" i="20"/>
  <c r="C425" i="20"/>
  <c r="D551" i="20"/>
  <c r="C606" i="20"/>
  <c r="D606" i="20"/>
  <c r="C646" i="20"/>
  <c r="C710" i="20"/>
  <c r="D718" i="20"/>
  <c r="C718" i="20"/>
  <c r="C774" i="20"/>
  <c r="D774" i="20"/>
  <c r="D830" i="20"/>
  <c r="C830" i="20"/>
  <c r="D838" i="20"/>
  <c r="C838" i="20"/>
  <c r="D870" i="20"/>
  <c r="C870" i="20"/>
  <c r="D878" i="20"/>
  <c r="C878" i="20"/>
  <c r="D1502" i="20"/>
  <c r="C1502" i="20"/>
  <c r="D1510" i="20"/>
  <c r="C1510" i="20"/>
  <c r="C1525" i="20"/>
  <c r="D1525" i="20"/>
  <c r="D1532" i="20"/>
  <c r="C1532" i="20"/>
  <c r="D1578" i="20"/>
  <c r="C1578" i="20"/>
  <c r="G174" i="8"/>
  <c r="E174" i="8"/>
  <c r="G195" i="8"/>
  <c r="H195" i="8"/>
  <c r="F211" i="8"/>
  <c r="G211" i="8"/>
  <c r="G225" i="8"/>
  <c r="H225" i="8"/>
  <c r="D122" i="12"/>
  <c r="C405" i="12"/>
  <c r="D405" i="12"/>
  <c r="D429" i="12"/>
  <c r="C465" i="12"/>
  <c r="D553" i="12"/>
  <c r="D846" i="12"/>
  <c r="C846" i="12"/>
  <c r="D1382" i="12"/>
  <c r="C1382" i="12"/>
  <c r="C1449" i="12"/>
  <c r="D1449" i="12"/>
  <c r="D1472" i="12"/>
  <c r="C1488" i="12"/>
  <c r="D1488" i="12"/>
  <c r="D864" i="20"/>
  <c r="C864" i="20"/>
  <c r="C1164" i="20"/>
  <c r="D1164" i="20"/>
  <c r="C1188" i="20"/>
  <c r="D1212" i="20"/>
  <c r="C1212" i="20"/>
  <c r="C1244" i="20"/>
  <c r="D1244" i="20"/>
  <c r="D1252" i="20"/>
  <c r="C1252" i="20"/>
  <c r="C1284" i="20"/>
  <c r="D1284" i="20"/>
  <c r="D1393" i="20"/>
  <c r="C1393" i="20"/>
  <c r="D1466" i="20"/>
  <c r="C1466" i="20"/>
  <c r="D1519" i="20"/>
  <c r="C1519" i="20"/>
  <c r="C1527" i="20"/>
  <c r="D1572" i="20"/>
  <c r="C1572" i="20"/>
  <c r="G98" i="8"/>
  <c r="H168" i="8"/>
  <c r="F252" i="8"/>
  <c r="D1206" i="12"/>
  <c r="C766" i="20"/>
  <c r="D1310" i="12"/>
  <c r="C726" i="20"/>
  <c r="D171" i="20"/>
  <c r="D585" i="12"/>
  <c r="H174" i="8"/>
  <c r="C1586" i="20"/>
  <c r="D99" i="12"/>
  <c r="D512" i="20"/>
  <c r="C1158" i="12"/>
  <c r="C1736" i="12"/>
  <c r="D1437" i="20"/>
  <c r="D1495" i="12"/>
  <c r="C718" i="12"/>
  <c r="D535" i="20"/>
  <c r="D1308" i="20"/>
  <c r="G132" i="8"/>
  <c r="G156" i="8"/>
  <c r="E156" i="8"/>
  <c r="H156" i="8"/>
  <c r="H212" i="8"/>
  <c r="F212" i="8"/>
  <c r="E212" i="8"/>
  <c r="G219" i="8"/>
  <c r="H219" i="8"/>
  <c r="F219" i="8"/>
  <c r="G226" i="8"/>
  <c r="H226" i="8"/>
  <c r="E246" i="8"/>
  <c r="G298" i="8"/>
  <c r="H298" i="8"/>
  <c r="E298" i="8"/>
  <c r="E306" i="8"/>
  <c r="G306" i="8"/>
  <c r="D336" i="12"/>
  <c r="C336" i="12"/>
  <c r="C343" i="12"/>
  <c r="D343" i="12"/>
  <c r="D530" i="12"/>
  <c r="C530" i="12"/>
  <c r="C602" i="12"/>
  <c r="C666" i="12"/>
  <c r="D666" i="12"/>
  <c r="D689" i="12"/>
  <c r="C689" i="12"/>
  <c r="C743" i="12"/>
  <c r="D903" i="12"/>
  <c r="C903" i="12"/>
  <c r="C983" i="12"/>
  <c r="D983" i="12"/>
  <c r="C991" i="12"/>
  <c r="D991" i="12"/>
  <c r="C1151" i="12"/>
  <c r="D1151" i="12"/>
  <c r="C1199" i="12"/>
  <c r="D1215" i="12"/>
  <c r="C1215" i="12"/>
  <c r="D1271" i="12"/>
  <c r="C1271" i="12"/>
  <c r="C1557" i="20"/>
  <c r="C1324" i="20"/>
  <c r="D1345" i="12"/>
  <c r="C1361" i="12"/>
  <c r="D1439" i="12"/>
  <c r="C1439" i="12"/>
  <c r="C1571" i="12"/>
  <c r="D1571" i="12"/>
  <c r="C1745" i="12"/>
  <c r="D1745" i="12"/>
  <c r="C112" i="20"/>
  <c r="C120" i="20"/>
  <c r="D120" i="20"/>
  <c r="D134" i="20"/>
  <c r="C134" i="20"/>
  <c r="D212" i="20"/>
  <c r="C212" i="20"/>
  <c r="C276" i="20"/>
  <c r="D276" i="20"/>
  <c r="D396" i="20"/>
  <c r="C396" i="20"/>
  <c r="D420" i="20"/>
  <c r="D428" i="20"/>
  <c r="C428" i="20"/>
  <c r="D460" i="20"/>
  <c r="C460" i="20"/>
  <c r="D515" i="20"/>
  <c r="C515" i="20"/>
  <c r="D689" i="20"/>
  <c r="D785" i="20"/>
  <c r="C785" i="20"/>
  <c r="C793" i="20"/>
  <c r="D833" i="20"/>
  <c r="C833" i="20"/>
  <c r="C841" i="20"/>
  <c r="D841" i="20"/>
  <c r="D849" i="20"/>
  <c r="C849" i="20"/>
  <c r="D945" i="20"/>
  <c r="C945" i="20"/>
  <c r="C1032" i="20"/>
  <c r="D1032" i="20"/>
  <c r="D1093" i="20"/>
  <c r="C1093" i="20"/>
  <c r="D1125" i="20"/>
  <c r="C1133" i="20"/>
  <c r="D1141" i="20"/>
  <c r="C1141" i="20"/>
  <c r="D1157" i="20"/>
  <c r="C1157" i="20"/>
  <c r="C1181" i="20"/>
  <c r="D1181" i="20"/>
  <c r="D1197" i="20"/>
  <c r="C1197" i="20"/>
  <c r="D1205" i="20"/>
  <c r="C1205" i="20"/>
  <c r="D1285" i="20"/>
  <c r="C1285" i="20"/>
  <c r="D1309" i="20"/>
  <c r="C1309" i="20"/>
  <c r="D1325" i="20"/>
  <c r="C1325" i="20"/>
  <c r="D1373" i="20"/>
  <c r="C1373" i="20"/>
  <c r="D1423" i="20"/>
  <c r="C1423" i="20"/>
  <c r="C1535" i="20"/>
  <c r="D1535" i="20"/>
  <c r="C1730" i="20"/>
  <c r="D1730" i="20"/>
  <c r="Z6" i="7"/>
  <c r="Y9" i="7"/>
  <c r="Y10" i="7"/>
  <c r="C790" i="20"/>
  <c r="D1294" i="12"/>
  <c r="D265" i="20"/>
  <c r="C155" i="20"/>
  <c r="C199" i="12"/>
  <c r="C1030" i="12"/>
  <c r="C1540" i="20"/>
  <c r="F174" i="8"/>
  <c r="D1547" i="20"/>
  <c r="H295" i="8"/>
  <c r="D505" i="20"/>
  <c r="H188" i="8"/>
  <c r="D1663" i="20"/>
  <c r="C1364" i="20"/>
  <c r="C1564" i="20"/>
  <c r="L13" i="10"/>
  <c r="V23" i="10" s="1"/>
  <c r="C1246" i="12"/>
  <c r="F295" i="8"/>
  <c r="H4" i="8"/>
  <c r="E12" i="8"/>
  <c r="E27" i="8"/>
  <c r="G27" i="8"/>
  <c r="G64" i="8"/>
  <c r="F64" i="8"/>
  <c r="H71" i="8"/>
  <c r="E71" i="8"/>
  <c r="F71" i="8"/>
  <c r="G141" i="8"/>
  <c r="H269" i="8"/>
  <c r="E269" i="8"/>
  <c r="G269" i="8"/>
  <c r="E283" i="8"/>
  <c r="H283" i="8"/>
  <c r="C187" i="12"/>
  <c r="D337" i="12"/>
  <c r="C367" i="12"/>
  <c r="D367" i="12"/>
  <c r="D423" i="12"/>
  <c r="D595" i="12"/>
  <c r="C603" i="12"/>
  <c r="D760" i="12"/>
  <c r="C760" i="12"/>
  <c r="C776" i="12"/>
  <c r="D776" i="12"/>
  <c r="D920" i="12"/>
  <c r="C920" i="12"/>
  <c r="C1000" i="12"/>
  <c r="D1000" i="12"/>
  <c r="D1080" i="12"/>
  <c r="C1080" i="12"/>
  <c r="D1112" i="12"/>
  <c r="C1112" i="12"/>
  <c r="D1288" i="12"/>
  <c r="C1429" i="20"/>
  <c r="C1330" i="12"/>
  <c r="D1330" i="12"/>
  <c r="D1346" i="12"/>
  <c r="C1531" i="12"/>
  <c r="D1531" i="12"/>
  <c r="D1682" i="12"/>
  <c r="C1682" i="12"/>
  <c r="C1702" i="12"/>
  <c r="D1702" i="12"/>
  <c r="C1079" i="20"/>
  <c r="D1079" i="20"/>
  <c r="C1102" i="20"/>
  <c r="D1102" i="20"/>
  <c r="D1134" i="20"/>
  <c r="C1134" i="20"/>
  <c r="C1150" i="20"/>
  <c r="D1150" i="20"/>
  <c r="D1158" i="20"/>
  <c r="C1158" i="20"/>
  <c r="D1198" i="20"/>
  <c r="C1198" i="20"/>
  <c r="C1254" i="20"/>
  <c r="D1254" i="20"/>
  <c r="D1278" i="20"/>
  <c r="C1278" i="20"/>
  <c r="D1424" i="20"/>
  <c r="C1424" i="20"/>
  <c r="C1453" i="20"/>
  <c r="D1453" i="20"/>
  <c r="C1521" i="20"/>
  <c r="D1521" i="20"/>
  <c r="D1675" i="20"/>
  <c r="C1675" i="20"/>
  <c r="AB4" i="29"/>
  <c r="AC4" i="29"/>
  <c r="Q6" i="7"/>
  <c r="Q5" i="7"/>
  <c r="C1722" i="20"/>
  <c r="H365" i="8"/>
  <c r="F152" i="8"/>
  <c r="H79" i="8"/>
  <c r="F265" i="8"/>
  <c r="D1130" i="12"/>
  <c r="D159" i="12"/>
  <c r="D1627" i="12"/>
  <c r="C1663" i="12"/>
  <c r="C1530" i="12"/>
  <c r="D1533" i="20"/>
  <c r="F365" i="8"/>
  <c r="D1666" i="20"/>
  <c r="F6" i="23"/>
  <c r="H357" i="8"/>
  <c r="H326" i="8"/>
  <c r="F319" i="8"/>
  <c r="U6" i="7"/>
  <c r="H369" i="8"/>
  <c r="H366" i="8"/>
  <c r="E365" i="8"/>
  <c r="D1450" i="12"/>
  <c r="E51" i="23"/>
  <c r="D51" i="23"/>
  <c r="AR6" i="29"/>
  <c r="AS6" i="29"/>
  <c r="E224" i="8"/>
  <c r="F300" i="8"/>
  <c r="E308" i="8"/>
  <c r="D319" i="12"/>
  <c r="C319" i="12"/>
  <c r="C1471" i="12"/>
  <c r="D1497" i="12"/>
  <c r="D1708" i="12"/>
  <c r="C1567" i="20"/>
  <c r="D1567" i="20"/>
  <c r="D34" i="23"/>
  <c r="D1707" i="20"/>
  <c r="AT4" i="29"/>
  <c r="H349" i="8"/>
  <c r="G318" i="8"/>
  <c r="E370" i="8"/>
  <c r="G369" i="8"/>
  <c r="H368" i="8"/>
  <c r="H367" i="8"/>
  <c r="F366" i="8"/>
  <c r="Y6" i="7"/>
  <c r="R7" i="7"/>
  <c r="F369" i="8"/>
  <c r="G368" i="8"/>
  <c r="E366" i="8"/>
  <c r="R10" i="7"/>
  <c r="D958" i="12"/>
  <c r="C1191" i="12"/>
  <c r="D1191" i="12"/>
  <c r="C345" i="12"/>
  <c r="C1353" i="12"/>
  <c r="D637" i="20"/>
  <c r="C901" i="12"/>
  <c r="AB5" i="29"/>
  <c r="AC5" i="29"/>
  <c r="C340" i="12"/>
  <c r="F371" i="8"/>
  <c r="H371" i="8"/>
  <c r="G371" i="8"/>
  <c r="S11" i="7"/>
  <c r="AA11" i="7"/>
  <c r="D576" i="12"/>
  <c r="C576" i="12"/>
  <c r="D616" i="12"/>
  <c r="C616" i="12"/>
  <c r="D652" i="12"/>
  <c r="C652" i="12"/>
  <c r="D818" i="12"/>
  <c r="C818" i="12"/>
  <c r="D822" i="12"/>
  <c r="C822" i="12"/>
  <c r="D292" i="20"/>
  <c r="D692" i="20"/>
  <c r="C692" i="20"/>
  <c r="D696" i="20"/>
  <c r="C696" i="20"/>
  <c r="D700" i="20"/>
  <c r="C700" i="20"/>
  <c r="D708" i="20"/>
  <c r="C708" i="20"/>
  <c r="C732" i="20"/>
  <c r="D732" i="20"/>
  <c r="D752" i="20"/>
  <c r="C756" i="20"/>
  <c r="D756" i="20"/>
  <c r="C764" i="20"/>
  <c r="D764" i="20"/>
  <c r="C800" i="20"/>
  <c r="D800" i="20"/>
  <c r="D812" i="20"/>
  <c r="C812" i="20"/>
  <c r="C828" i="20"/>
  <c r="D828" i="20"/>
  <c r="C840" i="20"/>
  <c r="D840" i="20"/>
  <c r="D844" i="20"/>
  <c r="C844" i="20"/>
  <c r="D852" i="20"/>
  <c r="C852" i="20"/>
  <c r="D856" i="20"/>
  <c r="C856" i="20"/>
  <c r="C1048" i="20"/>
  <c r="D1048" i="20"/>
  <c r="D1056" i="20"/>
  <c r="C1056" i="20"/>
  <c r="D1076" i="20"/>
  <c r="C1076" i="20"/>
  <c r="C1092" i="20"/>
  <c r="D1092" i="20"/>
  <c r="D1116" i="20"/>
  <c r="C1140" i="20"/>
  <c r="D1140" i="20"/>
  <c r="D1148" i="20"/>
  <c r="C1148" i="20"/>
  <c r="C1172" i="20"/>
  <c r="D1172" i="20"/>
  <c r="C1224" i="20"/>
  <c r="D1224" i="20"/>
  <c r="D1276" i="20"/>
  <c r="C1276" i="20"/>
  <c r="D1280" i="20"/>
  <c r="C1280" i="20"/>
  <c r="C1312" i="20"/>
  <c r="D1312" i="20"/>
  <c r="D1332" i="20"/>
  <c r="C1332" i="20"/>
  <c r="D1340" i="20"/>
  <c r="C1340" i="20"/>
  <c r="C675" i="12"/>
  <c r="C461" i="12"/>
  <c r="D461" i="12"/>
  <c r="C477" i="12"/>
  <c r="D477" i="12"/>
  <c r="D485" i="12"/>
  <c r="C485" i="12"/>
  <c r="D501" i="12"/>
  <c r="C501" i="12"/>
  <c r="C513" i="12"/>
  <c r="C517" i="12"/>
  <c r="D517" i="12"/>
  <c r="C545" i="12"/>
  <c r="C803" i="12"/>
  <c r="D803" i="12"/>
  <c r="D1262" i="12"/>
  <c r="C1262" i="12"/>
  <c r="D1270" i="12"/>
  <c r="C1270" i="12"/>
  <c r="D1274" i="12"/>
  <c r="C1274" i="12"/>
  <c r="C1278" i="12"/>
  <c r="D1278" i="12"/>
  <c r="D1290" i="12"/>
  <c r="C1290" i="12"/>
  <c r="C1298" i="12"/>
  <c r="D1298" i="12"/>
  <c r="D1318" i="12"/>
  <c r="C1318" i="12"/>
  <c r="C1108" i="20"/>
  <c r="D1329" i="12"/>
  <c r="C1329" i="12"/>
  <c r="C1337" i="12"/>
  <c r="C1357" i="12"/>
  <c r="D1357" i="12"/>
  <c r="D457" i="20"/>
  <c r="C457" i="20"/>
  <c r="D461" i="20"/>
  <c r="C461" i="20"/>
  <c r="D493" i="20"/>
  <c r="C493" i="20"/>
  <c r="D497" i="20"/>
  <c r="C497" i="20"/>
  <c r="C521" i="20"/>
  <c r="D521" i="20"/>
  <c r="D525" i="20"/>
  <c r="C525" i="20"/>
  <c r="D533" i="20"/>
  <c r="C533" i="20"/>
  <c r="D549" i="20"/>
  <c r="C549" i="20"/>
  <c r="D565" i="20"/>
  <c r="C565" i="20"/>
  <c r="C613" i="20"/>
  <c r="D613" i="20"/>
  <c r="C625" i="20"/>
  <c r="D625" i="20"/>
  <c r="D641" i="20"/>
  <c r="C641" i="20"/>
  <c r="D649" i="20"/>
  <c r="C649" i="20"/>
  <c r="D1029" i="20"/>
  <c r="D115" i="12"/>
  <c r="D861" i="12"/>
  <c r="D238" i="12"/>
  <c r="C238" i="12"/>
  <c r="D242" i="12"/>
  <c r="C346" i="12"/>
  <c r="D346" i="12"/>
  <c r="C350" i="12"/>
  <c r="D350" i="12"/>
  <c r="C358" i="12"/>
  <c r="D358" i="12"/>
  <c r="C382" i="12"/>
  <c r="D382" i="12"/>
  <c r="C394" i="12"/>
  <c r="C402" i="12"/>
  <c r="D402" i="12"/>
  <c r="D426" i="12"/>
  <c r="D788" i="12"/>
  <c r="C788" i="12"/>
  <c r="C996" i="12"/>
  <c r="D996" i="12"/>
  <c r="D1024" i="12"/>
  <c r="C1024" i="12"/>
  <c r="D1028" i="12"/>
  <c r="C1028" i="12"/>
  <c r="D1040" i="12"/>
  <c r="C1040" i="12"/>
  <c r="D1044" i="12"/>
  <c r="C1044" i="12"/>
  <c r="C1068" i="12"/>
  <c r="D1068" i="12"/>
  <c r="C1076" i="12"/>
  <c r="D1076" i="12"/>
  <c r="D1088" i="12"/>
  <c r="C1088" i="12"/>
  <c r="D1176" i="12"/>
  <c r="C1176" i="12"/>
  <c r="C1180" i="12"/>
  <c r="D1180" i="12"/>
  <c r="C1192" i="12"/>
  <c r="D1192" i="12"/>
  <c r="C1200" i="12"/>
  <c r="D1200" i="12"/>
  <c r="D1212" i="12"/>
  <c r="D1224" i="12"/>
  <c r="C1224" i="12"/>
  <c r="D1232" i="12"/>
  <c r="C1232" i="12"/>
  <c r="C1236" i="12"/>
  <c r="D246" i="20"/>
  <c r="C246" i="20"/>
  <c r="C262" i="20"/>
  <c r="D350" i="20"/>
  <c r="C350" i="20"/>
  <c r="C382" i="20"/>
  <c r="D382" i="20"/>
  <c r="D438" i="20"/>
  <c r="C438" i="20"/>
  <c r="D446" i="20"/>
  <c r="C446" i="20"/>
  <c r="C104" i="12"/>
  <c r="C123" i="12"/>
  <c r="D123" i="12"/>
  <c r="D139" i="12"/>
  <c r="C139" i="12"/>
  <c r="C147" i="12"/>
  <c r="D147" i="12"/>
  <c r="C163" i="12"/>
  <c r="D163" i="12"/>
  <c r="C667" i="12"/>
  <c r="D667" i="12"/>
  <c r="D695" i="12"/>
  <c r="C695" i="12"/>
  <c r="D707" i="12"/>
  <c r="C707" i="12"/>
  <c r="C762" i="12"/>
  <c r="C766" i="12"/>
  <c r="D766" i="12"/>
  <c r="C770" i="12"/>
  <c r="D770" i="12"/>
  <c r="C853" i="12"/>
  <c r="D853" i="12"/>
  <c r="D893" i="12"/>
  <c r="C893" i="12"/>
  <c r="C909" i="12"/>
  <c r="D909" i="12"/>
  <c r="D941" i="12"/>
  <c r="C941" i="12"/>
  <c r="C965" i="12"/>
  <c r="D965" i="12"/>
  <c r="D183" i="20"/>
  <c r="C183" i="20"/>
  <c r="D191" i="20"/>
  <c r="C191" i="20"/>
  <c r="D199" i="20"/>
  <c r="C199" i="20"/>
  <c r="D211" i="20"/>
  <c r="C211" i="20"/>
  <c r="C223" i="20"/>
  <c r="D223" i="20"/>
  <c r="C239" i="20"/>
  <c r="D907" i="20"/>
  <c r="C907" i="20"/>
  <c r="D959" i="20"/>
  <c r="C971" i="20"/>
  <c r="D971" i="20"/>
  <c r="C987" i="20"/>
  <c r="D987" i="20"/>
  <c r="C341" i="20"/>
  <c r="C235" i="12"/>
  <c r="D235" i="12"/>
  <c r="C250" i="12"/>
  <c r="D250" i="12"/>
  <c r="C254" i="12"/>
  <c r="D254" i="12"/>
  <c r="D422" i="12"/>
  <c r="C422" i="12"/>
  <c r="C438" i="12"/>
  <c r="D438" i="12"/>
  <c r="D473" i="12"/>
  <c r="C473" i="12"/>
  <c r="C1148" i="12"/>
  <c r="D1148" i="12"/>
  <c r="C1156" i="12"/>
  <c r="D1156" i="12"/>
  <c r="D1258" i="12"/>
  <c r="C1258" i="12"/>
  <c r="D1302" i="12"/>
  <c r="C1302" i="12"/>
  <c r="C331" i="20"/>
  <c r="D331" i="20"/>
  <c r="D335" i="20"/>
  <c r="C335" i="20"/>
  <c r="D342" i="20"/>
  <c r="C342" i="20"/>
  <c r="C366" i="20"/>
  <c r="D366" i="20"/>
  <c r="D517" i="20"/>
  <c r="C517" i="20"/>
  <c r="C541" i="20"/>
  <c r="D541" i="20"/>
  <c r="C168" i="12"/>
  <c r="D168" i="12"/>
  <c r="D220" i="12"/>
  <c r="C220" i="12"/>
  <c r="D291" i="12"/>
  <c r="C291" i="12"/>
  <c r="D299" i="12"/>
  <c r="C299" i="12"/>
  <c r="C307" i="12"/>
  <c r="D307" i="12"/>
  <c r="D550" i="12"/>
  <c r="C550" i="12"/>
  <c r="C562" i="12"/>
  <c r="D898" i="12"/>
  <c r="C898" i="12"/>
  <c r="D918" i="12"/>
  <c r="C918" i="12"/>
  <c r="C1017" i="12"/>
  <c r="D1037" i="12"/>
  <c r="C1037" i="12"/>
  <c r="D1057" i="12"/>
  <c r="C1057" i="12"/>
  <c r="D1221" i="12"/>
  <c r="C1221" i="12"/>
  <c r="D140" i="20"/>
  <c r="C140" i="20"/>
  <c r="C168" i="20"/>
  <c r="D176" i="20"/>
  <c r="C176" i="20"/>
  <c r="D188" i="20"/>
  <c r="C196" i="20"/>
  <c r="D196" i="20"/>
  <c r="D228" i="20"/>
  <c r="C236" i="20"/>
  <c r="D236" i="20"/>
  <c r="C278" i="20"/>
  <c r="D278" i="20"/>
  <c r="C301" i="20"/>
  <c r="D486" i="20"/>
  <c r="C486" i="20"/>
  <c r="D494" i="20"/>
  <c r="C494" i="20"/>
  <c r="C510" i="20"/>
  <c r="D510" i="20"/>
  <c r="D725" i="20"/>
  <c r="C725" i="20"/>
  <c r="C777" i="20"/>
  <c r="D777" i="20"/>
  <c r="C825" i="20"/>
  <c r="D825" i="20"/>
  <c r="D1353" i="20"/>
  <c r="C1353" i="20"/>
  <c r="D208" i="12"/>
  <c r="D374" i="12"/>
  <c r="C110" i="12"/>
  <c r="D110" i="12"/>
  <c r="D622" i="12"/>
  <c r="C622" i="12"/>
  <c r="C630" i="12"/>
  <c r="D630" i="12"/>
  <c r="C638" i="12"/>
  <c r="D638" i="12"/>
  <c r="C642" i="12"/>
  <c r="D642" i="12"/>
  <c r="C717" i="12"/>
  <c r="C721" i="12"/>
  <c r="D721" i="12"/>
  <c r="D725" i="12"/>
  <c r="C725" i="12"/>
  <c r="C744" i="12"/>
  <c r="D744" i="12"/>
  <c r="C756" i="12"/>
  <c r="D756" i="12"/>
  <c r="C805" i="12"/>
  <c r="D805" i="12"/>
  <c r="C867" i="12"/>
  <c r="D867" i="12"/>
  <c r="D1198" i="12"/>
  <c r="C690" i="20"/>
  <c r="D690" i="20"/>
  <c r="C1130" i="20"/>
  <c r="D1130" i="20"/>
  <c r="C1170" i="20"/>
  <c r="D1170" i="20"/>
  <c r="D1178" i="20"/>
  <c r="C1202" i="20"/>
  <c r="D1202" i="20"/>
  <c r="D261" i="12"/>
  <c r="C261" i="12"/>
  <c r="D265" i="12"/>
  <c r="C265" i="12"/>
  <c r="D611" i="12"/>
  <c r="C611" i="12"/>
  <c r="C944" i="12"/>
  <c r="D944" i="12"/>
  <c r="D1171" i="12"/>
  <c r="C1171" i="12"/>
  <c r="C437" i="20"/>
  <c r="D437" i="20"/>
  <c r="C441" i="20"/>
  <c r="D441" i="20"/>
  <c r="D445" i="20"/>
  <c r="C445" i="20"/>
  <c r="D452" i="20"/>
  <c r="C452" i="20"/>
  <c r="C608" i="20"/>
  <c r="D608" i="20"/>
  <c r="C628" i="20"/>
  <c r="D652" i="20"/>
  <c r="C660" i="20"/>
  <c r="D660" i="20"/>
  <c r="D687" i="20"/>
  <c r="C687" i="20"/>
  <c r="C859" i="20"/>
  <c r="D859" i="20"/>
  <c r="D863" i="20"/>
  <c r="C863" i="20"/>
  <c r="D895" i="20"/>
  <c r="C895" i="20"/>
  <c r="D922" i="20"/>
  <c r="C970" i="20"/>
  <c r="C986" i="20"/>
  <c r="D986" i="20"/>
  <c r="C994" i="20"/>
  <c r="D994" i="20"/>
  <c r="C1001" i="20"/>
  <c r="C1028" i="20"/>
  <c r="D1028" i="20"/>
  <c r="D1047" i="20"/>
  <c r="C1047" i="20"/>
  <c r="F13" i="10"/>
  <c r="P23" i="10" s="1"/>
  <c r="K13" i="10"/>
  <c r="U23" i="10" s="1"/>
  <c r="E13" i="10"/>
  <c r="O23" i="10" s="1"/>
  <c r="C13" i="10"/>
  <c r="M23" i="10" s="1"/>
  <c r="M13" i="10"/>
  <c r="W23" i="10" s="1"/>
  <c r="R23" i="10"/>
  <c r="X7" i="7"/>
  <c r="W6" i="7"/>
  <c r="Z10" i="7"/>
  <c r="V8" i="7"/>
  <c r="X5" i="7"/>
  <c r="R6" i="7"/>
  <c r="U10" i="7"/>
  <c r="C370" i="12"/>
  <c r="C1269" i="12"/>
  <c r="D1012" i="12"/>
  <c r="E33" i="8"/>
  <c r="F33" i="8"/>
  <c r="H33" i="8"/>
  <c r="E159" i="8"/>
  <c r="G159" i="8"/>
  <c r="F191" i="8"/>
  <c r="H191" i="8"/>
  <c r="D140" i="12"/>
  <c r="D453" i="12"/>
  <c r="C453" i="12"/>
  <c r="C524" i="12"/>
  <c r="D524" i="12"/>
  <c r="D1128" i="12"/>
  <c r="C1128" i="12"/>
  <c r="D850" i="12"/>
  <c r="D62" i="23"/>
  <c r="C1576" i="12"/>
  <c r="G135" i="8"/>
  <c r="C156" i="12"/>
  <c r="E73" i="8"/>
  <c r="C772" i="12"/>
  <c r="C989" i="12"/>
  <c r="D1306" i="12"/>
  <c r="C1569" i="12"/>
  <c r="G11" i="8"/>
  <c r="G191" i="8"/>
  <c r="E191" i="8"/>
  <c r="C251" i="12"/>
  <c r="D251" i="12"/>
  <c r="C360" i="12"/>
  <c r="D360" i="12"/>
  <c r="C431" i="12"/>
  <c r="D864" i="12"/>
  <c r="D964" i="12"/>
  <c r="C964" i="12"/>
  <c r="D1674" i="12"/>
  <c r="C1674" i="12"/>
  <c r="D1749" i="12"/>
  <c r="C1749" i="12"/>
  <c r="D1492" i="20"/>
  <c r="C1492" i="20"/>
  <c r="F27" i="8"/>
  <c r="H27" i="8"/>
  <c r="E90" i="8"/>
  <c r="F90" i="8"/>
  <c r="H129" i="8"/>
  <c r="G129" i="8"/>
  <c r="D811" i="12"/>
  <c r="C811" i="12"/>
  <c r="C1581" i="12"/>
  <c r="D1581" i="12"/>
  <c r="C1660" i="12"/>
  <c r="D1660" i="12"/>
  <c r="C782" i="20"/>
  <c r="D782" i="20"/>
  <c r="D330" i="12"/>
  <c r="C330" i="12"/>
  <c r="E281" i="8"/>
  <c r="C417" i="12"/>
  <c r="E273" i="8"/>
  <c r="C573" i="12"/>
  <c r="D1356" i="12"/>
  <c r="D1375" i="12"/>
  <c r="D362" i="12"/>
  <c r="D905" i="12"/>
  <c r="C1314" i="12"/>
  <c r="C298" i="12"/>
  <c r="C329" i="12"/>
  <c r="E129" i="8"/>
  <c r="G265" i="8"/>
  <c r="F258" i="8"/>
  <c r="G258" i="8"/>
  <c r="E258" i="8"/>
  <c r="H258" i="8"/>
  <c r="C1679" i="20"/>
  <c r="D1392" i="12"/>
  <c r="C1392" i="12"/>
  <c r="C1730" i="12"/>
  <c r="D1730" i="12"/>
  <c r="D667" i="20"/>
  <c r="C667" i="20"/>
  <c r="C696" i="12"/>
  <c r="D696" i="12"/>
  <c r="D1743" i="12"/>
  <c r="C1743" i="12"/>
  <c r="C735" i="20"/>
  <c r="D735" i="20"/>
  <c r="C1351" i="20"/>
  <c r="D1351" i="20"/>
  <c r="C1651" i="20"/>
  <c r="D1651" i="20"/>
  <c r="AB6" i="29"/>
  <c r="AC6" i="29"/>
  <c r="C1619" i="12"/>
  <c r="D688" i="12"/>
  <c r="G41" i="8"/>
  <c r="C1096" i="12"/>
  <c r="C117" i="12"/>
  <c r="F281" i="8"/>
  <c r="C928" i="12"/>
  <c r="C858" i="12"/>
  <c r="C881" i="12"/>
  <c r="F129" i="8"/>
  <c r="E265" i="8"/>
  <c r="E220" i="8"/>
  <c r="F220" i="8"/>
  <c r="C589" i="12"/>
  <c r="D589" i="12"/>
  <c r="C1141" i="12"/>
  <c r="D1543" i="12"/>
  <c r="C1543" i="12"/>
  <c r="D1329" i="20"/>
  <c r="C1329" i="20"/>
  <c r="C1277" i="12"/>
  <c r="D1277" i="12"/>
  <c r="C951" i="12"/>
  <c r="D1633" i="12"/>
  <c r="E41" i="8"/>
  <c r="C1464" i="20"/>
  <c r="G96" i="8"/>
  <c r="D897" i="12"/>
  <c r="C484" i="12"/>
  <c r="G281" i="8"/>
  <c r="D646" i="12"/>
  <c r="C508" i="12"/>
  <c r="D492" i="12"/>
  <c r="E181" i="8"/>
  <c r="H181" i="8"/>
  <c r="F181" i="8"/>
  <c r="D475" i="12"/>
  <c r="C636" i="12"/>
  <c r="D636" i="12"/>
  <c r="D644" i="12"/>
  <c r="C644" i="12"/>
  <c r="C1118" i="12"/>
  <c r="D1118" i="12"/>
  <c r="C1126" i="12"/>
  <c r="D1600" i="12"/>
  <c r="C1600" i="12"/>
  <c r="D943" i="12"/>
  <c r="C124" i="12"/>
  <c r="D124" i="12"/>
  <c r="D171" i="12"/>
  <c r="C171" i="12"/>
  <c r="D397" i="12"/>
  <c r="C397" i="12"/>
  <c r="D684" i="12"/>
  <c r="C684" i="12"/>
  <c r="C985" i="12"/>
  <c r="D985" i="12"/>
  <c r="C992" i="12"/>
  <c r="D992" i="12"/>
  <c r="D1143" i="12"/>
  <c r="C1143" i="12"/>
  <c r="C1703" i="12"/>
  <c r="D1703" i="12"/>
  <c r="D1710" i="12"/>
  <c r="C1710" i="12"/>
  <c r="C1551" i="20"/>
  <c r="D1551" i="20"/>
  <c r="D384" i="12"/>
  <c r="C1753" i="12"/>
  <c r="C1432" i="20"/>
  <c r="C1641" i="20"/>
  <c r="C1557" i="12"/>
  <c r="D1563" i="12"/>
  <c r="D1588" i="12"/>
  <c r="D1683" i="12"/>
  <c r="C1683" i="12"/>
  <c r="C644" i="20"/>
  <c r="D644" i="20"/>
  <c r="C1673" i="20"/>
  <c r="D1751" i="20"/>
  <c r="W8" i="7"/>
  <c r="C1413" i="12"/>
  <c r="D1413" i="12"/>
  <c r="C1235" i="20"/>
  <c r="D1235" i="20"/>
  <c r="C1501" i="20"/>
  <c r="D1501" i="20"/>
  <c r="S7" i="7"/>
  <c r="H186" i="8"/>
  <c r="G186" i="8"/>
  <c r="C203" i="12"/>
  <c r="C1748" i="12"/>
  <c r="C1409" i="12"/>
  <c r="C1662" i="20"/>
  <c r="C1490" i="20"/>
  <c r="C1292" i="20"/>
  <c r="D1292" i="20"/>
  <c r="D1516" i="20"/>
  <c r="C1516" i="20"/>
  <c r="C1524" i="20"/>
  <c r="D1524" i="20"/>
  <c r="C1562" i="20"/>
  <c r="H133" i="8"/>
  <c r="G133" i="8"/>
  <c r="H141" i="8"/>
  <c r="F141" i="8"/>
  <c r="D1482" i="20"/>
  <c r="D1339" i="20"/>
  <c r="C1421" i="12"/>
  <c r="D1433" i="12"/>
  <c r="D1664" i="12"/>
  <c r="C1664" i="12"/>
  <c r="D1701" i="12"/>
  <c r="C1016" i="20"/>
  <c r="D1016" i="20"/>
  <c r="C1517" i="20"/>
  <c r="D1517" i="20"/>
  <c r="D1648" i="20"/>
  <c r="C1648" i="20"/>
  <c r="H242" i="8"/>
  <c r="E242" i="8"/>
  <c r="D969" i="12"/>
  <c r="C969" i="12"/>
  <c r="D1282" i="12"/>
  <c r="D1428" i="12"/>
  <c r="C1509" i="12"/>
  <c r="C1414" i="20"/>
  <c r="E57" i="23"/>
  <c r="D1646" i="12"/>
  <c r="C1646" i="12"/>
  <c r="D988" i="20"/>
  <c r="C988" i="20"/>
  <c r="D1726" i="20"/>
  <c r="C1726" i="20"/>
  <c r="C1289" i="12"/>
  <c r="D1526" i="12"/>
  <c r="D1694" i="12"/>
  <c r="C1377" i="20"/>
  <c r="C1740" i="20"/>
  <c r="C523" i="20"/>
  <c r="D523" i="20"/>
  <c r="C1415" i="20"/>
  <c r="D1415" i="20"/>
  <c r="S5" i="7"/>
  <c r="T6" i="7"/>
  <c r="AA8" i="7"/>
  <c r="R5" i="7"/>
  <c r="D1449" i="20"/>
  <c r="D1417" i="20"/>
  <c r="D1611" i="20"/>
  <c r="E61" i="23"/>
  <c r="E64" i="23"/>
  <c r="T7" i="7"/>
  <c r="D1697" i="20"/>
  <c r="AL4" i="29"/>
  <c r="AM4" i="29"/>
  <c r="V6" i="7"/>
  <c r="E50" i="23"/>
  <c r="Z5" i="7"/>
  <c r="V7" i="7"/>
  <c r="V9" i="7"/>
  <c r="D259" i="12"/>
  <c r="C526" i="12"/>
  <c r="D538" i="12"/>
  <c r="D729" i="12"/>
  <c r="C936" i="12"/>
  <c r="C1152" i="12"/>
  <c r="C1196" i="12"/>
  <c r="D571" i="20"/>
  <c r="C670" i="20"/>
  <c r="D1166" i="20"/>
  <c r="F377" i="8"/>
  <c r="H377" i="8"/>
  <c r="AY4" i="29"/>
  <c r="AX5" i="29"/>
  <c r="AY5" i="29"/>
  <c r="F51" i="23"/>
  <c r="D1060" i="20"/>
  <c r="C1060" i="20"/>
  <c r="C1068" i="20"/>
  <c r="D1068" i="20"/>
  <c r="D1083" i="20"/>
  <c r="C1083" i="20"/>
  <c r="D1091" i="20"/>
  <c r="C1091" i="20"/>
  <c r="D1113" i="20"/>
  <c r="C1113" i="20"/>
  <c r="D1121" i="20"/>
  <c r="C1121" i="20"/>
  <c r="C1129" i="20"/>
  <c r="D1129" i="20"/>
  <c r="D1175" i="20"/>
  <c r="C1175" i="20"/>
  <c r="C1382" i="20"/>
  <c r="D1382" i="20"/>
  <c r="D1401" i="20"/>
  <c r="C1401" i="20"/>
  <c r="D1426" i="20"/>
  <c r="C1426" i="20"/>
  <c r="D1444" i="20"/>
  <c r="C1444" i="20"/>
  <c r="C1724" i="20"/>
  <c r="D1724" i="20"/>
  <c r="D15" i="23"/>
  <c r="F15" i="23"/>
  <c r="C1084" i="12"/>
  <c r="D1084" i="12"/>
  <c r="C1280" i="12"/>
  <c r="D1280" i="12"/>
  <c r="C1510" i="12"/>
  <c r="D1510" i="12"/>
  <c r="C1517" i="12"/>
  <c r="D1517" i="12"/>
  <c r="C1597" i="12"/>
  <c r="D1597" i="12"/>
  <c r="C1630" i="12"/>
  <c r="D1630" i="12"/>
  <c r="D909" i="20"/>
  <c r="C909" i="20"/>
  <c r="C1012" i="20"/>
  <c r="D1012" i="20"/>
  <c r="D146" i="12"/>
  <c r="C146" i="12"/>
  <c r="C179" i="12"/>
  <c r="D179" i="12"/>
  <c r="C1636" i="20"/>
  <c r="D1636" i="20"/>
  <c r="D1682" i="20"/>
  <c r="C1682" i="20"/>
  <c r="D1694" i="20"/>
  <c r="C1694" i="20"/>
  <c r="F43" i="23"/>
  <c r="D43" i="23"/>
  <c r="F52" i="23"/>
  <c r="D52" i="23"/>
  <c r="F55" i="23"/>
  <c r="D55" i="23"/>
  <c r="C1638" i="12"/>
  <c r="D1638" i="12"/>
  <c r="C111" i="20"/>
  <c r="D127" i="20"/>
  <c r="D158" i="20"/>
  <c r="C158" i="20"/>
  <c r="C923" i="20"/>
  <c r="D923" i="20"/>
  <c r="D930" i="20"/>
  <c r="C960" i="20"/>
  <c r="D960" i="20"/>
  <c r="C983" i="20"/>
  <c r="D983" i="20"/>
  <c r="C1005" i="20"/>
  <c r="F53" i="23"/>
  <c r="D53" i="23"/>
  <c r="D903" i="20"/>
  <c r="U8" i="7"/>
  <c r="U9" i="7"/>
  <c r="D56" i="23"/>
  <c r="F56" i="23"/>
  <c r="D435" i="12"/>
  <c r="C435" i="12"/>
  <c r="C442" i="12"/>
  <c r="D449" i="12"/>
  <c r="C449" i="12"/>
  <c r="D456" i="12"/>
  <c r="C456" i="12"/>
  <c r="C878" i="12"/>
  <c r="D878" i="12"/>
  <c r="D886" i="12"/>
  <c r="C886" i="12"/>
  <c r="D894" i="12"/>
  <c r="C894" i="12"/>
  <c r="D902" i="12"/>
  <c r="C902" i="12"/>
  <c r="C952" i="12"/>
  <c r="D952" i="12"/>
  <c r="C959" i="12"/>
  <c r="D959" i="12"/>
  <c r="C967" i="12"/>
  <c r="D967" i="12"/>
  <c r="C974" i="12"/>
  <c r="C1004" i="12"/>
  <c r="D1004" i="12"/>
  <c r="C1035" i="12"/>
  <c r="D1035" i="12"/>
  <c r="D1042" i="12"/>
  <c r="C1042" i="12"/>
  <c r="C1049" i="12"/>
  <c r="D1049" i="12"/>
  <c r="D1073" i="12"/>
  <c r="C1073" i="12"/>
  <c r="C1717" i="20"/>
  <c r="C1338" i="12"/>
  <c r="C1372" i="12"/>
  <c r="D1372" i="12"/>
  <c r="C1390" i="12"/>
  <c r="D1390" i="12"/>
  <c r="D1396" i="12"/>
  <c r="C1396" i="12"/>
  <c r="C1408" i="12"/>
  <c r="D1408" i="12"/>
  <c r="C1570" i="12"/>
  <c r="D1570" i="12"/>
  <c r="C1666" i="12"/>
  <c r="D1666" i="12"/>
  <c r="D273" i="20"/>
  <c r="C273" i="20"/>
  <c r="D308" i="20"/>
  <c r="D617" i="20"/>
  <c r="C617" i="20"/>
  <c r="C1092" i="12"/>
  <c r="D1092" i="12"/>
  <c r="D1100" i="12"/>
  <c r="C1100" i="12"/>
  <c r="D1108" i="12"/>
  <c r="C1108" i="12"/>
  <c r="C181" i="20"/>
  <c r="D181" i="20"/>
  <c r="D189" i="20"/>
  <c r="C189" i="20"/>
  <c r="D235" i="20"/>
  <c r="C235" i="20"/>
  <c r="D801" i="20"/>
  <c r="C801" i="20"/>
  <c r="D808" i="20"/>
  <c r="C808" i="20"/>
  <c r="C867" i="20"/>
  <c r="D867" i="20"/>
  <c r="C875" i="20"/>
  <c r="D875" i="20"/>
  <c r="C883" i="20"/>
  <c r="D883" i="20"/>
  <c r="C891" i="20"/>
  <c r="D891" i="20"/>
  <c r="D897" i="20"/>
  <c r="C897" i="20"/>
  <c r="D991" i="20"/>
  <c r="C991" i="20"/>
  <c r="D916" i="20"/>
  <c r="C158" i="12"/>
  <c r="D158" i="12"/>
  <c r="Q10" i="7"/>
  <c r="Q9" i="7"/>
  <c r="C975" i="20"/>
  <c r="D65" i="23"/>
  <c r="C1053" i="20"/>
  <c r="C1099" i="20"/>
  <c r="F58" i="23"/>
  <c r="D58" i="23"/>
  <c r="E223" i="8"/>
  <c r="F223" i="8"/>
  <c r="G223" i="8"/>
  <c r="H223" i="8"/>
  <c r="E231" i="8"/>
  <c r="G231" i="8"/>
  <c r="F231" i="8"/>
  <c r="H231" i="8"/>
  <c r="H246" i="8"/>
  <c r="G246" i="8"/>
  <c r="F246" i="8"/>
  <c r="D314" i="12"/>
  <c r="C314" i="12"/>
  <c r="C321" i="12"/>
  <c r="D321" i="12"/>
  <c r="D328" i="12"/>
  <c r="C328" i="12"/>
  <c r="D335" i="12"/>
  <c r="C335" i="12"/>
  <c r="C377" i="12"/>
  <c r="D377" i="12"/>
  <c r="D400" i="12"/>
  <c r="C400" i="12"/>
  <c r="C408" i="12"/>
  <c r="D408" i="12"/>
  <c r="D424" i="12"/>
  <c r="C424" i="12"/>
  <c r="C430" i="12"/>
  <c r="D430" i="12"/>
  <c r="G272" i="8"/>
  <c r="F272" i="8"/>
  <c r="E272" i="8"/>
  <c r="H301" i="8"/>
  <c r="E301" i="8"/>
  <c r="F301" i="8"/>
  <c r="E309" i="8"/>
  <c r="G309" i="8"/>
  <c r="H309" i="8"/>
  <c r="F309" i="8"/>
  <c r="E2" i="10"/>
  <c r="F23" i="10" s="1"/>
  <c r="B2" i="10"/>
  <c r="C23" i="10" s="1"/>
  <c r="K2" i="10"/>
  <c r="L23" i="10" s="1"/>
  <c r="C462" i="12"/>
  <c r="D470" i="12"/>
  <c r="C470" i="12"/>
  <c r="D482" i="12"/>
  <c r="C482" i="12"/>
  <c r="C504" i="12"/>
  <c r="D504" i="12"/>
  <c r="C518" i="12"/>
  <c r="D518" i="12"/>
  <c r="D544" i="12"/>
  <c r="C544" i="12"/>
  <c r="C892" i="12"/>
  <c r="D892" i="12"/>
  <c r="C900" i="12"/>
  <c r="D900" i="12"/>
  <c r="D914" i="12"/>
  <c r="C914" i="12"/>
  <c r="D921" i="12"/>
  <c r="C921" i="12"/>
  <c r="C929" i="12"/>
  <c r="D929" i="12"/>
  <c r="C987" i="12"/>
  <c r="D987" i="12"/>
  <c r="D1010" i="12"/>
  <c r="C1010" i="12"/>
  <c r="C1033" i="12"/>
  <c r="D1033" i="12"/>
  <c r="C1055" i="12"/>
  <c r="D1071" i="12"/>
  <c r="C1071" i="12"/>
  <c r="C1117" i="12"/>
  <c r="D1117" i="12"/>
  <c r="D1168" i="12"/>
  <c r="C1168" i="12"/>
  <c r="D1204" i="12"/>
  <c r="C1204" i="12"/>
  <c r="C1448" i="12"/>
  <c r="D1448" i="12"/>
  <c r="C1504" i="12"/>
  <c r="D1504" i="12"/>
  <c r="D1575" i="12"/>
  <c r="C1575" i="12"/>
  <c r="C694" i="20"/>
  <c r="D694" i="20"/>
  <c r="C709" i="20"/>
  <c r="D709" i="20"/>
  <c r="D723" i="20"/>
  <c r="C723" i="20"/>
  <c r="D772" i="20"/>
  <c r="C772" i="20"/>
  <c r="D860" i="20"/>
  <c r="C860" i="20"/>
  <c r="D868" i="20"/>
  <c r="C868" i="20"/>
  <c r="E374" i="8"/>
  <c r="H374" i="8"/>
  <c r="C605" i="20"/>
  <c r="C876" i="20"/>
  <c r="D1126" i="20"/>
  <c r="D1197" i="12"/>
  <c r="AR7" i="29"/>
  <c r="AS7" i="29"/>
  <c r="AQ8" i="29"/>
  <c r="D1424" i="12"/>
  <c r="C849" i="12"/>
  <c r="C132" i="12"/>
  <c r="D795" i="20"/>
  <c r="G252" i="8"/>
  <c r="E252" i="8"/>
  <c r="F260" i="8"/>
  <c r="E260" i="8"/>
  <c r="G260" i="8"/>
  <c r="G287" i="8"/>
  <c r="E287" i="8"/>
  <c r="F287" i="8"/>
  <c r="C94" i="12"/>
  <c r="D94" i="12"/>
  <c r="C407" i="12"/>
  <c r="D407" i="12"/>
  <c r="C415" i="12"/>
  <c r="D415" i="12"/>
  <c r="D441" i="12"/>
  <c r="C441" i="12"/>
  <c r="D498" i="12"/>
  <c r="C498" i="12"/>
  <c r="C512" i="12"/>
  <c r="D512" i="12"/>
  <c r="C719" i="12"/>
  <c r="D719" i="12"/>
  <c r="C726" i="12"/>
  <c r="D726" i="12"/>
  <c r="D747" i="12"/>
  <c r="C747" i="12"/>
  <c r="D754" i="12"/>
  <c r="C754" i="12"/>
  <c r="C761" i="12"/>
  <c r="D761" i="12"/>
  <c r="C796" i="12"/>
  <c r="D796" i="12"/>
  <c r="D826" i="12"/>
  <c r="D1079" i="12"/>
  <c r="C1079" i="12"/>
  <c r="C1102" i="12"/>
  <c r="D1102" i="12"/>
  <c r="D1110" i="12"/>
  <c r="C1110" i="12"/>
  <c r="C1419" i="12"/>
  <c r="D1419" i="12"/>
  <c r="C1599" i="12"/>
  <c r="D1599" i="12"/>
  <c r="D1677" i="12"/>
  <c r="C1677" i="12"/>
  <c r="D1717" i="12"/>
  <c r="C1717" i="12"/>
  <c r="C1655" i="20"/>
  <c r="D1655" i="20"/>
  <c r="D1712" i="20"/>
  <c r="C1712" i="20"/>
  <c r="C1746" i="20"/>
  <c r="D1746" i="20"/>
  <c r="D1758" i="20"/>
  <c r="C1758" i="20"/>
  <c r="AX6" i="29"/>
  <c r="AY6" i="29"/>
  <c r="AZ6" i="29"/>
  <c r="BA6" i="29"/>
  <c r="G8" i="8"/>
  <c r="E8" i="8"/>
  <c r="H31" i="8"/>
  <c r="E31" i="8"/>
  <c r="G31" i="8"/>
  <c r="F31" i="8"/>
  <c r="G70" i="8"/>
  <c r="F70" i="8"/>
  <c r="H70" i="8"/>
  <c r="E70" i="8"/>
  <c r="F93" i="8"/>
  <c r="G93" i="8"/>
  <c r="H93" i="8"/>
  <c r="E93" i="8"/>
  <c r="H117" i="8"/>
  <c r="G117" i="8"/>
  <c r="E163" i="8"/>
  <c r="H163" i="8"/>
  <c r="F163" i="8"/>
  <c r="G163" i="8"/>
  <c r="F208" i="8"/>
  <c r="G208" i="8"/>
  <c r="H208" i="8"/>
  <c r="E208" i="8"/>
  <c r="D641" i="12"/>
  <c r="C641" i="12"/>
  <c r="D648" i="12"/>
  <c r="C648" i="12"/>
  <c r="C857" i="12"/>
  <c r="D857" i="12"/>
  <c r="D1527" i="12"/>
  <c r="C1527" i="12"/>
  <c r="C611" i="20"/>
  <c r="D611" i="20"/>
  <c r="D1676" i="20"/>
  <c r="C1676" i="20"/>
  <c r="E155" i="8"/>
  <c r="G102" i="8"/>
  <c r="H102" i="8"/>
  <c r="C1731" i="12"/>
  <c r="D1731" i="12"/>
  <c r="D529" i="20"/>
  <c r="C529" i="20"/>
  <c r="D1104" i="20"/>
  <c r="C1104" i="20"/>
  <c r="D1245" i="20"/>
  <c r="C1245" i="20"/>
  <c r="D1480" i="20"/>
  <c r="C1480" i="20"/>
  <c r="D1559" i="20"/>
  <c r="C1559" i="20"/>
  <c r="D1591" i="20"/>
  <c r="C1591" i="20"/>
  <c r="C1598" i="20"/>
  <c r="D1598" i="20"/>
  <c r="D1618" i="20"/>
  <c r="C1618" i="20"/>
  <c r="C1631" i="20"/>
  <c r="D1631" i="20"/>
  <c r="D12" i="23"/>
  <c r="F12" i="23"/>
  <c r="F61" i="23"/>
  <c r="D61" i="23"/>
  <c r="F64" i="23"/>
  <c r="D64" i="23"/>
  <c r="AF5" i="29"/>
  <c r="AG5" i="29"/>
  <c r="AH5" i="29"/>
  <c r="AI5" i="29"/>
  <c r="AE6" i="29"/>
  <c r="E3" i="8"/>
  <c r="G3" i="8"/>
  <c r="F3" i="8"/>
  <c r="H3" i="8"/>
  <c r="H359" i="8"/>
  <c r="G359" i="8"/>
  <c r="E359" i="8"/>
  <c r="F359" i="8"/>
  <c r="G351" i="8"/>
  <c r="H351" i="8"/>
  <c r="F351" i="8"/>
  <c r="E351" i="8"/>
  <c r="F343" i="8"/>
  <c r="H343" i="8"/>
  <c r="G343" i="8"/>
  <c r="E343" i="8"/>
  <c r="G335" i="8"/>
  <c r="F335" i="8"/>
  <c r="H335" i="8"/>
  <c r="G327" i="8"/>
  <c r="F327" i="8"/>
  <c r="E327" i="8"/>
  <c r="H327" i="8"/>
  <c r="E319" i="8"/>
  <c r="H319" i="8"/>
  <c r="G319" i="8"/>
  <c r="F16" i="8"/>
  <c r="G16" i="8"/>
  <c r="H16" i="8"/>
  <c r="E16" i="8"/>
  <c r="F55" i="8"/>
  <c r="G55" i="8"/>
  <c r="H55" i="8"/>
  <c r="G78" i="8"/>
  <c r="E78" i="8"/>
  <c r="H78" i="8"/>
  <c r="F78" i="8"/>
  <c r="H147" i="8"/>
  <c r="F147" i="8"/>
  <c r="G147" i="8"/>
  <c r="E147" i="8"/>
  <c r="F170" i="8"/>
  <c r="E170" i="8"/>
  <c r="E185" i="8"/>
  <c r="H185" i="8"/>
  <c r="G185" i="8"/>
  <c r="H193" i="8"/>
  <c r="G193" i="8"/>
  <c r="F193" i="8"/>
  <c r="H216" i="8"/>
  <c r="E216" i="8"/>
  <c r="F216" i="8"/>
  <c r="D252" i="12"/>
  <c r="C691" i="12"/>
  <c r="D691" i="12"/>
  <c r="C699" i="12"/>
  <c r="D699" i="12"/>
  <c r="D798" i="12"/>
  <c r="C798" i="12"/>
  <c r="C835" i="12"/>
  <c r="D835" i="12"/>
  <c r="D842" i="12"/>
  <c r="C842" i="12"/>
  <c r="F132" i="8"/>
  <c r="C1515" i="12"/>
  <c r="D1515" i="12"/>
  <c r="C1002" i="20"/>
  <c r="D1002" i="20"/>
  <c r="C1009" i="20"/>
  <c r="C1210" i="20"/>
  <c r="D1210" i="20"/>
  <c r="AU4" i="29"/>
  <c r="AT5" i="29"/>
  <c r="H155" i="8"/>
  <c r="F155" i="8"/>
  <c r="C568" i="20"/>
  <c r="C514" i="20"/>
  <c r="C1110" i="20"/>
  <c r="H8" i="8"/>
  <c r="D1383" i="12"/>
  <c r="C972" i="20"/>
  <c r="E117" i="8"/>
  <c r="E132" i="8"/>
  <c r="C286" i="12"/>
  <c r="D286" i="12"/>
  <c r="C1434" i="12"/>
  <c r="D1434" i="12"/>
  <c r="D1440" i="12"/>
  <c r="C1440" i="12"/>
  <c r="D1446" i="12"/>
  <c r="C1446" i="12"/>
  <c r="C1483" i="12"/>
  <c r="D1483" i="12"/>
  <c r="D1552" i="12"/>
  <c r="C1552" i="12"/>
  <c r="C1668" i="12"/>
  <c r="D1668" i="12"/>
  <c r="D1681" i="12"/>
  <c r="C1681" i="12"/>
  <c r="D1707" i="12"/>
  <c r="C1707" i="12"/>
  <c r="C332" i="20"/>
  <c r="D332" i="20"/>
  <c r="C347" i="20"/>
  <c r="D347" i="20"/>
  <c r="D399" i="20"/>
  <c r="C399" i="20"/>
  <c r="D407" i="20"/>
  <c r="C407" i="20"/>
  <c r="D422" i="20"/>
  <c r="C422" i="20"/>
  <c r="C430" i="20"/>
  <c r="D430" i="20"/>
  <c r="D444" i="20"/>
  <c r="C444" i="20"/>
  <c r="C451" i="20"/>
  <c r="D451" i="20"/>
  <c r="D478" i="20"/>
  <c r="C478" i="20"/>
  <c r="C508" i="20"/>
  <c r="D508" i="20"/>
  <c r="C530" i="20"/>
  <c r="D530" i="20"/>
  <c r="C728" i="20"/>
  <c r="D728" i="20"/>
  <c r="C741" i="20"/>
  <c r="D741" i="20"/>
  <c r="C792" i="20"/>
  <c r="C1475" i="20"/>
  <c r="D1475" i="20"/>
  <c r="C1736" i="20"/>
  <c r="D1736" i="20"/>
  <c r="D20" i="23"/>
  <c r="F20" i="23"/>
  <c r="H85" i="8"/>
  <c r="F85" i="8"/>
  <c r="G85" i="8"/>
  <c r="F109" i="8"/>
  <c r="E109" i="8"/>
  <c r="G109" i="8"/>
  <c r="F124" i="8"/>
  <c r="H124" i="8"/>
  <c r="H177" i="8"/>
  <c r="E177" i="8"/>
  <c r="F177" i="8"/>
  <c r="G177" i="8"/>
  <c r="F200" i="8"/>
  <c r="H200" i="8"/>
  <c r="G200" i="8"/>
  <c r="C364" i="12"/>
  <c r="D364" i="12"/>
  <c r="D655" i="12"/>
  <c r="C655" i="12"/>
  <c r="D683" i="12"/>
  <c r="C683" i="12"/>
  <c r="C784" i="12"/>
  <c r="D784" i="12"/>
  <c r="C791" i="12"/>
  <c r="D791" i="12"/>
  <c r="D820" i="12"/>
  <c r="C820" i="12"/>
  <c r="D871" i="12"/>
  <c r="C871" i="12"/>
  <c r="F8" i="8"/>
  <c r="H9" i="8"/>
  <c r="F9" i="8"/>
  <c r="G17" i="8"/>
  <c r="H17" i="8"/>
  <c r="F17" i="8"/>
  <c r="E17" i="8"/>
  <c r="F48" i="8"/>
  <c r="G48" i="8"/>
  <c r="H48" i="8"/>
  <c r="F110" i="8"/>
  <c r="E110" i="8"/>
  <c r="H110" i="8"/>
  <c r="G140" i="8"/>
  <c r="F140" i="8"/>
  <c r="H140" i="8"/>
  <c r="G148" i="8"/>
  <c r="E148" i="8"/>
  <c r="F148" i="8"/>
  <c r="C217" i="12"/>
  <c r="D217" i="12"/>
  <c r="C627" i="12"/>
  <c r="D627" i="12"/>
  <c r="C339" i="20"/>
  <c r="D339" i="20"/>
  <c r="D414" i="20"/>
  <c r="C414" i="20"/>
  <c r="C421" i="20"/>
  <c r="D421" i="20"/>
  <c r="C429" i="20"/>
  <c r="D429" i="20"/>
  <c r="C436" i="20"/>
  <c r="D436" i="20"/>
  <c r="C575" i="20"/>
  <c r="D575" i="20"/>
  <c r="C583" i="20"/>
  <c r="D583" i="20"/>
  <c r="D612" i="20"/>
  <c r="C612" i="20"/>
  <c r="D943" i="20"/>
  <c r="C943" i="20"/>
  <c r="C951" i="20"/>
  <c r="D951" i="20"/>
  <c r="D957" i="20"/>
  <c r="C957" i="20"/>
  <c r="C965" i="20"/>
  <c r="D965" i="20"/>
  <c r="C1065" i="20"/>
  <c r="D1065" i="20"/>
  <c r="C1073" i="20"/>
  <c r="D1073" i="20"/>
  <c r="C1080" i="20"/>
  <c r="D1080" i="20"/>
  <c r="C1088" i="20"/>
  <c r="D1088" i="20"/>
  <c r="C1217" i="20"/>
  <c r="D1217" i="20"/>
  <c r="AW7" i="29"/>
  <c r="D279" i="12"/>
  <c r="F117" i="8"/>
  <c r="C591" i="20"/>
  <c r="C1096" i="20"/>
  <c r="C1253" i="20"/>
  <c r="E9" i="8"/>
  <c r="D406" i="20"/>
  <c r="H148" i="8"/>
  <c r="D996" i="20"/>
  <c r="C192" i="12"/>
  <c r="D192" i="12"/>
  <c r="C212" i="12"/>
  <c r="D212" i="12"/>
  <c r="D610" i="12"/>
  <c r="C610" i="12"/>
  <c r="C617" i="12"/>
  <c r="D617" i="12"/>
  <c r="D1138" i="12"/>
  <c r="C1138" i="12"/>
  <c r="D1189" i="12"/>
  <c r="C1189" i="12"/>
  <c r="D1210" i="12"/>
  <c r="C1210" i="12"/>
  <c r="C1218" i="12"/>
  <c r="D1218" i="12"/>
  <c r="D1225" i="12"/>
  <c r="C1225" i="12"/>
  <c r="C1300" i="12"/>
  <c r="D1300" i="12"/>
  <c r="D1308" i="12"/>
  <c r="C1308" i="12"/>
  <c r="D1315" i="12"/>
  <c r="C1315" i="12"/>
  <c r="C1453" i="12"/>
  <c r="D1453" i="12"/>
  <c r="C1490" i="12"/>
  <c r="D1490" i="12"/>
  <c r="C1046" i="20"/>
  <c r="D1046" i="20"/>
  <c r="C1052" i="20"/>
  <c r="D1052" i="20"/>
  <c r="D1090" i="20"/>
  <c r="C1090" i="20"/>
  <c r="C1098" i="20"/>
  <c r="D1098" i="20"/>
  <c r="D1106" i="20"/>
  <c r="C1106" i="20"/>
  <c r="C1112" i="20"/>
  <c r="D1112" i="20"/>
  <c r="C1128" i="20"/>
  <c r="D1128" i="20"/>
  <c r="D1152" i="20"/>
  <c r="C1152" i="20"/>
  <c r="C1160" i="20"/>
  <c r="D1160" i="20"/>
  <c r="C1180" i="20"/>
  <c r="D1180" i="20"/>
  <c r="C1196" i="20"/>
  <c r="D1196" i="20"/>
  <c r="C1204" i="20"/>
  <c r="D1204" i="20"/>
  <c r="C1225" i="20"/>
  <c r="D1225" i="20"/>
  <c r="C1388" i="20"/>
  <c r="D1388" i="20"/>
  <c r="D1400" i="20"/>
  <c r="C1400" i="20"/>
  <c r="F7" i="23"/>
  <c r="D7" i="23"/>
  <c r="D50" i="23"/>
  <c r="F50" i="23"/>
  <c r="H352" i="8"/>
  <c r="C1692" i="20"/>
  <c r="D1167" i="12"/>
  <c r="G138" i="8"/>
  <c r="F138" i="8"/>
  <c r="H146" i="8"/>
  <c r="E146" i="8"/>
  <c r="F146" i="8"/>
  <c r="G146" i="8"/>
  <c r="E154" i="8"/>
  <c r="H154" i="8"/>
  <c r="E162" i="8"/>
  <c r="G162" i="8"/>
  <c r="E169" i="8"/>
  <c r="H169" i="8"/>
  <c r="G169" i="8"/>
  <c r="G176" i="8"/>
  <c r="H176" i="8"/>
  <c r="G184" i="8"/>
  <c r="F184" i="8"/>
  <c r="G192" i="8"/>
  <c r="F192" i="8"/>
  <c r="H192" i="8"/>
  <c r="E192" i="8"/>
  <c r="F207" i="8"/>
  <c r="G207" i="8"/>
  <c r="E207" i="8"/>
  <c r="H207" i="8"/>
  <c r="H215" i="8"/>
  <c r="G215" i="8"/>
  <c r="F215" i="8"/>
  <c r="H230" i="8"/>
  <c r="E230" i="8"/>
  <c r="F230" i="8"/>
  <c r="G230" i="8"/>
  <c r="G238" i="8"/>
  <c r="H238" i="8"/>
  <c r="F238" i="8"/>
  <c r="G245" i="8"/>
  <c r="E245" i="8"/>
  <c r="F245" i="8"/>
  <c r="H245" i="8"/>
  <c r="F259" i="8"/>
  <c r="E259" i="8"/>
  <c r="H259" i="8"/>
  <c r="G259" i="8"/>
  <c r="H266" i="8"/>
  <c r="E266" i="8"/>
  <c r="E278" i="8"/>
  <c r="F278" i="8"/>
  <c r="G278" i="8"/>
  <c r="H278" i="8"/>
  <c r="G285" i="8"/>
  <c r="E285" i="8"/>
  <c r="F285" i="8"/>
  <c r="H285" i="8"/>
  <c r="C131" i="12"/>
  <c r="D131" i="12"/>
  <c r="D165" i="12"/>
  <c r="C165" i="12"/>
  <c r="C197" i="12"/>
  <c r="D197" i="12"/>
  <c r="C226" i="12"/>
  <c r="D226" i="12"/>
  <c r="C232" i="12"/>
  <c r="D232" i="12"/>
  <c r="D246" i="12"/>
  <c r="C246" i="12"/>
  <c r="C266" i="12"/>
  <c r="D266" i="12"/>
  <c r="D365" i="12"/>
  <c r="C1371" i="12"/>
  <c r="D1371" i="12"/>
  <c r="D1395" i="12"/>
  <c r="C1395" i="12"/>
  <c r="D1401" i="12"/>
  <c r="C1401" i="12"/>
  <c r="C1529" i="12"/>
  <c r="D1529" i="12"/>
  <c r="D1626" i="12"/>
  <c r="C1626" i="12"/>
  <c r="C1634" i="12"/>
  <c r="D1634" i="12"/>
  <c r="C1756" i="12"/>
  <c r="D1756" i="12"/>
  <c r="D185" i="20"/>
  <c r="C185" i="20"/>
  <c r="D200" i="20"/>
  <c r="C200" i="20"/>
  <c r="D542" i="20"/>
  <c r="D597" i="20"/>
  <c r="C597" i="20"/>
  <c r="C610" i="20"/>
  <c r="D610" i="20"/>
  <c r="D683" i="20"/>
  <c r="C683" i="20"/>
  <c r="D716" i="20"/>
  <c r="C716" i="20"/>
  <c r="C724" i="20"/>
  <c r="D724" i="20"/>
  <c r="D745" i="20"/>
  <c r="C745" i="20"/>
  <c r="D788" i="20"/>
  <c r="C788" i="20"/>
  <c r="D845" i="20"/>
  <c r="C845" i="20"/>
  <c r="D911" i="20"/>
  <c r="C911" i="20"/>
  <c r="C939" i="20"/>
  <c r="D939" i="20"/>
  <c r="C947" i="20"/>
  <c r="D947" i="20"/>
  <c r="C1040" i="20"/>
  <c r="D1040" i="20"/>
  <c r="D1358" i="20"/>
  <c r="C1358" i="20"/>
  <c r="D647" i="12"/>
  <c r="C647" i="12"/>
  <c r="D713" i="12"/>
  <c r="C713" i="12"/>
  <c r="D740" i="12"/>
  <c r="C740" i="12"/>
  <c r="D769" i="12"/>
  <c r="C769" i="12"/>
  <c r="D885" i="12"/>
  <c r="C885" i="12"/>
  <c r="D930" i="12"/>
  <c r="C966" i="12"/>
  <c r="D966" i="12"/>
  <c r="D1019" i="12"/>
  <c r="C1019" i="12"/>
  <c r="D1041" i="12"/>
  <c r="C1041" i="12"/>
  <c r="C1048" i="12"/>
  <c r="D1048" i="12"/>
  <c r="C1056" i="12"/>
  <c r="D1056" i="12"/>
  <c r="D1064" i="12"/>
  <c r="C1064" i="12"/>
  <c r="D1101" i="12"/>
  <c r="C1101" i="12"/>
  <c r="C1139" i="12"/>
  <c r="D1139" i="12"/>
  <c r="C1190" i="12"/>
  <c r="D1190" i="12"/>
  <c r="D1203" i="12"/>
  <c r="C1203" i="12"/>
  <c r="D1211" i="12"/>
  <c r="C1211" i="12"/>
  <c r="D1307" i="12"/>
  <c r="C1307" i="12"/>
  <c r="D1657" i="12"/>
  <c r="C1657" i="12"/>
  <c r="C257" i="20"/>
  <c r="D257" i="20"/>
  <c r="D277" i="20"/>
  <c r="C277" i="20"/>
  <c r="C318" i="20"/>
  <c r="D318" i="20"/>
  <c r="C370" i="20"/>
  <c r="D370" i="20"/>
  <c r="D378" i="20"/>
  <c r="C378" i="20"/>
  <c r="C385" i="20"/>
  <c r="D385" i="20"/>
  <c r="C501" i="20"/>
  <c r="D501" i="20"/>
  <c r="D1361" i="20"/>
  <c r="D1643" i="20"/>
  <c r="C1643" i="20"/>
  <c r="D1698" i="20"/>
  <c r="C1698" i="20"/>
  <c r="C1710" i="20"/>
  <c r="D1710" i="20"/>
  <c r="H360" i="8"/>
  <c r="E360" i="8"/>
  <c r="G360" i="8"/>
  <c r="E344" i="8"/>
  <c r="H344" i="8"/>
  <c r="F344" i="8"/>
  <c r="G344" i="8"/>
  <c r="E336" i="8"/>
  <c r="H336" i="8"/>
  <c r="E328" i="8"/>
  <c r="G328" i="8"/>
  <c r="E320" i="8"/>
  <c r="G320" i="8"/>
  <c r="H320" i="8"/>
  <c r="Z7" i="7"/>
  <c r="Z8" i="7"/>
  <c r="AK6" i="29"/>
  <c r="AL5" i="29"/>
  <c r="AM5" i="29"/>
  <c r="AN5" i="29"/>
  <c r="AO5" i="29"/>
  <c r="D1182" i="12"/>
  <c r="Y8" i="29"/>
  <c r="AB7" i="29"/>
  <c r="AC7" i="29"/>
  <c r="D391" i="12"/>
  <c r="C391" i="12"/>
  <c r="D414" i="12"/>
  <c r="C414" i="12"/>
  <c r="C469" i="12"/>
  <c r="D469" i="12"/>
  <c r="C489" i="12"/>
  <c r="D489" i="12"/>
  <c r="D634" i="12"/>
  <c r="C634" i="12"/>
  <c r="C671" i="12"/>
  <c r="D742" i="12"/>
  <c r="C872" i="12"/>
  <c r="D872" i="12"/>
  <c r="C917" i="12"/>
  <c r="D917" i="12"/>
  <c r="D924" i="12"/>
  <c r="C924" i="12"/>
  <c r="C932" i="12"/>
  <c r="D932" i="12"/>
  <c r="C938" i="12"/>
  <c r="D938" i="12"/>
  <c r="D960" i="12"/>
  <c r="C960" i="12"/>
  <c r="C1036" i="12"/>
  <c r="D1036" i="12"/>
  <c r="C1058" i="12"/>
  <c r="D1058" i="12"/>
  <c r="C1087" i="12"/>
  <c r="D1087" i="12"/>
  <c r="D1095" i="12"/>
  <c r="C1095" i="12"/>
  <c r="C1103" i="12"/>
  <c r="D1103" i="12"/>
  <c r="C1111" i="12"/>
  <c r="C1154" i="12"/>
  <c r="D1154" i="12"/>
  <c r="D1266" i="12"/>
  <c r="C1266" i="12"/>
  <c r="C1500" i="12"/>
  <c r="D1500" i="12"/>
  <c r="D1520" i="12"/>
  <c r="C1520" i="12"/>
  <c r="C1550" i="12"/>
  <c r="D1550" i="12"/>
  <c r="D1598" i="12"/>
  <c r="C1598" i="12"/>
  <c r="D1618" i="12"/>
  <c r="C1618" i="12"/>
  <c r="C729" i="20"/>
  <c r="D729" i="20"/>
  <c r="C815" i="20"/>
  <c r="D815" i="20"/>
  <c r="C890" i="20"/>
  <c r="D896" i="20"/>
  <c r="C896" i="20"/>
  <c r="D908" i="20"/>
  <c r="C908" i="20"/>
  <c r="D915" i="20"/>
  <c r="C915" i="20"/>
  <c r="D1143" i="20"/>
  <c r="C1143" i="20"/>
  <c r="D1486" i="20"/>
  <c r="C1486" i="20"/>
  <c r="C1545" i="20"/>
  <c r="D1545" i="20"/>
  <c r="C1630" i="20"/>
  <c r="D1630" i="20"/>
  <c r="C1645" i="20"/>
  <c r="D1645" i="20"/>
  <c r="F60" i="23"/>
  <c r="D60" i="23"/>
  <c r="E10" i="8"/>
  <c r="H10" i="8"/>
  <c r="E18" i="8"/>
  <c r="G18" i="8"/>
  <c r="G25" i="8"/>
  <c r="H25" i="8"/>
  <c r="G49" i="8"/>
  <c r="E49" i="8"/>
  <c r="H57" i="8"/>
  <c r="E57" i="8"/>
  <c r="E64" i="8"/>
  <c r="H64" i="8"/>
  <c r="G72" i="8"/>
  <c r="H72" i="8"/>
  <c r="E72" i="8"/>
  <c r="G87" i="8"/>
  <c r="H87" i="8"/>
  <c r="G95" i="8"/>
  <c r="E95" i="8"/>
  <c r="H103" i="8"/>
  <c r="G103" i="8"/>
  <c r="H126" i="8"/>
  <c r="F126" i="8"/>
  <c r="G126" i="8"/>
  <c r="E157" i="8"/>
  <c r="H157" i="8"/>
  <c r="F165" i="8"/>
  <c r="G165" i="8"/>
  <c r="H165" i="8"/>
  <c r="F172" i="8"/>
  <c r="H172" i="8"/>
  <c r="G179" i="8"/>
  <c r="F179" i="8"/>
  <c r="E187" i="8"/>
  <c r="H187" i="8"/>
  <c r="G187" i="8"/>
  <c r="E195" i="8"/>
  <c r="F195" i="8"/>
  <c r="F202" i="8"/>
  <c r="E202" i="8"/>
  <c r="H202" i="8"/>
  <c r="F225" i="8"/>
  <c r="E225" i="8"/>
  <c r="G248" i="8"/>
  <c r="H248" i="8"/>
  <c r="E262" i="8"/>
  <c r="H262" i="8"/>
  <c r="E268" i="8"/>
  <c r="G268" i="8"/>
  <c r="H268" i="8"/>
  <c r="F280" i="8"/>
  <c r="G280" i="8"/>
  <c r="F296" i="8"/>
  <c r="H296" i="8"/>
  <c r="D13" i="10"/>
  <c r="N23" i="10" s="1"/>
  <c r="I13" i="10"/>
  <c r="S23" i="10" s="1"/>
  <c r="G13" i="10"/>
  <c r="Q23" i="10" s="1"/>
  <c r="D127" i="12"/>
  <c r="C127" i="12"/>
  <c r="D174" i="12"/>
  <c r="C174" i="12"/>
  <c r="D248" i="12"/>
  <c r="D295" i="12"/>
  <c r="C295" i="12"/>
  <c r="C302" i="12"/>
  <c r="C457" i="12"/>
  <c r="D457" i="12"/>
  <c r="D539" i="12"/>
  <c r="C539" i="12"/>
  <c r="C568" i="12"/>
  <c r="C619" i="12"/>
  <c r="D619" i="12"/>
  <c r="C657" i="12"/>
  <c r="D657" i="12"/>
  <c r="D664" i="12"/>
  <c r="C664" i="12"/>
  <c r="C735" i="12"/>
  <c r="D735" i="12"/>
  <c r="C764" i="12"/>
  <c r="D764" i="12"/>
  <c r="D778" i="12"/>
  <c r="C807" i="12"/>
  <c r="D807" i="12"/>
  <c r="C814" i="12"/>
  <c r="C829" i="12"/>
  <c r="D829" i="12"/>
  <c r="C837" i="12"/>
  <c r="C961" i="12"/>
  <c r="D961" i="12"/>
  <c r="C998" i="12"/>
  <c r="D998" i="12"/>
  <c r="C1014" i="12"/>
  <c r="D1014" i="12"/>
  <c r="D1081" i="12"/>
  <c r="C1081" i="12"/>
  <c r="D1275" i="12"/>
  <c r="C1275" i="12"/>
  <c r="D1467" i="12"/>
  <c r="C1467" i="12"/>
  <c r="D1718" i="12"/>
  <c r="C1718" i="12"/>
  <c r="D1754" i="12"/>
  <c r="C144" i="20"/>
  <c r="D144" i="20"/>
  <c r="C244" i="20"/>
  <c r="D364" i="20"/>
  <c r="C364" i="20"/>
  <c r="D495" i="20"/>
  <c r="C495" i="20"/>
  <c r="C502" i="20"/>
  <c r="D657" i="20"/>
  <c r="C657" i="20"/>
  <c r="D691" i="20"/>
  <c r="D712" i="20"/>
  <c r="D1258" i="20"/>
  <c r="C1258" i="20"/>
  <c r="D1520" i="20"/>
  <c r="C1520" i="20"/>
  <c r="D1665" i="20"/>
  <c r="C1665" i="20"/>
  <c r="D1677" i="20"/>
  <c r="C1677" i="20"/>
  <c r="D1683" i="20"/>
  <c r="C1683" i="20"/>
  <c r="D1695" i="20"/>
  <c r="C1695" i="20"/>
  <c r="E34" i="8"/>
  <c r="H34" i="8"/>
  <c r="E42" i="8"/>
  <c r="H42" i="8"/>
  <c r="G42" i="8"/>
  <c r="E65" i="8"/>
  <c r="H65" i="8"/>
  <c r="E81" i="8"/>
  <c r="F81" i="8"/>
  <c r="E112" i="8"/>
  <c r="H112" i="8"/>
  <c r="H150" i="8"/>
  <c r="E150" i="8"/>
  <c r="G150" i="8"/>
  <c r="E289" i="8"/>
  <c r="H289" i="8"/>
  <c r="F289" i="8"/>
  <c r="G297" i="8"/>
  <c r="H297" i="8"/>
  <c r="F297" i="8"/>
  <c r="G304" i="8"/>
  <c r="E304" i="8"/>
  <c r="H312" i="8"/>
  <c r="F312" i="8"/>
  <c r="C142" i="12"/>
  <c r="D142" i="12"/>
  <c r="D275" i="12"/>
  <c r="D507" i="12"/>
  <c r="D534" i="12"/>
  <c r="C534" i="12"/>
  <c r="D580" i="12"/>
  <c r="C580" i="12"/>
  <c r="D599" i="12"/>
  <c r="C599" i="12"/>
  <c r="C606" i="12"/>
  <c r="D606" i="12"/>
  <c r="D612" i="12"/>
  <c r="C612" i="12"/>
  <c r="C679" i="12"/>
  <c r="D679" i="12"/>
  <c r="C1672" i="12"/>
  <c r="D1672" i="12"/>
  <c r="C1693" i="12"/>
  <c r="D1693" i="12"/>
  <c r="D1699" i="12"/>
  <c r="C1699" i="12"/>
  <c r="D137" i="20"/>
  <c r="C137" i="20"/>
  <c r="D214" i="20"/>
  <c r="C214" i="20"/>
  <c r="C286" i="20"/>
  <c r="D286" i="20"/>
  <c r="D577" i="20"/>
  <c r="C577" i="20"/>
  <c r="C642" i="20"/>
  <c r="D679" i="20"/>
  <c r="C679" i="20"/>
  <c r="C1410" i="20"/>
  <c r="D1410" i="20"/>
  <c r="D1420" i="20"/>
  <c r="C1420" i="20"/>
  <c r="C1489" i="20"/>
  <c r="D1489" i="20"/>
  <c r="D1528" i="20"/>
  <c r="C1528" i="20"/>
  <c r="AA4" i="29"/>
  <c r="Z5" i="29"/>
  <c r="H20" i="8"/>
  <c r="E20" i="8"/>
  <c r="F43" i="8"/>
  <c r="H43" i="8"/>
  <c r="E113" i="8"/>
  <c r="G113" i="8"/>
  <c r="D1334" i="12"/>
  <c r="C1561" i="12"/>
  <c r="D1561" i="12"/>
  <c r="C1596" i="12"/>
  <c r="D1596" i="12"/>
  <c r="D1673" i="12"/>
  <c r="C1673" i="12"/>
  <c r="D130" i="20"/>
  <c r="C130" i="20"/>
  <c r="C207" i="20"/>
  <c r="D207" i="20"/>
  <c r="D222" i="20"/>
  <c r="C222" i="20"/>
  <c r="D287" i="20"/>
  <c r="C1043" i="20"/>
  <c r="D1043" i="20"/>
  <c r="C1103" i="20"/>
  <c r="D1103" i="20"/>
  <c r="C1236" i="20"/>
  <c r="D1236" i="20"/>
  <c r="D1367" i="20"/>
  <c r="C1367" i="20"/>
  <c r="D1496" i="20"/>
  <c r="C1496" i="20"/>
  <c r="D1515" i="20"/>
  <c r="C1515" i="20"/>
  <c r="D1529" i="20"/>
  <c r="C1529" i="20"/>
  <c r="D1534" i="20"/>
  <c r="C1534" i="20"/>
  <c r="T9" i="7"/>
  <c r="T8" i="7"/>
  <c r="D1427" i="12"/>
  <c r="C1427" i="12"/>
  <c r="C1397" i="20"/>
  <c r="D1397" i="20"/>
  <c r="C1640" i="12"/>
  <c r="D1640" i="12"/>
  <c r="C1758" i="12"/>
  <c r="D1758" i="12"/>
  <c r="D283" i="20"/>
  <c r="C283" i="20"/>
  <c r="D1556" i="20"/>
  <c r="C1556" i="20"/>
  <c r="H28" i="8"/>
  <c r="D345" i="20"/>
  <c r="C345" i="20"/>
  <c r="C1405" i="12"/>
  <c r="D1544" i="20"/>
  <c r="V5" i="7"/>
  <c r="E375" i="8"/>
  <c r="F375" i="8"/>
  <c r="D1448" i="20"/>
  <c r="D1528" i="12"/>
  <c r="D1595" i="12"/>
  <c r="D1044" i="20"/>
  <c r="G376" i="8"/>
  <c r="K28" i="8"/>
  <c r="K14" i="8"/>
  <c r="M14" i="8"/>
  <c r="H162" i="8"/>
  <c r="F169" i="8"/>
  <c r="G218" i="8"/>
  <c r="H232" i="8"/>
  <c r="G377" i="8"/>
  <c r="F373" i="8"/>
  <c r="G372" i="8"/>
  <c r="G373" i="8"/>
  <c r="G374" i="8"/>
  <c r="G375" i="8"/>
  <c r="H376" i="8"/>
  <c r="H372" i="8"/>
  <c r="F372" i="8"/>
  <c r="H373" i="8"/>
  <c r="F374" i="8"/>
  <c r="H375" i="8"/>
  <c r="F376" i="8"/>
  <c r="C1347" i="20"/>
  <c r="B1345" i="9"/>
  <c r="C1348" i="20"/>
  <c r="B1346" i="9"/>
  <c r="B1343" i="9"/>
  <c r="C1345" i="20"/>
  <c r="B1347" i="9"/>
  <c r="C1349" i="12"/>
  <c r="C1349" i="20"/>
  <c r="C1346" i="20"/>
  <c r="C1346" i="12"/>
  <c r="B1344" i="9"/>
  <c r="C1350" i="20"/>
  <c r="C1350" i="12"/>
  <c r="C1345" i="12"/>
  <c r="F57" i="23"/>
  <c r="D57" i="23"/>
  <c r="K12" i="8"/>
  <c r="M12" i="8"/>
  <c r="K11" i="8"/>
  <c r="M11" i="8"/>
  <c r="K15" i="8"/>
  <c r="M15" i="8"/>
  <c r="K13" i="8"/>
  <c r="M13" i="8"/>
  <c r="AA5" i="29"/>
  <c r="Z6" i="29"/>
  <c r="AF6" i="29"/>
  <c r="AG6" i="29"/>
  <c r="AE7" i="29"/>
  <c r="AH6" i="29"/>
  <c r="AI6" i="29"/>
  <c r="AQ9" i="29"/>
  <c r="AR8" i="29"/>
  <c r="AS8" i="29"/>
  <c r="AZ7" i="29"/>
  <c r="BA7" i="29"/>
  <c r="AW8" i="29"/>
  <c r="AX7" i="29"/>
  <c r="AY7" i="29"/>
  <c r="AL6" i="29"/>
  <c r="AM6" i="29"/>
  <c r="AK7" i="29"/>
  <c r="AN6" i="29"/>
  <c r="AO6" i="29"/>
  <c r="Y9" i="29"/>
  <c r="AB8" i="29"/>
  <c r="AC8" i="29"/>
  <c r="AT6" i="29"/>
  <c r="AU5" i="29"/>
  <c r="L28" i="8"/>
  <c r="M28" i="8"/>
  <c r="AF7" i="29"/>
  <c r="AG7" i="29"/>
  <c r="AE8" i="29"/>
  <c r="AH7" i="29"/>
  <c r="AI7" i="29"/>
  <c r="AL7" i="29"/>
  <c r="AM7" i="29"/>
  <c r="AK8" i="29"/>
  <c r="AN7" i="29"/>
  <c r="AO7" i="29"/>
  <c r="AU6" i="29"/>
  <c r="AT7" i="29"/>
  <c r="AX8" i="29"/>
  <c r="AY8" i="29"/>
  <c r="AZ8" i="29"/>
  <c r="BA8" i="29"/>
  <c r="AW9" i="29"/>
  <c r="AA6" i="29"/>
  <c r="Z7" i="29"/>
  <c r="AQ10" i="29"/>
  <c r="AR9" i="29"/>
  <c r="AS9" i="29"/>
  <c r="AB9" i="29"/>
  <c r="AC9" i="29"/>
  <c r="Y10" i="29"/>
  <c r="AA7" i="29"/>
  <c r="Z8" i="29"/>
  <c r="AU7" i="29"/>
  <c r="AT8" i="29"/>
  <c r="AB10" i="29"/>
  <c r="AC10" i="29"/>
  <c r="Y11" i="29"/>
  <c r="AH8" i="29"/>
  <c r="AI8" i="29"/>
  <c r="AE9" i="29"/>
  <c r="AF8" i="29"/>
  <c r="AG8" i="29"/>
  <c r="AZ9" i="29"/>
  <c r="AX9" i="29"/>
  <c r="AY9" i="29"/>
  <c r="BA9" i="29"/>
  <c r="AW10" i="29"/>
  <c r="AN8" i="29"/>
  <c r="AO8" i="29"/>
  <c r="AK9" i="29"/>
  <c r="AL8" i="29"/>
  <c r="AM8" i="29"/>
  <c r="AR10" i="29"/>
  <c r="AS10" i="29"/>
  <c r="AQ11" i="29"/>
  <c r="AW11" i="29"/>
  <c r="AX10" i="29"/>
  <c r="AY10" i="29"/>
  <c r="AZ10" i="29"/>
  <c r="BA10" i="29"/>
  <c r="Y12" i="29"/>
  <c r="AB11" i="29"/>
  <c r="AC11" i="29"/>
  <c r="AU8" i="29"/>
  <c r="AT9" i="29"/>
  <c r="AE10" i="29"/>
  <c r="AH9" i="29"/>
  <c r="AI9" i="29"/>
  <c r="AF9" i="29"/>
  <c r="AG9" i="29"/>
  <c r="AA8" i="29"/>
  <c r="Z9" i="29"/>
  <c r="AN9" i="29"/>
  <c r="AO9" i="29"/>
  <c r="AL9" i="29"/>
  <c r="AM9" i="29"/>
  <c r="AK10" i="29"/>
  <c r="AQ12" i="29"/>
  <c r="AR11" i="29"/>
  <c r="AS11" i="29"/>
  <c r="AX11" i="29"/>
  <c r="AY11" i="29"/>
  <c r="AZ11" i="29"/>
  <c r="BA11" i="29"/>
  <c r="AW12" i="29"/>
  <c r="AQ13" i="29"/>
  <c r="AR12" i="29"/>
  <c r="AS12" i="29"/>
  <c r="Y13" i="29"/>
  <c r="AB12" i="29"/>
  <c r="AC12" i="29"/>
  <c r="AU9" i="29"/>
  <c r="AT10" i="29"/>
  <c r="AF10" i="29"/>
  <c r="AG10" i="29"/>
  <c r="AE11" i="29"/>
  <c r="AH10" i="29"/>
  <c r="AI10" i="29"/>
  <c r="AO10" i="29"/>
  <c r="AK11" i="29"/>
  <c r="AL10" i="29"/>
  <c r="AM10" i="29"/>
  <c r="AN10" i="29"/>
  <c r="AA9" i="29"/>
  <c r="Z10" i="29"/>
  <c r="AB13" i="29"/>
  <c r="AC13" i="29"/>
  <c r="Y14" i="29"/>
  <c r="AQ14" i="29"/>
  <c r="AR13" i="29"/>
  <c r="AS13" i="29"/>
  <c r="AF11" i="29"/>
  <c r="AG11" i="29"/>
  <c r="AE12" i="29"/>
  <c r="AH11" i="29"/>
  <c r="AI11" i="29"/>
  <c r="AU10" i="29"/>
  <c r="AT11" i="29"/>
  <c r="AA10" i="29"/>
  <c r="Z11" i="29"/>
  <c r="AK12" i="29"/>
  <c r="AN11" i="29"/>
  <c r="AO11" i="29"/>
  <c r="AL11" i="29"/>
  <c r="AM11" i="29"/>
  <c r="AW13" i="29"/>
  <c r="AZ12" i="29"/>
  <c r="BA12" i="29"/>
  <c r="AX12" i="29"/>
  <c r="AY12" i="29"/>
  <c r="AF12" i="29"/>
  <c r="AG12" i="29"/>
  <c r="AE13" i="29"/>
  <c r="AH12" i="29"/>
  <c r="AI12" i="29"/>
  <c r="AA11" i="29"/>
  <c r="Z12" i="29"/>
  <c r="AW14" i="29"/>
  <c r="AX13" i="29"/>
  <c r="AY13" i="29"/>
  <c r="AZ13" i="29"/>
  <c r="BA13" i="29"/>
  <c r="AR14" i="29"/>
  <c r="AS14" i="29"/>
  <c r="AQ15" i="29"/>
  <c r="AK13" i="29"/>
  <c r="AL12" i="29"/>
  <c r="AM12" i="29"/>
  <c r="AN12" i="29"/>
  <c r="AO12" i="29"/>
  <c r="AU11" i="29"/>
  <c r="AT12" i="29"/>
  <c r="Y15" i="29"/>
  <c r="AB14" i="29"/>
  <c r="AC14" i="29"/>
  <c r="AE14" i="29"/>
  <c r="AF13" i="29"/>
  <c r="AG13" i="29"/>
  <c r="AH13" i="29"/>
  <c r="AI13" i="29"/>
  <c r="AZ14" i="29"/>
  <c r="BA14" i="29"/>
  <c r="AX14" i="29"/>
  <c r="AY14" i="29"/>
  <c r="AW15" i="29"/>
  <c r="AL13" i="29"/>
  <c r="AM13" i="29"/>
  <c r="AK14" i="29"/>
  <c r="AN13" i="29"/>
  <c r="AO13" i="29"/>
  <c r="Y16" i="29"/>
  <c r="AB15" i="29"/>
  <c r="AC15" i="29"/>
  <c r="AA12" i="29"/>
  <c r="Z13" i="29"/>
  <c r="AR15" i="29"/>
  <c r="AS15" i="29"/>
  <c r="AQ16" i="29"/>
  <c r="AU12" i="29"/>
  <c r="AT13" i="29"/>
  <c r="AK15" i="29"/>
  <c r="AL14" i="29"/>
  <c r="AM14" i="29"/>
  <c r="AN14" i="29"/>
  <c r="AO14" i="29"/>
  <c r="AU13" i="29"/>
  <c r="AT14" i="29"/>
  <c r="AX15" i="29"/>
  <c r="AY15" i="29"/>
  <c r="AZ15" i="29"/>
  <c r="BA15" i="29"/>
  <c r="AW16" i="29"/>
  <c r="AB16" i="29"/>
  <c r="Y17" i="29"/>
  <c r="AC16" i="29"/>
  <c r="AR16" i="29"/>
  <c r="AS16" i="29"/>
  <c r="AQ17" i="29"/>
  <c r="AA13" i="29"/>
  <c r="Z14" i="29"/>
  <c r="AH14" i="29"/>
  <c r="AI14" i="29"/>
  <c r="AF14" i="29"/>
  <c r="AG14" i="29"/>
  <c r="AE15" i="29"/>
  <c r="AF15" i="29"/>
  <c r="AG15" i="29"/>
  <c r="AH15" i="29"/>
  <c r="AI15" i="29"/>
  <c r="AE16" i="29"/>
  <c r="AU14" i="29"/>
  <c r="AT15" i="29"/>
  <c r="AB17" i="29"/>
  <c r="AC17" i="29"/>
  <c r="Y18" i="29"/>
  <c r="AQ18" i="29"/>
  <c r="AR17" i="29"/>
  <c r="AS17" i="29"/>
  <c r="AZ16" i="29"/>
  <c r="BA16" i="29"/>
  <c r="AW17" i="29"/>
  <c r="AX16" i="29"/>
  <c r="AY16" i="29"/>
  <c r="AA14" i="29"/>
  <c r="Z15" i="29"/>
  <c r="AN15" i="29"/>
  <c r="AO15" i="29"/>
  <c r="AL15" i="29"/>
  <c r="AM15" i="29"/>
  <c r="AK16" i="29"/>
  <c r="AK17" i="29"/>
  <c r="AL16" i="29"/>
  <c r="AM16" i="29"/>
  <c r="AN16" i="29"/>
  <c r="AO16" i="29"/>
  <c r="AX17" i="29"/>
  <c r="AY17" i="29"/>
  <c r="AW18" i="29"/>
  <c r="AZ17" i="29"/>
  <c r="BA17" i="29"/>
  <c r="AR18" i="29"/>
  <c r="AS18" i="29"/>
  <c r="AQ19" i="29"/>
  <c r="AU15" i="29"/>
  <c r="AT16" i="29"/>
  <c r="AA15" i="29"/>
  <c r="Z16" i="29"/>
  <c r="AH16" i="29"/>
  <c r="AI16" i="29"/>
  <c r="AF16" i="29"/>
  <c r="AG16" i="29"/>
  <c r="AE17" i="29"/>
  <c r="Y19" i="29"/>
  <c r="AB18" i="29"/>
  <c r="AC18" i="29"/>
  <c r="AZ18" i="29"/>
  <c r="BA18" i="29"/>
  <c r="AX18" i="29"/>
  <c r="AY18" i="29"/>
  <c r="AW19" i="29"/>
  <c r="AU16" i="29"/>
  <c r="AT17" i="29"/>
  <c r="AL17" i="29"/>
  <c r="AM17" i="29"/>
  <c r="AO17" i="29"/>
  <c r="AK18" i="29"/>
  <c r="AN17" i="29"/>
  <c r="AA16" i="29"/>
  <c r="Z17" i="29"/>
  <c r="Y20" i="29"/>
  <c r="AB19" i="29"/>
  <c r="AC19" i="29"/>
  <c r="AE18" i="29"/>
  <c r="AH17" i="29"/>
  <c r="AF17" i="29"/>
  <c r="AG17" i="29"/>
  <c r="AI17" i="29"/>
  <c r="AR19" i="29"/>
  <c r="AS19" i="29"/>
  <c r="AQ20" i="29"/>
  <c r="AB20" i="29"/>
  <c r="AC20" i="29"/>
  <c r="Y21" i="29"/>
  <c r="AQ21" i="29"/>
  <c r="AR20" i="29"/>
  <c r="AS20" i="29"/>
  <c r="AA17" i="29"/>
  <c r="Z18" i="29"/>
  <c r="AU17" i="29"/>
  <c r="AT18" i="29"/>
  <c r="AZ19" i="29"/>
  <c r="AW20" i="29"/>
  <c r="AX19" i="29"/>
  <c r="AY19" i="29"/>
  <c r="BA19" i="29"/>
  <c r="AF18" i="29"/>
  <c r="AG18" i="29"/>
  <c r="AE19" i="29"/>
  <c r="AH18" i="29"/>
  <c r="AI18" i="29"/>
  <c r="AN18" i="29"/>
  <c r="AO18" i="29"/>
  <c r="AL18" i="29"/>
  <c r="AM18" i="29"/>
  <c r="AK19" i="29"/>
  <c r="AQ22" i="29"/>
  <c r="AR21" i="29"/>
  <c r="AS21" i="29"/>
  <c r="AU18" i="29"/>
  <c r="AT19" i="29"/>
  <c r="AN19" i="29"/>
  <c r="AO19" i="29"/>
  <c r="AL19" i="29"/>
  <c r="AM19" i="29"/>
  <c r="AK20" i="29"/>
  <c r="AZ20" i="29"/>
  <c r="BA20" i="29"/>
  <c r="AX20" i="29"/>
  <c r="AY20" i="29"/>
  <c r="AW21" i="29"/>
  <c r="Y22" i="29"/>
  <c r="AB21" i="29"/>
  <c r="AC21" i="29"/>
  <c r="AE20" i="29"/>
  <c r="AH19" i="29"/>
  <c r="AI19" i="29"/>
  <c r="AF19" i="29"/>
  <c r="AG19" i="29"/>
  <c r="AA18" i="29"/>
  <c r="Z19" i="29"/>
  <c r="AF20" i="29"/>
  <c r="AG20" i="29"/>
  <c r="AE21" i="29"/>
  <c r="AH20" i="29"/>
  <c r="AI20" i="29"/>
  <c r="AU19" i="29"/>
  <c r="AT20" i="29"/>
  <c r="AR22" i="29"/>
  <c r="AS22" i="29"/>
  <c r="AQ23" i="29"/>
  <c r="AA19" i="29"/>
  <c r="Z20" i="29"/>
  <c r="AW22" i="29"/>
  <c r="AX21" i="29"/>
  <c r="AY21" i="29"/>
  <c r="AZ21" i="29"/>
  <c r="BA21" i="29"/>
  <c r="AN20" i="29"/>
  <c r="AO20" i="29"/>
  <c r="AK21" i="29"/>
  <c r="AL20" i="29"/>
  <c r="AM20" i="29"/>
  <c r="Y23" i="29"/>
  <c r="AB22" i="29"/>
  <c r="AC22" i="29"/>
  <c r="Y24" i="29"/>
  <c r="AB23" i="29"/>
  <c r="AC23" i="29"/>
  <c r="AA20" i="29"/>
  <c r="Z21" i="29"/>
  <c r="AQ24" i="29"/>
  <c r="AR23" i="29"/>
  <c r="AS23" i="29"/>
  <c r="AZ22" i="29"/>
  <c r="BA22" i="29"/>
  <c r="AW23" i="29"/>
  <c r="AX22" i="29"/>
  <c r="AY22" i="29"/>
  <c r="AE22" i="29"/>
  <c r="AH21" i="29"/>
  <c r="AI21" i="29"/>
  <c r="AF21" i="29"/>
  <c r="AG21" i="29"/>
  <c r="AU20" i="29"/>
  <c r="AT21" i="29"/>
  <c r="AK22" i="29"/>
  <c r="AL21" i="29"/>
  <c r="AM21" i="29"/>
  <c r="AN21" i="29"/>
  <c r="AO21" i="29"/>
  <c r="AU21" i="29"/>
  <c r="AT22" i="29"/>
  <c r="AQ25" i="29"/>
  <c r="AR24" i="29"/>
  <c r="AS24" i="29"/>
  <c r="AE23" i="29"/>
  <c r="AH22" i="29"/>
  <c r="AI22" i="29"/>
  <c r="AF22" i="29"/>
  <c r="AG22" i="29"/>
  <c r="AL22" i="29"/>
  <c r="AM22" i="29"/>
  <c r="AN22" i="29"/>
  <c r="AO22" i="29"/>
  <c r="AK23" i="29"/>
  <c r="AA21" i="29"/>
  <c r="Z22" i="29"/>
  <c r="AX23" i="29"/>
  <c r="AY23" i="29"/>
  <c r="AZ23" i="29"/>
  <c r="BA23" i="29"/>
  <c r="AW24" i="29"/>
  <c r="Y25" i="29"/>
  <c r="AB24" i="29"/>
  <c r="AC24" i="29"/>
  <c r="AA22" i="29"/>
  <c r="Z23" i="29"/>
  <c r="AZ24" i="29"/>
  <c r="BA24" i="29"/>
  <c r="AX24" i="29"/>
  <c r="AY24" i="29"/>
  <c r="AW25" i="29"/>
  <c r="AN23" i="29"/>
  <c r="AO23" i="29"/>
  <c r="AL23" i="29"/>
  <c r="AM23" i="29"/>
  <c r="AK24" i="29"/>
  <c r="Y26" i="29"/>
  <c r="AB25" i="29"/>
  <c r="AC25" i="29"/>
  <c r="AQ26" i="29"/>
  <c r="AR25" i="29"/>
  <c r="AS25" i="29"/>
  <c r="AF23" i="29"/>
  <c r="AG23" i="29"/>
  <c r="AH23" i="29"/>
  <c r="AI23" i="29"/>
  <c r="AE24" i="29"/>
  <c r="AU22" i="29"/>
  <c r="AT23" i="29"/>
  <c r="AU23" i="29"/>
  <c r="AT24" i="29"/>
  <c r="AE25" i="29"/>
  <c r="AH24" i="29"/>
  <c r="AI24" i="29"/>
  <c r="AF24" i="29"/>
  <c r="AG24" i="29"/>
  <c r="Y27" i="29"/>
  <c r="AB26" i="29"/>
  <c r="AC26" i="29"/>
  <c r="AR26" i="29"/>
  <c r="AS26" i="29"/>
  <c r="AQ27" i="29"/>
  <c r="AW26" i="29"/>
  <c r="AX25" i="29"/>
  <c r="AY25" i="29"/>
  <c r="AZ25" i="29"/>
  <c r="BA25" i="29"/>
  <c r="AN24" i="29"/>
  <c r="AO24" i="29"/>
  <c r="AL24" i="29"/>
  <c r="AM24" i="29"/>
  <c r="AK25" i="29"/>
  <c r="AA23" i="29"/>
  <c r="Z24" i="29"/>
  <c r="AX26" i="29"/>
  <c r="AY26" i="29"/>
  <c r="AW27" i="29"/>
  <c r="AZ26" i="29"/>
  <c r="BA26" i="29"/>
  <c r="AK26" i="29"/>
  <c r="AL25" i="29"/>
  <c r="AM25" i="29"/>
  <c r="AN25" i="29"/>
  <c r="AO25" i="29"/>
  <c r="AR27" i="29"/>
  <c r="AS27" i="29"/>
  <c r="AQ28" i="29"/>
  <c r="Y28" i="29"/>
  <c r="AB27" i="29"/>
  <c r="AC27" i="29"/>
  <c r="AH25" i="29"/>
  <c r="AE26" i="29"/>
  <c r="AI25" i="29"/>
  <c r="AF25" i="29"/>
  <c r="AG25" i="29"/>
  <c r="AA24" i="29"/>
  <c r="Z25" i="29"/>
  <c r="AU24" i="29"/>
  <c r="AT25" i="29"/>
  <c r="AU25" i="29"/>
  <c r="AT26" i="29"/>
  <c r="AB28" i="29"/>
  <c r="AC28" i="29"/>
  <c r="Y29" i="29"/>
  <c r="AN26" i="29"/>
  <c r="AO26" i="29"/>
  <c r="AL26" i="29"/>
  <c r="AM26" i="29"/>
  <c r="AK27" i="29"/>
  <c r="AQ29" i="29"/>
  <c r="AR28" i="29"/>
  <c r="AS28" i="29"/>
  <c r="AA25" i="29"/>
  <c r="Z26" i="29"/>
  <c r="AF26" i="29"/>
  <c r="AG26" i="29"/>
  <c r="AE27" i="29"/>
  <c r="AH26" i="29"/>
  <c r="AI26" i="29"/>
  <c r="AZ27" i="29"/>
  <c r="BA27" i="29"/>
  <c r="AX27" i="29"/>
  <c r="AY27" i="29"/>
  <c r="AW28" i="29"/>
  <c r="AZ28" i="29"/>
  <c r="BA28" i="29"/>
  <c r="AW29" i="29"/>
  <c r="AX28" i="29"/>
  <c r="AY28" i="29"/>
  <c r="AR29" i="29"/>
  <c r="AS29" i="29"/>
  <c r="AQ30" i="29"/>
  <c r="AA26" i="29"/>
  <c r="Z27" i="29"/>
  <c r="AB29" i="29"/>
  <c r="Y30" i="29"/>
  <c r="AC29" i="29"/>
  <c r="AF27" i="29"/>
  <c r="AG27" i="29"/>
  <c r="AH27" i="29"/>
  <c r="AI27" i="29"/>
  <c r="AE28" i="29"/>
  <c r="AU26" i="29"/>
  <c r="AT27" i="29"/>
  <c r="AN27" i="29"/>
  <c r="AO27" i="29"/>
  <c r="AL27" i="29"/>
  <c r="AM27" i="29"/>
  <c r="AK28" i="29"/>
  <c r="AR30" i="29"/>
  <c r="AS30" i="29"/>
  <c r="AQ31" i="29"/>
  <c r="AU27" i="29"/>
  <c r="AT28" i="29"/>
  <c r="Y31" i="29"/>
  <c r="AB30" i="29"/>
  <c r="AC30" i="29"/>
  <c r="AO28" i="29"/>
  <c r="AK29" i="29"/>
  <c r="AN28" i="29"/>
  <c r="AL28" i="29"/>
  <c r="AM28" i="29"/>
  <c r="AW30" i="29"/>
  <c r="AX29" i="29"/>
  <c r="AY29" i="29"/>
  <c r="AZ29" i="29"/>
  <c r="BA29" i="29"/>
  <c r="AH28" i="29"/>
  <c r="AI28" i="29"/>
  <c r="AE29" i="29"/>
  <c r="AF28" i="29"/>
  <c r="AG28" i="29"/>
  <c r="AA27" i="29"/>
  <c r="Z28" i="29"/>
  <c r="AF29" i="29"/>
  <c r="AG29" i="29"/>
  <c r="AH29" i="29"/>
  <c r="AI29" i="29"/>
  <c r="AE30" i="29"/>
  <c r="AK30" i="29"/>
  <c r="AL29" i="29"/>
  <c r="AM29" i="29"/>
  <c r="AN29" i="29"/>
  <c r="AO29" i="29"/>
  <c r="AQ32" i="29"/>
  <c r="AR31" i="29"/>
  <c r="AS31" i="29"/>
  <c r="AW31" i="29"/>
  <c r="AX30" i="29"/>
  <c r="AY30" i="29"/>
  <c r="AZ30" i="29"/>
  <c r="BA30" i="29"/>
  <c r="AA28" i="29"/>
  <c r="Z29" i="29"/>
  <c r="Y32" i="29"/>
  <c r="AB31" i="29"/>
  <c r="AC31" i="29"/>
  <c r="AU28" i="29"/>
  <c r="AT29" i="29"/>
  <c r="AU29" i="29"/>
  <c r="AT30" i="29"/>
  <c r="AZ31" i="29"/>
  <c r="BA31" i="29"/>
  <c r="AX31" i="29"/>
  <c r="AY31" i="29"/>
  <c r="AW32" i="29"/>
  <c r="AL30" i="29"/>
  <c r="AM30" i="29"/>
  <c r="AN30" i="29"/>
  <c r="AO30" i="29"/>
  <c r="AK31" i="29"/>
  <c r="Y33" i="29"/>
  <c r="AB32" i="29"/>
  <c r="AC32" i="29"/>
  <c r="AE31" i="29"/>
  <c r="AH30" i="29"/>
  <c r="AI30" i="29"/>
  <c r="AF30" i="29"/>
  <c r="AG30" i="29"/>
  <c r="AA29" i="29"/>
  <c r="Z30" i="29"/>
  <c r="AQ33" i="29"/>
  <c r="AR32" i="29"/>
  <c r="AS32" i="29"/>
  <c r="AA30" i="29"/>
  <c r="Z31" i="29"/>
  <c r="AB33" i="29"/>
  <c r="AC33" i="29"/>
  <c r="Y34" i="29"/>
  <c r="AF31" i="29"/>
  <c r="AG31" i="29"/>
  <c r="AH31" i="29"/>
  <c r="AI31" i="29"/>
  <c r="AE32" i="29"/>
  <c r="AR33" i="29"/>
  <c r="AS33" i="29"/>
  <c r="AQ34" i="29"/>
  <c r="AW33" i="29"/>
  <c r="AX32" i="29"/>
  <c r="AY32" i="29"/>
  <c r="AZ32" i="29"/>
  <c r="BA32" i="29"/>
  <c r="AK32" i="29"/>
  <c r="AN31" i="29"/>
  <c r="AO31" i="29"/>
  <c r="AL31" i="29"/>
  <c r="AM31" i="29"/>
  <c r="AU30" i="29"/>
  <c r="AT31" i="29"/>
  <c r="AU31" i="29"/>
  <c r="AT32" i="29"/>
  <c r="AK33" i="29"/>
  <c r="AL32" i="29"/>
  <c r="AM32" i="29"/>
  <c r="AN32" i="29"/>
  <c r="AO32" i="29"/>
  <c r="AW34" i="29"/>
  <c r="AZ33" i="29"/>
  <c r="BA33" i="29"/>
  <c r="AX33" i="29"/>
  <c r="AY33" i="29"/>
  <c r="AQ35" i="29"/>
  <c r="AR34" i="29"/>
  <c r="AS34" i="29"/>
  <c r="AB34" i="29"/>
  <c r="AC34" i="29"/>
  <c r="Y35" i="29"/>
  <c r="AE33" i="29"/>
  <c r="AF32" i="29"/>
  <c r="AG32" i="29"/>
  <c r="AH32" i="29"/>
  <c r="AI32" i="29"/>
  <c r="AA31" i="29"/>
  <c r="Z32" i="29"/>
  <c r="Y36" i="29"/>
  <c r="AB35" i="29"/>
  <c r="AC35" i="29"/>
  <c r="AW35" i="29"/>
  <c r="AX34" i="29"/>
  <c r="AY34" i="29"/>
  <c r="AZ34" i="29"/>
  <c r="BA34" i="29"/>
  <c r="AE34" i="29"/>
  <c r="AF33" i="29"/>
  <c r="AG33" i="29"/>
  <c r="AH33" i="29"/>
  <c r="AI33" i="29"/>
  <c r="AR35" i="29"/>
  <c r="AS35" i="29"/>
  <c r="AQ36" i="29"/>
  <c r="AO33" i="29"/>
  <c r="AL33" i="29"/>
  <c r="AM33" i="29"/>
  <c r="AK34" i="29"/>
  <c r="AN33" i="29"/>
  <c r="AA32" i="29"/>
  <c r="Z33" i="29"/>
  <c r="AU32" i="29"/>
  <c r="AT33" i="29"/>
  <c r="AU33" i="29"/>
  <c r="AT34" i="29"/>
  <c r="AR36" i="29"/>
  <c r="AS36" i="29"/>
  <c r="AQ37" i="29"/>
  <c r="AA33" i="29"/>
  <c r="Z34" i="29"/>
  <c r="AZ35" i="29"/>
  <c r="BA35" i="29"/>
  <c r="AW36" i="29"/>
  <c r="AX35" i="29"/>
  <c r="AY35" i="29"/>
  <c r="AK35" i="29"/>
  <c r="AN34" i="29"/>
  <c r="AL34" i="29"/>
  <c r="AM34" i="29"/>
  <c r="AO34" i="29"/>
  <c r="AF34" i="29"/>
  <c r="AG34" i="29"/>
  <c r="AE35" i="29"/>
  <c r="AH34" i="29"/>
  <c r="AI34" i="29"/>
  <c r="AB36" i="29"/>
  <c r="AC36" i="29"/>
  <c r="Y37" i="29"/>
  <c r="AL35" i="29"/>
  <c r="AM35" i="29"/>
  <c r="AK36" i="29"/>
  <c r="AN35" i="29"/>
  <c r="AO35" i="29"/>
  <c r="AA34" i="29"/>
  <c r="Z35" i="29"/>
  <c r="AB37" i="29"/>
  <c r="AC37" i="29"/>
  <c r="Y38" i="29"/>
  <c r="AQ38" i="29"/>
  <c r="AR37" i="29"/>
  <c r="AS37" i="29"/>
  <c r="AF35" i="29"/>
  <c r="AG35" i="29"/>
  <c r="AE36" i="29"/>
  <c r="AH35" i="29"/>
  <c r="AI35" i="29"/>
  <c r="BA36" i="29"/>
  <c r="AW37" i="29"/>
  <c r="AX36" i="29"/>
  <c r="AY36" i="29"/>
  <c r="AZ36" i="29"/>
  <c r="AU34" i="29"/>
  <c r="AT35" i="29"/>
  <c r="AU35" i="29"/>
  <c r="AT36" i="29"/>
  <c r="AA35" i="29"/>
  <c r="Z36" i="29"/>
  <c r="AZ37" i="29"/>
  <c r="AX37" i="29"/>
  <c r="AY37" i="29"/>
  <c r="BA37" i="29"/>
  <c r="AW38" i="29"/>
  <c r="AR38" i="29"/>
  <c r="AS38" i="29"/>
  <c r="AQ39" i="29"/>
  <c r="AB38" i="29"/>
  <c r="Y39" i="29"/>
  <c r="AC38" i="29"/>
  <c r="AN36" i="29"/>
  <c r="AO36" i="29"/>
  <c r="AL36" i="29"/>
  <c r="AM36" i="29"/>
  <c r="AK37" i="29"/>
  <c r="AF36" i="29"/>
  <c r="AG36" i="29"/>
  <c r="AH36" i="29"/>
  <c r="AE37" i="29"/>
  <c r="AI36" i="29"/>
  <c r="AL37" i="29"/>
  <c r="AM37" i="29"/>
  <c r="AK38" i="29"/>
  <c r="AN37" i="29"/>
  <c r="AO37" i="29"/>
  <c r="AA36" i="29"/>
  <c r="Z37" i="29"/>
  <c r="AX38" i="29"/>
  <c r="AY38" i="29"/>
  <c r="AW39" i="29"/>
  <c r="AZ38" i="29"/>
  <c r="BA38" i="29"/>
  <c r="AH37" i="29"/>
  <c r="AI37" i="29"/>
  <c r="AE38" i="29"/>
  <c r="AF37" i="29"/>
  <c r="AG37" i="29"/>
  <c r="Y40" i="29"/>
  <c r="AB39" i="29"/>
  <c r="AC39" i="29"/>
  <c r="AQ40" i="29"/>
  <c r="AR39" i="29"/>
  <c r="AS39" i="29"/>
  <c r="AU36" i="29"/>
  <c r="AT37" i="29"/>
  <c r="AU37" i="29"/>
  <c r="AT38" i="29"/>
  <c r="AZ39" i="29"/>
  <c r="AW40" i="29"/>
  <c r="AX39" i="29"/>
  <c r="AY39" i="29"/>
  <c r="BA39" i="29"/>
  <c r="AB40" i="29"/>
  <c r="AC40" i="29"/>
  <c r="Y41" i="29"/>
  <c r="AR40" i="29"/>
  <c r="AS40" i="29"/>
  <c r="AQ41" i="29"/>
  <c r="AA37" i="29"/>
  <c r="Z38" i="29"/>
  <c r="AE39" i="29"/>
  <c r="AF38" i="29"/>
  <c r="AG38" i="29"/>
  <c r="AH38" i="29"/>
  <c r="AI38" i="29"/>
  <c r="AN38" i="29"/>
  <c r="AO38" i="29"/>
  <c r="AL38" i="29"/>
  <c r="AM38" i="29"/>
  <c r="AK39" i="29"/>
  <c r="Y42" i="29"/>
  <c r="AB41" i="29"/>
  <c r="AC41" i="29"/>
  <c r="AN39" i="29"/>
  <c r="AO39" i="29"/>
  <c r="AL39" i="29"/>
  <c r="AM39" i="29"/>
  <c r="AK40" i="29"/>
  <c r="AW41" i="29"/>
  <c r="AZ40" i="29"/>
  <c r="BA40" i="29"/>
  <c r="AX40" i="29"/>
  <c r="AY40" i="29"/>
  <c r="AF39" i="29"/>
  <c r="AG39" i="29"/>
  <c r="AE40" i="29"/>
  <c r="AH39" i="29"/>
  <c r="AI39" i="29"/>
  <c r="AA38" i="29"/>
  <c r="Z39" i="29"/>
  <c r="AR41" i="29"/>
  <c r="AS41" i="29"/>
  <c r="AQ42" i="29"/>
  <c r="AU38" i="29"/>
  <c r="AT39" i="29"/>
  <c r="AU39" i="29"/>
  <c r="AT40" i="29"/>
  <c r="AK41" i="29"/>
  <c r="AN40" i="29"/>
  <c r="AO40" i="29"/>
  <c r="AL40" i="29"/>
  <c r="AM40" i="29"/>
  <c r="AH40" i="29"/>
  <c r="AI40" i="29"/>
  <c r="AF40" i="29"/>
  <c r="AG40" i="29"/>
  <c r="AE41" i="29"/>
  <c r="AA39" i="29"/>
  <c r="Z40" i="29"/>
  <c r="AR42" i="29"/>
  <c r="AS42" i="29"/>
  <c r="AQ43" i="29"/>
  <c r="AX41" i="29"/>
  <c r="AY41" i="29"/>
  <c r="AW42" i="29"/>
  <c r="AZ41" i="29"/>
  <c r="BA41" i="29"/>
  <c r="AB42" i="29"/>
  <c r="AC42" i="29"/>
  <c r="Y43" i="29"/>
  <c r="AB43" i="29"/>
  <c r="AC43" i="29"/>
  <c r="Y44" i="29"/>
  <c r="AR43" i="29"/>
  <c r="AS43" i="29"/>
  <c r="AQ44" i="29"/>
  <c r="AA40" i="29"/>
  <c r="Z41" i="29"/>
  <c r="AL41" i="29"/>
  <c r="AM41" i="29"/>
  <c r="AN41" i="29"/>
  <c r="AO41" i="29"/>
  <c r="AK42" i="29"/>
  <c r="AW43" i="29"/>
  <c r="AZ42" i="29"/>
  <c r="BA42" i="29"/>
  <c r="AX42" i="29"/>
  <c r="AY42" i="29"/>
  <c r="AF41" i="29"/>
  <c r="AG41" i="29"/>
  <c r="AH41" i="29"/>
  <c r="AI41" i="29"/>
  <c r="AE42" i="29"/>
  <c r="AU40" i="29"/>
  <c r="AT41" i="29"/>
  <c r="AU41" i="29"/>
  <c r="AT42" i="29"/>
  <c r="AZ43" i="29"/>
  <c r="BA43" i="29"/>
  <c r="AX43" i="29"/>
  <c r="AY43" i="29"/>
  <c r="AW44" i="29"/>
  <c r="AQ45" i="29"/>
  <c r="AR44" i="29"/>
  <c r="AS44" i="29"/>
  <c r="AK43" i="29"/>
  <c r="AL42" i="29"/>
  <c r="AM42" i="29"/>
  <c r="AN42" i="29"/>
  <c r="AO42" i="29"/>
  <c r="AB44" i="29"/>
  <c r="AC44" i="29"/>
  <c r="Y45" i="29"/>
  <c r="AE43" i="29"/>
  <c r="AH42" i="29"/>
  <c r="AI42" i="29"/>
  <c r="AF42" i="29"/>
  <c r="AG42" i="29"/>
  <c r="AA41" i="29"/>
  <c r="Z42" i="29"/>
  <c r="AW45" i="29"/>
  <c r="AX44" i="29"/>
  <c r="AY44" i="29"/>
  <c r="AZ44" i="29"/>
  <c r="BA44" i="29"/>
  <c r="AL43" i="29"/>
  <c r="AM43" i="29"/>
  <c r="AN43" i="29"/>
  <c r="AO43" i="29"/>
  <c r="AK44" i="29"/>
  <c r="AI43" i="29"/>
  <c r="AF43" i="29"/>
  <c r="AG43" i="29"/>
  <c r="AE44" i="29"/>
  <c r="AH43" i="29"/>
  <c r="AB45" i="29"/>
  <c r="AC45" i="29"/>
  <c r="Y46" i="29"/>
  <c r="AA42" i="29"/>
  <c r="Z43" i="29"/>
  <c r="AQ46" i="29"/>
  <c r="AR45" i="29"/>
  <c r="AS45" i="29"/>
  <c r="AU42" i="29"/>
  <c r="AT43" i="29"/>
  <c r="AU43" i="29"/>
  <c r="AT44" i="29"/>
  <c r="AK45" i="29"/>
  <c r="AL44" i="29"/>
  <c r="AM44" i="29"/>
  <c r="AN44" i="29"/>
  <c r="AO44" i="29"/>
  <c r="AQ47" i="29"/>
  <c r="AR46" i="29"/>
  <c r="AS46" i="29"/>
  <c r="AH44" i="29"/>
  <c r="AI44" i="29"/>
  <c r="AE45" i="29"/>
  <c r="AF44" i="29"/>
  <c r="AG44" i="29"/>
  <c r="AZ45" i="29"/>
  <c r="BA45" i="29"/>
  <c r="AX45" i="29"/>
  <c r="AY45" i="29"/>
  <c r="AW46" i="29"/>
  <c r="AB46" i="29"/>
  <c r="AC46" i="29"/>
  <c r="Y47" i="29"/>
  <c r="AA43" i="29"/>
  <c r="Z44" i="29"/>
  <c r="AL45" i="29"/>
  <c r="AM45" i="29"/>
  <c r="AN45" i="29"/>
  <c r="AO45" i="29"/>
  <c r="AK46" i="29"/>
  <c r="AQ48" i="29"/>
  <c r="AR47" i="29"/>
  <c r="AS47" i="29"/>
  <c r="Y48" i="29"/>
  <c r="AB47" i="29"/>
  <c r="AC47" i="29"/>
  <c r="AE46" i="29"/>
  <c r="AF45" i="29"/>
  <c r="AG45" i="29"/>
  <c r="AH45" i="29"/>
  <c r="AI45" i="29"/>
  <c r="AU44" i="29"/>
  <c r="AT45" i="29"/>
  <c r="AA44" i="29"/>
  <c r="Z45" i="29"/>
  <c r="AW47" i="29"/>
  <c r="AX46" i="29"/>
  <c r="AY46" i="29"/>
  <c r="AZ46" i="29"/>
  <c r="BA46" i="29"/>
  <c r="AQ49" i="29"/>
  <c r="AR48" i="29"/>
  <c r="AS48" i="29"/>
  <c r="AX47" i="29"/>
  <c r="AY47" i="29"/>
  <c r="AZ47" i="29"/>
  <c r="BA47" i="29"/>
  <c r="AW48" i="29"/>
  <c r="AE47" i="29"/>
  <c r="AF46" i="29"/>
  <c r="AG46" i="29"/>
  <c r="AH46" i="29"/>
  <c r="AI46" i="29"/>
  <c r="AA45" i="29"/>
  <c r="Z46" i="29"/>
  <c r="AL46" i="29"/>
  <c r="AM46" i="29"/>
  <c r="AN46" i="29"/>
  <c r="AO46" i="29"/>
  <c r="AK47" i="29"/>
  <c r="AU45" i="29"/>
  <c r="AT46" i="29"/>
  <c r="Y49" i="29"/>
  <c r="AB48" i="29"/>
  <c r="AC48" i="29"/>
  <c r="AB49" i="29"/>
  <c r="AC49" i="29"/>
  <c r="Y50" i="29"/>
  <c r="AX48" i="29"/>
  <c r="AY48" i="29"/>
  <c r="AW49" i="29"/>
  <c r="AZ48" i="29"/>
  <c r="BA48" i="29"/>
  <c r="AU46" i="29"/>
  <c r="AT47" i="29"/>
  <c r="AA46" i="29"/>
  <c r="Z47" i="29"/>
  <c r="AL47" i="29"/>
  <c r="AM47" i="29"/>
  <c r="AK48" i="29"/>
  <c r="AN47" i="29"/>
  <c r="AO47" i="29"/>
  <c r="AH47" i="29"/>
  <c r="AI47" i="29"/>
  <c r="AF47" i="29"/>
  <c r="AG47" i="29"/>
  <c r="AE48" i="29"/>
  <c r="AR49" i="29"/>
  <c r="AS49" i="29"/>
  <c r="AQ50" i="29"/>
  <c r="AN48" i="29"/>
  <c r="AO48" i="29"/>
  <c r="AK49" i="29"/>
  <c r="AL48" i="29"/>
  <c r="AM48" i="29"/>
  <c r="AQ51" i="29"/>
  <c r="AR50" i="29"/>
  <c r="AS50" i="29"/>
  <c r="AX49" i="29"/>
  <c r="AY49" i="29"/>
  <c r="AZ49" i="29"/>
  <c r="BA49" i="29"/>
  <c r="AW50" i="29"/>
  <c r="AA47" i="29"/>
  <c r="Z48" i="29"/>
  <c r="Y51" i="29"/>
  <c r="AB50" i="29"/>
  <c r="AC50" i="29"/>
  <c r="AU47" i="29"/>
  <c r="AT48" i="29"/>
  <c r="AH48" i="29"/>
  <c r="AI48" i="29"/>
  <c r="AF48" i="29"/>
  <c r="AG48" i="29"/>
  <c r="AE49" i="29"/>
  <c r="Y52" i="29"/>
  <c r="AB51" i="29"/>
  <c r="AC51" i="29"/>
  <c r="AQ52" i="29"/>
  <c r="AR51" i="29"/>
  <c r="AS51" i="29"/>
  <c r="AU48" i="29"/>
  <c r="AT49" i="29"/>
  <c r="AZ50" i="29"/>
  <c r="BA50" i="29"/>
  <c r="AX50" i="29"/>
  <c r="AY50" i="29"/>
  <c r="AW51" i="29"/>
  <c r="AK50" i="29"/>
  <c r="AN49" i="29"/>
  <c r="AO49" i="29"/>
  <c r="AL49" i="29"/>
  <c r="AM49" i="29"/>
  <c r="AF49" i="29"/>
  <c r="AG49" i="29"/>
  <c r="AH49" i="29"/>
  <c r="AI49" i="29"/>
  <c r="AE50" i="29"/>
  <c r="AA48" i="29"/>
  <c r="Z49" i="29"/>
  <c r="AX51" i="29"/>
  <c r="AY51" i="29"/>
  <c r="AZ51" i="29"/>
  <c r="BA51" i="29"/>
  <c r="AW52" i="29"/>
  <c r="AA49" i="29"/>
  <c r="Z50" i="29"/>
  <c r="AN50" i="29"/>
  <c r="AO50" i="29"/>
  <c r="AK51" i="29"/>
  <c r="AL50" i="29"/>
  <c r="AM50" i="29"/>
  <c r="AE51" i="29"/>
  <c r="AH50" i="29"/>
  <c r="AI50" i="29"/>
  <c r="AF50" i="29"/>
  <c r="AG50" i="29"/>
  <c r="AR52" i="29"/>
  <c r="AS52" i="29"/>
  <c r="AQ53" i="29"/>
  <c r="Y53" i="29"/>
  <c r="AB52" i="29"/>
  <c r="AC52" i="29"/>
  <c r="AU49" i="29"/>
  <c r="AT50" i="29"/>
  <c r="AU50" i="29"/>
  <c r="AT51" i="29"/>
  <c r="AA50" i="29"/>
  <c r="Z51" i="29"/>
  <c r="AW53" i="29"/>
  <c r="AZ52" i="29"/>
  <c r="BA52" i="29"/>
  <c r="AX52" i="29"/>
  <c r="AY52" i="29"/>
  <c r="AB53" i="29"/>
  <c r="Y54" i="29"/>
  <c r="AC53" i="29"/>
  <c r="AH51" i="29"/>
  <c r="AI51" i="29"/>
  <c r="AF51" i="29"/>
  <c r="AG51" i="29"/>
  <c r="AE52" i="29"/>
  <c r="AL51" i="29"/>
  <c r="AM51" i="29"/>
  <c r="AK52" i="29"/>
  <c r="AN51" i="29"/>
  <c r="AO51" i="29"/>
  <c r="AQ54" i="29"/>
  <c r="AR53" i="29"/>
  <c r="AS53" i="29"/>
  <c r="AQ55" i="29"/>
  <c r="AR54" i="29"/>
  <c r="AS54" i="29"/>
  <c r="AX53" i="29"/>
  <c r="AY53" i="29"/>
  <c r="AW54" i="29"/>
  <c r="AZ53" i="29"/>
  <c r="BA53" i="29"/>
  <c r="AA51" i="29"/>
  <c r="Z52" i="29"/>
  <c r="AH52" i="29"/>
  <c r="AI52" i="29"/>
  <c r="AF52" i="29"/>
  <c r="AG52" i="29"/>
  <c r="AE53" i="29"/>
  <c r="AK53" i="29"/>
  <c r="AL52" i="29"/>
  <c r="AM52" i="29"/>
  <c r="AN52" i="29"/>
  <c r="AO52" i="29"/>
  <c r="AB54" i="29"/>
  <c r="AC54" i="29"/>
  <c r="Y55" i="29"/>
  <c r="AU51" i="29"/>
  <c r="AT52" i="29"/>
  <c r="AU52" i="29"/>
  <c r="AT53" i="29"/>
  <c r="AX54" i="29"/>
  <c r="AY54" i="29"/>
  <c r="AW55" i="29"/>
  <c r="AZ54" i="29"/>
  <c r="BA54" i="29"/>
  <c r="AE54" i="29"/>
  <c r="AH53" i="29"/>
  <c r="AI53" i="29"/>
  <c r="AF53" i="29"/>
  <c r="AG53" i="29"/>
  <c r="AK54" i="29"/>
  <c r="AN53" i="29"/>
  <c r="AO53" i="29"/>
  <c r="AL53" i="29"/>
  <c r="AM53" i="29"/>
  <c r="AB55" i="29"/>
  <c r="AC55" i="29"/>
  <c r="Y56" i="29"/>
  <c r="AA52" i="29"/>
  <c r="Z53" i="29"/>
  <c r="AR55" i="29"/>
  <c r="AS55" i="29"/>
  <c r="AQ56" i="29"/>
  <c r="AF54" i="29"/>
  <c r="AG54" i="29"/>
  <c r="AE55" i="29"/>
  <c r="AH54" i="29"/>
  <c r="AI54" i="29"/>
  <c r="AA53" i="29"/>
  <c r="Z54" i="29"/>
  <c r="AW56" i="29"/>
  <c r="AX55" i="29"/>
  <c r="AY55" i="29"/>
  <c r="AZ55" i="29"/>
  <c r="BA55" i="29"/>
  <c r="AQ57" i="29"/>
  <c r="AR56" i="29"/>
  <c r="AS56" i="29"/>
  <c r="AK55" i="29"/>
  <c r="AN54" i="29"/>
  <c r="AO54" i="29"/>
  <c r="AL54" i="29"/>
  <c r="AM54" i="29"/>
  <c r="Y57" i="29"/>
  <c r="AB56" i="29"/>
  <c r="AC56" i="29"/>
  <c r="AU53" i="29"/>
  <c r="AT54" i="29"/>
  <c r="AU54" i="29"/>
  <c r="AT55" i="29"/>
  <c r="AA54" i="29"/>
  <c r="Z55" i="29"/>
  <c r="AB57" i="29"/>
  <c r="AC57" i="29"/>
  <c r="Y58" i="29"/>
  <c r="AQ58" i="29"/>
  <c r="AR57" i="29"/>
  <c r="AS57" i="29"/>
  <c r="AE56" i="29"/>
  <c r="AF55" i="29"/>
  <c r="AG55" i="29"/>
  <c r="AH55" i="29"/>
  <c r="AI55" i="29"/>
  <c r="AN55" i="29"/>
  <c r="AL55" i="29"/>
  <c r="AM55" i="29"/>
  <c r="AO55" i="29"/>
  <c r="AK56" i="29"/>
  <c r="AX56" i="29"/>
  <c r="AY56" i="29"/>
  <c r="AZ56" i="29"/>
  <c r="BA56" i="29"/>
  <c r="AW57" i="29"/>
  <c r="AX57" i="29"/>
  <c r="AY57" i="29"/>
  <c r="AW58" i="29"/>
  <c r="AZ57" i="29"/>
  <c r="BA57" i="29"/>
  <c r="AL56" i="29"/>
  <c r="AM56" i="29"/>
  <c r="AN56" i="29"/>
  <c r="AO56" i="29"/>
  <c r="AK57" i="29"/>
  <c r="AA55" i="29"/>
  <c r="Z56" i="29"/>
  <c r="Y59" i="29"/>
  <c r="AB58" i="29"/>
  <c r="AC58" i="29"/>
  <c r="AE57" i="29"/>
  <c r="AF56" i="29"/>
  <c r="AG56" i="29"/>
  <c r="AH56" i="29"/>
  <c r="AI56" i="29"/>
  <c r="AU55" i="29"/>
  <c r="AT56" i="29"/>
  <c r="AQ59" i="29"/>
  <c r="AR58" i="29"/>
  <c r="AS58" i="29"/>
  <c r="AU56" i="29"/>
  <c r="AT57" i="29"/>
  <c r="AB59" i="29"/>
  <c r="AC59" i="29"/>
  <c r="Y60" i="29"/>
  <c r="AW59" i="29"/>
  <c r="AX58" i="29"/>
  <c r="AY58" i="29"/>
  <c r="AZ58" i="29"/>
  <c r="BA58" i="29"/>
  <c r="AL57" i="29"/>
  <c r="AM57" i="29"/>
  <c r="AN57" i="29"/>
  <c r="AO57" i="29"/>
  <c r="AK58" i="29"/>
  <c r="AF57" i="29"/>
  <c r="AG57" i="29"/>
  <c r="AE58" i="29"/>
  <c r="AH57" i="29"/>
  <c r="AI57" i="29"/>
  <c r="AQ60" i="29"/>
  <c r="AR59" i="29"/>
  <c r="AS59" i="29"/>
  <c r="AA56" i="29"/>
  <c r="Z57" i="29"/>
  <c r="AZ59" i="29"/>
  <c r="BA59" i="29"/>
  <c r="AW60" i="29"/>
  <c r="AX59" i="29"/>
  <c r="AY59" i="29"/>
  <c r="Y61" i="29"/>
  <c r="AB60" i="29"/>
  <c r="AC60" i="29"/>
  <c r="AA57" i="29"/>
  <c r="Z58" i="29"/>
  <c r="AK59" i="29"/>
  <c r="AL58" i="29"/>
  <c r="AM58" i="29"/>
  <c r="AN58" i="29"/>
  <c r="AO58" i="29"/>
  <c r="AQ61" i="29"/>
  <c r="AR60" i="29"/>
  <c r="AS60" i="29"/>
  <c r="AU57" i="29"/>
  <c r="AT58" i="29"/>
  <c r="AE59" i="29"/>
  <c r="AF58" i="29"/>
  <c r="AG58" i="29"/>
  <c r="AH58" i="29"/>
  <c r="AI58" i="29"/>
  <c r="Y62" i="29"/>
  <c r="AB61" i="29"/>
  <c r="AC61" i="29"/>
  <c r="AU58" i="29"/>
  <c r="AT59" i="29"/>
  <c r="AR61" i="29"/>
  <c r="AS61" i="29"/>
  <c r="AQ62" i="29"/>
  <c r="AH59" i="29"/>
  <c r="AI59" i="29"/>
  <c r="AF59" i="29"/>
  <c r="AG59" i="29"/>
  <c r="AE60" i="29"/>
  <c r="AL59" i="29"/>
  <c r="AM59" i="29"/>
  <c r="AN59" i="29"/>
  <c r="AO59" i="29"/>
  <c r="AK60" i="29"/>
  <c r="AZ60" i="29"/>
  <c r="BA60" i="29"/>
  <c r="AW61" i="29"/>
  <c r="AX60" i="29"/>
  <c r="AY60" i="29"/>
  <c r="AA58" i="29"/>
  <c r="Z59" i="29"/>
  <c r="AE61" i="29"/>
  <c r="AH60" i="29"/>
  <c r="AI60" i="29"/>
  <c r="AF60" i="29"/>
  <c r="AG60" i="29"/>
  <c r="AW62" i="29"/>
  <c r="AZ61" i="29"/>
  <c r="BA61" i="29"/>
  <c r="AX61" i="29"/>
  <c r="AY61" i="29"/>
  <c r="AA59" i="29"/>
  <c r="Z60" i="29"/>
  <c r="AU59" i="29"/>
  <c r="AT60" i="29"/>
  <c r="AK61" i="29"/>
  <c r="AL60" i="29"/>
  <c r="AM60" i="29"/>
  <c r="AN60" i="29"/>
  <c r="AO60" i="29"/>
  <c r="AB62" i="29"/>
  <c r="AC62" i="29"/>
  <c r="Y63" i="29"/>
  <c r="AR62" i="29"/>
  <c r="AS62" i="29"/>
  <c r="AQ63" i="29"/>
  <c r="AQ64" i="29"/>
  <c r="AR63" i="29"/>
  <c r="AS63" i="29"/>
  <c r="Y64" i="29"/>
  <c r="AB63" i="29"/>
  <c r="AC63" i="29"/>
  <c r="AK62" i="29"/>
  <c r="AN61" i="29"/>
  <c r="AO61" i="29"/>
  <c r="AL61" i="29"/>
  <c r="AM61" i="29"/>
  <c r="AE62" i="29"/>
  <c r="AH61" i="29"/>
  <c r="AI61" i="29"/>
  <c r="AF61" i="29"/>
  <c r="AG61" i="29"/>
  <c r="AZ62" i="29"/>
  <c r="BA62" i="29"/>
  <c r="AW63" i="29"/>
  <c r="AX62" i="29"/>
  <c r="AY62" i="29"/>
  <c r="AU60" i="29"/>
  <c r="AT61" i="29"/>
  <c r="AA60" i="29"/>
  <c r="Z61" i="29"/>
  <c r="AB64" i="29"/>
  <c r="AC64" i="29"/>
  <c r="AC65" i="29"/>
  <c r="AA61" i="29"/>
  <c r="Z62" i="29"/>
  <c r="AU61" i="29"/>
  <c r="AT62" i="29"/>
  <c r="AH62" i="29"/>
  <c r="AE63" i="29"/>
  <c r="AI62" i="29"/>
  <c r="AF62" i="29"/>
  <c r="AG62" i="29"/>
  <c r="AW64" i="29"/>
  <c r="AX63" i="29"/>
  <c r="AY63" i="29"/>
  <c r="AZ63" i="29"/>
  <c r="BA63" i="29"/>
  <c r="AR64" i="29"/>
  <c r="AS64" i="29"/>
  <c r="AS65" i="29"/>
  <c r="AL62" i="29"/>
  <c r="AM62" i="29"/>
  <c r="AK63" i="29"/>
  <c r="AN62" i="29"/>
  <c r="AO62" i="29"/>
  <c r="AU62" i="29"/>
  <c r="AT63" i="29"/>
  <c r="AK64" i="29"/>
  <c r="AN63" i="29"/>
  <c r="AO63" i="29"/>
  <c r="AL63" i="29"/>
  <c r="AM63" i="29"/>
  <c r="AA62" i="29"/>
  <c r="Z63" i="29"/>
  <c r="AX64" i="29"/>
  <c r="AY64" i="29"/>
  <c r="AY65" i="29"/>
  <c r="AZ64" i="29"/>
  <c r="BA64" i="29"/>
  <c r="BA65" i="29"/>
  <c r="AE64" i="29"/>
  <c r="AH63" i="29"/>
  <c r="AI63" i="29"/>
  <c r="AF63" i="29"/>
  <c r="AG63" i="29"/>
  <c r="AA63" i="29"/>
  <c r="Z64" i="29"/>
  <c r="AA64" i="29"/>
  <c r="AA65" i="29"/>
  <c r="AH64" i="29"/>
  <c r="AI64" i="29"/>
  <c r="AI65" i="29"/>
  <c r="AF64" i="29"/>
  <c r="AG64" i="29"/>
  <c r="AG65" i="29"/>
  <c r="AL64" i="29"/>
  <c r="AM64" i="29"/>
  <c r="AM65" i="29"/>
  <c r="AN64" i="29"/>
  <c r="AO64" i="29"/>
  <c r="AO65" i="29"/>
  <c r="AU63" i="29"/>
  <c r="AT64" i="29"/>
  <c r="AU64" i="29"/>
  <c r="AU65" i="29"/>
  <c r="D301" i="12"/>
  <c r="C313" i="12"/>
  <c r="D313" i="12"/>
  <c r="D645" i="12"/>
  <c r="C645" i="12"/>
  <c r="C1324" i="12"/>
  <c r="D1324" i="12"/>
  <c r="D940" i="20"/>
  <c r="C940" i="20"/>
  <c r="D1021" i="20"/>
  <c r="C1021" i="20"/>
  <c r="D727" i="12"/>
  <c r="C271" i="12"/>
  <c r="C680" i="12"/>
  <c r="D160" i="20"/>
  <c r="D418" i="12"/>
  <c r="D155" i="12"/>
  <c r="D398" i="20"/>
  <c r="C585" i="20"/>
  <c r="D1165" i="20"/>
  <c r="D521" i="12"/>
  <c r="C167" i="12"/>
  <c r="C933" i="20"/>
  <c r="C589" i="20"/>
  <c r="D944" i="20"/>
  <c r="C632" i="20"/>
  <c r="D967" i="20"/>
  <c r="D918" i="20"/>
  <c r="D1109" i="20"/>
  <c r="C625" i="12"/>
  <c r="D1190" i="20"/>
  <c r="D141" i="12"/>
  <c r="D1186" i="20"/>
  <c r="D952" i="20"/>
  <c r="C118" i="12"/>
  <c r="D118" i="12"/>
  <c r="D260" i="12"/>
  <c r="D280" i="12"/>
  <c r="C280" i="12"/>
  <c r="C339" i="12"/>
  <c r="D380" i="12"/>
  <c r="C380" i="12"/>
  <c r="D388" i="12"/>
  <c r="C388" i="12"/>
  <c r="D579" i="12"/>
  <c r="C579" i="12"/>
  <c r="C587" i="12"/>
  <c r="D587" i="12"/>
  <c r="D654" i="12"/>
  <c r="C654" i="12"/>
  <c r="D658" i="12"/>
  <c r="C658" i="12"/>
  <c r="D685" i="12"/>
  <c r="C685" i="12"/>
  <c r="D714" i="12"/>
  <c r="C714" i="12"/>
  <c r="D758" i="12"/>
  <c r="C758" i="12"/>
  <c r="D953" i="12"/>
  <c r="C953" i="12"/>
  <c r="D963" i="12"/>
  <c r="C963" i="12"/>
  <c r="C993" i="12"/>
  <c r="D993" i="12"/>
  <c r="C1008" i="12"/>
  <c r="D1008" i="12"/>
  <c r="C1093" i="12"/>
  <c r="D1093" i="12"/>
  <c r="C1131" i="12"/>
  <c r="D1131" i="12"/>
  <c r="C1157" i="12"/>
  <c r="D1157" i="12"/>
  <c r="C1217" i="12"/>
  <c r="D1217" i="12"/>
  <c r="C1227" i="12"/>
  <c r="D1227" i="12"/>
  <c r="D1251" i="12"/>
  <c r="C1251" i="12"/>
  <c r="D1301" i="12"/>
  <c r="C1301" i="12"/>
  <c r="D121" i="12"/>
  <c r="C121" i="12"/>
  <c r="D287" i="12"/>
  <c r="C287" i="12"/>
  <c r="D305" i="12"/>
  <c r="C305" i="12"/>
  <c r="C352" i="12"/>
  <c r="D352" i="12"/>
  <c r="C536" i="12"/>
  <c r="C570" i="12"/>
  <c r="D570" i="12"/>
  <c r="C661" i="12"/>
  <c r="D661" i="12"/>
  <c r="C536" i="20"/>
  <c r="D536" i="20"/>
  <c r="D1283" i="20"/>
  <c r="C1283" i="20"/>
  <c r="C1287" i="20"/>
  <c r="D1287" i="20"/>
  <c r="C1290" i="20"/>
  <c r="D1290" i="20"/>
  <c r="C1347" i="12"/>
  <c r="D582" i="20"/>
  <c r="D1194" i="20"/>
  <c r="C665" i="12"/>
  <c r="D839" i="20"/>
  <c r="D314" i="20"/>
  <c r="C240" i="20"/>
  <c r="C600" i="20"/>
  <c r="C1169" i="20"/>
  <c r="D464" i="12"/>
  <c r="C388" i="20"/>
  <c r="C507" i="20"/>
  <c r="D1310" i="20"/>
  <c r="D1294" i="20"/>
  <c r="D1038" i="20"/>
  <c r="C1006" i="20"/>
  <c r="D638" i="20"/>
  <c r="D592" i="20"/>
  <c r="D91" i="20"/>
  <c r="D1368" i="12"/>
  <c r="D1357" i="20"/>
  <c r="C224" i="12"/>
  <c r="D716" i="12"/>
  <c r="D1351" i="12"/>
  <c r="D1298" i="20"/>
  <c r="D210" i="12"/>
  <c r="C210" i="12"/>
  <c r="D420" i="12"/>
  <c r="C420" i="12"/>
  <c r="C486" i="12"/>
  <c r="D486" i="12"/>
  <c r="D542" i="12"/>
  <c r="C542" i="12"/>
  <c r="D561" i="12"/>
  <c r="C561" i="12"/>
  <c r="C635" i="12"/>
  <c r="D635" i="12"/>
  <c r="D824" i="12"/>
  <c r="C824" i="12"/>
  <c r="C828" i="12"/>
  <c r="D828" i="12"/>
  <c r="D843" i="12"/>
  <c r="C843" i="12"/>
  <c r="D525" i="12"/>
  <c r="C525" i="12"/>
  <c r="C621" i="12"/>
  <c r="C1358" i="12"/>
  <c r="D1358" i="12"/>
  <c r="D1365" i="12"/>
  <c r="C1365" i="12"/>
  <c r="C156" i="20"/>
  <c r="D156" i="20"/>
  <c r="C405" i="20"/>
  <c r="D405" i="20"/>
  <c r="D1306" i="20"/>
  <c r="C1306" i="20"/>
  <c r="D309" i="12"/>
  <c r="D151" i="12"/>
  <c r="C1105" i="20"/>
  <c r="D624" i="20"/>
  <c r="D1159" i="20"/>
  <c r="C283" i="12"/>
  <c r="C1343" i="12"/>
  <c r="D317" i="12"/>
  <c r="C121" i="20"/>
  <c r="D596" i="20"/>
  <c r="C539" i="20"/>
  <c r="C170" i="12"/>
  <c r="D170" i="12"/>
  <c r="C178" i="12"/>
  <c r="C186" i="12"/>
  <c r="D186" i="12"/>
  <c r="D234" i="12"/>
  <c r="C234" i="12"/>
  <c r="C433" i="12"/>
  <c r="D433" i="12"/>
  <c r="D479" i="12"/>
  <c r="C479" i="12"/>
  <c r="C628" i="12"/>
  <c r="D628" i="12"/>
  <c r="D1374" i="20"/>
  <c r="C1374" i="20"/>
  <c r="C741" i="12"/>
  <c r="D741" i="12"/>
  <c r="C1090" i="12"/>
  <c r="D1090" i="12"/>
  <c r="C1265" i="12"/>
  <c r="B339" i="8"/>
  <c r="B221" i="8"/>
  <c r="B319" i="8"/>
  <c r="B141" i="8"/>
  <c r="B83" i="8"/>
  <c r="M1428" i="9"/>
  <c r="B63" i="8"/>
  <c r="B352" i="8"/>
  <c r="B243" i="8"/>
  <c r="M1588" i="9"/>
  <c r="B223" i="8"/>
  <c r="M1568" i="9"/>
  <c r="G51" i="7"/>
  <c r="M1665" i="9"/>
  <c r="M1219" i="9"/>
  <c r="M1649" i="9"/>
  <c r="B163" i="8"/>
  <c r="M1508" i="9"/>
  <c r="B143" i="8"/>
  <c r="M1357" i="9"/>
  <c r="M1648" i="9"/>
  <c r="B308" i="8"/>
  <c r="B70" i="8"/>
  <c r="M1455" i="9"/>
  <c r="B354" i="8"/>
  <c r="M1562" i="9"/>
  <c r="B146" i="8"/>
  <c r="M1526" i="9"/>
  <c r="M1506" i="9"/>
  <c r="M1721" i="9"/>
  <c r="M1643" i="9"/>
  <c r="M1315" i="9"/>
  <c r="M1703" i="9"/>
  <c r="M1482" i="9"/>
  <c r="B237" i="8"/>
  <c r="M1370" i="9"/>
  <c r="B142" i="8"/>
  <c r="B255" i="8"/>
  <c r="B224" i="8"/>
  <c r="B302" i="8"/>
  <c r="M1641" i="9"/>
  <c r="M1369" i="9"/>
  <c r="B54" i="8"/>
  <c r="M1439" i="9"/>
  <c r="M1644" i="9"/>
  <c r="B222" i="8"/>
  <c r="B335" i="8"/>
  <c r="B304" i="8"/>
  <c r="M1707" i="9"/>
  <c r="M1680" i="9"/>
  <c r="M1251" i="9"/>
  <c r="B121" i="8"/>
  <c r="M1633" i="9"/>
  <c r="M1398" i="9"/>
  <c r="B264" i="8"/>
  <c r="B278" i="8"/>
  <c r="B69" i="8"/>
  <c r="M1579" i="9"/>
  <c r="B87" i="8"/>
  <c r="M1382" i="9"/>
  <c r="M1023" i="9"/>
  <c r="B208" i="8"/>
  <c r="M1266" i="9"/>
  <c r="M1175" i="9"/>
  <c r="M1139" i="9"/>
  <c r="M1113" i="9"/>
  <c r="M1554" i="9"/>
  <c r="B211" i="8"/>
  <c r="M1673" i="9"/>
  <c r="M1367" i="9"/>
  <c r="M1396" i="9"/>
  <c r="B13" i="8"/>
  <c r="B125" i="8"/>
  <c r="M1333" i="9"/>
  <c r="B350" i="8"/>
  <c r="B79" i="8"/>
  <c r="B43" i="8"/>
  <c r="B331" i="8"/>
  <c r="M1422" i="9"/>
  <c r="M1342" i="9"/>
  <c r="M1590" i="9"/>
  <c r="B254" i="8"/>
  <c r="M1504" i="9"/>
  <c r="B313" i="8"/>
  <c r="M1488" i="9"/>
  <c r="B327" i="8"/>
  <c r="M1652" i="9"/>
  <c r="B236" i="8"/>
  <c r="M1463" i="9"/>
  <c r="M1325" i="9"/>
  <c r="M935" i="9"/>
  <c r="M1192" i="9"/>
  <c r="M1686" i="9"/>
  <c r="M1500" i="9"/>
  <c r="M1316" i="9"/>
  <c r="M1276" i="9"/>
  <c r="B337" i="8"/>
  <c r="M828" i="9"/>
  <c r="M1233" i="9"/>
  <c r="B206" i="8"/>
  <c r="M1599" i="9"/>
  <c r="M1524" i="9"/>
  <c r="M1669" i="9"/>
  <c r="M1347" i="9"/>
  <c r="M1704" i="9"/>
  <c r="B10" i="8"/>
  <c r="M1412" i="9"/>
  <c r="M1502" i="9"/>
  <c r="M1354" i="9"/>
  <c r="M1222" i="9"/>
  <c r="B119" i="8"/>
  <c r="M1658" i="9"/>
  <c r="M1290" i="9"/>
  <c r="M1657" i="9"/>
  <c r="M1343" i="9"/>
  <c r="M891" i="9"/>
  <c r="M1135" i="9"/>
  <c r="M600" i="9"/>
  <c r="B16" i="8"/>
  <c r="M1528" i="9"/>
  <c r="M1706" i="9"/>
  <c r="M1081" i="9"/>
  <c r="M1505" i="9"/>
  <c r="M760" i="9"/>
  <c r="M1150" i="9"/>
  <c r="B261" i="8"/>
  <c r="M1322" i="9"/>
  <c r="B89" i="8"/>
  <c r="B25" i="8"/>
  <c r="M865" i="9"/>
  <c r="M468" i="9"/>
  <c r="B334" i="8"/>
  <c r="B314" i="8"/>
  <c r="D51" i="7"/>
  <c r="M1308" i="9"/>
  <c r="B218" i="8"/>
  <c r="B251" i="8"/>
  <c r="M1655" i="9"/>
  <c r="M1702" i="9"/>
  <c r="M1645" i="9"/>
  <c r="M1360" i="9"/>
  <c r="B138" i="8"/>
  <c r="B171" i="8"/>
  <c r="B298" i="8"/>
  <c r="M1596" i="9"/>
  <c r="M1003" i="9"/>
  <c r="M1278" i="9"/>
  <c r="M1559" i="9"/>
  <c r="B66" i="8"/>
  <c r="M1711" i="9"/>
  <c r="M1719" i="9"/>
  <c r="B300" i="8"/>
  <c r="B161" i="8"/>
  <c r="M1479" i="9"/>
  <c r="M1688" i="9"/>
  <c r="M1668" i="9"/>
  <c r="M1661" i="9"/>
  <c r="B292" i="8"/>
  <c r="B64" i="8"/>
  <c r="M1660" i="9"/>
  <c r="M987" i="9"/>
  <c r="B285" i="8"/>
  <c r="B202" i="8"/>
  <c r="B294" i="8"/>
  <c r="B317" i="8"/>
  <c r="B364" i="8"/>
  <c r="M1207" i="9"/>
  <c r="M1171" i="9"/>
  <c r="M1716" i="9"/>
  <c r="M1614" i="9"/>
  <c r="B181" i="8"/>
  <c r="M1543" i="9"/>
  <c r="M1475" i="9"/>
  <c r="B134" i="8"/>
  <c r="E51" i="7"/>
  <c r="M1558" i="9"/>
  <c r="M857" i="9"/>
  <c r="M1122" i="9"/>
  <c r="M1364" i="9"/>
  <c r="M1597" i="9"/>
  <c r="B159" i="8"/>
  <c r="B182" i="8"/>
  <c r="B172" i="8"/>
  <c r="M1371" i="9"/>
  <c r="B48" i="8"/>
  <c r="M1675" i="9"/>
  <c r="M1280" i="9"/>
  <c r="M1495" i="9"/>
  <c r="B234" i="8"/>
  <c r="M1282" i="9"/>
  <c r="B348" i="8"/>
  <c r="M1442" i="9"/>
  <c r="B365" i="8"/>
  <c r="B279" i="8"/>
  <c r="M921" i="9"/>
  <c r="M1606" i="9"/>
  <c r="M1254" i="9"/>
  <c r="M1236" i="9"/>
  <c r="M1246" i="9"/>
  <c r="M1480" i="9"/>
  <c r="M572" i="9"/>
  <c r="M1359" i="9"/>
  <c r="M1604" i="9"/>
  <c r="B36" i="8"/>
  <c r="M1595" i="9"/>
  <c r="B40" i="8"/>
  <c r="B240" i="8"/>
  <c r="I51" i="7"/>
  <c r="M1498" i="9"/>
  <c r="B3" i="8"/>
  <c r="M1067" i="9"/>
  <c r="M1323" i="9"/>
  <c r="M1627" i="9"/>
  <c r="B361" i="8"/>
  <c r="B268" i="8"/>
  <c r="M1287" i="9"/>
  <c r="M1583" i="9"/>
  <c r="M1464" i="9"/>
  <c r="M1080" i="9"/>
  <c r="M1141" i="9"/>
  <c r="M899" i="9"/>
  <c r="M1496" i="9"/>
  <c r="M1421" i="9"/>
  <c r="M1000" i="9"/>
  <c r="M740" i="9"/>
  <c r="M467" i="9"/>
  <c r="M461" i="9"/>
  <c r="M1368" i="9"/>
  <c r="M1578" i="9"/>
  <c r="M854" i="9"/>
  <c r="M850" i="9"/>
  <c r="M974" i="9"/>
  <c r="M1416" i="9"/>
  <c r="M515" i="9"/>
  <c r="M509" i="9"/>
  <c r="M1603" i="9"/>
  <c r="B309" i="8"/>
  <c r="M918" i="9"/>
  <c r="M914" i="9"/>
  <c r="M1006" i="9"/>
  <c r="M564" i="9"/>
  <c r="M547" i="9"/>
  <c r="M541" i="9"/>
  <c r="M1391" i="9"/>
  <c r="M897" i="9"/>
  <c r="M114" i="9"/>
  <c r="M986" i="9"/>
  <c r="M810" i="9"/>
  <c r="M296" i="9"/>
  <c r="M279" i="9"/>
  <c r="M1096" i="9"/>
  <c r="M630" i="9"/>
  <c r="M116" i="9"/>
  <c r="M401" i="9"/>
  <c r="B241" i="8"/>
  <c r="M1529" i="9"/>
  <c r="M400" i="9"/>
  <c r="B14" i="8"/>
  <c r="B78" i="8"/>
  <c r="B58" i="8"/>
  <c r="M1720" i="9"/>
  <c r="B228" i="8"/>
  <c r="M1695" i="9"/>
  <c r="B246" i="8"/>
  <c r="M1252" i="9"/>
  <c r="M1051" i="9"/>
  <c r="M1640" i="9"/>
  <c r="B148" i="8"/>
  <c r="M1615" i="9"/>
  <c r="B166" i="8"/>
  <c r="B80" i="8"/>
  <c r="M1284" i="9"/>
  <c r="M1384" i="9"/>
  <c r="M1143" i="9"/>
  <c r="M1275" i="9"/>
  <c r="M859" i="9"/>
  <c r="M1637" i="9"/>
  <c r="B201" i="8"/>
  <c r="M1264" i="9"/>
  <c r="M1063" i="9"/>
  <c r="B293" i="8"/>
  <c r="M1698" i="9"/>
  <c r="B122" i="8"/>
  <c r="B115" i="8"/>
  <c r="B95" i="8"/>
  <c r="B187" i="8"/>
  <c r="M1320" i="9"/>
  <c r="B232" i="8"/>
  <c r="M1380" i="9"/>
  <c r="B205" i="8"/>
  <c r="B62" i="8"/>
  <c r="B247" i="8"/>
  <c r="B45" i="8"/>
  <c r="M1520" i="9"/>
  <c r="M1288" i="9"/>
  <c r="B32" i="8"/>
  <c r="B225" i="8"/>
  <c r="M1326" i="9"/>
  <c r="B37" i="8"/>
  <c r="M1249" i="9"/>
  <c r="B55" i="8"/>
  <c r="M1594" i="9"/>
  <c r="B21" i="8"/>
  <c r="M732" i="9"/>
  <c r="B216" i="8"/>
  <c r="K51" i="7"/>
  <c r="M1656" i="9"/>
  <c r="B154" i="8"/>
  <c r="B178" i="8"/>
  <c r="B296" i="8"/>
  <c r="B20" i="8"/>
  <c r="B102" i="8"/>
  <c r="B50" i="8"/>
  <c r="M1403" i="9"/>
  <c r="M1301" i="9"/>
  <c r="B155" i="8"/>
  <c r="B103" i="8"/>
  <c r="M1415" i="9"/>
  <c r="M1521" i="9"/>
  <c r="B5" i="8"/>
  <c r="M1274" i="9"/>
  <c r="M668" i="9"/>
  <c r="M1045" i="9"/>
  <c r="B190" i="8"/>
  <c r="M1550" i="9"/>
  <c r="B28" i="8"/>
  <c r="M966" i="9"/>
  <c r="M1459" i="9"/>
  <c r="M1629" i="9"/>
  <c r="M1351" i="9"/>
  <c r="M1636" i="9"/>
  <c r="M1536" i="9"/>
  <c r="B29" i="8"/>
  <c r="B235" i="8"/>
  <c r="M1408" i="9"/>
  <c r="M1244" i="9"/>
  <c r="M1584" i="9"/>
  <c r="M1336" i="9"/>
  <c r="M1027" i="9"/>
  <c r="B137" i="8"/>
  <c r="M1461" i="9"/>
  <c r="M994" i="9"/>
  <c r="M867" i="9"/>
  <c r="M1557" i="9"/>
  <c r="M1075" i="9"/>
  <c r="B263" i="8"/>
  <c r="M885" i="9"/>
  <c r="M894" i="9"/>
  <c r="M1386" i="9"/>
  <c r="M1016" i="9"/>
  <c r="M1425" i="9"/>
  <c r="M1586" i="9"/>
  <c r="M718" i="9"/>
  <c r="M204" i="9"/>
  <c r="B86" i="8"/>
  <c r="B210" i="8"/>
  <c r="M841" i="9"/>
  <c r="M837" i="9"/>
  <c r="M1169" i="9"/>
  <c r="M51" i="7"/>
  <c r="M766" i="9"/>
  <c r="M252" i="9"/>
  <c r="B342" i="8"/>
  <c r="B215" i="8"/>
  <c r="M905" i="9"/>
  <c r="M901" i="9"/>
  <c r="M1201" i="9"/>
  <c r="M938" i="9"/>
  <c r="M798" i="9"/>
  <c r="M284" i="9"/>
  <c r="M1478" i="9"/>
  <c r="M500" i="9"/>
  <c r="M123" i="9"/>
  <c r="M592" i="9"/>
  <c r="M554" i="9"/>
  <c r="M40" i="9"/>
  <c r="M325" i="9"/>
  <c r="M1076" i="9"/>
  <c r="M1052" i="9"/>
  <c r="M159" i="9"/>
  <c r="M145" i="9"/>
  <c r="M695" i="9"/>
  <c r="M689" i="9"/>
  <c r="M38" i="9"/>
  <c r="B260" i="8"/>
  <c r="B366" i="8"/>
  <c r="M1605" i="9"/>
  <c r="M1115" i="9"/>
  <c r="B271" i="8"/>
  <c r="B52" i="8"/>
  <c r="M1468" i="9"/>
  <c r="M1589" i="9"/>
  <c r="M1388" i="9"/>
  <c r="B92" i="8"/>
  <c r="M1158" i="9"/>
  <c r="M1215" i="9"/>
  <c r="M1049" i="9"/>
  <c r="M917" i="9"/>
  <c r="B267" i="8"/>
  <c r="M1402" i="9"/>
  <c r="M1046" i="9"/>
  <c r="M1154" i="9"/>
  <c r="B281" i="8"/>
  <c r="B214" i="8"/>
  <c r="M1187" i="9"/>
  <c r="M1010" i="9"/>
  <c r="M1185" i="9"/>
  <c r="M1172" i="9"/>
  <c r="M589" i="9"/>
  <c r="B91" i="8"/>
  <c r="M1258" i="9"/>
  <c r="M1106" i="9"/>
  <c r="M1293" i="9"/>
  <c r="M452" i="9"/>
  <c r="M637" i="9"/>
  <c r="B347" i="8"/>
  <c r="M1414" i="9"/>
  <c r="M1170" i="9"/>
  <c r="M1453" i="9"/>
  <c r="M484" i="9"/>
  <c r="M669" i="9"/>
  <c r="M1687" i="9"/>
  <c r="M749" i="9"/>
  <c r="M1103" i="9"/>
  <c r="M618" i="9"/>
  <c r="M382" i="9"/>
  <c r="M1501" i="9"/>
  <c r="M1593" i="9"/>
  <c r="M202" i="9"/>
  <c r="M624" i="9"/>
  <c r="M753" i="9"/>
  <c r="B324" i="8"/>
  <c r="B238" i="8"/>
  <c r="B256" i="8"/>
  <c r="M1503" i="9"/>
  <c r="B158" i="8"/>
  <c r="B176" i="8"/>
  <c r="B75" i="8"/>
  <c r="M1598" i="9"/>
  <c r="M1242" i="9"/>
  <c r="M1632" i="9"/>
  <c r="M1515" i="9"/>
  <c r="B152" i="8"/>
  <c r="M1618" i="9"/>
  <c r="B282" i="8"/>
  <c r="M1610" i="9"/>
  <c r="B212" i="8"/>
  <c r="B303" i="8"/>
  <c r="M1247" i="9"/>
  <c r="M1087" i="9"/>
  <c r="M1713" i="9"/>
  <c r="M1237" i="9"/>
  <c r="M1487" i="9"/>
  <c r="M1174" i="9"/>
  <c r="B270" i="8"/>
  <c r="B46" i="8"/>
  <c r="B9" i="8"/>
  <c r="B74" i="8"/>
  <c r="M1535" i="9"/>
  <c r="M1539" i="9"/>
  <c r="M1295" i="9"/>
  <c r="M1677" i="9"/>
  <c r="B153" i="8"/>
  <c r="M664" i="9"/>
  <c r="M955" i="9"/>
  <c r="M1209" i="9"/>
  <c r="M1492" i="9"/>
  <c r="B269" i="8"/>
  <c r="B276" i="8"/>
  <c r="B231" i="8"/>
  <c r="B150" i="8"/>
  <c r="M1509" i="9"/>
  <c r="M1670" i="9"/>
  <c r="M1540" i="9"/>
  <c r="M959" i="9"/>
  <c r="B199" i="8"/>
  <c r="M1440" i="9"/>
  <c r="M910" i="9"/>
  <c r="M462" i="9"/>
  <c r="M1471" i="9"/>
  <c r="B2" i="8"/>
  <c r="M913" i="9"/>
  <c r="M510" i="9"/>
  <c r="B73" i="8"/>
  <c r="B12" i="8"/>
  <c r="M945" i="9"/>
  <c r="M542" i="9"/>
  <c r="M1456" i="9"/>
  <c r="M249" i="9"/>
  <c r="M809" i="9"/>
  <c r="M69" i="9"/>
  <c r="M629" i="9"/>
  <c r="M1285" i="9"/>
  <c r="M96" i="9"/>
  <c r="B127" i="8"/>
  <c r="B287" i="8"/>
  <c r="M1283" i="9"/>
  <c r="M1679" i="9"/>
  <c r="M1592" i="9"/>
  <c r="M1431" i="9"/>
  <c r="M1390" i="9"/>
  <c r="M1226" i="9"/>
  <c r="M1211" i="9"/>
  <c r="M604" i="9"/>
  <c r="M1119" i="9"/>
  <c r="B249" i="8"/>
  <c r="M1017" i="9"/>
  <c r="M949" i="9"/>
  <c r="B131" i="8"/>
  <c r="M1014" i="9"/>
  <c r="M1626" i="9"/>
  <c r="M874" i="9"/>
  <c r="M268" i="9"/>
  <c r="M1662" i="9"/>
  <c r="M1523" i="9"/>
  <c r="M849" i="9"/>
  <c r="M832" i="9"/>
  <c r="M274" i="9"/>
  <c r="M1393" i="9"/>
  <c r="M1256" i="9"/>
  <c r="M1194" i="9"/>
  <c r="M348" i="9"/>
  <c r="M942" i="9"/>
  <c r="M185" i="9"/>
  <c r="M745" i="9"/>
  <c r="M389" i="9"/>
  <c r="M758" i="9"/>
  <c r="M171" i="9"/>
  <c r="M1040" i="9"/>
  <c r="M294" i="9"/>
  <c r="M13" i="9"/>
  <c r="M345" i="9"/>
  <c r="M1193" i="9"/>
  <c r="M1545" i="9"/>
  <c r="M361" i="9"/>
  <c r="M1241" i="9"/>
  <c r="M1196" i="9"/>
  <c r="M231" i="9"/>
  <c r="M181" i="9"/>
  <c r="M747" i="9"/>
  <c r="M741" i="9"/>
  <c r="M378" i="9"/>
  <c r="M435" i="9"/>
  <c r="M551" i="9"/>
  <c r="M545" i="9"/>
  <c r="M109" i="9"/>
  <c r="M627" i="9"/>
  <c r="M1095" i="9"/>
  <c r="M409" i="9"/>
  <c r="M264" i="9"/>
  <c r="M1164" i="9"/>
  <c r="M9" i="9"/>
  <c r="M120" i="9"/>
  <c r="M460" i="9"/>
  <c r="M315" i="9"/>
  <c r="M775" i="9"/>
  <c r="M358" i="9"/>
  <c r="M1565" i="9"/>
  <c r="M101" i="9"/>
  <c r="M235" i="9"/>
  <c r="M166" i="9"/>
  <c r="B369" i="8"/>
  <c r="M211" i="9"/>
  <c r="M785" i="9"/>
  <c r="M72" i="9"/>
  <c r="M177" i="9"/>
  <c r="M1394" i="9"/>
  <c r="M375" i="9"/>
  <c r="M1238" i="9"/>
  <c r="M56" i="9"/>
  <c r="M1140" i="9"/>
  <c r="M191" i="9"/>
  <c r="M650" i="9"/>
  <c r="M107" i="9"/>
  <c r="B19" i="8"/>
  <c r="B160" i="8"/>
  <c r="B346" i="8"/>
  <c r="B265" i="8"/>
  <c r="B30" i="8"/>
  <c r="M1712" i="9"/>
  <c r="M1331" i="9"/>
  <c r="M1420" i="9"/>
  <c r="B272" i="8"/>
  <c r="M1451" i="9"/>
  <c r="M1091" i="9"/>
  <c r="M1299" i="9"/>
  <c r="B71" i="8"/>
  <c r="M1186" i="9"/>
  <c r="M1345" i="9"/>
  <c r="B359" i="8"/>
  <c r="M1203" i="9"/>
  <c r="M1650" i="9"/>
  <c r="M1064" i="9"/>
  <c r="M958" i="9"/>
  <c r="M1253" i="9"/>
  <c r="M620" i="9"/>
  <c r="M883" i="9"/>
  <c r="M879" i="9"/>
  <c r="M590" i="9"/>
  <c r="M418" i="9"/>
  <c r="M1294" i="9"/>
  <c r="M716" i="9"/>
  <c r="M1055" i="9"/>
  <c r="M1302" i="9"/>
  <c r="M638" i="9"/>
  <c r="M47" i="9"/>
  <c r="M1450" i="9"/>
  <c r="M780" i="9"/>
  <c r="B33" i="8"/>
  <c r="M1335" i="9"/>
  <c r="M670" i="9"/>
  <c r="M111" i="9"/>
  <c r="M772" i="9"/>
  <c r="M377" i="9"/>
  <c r="M623" i="9"/>
  <c r="M232" i="9"/>
  <c r="M197" i="9"/>
  <c r="B177" i="8"/>
  <c r="M52" i="9"/>
  <c r="M17" i="9"/>
  <c r="M754" i="9"/>
  <c r="B24" i="8"/>
  <c r="M1663" i="9"/>
  <c r="B351" i="8"/>
  <c r="B188" i="8"/>
  <c r="B99" i="8"/>
  <c r="B112" i="8"/>
  <c r="B60" i="8"/>
  <c r="M1079" i="9"/>
  <c r="M1324" i="9"/>
  <c r="B290" i="8"/>
  <c r="M1446" i="9"/>
  <c r="M1580" i="9"/>
  <c r="B229" i="8"/>
  <c r="M1270" i="9"/>
  <c r="M1538" i="9"/>
  <c r="B325" i="8"/>
  <c r="M1399" i="9"/>
  <c r="M764" i="9"/>
  <c r="M1013" i="9"/>
  <c r="M1217" i="9"/>
  <c r="B185" i="8"/>
  <c r="M1001" i="9"/>
  <c r="M1676" i="9"/>
  <c r="M676" i="9"/>
  <c r="M896" i="9"/>
  <c r="M12" i="9"/>
  <c r="M1404" i="9"/>
  <c r="M1097" i="9"/>
  <c r="M584" i="9"/>
  <c r="M724" i="9"/>
  <c r="M1088" i="9"/>
  <c r="M60" i="9"/>
  <c r="B68" i="8"/>
  <c r="M1715" i="9"/>
  <c r="L51" i="7"/>
  <c r="M1470" i="9"/>
  <c r="M1635" i="9"/>
  <c r="M1653" i="9"/>
  <c r="M1548" i="9"/>
  <c r="M1311" i="9"/>
  <c r="M1107" i="9"/>
  <c r="B316" i="8"/>
  <c r="M1231" i="9"/>
  <c r="B275" i="8"/>
  <c r="B312" i="8"/>
  <c r="M1631" i="9"/>
  <c r="M1250" i="9"/>
  <c r="B15" i="8"/>
  <c r="B336" i="8"/>
  <c r="M1434" i="9"/>
  <c r="M1634" i="9"/>
  <c r="M1448" i="9"/>
  <c r="M963" i="9"/>
  <c r="B39" i="8"/>
  <c r="M870" i="9"/>
  <c r="M1619" i="9"/>
  <c r="B100" i="8"/>
  <c r="B133" i="8"/>
  <c r="M1552" i="9"/>
  <c r="B44" i="8"/>
  <c r="M1585" i="9"/>
  <c r="M1262" i="9"/>
  <c r="M1616" i="9"/>
  <c r="M1078" i="9"/>
  <c r="M1328" i="9"/>
  <c r="M1279" i="9"/>
  <c r="M953" i="9"/>
  <c r="B4" i="8"/>
  <c r="M1664" i="9"/>
  <c r="B207" i="8"/>
  <c r="M1531" i="9"/>
  <c r="M1235" i="9"/>
  <c r="M1094" i="9"/>
  <c r="M1208" i="9"/>
  <c r="B189" i="8"/>
  <c r="M902" i="9"/>
  <c r="B149" i="8"/>
  <c r="M939" i="9"/>
  <c r="M1121" i="9"/>
  <c r="M717" i="9"/>
  <c r="M1708" i="9"/>
  <c r="M855" i="9"/>
  <c r="M788" i="9"/>
  <c r="M765" i="9"/>
  <c r="B108" i="8"/>
  <c r="M919" i="9"/>
  <c r="M820" i="9"/>
  <c r="M797" i="9"/>
  <c r="M1436" i="9"/>
  <c r="M427" i="9"/>
  <c r="M553" i="9"/>
  <c r="M1537" i="9"/>
  <c r="M372" i="9"/>
  <c r="M1005" i="9"/>
  <c r="M381" i="9"/>
  <c r="M1372" i="9"/>
  <c r="B26" i="8"/>
  <c r="B104" i="8"/>
  <c r="B363" i="8"/>
  <c r="M1429" i="9"/>
  <c r="M923" i="9"/>
  <c r="M1576" i="9"/>
  <c r="M1224" i="9"/>
  <c r="M1714" i="9"/>
  <c r="B17" i="8"/>
  <c r="B195" i="8"/>
  <c r="B18" i="8"/>
  <c r="M700" i="9"/>
  <c r="M696" i="9"/>
  <c r="M1330" i="9"/>
  <c r="M873" i="9"/>
  <c r="M1070" i="9"/>
  <c r="M595" i="9"/>
  <c r="M207" i="9"/>
  <c r="B220" i="8"/>
  <c r="M965" i="9"/>
  <c r="M660" i="9"/>
  <c r="M446" i="9"/>
  <c r="M1267" i="9"/>
  <c r="M1033" i="9"/>
  <c r="M1182" i="9"/>
  <c r="M675" i="9"/>
  <c r="M367" i="9"/>
  <c r="M1341" i="9"/>
  <c r="M904" i="9"/>
  <c r="M424" i="9"/>
  <c r="M5" i="9"/>
  <c r="M565" i="9"/>
  <c r="M209" i="9"/>
  <c r="M562" i="9"/>
  <c r="M307" i="9"/>
  <c r="M1118" i="9"/>
  <c r="M858" i="9"/>
  <c r="M1189" i="9"/>
  <c r="M428" i="9"/>
  <c r="M105" i="9"/>
  <c r="M671" i="9"/>
  <c r="M665" i="9"/>
  <c r="M302" i="9"/>
  <c r="M1491" i="9"/>
  <c r="M491" i="9"/>
  <c r="M485" i="9"/>
  <c r="M122" i="9"/>
  <c r="M954" i="9"/>
  <c r="M802" i="9"/>
  <c r="M182" i="9"/>
  <c r="M278" i="9"/>
  <c r="M281" i="9"/>
  <c r="M684" i="9"/>
  <c r="M720" i="9"/>
  <c r="M1162" i="9"/>
  <c r="M151" i="9"/>
  <c r="M639" i="9"/>
  <c r="M270" i="9"/>
  <c r="M459" i="9"/>
  <c r="M90" i="9"/>
  <c r="M770" i="9"/>
  <c r="M150" i="9"/>
  <c r="M714" i="9"/>
  <c r="M795" i="9"/>
  <c r="M1133" i="9"/>
  <c r="M262" i="9"/>
  <c r="M1697" i="9"/>
  <c r="M731" i="9"/>
  <c r="M141" i="9"/>
  <c r="M1617" i="9"/>
  <c r="M599" i="9"/>
  <c r="M578" i="9"/>
  <c r="B126" i="8"/>
  <c r="M575" i="9"/>
  <c r="M206" i="9"/>
  <c r="M1120" i="9"/>
  <c r="M33" i="9"/>
  <c r="M414" i="9"/>
  <c r="M658" i="9"/>
  <c r="M1556" i="9"/>
  <c r="B179" i="8"/>
  <c r="B320" i="8"/>
  <c r="M1406" i="9"/>
  <c r="B84" i="8"/>
  <c r="B323" i="8"/>
  <c r="M1083" i="9"/>
  <c r="M1462" i="9"/>
  <c r="M1516" i="9"/>
  <c r="M1413" i="9"/>
  <c r="M907" i="9"/>
  <c r="M1424" i="9"/>
  <c r="M934" i="9"/>
  <c r="M1109" i="9"/>
  <c r="B175" i="8"/>
  <c r="M1435" i="9"/>
  <c r="M1206" i="9"/>
  <c r="M903" i="9"/>
  <c r="M568" i="9"/>
  <c r="M1365" i="9"/>
  <c r="M1383" i="9"/>
  <c r="M887" i="9"/>
  <c r="B65" i="8"/>
  <c r="M736" i="9"/>
  <c r="M781" i="9"/>
  <c r="B362" i="8"/>
  <c r="M1575" i="9"/>
  <c r="M1071" i="9"/>
  <c r="M878" i="9"/>
  <c r="M1257" i="9"/>
  <c r="M830" i="9"/>
  <c r="B367" i="8"/>
  <c r="B297" i="8"/>
  <c r="B289" i="8"/>
  <c r="M926" i="9"/>
  <c r="M925" i="9"/>
  <c r="M956" i="9"/>
  <c r="B98" i="8"/>
  <c r="M499" i="9"/>
  <c r="M57" i="9"/>
  <c r="M746" i="9"/>
  <c r="M259" i="9"/>
  <c r="M1573" i="9"/>
  <c r="M566" i="9"/>
  <c r="M394" i="9"/>
  <c r="M1437" i="9"/>
  <c r="M1036" i="9"/>
  <c r="M1624" i="9"/>
  <c r="B184" i="8"/>
  <c r="B90" i="8"/>
  <c r="M1567" i="9"/>
  <c r="M1572" i="9"/>
  <c r="B358" i="8"/>
  <c r="B197" i="8"/>
  <c r="B233" i="8"/>
  <c r="B283" i="8"/>
  <c r="M1387" i="9"/>
  <c r="B173" i="8"/>
  <c r="M1454" i="9"/>
  <c r="M1221" i="9"/>
  <c r="M930" i="9"/>
  <c r="B200" i="8"/>
  <c r="B226" i="8"/>
  <c r="M1358" i="9"/>
  <c r="B345" i="8"/>
  <c r="M824" i="9"/>
  <c r="B321" i="8"/>
  <c r="M967" i="9"/>
  <c r="B7" i="8"/>
  <c r="M1166" i="9"/>
  <c r="M1130" i="9"/>
  <c r="M526" i="9"/>
  <c r="M290" i="9"/>
  <c r="M1159" i="9"/>
  <c r="M588" i="9"/>
  <c r="M1281" i="9"/>
  <c r="B145" i="8"/>
  <c r="M574" i="9"/>
  <c r="M338" i="9"/>
  <c r="M1659" i="9"/>
  <c r="M1259" i="9"/>
  <c r="M835" i="9"/>
  <c r="M872" i="9"/>
  <c r="M1009" i="9"/>
  <c r="M313" i="9"/>
  <c r="M823" i="9"/>
  <c r="B97" i="8"/>
  <c r="M344" i="9"/>
  <c r="M127" i="9"/>
  <c r="M359" i="9"/>
  <c r="M165" i="9"/>
  <c r="M1534" i="9"/>
  <c r="M1339" i="9"/>
  <c r="M1639" i="9"/>
  <c r="M1563" i="9"/>
  <c r="M1476" i="9"/>
  <c r="M861" i="9"/>
  <c r="M1490" i="9"/>
  <c r="M1613" i="9"/>
  <c r="M1569" i="9"/>
  <c r="M800" i="9"/>
  <c r="M1514" i="9"/>
  <c r="M1555" i="9"/>
  <c r="M131" i="9"/>
  <c r="M502" i="9"/>
  <c r="M1032" i="9"/>
  <c r="M429" i="9"/>
  <c r="M1112" i="9"/>
  <c r="M1296" i="9"/>
  <c r="M686" i="9"/>
  <c r="B140" i="8"/>
  <c r="M730" i="9"/>
  <c r="B88" i="8"/>
  <c r="M1700" i="9"/>
  <c r="B168" i="8"/>
  <c r="B318" i="8"/>
  <c r="M1312" i="9"/>
  <c r="M1269" i="9"/>
  <c r="B132" i="8"/>
  <c r="M1532" i="9"/>
  <c r="B107" i="8"/>
  <c r="B357" i="8"/>
  <c r="M1400" i="9"/>
  <c r="M1591" i="9"/>
  <c r="M1361" i="9"/>
  <c r="M1699" i="9"/>
  <c r="M1623" i="9"/>
  <c r="M1525" i="9"/>
  <c r="M1058" i="9"/>
  <c r="B353" i="8"/>
  <c r="B174" i="8"/>
  <c r="M1685" i="9"/>
  <c r="B82" i="8"/>
  <c r="M853" i="9"/>
  <c r="M898" i="9"/>
  <c r="M1405" i="9"/>
  <c r="M354" i="9"/>
  <c r="M851" i="9"/>
  <c r="M402" i="9"/>
  <c r="M915" i="9"/>
  <c r="M434" i="9"/>
  <c r="M559" i="9"/>
  <c r="M1056" i="9"/>
  <c r="M690" i="9"/>
  <c r="M1356" i="9"/>
  <c r="M1444" i="9"/>
  <c r="B151" i="8"/>
  <c r="M1646" i="9"/>
  <c r="M1457" i="9"/>
  <c r="M1346" i="9"/>
  <c r="M1469" i="9"/>
  <c r="M1692" i="9"/>
  <c r="M612" i="9"/>
  <c r="M1674" i="9"/>
  <c r="M1134" i="9"/>
  <c r="M299" i="9"/>
  <c r="M1029" i="9"/>
  <c r="M478" i="9"/>
  <c r="M255" i="9"/>
  <c r="M62" i="9"/>
  <c r="M283" i="9"/>
  <c r="B372" i="8"/>
  <c r="M139" i="9"/>
  <c r="M1167" i="9"/>
  <c r="M909" i="9"/>
  <c r="M152" i="9"/>
  <c r="M492" i="9"/>
  <c r="M383" i="9"/>
  <c r="M807" i="9"/>
  <c r="M87" i="9"/>
  <c r="M1701" i="9"/>
  <c r="M1092" i="9"/>
  <c r="M44" i="9"/>
  <c r="M1458" i="9"/>
  <c r="B257" i="8"/>
  <c r="M813" i="9"/>
  <c r="M20" i="9"/>
  <c r="M848" i="9"/>
  <c r="M895" i="9"/>
  <c r="M148" i="9"/>
  <c r="M928" i="9"/>
  <c r="M569" i="9"/>
  <c r="M388" i="9"/>
  <c r="M725" i="9"/>
  <c r="B186" i="8"/>
  <c r="B96" i="8"/>
  <c r="M1723" i="9"/>
  <c r="M1625" i="9"/>
  <c r="M1582" i="9"/>
  <c r="B8" i="8"/>
  <c r="B343" i="8"/>
  <c r="M1651" i="9"/>
  <c r="B355" i="8"/>
  <c r="B329" i="8"/>
  <c r="M1666" i="9"/>
  <c r="M1374" i="9"/>
  <c r="B258" i="8"/>
  <c r="B128" i="8"/>
  <c r="B67" i="8"/>
  <c r="B253" i="8"/>
  <c r="M1499" i="9"/>
  <c r="B170" i="8"/>
  <c r="M1007" i="9"/>
  <c r="M1314" i="9"/>
  <c r="B101" i="8"/>
  <c r="M1035" i="9"/>
  <c r="B117" i="8"/>
  <c r="B111" i="8"/>
  <c r="M1117" i="9"/>
  <c r="M1542" i="9"/>
  <c r="M516" i="9"/>
  <c r="B165" i="8"/>
  <c r="M548" i="9"/>
  <c r="M494" i="9"/>
  <c r="M3" i="9"/>
  <c r="M266" i="9"/>
  <c r="M192" i="9"/>
  <c r="B118" i="8"/>
  <c r="B230" i="8"/>
  <c r="B244" i="8"/>
  <c r="M1647" i="9"/>
  <c r="M866" i="9"/>
  <c r="M1494" i="9"/>
  <c r="M991" i="9"/>
  <c r="M1690" i="9"/>
  <c r="M782" i="9"/>
  <c r="M1142" i="9"/>
  <c r="M1066" i="9"/>
  <c r="M1232" i="9"/>
  <c r="M881" i="9"/>
  <c r="B116" i="8"/>
  <c r="M751" i="9"/>
  <c r="M444" i="9"/>
  <c r="M1473" i="9"/>
  <c r="M221" i="9"/>
  <c r="B106" i="8"/>
  <c r="M226" i="9"/>
  <c r="M1200" i="9"/>
  <c r="M46" i="9"/>
  <c r="M742" i="9"/>
  <c r="M143" i="9"/>
  <c r="M546" i="9"/>
  <c r="M432" i="9"/>
  <c r="M1517" i="9"/>
  <c r="M597" i="9"/>
  <c r="M634" i="9"/>
  <c r="M454" i="9"/>
  <c r="M769" i="9"/>
  <c r="M328" i="9"/>
  <c r="M912" i="9"/>
  <c r="M329" i="9"/>
  <c r="M819" i="9"/>
  <c r="M135" i="9"/>
  <c r="M1038" i="9"/>
  <c r="M341" i="9"/>
  <c r="M844" i="9"/>
  <c r="M349" i="9"/>
  <c r="B349" i="8"/>
  <c r="B162" i="8"/>
  <c r="B77" i="8"/>
  <c r="B76" i="8"/>
  <c r="M1292" i="9"/>
  <c r="M1638" i="9"/>
  <c r="M792" i="9"/>
  <c r="M983" i="9"/>
  <c r="M1026" i="9"/>
  <c r="M1452" i="9"/>
  <c r="M1125" i="9"/>
  <c r="M787" i="9"/>
  <c r="C51" i="7"/>
  <c r="M1245" i="9"/>
  <c r="M852" i="9"/>
  <c r="B124" i="8"/>
  <c r="M1533" i="9"/>
  <c r="M980" i="9"/>
  <c r="B193" i="8"/>
  <c r="M1277" i="9"/>
  <c r="M254" i="9"/>
  <c r="M757" i="9"/>
  <c r="M1060" i="9"/>
  <c r="M1340" i="9"/>
  <c r="B192" i="8"/>
  <c r="M1689" i="9"/>
  <c r="B34" i="8"/>
  <c r="H51" i="7"/>
  <c r="M843" i="9"/>
  <c r="M1177" i="9"/>
  <c r="M1349" i="9"/>
  <c r="M1126" i="9"/>
  <c r="M1544" i="9"/>
  <c r="M1642" i="9"/>
  <c r="M1389" i="9"/>
  <c r="M653" i="9"/>
  <c r="M1291" i="9"/>
  <c r="M1581" i="9"/>
  <c r="M701" i="9"/>
  <c r="B356" i="8"/>
  <c r="M1376" i="9"/>
  <c r="M984" i="9"/>
  <c r="M1151" i="9"/>
  <c r="M1004" i="9"/>
  <c r="M163" i="9"/>
  <c r="M735" i="9"/>
  <c r="M129" i="9"/>
  <c r="M1065" i="9"/>
  <c r="M1353" i="9"/>
  <c r="B22" i="8"/>
  <c r="M1309" i="9"/>
  <c r="M632" i="9"/>
  <c r="M892" i="9"/>
  <c r="M1053" i="9"/>
  <c r="M1161" i="9"/>
  <c r="M1225" i="9"/>
  <c r="M750" i="9"/>
  <c r="M489" i="9"/>
  <c r="M308" i="9"/>
  <c r="M817" i="9"/>
  <c r="M1059" i="9"/>
  <c r="M812" i="9"/>
  <c r="M34" i="9"/>
  <c r="M543" i="9"/>
  <c r="M103" i="9"/>
  <c r="M1265" i="9"/>
  <c r="M550" i="9"/>
  <c r="M314" i="9"/>
  <c r="M941" i="9"/>
  <c r="M972" i="9"/>
  <c r="M384" i="9"/>
  <c r="M863" i="9"/>
  <c r="M1024" i="9"/>
  <c r="M199" i="9"/>
  <c r="M1227" i="9"/>
  <c r="M761" i="9"/>
  <c r="M884" i="9"/>
  <c r="M75" i="9"/>
  <c r="M243" i="9"/>
  <c r="M767" i="9"/>
  <c r="M790" i="9"/>
  <c r="M721" i="9"/>
  <c r="M237" i="9"/>
  <c r="M924" i="9"/>
  <c r="M512" i="9"/>
  <c r="M1146" i="9"/>
  <c r="M7" i="9"/>
  <c r="M557" i="9"/>
  <c r="M291" i="9"/>
  <c r="M646" i="9"/>
  <c r="M256" i="9"/>
  <c r="B135" i="8"/>
  <c r="M651" i="9"/>
  <c r="M37" i="9"/>
  <c r="M1214" i="9"/>
  <c r="M1472" i="9"/>
  <c r="M744" i="9"/>
  <c r="M1176" i="9"/>
  <c r="M1553" i="9"/>
  <c r="M1694" i="9"/>
  <c r="M822" i="9"/>
  <c r="M680" i="9"/>
  <c r="M91" i="9"/>
  <c r="M309" i="9"/>
  <c r="M15" i="9"/>
  <c r="M176" i="9"/>
  <c r="B196" i="8"/>
  <c r="M1684" i="9"/>
  <c r="M1268" i="9"/>
  <c r="M985" i="9"/>
  <c r="M838" i="9"/>
  <c r="B332" i="8"/>
  <c r="M525" i="9"/>
  <c r="M1105" i="9"/>
  <c r="M1483" i="9"/>
  <c r="M1223" i="9"/>
  <c r="M734" i="9"/>
  <c r="M1153" i="9"/>
  <c r="M687" i="9"/>
  <c r="M261" i="9"/>
  <c r="M180" i="9"/>
  <c r="M818" i="9"/>
  <c r="M67" i="9"/>
  <c r="M306" i="9"/>
  <c r="M1395" i="9"/>
  <c r="M322" i="9"/>
  <c r="M784" i="9"/>
  <c r="M793" i="9"/>
  <c r="M110" i="9"/>
  <c r="M1497" i="9"/>
  <c r="M613" i="9"/>
  <c r="M271" i="9"/>
  <c r="M743" i="9"/>
  <c r="M32" i="9"/>
  <c r="M157" i="9"/>
  <c r="B114" i="8"/>
  <c r="B130" i="8"/>
  <c r="M470" i="9"/>
  <c r="M130" i="9"/>
  <c r="M167" i="9"/>
  <c r="M582" i="9"/>
  <c r="M1513" i="9"/>
  <c r="M513" i="9"/>
  <c r="M585" i="9"/>
  <c r="M223" i="9"/>
  <c r="M327" i="9"/>
  <c r="M194" i="9"/>
  <c r="M536" i="9"/>
  <c r="M343" i="9"/>
  <c r="M593" i="9"/>
  <c r="M113" i="9"/>
  <c r="M448" i="9"/>
  <c r="M518" i="9"/>
  <c r="M1157" i="9"/>
  <c r="M693" i="9"/>
  <c r="M622" i="9"/>
  <c r="M1178" i="9"/>
  <c r="M423" i="9"/>
  <c r="M1210" i="9"/>
  <c r="M205" i="9"/>
  <c r="B147" i="8"/>
  <c r="M1338" i="9"/>
  <c r="M1438" i="9"/>
  <c r="M496" i="9"/>
  <c r="M342" i="9"/>
  <c r="M922" i="9"/>
  <c r="M805" i="9"/>
  <c r="M22" i="9"/>
  <c r="M1168" i="9"/>
  <c r="M149" i="9"/>
  <c r="M642" i="9"/>
  <c r="M229" i="9"/>
  <c r="M456" i="9"/>
  <c r="M1350" i="9"/>
  <c r="M289" i="9"/>
  <c r="M825" i="9"/>
  <c r="M1069" i="9"/>
  <c r="B288" i="8"/>
  <c r="M636" i="9"/>
  <c r="M1560" i="9"/>
  <c r="M1008" i="9"/>
  <c r="M240" i="9"/>
  <c r="M480" i="9"/>
  <c r="B248" i="8"/>
  <c r="M1602" i="9"/>
  <c r="M1620" i="9"/>
  <c r="M1218" i="9"/>
  <c r="J51" i="7"/>
  <c r="M1228" i="9"/>
  <c r="M1460" i="9"/>
  <c r="B35" i="8"/>
  <c r="M1298" i="9"/>
  <c r="B306" i="8"/>
  <c r="M1352" i="9"/>
  <c r="M871" i="9"/>
  <c r="B123" i="8"/>
  <c r="B47" i="8"/>
  <c r="M1423" i="9"/>
  <c r="M1310" i="9"/>
  <c r="B11" i="8"/>
  <c r="M962" i="9"/>
  <c r="B167" i="8"/>
  <c r="M1043" i="9"/>
  <c r="M1047" i="9"/>
  <c r="M1111" i="9"/>
  <c r="B61" i="8"/>
  <c r="M723" i="9"/>
  <c r="M1570" i="9"/>
  <c r="M771" i="9"/>
  <c r="M1630" i="9"/>
  <c r="M803" i="9"/>
  <c r="M399" i="9"/>
  <c r="M190" i="9"/>
  <c r="M10" i="9"/>
  <c r="M1693" i="9"/>
  <c r="B183" i="8"/>
  <c r="B326" i="8"/>
  <c r="B27" i="8"/>
  <c r="B252" i="8"/>
  <c r="B204" i="8"/>
  <c r="M1411" i="9"/>
  <c r="M1086" i="9"/>
  <c r="M869" i="9"/>
  <c r="M1148" i="9"/>
  <c r="M969" i="9"/>
  <c r="M643" i="9"/>
  <c r="M1031" i="9"/>
  <c r="M692" i="9"/>
  <c r="B273" i="8"/>
  <c r="M1481" i="9"/>
  <c r="M571" i="9"/>
  <c r="M759" i="9"/>
  <c r="M390" i="9"/>
  <c r="M1230" i="9"/>
  <c r="M351" i="9"/>
  <c r="M666" i="9"/>
  <c r="M437" i="9"/>
  <c r="M486" i="9"/>
  <c r="M257" i="9"/>
  <c r="M801" i="9"/>
  <c r="M70" i="9"/>
  <c r="M621" i="9"/>
  <c r="M369" i="9"/>
  <c r="M633" i="9"/>
  <c r="M453" i="9"/>
  <c r="M54" i="9"/>
  <c r="M222" i="9"/>
  <c r="M224" i="9"/>
  <c r="M1132" i="9"/>
  <c r="M463" i="9"/>
  <c r="M112" i="9"/>
  <c r="M258" i="9"/>
  <c r="M847" i="9"/>
  <c r="M29" i="9"/>
  <c r="B280" i="8"/>
  <c r="B164" i="8"/>
  <c r="B227" i="8"/>
  <c r="M1362" i="9"/>
  <c r="B259" i="8"/>
  <c r="M1574" i="9"/>
  <c r="M1307" i="9"/>
  <c r="M1571" i="9"/>
  <c r="M1527" i="9"/>
  <c r="M1077" i="9"/>
  <c r="B295" i="8"/>
  <c r="M616" i="9"/>
  <c r="M1152" i="9"/>
  <c r="M1019" i="9"/>
  <c r="M712" i="9"/>
  <c r="M451" i="9"/>
  <c r="M1195" i="9"/>
  <c r="M776" i="9"/>
  <c r="M483" i="9"/>
  <c r="M1385" i="9"/>
  <c r="M1561" i="9"/>
  <c r="M147" i="9"/>
  <c r="M436" i="9"/>
  <c r="M567" i="9"/>
  <c r="B191" i="8"/>
  <c r="B310" i="8"/>
  <c r="B266" i="8"/>
  <c r="B245" i="8"/>
  <c r="M1566" i="9"/>
  <c r="M1667" i="9"/>
  <c r="M796" i="9"/>
  <c r="M1601" i="9"/>
  <c r="M1145" i="9"/>
  <c r="M1381" i="9"/>
  <c r="M1190" i="9"/>
  <c r="M929" i="9"/>
  <c r="M332" i="9"/>
  <c r="M875" i="9"/>
  <c r="M977" i="9"/>
  <c r="M380" i="9"/>
  <c r="M1682" i="9"/>
  <c r="B194" i="8"/>
  <c r="M1234" i="9"/>
  <c r="M739" i="9"/>
  <c r="M133" i="9"/>
  <c r="M82" i="9"/>
  <c r="M371" i="9"/>
  <c r="M679" i="9"/>
  <c r="M1114" i="9"/>
  <c r="B340" i="8"/>
  <c r="M1418" i="9"/>
  <c r="B180" i="8"/>
  <c r="B41" i="8"/>
  <c r="M1608" i="9"/>
  <c r="M1084" i="9"/>
  <c r="M648" i="9"/>
  <c r="M733" i="9"/>
  <c r="M379" i="9"/>
  <c r="M23" i="9"/>
  <c r="M330" i="9"/>
  <c r="M125" i="9"/>
  <c r="M364" i="9"/>
  <c r="M1379" i="9"/>
  <c r="M297" i="9"/>
  <c r="M940" i="9"/>
  <c r="M174" i="9"/>
  <c r="M576" i="9"/>
  <c r="M677" i="9"/>
  <c r="M395" i="9"/>
  <c r="M996" i="9"/>
  <c r="M288" i="9"/>
  <c r="M413" i="9"/>
  <c r="B136" i="8"/>
  <c r="M153" i="9"/>
  <c r="M475" i="9"/>
  <c r="M558" i="9"/>
  <c r="M415" i="9"/>
  <c r="M710" i="9"/>
  <c r="M831" i="9"/>
  <c r="M99" i="9"/>
  <c r="M876" i="9"/>
  <c r="M276" i="9"/>
  <c r="M320" i="9"/>
  <c r="M814" i="9"/>
  <c r="M241" i="9"/>
  <c r="M350" i="9"/>
  <c r="M908" i="9"/>
  <c r="M333" i="9"/>
  <c r="M1037" i="9"/>
  <c r="M311" i="9"/>
  <c r="M517" i="9"/>
  <c r="M777" i="9"/>
  <c r="M253" i="9"/>
  <c r="M260" i="9"/>
  <c r="M340" i="9"/>
  <c r="M1147" i="9"/>
  <c r="M889" i="9"/>
  <c r="M531" i="9"/>
  <c r="M188" i="9"/>
  <c r="M943" i="9"/>
  <c r="M973" i="9"/>
  <c r="M303" i="9"/>
  <c r="M1522" i="9"/>
  <c r="M544" i="9"/>
  <c r="M1012" i="9"/>
  <c r="M488" i="9"/>
  <c r="M900" i="9"/>
  <c r="B110" i="8"/>
  <c r="B42" i="8"/>
  <c r="B338" i="8"/>
  <c r="M936" i="9"/>
  <c r="M1090" i="9"/>
  <c r="M882" i="9"/>
  <c r="M1564" i="9"/>
  <c r="M1108" i="9"/>
  <c r="M1397" i="9"/>
  <c r="M1137" i="9"/>
  <c r="M605" i="9"/>
  <c r="M493" i="9"/>
  <c r="M490" i="9"/>
  <c r="M1021" i="9"/>
  <c r="M138" i="9"/>
  <c r="M625" i="9"/>
  <c r="M134" i="9"/>
  <c r="M89" i="9"/>
  <c r="M1198" i="9"/>
  <c r="M219" i="9"/>
  <c r="M799" i="9"/>
  <c r="M473" i="9"/>
  <c r="M373" i="9"/>
  <c r="M619" i="9"/>
  <c r="M292" i="9"/>
  <c r="M193" i="9"/>
  <c r="M1289" i="9"/>
  <c r="M61" i="9"/>
  <c r="M39" i="9"/>
  <c r="M1110" i="9"/>
  <c r="M937" i="9"/>
  <c r="M890" i="9"/>
  <c r="M656" i="9"/>
  <c r="M179" i="9"/>
  <c r="M324" i="9"/>
  <c r="M519" i="9"/>
  <c r="M19" i="9"/>
  <c r="M94" i="9"/>
  <c r="M49" i="9"/>
  <c r="M203" i="9"/>
  <c r="M649" i="9"/>
  <c r="M422" i="9"/>
  <c r="M667" i="9"/>
  <c r="B377" i="8"/>
  <c r="M64" i="9"/>
  <c r="M698" i="9"/>
  <c r="M26" i="9"/>
  <c r="M386" i="9"/>
  <c r="B217" i="8"/>
  <c r="M1484" i="9"/>
  <c r="M944" i="9"/>
  <c r="M555" i="9"/>
  <c r="M976" i="9"/>
  <c r="M1493" i="9"/>
  <c r="B94" i="8"/>
  <c r="B53" i="8"/>
  <c r="M1128" i="9"/>
  <c r="M407" i="9"/>
  <c r="M1020" i="9"/>
  <c r="M474" i="9"/>
  <c r="M58" i="9"/>
  <c r="M719" i="9"/>
  <c r="M608" i="9"/>
  <c r="M864" i="9"/>
  <c r="M208" i="9"/>
  <c r="M533" i="9"/>
  <c r="M933" i="9"/>
  <c r="M457" i="9"/>
  <c r="M48" i="9"/>
  <c r="M78" i="9"/>
  <c r="M527" i="9"/>
  <c r="B299" i="8"/>
  <c r="M748" i="9"/>
  <c r="M1102" i="9"/>
  <c r="M1240" i="9"/>
  <c r="M187" i="9"/>
  <c r="M601" i="9"/>
  <c r="M385" i="9"/>
  <c r="M1547" i="9"/>
  <c r="M155" i="9"/>
  <c r="M860" i="9"/>
  <c r="M439" i="9"/>
  <c r="M298" i="9"/>
  <c r="M1160" i="9"/>
  <c r="M357" i="9"/>
  <c r="M791" i="9"/>
  <c r="M160" i="9"/>
  <c r="M1155" i="9"/>
  <c r="M1327" i="9"/>
  <c r="M220" i="9"/>
  <c r="M43" i="9"/>
  <c r="M833" i="9"/>
  <c r="M245" i="9"/>
  <c r="M738" i="9"/>
  <c r="M287" i="9"/>
  <c r="M1068" i="9"/>
  <c r="M335" i="9"/>
  <c r="M1304" i="9"/>
  <c r="M466" i="9"/>
  <c r="M726" i="9"/>
  <c r="M433" i="9"/>
  <c r="M563" i="9"/>
  <c r="M1705" i="9"/>
  <c r="M1486" i="9"/>
  <c r="M1710" i="9"/>
  <c r="B291" i="8"/>
  <c r="M1243" i="9"/>
  <c r="M1173" i="9"/>
  <c r="M1671" i="9"/>
  <c r="M815" i="9"/>
  <c r="B286" i="8"/>
  <c r="B242" i="8"/>
  <c r="M1363" i="9"/>
  <c r="M960" i="9"/>
  <c r="M119" i="9"/>
  <c r="M408" i="9"/>
  <c r="B370" i="8"/>
  <c r="M405" i="9"/>
  <c r="M161" i="9"/>
  <c r="M570" i="9"/>
  <c r="B59" i="8"/>
  <c r="M1467" i="9"/>
  <c r="M1672" i="9"/>
  <c r="B6" i="8"/>
  <c r="M1410" i="9"/>
  <c r="M993" i="9"/>
  <c r="B322" i="8"/>
  <c r="M445" i="9"/>
  <c r="M1073" i="9"/>
  <c r="M236" i="9"/>
  <c r="M640" i="9"/>
  <c r="M561" i="9"/>
  <c r="M1179" i="9"/>
  <c r="M1306" i="9"/>
  <c r="M1248" i="9"/>
  <c r="M1530" i="9"/>
  <c r="B219" i="8"/>
  <c r="M532" i="9"/>
  <c r="M1297" i="9"/>
  <c r="B333" i="8"/>
  <c r="B105" i="8"/>
  <c r="M412" i="9"/>
  <c r="M1718" i="9"/>
  <c r="M673" i="9"/>
  <c r="B72" i="8"/>
  <c r="M1378" i="9"/>
  <c r="M1332" i="9"/>
  <c r="M846" i="9"/>
  <c r="M1028" i="9"/>
  <c r="M273" i="9"/>
  <c r="M217" i="9"/>
  <c r="M1165" i="9"/>
  <c r="M115" i="9"/>
  <c r="M356" i="9"/>
  <c r="M487" i="9"/>
  <c r="M326" i="9"/>
  <c r="M1696" i="9"/>
  <c r="M1050" i="9"/>
  <c r="M581" i="9"/>
  <c r="M304" i="9"/>
  <c r="M305" i="9"/>
  <c r="M778" i="9"/>
  <c r="M1204" i="9"/>
  <c r="M272" i="9"/>
  <c r="M1607" i="9"/>
  <c r="M421" i="9"/>
  <c r="M706" i="9"/>
  <c r="M1621" i="9"/>
  <c r="M140" i="9"/>
  <c r="M606" i="9"/>
  <c r="M626" i="9"/>
  <c r="M538" i="9"/>
  <c r="M482" i="9"/>
  <c r="B315" i="8"/>
  <c r="M1030" i="9"/>
  <c r="M1443" i="9"/>
  <c r="M1123" i="9"/>
  <c r="M1144" i="9"/>
  <c r="M239" i="9"/>
  <c r="M360" i="9"/>
  <c r="M81" i="9"/>
  <c r="M1074" i="9"/>
  <c r="M989" i="9"/>
  <c r="M479" i="9"/>
  <c r="M53" i="9"/>
  <c r="M251" i="9"/>
  <c r="M610" i="9"/>
  <c r="M319" i="9"/>
  <c r="M1136" i="9"/>
  <c r="M762" i="9"/>
  <c r="M346" i="9"/>
  <c r="M11" i="9"/>
  <c r="M471" i="9"/>
  <c r="B341" i="8"/>
  <c r="M426" i="9"/>
  <c r="M946" i="9"/>
  <c r="M392" i="9"/>
  <c r="M352" i="9"/>
  <c r="M729" i="9"/>
  <c r="M438" i="9"/>
  <c r="B239" i="8"/>
  <c r="M611" i="9"/>
  <c r="B81" i="8"/>
  <c r="M1433" i="9"/>
  <c r="M511" i="9"/>
  <c r="M1392" i="9"/>
  <c r="M286" i="9"/>
  <c r="M1263" i="9"/>
  <c r="M603" i="9"/>
  <c r="M79" i="9"/>
  <c r="M27" i="9"/>
  <c r="M247" i="9"/>
  <c r="M263" i="9"/>
  <c r="M45" i="9"/>
  <c r="M218" i="9"/>
  <c r="M200" i="9"/>
  <c r="M705" i="9"/>
  <c r="M170" i="9"/>
  <c r="M703" i="9"/>
  <c r="M1678" i="9"/>
  <c r="M702" i="9"/>
  <c r="M681" i="9"/>
  <c r="M845" i="9"/>
  <c r="M1417" i="9"/>
  <c r="B373" i="8"/>
  <c r="M265" i="9"/>
  <c r="M1124" i="9"/>
  <c r="M539" i="9"/>
  <c r="M655" i="9"/>
  <c r="B328" i="8"/>
  <c r="M1600" i="9"/>
  <c r="B274" i="8"/>
  <c r="M1510" i="9"/>
  <c r="B38" i="8"/>
  <c r="M1441" i="9"/>
  <c r="M1681" i="9"/>
  <c r="M1654" i="9"/>
  <c r="M1546" i="9"/>
  <c r="M1419" i="9"/>
  <c r="M316" i="9"/>
  <c r="M104" i="9"/>
  <c r="M862" i="9"/>
  <c r="M228" i="9"/>
  <c r="M1229" i="9"/>
  <c r="M295" i="9"/>
  <c r="M1184" i="9"/>
  <c r="M1149" i="9"/>
  <c r="B330" i="8"/>
  <c r="M1519" i="9"/>
  <c r="M952" i="9"/>
  <c r="M1485" i="9"/>
  <c r="M1319" i="9"/>
  <c r="M396" i="9"/>
  <c r="M1041" i="9"/>
  <c r="M995" i="9"/>
  <c r="M477" i="9"/>
  <c r="M1401" i="9"/>
  <c r="M74" i="9"/>
  <c r="B51" i="8"/>
  <c r="B157" i="8"/>
  <c r="M999" i="9"/>
  <c r="M981" i="9"/>
  <c r="M839" i="9"/>
  <c r="M1138" i="9"/>
  <c r="B144" i="8"/>
  <c r="M672" i="9"/>
  <c r="B198" i="8"/>
  <c r="M579" i="9"/>
  <c r="M411" i="9"/>
  <c r="M957" i="9"/>
  <c r="M1683" i="9"/>
  <c r="B277" i="8"/>
  <c r="M1199" i="9"/>
  <c r="B301" i="8"/>
  <c r="M92" i="9"/>
  <c r="M1034" i="9"/>
  <c r="M86" i="9"/>
  <c r="M708" i="9"/>
  <c r="M537" i="9"/>
  <c r="M683" i="9"/>
  <c r="M321" i="9"/>
  <c r="M317" i="9"/>
  <c r="M1511" i="9"/>
  <c r="M106" i="9"/>
  <c r="M14" i="9"/>
  <c r="M647" i="9"/>
  <c r="M71" i="9"/>
  <c r="M410" i="9"/>
  <c r="M118" i="9"/>
  <c r="M55" i="9"/>
  <c r="M826" i="9"/>
  <c r="M282" i="9"/>
  <c r="M440" i="9"/>
  <c r="M227" i="9"/>
  <c r="M1205" i="9"/>
  <c r="M1541" i="9"/>
  <c r="M495" i="9"/>
  <c r="M1202" i="9"/>
  <c r="M988" i="9"/>
  <c r="M644" i="9"/>
  <c r="M1216" i="9"/>
  <c r="B262" i="8"/>
  <c r="M1057" i="9"/>
  <c r="M573" i="9"/>
  <c r="M628" i="9"/>
  <c r="M441" i="9"/>
  <c r="M507" i="9"/>
  <c r="B374" i="8"/>
  <c r="M783" i="9"/>
  <c r="M233" i="9"/>
  <c r="M88" i="9"/>
  <c r="M806" i="9"/>
  <c r="M975" i="9"/>
  <c r="M230" i="9"/>
  <c r="M1318" i="9"/>
  <c r="B375" i="8"/>
  <c r="M1098" i="9"/>
  <c r="M1100" i="9"/>
  <c r="M893" i="9"/>
  <c r="M450" i="9"/>
  <c r="M947" i="9"/>
  <c r="M868" i="9"/>
  <c r="M35" i="9"/>
  <c r="M168" i="9"/>
  <c r="M1089" i="9"/>
  <c r="M549" i="9"/>
  <c r="M146" i="9"/>
  <c r="M654" i="9"/>
  <c r="M501" i="9"/>
  <c r="M238" i="9"/>
  <c r="M18" i="9"/>
  <c r="M68" i="9"/>
  <c r="M472" i="9"/>
  <c r="M661" i="9"/>
  <c r="M524" i="9"/>
  <c r="B57" i="8"/>
  <c r="M1212" i="9"/>
  <c r="M808" i="9"/>
  <c r="M420" i="9"/>
  <c r="M1156" i="9"/>
  <c r="M398" i="9"/>
  <c r="M641" i="9"/>
  <c r="M594" i="9"/>
  <c r="M535" i="9"/>
  <c r="M455" i="9"/>
  <c r="M347" i="9"/>
  <c r="B49" i="8"/>
  <c r="M1577" i="9"/>
  <c r="M246" i="9"/>
  <c r="M607" i="9"/>
  <c r="M65" i="9"/>
  <c r="M95" i="9"/>
  <c r="M704" i="9"/>
  <c r="M285" i="9"/>
  <c r="M397" i="9"/>
  <c r="M201" i="9"/>
  <c r="M530" i="9"/>
  <c r="M774" i="9"/>
  <c r="M234" i="9"/>
  <c r="M1131" i="9"/>
  <c r="M175" i="9"/>
  <c r="M121" i="9"/>
  <c r="M215" i="9"/>
  <c r="M41" i="9"/>
  <c r="M614" i="9"/>
  <c r="M365" i="9"/>
  <c r="M1188" i="9"/>
  <c r="M277" i="9"/>
  <c r="M1104" i="9"/>
  <c r="M83" i="9"/>
  <c r="M1082" i="9"/>
  <c r="M214" i="9"/>
  <c r="M154" i="9"/>
  <c r="B113" i="8"/>
  <c r="M417" i="9"/>
  <c r="M312" i="9"/>
  <c r="M80" i="9"/>
  <c r="M195" i="9"/>
  <c r="M840" i="9"/>
  <c r="M1377" i="9"/>
  <c r="M212" i="9"/>
  <c r="M66" i="9"/>
  <c r="M280" i="9"/>
  <c r="M323" i="9"/>
  <c r="M184" i="9"/>
  <c r="M1022" i="9"/>
  <c r="M1018" i="9"/>
  <c r="M521" i="9"/>
  <c r="M77" i="9"/>
  <c r="M713" i="9"/>
  <c r="M523" i="9"/>
  <c r="M715" i="9"/>
  <c r="M577" i="9"/>
  <c r="M836" i="9"/>
  <c r="M948" i="9"/>
  <c r="M1375" i="9"/>
  <c r="M1015" i="9"/>
  <c r="M1426" i="9"/>
  <c r="M635" i="9"/>
  <c r="B213" i="8"/>
  <c r="M242" i="9"/>
  <c r="M1213" i="9"/>
  <c r="M225" i="9"/>
  <c r="M1116" i="9"/>
  <c r="M1477" i="9"/>
  <c r="M1407" i="9"/>
  <c r="M804" i="9"/>
  <c r="M124" i="9"/>
  <c r="M50" i="9"/>
  <c r="M387" i="9"/>
  <c r="M1255" i="9"/>
  <c r="B23" i="8"/>
  <c r="M659" i="9"/>
  <c r="B250" i="8"/>
  <c r="M1449" i="9"/>
  <c r="M59" i="9"/>
  <c r="M1445" i="9"/>
  <c r="M756" i="9"/>
  <c r="M503" i="9"/>
  <c r="M964" i="9"/>
  <c r="M36" i="9"/>
  <c r="M210" i="9"/>
  <c r="M1072" i="9"/>
  <c r="M856" i="9"/>
  <c r="M293" i="9"/>
  <c r="M950" i="9"/>
  <c r="M598" i="9"/>
  <c r="M1348" i="9"/>
  <c r="M370" i="9"/>
  <c r="M24" i="9"/>
  <c r="M1366" i="9"/>
  <c r="B311" i="8"/>
  <c r="M1042" i="9"/>
  <c r="M318" i="9"/>
  <c r="M1409" i="9"/>
  <c r="M602" i="9"/>
  <c r="M250" i="9"/>
  <c r="M1101" i="9"/>
  <c r="M505" i="9"/>
  <c r="M591" i="9"/>
  <c r="M469" i="9"/>
  <c r="M443" i="9"/>
  <c r="M497" i="9"/>
  <c r="M183" i="9"/>
  <c r="B129" i="8"/>
  <c r="M609" i="9"/>
  <c r="M458" i="9"/>
  <c r="M137" i="9"/>
  <c r="M596" i="9"/>
  <c r="M811" i="9"/>
  <c r="M506" i="9"/>
  <c r="M540" i="9"/>
  <c r="M16" i="9"/>
  <c r="M931" i="9"/>
  <c r="M827" i="9"/>
  <c r="M100" i="9"/>
  <c r="M142" i="9"/>
  <c r="M42" i="9"/>
  <c r="M301" i="9"/>
  <c r="M85" i="9"/>
  <c r="M1432" i="9"/>
  <c r="M1612" i="9"/>
  <c r="M1691" i="9"/>
  <c r="M1025" i="9"/>
  <c r="M355" i="9"/>
  <c r="M1273" i="9"/>
  <c r="M961" i="9"/>
  <c r="M196" i="9"/>
  <c r="M880" i="9"/>
  <c r="M198" i="9"/>
  <c r="M534" i="9"/>
  <c r="M393" i="9"/>
  <c r="M73" i="9"/>
  <c r="M132" i="9"/>
  <c r="B344" i="8"/>
  <c r="M331" i="9"/>
  <c r="B120" i="8"/>
  <c r="M244" i="9"/>
  <c r="M560" i="9"/>
  <c r="M1609" i="9"/>
  <c r="B305" i="8"/>
  <c r="M1549" i="9"/>
  <c r="B169" i="8"/>
  <c r="M1300" i="9"/>
  <c r="B56" i="8"/>
  <c r="M403" i="9"/>
  <c r="M1427" i="9"/>
  <c r="M911" i="9"/>
  <c r="M51" i="9"/>
  <c r="M126" i="9"/>
  <c r="M916" i="9"/>
  <c r="M1260" i="9"/>
  <c r="M108" i="9"/>
  <c r="M842" i="9"/>
  <c r="M631" i="9"/>
  <c r="M645" i="9"/>
  <c r="M1085" i="9"/>
  <c r="M580" i="9"/>
  <c r="M336" i="9"/>
  <c r="M4" i="9"/>
  <c r="M391" i="9"/>
  <c r="M25" i="9"/>
  <c r="M136" i="9"/>
  <c r="M8" i="9"/>
  <c r="M1587" i="9"/>
  <c r="B93" i="8"/>
  <c r="M990" i="9"/>
  <c r="M1061" i="9"/>
  <c r="M951" i="9"/>
  <c r="M164" i="9"/>
  <c r="M1305" i="9"/>
  <c r="M430" i="9"/>
  <c r="M662" i="9"/>
  <c r="M522" i="9"/>
  <c r="M529" i="9"/>
  <c r="M615" i="9"/>
  <c r="M1183" i="9"/>
  <c r="M709" i="9"/>
  <c r="M1628" i="9"/>
  <c r="M1518" i="9"/>
  <c r="M97" i="9"/>
  <c r="M932" i="9"/>
  <c r="M1355" i="9"/>
  <c r="M1127" i="9"/>
  <c r="B307" i="8"/>
  <c r="M419" i="9"/>
  <c r="M1722" i="9"/>
  <c r="M1507" i="9"/>
  <c r="M1044" i="9"/>
  <c r="M528" i="9"/>
  <c r="M84" i="9"/>
  <c r="M1373" i="9"/>
  <c r="B139" i="8"/>
  <c r="M1489" i="9"/>
  <c r="M1261" i="9"/>
  <c r="M1048" i="9"/>
  <c r="M763" i="9"/>
  <c r="B360" i="8"/>
  <c r="B284" i="8"/>
  <c r="M1551" i="9"/>
  <c r="M1093" i="9"/>
  <c r="M886" i="9"/>
  <c r="M169" i="9"/>
  <c r="M1163" i="9"/>
  <c r="M1054" i="9"/>
  <c r="M682" i="9"/>
  <c r="M464" i="9"/>
  <c r="M117" i="9"/>
  <c r="M674" i="9"/>
  <c r="M1622" i="9"/>
  <c r="M63" i="9"/>
  <c r="M727" i="9"/>
  <c r="M404" i="9"/>
  <c r="M779" i="9"/>
  <c r="M1002" i="9"/>
  <c r="M982" i="9"/>
  <c r="M449" i="9"/>
  <c r="B371" i="8"/>
  <c r="M1466" i="9"/>
  <c r="M978" i="9"/>
  <c r="M1286" i="9"/>
  <c r="M504" i="9"/>
  <c r="M1465" i="9"/>
  <c r="M970" i="9"/>
  <c r="M737" i="9"/>
  <c r="M30" i="9"/>
  <c r="M353" i="9"/>
  <c r="M374" i="9"/>
  <c r="M752" i="9"/>
  <c r="M877" i="9"/>
  <c r="M366" i="9"/>
  <c r="M1011" i="9"/>
  <c r="M172" i="9"/>
  <c r="M248" i="9"/>
  <c r="M363" i="9"/>
  <c r="M657" i="9"/>
  <c r="M498" i="9"/>
  <c r="M275" i="9"/>
  <c r="M520" i="9"/>
  <c r="M768" i="9"/>
  <c r="M213" i="9"/>
  <c r="M1062" i="9"/>
  <c r="M425" i="9"/>
  <c r="M1334" i="9"/>
  <c r="M416" i="9"/>
  <c r="M786" i="9"/>
  <c r="M447" i="9"/>
  <c r="M339" i="9"/>
  <c r="M1344" i="9"/>
  <c r="M1239" i="9"/>
  <c r="M694" i="9"/>
  <c r="M691" i="9"/>
  <c r="M442" i="9"/>
  <c r="M968" i="9"/>
  <c r="M376" i="9"/>
  <c r="B376" i="8"/>
  <c r="B85" i="8"/>
  <c r="M362" i="9"/>
  <c r="M406" i="9"/>
  <c r="M829" i="9"/>
  <c r="M663" i="9"/>
  <c r="M6" i="9"/>
  <c r="B156" i="8"/>
  <c r="F51" i="7"/>
  <c r="M1191" i="9"/>
  <c r="M28" i="9"/>
  <c r="M1430" i="9"/>
  <c r="M1272" i="9"/>
  <c r="M927" i="9"/>
  <c r="M552" i="9"/>
  <c r="M102" i="9"/>
  <c r="B368" i="8"/>
  <c r="M1303" i="9"/>
  <c r="M1129" i="9"/>
  <c r="M920" i="9"/>
  <c r="M156" i="9"/>
  <c r="M337" i="9"/>
  <c r="B203" i="8"/>
  <c r="M728" i="9"/>
  <c r="M997" i="9"/>
  <c r="M707" i="9"/>
  <c r="B109" i="8"/>
  <c r="M678" i="9"/>
  <c r="M998" i="9"/>
  <c r="M1447" i="9"/>
  <c r="M699" i="9"/>
  <c r="M267" i="9"/>
  <c r="M992" i="9"/>
  <c r="M481" i="9"/>
  <c r="M514" i="9"/>
  <c r="M583" i="9"/>
  <c r="M688" i="9"/>
  <c r="M711" i="9"/>
  <c r="M1709" i="9"/>
  <c r="M652" i="9"/>
  <c r="M685" i="9"/>
  <c r="M300" i="9"/>
  <c r="M1317" i="9"/>
  <c r="M1611" i="9"/>
  <c r="M1329" i="9"/>
  <c r="M173" i="9"/>
  <c r="M1271" i="9"/>
  <c r="M1337" i="9"/>
  <c r="M128" i="9"/>
  <c r="M556" i="9"/>
  <c r="M189" i="9"/>
  <c r="M465" i="9"/>
  <c r="M508" i="9"/>
  <c r="M186" i="9"/>
  <c r="M1474" i="9"/>
  <c r="M1512" i="9"/>
  <c r="M722" i="9"/>
  <c r="M98" i="9"/>
  <c r="M31" i="9"/>
  <c r="B31" i="8"/>
  <c r="M178" i="9"/>
  <c r="M1220" i="9"/>
  <c r="M906" i="9"/>
  <c r="M158" i="9"/>
  <c r="M1181" i="9"/>
  <c r="M794" i="9"/>
  <c r="M1197" i="9"/>
  <c r="M587" i="9"/>
  <c r="M431" i="9"/>
  <c r="M368" i="9"/>
  <c r="M773" i="9"/>
  <c r="M1717" i="9"/>
  <c r="M1321" i="9"/>
  <c r="M1180" i="9"/>
  <c r="M971" i="9"/>
  <c r="M76" i="9"/>
  <c r="M617" i="9"/>
  <c r="M834" i="9"/>
  <c r="M1313" i="9"/>
  <c r="M144" i="9"/>
  <c r="B209" i="8"/>
  <c r="M216" i="9"/>
  <c r="M21" i="9"/>
  <c r="M697" i="9"/>
  <c r="M1099" i="9"/>
  <c r="M979" i="9"/>
  <c r="M821" i="9"/>
  <c r="M816" i="9"/>
  <c r="M586" i="9"/>
  <c r="M162" i="9"/>
  <c r="M476" i="9"/>
  <c r="M755" i="9"/>
  <c r="M93" i="9"/>
  <c r="M269" i="9"/>
  <c r="M310" i="9"/>
  <c r="M888" i="9"/>
  <c r="M1039" i="9"/>
  <c r="M789" i="9"/>
  <c r="M334" i="9"/>
  <c r="X10" i="7" l="1"/>
  <c r="C379" i="12"/>
  <c r="C177" i="12"/>
  <c r="D177" i="12"/>
  <c r="C184" i="12"/>
  <c r="D184" i="12"/>
  <c r="C216" i="12"/>
  <c r="D216" i="12"/>
  <c r="C403" i="12"/>
  <c r="D403" i="12"/>
  <c r="C678" i="12"/>
  <c r="D678" i="12"/>
  <c r="C870" i="12"/>
  <c r="D870" i="12"/>
  <c r="D874" i="12"/>
  <c r="C874" i="12"/>
  <c r="D890" i="12"/>
  <c r="C890" i="12"/>
  <c r="D1257" i="12"/>
  <c r="C1257" i="12"/>
  <c r="D1281" i="12"/>
  <c r="C1281" i="12"/>
  <c r="C327" i="20"/>
  <c r="D327" i="20"/>
  <c r="C351" i="20"/>
  <c r="D351" i="20"/>
  <c r="C359" i="20"/>
  <c r="D359" i="20"/>
  <c r="C363" i="20"/>
  <c r="D363" i="20"/>
  <c r="C326" i="12"/>
  <c r="C668" i="12"/>
  <c r="C166" i="12"/>
  <c r="D166" i="12"/>
  <c r="C229" i="12"/>
  <c r="D229" i="12"/>
  <c r="C499" i="12"/>
  <c r="D499" i="12"/>
  <c r="D1114" i="12"/>
  <c r="C1114" i="12"/>
  <c r="C1122" i="12"/>
  <c r="D1122" i="12"/>
  <c r="C1136" i="12"/>
  <c r="D1136" i="12"/>
  <c r="D1165" i="12"/>
  <c r="C1165" i="12"/>
  <c r="C1352" i="12"/>
  <c r="D1352" i="12"/>
  <c r="C105" i="20"/>
  <c r="D105" i="20"/>
  <c r="C593" i="20"/>
  <c r="D593" i="20"/>
  <c r="D621" i="20"/>
  <c r="C621" i="20"/>
  <c r="C194" i="12"/>
  <c r="D194" i="12"/>
  <c r="C198" i="12"/>
  <c r="D198" i="12"/>
  <c r="C222" i="12"/>
  <c r="D222" i="12"/>
  <c r="C390" i="12"/>
  <c r="D390" i="12"/>
  <c r="D432" i="12"/>
  <c r="C432" i="12"/>
  <c r="D731" i="12"/>
  <c r="C731" i="12"/>
  <c r="D800" i="12"/>
  <c r="C800" i="12"/>
  <c r="D972" i="12"/>
  <c r="C972" i="12"/>
  <c r="C976" i="12"/>
  <c r="D976" i="12"/>
  <c r="C980" i="12"/>
  <c r="D980" i="12"/>
  <c r="C1243" i="12"/>
  <c r="D1243" i="12"/>
  <c r="C463" i="20"/>
  <c r="D463" i="20"/>
  <c r="C471" i="20"/>
  <c r="D471" i="20"/>
  <c r="D570" i="20"/>
  <c r="C570" i="20"/>
  <c r="D676" i="20"/>
  <c r="C676" i="20"/>
  <c r="C243" i="12"/>
  <c r="D243" i="12"/>
  <c r="D278" i="12"/>
  <c r="C278" i="12"/>
  <c r="D303" i="12"/>
  <c r="C303" i="12"/>
  <c r="D681" i="12"/>
  <c r="C681" i="12"/>
  <c r="D1077" i="12"/>
  <c r="C1077" i="12"/>
  <c r="C1313" i="12"/>
  <c r="D1313" i="12"/>
  <c r="C1317" i="12"/>
  <c r="D1317" i="12"/>
  <c r="D226" i="20"/>
  <c r="C226" i="20"/>
  <c r="D237" i="20"/>
  <c r="C237" i="20"/>
  <c r="D245" i="20"/>
  <c r="C245" i="20"/>
  <c r="C284" i="20"/>
  <c r="D284" i="20"/>
  <c r="C288" i="20"/>
  <c r="D288" i="20"/>
  <c r="C659" i="20"/>
  <c r="D659" i="20"/>
  <c r="C717" i="20"/>
  <c r="D717" i="20"/>
  <c r="D721" i="20"/>
  <c r="C721" i="20"/>
  <c r="D737" i="20"/>
  <c r="C737" i="20"/>
  <c r="D748" i="20"/>
  <c r="C748" i="20"/>
  <c r="D938" i="20"/>
  <c r="C938" i="20"/>
  <c r="C898" i="20"/>
  <c r="D898" i="20"/>
  <c r="C997" i="20"/>
  <c r="D997" i="20"/>
  <c r="D467" i="12"/>
  <c r="D914" i="20"/>
  <c r="C1373" i="12"/>
  <c r="C1363" i="12"/>
  <c r="C99" i="20"/>
  <c r="D782" i="12"/>
  <c r="C559" i="12"/>
  <c r="C1018" i="12"/>
  <c r="D511" i="12"/>
  <c r="C946" i="20"/>
  <c r="D119" i="20"/>
  <c r="C1234" i="12"/>
  <c r="C978" i="20"/>
  <c r="C95" i="20"/>
  <c r="D565" i="12"/>
  <c r="D533" i="12"/>
  <c r="C1120" i="20"/>
  <c r="D1355" i="12"/>
  <c r="C1366" i="12"/>
  <c r="D879" i="20"/>
  <c r="D786" i="12"/>
  <c r="C783" i="20"/>
  <c r="D789" i="20"/>
  <c r="C471" i="12"/>
  <c r="C759" i="20"/>
  <c r="C744" i="20"/>
  <c r="D656" i="20"/>
  <c r="D1041" i="20"/>
  <c r="C910" i="20"/>
  <c r="C115" i="20"/>
  <c r="C491" i="12"/>
  <c r="C173" i="12"/>
  <c r="C786" i="20"/>
  <c r="D755" i="20"/>
  <c r="C812" i="12"/>
  <c r="C478" i="12"/>
  <c r="C522" i="12"/>
  <c r="D906" i="20"/>
  <c r="D954" i="20"/>
  <c r="C1369" i="12"/>
  <c r="D1193" i="12"/>
  <c r="C1193" i="12"/>
  <c r="C106" i="20"/>
  <c r="D106" i="20"/>
  <c r="D779" i="20"/>
  <c r="C1022" i="12"/>
  <c r="D974" i="20"/>
  <c r="C1237" i="12"/>
  <c r="C302" i="20"/>
  <c r="D771" i="20"/>
  <c r="D135" i="20"/>
  <c r="C1372" i="20"/>
  <c r="D697" i="12"/>
  <c r="C775" i="12"/>
  <c r="C1140" i="12"/>
  <c r="D1348" i="12"/>
  <c r="C814" i="20"/>
  <c r="C989" i="20"/>
  <c r="C550" i="20"/>
  <c r="C1015" i="12"/>
  <c r="D386" i="20"/>
  <c r="D298" i="20"/>
  <c r="C546" i="20"/>
  <c r="C950" i="20"/>
  <c r="D886" i="20"/>
  <c r="D806" i="20"/>
  <c r="C701" i="12"/>
  <c r="D1344" i="12"/>
  <c r="D763" i="20"/>
  <c r="D474" i="12"/>
  <c r="C962" i="20"/>
  <c r="D379" i="20"/>
  <c r="D1377" i="12"/>
  <c r="C775" i="20"/>
  <c r="C495" i="12"/>
  <c r="D294" i="20"/>
  <c r="D985" i="20"/>
  <c r="C808" i="12"/>
  <c r="D383" i="20"/>
  <c r="D810" i="20"/>
  <c r="C1359" i="12"/>
  <c r="C1368" i="20"/>
  <c r="D448" i="12"/>
  <c r="D1376" i="20"/>
  <c r="D1013" i="20"/>
  <c r="C1113" i="12"/>
  <c r="D1113" i="12"/>
  <c r="C1241" i="12"/>
  <c r="D1241" i="12"/>
  <c r="C1203" i="20"/>
  <c r="D1203" i="20"/>
  <c r="C1211" i="20"/>
  <c r="D1211" i="20"/>
  <c r="C554" i="20"/>
  <c r="C882" i="20"/>
  <c r="C1331" i="12"/>
  <c r="D549" i="12"/>
  <c r="C394" i="20"/>
  <c r="D538" i="20"/>
  <c r="C1327" i="12"/>
  <c r="C767" i="20"/>
  <c r="D291" i="20"/>
  <c r="D759" i="12"/>
  <c r="C902" i="20"/>
  <c r="C693" i="12"/>
  <c r="C802" i="20"/>
  <c r="D740" i="20"/>
  <c r="D390" i="20"/>
  <c r="D1026" i="12"/>
  <c r="D529" i="12"/>
  <c r="C1321" i="20"/>
  <c r="C108" i="20"/>
  <c r="C993" i="20"/>
  <c r="C515" i="12"/>
  <c r="D102" i="20"/>
  <c r="C102" i="20"/>
  <c r="H2" i="10"/>
  <c r="I23" i="10" s="1"/>
  <c r="A2" i="10"/>
  <c r="B23" i="10" s="1"/>
  <c r="J2" i="10"/>
  <c r="K23" i="10" s="1"/>
  <c r="G23" i="10"/>
  <c r="D2" i="10"/>
  <c r="E23" i="10" s="1"/>
  <c r="C2" i="10"/>
  <c r="D23" i="10" s="1"/>
  <c r="G2" i="10"/>
  <c r="H23" i="10" s="1"/>
  <c r="AA10" i="7"/>
  <c r="W9" i="7"/>
  <c r="R11" i="7"/>
  <c r="Z11" i="7"/>
  <c r="AA5" i="7"/>
  <c r="S9" i="7"/>
  <c r="Z9" i="7"/>
  <c r="V10" i="7"/>
  <c r="T11" i="7"/>
  <c r="X11" i="7"/>
  <c r="Q11" i="7"/>
  <c r="T10" i="7"/>
  <c r="V11" i="7"/>
  <c r="C338" i="12"/>
  <c r="D555" i="12"/>
  <c r="D293" i="12"/>
  <c r="D125" i="12"/>
  <c r="C1328" i="12"/>
  <c r="D552" i="12"/>
  <c r="C459" i="20"/>
  <c r="D119" i="12"/>
  <c r="C942" i="12"/>
  <c r="C566" i="12"/>
  <c r="D532" i="12"/>
  <c r="D371" i="12"/>
  <c r="C981" i="12"/>
  <c r="C425" i="12"/>
  <c r="C866" i="12"/>
  <c r="D354" i="12"/>
  <c r="D516" i="12"/>
  <c r="D315" i="12"/>
  <c r="D160" i="12"/>
  <c r="D1220" i="12"/>
  <c r="D1208" i="12"/>
  <c r="C752" i="12"/>
  <c r="C1230" i="12"/>
  <c r="D810" i="12"/>
  <c r="D164" i="12"/>
  <c r="C256" i="20"/>
  <c r="D100" i="20"/>
  <c r="D264" i="12"/>
  <c r="C143" i="20"/>
  <c r="C869" i="12"/>
  <c r="D1164" i="12"/>
  <c r="D711" i="12"/>
  <c r="D783" i="12"/>
  <c r="C528" i="12"/>
  <c r="C96" i="12"/>
  <c r="D806" i="12"/>
  <c r="D609" i="12"/>
  <c r="D306" i="12"/>
  <c r="C130" i="12"/>
  <c r="D819" i="12"/>
  <c r="C128" i="12"/>
  <c r="D487" i="12"/>
  <c r="D1250" i="12"/>
  <c r="C774" i="12"/>
  <c r="D148" i="12"/>
  <c r="C877" i="12"/>
  <c r="D272" i="12"/>
  <c r="C351" i="12"/>
  <c r="D198" i="20"/>
  <c r="C618" i="12"/>
  <c r="C458" i="12"/>
  <c r="C934" i="12"/>
  <c r="C452" i="12"/>
  <c r="D309" i="20"/>
  <c r="C852" i="12"/>
  <c r="C375" i="12"/>
  <c r="C169" i="12"/>
  <c r="C172" i="12"/>
  <c r="C922" i="12"/>
  <c r="D1072" i="12"/>
  <c r="D145" i="12"/>
  <c r="C662" i="12"/>
  <c r="C368" i="12"/>
  <c r="C348" i="12"/>
  <c r="C188" i="12"/>
  <c r="C359" i="12"/>
  <c r="C880" i="12"/>
  <c r="C101" i="12"/>
  <c r="D734" i="12"/>
  <c r="C656" i="12"/>
  <c r="C572" i="12"/>
  <c r="C1085" i="12"/>
  <c r="C755" i="12"/>
  <c r="C231" i="20"/>
  <c r="D323" i="12"/>
  <c r="C1144" i="12"/>
  <c r="D219" i="12"/>
  <c r="D994" i="12"/>
  <c r="C378" i="12"/>
  <c r="D840" i="12"/>
  <c r="D768" i="12"/>
  <c r="C705" i="12"/>
  <c r="C455" i="12"/>
  <c r="D107" i="12"/>
  <c r="D386" i="12"/>
  <c r="C195" i="12"/>
  <c r="D202" i="12"/>
  <c r="C290" i="12"/>
  <c r="C615" i="12"/>
  <c r="D749" i="12"/>
  <c r="C213" i="12"/>
  <c r="C793" i="12"/>
  <c r="C184" i="20"/>
  <c r="D738" i="12"/>
  <c r="D175" i="12"/>
  <c r="D93" i="12"/>
  <c r="D799" i="12"/>
  <c r="C1062" i="12"/>
  <c r="C481" i="12"/>
  <c r="D157" i="12"/>
  <c r="C519" i="12"/>
  <c r="D202" i="20"/>
  <c r="D1075" i="12"/>
  <c r="D1059" i="12"/>
  <c r="C1011" i="12"/>
  <c r="D891" i="12"/>
  <c r="C787" i="12"/>
  <c r="C428" i="12"/>
  <c r="D895" i="12"/>
  <c r="D183" i="12"/>
  <c r="D411" i="20"/>
  <c r="D362" i="20"/>
  <c r="D123" i="20"/>
  <c r="D233" i="12"/>
  <c r="C601" i="12"/>
  <c r="C447" i="12"/>
  <c r="C650" i="12"/>
  <c r="D860" i="12"/>
  <c r="C190" i="12"/>
  <c r="D320" i="12"/>
  <c r="D444" i="12"/>
  <c r="C1039" i="12"/>
  <c r="D387" i="20"/>
  <c r="C1116" i="12"/>
  <c r="D1078" i="12"/>
  <c r="D591" i="12"/>
  <c r="D950" i="12"/>
  <c r="C816" i="12"/>
  <c r="D150" i="12"/>
  <c r="C546" i="12"/>
  <c r="C331" i="12"/>
  <c r="D492" i="20"/>
  <c r="C114" i="12"/>
  <c r="C790" i="12"/>
  <c r="C700" i="12"/>
  <c r="C624" i="12"/>
  <c r="D239" i="12"/>
  <c r="C873" i="12"/>
  <c r="C185" i="12"/>
  <c r="C597" i="12"/>
  <c r="C109" i="12"/>
  <c r="C220" i="20"/>
  <c r="D207" i="12"/>
  <c r="C779" i="12"/>
  <c r="C906" i="12"/>
  <c r="C439" i="12"/>
  <c r="C180" i="20"/>
  <c r="D569" i="12"/>
  <c r="D151" i="20"/>
</calcChain>
</file>

<file path=xl/comments1.xml><?xml version="1.0" encoding="utf-8"?>
<comments xmlns="http://schemas.openxmlformats.org/spreadsheetml/2006/main">
  <authors>
    <author>Johnson Ho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FN30.400.10(IOX)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Need to get data from YB due to model update.  YB may have backfilled with the latest Oas data 
These values are being copied to the column to the right</t>
        </r>
      </text>
    </comment>
  </commentList>
</comments>
</file>

<file path=xl/comments2.xml><?xml version="1.0" encoding="utf-8"?>
<comments xmlns="http://schemas.openxmlformats.org/spreadsheetml/2006/main">
  <authors>
    <author>Johnson Ho</author>
  </authors>
  <commentList>
    <comment ref="P31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Based on current coupon date from DB</t>
        </r>
      </text>
    </comment>
  </commentList>
</comments>
</file>

<file path=xl/comments3.xml><?xml version="1.0" encoding="utf-8"?>
<comments xmlns="http://schemas.openxmlformats.org/spreadsheetml/2006/main">
  <authors>
    <author>Johnson Ho</author>
  </authors>
  <commentList>
    <comment ref="N4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Based on current coupon date from DB</t>
        </r>
      </text>
    </comment>
  </commentList>
</comments>
</file>

<file path=xl/comments4.xml><?xml version="1.0" encoding="utf-8"?>
<comments xmlns="http://schemas.openxmlformats.org/spreadsheetml/2006/main">
  <authors>
    <author>Johnson Ho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See IOS OAS &amp; Universe Refi page
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See Cello Net IO &amp; CMO MV % of NAV Page</t>
        </r>
      </text>
    </comment>
    <comment ref="B91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Reference to Cello Net IO date</t>
        </r>
      </text>
    </comment>
  </commentList>
</comments>
</file>

<file path=xl/comments5.xml><?xml version="1.0" encoding="utf-8"?>
<comments xmlns="http://schemas.openxmlformats.org/spreadsheetml/2006/main">
  <authors>
    <author>Johnson Ho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See IOS OAS &amp; Universe Refi page
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See Cello Net IO &amp; CMO MV % of NAV Page</t>
        </r>
      </text>
    </comment>
    <comment ref="B91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Reference to Cello Net IO date</t>
        </r>
      </text>
    </comment>
    <comment ref="B727" authorId="0">
      <text>
        <r>
          <rPr>
            <b/>
            <sz val="9"/>
            <color indexed="81"/>
            <rFont val="Tahoma"/>
            <family val="2"/>
          </rPr>
          <t>Johnson Ho:</t>
        </r>
        <r>
          <rPr>
            <sz val="9"/>
            <color indexed="81"/>
            <rFont val="Tahoma"/>
            <family val="2"/>
          </rPr>
          <t xml:space="preserve">
Reference to Cello Net IO date</t>
        </r>
      </text>
    </comment>
  </commentList>
</comments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Description=Cello SQL Server;UID=report;PWD=gm4SJDw4;APP=Microsoft Office 2010;WSID=CELLO-PC4;DATABASE=Cello" command="SELECT cc.AsOfDate as AsOf, cc.SeriesNumValue + ss.SeriesNumValue as MtgRate FROM ( select d.AsOfDate, m.TickerName, d.SeriesNumValue from TimeSeriesMeta as m,TimeSeries as d WHERE m.TimeSeriesMetaId = d.TimeSeriesMetaId and d.AsOfDate = '20160729' and m.source = 'CELLO' and m.TickerName like 'FN_CMM_30%' and m.category = 'MTG' ) cc, (select t.AsOfDate, m.TickerName, t.SeriesNumValue from TimeSeries t, TimeSeriesMeta m WHERE t.TimeSeriesMetaId = m.TimeSeriesMetaId and SeriesType ='WEEKLY_SERVICING_SPREAD' and TickerName='PMMS_FRM_30YR' and asofdate = '20160729') ss WHERE cc.asOfDate = ss.asOfDate "/>
  </connection>
  <connection id="2" name="CurrentCouponQuery1" type="1" refreshedVersion="4" savePassword="1" saveData="1">
    <dbPr connection="DSN=Cello SQL Server;Description=Cello SQL Server;UID=report;PWD=gm4SJDw4;APP=Microsoft Office 2010;WSID=CELLO-PC4;DATABASE=Cello" command="SELECT cc.AsOfDate as AsOf, cc.SeriesNumValue + ss.SeriesNumValue as MtgRate FROM ( select d.AsOfDate, m.TickerName, d.SeriesNumValue from TimeSeriesMeta as m,TimeSeries as d WHERE m.TimeSeriesMetaId = d.TimeSeriesMetaId and d.AsOfDate = '20160531' and m.source = 'CELLO' and m.TickerName like 'FN_CMM_30%' and m.category = 'MTG' ) cc, (select t.AsOfDate, m.TickerName, t.SeriesNumValue from TimeSeries t, TimeSeriesMeta m WHERE t.TimeSeriesMetaId = m.TimeSeriesMetaId and SeriesType ='WEEKLY_SERVICING_SPREAD' and TickerName='PMMS_FRM_30YR' and asofdate = '20160531') ss WHERE cc.asOfDate = ss.asOfDate "/>
  </connection>
  <connection id="3" name="Frm30YrRateDataQuery" type="1" refreshedVersion="4" savePassword="1" saveData="1">
    <dbPr connection="DSN=Cello SQL Server;Description=Cello SQL Server;UID=report;PWD=gm4SJDw4;APP=Microsoft Office 2010;WSID=CELLO-PC4;DATABASE=Cello" command="select * from [dbo].[get30YrFRM]() where asOf = '20100129'"/>
  </connection>
  <connection id="4" name="FunctionOfRatesLoanDataQuery" type="1" refreshedVersion="4" savePassword="1" saveData="1">
    <dbPr connection="DSN=Agency" command="exec RefinancibleUniverse_FunctionOfRates_Loan 3.25311168986122, '20160601', '20160729'"/>
  </connection>
  <connection id="5" name="FunctionOfRatesLoanWithLowestRateDataQuery" type="1" refreshedVersion="4" savePassword="1" saveData="1">
    <dbPr connection="DSN=Agency" command="exec RefinancibleUniverse_FunctionOfRates_LowestRate_Loan 3.25311168986122, '20160601', '20160729', '20160728'"/>
  </connection>
  <connection id="6" name="IQMarketValueDataQuery" type="1" refreshedVersion="5" savePassword="1" saveData="1">
    <dbPr connection="DSN=Agency" command="SELECT CD_Portfolio.asOf, Sum(CD_Portfolio.marketValue)_x000d__x000a_FROM report.CD_Portfolio CD_Portfolio_x000d__x000a_WHERE (CD_Portfolio.assetType='BOND') and PortfolioName = 'AGENCY CMO'_x000d__x000a_GROUP BY CD_Portfolio.asOf_x000d__x000a_ORDER BY CD_Portfolio.asOf"/>
  </connection>
  <connection id="7" name="MarketValueDataQuery" type="1" refreshedVersion="4" savePassword="1" saveData="1">
    <dbPr connection="DSN=Cello SQL Server;Description=Cello SQL Server;UID=report;PWD=gm4SJDw4;APP=Microsoft Office 2010;WSID=CELLO-PC4;DATABASE=Cello" command="select d.AsOfDate_x000d__x000a_, PnLFullMarketValueCurr=SUM(PnLFullMarketValueCurr)_x000d__x000a_from CCMPositionPnLCMO pnl_x000d__x000a_join CCMTradeCMO trade on isnull(pnl.SellTradeID, pnl.BuyTradeID) = trade.TradeID_x000d__x000a_join CCMSecurity s on trade.SecurityID = s.SecurityID_x000d__x000a_join CCMPortfolioBook pb on pnl.BookId = pb.BookID_x000d__x000a_outer apply dbo.getBusinessDates('2010-01-01', getDate()) d _x000d__x000a_where pnl.AsOfDate = d.AsOfDate_x000d__x000a_and PortfolioID = 1_x000d__x000a_group by d.AsOfDate, PortfolioID"/>
  </connection>
  <connection id="8" name="NetIODataQuery" type="1" refreshedVersion="4" savePassword="1" saveData="1">
    <dbPr connection="DSN=Cello SQL Server;Description=Cello SQL Server;UID=report;PWD=gm4SJDw4;APP=Microsoft Office 2010;WSID=CELLO-PC4;DATABASE=Cello" command="SELECT e.AsOfDate, e.NetIOPar, e.NetIOMarketValue, e.NetTBAPar, e.NetTBAMarketValue, NAV=dbo.GetEndingBalance(e.AsOfDate,1), NetIOPar_over_Nav=netIOPar/dbo.GetEndingBalance(e.AsOfDate,1)*1000000*100, NetIOMarketValue_over_Nav=NetIOMarketValue/dbo.GetEndingBalance(e.AsOfDate,1)*1000000*100, NetTBAPar_over_Nav=NetTBAPar/dbo.GetEndingBalance(e.AsOfDate,1)*1000000*100, NetTBAMarketValue_over_Nav=NetTBAMarketValue/dbo.GetEndingBalance(e.AsOfDate,1)*1000000*100FROM Cello.dbo.CCMRiskPortfolioNetIOTBAEquivalent e where e.PortfolioId = 1 and  e.AsOfDate &lt;= '2016-07-29' ORDER BY e.AsOfDate "/>
  </connection>
  <connection id="9" name="NetIODataQuery2" description="For Quarterly reporting" type="1" refreshedVersion="4" savePassword="1" saveData="1">
    <dbPr connection="DSN=Cello SQL Server;Description=Cello SQL Server;UID=report;PWD=gm4SJDw4;APP=Microsoft Office 2010;WSID=CELLO-PC4;DATABASE=Cello" command="SELECT e.AsOfDate, e.NetIOPar, e.NetIOMarketValue, e.NetTBAPar, e.NetTBAMarketValue, NAV=dbo.GetEndingBalance(e.AsOfDate,1), NetIOPar_over_Nav=netIOPar/dbo.GetEndingBalance(e.AsOfDate,1)*1000000*100, NetIOMarketValue_over_Nav=NetIOMarketValue/dbo.GetEndingBalance(e.AsOfDate,1)*1000000*100, NetTBAPar_over_Nav=NetTBAPar/dbo.GetEndingBalance(e.AsOfDate,1)*1000000*100, NetTBAMarketValue_over_Nav=NetTBAMarketValue/dbo.GetEndingBalance(e.AsOfDate,1)*1000000*100FROM Cello.dbo.CCMRiskPortfolioNetIOTBAEquivalent e where e.PortfolioId = 1 and  e.AsOfDate &lt;= '2016-07-29' ORDER BY e.AsOfDate "/>
  </connection>
  <connection id="10" name="RefinanceablPctDataQuery" type="1" refreshedVersion="4" savePassword="1" saveData="1">
    <dbPr connection="DSN=Agency" command="commit_x000d__x000a_select asof, &quot;0&quot; from RefinancibleUniverse_RateChanges_x000d__x000a_where scenario = 'LoanLevel'_x000d__x000a_order by asof"/>
  </connection>
  <connection id="11" name="RefinancibleUniverseRateChangestDataQuery" type="1" refreshedVersion="4" savePassword="1" saveData="1">
    <dbPr connection="DSN=Agency" command="select * from RefinancibleUniverse_RateChanges WHERE asof = '20160729' AND Scenario = 'PoolLevel'"/>
  </connection>
  <connection id="12" name="SonataMarketValueDataQuery" type="1" refreshedVersion="4" savePassword="1" saveData="1">
    <dbPr connection="DSN=Cello SQL Server;Description=Cello SQL Server;UID=report;PWD=gm4SJDw4;APP=Microsoft Office 2010;WSID=CELLO-PC4;DATABASE=Cello" command="select d.AsOfDate_x000d__x000a_, PnLFullMarketValueCurr=SUM(PnLFullMarketValueCurr)_x000d__x000a_from CCMPositionPnLCMO pnl_x000d__x000a_join CCMTradeCMO trade on isnull(pnl.SellTradeID, pnl.BuyTradeID) = trade.TradeID_x000d__x000a_join CCMSecurity s on trade.SecurityID = s.SecurityID_x000d__x000a_join CCMPortfolioBook pb on pnl.BookId = pb.BookID_x000d__x000a_outer apply dbo.getBusinessDates('2010-01-01', getDate()) d _x000d__x000a_where pnl.AsOfDate = d.AsOfDate_x000d__x000a_and PortfolioID = 8_x000d__x000a_group by d.AsOfDate, PortfolioID"/>
  </connection>
  <connection id="13" name="SonataNetIODataQuery" type="1" refreshedVersion="4" savePassword="1" saveData="1">
    <dbPr connection="DSN=Cello SQL Server;Description=Cello SQL Server;UID=report;PWD=gm4SJDw4;APP=Microsoft Office 2010;WSID=CELLO-PC4;DATABASE=Cello" command="SELECT e.AsOfDate, e.NetIOPar, e.NetIOMarketValue, e.NetTBAPar, e.NetTBAMarketValue, NAV=dbo.GetEndingBalance(e.AsOfDate,8), NetIOPar_over_Nav=netIOPar/dbo.GetEndingBalance(e.AsOfDate,8)*1000000*100, NetIOMarketValue_over_Nav=NetIOMarketValue/dbo.GetEndingBalance(e.AsOfDate,8)*1000000*100, NetTBAPar_over_Nav=NetTBAPar/dbo.GetEndingBalance(e.AsOfDate,8)*1000000*100, NetTBAMarketValue_over_Nav=NetTBAMarketValue/dbo.GetEndingBalance(e.AsOfDate,8)*1000000*100FROM Cello.dbo.CCMRiskPortfolioNetIOTBAEquivalent e where e.PortfolioId = 8 and  e.AsOfDate &lt;= '2016-07-29' ORDER BY e.AsOfDate "/>
  </connection>
  <connection id="14" name="SonataNetIODataQuery2" description="For Quarterly Reporting" type="1" refreshedVersion="4" savePassword="1" saveData="1">
    <dbPr connection="DSN=Cello SQL Server;Description=Cello SQL Server;UID=report;PWD=gm4SJDw4;APP=Microsoft Office 2010;WSID=CELLO-PC4;DATABASE=Cello" command="SELECT e.AsOfDate, e.NetIOPar, e.NetIOMarketValue, e.NetTBAPar, e.NetTBAMarketValue, NAV=dbo.GetEndingBalance(e.AsOfDate,8), NetIOPar_over_Nav=netIOPar/dbo.GetEndingBalance(e.AsOfDate,8)*1000000*100, NetIOMarketValue_over_Nav=NetIOMarketValue/dbo.GetEndingBalance(e.AsOfDate,8)*1000000*100, NetTBAPar_over_Nav=NetTBAPar/dbo.GetEndingBalance(e.AsOfDate,8)*1000000*100, NetTBAMarketValue_over_Nav=NetTBAMarketValue/dbo.GetEndingBalance(e.AsOfDate,8)*1000000*100FROM Cello.dbo.CCMRiskPortfolioNetIOTBAEquivalent e where e.PortfolioId = 8 and  e.AsOfDate &lt;= '2016-07-29' ORDER BY e.AsOfDate "/>
  </connection>
  <connection id="15" name="SP500_10BestQuery" type="1" refreshedVersion="5" savePassword="1" saveData="1">
    <dbPr connection="DSN=Agency" command=""/>
  </connection>
  <connection id="16" name="SP500_10WorstQuery" type="1" refreshedVersion="4" savePassword="1" saveData="1">
    <dbPr connection="DSN=Agency" command="execute denniso.SP500_10_Worst"/>
  </connection>
  <connection id="17" name="YieldCurve2014" type="4" refreshedVersion="5" background="1" saveData="1">
    <webPr sourceData="1" parsePre="1" consecutive="1" xl2000="1" url="https://www.treasury.gov/resource-center/data-chart-center/interest-rates/Pages/TextView.aspx?data=yieldYear&amp;year=2014" htmlTables="1">
      <tables count="1">
        <x v="69"/>
      </tables>
    </webPr>
  </connection>
  <connection id="18" name="YieldCurve2015" type="4" refreshedVersion="5" background="1" saveData="1">
    <webPr sourceData="1" parsePre="1" consecutive="1" xl2000="1" url="https://www.treasury.gov/resource-center/data-chart-center/interest-rates/Pages/TextView.aspx?data=yieldYear&amp;year=2015" htmlTables="1">
      <tables count="1">
        <x v="69"/>
      </tables>
    </webPr>
  </connection>
  <connection id="19" name="YieldCurve2016" type="4" refreshedVersion="4" background="1" saveData="1">
    <webPr sourceData="1" parsePre="1" consecutive="1" xl2000="1" url="https://www.treasury.gov/resource-center/data-chart-center/interest-rates/Pages/TextView.aspx?data=yieldYear&amp;year=2016" htmlTables="1">
      <tables count="1">
        <x v="69"/>
      </tables>
    </webPr>
  </connection>
</connections>
</file>

<file path=xl/sharedStrings.xml><?xml version="1.0" encoding="utf-8"?>
<sst xmlns="http://schemas.openxmlformats.org/spreadsheetml/2006/main" count="523" uniqueCount="253">
  <si>
    <t>AsOfDate</t>
  </si>
  <si>
    <t>NetIOPar</t>
  </si>
  <si>
    <t>NetIOMarketValue</t>
  </si>
  <si>
    <t>NetTBAPar</t>
  </si>
  <si>
    <t>NetTBAMarketValue</t>
  </si>
  <si>
    <t>NAV</t>
  </si>
  <si>
    <t>NetIOPar_over_Nav</t>
  </si>
  <si>
    <t>NetIOMarketValue_over_Nav</t>
  </si>
  <si>
    <t>NetTBAPar_over_Nav</t>
  </si>
  <si>
    <t>NetTBAMarketValue_over_Nav</t>
  </si>
  <si>
    <t>Date</t>
  </si>
  <si>
    <t>asOf</t>
  </si>
  <si>
    <t>Sum(CD_Portfolio.marketValue)</t>
  </si>
  <si>
    <t>CMO MV</t>
  </si>
  <si>
    <t>% NAV CMO</t>
  </si>
  <si>
    <t>Net IO (%NAV)</t>
  </si>
  <si>
    <t>CMO (%NAV)</t>
  </si>
  <si>
    <t>PnLFullMarketValueCurr</t>
  </si>
  <si>
    <t>Prepayments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</si>
  <si>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</si>
  <si>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</si>
  <si>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</si>
  <si>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</si>
  <si>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</si>
  <si>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</si>
  <si>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</si>
  <si>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</si>
  <si>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</si>
  <si>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</si>
  <si>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</si>
  <si>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Treasury Yield Curve Closes and Quarterly Changes</t>
  </si>
  <si>
    <t>http://www.treasury.gov/resource-center/data-chart-center/interest-rates/Pages/TextView.aspx?data=yieldYear&amp;year=2015</t>
  </si>
  <si>
    <t>YB Version</t>
  </si>
  <si>
    <t>10 Yr YB</t>
  </si>
  <si>
    <t>10 Yr YB - Static</t>
  </si>
  <si>
    <t>1 day changes</t>
  </si>
  <si>
    <t>0-5bp</t>
  </si>
  <si>
    <t>5-10bp</t>
  </si>
  <si>
    <t>10-15bp</t>
  </si>
  <si>
    <t>15-20bp</t>
  </si>
  <si>
    <t>% days &gt; 5bp</t>
  </si>
  <si>
    <t>https://www.treasury.gov/resource-center/data-chart-center/interest-rates/Pages/TextView.aspx?data=yieldYear&amp;year=2015</t>
  </si>
  <si>
    <t>Get business date from the website</t>
  </si>
  <si>
    <t>Q1</t>
  </si>
  <si>
    <t>Q2</t>
  </si>
  <si>
    <t>Q3</t>
  </si>
  <si>
    <t>Q4</t>
  </si>
  <si>
    <t>Refinanceable %</t>
  </si>
  <si>
    <t>fn30.400.10(iox)</t>
  </si>
  <si>
    <t>YB OAS</t>
  </si>
  <si>
    <t>Daily Refi Universe</t>
  </si>
  <si>
    <t>0</t>
  </si>
  <si>
    <t>% Refinanceble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</si>
  <si>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</si>
  <si>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</si>
  <si>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</si>
  <si>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</si>
  <si>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</si>
  <si>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</si>
  <si>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</si>
  <si>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</si>
  <si>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</si>
  <si>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</si>
  <si>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</si>
  <si>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AsOf</t>
  </si>
  <si>
    <t>MtgRate</t>
  </si>
  <si>
    <t>Scenario</t>
  </si>
  <si>
    <t>-50</t>
  </si>
  <si>
    <t>-40</t>
  </si>
  <si>
    <t>-30</t>
  </si>
  <si>
    <t>-20</t>
  </si>
  <si>
    <t>-10</t>
  </si>
  <si>
    <t>10</t>
  </si>
  <si>
    <t>20</t>
  </si>
  <si>
    <t>30</t>
  </si>
  <si>
    <t>40</t>
  </si>
  <si>
    <t>50</t>
  </si>
  <si>
    <t>RawRate</t>
  </si>
  <si>
    <t>Points</t>
  </si>
  <si>
    <t>Rate</t>
  </si>
  <si>
    <t>PoolLevel</t>
  </si>
  <si>
    <t>2010-01-29</t>
  </si>
  <si>
    <t xml:space="preserve"> </t>
  </si>
  <si>
    <t>-50 bps</t>
  </si>
  <si>
    <t>-40 bps</t>
  </si>
  <si>
    <t>-30 bps</t>
  </si>
  <si>
    <t>-20 bps</t>
  </si>
  <si>
    <t>-10 bps</t>
  </si>
  <si>
    <t>+10 bps</t>
  </si>
  <si>
    <t>+20 bps</t>
  </si>
  <si>
    <t>+30 bps</t>
  </si>
  <si>
    <t>+40 bps</t>
  </si>
  <si>
    <t>+50 bps</t>
  </si>
  <si>
    <t>IO OAS</t>
  </si>
  <si>
    <t>Saved OAS Numbers</t>
  </si>
  <si>
    <t>FN30.400.10(IOX)</t>
  </si>
  <si>
    <t xml:space="preserve">Evolution of Refinanceable Universe Versus IO OAS </t>
  </si>
  <si>
    <t>30-year Refinanceable Universe as a Function of Mortgage Rates</t>
  </si>
  <si>
    <t>The Refinanceable Universe as a Function of Mortgage Rates</t>
  </si>
  <si>
    <t>Prepayment Risk Exposures Versus IO OAS for Cello Fixed Income Master Fund</t>
  </si>
  <si>
    <t>CMO/NAV And Net IO for Cello Fixed Income Master Fund</t>
  </si>
  <si>
    <t>CMO/NAV And Net IO for Sonata</t>
  </si>
  <si>
    <t>asof</t>
  </si>
  <si>
    <t>As Of Date</t>
  </si>
  <si>
    <t>Previous Month</t>
  </si>
  <si>
    <t>Current Coupon</t>
  </si>
  <si>
    <t>30yr FRM Date</t>
  </si>
  <si>
    <t>30yr FRM Rate</t>
  </si>
  <si>
    <t>RefinancibleUniverse Rate Changes</t>
  </si>
  <si>
    <t>Latest Thursday</t>
  </si>
  <si>
    <t>Chart Data</t>
  </si>
  <si>
    <t>Net IO % of NAV</t>
  </si>
  <si>
    <t>Chart Starting Date</t>
  </si>
  <si>
    <t>Prepayment Risk Exposures Versus IO OAS for Sonata Sub-Fund</t>
  </si>
  <si>
    <t>Cello</t>
  </si>
  <si>
    <t>S&amp;P 500</t>
  </si>
  <si>
    <t>Data from S:\Analytics\IOS Performance\YYYY\mm\Monthly</t>
  </si>
  <si>
    <t>IOS Carry(bps)</t>
  </si>
  <si>
    <t>IOS Carry(%)</t>
  </si>
  <si>
    <t>IOS Annual Carry (%)</t>
  </si>
  <si>
    <t>IOS Carry</t>
  </si>
  <si>
    <t>IOS Price</t>
  </si>
  <si>
    <t>IOS Price is the "Cost Basis" column in the spreadsheet.</t>
  </si>
  <si>
    <t>It is based on the price from the close of the prior month.</t>
  </si>
  <si>
    <t>Fund Performance during worst 10 months of the S&amp;P 500</t>
  </si>
  <si>
    <t>Fund Performance during best 10 months of the S&amp;P 500</t>
  </si>
  <si>
    <t>Fund Performance During Best 10 Months of the S&amp;P 500</t>
  </si>
  <si>
    <t>Fund Performance During Worst 10 Months of the S&amp;P 500</t>
  </si>
  <si>
    <t>FN30.400.10(IOX) Carry</t>
  </si>
  <si>
    <t>Copy manually</t>
  </si>
  <si>
    <t>CMO/NAV And Net IO for Cello Fixed Income Master Fund by Quarter</t>
  </si>
  <si>
    <t>CMO/NAV And Net IO for Sonata by Quarter</t>
  </si>
  <si>
    <t>2014</t>
  </si>
  <si>
    <t>2015</t>
  </si>
  <si>
    <t>2016</t>
  </si>
  <si>
    <t>2011</t>
  </si>
  <si>
    <t>2012</t>
  </si>
  <si>
    <t>2013</t>
  </si>
  <si>
    <t>Net IO</t>
  </si>
  <si>
    <t>CMO</t>
  </si>
  <si>
    <t>EM Equities</t>
  </si>
  <si>
    <t>Oil</t>
  </si>
  <si>
    <t>High Yield</t>
  </si>
  <si>
    <t>S&amp;P500</t>
  </si>
  <si>
    <t>IOS.2010.4s</t>
  </si>
  <si>
    <t>peak Nav</t>
  </si>
  <si>
    <t>Drawdown</t>
  </si>
  <si>
    <t>trough Nav</t>
  </si>
  <si>
    <t>Drawup</t>
  </si>
  <si>
    <t>Asset</t>
  </si>
  <si>
    <t>Max Drawdown</t>
  </si>
  <si>
    <t>Max Drawup</t>
  </si>
  <si>
    <t>IOS 4s 2010</t>
  </si>
  <si>
    <t>Draw Ups and Drawdowns</t>
  </si>
  <si>
    <t>Distribution of 1 day yield chg</t>
  </si>
  <si>
    <t>YEAR</t>
  </si>
  <si>
    <t>0-5bps</t>
  </si>
  <si>
    <t>% DAYS &gt; 5bps</t>
  </si>
  <si>
    <t>2016 Q1</t>
  </si>
  <si>
    <t>UPDATE</t>
  </si>
  <si>
    <t>IOS OAS &amp; Universe Refi</t>
  </si>
  <si>
    <t>Historical Carry on IOS 2010 4s</t>
  </si>
  <si>
    <t>Opportunity Set</t>
  </si>
  <si>
    <t>Sonata Net IO &amp; CMO MV % of NAV</t>
  </si>
  <si>
    <t>Drawdowns and Drawups for Select Asset Classes in Q1 2016</t>
  </si>
  <si>
    <t>IOS CPR (%)</t>
  </si>
  <si>
    <t>&gt;5bps</t>
  </si>
  <si>
    <t>% Refinanceble &amp; New Rate Low</t>
  </si>
  <si>
    <t>% CMO/NAV</t>
  </si>
  <si>
    <t>Prepayment Risk Exposures Versus IOS OAS for Cello Fixed Income Master Fund</t>
  </si>
  <si>
    <t>IOS OAS</t>
  </si>
  <si>
    <t>Below will prompt a new date other than month end date (default from TOC).  Will update this and IOS OAS &amp; Mtg Rate chart as well</t>
  </si>
  <si>
    <t>Below will prompt a new date other than month end date (default from TOC).  Will update this and Refinanceable Universe chart as well</t>
  </si>
  <si>
    <t>TBA</t>
  </si>
  <si>
    <t>IOS</t>
  </si>
  <si>
    <t>Return Contributors</t>
  </si>
  <si>
    <t>Summary Portfolio Characteristics</t>
  </si>
  <si>
    <t>CMO OAS</t>
  </si>
  <si>
    <t>Net TBA</t>
  </si>
  <si>
    <t>Interest Rate</t>
  </si>
  <si>
    <t>Volatility</t>
  </si>
  <si>
    <t>Daily Volatility</t>
  </si>
  <si>
    <t>99% VaR</t>
  </si>
  <si>
    <t>Total</t>
  </si>
  <si>
    <t>Base</t>
  </si>
  <si>
    <t>5YR</t>
  </si>
  <si>
    <t>Eurodollar Futures</t>
  </si>
  <si>
    <t>Treasury Futures</t>
  </si>
  <si>
    <t>Security Type</t>
  </si>
  <si>
    <t>+25</t>
  </si>
  <si>
    <t>2YR</t>
  </si>
  <si>
    <t>10 YR</t>
  </si>
  <si>
    <t>30 YR</t>
  </si>
  <si>
    <t>Parallel</t>
  </si>
  <si>
    <t>Partial</t>
  </si>
  <si>
    <t>Drawdown &gt;= 5% over 3 months</t>
  </si>
  <si>
    <t>Options</t>
  </si>
  <si>
    <t>IO and TBA Exposures (% NAV)</t>
  </si>
  <si>
    <t>Balance Sheet Usage (% NAV)</t>
  </si>
  <si>
    <r>
      <t>K</t>
    </r>
    <r>
      <rPr>
        <vertAlign val="subscript"/>
        <sz val="12"/>
        <color rgb="FF2E398A"/>
        <rFont val="Calibri"/>
        <family val="2"/>
      </rPr>
      <t>Cello-HC</t>
    </r>
  </si>
  <si>
    <r>
      <t>K</t>
    </r>
    <r>
      <rPr>
        <vertAlign val="subscript"/>
        <sz val="12"/>
        <color rgb="FF2E398A"/>
        <rFont val="Calibri"/>
        <family val="2"/>
      </rPr>
      <t>Market-HC</t>
    </r>
  </si>
  <si>
    <t>CMO OAS (bps)</t>
  </si>
  <si>
    <t>Portfolio OAS (bps)</t>
  </si>
  <si>
    <t>Carry (%)</t>
  </si>
  <si>
    <t>Probability (%)</t>
  </si>
  <si>
    <t>Conditional Drawdown (% NAV)</t>
  </si>
  <si>
    <t>VaR (% NAV)</t>
  </si>
  <si>
    <t>DV01s (bps NAV)</t>
  </si>
  <si>
    <t>DateMonth</t>
  </si>
  <si>
    <t>FundName</t>
  </si>
  <si>
    <t>Cello_A1a_Return</t>
  </si>
  <si>
    <t>SP500_Return</t>
  </si>
  <si>
    <t>S &amp; P 500 Total Return</t>
  </si>
  <si>
    <t>Date Month</t>
  </si>
  <si>
    <t>Number of Days</t>
  </si>
  <si>
    <t>Portfolio Summary</t>
  </si>
  <si>
    <t>Portfolio IO Exposures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</si>
  <si>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</si>
  <si>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</si>
  <si>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</si>
  <si>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</si>
  <si>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</si>
  <si>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</si>
  <si>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</si>
  <si>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</si>
  <si>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</si>
  <si>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</si>
  <si>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</si>
  <si>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Yield Curve Rates 2015</t>
  </si>
  <si>
    <t>Yield Curve Rates 2016</t>
  </si>
  <si>
    <t>Yield Curve Rates 2014</t>
  </si>
  <si>
    <t>Change</t>
  </si>
  <si>
    <t>Rates</t>
  </si>
  <si>
    <t>CMO OAS (bps)1</t>
  </si>
  <si>
    <t>Net IO Exposure5</t>
  </si>
  <si>
    <t>Net TBA Exposure5</t>
  </si>
  <si>
    <t>Interest Rate3</t>
  </si>
  <si>
    <t>Prepayment6</t>
  </si>
  <si>
    <t>Repo</t>
  </si>
  <si>
    <t>CMO OAS7</t>
  </si>
  <si>
    <t>Cash</t>
  </si>
  <si>
    <t>Current Coupon8</t>
  </si>
  <si>
    <t>K Fund-HC4</t>
  </si>
  <si>
    <t>K Market-HC4</t>
  </si>
  <si>
    <t>Risk Distribution (%)</t>
  </si>
  <si>
    <t>Prepayment</t>
  </si>
  <si>
    <t>Portfolio Carry (%) 2</t>
  </si>
  <si>
    <t>Portfolio Carry (%)</t>
  </si>
  <si>
    <t>AUM</t>
  </si>
  <si>
    <t>NAV ($mm)</t>
  </si>
  <si>
    <t>2016 Q2</t>
  </si>
  <si>
    <t>Projected Return Contributors</t>
  </si>
  <si>
    <t>2016-07-29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</si>
</sst>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3" formatCode="_(* #,##0.00_);_(* \(#,##0.00\);_(* &quot;-&quot;??_);_(@_)"/>
    <numFmt numFmtId="164" formatCode="0.0%"/>
    <numFmt numFmtId="165" formatCode="[$-409]mmm\-yy;@"/>
    <numFmt numFmtId="166" formatCode="yyyy\-mm\-dd"/>
    <numFmt numFmtId="167" formatCode="_(* #,##0.0000000_);_(* \(#,##0.0000000\);_(* &quot;-&quot;??_);_(@_)"/>
    <numFmt numFmtId="168" formatCode="_(* #,##0.00000_);_(* \(#,##0.00000\);_(* &quot;-&quot;??_);_(@_)"/>
    <numFmt numFmtId="169" formatCode="0.00000000"/>
    <numFmt numFmtId="170" formatCode="##\ ??/32;[Red]\-##\ ??/32"/>
    <numFmt numFmtId="171" formatCode="##\ ??/32;[Red]\(##\ ??/32\)"/>
    <numFmt numFmtId="172" formatCode="#,##0.0_);[Red]\(#,##0.0\)"/>
    <numFmt numFmtId="173" formatCode="mm/dd/yy"/>
    <numFmt numFmtId="174" formatCode="0.000000"/>
    <numFmt numFmtId="175" formatCode="0.00000"/>
    <numFmt numFmtId="176" formatCode="0.0%;[Red]\-0.0%"/>
    <numFmt numFmtId="177" formatCode="0.00\%"/>
    <numFmt numFmtId="178" formatCode="0.0"/>
    <numFmt numFmtId="179" formatCode="0.0000"/>
    <numFmt numFmtId="180" formatCode="0.000000000"/>
    <numFmt numFmtId="181" formatCode="mm/dd/yy;@"/>
    <numFmt numFmtId="182" formatCode="0.000"/>
  </numFmts>
  <fonts count="60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rgb="FF2E398A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2"/>
      <color rgb="FF2E398A"/>
      <name val="Calibri"/>
      <family val="2"/>
    </font>
    <font>
      <sz val="11"/>
      <color rgb="FF000000"/>
      <name val="Calibri"/>
      <family val="2"/>
    </font>
    <font>
      <sz val="9"/>
      <name val="Calibri"/>
      <family val="2"/>
    </font>
    <font>
      <b/>
      <u/>
      <sz val="11"/>
      <color theme="10"/>
      <name val="Calibri"/>
      <family val="2"/>
    </font>
    <font>
      <u/>
      <sz val="11"/>
      <name val="Calibri"/>
      <family val="2"/>
    </font>
    <font>
      <b/>
      <sz val="12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AD275C"/>
      <name val="Calibri"/>
      <family val="2"/>
    </font>
    <font>
      <b/>
      <sz val="16"/>
      <color rgb="FF2E398A"/>
      <name val="Calibri"/>
      <family val="2"/>
      <scheme val="minor"/>
    </font>
    <font>
      <b/>
      <sz val="11"/>
      <color rgb="FF2E398A"/>
      <name val="Calibri"/>
      <family val="2"/>
    </font>
    <font>
      <b/>
      <sz val="16"/>
      <color rgb="FF2E398A"/>
      <name val="Calibri"/>
      <family val="2"/>
    </font>
    <font>
      <b/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name val="Calibri"/>
      <family val="2"/>
    </font>
    <font>
      <u/>
      <sz val="10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rgb="FF2E398A"/>
      <name val="Calibri"/>
      <family val="2"/>
    </font>
    <font>
      <sz val="10"/>
      <color theme="1"/>
      <name val="Calibri"/>
      <family val="2"/>
      <scheme val="minor"/>
    </font>
    <font>
      <b/>
      <i/>
      <sz val="10"/>
      <color rgb="FFAD275C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</font>
    <font>
      <vertAlign val="subscript"/>
      <sz val="12"/>
      <color rgb="FF2E398A"/>
      <name val="Calibri"/>
      <family val="2"/>
    </font>
    <font>
      <sz val="11"/>
      <color theme="0"/>
      <name val="Calibri"/>
      <family val="2"/>
    </font>
    <font>
      <sz val="16"/>
      <color theme="1"/>
      <name val="Century Gothic"/>
      <family val="2"/>
    </font>
    <font>
      <sz val="16"/>
      <color theme="0"/>
      <name val="Century Gothic"/>
      <family val="2"/>
    </font>
    <font>
      <b/>
      <sz val="9"/>
      <color theme="0"/>
      <name val="Calibri"/>
      <family val="2"/>
    </font>
    <font>
      <sz val="9"/>
      <color theme="0"/>
      <name val="Calibri"/>
      <family val="2"/>
    </font>
    <font>
      <sz val="10"/>
      <color rgb="FF2A2A2A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rgb="FF2E398A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2E398A"/>
      <name val="Calibri"/>
      <family val="2"/>
      <scheme val="minor"/>
    </font>
    <font>
      <b/>
      <i/>
      <sz val="10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203353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theme="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68880"/>
        <bgColor indexed="64"/>
      </patternFill>
    </fill>
    <fill>
      <patternFill patternType="solid">
        <fgColor rgb="FF002060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/>
      <right/>
      <top style="thin">
        <color rgb="FF2E398A"/>
      </top>
      <bottom/>
      <diagonal/>
    </border>
    <border>
      <left/>
      <right style="thin">
        <color rgb="FF2E398A"/>
      </right>
      <top style="thin">
        <color rgb="FF2E398A"/>
      </top>
      <bottom/>
      <diagonal/>
    </border>
    <border>
      <left/>
      <right style="thin">
        <color rgb="FF2E398A"/>
      </right>
      <top/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2E398A"/>
      </left>
      <right style="thin">
        <color rgb="FF2E398A"/>
      </right>
      <top style="thin">
        <color theme="4"/>
      </top>
      <bottom style="thin">
        <color rgb="FF2E398A"/>
      </bottom>
      <diagonal/>
    </border>
    <border>
      <left style="thin">
        <color theme="4"/>
      </left>
      <right/>
      <top/>
      <bottom/>
      <diagonal/>
    </border>
    <border>
      <left/>
      <right/>
      <top/>
      <bottom style="double">
        <color rgb="FF2E398A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2E398A"/>
      </left>
      <right style="hair">
        <color rgb="FF2E398A"/>
      </right>
      <top style="hair">
        <color rgb="FF2E398A"/>
      </top>
      <bottom style="hair">
        <color rgb="FF2E398A"/>
      </bottom>
      <diagonal/>
    </border>
    <border>
      <left style="hair">
        <color rgb="FF2E398A"/>
      </left>
      <right style="hair">
        <color rgb="FF2E398A"/>
      </right>
      <top style="hair">
        <color rgb="FF2E398A"/>
      </top>
      <bottom style="thin">
        <color rgb="FF2E398A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/>
      <diagonal/>
    </border>
    <border>
      <left/>
      <right/>
      <top/>
      <bottom style="thin">
        <color rgb="FFC4B59B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rgb="FF968880"/>
      </bottom>
      <diagonal/>
    </border>
    <border>
      <left style="thin">
        <color theme="0"/>
      </left>
      <right/>
      <top/>
      <bottom style="thin">
        <color rgb="FF968880"/>
      </bottom>
      <diagonal/>
    </border>
    <border>
      <left/>
      <right style="thin">
        <color theme="0"/>
      </right>
      <top/>
      <bottom style="thin">
        <color rgb="FF968880"/>
      </bottom>
      <diagonal/>
    </border>
    <border>
      <left/>
      <right/>
      <top style="thin">
        <color rgb="FFC4B59B"/>
      </top>
      <bottom style="thin">
        <color rgb="FFC4B59B"/>
      </bottom>
      <diagonal/>
    </border>
    <border>
      <left style="thin">
        <color rgb="FF2E398A"/>
      </left>
      <right style="hair">
        <color rgb="FF2E398A"/>
      </right>
      <top style="thin">
        <color rgb="FF2E398A"/>
      </top>
      <bottom style="hair">
        <color rgb="FF2E398A"/>
      </bottom>
      <diagonal/>
    </border>
    <border>
      <left style="hair">
        <color rgb="FF2E398A"/>
      </left>
      <right style="hair">
        <color rgb="FF2E398A"/>
      </right>
      <top style="thin">
        <color rgb="FF2E398A"/>
      </top>
      <bottom style="hair">
        <color rgb="FF2E398A"/>
      </bottom>
      <diagonal/>
    </border>
    <border>
      <left style="hair">
        <color rgb="FF2E398A"/>
      </left>
      <right style="thin">
        <color rgb="FF2E398A"/>
      </right>
      <top style="thin">
        <color rgb="FF2E398A"/>
      </top>
      <bottom style="hair">
        <color rgb="FF2E398A"/>
      </bottom>
      <diagonal/>
    </border>
    <border>
      <left style="thin">
        <color rgb="FF2E398A"/>
      </left>
      <right style="hair">
        <color rgb="FF2E398A"/>
      </right>
      <top style="hair">
        <color rgb="FF2E398A"/>
      </top>
      <bottom style="hair">
        <color rgb="FF2E398A"/>
      </bottom>
      <diagonal/>
    </border>
    <border>
      <left style="hair">
        <color rgb="FF2E398A"/>
      </left>
      <right style="thin">
        <color rgb="FF2E398A"/>
      </right>
      <top style="hair">
        <color rgb="FF2E398A"/>
      </top>
      <bottom style="hair">
        <color rgb="FF2E398A"/>
      </bottom>
      <diagonal/>
    </border>
    <border>
      <left style="thin">
        <color rgb="FF2E398A"/>
      </left>
      <right style="hair">
        <color rgb="FF2E398A"/>
      </right>
      <top style="hair">
        <color rgb="FF2E398A"/>
      </top>
      <bottom style="thin">
        <color rgb="FF2E398A"/>
      </bottom>
      <diagonal/>
    </border>
    <border>
      <left style="hair">
        <color rgb="FF2E398A"/>
      </left>
      <right style="thin">
        <color rgb="FF2E398A"/>
      </right>
      <top style="hair">
        <color rgb="FF2E398A"/>
      </top>
      <bottom style="thin">
        <color rgb="FF2E398A"/>
      </bottom>
      <diagonal/>
    </border>
    <border>
      <left/>
      <right/>
      <top style="thin">
        <color rgb="FFC4BF9B"/>
      </top>
      <bottom style="thin">
        <color rgb="FFC4BF9B"/>
      </bottom>
      <diagonal/>
    </border>
    <border>
      <left/>
      <right/>
      <top style="thin">
        <color rgb="FF2E398A"/>
      </top>
      <bottom style="thin">
        <color rgb="FFC4BF9B"/>
      </bottom>
      <diagonal/>
    </border>
    <border>
      <left/>
      <right/>
      <top/>
      <bottom style="thin">
        <color rgb="FFC4BF9B"/>
      </bottom>
      <diagonal/>
    </border>
    <border>
      <left/>
      <right/>
      <top style="thin">
        <color rgb="FFC4BF9B"/>
      </top>
      <bottom/>
      <diagonal/>
    </border>
    <border>
      <left style="thin">
        <color rgb="FF2E398A"/>
      </left>
      <right/>
      <top/>
      <bottom/>
      <diagonal/>
    </border>
  </borders>
  <cellStyleXfs count="16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4" fillId="0" borderId="0"/>
    <xf numFmtId="0" fontId="20" fillId="0" borderId="0" applyNumberFormat="0" applyFill="0" applyBorder="0" applyAlignment="0" applyProtection="0"/>
    <xf numFmtId="9" fontId="23" fillId="0" borderId="0" applyFont="0" applyFill="0" applyBorder="0" applyAlignment="0" applyProtection="0"/>
    <xf numFmtId="43" fontId="14" fillId="0" borderId="0" applyFill="0" applyBorder="0" applyAlignment="0" applyProtection="0"/>
    <xf numFmtId="0" fontId="23" fillId="0" borderId="0"/>
    <xf numFmtId="0" fontId="3" fillId="11" borderId="29" applyNumberFormat="0" applyFont="0" applyAlignment="0" applyProtection="0"/>
    <xf numFmtId="43" fontId="2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</cellStyleXfs>
  <cellXfs count="354">
    <xf numFmtId="0" fontId="0" fillId="0" borderId="0" xfId="0"/>
    <xf numFmtId="22" fontId="0" fillId="0" borderId="0" xfId="0" applyNumberFormat="1"/>
    <xf numFmtId="14" fontId="0" fillId="0" borderId="0" xfId="0" applyNumberFormat="1"/>
    <xf numFmtId="43" fontId="0" fillId="0" borderId="0" xfId="1" applyFont="1"/>
    <xf numFmtId="2" fontId="0" fillId="0" borderId="0" xfId="2" applyNumberFormat="1" applyFont="1"/>
    <xf numFmtId="0" fontId="0" fillId="0" borderId="0" xfId="0" pivotButton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43" fontId="5" fillId="0" borderId="0" xfId="1" applyFont="1"/>
    <xf numFmtId="0" fontId="4" fillId="0" borderId="0" xfId="0" applyFont="1" applyAlignment="1"/>
    <xf numFmtId="43" fontId="6" fillId="0" borderId="0" xfId="1" applyFont="1"/>
    <xf numFmtId="43" fontId="7" fillId="0" borderId="0" xfId="1" applyFont="1"/>
    <xf numFmtId="43" fontId="8" fillId="0" borderId="0" xfId="1" applyFont="1"/>
    <xf numFmtId="43" fontId="9" fillId="0" borderId="0" xfId="1" applyFont="1"/>
    <xf numFmtId="43" fontId="10" fillId="0" borderId="0" xfId="1" applyFont="1"/>
    <xf numFmtId="17" fontId="0" fillId="0" borderId="0" xfId="0" applyNumberFormat="1" applyAlignment="1">
      <alignment horizontal="left"/>
    </xf>
    <xf numFmtId="43" fontId="0" fillId="0" borderId="0" xfId="1" applyNumberFormat="1" applyFont="1"/>
    <xf numFmtId="0" fontId="15" fillId="0" borderId="0" xfId="3" applyFont="1"/>
    <xf numFmtId="14" fontId="19" fillId="4" borderId="0" xfId="3" applyNumberFormat="1" applyFont="1" applyFill="1" applyAlignment="1">
      <alignment vertical="top" wrapText="1"/>
    </xf>
    <xf numFmtId="0" fontId="21" fillId="0" borderId="0" xfId="4" applyFont="1"/>
    <xf numFmtId="2" fontId="15" fillId="0" borderId="0" xfId="3" applyNumberFormat="1" applyFont="1"/>
    <xf numFmtId="14" fontId="15" fillId="0" borderId="0" xfId="3" applyNumberFormat="1" applyFont="1"/>
    <xf numFmtId="9" fontId="15" fillId="0" borderId="0" xfId="5" applyFont="1"/>
    <xf numFmtId="14" fontId="14" fillId="0" borderId="0" xfId="3" applyNumberFormat="1" applyFont="1"/>
    <xf numFmtId="2" fontId="14" fillId="0" borderId="0" xfId="6" applyNumberFormat="1" applyFont="1" applyFill="1" applyBorder="1" applyAlignment="1"/>
    <xf numFmtId="164" fontId="14" fillId="0" borderId="0" xfId="3" applyNumberFormat="1" applyFont="1" applyFill="1" applyBorder="1" applyAlignment="1"/>
    <xf numFmtId="0" fontId="14" fillId="0" borderId="0" xfId="3" applyFont="1"/>
    <xf numFmtId="0" fontId="14" fillId="0" borderId="0" xfId="3" applyNumberFormat="1" applyFont="1" applyFill="1" applyBorder="1" applyAlignment="1"/>
    <xf numFmtId="164" fontId="14" fillId="0" borderId="0" xfId="5" applyNumberFormat="1" applyFont="1" applyFill="1" applyBorder="1" applyAlignment="1"/>
    <xf numFmtId="14" fontId="14" fillId="0" borderId="0" xfId="3" applyNumberFormat="1" applyFont="1" applyFill="1" applyBorder="1" applyAlignment="1"/>
    <xf numFmtId="2" fontId="0" fillId="0" borderId="0" xfId="6" applyNumberFormat="1" applyFont="1" applyFill="1" applyBorder="1" applyAlignment="1"/>
    <xf numFmtId="2" fontId="14" fillId="0" borderId="0" xfId="6" applyNumberFormat="1" applyFont="1"/>
    <xf numFmtId="9" fontId="14" fillId="0" borderId="0" xfId="5" applyFont="1"/>
    <xf numFmtId="0" fontId="15" fillId="0" borderId="0" xfId="3" applyNumberFormat="1" applyFont="1" applyFill="1" applyBorder="1" applyAlignment="1"/>
    <xf numFmtId="0" fontId="11" fillId="0" borderId="0" xfId="3" applyNumberFormat="1" applyFont="1" applyFill="1" applyBorder="1" applyAlignment="1">
      <alignment horizontal="center"/>
    </xf>
    <xf numFmtId="2" fontId="13" fillId="0" borderId="0" xfId="6" applyNumberFormat="1" applyFont="1" applyFill="1" applyBorder="1" applyAlignment="1">
      <alignment horizontal="center" wrapText="1"/>
    </xf>
    <xf numFmtId="14" fontId="14" fillId="3" borderId="5" xfId="3" applyNumberFormat="1" applyFont="1" applyFill="1" applyBorder="1" applyAlignment="1">
      <alignment horizontal="center"/>
    </xf>
    <xf numFmtId="164" fontId="14" fillId="3" borderId="6" xfId="3" applyNumberFormat="1" applyFont="1" applyFill="1" applyBorder="1" applyAlignment="1">
      <alignment horizontal="center" wrapText="1"/>
    </xf>
    <xf numFmtId="2" fontId="14" fillId="0" borderId="0" xfId="3" applyNumberFormat="1" applyFont="1"/>
    <xf numFmtId="165" fontId="14" fillId="0" borderId="0" xfId="3" applyNumberFormat="1" applyFont="1"/>
    <xf numFmtId="0" fontId="12" fillId="0" borderId="0" xfId="3" applyFont="1" applyAlignment="1">
      <alignment horizontal="center"/>
    </xf>
    <xf numFmtId="2" fontId="14" fillId="0" borderId="7" xfId="3" applyNumberFormat="1" applyFont="1" applyBorder="1"/>
    <xf numFmtId="2" fontId="14" fillId="0" borderId="8" xfId="3" applyNumberFormat="1" applyFont="1" applyBorder="1"/>
    <xf numFmtId="0" fontId="14" fillId="0" borderId="0" xfId="3" applyFont="1" applyBorder="1"/>
    <xf numFmtId="9" fontId="14" fillId="0" borderId="0" xfId="5" applyFont="1" applyBorder="1"/>
    <xf numFmtId="9" fontId="14" fillId="0" borderId="9" xfId="5" applyFont="1" applyBorder="1"/>
    <xf numFmtId="9" fontId="14" fillId="0" borderId="1" xfId="5" applyFont="1" applyBorder="1"/>
    <xf numFmtId="0" fontId="14" fillId="0" borderId="1" xfId="3" applyFont="1" applyBorder="1"/>
    <xf numFmtId="0" fontId="14" fillId="0" borderId="6" xfId="3" applyFont="1" applyBorder="1"/>
    <xf numFmtId="0" fontId="23" fillId="0" borderId="0" xfId="7"/>
    <xf numFmtId="0" fontId="29" fillId="0" borderId="0" xfId="7" applyFont="1" applyFill="1" applyAlignment="1">
      <alignment horizontal="left" vertical="center" wrapText="1" indent="1" readingOrder="1"/>
    </xf>
    <xf numFmtId="164" fontId="18" fillId="0" borderId="0" xfId="7" applyNumberFormat="1" applyFont="1" applyFill="1" applyAlignment="1">
      <alignment horizontal="left" vertical="center" wrapText="1" indent="1" readingOrder="1"/>
    </xf>
    <xf numFmtId="1" fontId="14" fillId="0" borderId="0" xfId="3" applyNumberFormat="1" applyFont="1" applyFill="1" applyBorder="1" applyAlignment="1"/>
    <xf numFmtId="0" fontId="20" fillId="0" borderId="0" xfId="4" applyFont="1"/>
    <xf numFmtId="0" fontId="31" fillId="0" borderId="0" xfId="4" applyFont="1"/>
    <xf numFmtId="0" fontId="23" fillId="0" borderId="0" xfId="0" applyFont="1"/>
    <xf numFmtId="0" fontId="32" fillId="0" borderId="0" xfId="0" applyFont="1"/>
    <xf numFmtId="14" fontId="14" fillId="0" borderId="0" xfId="3" applyNumberFormat="1" applyFont="1" applyFill="1"/>
    <xf numFmtId="0" fontId="14" fillId="0" borderId="17" xfId="3" applyNumberFormat="1" applyFont="1" applyBorder="1" applyAlignment="1"/>
    <xf numFmtId="0" fontId="11" fillId="7" borderId="14" xfId="3" applyNumberFormat="1" applyFont="1" applyFill="1" applyBorder="1" applyAlignment="1">
      <alignment horizontal="center"/>
    </xf>
    <xf numFmtId="0" fontId="11" fillId="7" borderId="16" xfId="3" applyNumberFormat="1" applyFont="1" applyFill="1" applyBorder="1" applyAlignment="1">
      <alignment horizontal="center"/>
    </xf>
    <xf numFmtId="0" fontId="24" fillId="3" borderId="10" xfId="3" applyFont="1" applyFill="1" applyBorder="1" applyAlignment="1">
      <alignment horizontal="right"/>
    </xf>
    <xf numFmtId="165" fontId="24" fillId="3" borderId="11" xfId="3" quotePrefix="1" applyNumberFormat="1" applyFont="1" applyFill="1" applyBorder="1" applyAlignment="1">
      <alignment horizontal="right"/>
    </xf>
    <xf numFmtId="0" fontId="34" fillId="9" borderId="2" xfId="3" applyFont="1" applyFill="1" applyBorder="1"/>
    <xf numFmtId="0" fontId="34" fillId="9" borderId="3" xfId="3" applyFont="1" applyFill="1" applyBorder="1"/>
    <xf numFmtId="0" fontId="34" fillId="9" borderId="4" xfId="3" applyFont="1" applyFill="1" applyBorder="1"/>
    <xf numFmtId="0" fontId="24" fillId="3" borderId="21" xfId="3" applyFont="1" applyFill="1" applyBorder="1"/>
    <xf numFmtId="0" fontId="12" fillId="0" borderId="24" xfId="3" applyFont="1" applyBorder="1" applyAlignment="1">
      <alignment horizontal="center"/>
    </xf>
    <xf numFmtId="0" fontId="27" fillId="0" borderId="20" xfId="3" applyFont="1" applyBorder="1"/>
    <xf numFmtId="2" fontId="14" fillId="0" borderId="2" xfId="3" applyNumberFormat="1" applyFont="1" applyBorder="1" applyAlignment="1">
      <alignment horizontal="center"/>
    </xf>
    <xf numFmtId="2" fontId="14" fillId="0" borderId="3" xfId="3" applyNumberFormat="1" applyFont="1" applyBorder="1" applyAlignment="1">
      <alignment horizontal="center"/>
    </xf>
    <xf numFmtId="2" fontId="27" fillId="0" borderId="3" xfId="3" applyNumberFormat="1" applyFont="1" applyBorder="1" applyAlignment="1">
      <alignment horizontal="center"/>
    </xf>
    <xf numFmtId="2" fontId="14" fillId="0" borderId="4" xfId="3" applyNumberFormat="1" applyFont="1" applyBorder="1" applyAlignment="1">
      <alignment horizontal="center"/>
    </xf>
    <xf numFmtId="2" fontId="14" fillId="0" borderId="0" xfId="3" applyNumberFormat="1" applyFont="1" applyAlignment="1">
      <alignment horizontal="center"/>
    </xf>
    <xf numFmtId="43" fontId="14" fillId="0" borderId="0" xfId="6" applyNumberFormat="1" applyFont="1"/>
    <xf numFmtId="0" fontId="11" fillId="7" borderId="10" xfId="3" applyNumberFormat="1" applyFont="1" applyFill="1" applyBorder="1" applyAlignment="1">
      <alignment horizontal="center"/>
    </xf>
    <xf numFmtId="14" fontId="14" fillId="0" borderId="25" xfId="3" applyNumberFormat="1" applyFont="1" applyBorder="1" applyAlignment="1"/>
    <xf numFmtId="0" fontId="12" fillId="6" borderId="0" xfId="3" applyFont="1" applyFill="1" applyAlignment="1">
      <alignment horizontal="center"/>
    </xf>
    <xf numFmtId="9" fontId="14" fillId="0" borderId="0" xfId="5" applyFont="1" applyAlignment="1">
      <alignment horizontal="center"/>
    </xf>
    <xf numFmtId="9" fontId="14" fillId="0" borderId="17" xfId="5" applyNumberFormat="1" applyFont="1" applyBorder="1" applyAlignment="1">
      <alignment horizontal="center"/>
    </xf>
    <xf numFmtId="9" fontId="14" fillId="0" borderId="18" xfId="5" applyNumberFormat="1" applyFont="1" applyBorder="1" applyAlignment="1">
      <alignment horizontal="center"/>
    </xf>
    <xf numFmtId="9" fontId="14" fillId="0" borderId="19" xfId="5" applyNumberFormat="1" applyFont="1" applyBorder="1" applyAlignment="1">
      <alignment horizontal="center"/>
    </xf>
    <xf numFmtId="0" fontId="11" fillId="8" borderId="15" xfId="3" applyNumberFormat="1" applyFont="1" applyFill="1" applyBorder="1" applyAlignment="1">
      <alignment horizontal="center"/>
    </xf>
    <xf numFmtId="0" fontId="11" fillId="8" borderId="16" xfId="3" applyNumberFormat="1" applyFont="1" applyFill="1" applyBorder="1" applyAlignment="1">
      <alignment horizontal="center"/>
    </xf>
    <xf numFmtId="0" fontId="11" fillId="8" borderId="26" xfId="3" applyNumberFormat="1" applyFont="1" applyFill="1" applyBorder="1" applyAlignment="1">
      <alignment horizontal="center"/>
    </xf>
    <xf numFmtId="0" fontId="11" fillId="8" borderId="0" xfId="3" applyNumberFormat="1" applyFont="1" applyFill="1" applyBorder="1" applyAlignment="1">
      <alignment horizontal="center"/>
    </xf>
    <xf numFmtId="0" fontId="14" fillId="3" borderId="4" xfId="3" applyFont="1" applyFill="1" applyBorder="1"/>
    <xf numFmtId="2" fontId="11" fillId="10" borderId="1" xfId="6" applyNumberFormat="1" applyFont="1" applyFill="1" applyBorder="1" applyAlignment="1">
      <alignment horizontal="center" wrapText="1"/>
    </xf>
    <xf numFmtId="14" fontId="12" fillId="8" borderId="5" xfId="3" applyNumberFormat="1" applyFont="1" applyFill="1" applyBorder="1" applyAlignment="1">
      <alignment horizontal="center"/>
    </xf>
    <xf numFmtId="2" fontId="12" fillId="8" borderId="6" xfId="6" applyNumberFormat="1" applyFont="1" applyFill="1" applyBorder="1" applyAlignment="1">
      <alignment horizontal="center" wrapText="1"/>
    </xf>
    <xf numFmtId="0" fontId="14" fillId="3" borderId="3" xfId="3" applyFont="1" applyFill="1" applyBorder="1"/>
    <xf numFmtId="0" fontId="35" fillId="0" borderId="27" xfId="3" applyFont="1" applyBorder="1"/>
    <xf numFmtId="0" fontId="36" fillId="3" borderId="21" xfId="3" applyFont="1" applyFill="1" applyBorder="1"/>
    <xf numFmtId="0" fontId="34" fillId="0" borderId="22" xfId="3" applyFont="1" applyBorder="1" applyAlignment="1">
      <alignment horizontal="center"/>
    </xf>
    <xf numFmtId="0" fontId="34" fillId="0" borderId="23" xfId="3" applyFont="1" applyBorder="1" applyAlignment="1">
      <alignment horizontal="center"/>
    </xf>
    <xf numFmtId="0" fontId="34" fillId="0" borderId="12" xfId="3" applyFont="1" applyBorder="1" applyAlignment="1">
      <alignment horizontal="center"/>
    </xf>
    <xf numFmtId="0" fontId="34" fillId="0" borderId="13" xfId="3" applyFont="1" applyBorder="1" applyAlignment="1">
      <alignment horizontal="center"/>
    </xf>
    <xf numFmtId="0" fontId="36" fillId="3" borderId="2" xfId="3" applyFont="1" applyFill="1" applyBorder="1"/>
    <xf numFmtId="1" fontId="14" fillId="3" borderId="1" xfId="6" applyNumberFormat="1" applyFont="1" applyFill="1" applyBorder="1" applyAlignment="1">
      <alignment horizontal="center"/>
    </xf>
    <xf numFmtId="1" fontId="14" fillId="0" borderId="0" xfId="6" applyNumberFormat="1" applyFont="1" applyFill="1" applyBorder="1" applyAlignment="1"/>
    <xf numFmtId="1" fontId="14" fillId="5" borderId="1" xfId="3" applyNumberFormat="1" applyFont="1" applyFill="1" applyBorder="1" applyAlignment="1">
      <alignment horizontal="center"/>
    </xf>
    <xf numFmtId="1" fontId="14" fillId="0" borderId="28" xfId="3" applyNumberFormat="1" applyFont="1" applyBorder="1"/>
    <xf numFmtId="1" fontId="14" fillId="0" borderId="0" xfId="3" applyNumberFormat="1" applyFont="1" applyBorder="1"/>
    <xf numFmtId="1" fontId="27" fillId="0" borderId="0" xfId="3" applyNumberFormat="1" applyFont="1" applyBorder="1"/>
    <xf numFmtId="0" fontId="14" fillId="0" borderId="21" xfId="3" applyNumberFormat="1" applyFont="1" applyFill="1" applyBorder="1" applyAlignment="1"/>
    <xf numFmtId="14" fontId="14" fillId="5" borderId="1" xfId="3" applyNumberFormat="1" applyFont="1" applyFill="1" applyBorder="1" applyAlignment="1">
      <alignment horizontal="center"/>
    </xf>
    <xf numFmtId="14" fontId="14" fillId="0" borderId="0" xfId="3" applyNumberFormat="1" applyFont="1" applyBorder="1"/>
    <xf numFmtId="14" fontId="14" fillId="0" borderId="28" xfId="3" applyNumberFormat="1" applyFont="1" applyBorder="1"/>
    <xf numFmtId="14" fontId="27" fillId="0" borderId="0" xfId="3" applyNumberFormat="1" applyFont="1" applyBorder="1"/>
    <xf numFmtId="14" fontId="24" fillId="0" borderId="0" xfId="3" applyNumberFormat="1" applyFont="1" applyBorder="1"/>
    <xf numFmtId="0" fontId="14" fillId="5" borderId="1" xfId="3" applyFont="1" applyFill="1" applyBorder="1" applyAlignment="1">
      <alignment horizontal="center" wrapText="1"/>
    </xf>
    <xf numFmtId="39" fontId="14" fillId="0" borderId="0" xfId="1" applyNumberFormat="1" applyFont="1" applyBorder="1"/>
    <xf numFmtId="39" fontId="14" fillId="0" borderId="28" xfId="1" applyNumberFormat="1" applyFont="1" applyBorder="1"/>
    <xf numFmtId="39" fontId="27" fillId="0" borderId="0" xfId="1" applyNumberFormat="1" applyFont="1" applyBorder="1"/>
    <xf numFmtId="14" fontId="14" fillId="0" borderId="30" xfId="3" applyNumberFormat="1" applyFont="1" applyBorder="1"/>
    <xf numFmtId="1" fontId="14" fillId="0" borderId="30" xfId="3" applyNumberFormat="1" applyFont="1" applyBorder="1"/>
    <xf numFmtId="39" fontId="14" fillId="0" borderId="30" xfId="1" applyNumberFormat="1" applyFont="1" applyBorder="1"/>
    <xf numFmtId="165" fontId="23" fillId="0" borderId="0" xfId="7" applyNumberFormat="1"/>
    <xf numFmtId="167" fontId="23" fillId="0" borderId="0" xfId="7" applyNumberFormat="1"/>
    <xf numFmtId="168" fontId="23" fillId="0" borderId="0" xfId="7" applyNumberFormat="1"/>
    <xf numFmtId="17" fontId="3" fillId="0" borderId="0" xfId="7" applyNumberFormat="1" applyFont="1"/>
    <xf numFmtId="0" fontId="3" fillId="0" borderId="0" xfId="7" applyFont="1"/>
    <xf numFmtId="0" fontId="3" fillId="0" borderId="0" xfId="7" applyNumberFormat="1" applyFont="1"/>
    <xf numFmtId="169" fontId="3" fillId="0" borderId="0" xfId="7" applyNumberFormat="1" applyFont="1"/>
    <xf numFmtId="0" fontId="33" fillId="3" borderId="21" xfId="0" applyFont="1" applyFill="1" applyBorder="1"/>
    <xf numFmtId="14" fontId="23" fillId="11" borderId="29" xfId="8" applyNumberFormat="1" applyFont="1"/>
    <xf numFmtId="9" fontId="0" fillId="0" borderId="0" xfId="5" applyFont="1" applyFill="1" applyBorder="1"/>
    <xf numFmtId="0" fontId="3" fillId="0" borderId="0" xfId="7" applyFont="1" applyFill="1"/>
    <xf numFmtId="164" fontId="3" fillId="0" borderId="0" xfId="5" applyNumberFormat="1" applyFont="1" applyFill="1"/>
    <xf numFmtId="171" fontId="3" fillId="0" borderId="0" xfId="7" applyNumberFormat="1" applyFont="1" applyFill="1"/>
    <xf numFmtId="0" fontId="3" fillId="0" borderId="0" xfId="7" applyFont="1" applyAlignment="1">
      <alignment wrapText="1"/>
    </xf>
    <xf numFmtId="0" fontId="23" fillId="0" borderId="0" xfId="7" applyAlignment="1">
      <alignment wrapText="1"/>
    </xf>
    <xf numFmtId="0" fontId="23" fillId="0" borderId="0" xfId="7" applyFont="1" applyFill="1" applyBorder="1" applyAlignment="1">
      <alignment horizontal="left" wrapText="1"/>
    </xf>
    <xf numFmtId="0" fontId="0" fillId="0" borderId="0" xfId="7" applyFont="1" applyFill="1" applyBorder="1" applyAlignment="1">
      <alignment horizontal="center" wrapText="1"/>
    </xf>
    <xf numFmtId="164" fontId="0" fillId="0" borderId="0" xfId="5" applyNumberFormat="1" applyFont="1" applyFill="1" applyBorder="1" applyAlignment="1">
      <alignment horizontal="center" wrapText="1"/>
    </xf>
    <xf numFmtId="0" fontId="0" fillId="0" borderId="0" xfId="7" applyFont="1" applyFill="1" applyBorder="1" applyAlignment="1">
      <alignment wrapText="1"/>
    </xf>
    <xf numFmtId="14" fontId="0" fillId="0" borderId="0" xfId="7" applyNumberFormat="1" applyFont="1" applyFill="1" applyBorder="1"/>
    <xf numFmtId="164" fontId="0" fillId="0" borderId="0" xfId="5" applyNumberFormat="1" applyFont="1" applyFill="1" applyBorder="1"/>
    <xf numFmtId="0" fontId="0" fillId="0" borderId="0" xfId="7" applyFont="1" applyFill="1" applyBorder="1"/>
    <xf numFmtId="170" fontId="0" fillId="0" borderId="0" xfId="10" applyNumberFormat="1" applyFont="1" applyFill="1" applyBorder="1"/>
    <xf numFmtId="171" fontId="0" fillId="0" borderId="0" xfId="11" applyNumberFormat="1" applyFont="1" applyFill="1" applyBorder="1"/>
    <xf numFmtId="172" fontId="0" fillId="0" borderId="0" xfId="7" applyNumberFormat="1" applyFont="1" applyFill="1" applyBorder="1"/>
    <xf numFmtId="10" fontId="0" fillId="0" borderId="0" xfId="5" applyNumberFormat="1" applyFont="1" applyFill="1" applyBorder="1"/>
    <xf numFmtId="0" fontId="20" fillId="0" borderId="0" xfId="4"/>
    <xf numFmtId="0" fontId="28" fillId="0" borderId="0" xfId="7" applyFont="1" applyAlignment="1"/>
    <xf numFmtId="0" fontId="0" fillId="0" borderId="0" xfId="0" applyAlignment="1">
      <alignment horizontal="left"/>
    </xf>
    <xf numFmtId="173" fontId="0" fillId="0" borderId="0" xfId="0" applyNumberFormat="1" applyAlignment="1">
      <alignment horizontal="left" indent="1"/>
    </xf>
    <xf numFmtId="0" fontId="0" fillId="0" borderId="0" xfId="0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12" borderId="0" xfId="2" applyNumberFormat="1" applyFont="1" applyFill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0" fontId="33" fillId="0" borderId="0" xfId="2" applyNumberFormat="1" applyFont="1" applyAlignment="1">
      <alignment horizontal="center"/>
    </xf>
    <xf numFmtId="10" fontId="33" fillId="12" borderId="0" xfId="2" applyNumberFormat="1" applyFont="1" applyFill="1" applyAlignment="1">
      <alignment horizontal="center"/>
    </xf>
    <xf numFmtId="174" fontId="33" fillId="0" borderId="31" xfId="0" applyNumberFormat="1" applyFont="1" applyFill="1" applyBorder="1" applyAlignment="1">
      <alignment horizontal="center" wrapText="1"/>
    </xf>
    <xf numFmtId="0" fontId="33" fillId="0" borderId="31" xfId="0" applyFont="1" applyFill="1" applyBorder="1" applyAlignment="1">
      <alignment horizontal="center" wrapText="1"/>
    </xf>
    <xf numFmtId="174" fontId="33" fillId="0" borderId="0" xfId="0" applyNumberFormat="1" applyFont="1" applyAlignment="1">
      <alignment horizontal="center"/>
    </xf>
    <xf numFmtId="175" fontId="33" fillId="0" borderId="31" xfId="0" applyNumberFormat="1" applyFont="1" applyFill="1" applyBorder="1" applyAlignment="1">
      <alignment horizontal="center" wrapText="1"/>
    </xf>
    <xf numFmtId="174" fontId="0" fillId="0" borderId="0" xfId="0" applyNumberFormat="1" applyFill="1" applyBorder="1" applyAlignment="1">
      <alignment horizontal="center" wrapText="1"/>
    </xf>
    <xf numFmtId="174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175" fontId="0" fillId="0" borderId="0" xfId="0" applyNumberForma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176" fontId="3" fillId="0" borderId="32" xfId="0" applyNumberFormat="1" applyFont="1" applyBorder="1"/>
    <xf numFmtId="176" fontId="3" fillId="12" borderId="0" xfId="0" applyNumberFormat="1" applyFont="1" applyFill="1" applyBorder="1"/>
    <xf numFmtId="175" fontId="0" fillId="0" borderId="0" xfId="0" applyNumberFormat="1" applyAlignment="1">
      <alignment horizontal="center"/>
    </xf>
    <xf numFmtId="176" fontId="3" fillId="0" borderId="33" xfId="0" applyNumberFormat="1" applyFont="1" applyBorder="1"/>
    <xf numFmtId="174" fontId="0" fillId="13" borderId="0" xfId="0" applyNumberFormat="1" applyFill="1"/>
    <xf numFmtId="175" fontId="0" fillId="0" borderId="0" xfId="0" applyNumberFormat="1"/>
    <xf numFmtId="0" fontId="0" fillId="0" borderId="0" xfId="0" applyFont="1" applyAlignment="1">
      <alignment horizontal="left"/>
    </xf>
    <xf numFmtId="164" fontId="0" fillId="0" borderId="0" xfId="2" applyNumberFormat="1" applyFont="1"/>
    <xf numFmtId="164" fontId="0" fillId="0" borderId="0" xfId="2" applyNumberFormat="1" applyFont="1" applyAlignment="1">
      <alignment horizontal="center"/>
    </xf>
    <xf numFmtId="0" fontId="20" fillId="0" borderId="0" xfId="4" quotePrefix="1"/>
    <xf numFmtId="0" fontId="22" fillId="2" borderId="0" xfId="3" applyFont="1" applyFill="1" applyBorder="1" applyAlignment="1">
      <alignment horizontal="center" vertical="center" wrapText="1" readingOrder="1"/>
    </xf>
    <xf numFmtId="9" fontId="18" fillId="0" borderId="0" xfId="0" applyNumberFormat="1" applyFont="1" applyAlignment="1">
      <alignment horizontal="center" vertical="center" wrapText="1" readingOrder="1"/>
    </xf>
    <xf numFmtId="9" fontId="18" fillId="3" borderId="0" xfId="0" applyNumberFormat="1" applyFont="1" applyFill="1" applyAlignment="1">
      <alignment horizontal="center" vertical="center" wrapText="1" readingOrder="1"/>
    </xf>
    <xf numFmtId="0" fontId="39" fillId="0" borderId="0" xfId="7" applyFont="1" applyFill="1" applyAlignment="1">
      <alignment horizontal="left" vertical="center" indent="1" readingOrder="1"/>
    </xf>
    <xf numFmtId="165" fontId="14" fillId="0" borderId="0" xfId="5" applyNumberFormat="1" applyFont="1"/>
    <xf numFmtId="10" fontId="14" fillId="0" borderId="0" xfId="3" applyNumberFormat="1" applyFont="1"/>
    <xf numFmtId="177" fontId="14" fillId="0" borderId="19" xfId="6" applyNumberFormat="1" applyFont="1" applyBorder="1"/>
    <xf numFmtId="177" fontId="34" fillId="0" borderId="12" xfId="3" applyNumberFormat="1" applyFont="1" applyBorder="1" applyAlignment="1">
      <alignment horizontal="center"/>
    </xf>
    <xf numFmtId="43" fontId="40" fillId="0" borderId="0" xfId="1" applyFont="1"/>
    <xf numFmtId="43" fontId="40" fillId="0" borderId="0" xfId="1" applyNumberFormat="1" applyFont="1"/>
    <xf numFmtId="170" fontId="3" fillId="0" borderId="0" xfId="7" applyNumberFormat="1" applyFont="1" applyFill="1"/>
    <xf numFmtId="14" fontId="3" fillId="0" borderId="0" xfId="7" applyNumberFormat="1" applyFont="1" applyFill="1"/>
    <xf numFmtId="13" fontId="3" fillId="0" borderId="0" xfId="7" applyNumberFormat="1" applyFont="1" applyFill="1"/>
    <xf numFmtId="0" fontId="41" fillId="0" borderId="0" xfId="3" applyFont="1"/>
    <xf numFmtId="0" fontId="41" fillId="0" borderId="0" xfId="3" applyFont="1" applyFill="1" applyBorder="1"/>
    <xf numFmtId="0" fontId="15" fillId="0" borderId="0" xfId="3" applyFont="1" applyFill="1" applyBorder="1"/>
    <xf numFmtId="166" fontId="14" fillId="0" borderId="0" xfId="3" applyNumberFormat="1" applyFont="1" applyFill="1" applyBorder="1" applyAlignment="1"/>
    <xf numFmtId="0" fontId="14" fillId="0" borderId="0" xfId="3" applyFont="1" applyFill="1" applyBorder="1"/>
    <xf numFmtId="0" fontId="12" fillId="0" borderId="0" xfId="3" applyFont="1" applyFill="1" applyBorder="1" applyAlignment="1">
      <alignment horizontal="center"/>
    </xf>
    <xf numFmtId="0" fontId="11" fillId="7" borderId="35" xfId="3" applyNumberFormat="1" applyFont="1" applyFill="1" applyBorder="1" applyAlignment="1">
      <alignment horizontal="center"/>
    </xf>
    <xf numFmtId="166" fontId="14" fillId="0" borderId="34" xfId="3" applyNumberFormat="1" applyFont="1" applyBorder="1" applyAlignment="1"/>
    <xf numFmtId="43" fontId="42" fillId="0" borderId="0" xfId="1" applyFont="1"/>
    <xf numFmtId="43" fontId="42" fillId="0" borderId="0" xfId="1" applyNumberFormat="1" applyFont="1"/>
    <xf numFmtId="0" fontId="15" fillId="0" borderId="0" xfId="7" applyFont="1" applyFill="1" applyAlignment="1">
      <alignment horizontal="left" vertical="center" wrapText="1" indent="1" readingOrder="1"/>
    </xf>
    <xf numFmtId="10" fontId="15" fillId="0" borderId="0" xfId="0" applyNumberFormat="1" applyFont="1" applyAlignment="1">
      <alignment horizontal="left" vertical="center" wrapText="1" indent="1" readingOrder="1"/>
    </xf>
    <xf numFmtId="0" fontId="17" fillId="0" borderId="0" xfId="7" applyFont="1" applyFill="1" applyAlignment="1">
      <alignment vertical="center" wrapText="1" readingOrder="1"/>
    </xf>
    <xf numFmtId="0" fontId="43" fillId="0" borderId="0" xfId="0" applyFont="1"/>
    <xf numFmtId="0" fontId="16" fillId="2" borderId="0" xfId="7" applyFont="1" applyFill="1" applyBorder="1" applyAlignment="1">
      <alignment vertical="center" wrapText="1" readingOrder="1"/>
    </xf>
    <xf numFmtId="0" fontId="17" fillId="0" borderId="36" xfId="7" applyFont="1" applyFill="1" applyBorder="1" applyAlignment="1">
      <alignment horizontal="left" vertical="center" wrapText="1" indent="1" readingOrder="1"/>
    </xf>
    <xf numFmtId="0" fontId="17" fillId="3" borderId="0" xfId="7" applyFont="1" applyFill="1" applyAlignment="1">
      <alignment horizontal="left" vertical="center" wrapText="1" indent="1" readingOrder="1"/>
    </xf>
    <xf numFmtId="0" fontId="17" fillId="0" borderId="0" xfId="7" applyFont="1" applyFill="1" applyAlignment="1">
      <alignment horizontal="left" vertical="center" wrapText="1" indent="1" readingOrder="1"/>
    </xf>
    <xf numFmtId="0" fontId="44" fillId="0" borderId="0" xfId="7" applyFont="1" applyFill="1" applyAlignment="1">
      <alignment horizontal="center" vertical="center" wrapText="1" readingOrder="1"/>
    </xf>
    <xf numFmtId="0" fontId="44" fillId="3" borderId="0" xfId="7" applyFont="1" applyFill="1" applyAlignment="1">
      <alignment horizontal="center" vertical="center" wrapText="1" readingOrder="1"/>
    </xf>
    <xf numFmtId="2" fontId="44" fillId="0" borderId="0" xfId="7" applyNumberFormat="1" applyFont="1" applyFill="1" applyAlignment="1">
      <alignment horizontal="center" vertical="center" wrapText="1" readingOrder="1"/>
    </xf>
    <xf numFmtId="1" fontId="44" fillId="0" borderId="0" xfId="7" applyNumberFormat="1" applyFont="1" applyFill="1" applyAlignment="1">
      <alignment horizontal="center" vertical="center" wrapText="1" readingOrder="1"/>
    </xf>
    <xf numFmtId="1" fontId="44" fillId="3" borderId="0" xfId="7" applyNumberFormat="1" applyFont="1" applyFill="1" applyAlignment="1">
      <alignment horizontal="center" vertical="center" wrapText="1" readingOrder="1"/>
    </xf>
    <xf numFmtId="1" fontId="44" fillId="3" borderId="0" xfId="0" applyNumberFormat="1" applyFont="1" applyFill="1" applyAlignment="1">
      <alignment horizontal="center" vertical="center" wrapText="1" readingOrder="1"/>
    </xf>
    <xf numFmtId="178" fontId="44" fillId="0" borderId="0" xfId="7" applyNumberFormat="1" applyFont="1" applyFill="1" applyAlignment="1">
      <alignment horizontal="center" vertical="center" wrapText="1" readingOrder="1"/>
    </xf>
    <xf numFmtId="178" fontId="44" fillId="0" borderId="0" xfId="0" applyNumberFormat="1" applyFont="1" applyAlignment="1">
      <alignment horizontal="center" vertical="center" wrapText="1" readingOrder="1"/>
    </xf>
    <xf numFmtId="2" fontId="44" fillId="3" borderId="0" xfId="0" applyNumberFormat="1" applyFont="1" applyFill="1" applyAlignment="1">
      <alignment horizontal="center" vertical="center" wrapText="1" readingOrder="1"/>
    </xf>
    <xf numFmtId="0" fontId="22" fillId="14" borderId="0" xfId="7" applyFont="1" applyFill="1" applyBorder="1" applyAlignment="1">
      <alignment horizontal="left" vertical="center" wrapText="1" readingOrder="1"/>
    </xf>
    <xf numFmtId="0" fontId="17" fillId="0" borderId="41" xfId="7" applyFont="1" applyFill="1" applyBorder="1" applyAlignment="1">
      <alignment horizontal="left" vertical="center" wrapText="1" readingOrder="1"/>
    </xf>
    <xf numFmtId="0" fontId="16" fillId="2" borderId="0" xfId="7" applyFont="1" applyFill="1" applyBorder="1" applyAlignment="1">
      <alignment horizontal="left" vertical="center" wrapText="1" readingOrder="1"/>
    </xf>
    <xf numFmtId="1" fontId="44" fillId="0" borderId="0" xfId="0" applyNumberFormat="1" applyFont="1" applyFill="1" applyAlignment="1">
      <alignment horizontal="center" vertical="center" wrapText="1" readingOrder="1"/>
    </xf>
    <xf numFmtId="2" fontId="44" fillId="0" borderId="0" xfId="0" applyNumberFormat="1" applyFont="1" applyFill="1" applyAlignment="1">
      <alignment horizontal="center" vertical="center" wrapText="1" readingOrder="1"/>
    </xf>
    <xf numFmtId="2" fontId="44" fillId="0" borderId="36" xfId="7" applyNumberFormat="1" applyFont="1" applyFill="1" applyBorder="1" applyAlignment="1">
      <alignment horizontal="center" vertical="center" wrapText="1" readingOrder="1"/>
    </xf>
    <xf numFmtId="0" fontId="17" fillId="0" borderId="44" xfId="7" applyFont="1" applyFill="1" applyBorder="1" applyAlignment="1">
      <alignment horizontal="left" vertical="center" wrapText="1" indent="1" readingOrder="1"/>
    </xf>
    <xf numFmtId="1" fontId="44" fillId="0" borderId="36" xfId="7" applyNumberFormat="1" applyFont="1" applyFill="1" applyBorder="1" applyAlignment="1">
      <alignment horizontal="center" vertical="center" wrapText="1" readingOrder="1"/>
    </xf>
    <xf numFmtId="1" fontId="44" fillId="0" borderId="44" xfId="7" applyNumberFormat="1" applyFont="1" applyFill="1" applyBorder="1" applyAlignment="1">
      <alignment horizontal="center" vertical="center" wrapText="1" readingOrder="1"/>
    </xf>
    <xf numFmtId="178" fontId="44" fillId="0" borderId="36" xfId="7" applyNumberFormat="1" applyFont="1" applyFill="1" applyBorder="1" applyAlignment="1">
      <alignment horizontal="center" vertical="center" wrapText="1" readingOrder="1"/>
    </xf>
    <xf numFmtId="0" fontId="23" fillId="0" borderId="0" xfId="7" applyFill="1"/>
    <xf numFmtId="14" fontId="23" fillId="0" borderId="0" xfId="7" applyNumberFormat="1" applyFill="1"/>
    <xf numFmtId="14" fontId="23" fillId="0" borderId="0" xfId="7" applyNumberFormat="1"/>
    <xf numFmtId="180" fontId="23" fillId="0" borderId="0" xfId="7" applyNumberFormat="1" applyFill="1"/>
    <xf numFmtId="180" fontId="23" fillId="0" borderId="0" xfId="7" applyNumberFormat="1"/>
    <xf numFmtId="0" fontId="0" fillId="0" borderId="0" xfId="0" pivotButton="1"/>
    <xf numFmtId="179" fontId="0" fillId="0" borderId="0" xfId="0" applyNumberFormat="1"/>
    <xf numFmtId="0" fontId="0" fillId="0" borderId="0" xfId="0" pivotButton="1" applyAlignment="1">
      <alignment horizontal="center"/>
    </xf>
    <xf numFmtId="0" fontId="29" fillId="0" borderId="0" xfId="0" applyFont="1" applyAlignment="1">
      <alignment horizontal="center" vertical="center" wrapText="1" readingOrder="1"/>
    </xf>
    <xf numFmtId="0" fontId="29" fillId="3" borderId="0" xfId="0" applyFont="1" applyFill="1" applyAlignment="1">
      <alignment horizontal="center" vertical="center" wrapText="1" readingOrder="1"/>
    </xf>
    <xf numFmtId="0" fontId="16" fillId="2" borderId="39" xfId="0" applyFont="1" applyFill="1" applyBorder="1" applyAlignment="1">
      <alignment horizontal="center" vertical="center" wrapText="1" readingOrder="1"/>
    </xf>
    <xf numFmtId="0" fontId="16" fillId="2" borderId="40" xfId="0" applyFont="1" applyFill="1" applyBorder="1" applyAlignment="1">
      <alignment horizontal="center" vertical="center" wrapText="1" readingOrder="1"/>
    </xf>
    <xf numFmtId="0" fontId="18" fillId="0" borderId="39" xfId="0" applyFont="1" applyBorder="1" applyAlignment="1">
      <alignment horizontal="center" vertical="center" wrapText="1" readingOrder="1"/>
    </xf>
    <xf numFmtId="0" fontId="18" fillId="0" borderId="40" xfId="0" applyFont="1" applyBorder="1" applyAlignment="1">
      <alignment horizontal="center" vertical="center" wrapText="1" readingOrder="1"/>
    </xf>
    <xf numFmtId="0" fontId="18" fillId="3" borderId="39" xfId="0" applyFont="1" applyFill="1" applyBorder="1" applyAlignment="1">
      <alignment horizontal="center" vertical="center" wrapText="1" readingOrder="1"/>
    </xf>
    <xf numFmtId="0" fontId="18" fillId="3" borderId="40" xfId="0" applyFont="1" applyFill="1" applyBorder="1" applyAlignment="1">
      <alignment horizontal="center" vertical="center" wrapText="1" readingOrder="1"/>
    </xf>
    <xf numFmtId="0" fontId="16" fillId="2" borderId="39" xfId="7" applyFont="1" applyFill="1" applyBorder="1" applyAlignment="1">
      <alignment horizontal="center" vertical="center" wrapText="1" readingOrder="1"/>
    </xf>
    <xf numFmtId="0" fontId="16" fillId="2" borderId="0" xfId="7" applyFont="1" applyFill="1" applyBorder="1" applyAlignment="1">
      <alignment horizontal="center" vertical="center" wrapText="1" readingOrder="1"/>
    </xf>
    <xf numFmtId="0" fontId="16" fillId="2" borderId="40" xfId="7" applyFont="1" applyFill="1" applyBorder="1" applyAlignment="1">
      <alignment horizontal="center" vertical="center" wrapText="1" readingOrder="1"/>
    </xf>
    <xf numFmtId="49" fontId="16" fillId="2" borderId="40" xfId="7" applyNumberFormat="1" applyFont="1" applyFill="1" applyBorder="1" applyAlignment="1">
      <alignment horizontal="center" vertical="center" wrapText="1" readingOrder="1"/>
    </xf>
    <xf numFmtId="178" fontId="46" fillId="14" borderId="39" xfId="7" applyNumberFormat="1" applyFont="1" applyFill="1" applyBorder="1" applyAlignment="1">
      <alignment horizontal="center" vertical="center" wrapText="1" readingOrder="1"/>
    </xf>
    <xf numFmtId="178" fontId="46" fillId="14" borderId="0" xfId="7" applyNumberFormat="1" applyFont="1" applyFill="1" applyBorder="1" applyAlignment="1">
      <alignment horizontal="center" vertical="center" wrapText="1" readingOrder="1"/>
    </xf>
    <xf numFmtId="178" fontId="46" fillId="14" borderId="40" xfId="7" applyNumberFormat="1" applyFont="1" applyFill="1" applyBorder="1" applyAlignment="1">
      <alignment horizontal="center" vertical="center" wrapText="1" readingOrder="1"/>
    </xf>
    <xf numFmtId="178" fontId="15" fillId="0" borderId="42" xfId="7" applyNumberFormat="1" applyFont="1" applyFill="1" applyBorder="1" applyAlignment="1">
      <alignment horizontal="center" vertical="center" wrapText="1" readingOrder="1"/>
    </xf>
    <xf numFmtId="178" fontId="15" fillId="0" borderId="41" xfId="7" applyNumberFormat="1" applyFont="1" applyFill="1" applyBorder="1" applyAlignment="1">
      <alignment horizontal="center" vertical="center" wrapText="1" readingOrder="1"/>
    </xf>
    <xf numFmtId="178" fontId="15" fillId="0" borderId="43" xfId="7" applyNumberFormat="1" applyFont="1" applyFill="1" applyBorder="1" applyAlignment="1">
      <alignment horizontal="center" vertical="center" wrapText="1" readingOrder="1"/>
    </xf>
    <xf numFmtId="0" fontId="38" fillId="0" borderId="0" xfId="0" applyFont="1"/>
    <xf numFmtId="0" fontId="47" fillId="0" borderId="0" xfId="0" applyFont="1"/>
    <xf numFmtId="0" fontId="48" fillId="15" borderId="0" xfId="0" applyFont="1" applyFill="1"/>
    <xf numFmtId="0" fontId="46" fillId="0" borderId="0" xfId="3" applyFont="1" applyFill="1" applyBorder="1"/>
    <xf numFmtId="0" fontId="46" fillId="0" borderId="0" xfId="3" applyFont="1" applyFill="1" applyBorder="1" applyAlignment="1">
      <alignment wrapText="1"/>
    </xf>
    <xf numFmtId="0" fontId="49" fillId="0" borderId="0" xfId="3" applyFont="1" applyFill="1" applyBorder="1" applyAlignment="1">
      <alignment horizontal="center" vertical="center" wrapText="1"/>
    </xf>
    <xf numFmtId="14" fontId="50" fillId="0" borderId="0" xfId="3" applyNumberFormat="1" applyFont="1" applyFill="1" applyBorder="1" applyAlignment="1">
      <alignment vertical="top" wrapText="1"/>
    </xf>
    <xf numFmtId="0" fontId="50" fillId="0" borderId="0" xfId="3" applyFont="1" applyFill="1" applyBorder="1" applyAlignment="1">
      <alignment vertical="top" wrapText="1"/>
    </xf>
    <xf numFmtId="181" fontId="14" fillId="5" borderId="45" xfId="3" applyNumberFormat="1" applyFont="1" applyFill="1" applyBorder="1" applyAlignment="1">
      <alignment vertical="top"/>
    </xf>
    <xf numFmtId="2" fontId="14" fillId="0" borderId="46" xfId="3" applyNumberFormat="1" applyFont="1" applyFill="1" applyBorder="1" applyAlignment="1">
      <alignment vertical="top"/>
    </xf>
    <xf numFmtId="2" fontId="14" fillId="0" borderId="47" xfId="3" applyNumberFormat="1" applyFont="1" applyFill="1" applyBorder="1" applyAlignment="1">
      <alignment vertical="top"/>
    </xf>
    <xf numFmtId="1" fontId="14" fillId="0" borderId="46" xfId="3" applyNumberFormat="1" applyFont="1" applyFill="1" applyBorder="1" applyAlignment="1">
      <alignment vertical="top"/>
    </xf>
    <xf numFmtId="1" fontId="14" fillId="0" borderId="47" xfId="3" applyNumberFormat="1" applyFont="1" applyFill="1" applyBorder="1" applyAlignment="1">
      <alignment vertical="top"/>
    </xf>
    <xf numFmtId="181" fontId="14" fillId="5" borderId="48" xfId="3" applyNumberFormat="1" applyFont="1" applyFill="1" applyBorder="1" applyAlignment="1">
      <alignment vertical="top"/>
    </xf>
    <xf numFmtId="2" fontId="14" fillId="0" borderId="32" xfId="3" applyNumberFormat="1" applyFont="1" applyFill="1" applyBorder="1" applyAlignment="1">
      <alignment vertical="top"/>
    </xf>
    <xf numFmtId="2" fontId="14" fillId="0" borderId="49" xfId="3" applyNumberFormat="1" applyFont="1" applyFill="1" applyBorder="1" applyAlignment="1">
      <alignment vertical="top"/>
    </xf>
    <xf numFmtId="1" fontId="14" fillId="0" borderId="32" xfId="3" applyNumberFormat="1" applyFont="1" applyFill="1" applyBorder="1" applyAlignment="1">
      <alignment vertical="top"/>
    </xf>
    <xf numFmtId="1" fontId="14" fillId="0" borderId="49" xfId="3" applyNumberFormat="1" applyFont="1" applyFill="1" applyBorder="1" applyAlignment="1">
      <alignment vertical="top"/>
    </xf>
    <xf numFmtId="0" fontId="51" fillId="0" borderId="32" xfId="3" applyFont="1" applyFill="1" applyBorder="1" applyAlignment="1">
      <alignment vertical="top" wrapText="1"/>
    </xf>
    <xf numFmtId="0" fontId="51" fillId="0" borderId="49" xfId="3" applyFont="1" applyFill="1" applyBorder="1" applyAlignment="1">
      <alignment vertical="top" wrapText="1"/>
    </xf>
    <xf numFmtId="1" fontId="51" fillId="0" borderId="32" xfId="3" applyNumberFormat="1" applyFont="1" applyFill="1" applyBorder="1" applyAlignment="1">
      <alignment vertical="top" wrapText="1"/>
    </xf>
    <xf numFmtId="1" fontId="51" fillId="0" borderId="49" xfId="3" applyNumberFormat="1" applyFont="1" applyFill="1" applyBorder="1" applyAlignment="1">
      <alignment vertical="top" wrapText="1"/>
    </xf>
    <xf numFmtId="181" fontId="14" fillId="5" borderId="50" xfId="3" applyNumberFormat="1" applyFont="1" applyFill="1" applyBorder="1" applyAlignment="1">
      <alignment vertical="top"/>
    </xf>
    <xf numFmtId="0" fontId="51" fillId="0" borderId="33" xfId="3" applyFont="1" applyFill="1" applyBorder="1" applyAlignment="1">
      <alignment vertical="top" wrapText="1"/>
    </xf>
    <xf numFmtId="0" fontId="51" fillId="0" borderId="51" xfId="3" applyFont="1" applyFill="1" applyBorder="1" applyAlignment="1">
      <alignment vertical="top" wrapText="1"/>
    </xf>
    <xf numFmtId="1" fontId="51" fillId="0" borderId="33" xfId="3" applyNumberFormat="1" applyFont="1" applyFill="1" applyBorder="1" applyAlignment="1">
      <alignment vertical="top" wrapText="1"/>
    </xf>
    <xf numFmtId="1" fontId="51" fillId="0" borderId="51" xfId="3" applyNumberFormat="1" applyFont="1" applyFill="1" applyBorder="1" applyAlignment="1">
      <alignment vertical="top" wrapText="1"/>
    </xf>
    <xf numFmtId="0" fontId="14" fillId="0" borderId="0" xfId="3" applyFont="1" applyAlignment="1"/>
    <xf numFmtId="0" fontId="24" fillId="5" borderId="21" xfId="3" applyFont="1" applyFill="1" applyBorder="1" applyAlignment="1">
      <alignment horizontal="center"/>
    </xf>
    <xf numFmtId="0" fontId="24" fillId="3" borderId="2" xfId="3" applyFont="1" applyFill="1" applyBorder="1" applyAlignment="1">
      <alignment horizontal="center" vertical="center"/>
    </xf>
    <xf numFmtId="0" fontId="24" fillId="3" borderId="3" xfId="3" applyFont="1" applyFill="1" applyBorder="1" applyAlignment="1">
      <alignment horizontal="center" vertical="center"/>
    </xf>
    <xf numFmtId="0" fontId="24" fillId="3" borderId="4" xfId="3" applyFont="1" applyFill="1" applyBorder="1" applyAlignment="1">
      <alignment horizontal="center" vertical="center"/>
    </xf>
    <xf numFmtId="0" fontId="14" fillId="0" borderId="0" xfId="3" applyFill="1"/>
    <xf numFmtId="0" fontId="53" fillId="0" borderId="7" xfId="0" applyFont="1" applyBorder="1" applyAlignment="1"/>
    <xf numFmtId="1" fontId="54" fillId="0" borderId="7" xfId="3" applyNumberFormat="1" applyFont="1" applyFill="1" applyBorder="1" applyAlignment="1">
      <alignment horizontal="right"/>
    </xf>
    <xf numFmtId="0" fontId="53" fillId="0" borderId="52" xfId="3" applyFont="1" applyFill="1" applyBorder="1" applyAlignment="1"/>
    <xf numFmtId="1" fontId="54" fillId="0" borderId="52" xfId="2" applyNumberFormat="1" applyFont="1" applyFill="1" applyBorder="1" applyAlignment="1">
      <alignment horizontal="right"/>
    </xf>
    <xf numFmtId="0" fontId="53" fillId="0" borderId="0" xfId="0" applyFont="1" applyFill="1" applyBorder="1" applyAlignment="1"/>
    <xf numFmtId="2" fontId="54" fillId="0" borderId="0" xfId="2" applyNumberFormat="1" applyFont="1" applyFill="1" applyBorder="1"/>
    <xf numFmtId="0" fontId="53" fillId="0" borderId="53" xfId="3" applyFont="1" applyFill="1" applyBorder="1" applyAlignment="1"/>
    <xf numFmtId="178" fontId="54" fillId="0" borderId="53" xfId="3" applyNumberFormat="1" applyFont="1" applyFill="1" applyBorder="1" applyAlignment="1">
      <alignment horizontal="right"/>
    </xf>
    <xf numFmtId="178" fontId="54" fillId="0" borderId="52" xfId="3" applyNumberFormat="1" applyFont="1" applyFill="1" applyBorder="1" applyAlignment="1">
      <alignment horizontal="right"/>
    </xf>
    <xf numFmtId="0" fontId="53" fillId="0" borderId="54" xfId="3" applyFont="1" applyFill="1" applyBorder="1" applyAlignment="1"/>
    <xf numFmtId="1" fontId="54" fillId="0" borderId="54" xfId="2" applyNumberFormat="1" applyFont="1" applyFill="1" applyBorder="1" applyAlignment="1">
      <alignment horizontal="right"/>
    </xf>
    <xf numFmtId="2" fontId="54" fillId="0" borderId="53" xfId="3" applyNumberFormat="1" applyFont="1" applyFill="1" applyBorder="1" applyAlignment="1">
      <alignment horizontal="right"/>
    </xf>
    <xf numFmtId="2" fontId="54" fillId="0" borderId="52" xfId="3" applyNumberFormat="1" applyFont="1" applyFill="1" applyBorder="1" applyAlignment="1">
      <alignment horizontal="right"/>
    </xf>
    <xf numFmtId="1" fontId="54" fillId="0" borderId="53" xfId="3" applyNumberFormat="1" applyFont="1" applyFill="1" applyBorder="1" applyAlignment="1">
      <alignment horizontal="right"/>
    </xf>
    <xf numFmtId="0" fontId="55" fillId="0" borderId="0" xfId="3" applyFont="1" applyFill="1" applyAlignment="1">
      <alignment wrapText="1"/>
    </xf>
    <xf numFmtId="1" fontId="54" fillId="0" borderId="52" xfId="3" applyNumberFormat="1" applyFont="1" applyFill="1" applyBorder="1" applyAlignment="1">
      <alignment horizontal="right"/>
    </xf>
    <xf numFmtId="0" fontId="52" fillId="2" borderId="2" xfId="3" applyFont="1" applyFill="1" applyBorder="1" applyAlignment="1">
      <alignment vertical="center"/>
    </xf>
    <xf numFmtId="0" fontId="52" fillId="2" borderId="4" xfId="3" applyFont="1" applyFill="1" applyBorder="1" applyAlignment="1">
      <alignment vertical="center"/>
    </xf>
    <xf numFmtId="1" fontId="44" fillId="0" borderId="44" xfId="7" applyNumberFormat="1" applyFont="1" applyFill="1" applyBorder="1" applyAlignment="1">
      <alignment horizontal="center" vertical="center" readingOrder="1"/>
    </xf>
    <xf numFmtId="0" fontId="57" fillId="0" borderId="53" xfId="3" applyFont="1" applyFill="1" applyBorder="1" applyAlignment="1">
      <alignment horizontal="left" indent="1"/>
    </xf>
    <xf numFmtId="0" fontId="57" fillId="0" borderId="52" xfId="3" applyFont="1" applyFill="1" applyBorder="1" applyAlignment="1">
      <alignment horizontal="left" indent="1"/>
    </xf>
    <xf numFmtId="1" fontId="55" fillId="0" borderId="53" xfId="3" applyNumberFormat="1" applyFont="1" applyFill="1" applyBorder="1" applyAlignment="1">
      <alignment horizontal="center"/>
    </xf>
    <xf numFmtId="1" fontId="55" fillId="0" borderId="52" xfId="3" applyNumberFormat="1" applyFont="1" applyFill="1" applyBorder="1" applyAlignment="1">
      <alignment horizontal="center"/>
    </xf>
    <xf numFmtId="178" fontId="55" fillId="0" borderId="53" xfId="3" applyNumberFormat="1" applyFont="1" applyFill="1" applyBorder="1" applyAlignment="1">
      <alignment horizontal="center"/>
    </xf>
    <xf numFmtId="2" fontId="55" fillId="0" borderId="52" xfId="3" applyNumberFormat="1" applyFont="1" applyFill="1" applyBorder="1" applyAlignment="1">
      <alignment horizontal="center"/>
    </xf>
    <xf numFmtId="0" fontId="58" fillId="0" borderId="0" xfId="7" applyFont="1" applyFill="1"/>
    <xf numFmtId="43" fontId="59" fillId="0" borderId="0" xfId="1" applyFont="1"/>
    <xf numFmtId="43" fontId="59" fillId="0" borderId="0" xfId="1" applyNumberFormat="1" applyFont="1"/>
    <xf numFmtId="182" fontId="15" fillId="0" borderId="0" xfId="3" applyNumberFormat="1" applyFont="1"/>
    <xf numFmtId="0" fontId="53" fillId="0" borderId="0" xfId="3" applyFont="1" applyFill="1" applyBorder="1" applyAlignment="1"/>
    <xf numFmtId="1" fontId="54" fillId="0" borderId="0" xfId="2" applyNumberFormat="1" applyFont="1" applyFill="1" applyBorder="1" applyAlignment="1">
      <alignment horizontal="right"/>
    </xf>
    <xf numFmtId="0" fontId="53" fillId="0" borderId="55" xfId="3" applyFont="1" applyFill="1" applyBorder="1" applyAlignment="1"/>
    <xf numFmtId="1" fontId="54" fillId="0" borderId="55" xfId="2" applyNumberFormat="1" applyFont="1" applyFill="1" applyBorder="1" applyAlignment="1">
      <alignment horizontal="right"/>
    </xf>
    <xf numFmtId="1" fontId="44" fillId="0" borderId="0" xfId="7" applyNumberFormat="1" applyFont="1" applyFill="1" applyAlignment="1">
      <alignment horizontal="center" vertical="center" readingOrder="1"/>
    </xf>
    <xf numFmtId="14" fontId="1" fillId="11" borderId="29" xfId="8" applyNumberFormat="1" applyFont="1"/>
    <xf numFmtId="0" fontId="20" fillId="0" borderId="0" xfId="4" applyAlignment="1">
      <alignment horizontal="left"/>
    </xf>
    <xf numFmtId="0" fontId="33" fillId="0" borderId="0" xfId="0" applyFont="1" applyAlignment="1">
      <alignment horizontal="center"/>
    </xf>
    <xf numFmtId="0" fontId="30" fillId="0" borderId="0" xfId="3" applyFont="1" applyAlignment="1">
      <alignment horizontal="center"/>
    </xf>
    <xf numFmtId="0" fontId="16" fillId="2" borderId="0" xfId="0" applyFont="1" applyFill="1" applyAlignment="1">
      <alignment horizontal="center" vertical="center" wrapText="1" readingOrder="1"/>
    </xf>
    <xf numFmtId="0" fontId="16" fillId="2" borderId="39" xfId="0" applyFont="1" applyFill="1" applyBorder="1" applyAlignment="1">
      <alignment horizontal="center" vertical="center" wrapText="1" readingOrder="1"/>
    </xf>
    <xf numFmtId="0" fontId="16" fillId="2" borderId="40" xfId="0" applyFont="1" applyFill="1" applyBorder="1" applyAlignment="1">
      <alignment horizontal="center" vertical="center" wrapText="1" readingOrder="1"/>
    </xf>
    <xf numFmtId="0" fontId="38" fillId="3" borderId="2" xfId="7" applyFont="1" applyFill="1" applyBorder="1" applyAlignment="1">
      <alignment horizontal="center"/>
    </xf>
    <xf numFmtId="0" fontId="38" fillId="3" borderId="3" xfId="7" applyFont="1" applyFill="1" applyBorder="1" applyAlignment="1">
      <alignment horizontal="center"/>
    </xf>
    <xf numFmtId="0" fontId="38" fillId="3" borderId="4" xfId="7" applyFont="1" applyFill="1" applyBorder="1" applyAlignment="1">
      <alignment horizontal="center"/>
    </xf>
    <xf numFmtId="0" fontId="28" fillId="0" borderId="0" xfId="7" applyFont="1" applyAlignment="1">
      <alignment horizontal="center"/>
    </xf>
    <xf numFmtId="0" fontId="37" fillId="3" borderId="2" xfId="3" applyFont="1" applyFill="1" applyBorder="1" applyAlignment="1">
      <alignment horizontal="center"/>
    </xf>
    <xf numFmtId="0" fontId="37" fillId="3" borderId="4" xfId="3" applyFont="1" applyFill="1" applyBorder="1" applyAlignment="1">
      <alignment horizontal="center"/>
    </xf>
    <xf numFmtId="0" fontId="37" fillId="3" borderId="2" xfId="3" applyNumberFormat="1" applyFont="1" applyFill="1" applyBorder="1" applyAlignment="1">
      <alignment horizontal="center"/>
    </xf>
    <xf numFmtId="0" fontId="37" fillId="3" borderId="3" xfId="3" applyNumberFormat="1" applyFont="1" applyFill="1" applyBorder="1" applyAlignment="1">
      <alignment horizontal="center"/>
    </xf>
    <xf numFmtId="0" fontId="37" fillId="3" borderId="4" xfId="3" applyNumberFormat="1" applyFont="1" applyFill="1" applyBorder="1" applyAlignment="1">
      <alignment horizontal="center"/>
    </xf>
    <xf numFmtId="0" fontId="28" fillId="0" borderId="0" xfId="0" applyFont="1" applyAlignment="1">
      <alignment horizontal="center" vertical="center" readingOrder="1"/>
    </xf>
    <xf numFmtId="14" fontId="36" fillId="3" borderId="2" xfId="3" applyNumberFormat="1" applyFont="1" applyFill="1" applyBorder="1" applyAlignment="1">
      <alignment horizontal="center"/>
    </xf>
    <xf numFmtId="14" fontId="36" fillId="3" borderId="3" xfId="3" applyNumberFormat="1" applyFont="1" applyFill="1" applyBorder="1" applyAlignment="1">
      <alignment horizontal="center"/>
    </xf>
    <xf numFmtId="14" fontId="36" fillId="3" borderId="4" xfId="3" applyNumberFormat="1" applyFont="1" applyFill="1" applyBorder="1" applyAlignment="1">
      <alignment horizontal="center"/>
    </xf>
    <xf numFmtId="0" fontId="24" fillId="3" borderId="2" xfId="3" applyFont="1" applyFill="1" applyBorder="1" applyAlignment="1">
      <alignment horizontal="center"/>
    </xf>
    <xf numFmtId="0" fontId="24" fillId="3" borderId="4" xfId="3" applyFont="1" applyFill="1" applyBorder="1" applyAlignment="1">
      <alignment horizontal="center"/>
    </xf>
    <xf numFmtId="0" fontId="24" fillId="3" borderId="3" xfId="3" applyFont="1" applyFill="1" applyBorder="1" applyAlignment="1">
      <alignment horizontal="center"/>
    </xf>
    <xf numFmtId="0" fontId="24" fillId="0" borderId="0" xfId="3" applyFont="1" applyFill="1" applyBorder="1" applyAlignment="1">
      <alignment horizontal="center"/>
    </xf>
    <xf numFmtId="0" fontId="36" fillId="3" borderId="2" xfId="3" applyNumberFormat="1" applyFont="1" applyFill="1" applyBorder="1" applyAlignment="1">
      <alignment horizontal="center"/>
    </xf>
    <xf numFmtId="0" fontId="36" fillId="3" borderId="7" xfId="3" applyNumberFormat="1" applyFont="1" applyFill="1" applyBorder="1" applyAlignment="1">
      <alignment horizontal="center"/>
    </xf>
    <xf numFmtId="0" fontId="36" fillId="3" borderId="8" xfId="3" applyNumberFormat="1" applyFont="1" applyFill="1" applyBorder="1" applyAlignment="1">
      <alignment horizontal="center"/>
    </xf>
    <xf numFmtId="0" fontId="16" fillId="2" borderId="0" xfId="7" applyFont="1" applyFill="1" applyAlignment="1">
      <alignment horizontal="center" vertical="center" wrapText="1" readingOrder="1"/>
    </xf>
    <xf numFmtId="0" fontId="56" fillId="2" borderId="2" xfId="3" applyFont="1" applyFill="1" applyBorder="1" applyAlignment="1">
      <alignment horizontal="center" vertical="center"/>
    </xf>
    <xf numFmtId="0" fontId="56" fillId="2" borderId="4" xfId="3" applyFont="1" applyFill="1" applyBorder="1" applyAlignment="1">
      <alignment horizontal="center" vertical="center"/>
    </xf>
    <xf numFmtId="0" fontId="30" fillId="0" borderId="0" xfId="7" applyFont="1" applyFill="1" applyAlignment="1">
      <alignment horizontal="center" vertical="center" readingOrder="1"/>
    </xf>
    <xf numFmtId="0" fontId="16" fillId="2" borderId="39" xfId="7" applyFont="1" applyFill="1" applyBorder="1" applyAlignment="1">
      <alignment horizontal="center" vertical="center" wrapText="1" readingOrder="1"/>
    </xf>
    <xf numFmtId="0" fontId="16" fillId="2" borderId="0" xfId="7" applyFont="1" applyFill="1" applyBorder="1" applyAlignment="1">
      <alignment horizontal="center" vertical="center" wrapText="1" readingOrder="1"/>
    </xf>
    <xf numFmtId="0" fontId="16" fillId="2" borderId="40" xfId="7" applyFont="1" applyFill="1" applyBorder="1" applyAlignment="1">
      <alignment horizontal="center" vertical="center" wrapText="1" readingOrder="1"/>
    </xf>
    <xf numFmtId="0" fontId="16" fillId="2" borderId="37" xfId="7" applyFont="1" applyFill="1" applyBorder="1" applyAlignment="1">
      <alignment horizontal="center" vertical="center" wrapText="1" readingOrder="1"/>
    </xf>
    <xf numFmtId="0" fontId="16" fillId="2" borderId="38" xfId="7" applyFont="1" applyFill="1" applyBorder="1" applyAlignment="1">
      <alignment horizontal="center" vertical="center" wrapText="1" readingOrder="1"/>
    </xf>
    <xf numFmtId="0" fontId="52" fillId="2" borderId="56" xfId="3" applyFont="1" applyFill="1" applyBorder="1" applyAlignment="1">
      <alignment horizontal="left" vertical="center"/>
    </xf>
    <xf numFmtId="0" fontId="52" fillId="2" borderId="0" xfId="3" applyFont="1" applyFill="1" applyBorder="1" applyAlignment="1">
      <alignment horizontal="left" vertical="center"/>
    </xf>
  </cellXfs>
  <cellStyles count="16">
    <cellStyle name="Comma" xfId="1" builtinId="3"/>
    <cellStyle name="Comma 2" xfId="6"/>
    <cellStyle name="Comma 3" xfId="9"/>
    <cellStyle name="Hyperlink" xfId="4" builtinId="8"/>
    <cellStyle name="Normal" xfId="0" builtinId="0"/>
    <cellStyle name="Normal 2" xfId="3"/>
    <cellStyle name="Normal 3" xfId="7"/>
    <cellStyle name="Normal 4" xfId="15"/>
    <cellStyle name="Normal 68" xfId="10"/>
    <cellStyle name="Normal 69" xfId="11"/>
    <cellStyle name="Normal 70" xfId="12"/>
    <cellStyle name="Normal 71" xfId="13"/>
    <cellStyle name="Normal 77" xfId="14"/>
    <cellStyle name="Note" xfId="8" builtinId="10"/>
    <cellStyle name="Percent" xfId="2" builtinId="5"/>
    <cellStyle name="Percent 2" xfId="5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27" formatCode="m/d/yyyy\ h:mm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</dxf>
    <dxf>
      <numFmt numFmtId="27" formatCode="m/d/yyyy\ h:mm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27" formatCode="m/d/yyyy\ h:mm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</dxf>
    <dxf>
      <numFmt numFmtId="27" formatCode="m/d/yyyy\ h:mm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(* #,##0.00_);_(* \(#,##0.00\);_(* &quot;-&quot;??_);_(@_)"/>
    </dxf>
    <dxf>
      <numFmt numFmtId="27" formatCode="m/d/yyyy\ h:mm"/>
    </dxf>
    <dxf>
      <numFmt numFmtId="180" formatCode="0.000000000"/>
    </dxf>
    <dxf>
      <numFmt numFmtId="180" formatCode="0.000000000"/>
    </dxf>
    <dxf>
      <numFmt numFmtId="19" formatCode="m/d/yyyy"/>
      <fill>
        <patternFill patternType="none">
          <fgColor indexed="64"/>
          <bgColor indexed="65"/>
        </patternFill>
      </fill>
    </dxf>
    <dxf>
      <alignment horizontal="center" readingOrder="0"/>
    </dxf>
    <dxf>
      <alignment horizontal="center" readingOrder="0"/>
    </dxf>
    <dxf>
      <numFmt numFmtId="180" formatCode="0.000000000"/>
    </dxf>
    <dxf>
      <numFmt numFmtId="180" formatCode="0.000000000"/>
    </dxf>
    <dxf>
      <numFmt numFmtId="19" formatCode="m/d/yyyy"/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9" formatCode="m/d/yyyy"/>
    </dxf>
    <dxf>
      <border outline="0">
        <left style="thin">
          <color rgb="FF2E398A"/>
        </left>
        <right style="thin">
          <color rgb="FF2E398A"/>
        </right>
        <top style="thin">
          <color rgb="FF2E398A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2E398A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9" formatCode="m/d/yyyy"/>
    </dxf>
    <dxf>
      <border outline="0">
        <left style="thin">
          <color rgb="FF2E398A"/>
        </left>
        <right style="thin">
          <color rgb="FF2E398A"/>
        </right>
        <top style="thin">
          <color rgb="FF2E398A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2E398A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AD275C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[$-409]mmm\-yy;@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[$-409]mmm\-yy;@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[$-409]mmm\-yy;@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9" formatCode="m/d/yyyy"/>
    </dxf>
    <dxf>
      <border outline="0">
        <top style="thin">
          <color rgb="FF2E398A"/>
        </top>
      </border>
    </dxf>
    <dxf>
      <border outline="0">
        <bottom style="thin">
          <color rgb="FF2E398A"/>
        </bottom>
      </border>
    </dxf>
    <dxf>
      <fill>
        <patternFill patternType="solid">
          <fgColor indexed="64"/>
          <bgColor rgb="FFEFEBE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9" formatCode="m/d/yyyy"/>
    </dxf>
    <dxf>
      <border outline="0">
        <top style="thin">
          <color rgb="FF2E398A"/>
        </top>
      </border>
    </dxf>
    <dxf>
      <border outline="0">
        <bottom style="thin">
          <color rgb="FF2E398A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Calibri"/>
        <scheme val="none"/>
      </font>
      <fill>
        <patternFill patternType="solid">
          <fgColor indexed="64"/>
          <bgColor theme="6" tint="-0.249977111117893"/>
        </patternFill>
      </fill>
    </dxf>
    <dxf>
      <numFmt numFmtId="2" formatCode="0.00"/>
    </dxf>
    <dxf>
      <numFmt numFmtId="19" formatCode="m/d/yyyy"/>
    </dxf>
    <dxf>
      <font>
        <b/>
        <strike val="0"/>
        <outline val="0"/>
        <shadow val="0"/>
        <u val="none"/>
        <vertAlign val="baseline"/>
        <sz val="10"/>
        <color theme="0"/>
        <name val="Calibri"/>
      </font>
    </dxf>
  </dxfs>
  <tableStyles count="0" defaultTableStyle="TableStyleMedium2" defaultPivotStyle="PivotStyleLight16"/>
  <colors>
    <mruColors>
      <color rgb="FF2E398A"/>
      <color rgb="FFC4B59B"/>
      <color rgb="FFEFEBE4"/>
      <color rgb="FF203353"/>
      <color rgb="FF8891D5"/>
      <color rgb="FFAD275C"/>
      <color rgb="FFDED5C7"/>
      <color rgb="FF868686"/>
      <color rgb="FF96888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pivotCacheDefinition" Target="pivotCache/pivotCacheDefinition4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pivotCacheDefinition" Target="pivotCache/pivotCacheDefinition2.xml"/><Relationship Id="rId43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531516893721621E-2"/>
          <c:y val="2.7195394207077454E-2"/>
          <c:w val="0.88078594342373873"/>
          <c:h val="0.91144109435800014"/>
        </c:manualLayout>
      </c:layout>
      <c:barChart>
        <c:barDir val="col"/>
        <c:grouping val="stacked"/>
        <c:varyColors val="0"/>
        <c:ser>
          <c:idx val="0"/>
          <c:order val="0"/>
          <c:tx>
            <c:v>Max Drawup</c:v>
          </c:tx>
          <c:spPr>
            <a:solidFill>
              <a:srgbClr val="8891D5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'Draw Ups and Drawdowns'!$N$5:$N$9</c:f>
              <c:strCache>
                <c:ptCount val="5"/>
                <c:pt idx="0">
                  <c:v>IOS 4s 2010</c:v>
                </c:pt>
                <c:pt idx="1">
                  <c:v>High Yield</c:v>
                </c:pt>
                <c:pt idx="2">
                  <c:v>S&amp;P500</c:v>
                </c:pt>
                <c:pt idx="3">
                  <c:v>EM Equities</c:v>
                </c:pt>
                <c:pt idx="4">
                  <c:v>Oil</c:v>
                </c:pt>
              </c:strCache>
            </c:strRef>
          </c:cat>
          <c:val>
            <c:numRef>
              <c:f>'Draw Ups and Drawdowns'!$P$5:$P$9</c:f>
              <c:numCache>
                <c:formatCode>0.0%</c:formatCode>
                <c:ptCount val="5"/>
                <c:pt idx="0">
                  <c:v>5.9806559368559754E-2</c:v>
                </c:pt>
                <c:pt idx="1">
                  <c:v>6.8008248448234512E-2</c:v>
                </c:pt>
                <c:pt idx="2">
                  <c:v>0.12840881754761968</c:v>
                </c:pt>
                <c:pt idx="3">
                  <c:v>0.19113132673227193</c:v>
                </c:pt>
                <c:pt idx="4">
                  <c:v>0.58145745898512036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B6-4395-B579-34AE13C9179F}"/>
            </c:ext>
          </c:extLst>
        </c:ser>
        <c:ser>
          <c:idx val="1"/>
          <c:order val="1"/>
          <c:tx>
            <c:v>Max Drawdown</c:v>
          </c:tx>
          <c:spPr>
            <a:solidFill>
              <a:srgbClr val="DED5C7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'Draw Ups and Drawdowns'!$N$5:$N$9</c:f>
              <c:strCache>
                <c:ptCount val="5"/>
                <c:pt idx="0">
                  <c:v>IOS 4s 2010</c:v>
                </c:pt>
                <c:pt idx="1">
                  <c:v>High Yield</c:v>
                </c:pt>
                <c:pt idx="2">
                  <c:v>S&amp;P500</c:v>
                </c:pt>
                <c:pt idx="3">
                  <c:v>EM Equities</c:v>
                </c:pt>
                <c:pt idx="4">
                  <c:v>Oil</c:v>
                </c:pt>
              </c:strCache>
            </c:strRef>
          </c:cat>
          <c:val>
            <c:numRef>
              <c:f>'Draw Ups and Drawdowns'!$O$5:$O$9</c:f>
              <c:numCache>
                <c:formatCode>0.0%</c:formatCode>
                <c:ptCount val="5"/>
                <c:pt idx="0">
                  <c:v>-4.258418264399344E-2</c:v>
                </c:pt>
                <c:pt idx="1">
                  <c:v>-4.681805161838315E-2</c:v>
                </c:pt>
                <c:pt idx="2">
                  <c:v>-0.10512050255878315</c:v>
                </c:pt>
                <c:pt idx="3">
                  <c:v>-0.1259520187659432</c:v>
                </c:pt>
                <c:pt idx="4">
                  <c:v>-0.29238660907127423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7B6-4395-B579-34AE13C917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67077888"/>
        <c:axId val="267083776"/>
      </c:barChart>
      <c:catAx>
        <c:axId val="26707788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n-US"/>
          </a:p>
        </c:txPr>
        <c:crossAx val="267083776"/>
        <c:crosses val="autoZero"/>
        <c:auto val="1"/>
        <c:lblAlgn val="ctr"/>
        <c:lblOffset val="100"/>
        <c:noMultiLvlLbl val="0"/>
      </c:catAx>
      <c:valAx>
        <c:axId val="26708377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en-US"/>
          </a:p>
        </c:txPr>
        <c:crossAx val="267077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397816750178955"/>
          <c:y val="3.6696268790264851E-2"/>
          <c:w val="0.17821880219518016"/>
          <c:h val="0.10274382605583393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36501644208958E-2"/>
          <c:y val="0.11249965976475162"/>
          <c:w val="0.88148689776669187"/>
          <c:h val="0.82787945951200548"/>
        </c:manualLayout>
      </c:layout>
      <c:lineChart>
        <c:grouping val="standard"/>
        <c:varyColors val="0"/>
        <c:ser>
          <c:idx val="2"/>
          <c:order val="0"/>
          <c:tx>
            <c:v>Treasury Yield Curve 7/29/16</c:v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'Treasury Yield Curve Level&amp;chg'!$C$3:$M$3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16</c:v>
                </c:pt>
                <c:pt idx="10">
                  <c:v>20</c:v>
                </c:pt>
              </c:numCache>
            </c:numRef>
          </c:cat>
          <c:val>
            <c:numRef>
              <c:f>'Treasury Yield Curve Level&amp;chg'!$C$10:$M$10</c:f>
              <c:numCache>
                <c:formatCode>General</c:formatCode>
                <c:ptCount val="11"/>
                <c:pt idx="0">
                  <c:v>0.2</c:v>
                </c:pt>
                <c:pt idx="1">
                  <c:v>0.26</c:v>
                </c:pt>
                <c:pt idx="2">
                  <c:v>0.36</c:v>
                </c:pt>
                <c:pt idx="3">
                  <c:v>0.45</c:v>
                </c:pt>
                <c:pt idx="4">
                  <c:v>0.57999999999999996</c:v>
                </c:pt>
                <c:pt idx="5">
                  <c:v>0.71</c:v>
                </c:pt>
                <c:pt idx="6">
                  <c:v>1.01</c:v>
                </c:pt>
                <c:pt idx="7">
                  <c:v>1.29</c:v>
                </c:pt>
                <c:pt idx="8">
                  <c:v>1.49</c:v>
                </c:pt>
                <c:pt idx="9">
                  <c:v>1.86</c:v>
                </c:pt>
                <c:pt idx="10">
                  <c:v>2.2999999999999998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B6-4DD7-8DFE-1ACE8596CD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5216384"/>
        <c:axId val="435219072"/>
      </c:lineChart>
      <c:dateAx>
        <c:axId val="435216384"/>
        <c:scaling>
          <c:orientation val="minMax"/>
        </c:scaling>
        <c:delete val="1"/>
        <c:axPos val="b"/>
        <c:numFmt formatCode="#,##0" sourceLinked="0"/>
        <c:majorTickMark val="none"/>
        <c:minorTickMark val="none"/>
        <c:tickLblPos val="nextTo"/>
        <c:crossAx val="435219072"/>
        <c:crosses val="autoZero"/>
        <c:auto val="0"/>
        <c:lblOffset val="100"/>
        <c:baseTimeUnit val="days"/>
      </c:dateAx>
      <c:valAx>
        <c:axId val="435219072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0">
                    <a:latin typeface="Calibri" panose="020F0502020204030204" pitchFamily="34" charset="0"/>
                  </a:defRPr>
                </a:pPr>
                <a:r>
                  <a:rPr lang="en-US" sz="1000" b="0">
                    <a:latin typeface="Calibri" panose="020F0502020204030204" pitchFamily="34" charset="0"/>
                  </a:rPr>
                  <a:t>Yield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  <c:crossAx val="435216384"/>
        <c:crosses val="autoZero"/>
        <c:crossBetween val="between"/>
      </c:valAx>
      <c:spPr>
        <a:noFill/>
        <a:ln>
          <a:solidFill>
            <a:schemeClr val="tx1">
              <a:lumMod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x val="0.76794911052785064"/>
          <c:y val="0.62154371825429944"/>
          <c:w val="0.18847685705953421"/>
          <c:h val="7.6891062203796962E-2"/>
        </c:manualLayout>
      </c:layout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968083366433808E-2"/>
          <c:y val="3.4104799400074992E-2"/>
          <c:w val="0.88811093717142919"/>
          <c:h val="0.77034761672401653"/>
        </c:manualLayout>
      </c:layout>
      <c:barChart>
        <c:barDir val="col"/>
        <c:grouping val="clustered"/>
        <c:varyColors val="0"/>
        <c:ser>
          <c:idx val="0"/>
          <c:order val="0"/>
          <c:tx>
            <c:v>July 2016 Change</c:v>
          </c:tx>
          <c:spPr>
            <a:solidFill>
              <a:srgbClr val="C4B59B"/>
            </a:solidFill>
          </c:spPr>
          <c:invertIfNegative val="0"/>
          <c:cat>
            <c:numRef>
              <c:f>'Treasury Yield Curve Level&amp;chg'!$Q$3:$AA$3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16</c:v>
                </c:pt>
                <c:pt idx="10">
                  <c:v>20</c:v>
                </c:pt>
              </c:numCache>
            </c:numRef>
          </c:cat>
          <c:val>
            <c:numRef>
              <c:f>'Treasury Yield Curve Level&amp;chg'!$Q$11:$AA$11</c:f>
              <c:numCache>
                <c:formatCode>0</c:formatCode>
                <c:ptCount val="11"/>
                <c:pt idx="0">
                  <c:v>-1.0000000000000009</c:v>
                </c:pt>
                <c:pt idx="1">
                  <c:v>2.0000000000000018</c:v>
                </c:pt>
                <c:pt idx="2">
                  <c:v>2.0000000000000018</c:v>
                </c:pt>
                <c:pt idx="3">
                  <c:v>4.9999999999999991</c:v>
                </c:pt>
                <c:pt idx="4">
                  <c:v>9.0000000000000071</c:v>
                </c:pt>
                <c:pt idx="5">
                  <c:v>5.0000000000000044</c:v>
                </c:pt>
                <c:pt idx="6">
                  <c:v>2.0000000000000018</c:v>
                </c:pt>
                <c:pt idx="7">
                  <c:v>0</c:v>
                </c:pt>
                <c:pt idx="8">
                  <c:v>-3.0000000000000027</c:v>
                </c:pt>
                <c:pt idx="9">
                  <c:v>-8.0000000000000071</c:v>
                </c:pt>
                <c:pt idx="10">
                  <c:v>-11.999999999999966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68-4463-B8C3-BEFA57E28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436928"/>
        <c:axId val="435442816"/>
      </c:barChart>
      <c:dateAx>
        <c:axId val="43543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435442816"/>
        <c:crosses val="autoZero"/>
        <c:auto val="0"/>
        <c:lblOffset val="100"/>
        <c:baseTimeUnit val="days"/>
      </c:dateAx>
      <c:valAx>
        <c:axId val="4354428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0">
                    <a:latin typeface="Calibri" panose="020F0502020204030204" pitchFamily="34" charset="0"/>
                  </a:defRPr>
                </a:pPr>
                <a:r>
                  <a:rPr lang="en-US" sz="1000" b="0">
                    <a:latin typeface="Calibri" panose="020F0502020204030204" pitchFamily="34" charset="0"/>
                  </a:rPr>
                  <a:t>Changes (bps)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  <c:crossAx val="435436928"/>
        <c:crosses val="autoZero"/>
        <c:crossBetween val="between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8789047202433038"/>
          <c:y val="0.11699305033867231"/>
          <c:w val="0.13213483731200268"/>
          <c:h val="7.6891062203796962E-2"/>
        </c:manualLayout>
      </c:layout>
      <c:overlay val="1"/>
      <c:txPr>
        <a:bodyPr/>
        <a:lstStyle/>
        <a:p>
          <a:pPr>
            <a:defRPr sz="800"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79409773981174"/>
          <c:y val="4.2249868977385321E-2"/>
          <c:w val="0.80399661842750891"/>
          <c:h val="0.78438382355837966"/>
        </c:manualLayout>
      </c:layout>
      <c:lineChart>
        <c:grouping val="standard"/>
        <c:varyColors val="0"/>
        <c:ser>
          <c:idx val="1"/>
          <c:order val="1"/>
          <c:tx>
            <c:strRef>
              <c:f>'Historical IOS Carry'!$F$4</c:f>
              <c:strCache>
                <c:ptCount val="1"/>
                <c:pt idx="0">
                  <c:v>IOS Annual Carry (%)</c:v>
                </c:pt>
              </c:strCache>
            </c:strRef>
          </c:tx>
          <c:spPr>
            <a:ln w="12700">
              <a:solidFill>
                <a:srgbClr val="2E398A"/>
              </a:solidFill>
              <a:prstDash val="solid"/>
            </a:ln>
          </c:spPr>
          <c:marker>
            <c:symbol val="none"/>
          </c:marker>
          <c:cat>
            <c:numRef>
              <c:f>'Historical IOS Carry'!$B$5:$B$67</c:f>
              <c:numCache>
                <c:formatCode>m/d/yyyy</c:formatCode>
                <c:ptCount val="63"/>
                <c:pt idx="0">
                  <c:v>40633</c:v>
                </c:pt>
                <c:pt idx="1">
                  <c:v>40662</c:v>
                </c:pt>
                <c:pt idx="2">
                  <c:v>40694</c:v>
                </c:pt>
                <c:pt idx="3">
                  <c:v>40695</c:v>
                </c:pt>
                <c:pt idx="4">
                  <c:v>40753</c:v>
                </c:pt>
                <c:pt idx="5">
                  <c:v>40786</c:v>
                </c:pt>
                <c:pt idx="6">
                  <c:v>40816</c:v>
                </c:pt>
                <c:pt idx="7">
                  <c:v>40847</c:v>
                </c:pt>
                <c:pt idx="8">
                  <c:v>40877</c:v>
                </c:pt>
                <c:pt idx="9">
                  <c:v>40907</c:v>
                </c:pt>
                <c:pt idx="10">
                  <c:v>40939</c:v>
                </c:pt>
                <c:pt idx="11">
                  <c:v>40968</c:v>
                </c:pt>
                <c:pt idx="12">
                  <c:v>40998</c:v>
                </c:pt>
                <c:pt idx="13">
                  <c:v>41029</c:v>
                </c:pt>
                <c:pt idx="14">
                  <c:v>41059</c:v>
                </c:pt>
                <c:pt idx="15">
                  <c:v>41089</c:v>
                </c:pt>
                <c:pt idx="16">
                  <c:v>41121</c:v>
                </c:pt>
                <c:pt idx="17">
                  <c:v>41152</c:v>
                </c:pt>
                <c:pt idx="18">
                  <c:v>41180</c:v>
                </c:pt>
                <c:pt idx="19">
                  <c:v>41213</c:v>
                </c:pt>
                <c:pt idx="20">
                  <c:v>41243</c:v>
                </c:pt>
                <c:pt idx="21">
                  <c:v>41274</c:v>
                </c:pt>
                <c:pt idx="22">
                  <c:v>41305</c:v>
                </c:pt>
                <c:pt idx="23">
                  <c:v>41333</c:v>
                </c:pt>
                <c:pt idx="24">
                  <c:v>41364</c:v>
                </c:pt>
                <c:pt idx="25">
                  <c:v>41394</c:v>
                </c:pt>
                <c:pt idx="26">
                  <c:v>41425</c:v>
                </c:pt>
                <c:pt idx="27">
                  <c:v>41453</c:v>
                </c:pt>
                <c:pt idx="28">
                  <c:v>41486</c:v>
                </c:pt>
                <c:pt idx="29">
                  <c:v>41517</c:v>
                </c:pt>
                <c:pt idx="30">
                  <c:v>41547</c:v>
                </c:pt>
                <c:pt idx="31">
                  <c:v>41578</c:v>
                </c:pt>
                <c:pt idx="32">
                  <c:v>41607</c:v>
                </c:pt>
                <c:pt idx="33">
                  <c:v>41639</c:v>
                </c:pt>
                <c:pt idx="34">
                  <c:v>41670</c:v>
                </c:pt>
                <c:pt idx="35">
                  <c:v>41698</c:v>
                </c:pt>
                <c:pt idx="36">
                  <c:v>41729</c:v>
                </c:pt>
                <c:pt idx="37">
                  <c:v>41759</c:v>
                </c:pt>
                <c:pt idx="38">
                  <c:v>41789</c:v>
                </c:pt>
                <c:pt idx="39">
                  <c:v>41820</c:v>
                </c:pt>
                <c:pt idx="40">
                  <c:v>41851</c:v>
                </c:pt>
                <c:pt idx="41">
                  <c:v>41880</c:v>
                </c:pt>
                <c:pt idx="42">
                  <c:v>41912</c:v>
                </c:pt>
                <c:pt idx="43">
                  <c:v>41943</c:v>
                </c:pt>
                <c:pt idx="44">
                  <c:v>41971</c:v>
                </c:pt>
                <c:pt idx="45">
                  <c:v>42004</c:v>
                </c:pt>
                <c:pt idx="46">
                  <c:v>42035</c:v>
                </c:pt>
                <c:pt idx="47">
                  <c:v>42063</c:v>
                </c:pt>
                <c:pt idx="48">
                  <c:v>42094</c:v>
                </c:pt>
                <c:pt idx="49">
                  <c:v>42124</c:v>
                </c:pt>
                <c:pt idx="50">
                  <c:v>42155</c:v>
                </c:pt>
                <c:pt idx="51">
                  <c:v>42185</c:v>
                </c:pt>
                <c:pt idx="52">
                  <c:v>42216</c:v>
                </c:pt>
                <c:pt idx="53">
                  <c:v>42246</c:v>
                </c:pt>
                <c:pt idx="54">
                  <c:v>42277</c:v>
                </c:pt>
                <c:pt idx="55">
                  <c:v>42308</c:v>
                </c:pt>
                <c:pt idx="56">
                  <c:v>42338</c:v>
                </c:pt>
                <c:pt idx="57">
                  <c:v>42369</c:v>
                </c:pt>
                <c:pt idx="58">
                  <c:v>42400</c:v>
                </c:pt>
                <c:pt idx="59">
                  <c:v>42429</c:v>
                </c:pt>
                <c:pt idx="60">
                  <c:v>42460</c:v>
                </c:pt>
                <c:pt idx="61">
                  <c:v>42490</c:v>
                </c:pt>
                <c:pt idx="62">
                  <c:v>42521</c:v>
                </c:pt>
              </c:numCache>
            </c:numRef>
          </c:cat>
          <c:val>
            <c:numRef>
              <c:f>'Historical IOS Carry'!$F$6:$F$67</c:f>
              <c:numCache>
                <c:formatCode>0%</c:formatCode>
                <c:ptCount val="62"/>
                <c:pt idx="0">
                  <c:v>0.1154637112630207</c:v>
                </c:pt>
                <c:pt idx="1">
                  <c:v>0.11080279448610517</c:v>
                </c:pt>
                <c:pt idx="2">
                  <c:v>0.10575497830437862</c:v>
                </c:pt>
                <c:pt idx="3">
                  <c:v>8.6094741590772308E-2</c:v>
                </c:pt>
                <c:pt idx="4">
                  <c:v>8.6932847859854612E-2</c:v>
                </c:pt>
                <c:pt idx="5">
                  <c:v>0.10021294189310836</c:v>
                </c:pt>
                <c:pt idx="6">
                  <c:v>3.8642941906790462E-3</c:v>
                </c:pt>
                <c:pt idx="7">
                  <c:v>-4.8088597478039272E-2</c:v>
                </c:pt>
                <c:pt idx="8">
                  <c:v>-5.5687398341642852E-2</c:v>
                </c:pt>
                <c:pt idx="9">
                  <c:v>3.3513663444952768E-2</c:v>
                </c:pt>
                <c:pt idx="10">
                  <c:v>5.5017946823671865E-2</c:v>
                </c:pt>
                <c:pt idx="11">
                  <c:v>-2.6687942457932611E-2</c:v>
                </c:pt>
                <c:pt idx="12">
                  <c:v>-6.9692287077932916E-2</c:v>
                </c:pt>
                <c:pt idx="13">
                  <c:v>1.9925105807891991E-2</c:v>
                </c:pt>
                <c:pt idx="14">
                  <c:v>6.2557431148461365E-2</c:v>
                </c:pt>
                <c:pt idx="15">
                  <c:v>6.4201148349545575E-4</c:v>
                </c:pt>
                <c:pt idx="16">
                  <c:v>-6.7765987712187364E-2</c:v>
                </c:pt>
                <c:pt idx="17">
                  <c:v>-0.1887678335424775</c:v>
                </c:pt>
                <c:pt idx="18">
                  <c:v>-9.6052690522994533E-2</c:v>
                </c:pt>
                <c:pt idx="19">
                  <c:v>-0.14246087250286593</c:v>
                </c:pt>
                <c:pt idx="20">
                  <c:v>-0.13570430714643469</c:v>
                </c:pt>
                <c:pt idx="21">
                  <c:v>-0.16235879602519923</c:v>
                </c:pt>
                <c:pt idx="22">
                  <c:v>-0.16768615913411544</c:v>
                </c:pt>
                <c:pt idx="23">
                  <c:v>-0.11578936775666668</c:v>
                </c:pt>
                <c:pt idx="24">
                  <c:v>-0.12083755313052436</c:v>
                </c:pt>
                <c:pt idx="25">
                  <c:v>-5.4339432962549547E-2</c:v>
                </c:pt>
                <c:pt idx="26">
                  <c:v>-0.15549495531853322</c:v>
                </c:pt>
                <c:pt idx="27">
                  <c:v>-0.15603909851807213</c:v>
                </c:pt>
                <c:pt idx="28">
                  <c:v>-9.9624530272596837E-2</c:v>
                </c:pt>
                <c:pt idx="29">
                  <c:v>-1.6666666666666666E-2</c:v>
                </c:pt>
                <c:pt idx="30">
                  <c:v>5.1063829787234047E-2</c:v>
                </c:pt>
                <c:pt idx="31">
                  <c:v>6.9970845481049565E-2</c:v>
                </c:pt>
                <c:pt idx="32">
                  <c:v>4.8000000000000001E-2</c:v>
                </c:pt>
                <c:pt idx="33">
                  <c:v>3.0163333242977389E-2</c:v>
                </c:pt>
                <c:pt idx="34">
                  <c:v>7.7302365216680435E-2</c:v>
                </c:pt>
                <c:pt idx="35">
                  <c:v>7.5981298278945453E-2</c:v>
                </c:pt>
                <c:pt idx="36">
                  <c:v>5.1054615805144289E-2</c:v>
                </c:pt>
                <c:pt idx="37">
                  <c:v>4.2243337432671252E-2</c:v>
                </c:pt>
                <c:pt idx="38">
                  <c:v>4.1183798649516615E-2</c:v>
                </c:pt>
                <c:pt idx="39">
                  <c:v>1.5489138953809035E-2</c:v>
                </c:pt>
                <c:pt idx="40">
                  <c:v>0</c:v>
                </c:pt>
                <c:pt idx="41">
                  <c:v>1.6303590772393697E-2</c:v>
                </c:pt>
                <c:pt idx="42">
                  <c:v>1.570767604388398E-2</c:v>
                </c:pt>
                <c:pt idx="43">
                  <c:v>1.6511727223096021E-2</c:v>
                </c:pt>
                <c:pt idx="44">
                  <c:v>3.4188034188034191E-2</c:v>
                </c:pt>
                <c:pt idx="45">
                  <c:v>1.7647058823529412E-2</c:v>
                </c:pt>
                <c:pt idx="46">
                  <c:v>8.98876404494382E-2</c:v>
                </c:pt>
                <c:pt idx="47">
                  <c:v>0</c:v>
                </c:pt>
                <c:pt idx="48">
                  <c:v>-9.6774193548387094E-2</c:v>
                </c:pt>
                <c:pt idx="49">
                  <c:v>-5.5045871559633031E-2</c:v>
                </c:pt>
                <c:pt idx="50">
                  <c:v>-5.389221556886227E-2</c:v>
                </c:pt>
                <c:pt idx="51">
                  <c:v>-8.1855388813096869E-2</c:v>
                </c:pt>
                <c:pt idx="52">
                  <c:v>-3.4285714285714287E-2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1.741654571843251E-2</c:v>
                </c:pt>
                <c:pt idx="57">
                  <c:v>0</c:v>
                </c:pt>
                <c:pt idx="58">
                  <c:v>5.7971014492753617E-2</c:v>
                </c:pt>
                <c:pt idx="59">
                  <c:v>6.1433447098976107E-2</c:v>
                </c:pt>
                <c:pt idx="60">
                  <c:v>0</c:v>
                </c:pt>
                <c:pt idx="61">
                  <c:v>-1.948051948051948E-2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440-4C31-ADFE-86589286F383}"/>
            </c:ext>
          </c:extLst>
        </c:ser>
        <c:ser>
          <c:idx val="2"/>
          <c:order val="2"/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'Historical IOS Carry'!$B$5:$B$67</c:f>
              <c:numCache>
                <c:formatCode>m/d/yyyy</c:formatCode>
                <c:ptCount val="63"/>
                <c:pt idx="0">
                  <c:v>40633</c:v>
                </c:pt>
                <c:pt idx="1">
                  <c:v>40662</c:v>
                </c:pt>
                <c:pt idx="2">
                  <c:v>40694</c:v>
                </c:pt>
                <c:pt idx="3">
                  <c:v>40695</c:v>
                </c:pt>
                <c:pt idx="4">
                  <c:v>40753</c:v>
                </c:pt>
                <c:pt idx="5">
                  <c:v>40786</c:v>
                </c:pt>
                <c:pt idx="6">
                  <c:v>40816</c:v>
                </c:pt>
                <c:pt idx="7">
                  <c:v>40847</c:v>
                </c:pt>
                <c:pt idx="8">
                  <c:v>40877</c:v>
                </c:pt>
                <c:pt idx="9">
                  <c:v>40907</c:v>
                </c:pt>
                <c:pt idx="10">
                  <c:v>40939</c:v>
                </c:pt>
                <c:pt idx="11">
                  <c:v>40968</c:v>
                </c:pt>
                <c:pt idx="12">
                  <c:v>40998</c:v>
                </c:pt>
                <c:pt idx="13">
                  <c:v>41029</c:v>
                </c:pt>
                <c:pt idx="14">
                  <c:v>41059</c:v>
                </c:pt>
                <c:pt idx="15">
                  <c:v>41089</c:v>
                </c:pt>
                <c:pt idx="16">
                  <c:v>41121</c:v>
                </c:pt>
                <c:pt idx="17">
                  <c:v>41152</c:v>
                </c:pt>
                <c:pt idx="18">
                  <c:v>41180</c:v>
                </c:pt>
                <c:pt idx="19">
                  <c:v>41213</c:v>
                </c:pt>
                <c:pt idx="20">
                  <c:v>41243</c:v>
                </c:pt>
                <c:pt idx="21">
                  <c:v>41274</c:v>
                </c:pt>
                <c:pt idx="22">
                  <c:v>41305</c:v>
                </c:pt>
                <c:pt idx="23">
                  <c:v>41333</c:v>
                </c:pt>
                <c:pt idx="24">
                  <c:v>41364</c:v>
                </c:pt>
                <c:pt idx="25">
                  <c:v>41394</c:v>
                </c:pt>
                <c:pt idx="26">
                  <c:v>41425</c:v>
                </c:pt>
                <c:pt idx="27">
                  <c:v>41453</c:v>
                </c:pt>
                <c:pt idx="28">
                  <c:v>41486</c:v>
                </c:pt>
                <c:pt idx="29">
                  <c:v>41517</c:v>
                </c:pt>
                <c:pt idx="30">
                  <c:v>41547</c:v>
                </c:pt>
                <c:pt idx="31">
                  <c:v>41578</c:v>
                </c:pt>
                <c:pt idx="32">
                  <c:v>41607</c:v>
                </c:pt>
                <c:pt idx="33">
                  <c:v>41639</c:v>
                </c:pt>
                <c:pt idx="34">
                  <c:v>41670</c:v>
                </c:pt>
                <c:pt idx="35">
                  <c:v>41698</c:v>
                </c:pt>
                <c:pt idx="36">
                  <c:v>41729</c:v>
                </c:pt>
                <c:pt idx="37">
                  <c:v>41759</c:v>
                </c:pt>
                <c:pt idx="38">
                  <c:v>41789</c:v>
                </c:pt>
                <c:pt idx="39">
                  <c:v>41820</c:v>
                </c:pt>
                <c:pt idx="40">
                  <c:v>41851</c:v>
                </c:pt>
                <c:pt idx="41">
                  <c:v>41880</c:v>
                </c:pt>
                <c:pt idx="42">
                  <c:v>41912</c:v>
                </c:pt>
                <c:pt idx="43">
                  <c:v>41943</c:v>
                </c:pt>
                <c:pt idx="44">
                  <c:v>41971</c:v>
                </c:pt>
                <c:pt idx="45">
                  <c:v>42004</c:v>
                </c:pt>
                <c:pt idx="46">
                  <c:v>42035</c:v>
                </c:pt>
                <c:pt idx="47">
                  <c:v>42063</c:v>
                </c:pt>
                <c:pt idx="48">
                  <c:v>42094</c:v>
                </c:pt>
                <c:pt idx="49">
                  <c:v>42124</c:v>
                </c:pt>
                <c:pt idx="50">
                  <c:v>42155</c:v>
                </c:pt>
                <c:pt idx="51">
                  <c:v>42185</c:v>
                </c:pt>
                <c:pt idx="52">
                  <c:v>42216</c:v>
                </c:pt>
                <c:pt idx="53">
                  <c:v>42246</c:v>
                </c:pt>
                <c:pt idx="54">
                  <c:v>42277</c:v>
                </c:pt>
                <c:pt idx="55">
                  <c:v>42308</c:v>
                </c:pt>
                <c:pt idx="56">
                  <c:v>42338</c:v>
                </c:pt>
                <c:pt idx="57">
                  <c:v>42369</c:v>
                </c:pt>
                <c:pt idx="58">
                  <c:v>42400</c:v>
                </c:pt>
                <c:pt idx="59">
                  <c:v>42429</c:v>
                </c:pt>
                <c:pt idx="60">
                  <c:v>42460</c:v>
                </c:pt>
                <c:pt idx="61">
                  <c:v>42490</c:v>
                </c:pt>
                <c:pt idx="62">
                  <c:v>42521</c:v>
                </c:pt>
              </c:numCache>
            </c:numRef>
          </c:cat>
          <c:val>
            <c:numRef>
              <c:f>Carry!#REF!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40-4C31-ADFE-86589286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665728"/>
        <c:axId val="359994496"/>
      </c:lineChart>
      <c:lineChart>
        <c:grouping val="standard"/>
        <c:varyColors val="0"/>
        <c:ser>
          <c:idx val="0"/>
          <c:order val="0"/>
          <c:tx>
            <c:strRef>
              <c:f>'Historical IOS Carry'!$C$4</c:f>
              <c:strCache>
                <c:ptCount val="1"/>
                <c:pt idx="0">
                  <c:v>IOS CPR (%)</c:v>
                </c:pt>
              </c:strCache>
            </c:strRef>
          </c:tx>
          <c:spPr>
            <a:ln w="12700">
              <a:solidFill>
                <a:srgbClr val="968880"/>
              </a:solidFill>
              <a:prstDash val="solid"/>
            </a:ln>
          </c:spPr>
          <c:marker>
            <c:symbol val="none"/>
          </c:marker>
          <c:cat>
            <c:numRef>
              <c:f>'Historical IOS Carry'!$B$6:$B$67</c:f>
              <c:numCache>
                <c:formatCode>m/d/yyyy</c:formatCode>
                <c:ptCount val="62"/>
                <c:pt idx="0">
                  <c:v>40662</c:v>
                </c:pt>
                <c:pt idx="1">
                  <c:v>40694</c:v>
                </c:pt>
                <c:pt idx="2">
                  <c:v>40695</c:v>
                </c:pt>
                <c:pt idx="3">
                  <c:v>40753</c:v>
                </c:pt>
                <c:pt idx="4">
                  <c:v>40786</c:v>
                </c:pt>
                <c:pt idx="5">
                  <c:v>40816</c:v>
                </c:pt>
                <c:pt idx="6">
                  <c:v>40847</c:v>
                </c:pt>
                <c:pt idx="7">
                  <c:v>40877</c:v>
                </c:pt>
                <c:pt idx="8">
                  <c:v>40907</c:v>
                </c:pt>
                <c:pt idx="9">
                  <c:v>40939</c:v>
                </c:pt>
                <c:pt idx="10">
                  <c:v>40968</c:v>
                </c:pt>
                <c:pt idx="11">
                  <c:v>40998</c:v>
                </c:pt>
                <c:pt idx="12">
                  <c:v>41029</c:v>
                </c:pt>
                <c:pt idx="13">
                  <c:v>41059</c:v>
                </c:pt>
                <c:pt idx="14">
                  <c:v>41089</c:v>
                </c:pt>
                <c:pt idx="15">
                  <c:v>41121</c:v>
                </c:pt>
                <c:pt idx="16">
                  <c:v>41152</c:v>
                </c:pt>
                <c:pt idx="17">
                  <c:v>41180</c:v>
                </c:pt>
                <c:pt idx="18">
                  <c:v>41213</c:v>
                </c:pt>
                <c:pt idx="19">
                  <c:v>41243</c:v>
                </c:pt>
                <c:pt idx="20">
                  <c:v>41274</c:v>
                </c:pt>
                <c:pt idx="21">
                  <c:v>41305</c:v>
                </c:pt>
                <c:pt idx="22">
                  <c:v>41333</c:v>
                </c:pt>
                <c:pt idx="23">
                  <c:v>41364</c:v>
                </c:pt>
                <c:pt idx="24">
                  <c:v>41394</c:v>
                </c:pt>
                <c:pt idx="25">
                  <c:v>41425</c:v>
                </c:pt>
                <c:pt idx="26">
                  <c:v>41453</c:v>
                </c:pt>
                <c:pt idx="27">
                  <c:v>41486</c:v>
                </c:pt>
                <c:pt idx="28">
                  <c:v>41517</c:v>
                </c:pt>
                <c:pt idx="29">
                  <c:v>41547</c:v>
                </c:pt>
                <c:pt idx="30">
                  <c:v>41578</c:v>
                </c:pt>
                <c:pt idx="31">
                  <c:v>41607</c:v>
                </c:pt>
                <c:pt idx="32">
                  <c:v>41639</c:v>
                </c:pt>
                <c:pt idx="33">
                  <c:v>41670</c:v>
                </c:pt>
                <c:pt idx="34">
                  <c:v>41698</c:v>
                </c:pt>
                <c:pt idx="35">
                  <c:v>41729</c:v>
                </c:pt>
                <c:pt idx="36">
                  <c:v>41759</c:v>
                </c:pt>
                <c:pt idx="37">
                  <c:v>41789</c:v>
                </c:pt>
                <c:pt idx="38">
                  <c:v>41820</c:v>
                </c:pt>
                <c:pt idx="39">
                  <c:v>41851</c:v>
                </c:pt>
                <c:pt idx="40">
                  <c:v>41880</c:v>
                </c:pt>
                <c:pt idx="41">
                  <c:v>41912</c:v>
                </c:pt>
                <c:pt idx="42">
                  <c:v>41943</c:v>
                </c:pt>
                <c:pt idx="43">
                  <c:v>41971</c:v>
                </c:pt>
                <c:pt idx="44">
                  <c:v>42004</c:v>
                </c:pt>
                <c:pt idx="45">
                  <c:v>42035</c:v>
                </c:pt>
                <c:pt idx="46">
                  <c:v>42063</c:v>
                </c:pt>
                <c:pt idx="47">
                  <c:v>42094</c:v>
                </c:pt>
                <c:pt idx="48">
                  <c:v>42124</c:v>
                </c:pt>
                <c:pt idx="49">
                  <c:v>42155</c:v>
                </c:pt>
                <c:pt idx="50">
                  <c:v>42185</c:v>
                </c:pt>
                <c:pt idx="51">
                  <c:v>42216</c:v>
                </c:pt>
                <c:pt idx="52">
                  <c:v>42246</c:v>
                </c:pt>
                <c:pt idx="53">
                  <c:v>42277</c:v>
                </c:pt>
                <c:pt idx="54">
                  <c:v>42308</c:v>
                </c:pt>
                <c:pt idx="55">
                  <c:v>42338</c:v>
                </c:pt>
                <c:pt idx="56">
                  <c:v>42369</c:v>
                </c:pt>
                <c:pt idx="57">
                  <c:v>42400</c:v>
                </c:pt>
                <c:pt idx="58">
                  <c:v>42429</c:v>
                </c:pt>
                <c:pt idx="59">
                  <c:v>42460</c:v>
                </c:pt>
                <c:pt idx="60">
                  <c:v>42490</c:v>
                </c:pt>
                <c:pt idx="61">
                  <c:v>42521</c:v>
                </c:pt>
              </c:numCache>
            </c:numRef>
          </c:cat>
          <c:val>
            <c:numRef>
              <c:f>'Historical IOS Carry'!$C$6:$C$67</c:f>
              <c:numCache>
                <c:formatCode>0.0%</c:formatCode>
                <c:ptCount val="62"/>
                <c:pt idx="0">
                  <c:v>2.1000000000000001E-2</c:v>
                </c:pt>
                <c:pt idx="1">
                  <c:v>2.4E-2</c:v>
                </c:pt>
                <c:pt idx="2">
                  <c:v>2.7092999999999999E-2</c:v>
                </c:pt>
                <c:pt idx="3">
                  <c:v>4.4371999999999995E-2</c:v>
                </c:pt>
                <c:pt idx="4">
                  <c:v>4.9908000000000001E-2</c:v>
                </c:pt>
                <c:pt idx="5">
                  <c:v>6.8196000000000007E-2</c:v>
                </c:pt>
                <c:pt idx="6">
                  <c:v>0.19386199999999998</c:v>
                </c:pt>
                <c:pt idx="7">
                  <c:v>0.23711500000000002</c:v>
                </c:pt>
                <c:pt idx="8">
                  <c:v>0.24795999999999999</c:v>
                </c:pt>
                <c:pt idx="9">
                  <c:v>0.18246500000000002</c:v>
                </c:pt>
                <c:pt idx="10">
                  <c:v>0.184029</c:v>
                </c:pt>
                <c:pt idx="11">
                  <c:v>0.218662</c:v>
                </c:pt>
                <c:pt idx="12">
                  <c:v>0.23216899999999999</c:v>
                </c:pt>
                <c:pt idx="13">
                  <c:v>0.17323899999999998</c:v>
                </c:pt>
                <c:pt idx="14">
                  <c:v>0.17025099999999999</c:v>
                </c:pt>
                <c:pt idx="15">
                  <c:v>0.214251</c:v>
                </c:pt>
                <c:pt idx="16">
                  <c:v>0.27565200000000001</c:v>
                </c:pt>
                <c:pt idx="17">
                  <c:v>0.346607</c:v>
                </c:pt>
                <c:pt idx="18">
                  <c:v>0.318971</c:v>
                </c:pt>
                <c:pt idx="19">
                  <c:v>0.346306</c:v>
                </c:pt>
                <c:pt idx="20">
                  <c:v>0.34593699999999999</c:v>
                </c:pt>
                <c:pt idx="21">
                  <c:v>0.36068</c:v>
                </c:pt>
                <c:pt idx="22">
                  <c:v>0.337229</c:v>
                </c:pt>
                <c:pt idx="23">
                  <c:v>0.30348999999999998</c:v>
                </c:pt>
                <c:pt idx="24">
                  <c:v>0.29499700000000001</c:v>
                </c:pt>
                <c:pt idx="25">
                  <c:v>0.27776499999999998</c:v>
                </c:pt>
                <c:pt idx="26">
                  <c:v>0.30478</c:v>
                </c:pt>
                <c:pt idx="27">
                  <c:v>0.28630500000000003</c:v>
                </c:pt>
                <c:pt idx="28">
                  <c:v>0.23300000000000001</c:v>
                </c:pt>
                <c:pt idx="29">
                  <c:v>0.16300000000000001</c:v>
                </c:pt>
                <c:pt idx="30">
                  <c:v>0.109</c:v>
                </c:pt>
                <c:pt idx="31">
                  <c:v>9.6999999999999989E-2</c:v>
                </c:pt>
                <c:pt idx="32">
                  <c:v>9.3000000000000013E-2</c:v>
                </c:pt>
                <c:pt idx="33">
                  <c:v>9.8000000000000004E-2</c:v>
                </c:pt>
                <c:pt idx="34">
                  <c:v>7.400000000000001E-2</c:v>
                </c:pt>
                <c:pt idx="35">
                  <c:v>6.7000000000000004E-2</c:v>
                </c:pt>
                <c:pt idx="36">
                  <c:v>8.6999999999999994E-2</c:v>
                </c:pt>
                <c:pt idx="37">
                  <c:v>9.6999999999999989E-2</c:v>
                </c:pt>
                <c:pt idx="38">
                  <c:v>0.10400000000000001</c:v>
                </c:pt>
                <c:pt idx="39">
                  <c:v>0.12709000000000001</c:v>
                </c:pt>
                <c:pt idx="40">
                  <c:v>0.132962</c:v>
                </c:pt>
                <c:pt idx="41">
                  <c:v>0.126115</c:v>
                </c:pt>
                <c:pt idx="42">
                  <c:v>0.124824</c:v>
                </c:pt>
                <c:pt idx="43">
                  <c:v>0.12570300000000001</c:v>
                </c:pt>
                <c:pt idx="44">
                  <c:v>0.119093</c:v>
                </c:pt>
                <c:pt idx="45">
                  <c:v>0.14099999999999999</c:v>
                </c:pt>
                <c:pt idx="46">
                  <c:v>0.121</c:v>
                </c:pt>
                <c:pt idx="47">
                  <c:v>0.17</c:v>
                </c:pt>
                <c:pt idx="48">
                  <c:v>0.24299999999999999</c:v>
                </c:pt>
                <c:pt idx="49">
                  <c:v>0.21</c:v>
                </c:pt>
                <c:pt idx="50">
                  <c:v>0.20199999999999999</c:v>
                </c:pt>
                <c:pt idx="51">
                  <c:v>0.21100000000000002</c:v>
                </c:pt>
                <c:pt idx="52">
                  <c:v>0.183</c:v>
                </c:pt>
                <c:pt idx="53">
                  <c:v>0.155</c:v>
                </c:pt>
                <c:pt idx="54">
                  <c:v>0.154</c:v>
                </c:pt>
                <c:pt idx="55">
                  <c:v>0.154</c:v>
                </c:pt>
                <c:pt idx="56">
                  <c:v>0.13</c:v>
                </c:pt>
                <c:pt idx="57">
                  <c:v>0.14800000000000002</c:v>
                </c:pt>
                <c:pt idx="58">
                  <c:v>0.11599999999999999</c:v>
                </c:pt>
                <c:pt idx="59">
                  <c:v>0.11900000000000001</c:v>
                </c:pt>
                <c:pt idx="60">
                  <c:v>0.16900000000000001</c:v>
                </c:pt>
                <c:pt idx="61">
                  <c:v>0.17499999999999999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440-4C31-ADFE-86589286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998592"/>
        <c:axId val="359996416"/>
      </c:lineChart>
      <c:dateAx>
        <c:axId val="436665728"/>
        <c:scaling>
          <c:orientation val="minMax"/>
          <c:max val="42308"/>
          <c:min val="40634"/>
        </c:scaling>
        <c:delete val="0"/>
        <c:axPos val="b"/>
        <c:numFmt formatCode="[$-409]mmm\-yy;@" sourceLinked="0"/>
        <c:majorTickMark val="none"/>
        <c:minorTickMark val="none"/>
        <c:tickLblPos val="none"/>
        <c:spPr>
          <a:ln>
            <a:prstDash val="dash"/>
          </a:ln>
        </c:spPr>
        <c:txPr>
          <a:bodyPr rot="-2700000" vert="horz" anchor="ctr" anchorCtr="1"/>
          <a:lstStyle/>
          <a:p>
            <a:pPr>
              <a:defRPr/>
            </a:pPr>
            <a:endParaRPr lang="en-US"/>
          </a:p>
        </c:txPr>
        <c:crossAx val="359994496"/>
        <c:crossesAt val="0"/>
        <c:auto val="1"/>
        <c:lblOffset val="100"/>
        <c:baseTimeUnit val="months"/>
        <c:majorUnit val="6"/>
        <c:majorTimeUnit val="months"/>
      </c:dateAx>
      <c:valAx>
        <c:axId val="359994496"/>
        <c:scaling>
          <c:orientation val="minMax"/>
          <c:max val="0.2"/>
          <c:min val="-0.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Annual Carry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36665728"/>
        <c:crosses val="autoZero"/>
        <c:crossBetween val="between"/>
      </c:valAx>
      <c:valAx>
        <c:axId val="359996416"/>
        <c:scaling>
          <c:orientation val="minMax"/>
          <c:max val="0.4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Prepays</a:t>
                </a:r>
                <a:r>
                  <a:rPr lang="en-US" b="0" baseline="0"/>
                  <a:t> (CPR)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96479208923191073"/>
              <c:y val="0.3514741956561007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359998592"/>
        <c:crosses val="max"/>
        <c:crossBetween val="between"/>
      </c:valAx>
      <c:dateAx>
        <c:axId val="359998592"/>
        <c:scaling>
          <c:orientation val="minMax"/>
        </c:scaling>
        <c:delete val="0"/>
        <c:axPos val="t"/>
        <c:numFmt formatCode="[$-409]mmm\-yy;@" sourceLinked="0"/>
        <c:majorTickMark val="none"/>
        <c:minorTickMark val="none"/>
        <c:tickLblPos val="low"/>
        <c:spPr>
          <a:ln>
            <a:noFill/>
          </a:ln>
        </c:spPr>
        <c:crossAx val="359996416"/>
        <c:crosses val="max"/>
        <c:auto val="1"/>
        <c:lblOffset val="100"/>
        <c:baseTimeUnit val="days"/>
        <c:majorUnit val="6"/>
        <c:majorTimeUnit val="months"/>
      </c:dateAx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22710103773355939"/>
          <c:y val="0.9364077228414095"/>
          <c:w val="0.46829892143395696"/>
          <c:h val="5.7259251243779855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IOS 4s 2010 OAS</c:v>
          </c:tx>
          <c:spPr>
            <a:ln w="3175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'IOS OAS &amp; Universe Refi'!$A$973:$A$1368</c:f>
              <c:numCache>
                <c:formatCode>m/d/yyyy</c:formatCode>
                <c:ptCount val="39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42052</c:v>
                </c:pt>
                <c:pt idx="31">
                  <c:v>42053</c:v>
                </c:pt>
                <c:pt idx="32">
                  <c:v>42054</c:v>
                </c:pt>
                <c:pt idx="33">
                  <c:v>42055</c:v>
                </c:pt>
                <c:pt idx="34">
                  <c:v>42058</c:v>
                </c:pt>
                <c:pt idx="35">
                  <c:v>42059</c:v>
                </c:pt>
                <c:pt idx="36">
                  <c:v>42060</c:v>
                </c:pt>
                <c:pt idx="37">
                  <c:v>42061</c:v>
                </c:pt>
                <c:pt idx="38">
                  <c:v>42062</c:v>
                </c:pt>
                <c:pt idx="39">
                  <c:v>42065</c:v>
                </c:pt>
                <c:pt idx="40">
                  <c:v>42066</c:v>
                </c:pt>
                <c:pt idx="41">
                  <c:v>42067</c:v>
                </c:pt>
                <c:pt idx="42">
                  <c:v>42068</c:v>
                </c:pt>
                <c:pt idx="43">
                  <c:v>42069</c:v>
                </c:pt>
                <c:pt idx="44">
                  <c:v>42072</c:v>
                </c:pt>
                <c:pt idx="45">
                  <c:v>42073</c:v>
                </c:pt>
                <c:pt idx="46">
                  <c:v>42074</c:v>
                </c:pt>
                <c:pt idx="47">
                  <c:v>42075</c:v>
                </c:pt>
                <c:pt idx="48">
                  <c:v>42076</c:v>
                </c:pt>
                <c:pt idx="49">
                  <c:v>42079</c:v>
                </c:pt>
                <c:pt idx="50">
                  <c:v>42080</c:v>
                </c:pt>
                <c:pt idx="51">
                  <c:v>42081</c:v>
                </c:pt>
                <c:pt idx="52">
                  <c:v>42082</c:v>
                </c:pt>
                <c:pt idx="53">
                  <c:v>42083</c:v>
                </c:pt>
                <c:pt idx="54">
                  <c:v>42086</c:v>
                </c:pt>
                <c:pt idx="55">
                  <c:v>42087</c:v>
                </c:pt>
                <c:pt idx="56">
                  <c:v>42088</c:v>
                </c:pt>
                <c:pt idx="57">
                  <c:v>42089</c:v>
                </c:pt>
                <c:pt idx="58">
                  <c:v>42090</c:v>
                </c:pt>
                <c:pt idx="59">
                  <c:v>42093</c:v>
                </c:pt>
                <c:pt idx="60">
                  <c:v>42094</c:v>
                </c:pt>
                <c:pt idx="61">
                  <c:v>42095</c:v>
                </c:pt>
                <c:pt idx="62">
                  <c:v>42096</c:v>
                </c:pt>
                <c:pt idx="63">
                  <c:v>42097</c:v>
                </c:pt>
                <c:pt idx="64">
                  <c:v>42100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42150</c:v>
                </c:pt>
                <c:pt idx="100">
                  <c:v>42151</c:v>
                </c:pt>
                <c:pt idx="101">
                  <c:v>42152</c:v>
                </c:pt>
                <c:pt idx="102">
                  <c:v>42153</c:v>
                </c:pt>
                <c:pt idx="103">
                  <c:v>42156</c:v>
                </c:pt>
                <c:pt idx="104">
                  <c:v>42157</c:v>
                </c:pt>
                <c:pt idx="105">
                  <c:v>42158</c:v>
                </c:pt>
                <c:pt idx="106">
                  <c:v>42159</c:v>
                </c:pt>
                <c:pt idx="107">
                  <c:v>42160</c:v>
                </c:pt>
                <c:pt idx="108">
                  <c:v>42163</c:v>
                </c:pt>
                <c:pt idx="109">
                  <c:v>42164</c:v>
                </c:pt>
                <c:pt idx="110">
                  <c:v>42165</c:v>
                </c:pt>
                <c:pt idx="111">
                  <c:v>42166</c:v>
                </c:pt>
                <c:pt idx="112">
                  <c:v>42167</c:v>
                </c:pt>
                <c:pt idx="113">
                  <c:v>42170</c:v>
                </c:pt>
                <c:pt idx="114">
                  <c:v>42171</c:v>
                </c:pt>
                <c:pt idx="115">
                  <c:v>42172</c:v>
                </c:pt>
                <c:pt idx="116">
                  <c:v>42173</c:v>
                </c:pt>
                <c:pt idx="117">
                  <c:v>42174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42191</c:v>
                </c:pt>
                <c:pt idx="128">
                  <c:v>42192</c:v>
                </c:pt>
                <c:pt idx="129">
                  <c:v>42193</c:v>
                </c:pt>
                <c:pt idx="130">
                  <c:v>42194</c:v>
                </c:pt>
                <c:pt idx="131">
                  <c:v>42195</c:v>
                </c:pt>
                <c:pt idx="132">
                  <c:v>42198</c:v>
                </c:pt>
                <c:pt idx="133">
                  <c:v>42199</c:v>
                </c:pt>
                <c:pt idx="134">
                  <c:v>42200</c:v>
                </c:pt>
                <c:pt idx="135">
                  <c:v>42201</c:v>
                </c:pt>
                <c:pt idx="136">
                  <c:v>42202</c:v>
                </c:pt>
                <c:pt idx="137">
                  <c:v>42205</c:v>
                </c:pt>
                <c:pt idx="138">
                  <c:v>42206</c:v>
                </c:pt>
                <c:pt idx="139">
                  <c:v>42207</c:v>
                </c:pt>
                <c:pt idx="140">
                  <c:v>42208</c:v>
                </c:pt>
                <c:pt idx="141">
                  <c:v>42209</c:v>
                </c:pt>
                <c:pt idx="142">
                  <c:v>42212</c:v>
                </c:pt>
                <c:pt idx="143">
                  <c:v>42213</c:v>
                </c:pt>
                <c:pt idx="144">
                  <c:v>42214</c:v>
                </c:pt>
                <c:pt idx="145">
                  <c:v>42215</c:v>
                </c:pt>
                <c:pt idx="146">
                  <c:v>42216</c:v>
                </c:pt>
                <c:pt idx="147">
                  <c:v>42219</c:v>
                </c:pt>
                <c:pt idx="148">
                  <c:v>42220</c:v>
                </c:pt>
                <c:pt idx="149">
                  <c:v>42221</c:v>
                </c:pt>
                <c:pt idx="150">
                  <c:v>42222</c:v>
                </c:pt>
                <c:pt idx="151">
                  <c:v>42223</c:v>
                </c:pt>
                <c:pt idx="152">
                  <c:v>42226</c:v>
                </c:pt>
                <c:pt idx="153">
                  <c:v>42227</c:v>
                </c:pt>
                <c:pt idx="154">
                  <c:v>42228</c:v>
                </c:pt>
                <c:pt idx="155">
                  <c:v>42229</c:v>
                </c:pt>
                <c:pt idx="156">
                  <c:v>42230</c:v>
                </c:pt>
                <c:pt idx="157">
                  <c:v>42233</c:v>
                </c:pt>
                <c:pt idx="158">
                  <c:v>42234</c:v>
                </c:pt>
                <c:pt idx="159">
                  <c:v>42235</c:v>
                </c:pt>
                <c:pt idx="160">
                  <c:v>42236</c:v>
                </c:pt>
                <c:pt idx="161">
                  <c:v>42237</c:v>
                </c:pt>
                <c:pt idx="162">
                  <c:v>42240</c:v>
                </c:pt>
                <c:pt idx="163">
                  <c:v>42241</c:v>
                </c:pt>
                <c:pt idx="164">
                  <c:v>42242</c:v>
                </c:pt>
                <c:pt idx="165">
                  <c:v>42243</c:v>
                </c:pt>
                <c:pt idx="166">
                  <c:v>42244</c:v>
                </c:pt>
                <c:pt idx="167">
                  <c:v>42247</c:v>
                </c:pt>
                <c:pt idx="168">
                  <c:v>42248</c:v>
                </c:pt>
                <c:pt idx="169">
                  <c:v>42249</c:v>
                </c:pt>
                <c:pt idx="170">
                  <c:v>42250</c:v>
                </c:pt>
                <c:pt idx="171">
                  <c:v>42251</c:v>
                </c:pt>
                <c:pt idx="172">
                  <c:v>42255</c:v>
                </c:pt>
                <c:pt idx="173">
                  <c:v>42256</c:v>
                </c:pt>
                <c:pt idx="174">
                  <c:v>42257</c:v>
                </c:pt>
                <c:pt idx="175">
                  <c:v>42258</c:v>
                </c:pt>
                <c:pt idx="176">
                  <c:v>42261</c:v>
                </c:pt>
                <c:pt idx="177">
                  <c:v>42262</c:v>
                </c:pt>
                <c:pt idx="178">
                  <c:v>42263</c:v>
                </c:pt>
                <c:pt idx="179">
                  <c:v>42264</c:v>
                </c:pt>
                <c:pt idx="180">
                  <c:v>42265</c:v>
                </c:pt>
                <c:pt idx="181">
                  <c:v>42268</c:v>
                </c:pt>
                <c:pt idx="182">
                  <c:v>42269</c:v>
                </c:pt>
                <c:pt idx="183">
                  <c:v>42270</c:v>
                </c:pt>
                <c:pt idx="184">
                  <c:v>42271</c:v>
                </c:pt>
                <c:pt idx="185">
                  <c:v>42272</c:v>
                </c:pt>
                <c:pt idx="186">
                  <c:v>42275</c:v>
                </c:pt>
                <c:pt idx="187">
                  <c:v>42276</c:v>
                </c:pt>
                <c:pt idx="188">
                  <c:v>42277</c:v>
                </c:pt>
                <c:pt idx="189">
                  <c:v>42278</c:v>
                </c:pt>
                <c:pt idx="190">
                  <c:v>42279</c:v>
                </c:pt>
                <c:pt idx="191">
                  <c:v>42282</c:v>
                </c:pt>
                <c:pt idx="192">
                  <c:v>42283</c:v>
                </c:pt>
                <c:pt idx="193">
                  <c:v>42284</c:v>
                </c:pt>
                <c:pt idx="194">
                  <c:v>42285</c:v>
                </c:pt>
                <c:pt idx="195">
                  <c:v>42286</c:v>
                </c:pt>
                <c:pt idx="196">
                  <c:v>42290</c:v>
                </c:pt>
                <c:pt idx="197">
                  <c:v>42291</c:v>
                </c:pt>
                <c:pt idx="198">
                  <c:v>42292</c:v>
                </c:pt>
                <c:pt idx="199">
                  <c:v>42293</c:v>
                </c:pt>
                <c:pt idx="200">
                  <c:v>42296</c:v>
                </c:pt>
                <c:pt idx="201">
                  <c:v>42297</c:v>
                </c:pt>
                <c:pt idx="202">
                  <c:v>42298</c:v>
                </c:pt>
                <c:pt idx="203">
                  <c:v>42299</c:v>
                </c:pt>
                <c:pt idx="204">
                  <c:v>42300</c:v>
                </c:pt>
                <c:pt idx="205">
                  <c:v>42303</c:v>
                </c:pt>
                <c:pt idx="206">
                  <c:v>42304</c:v>
                </c:pt>
                <c:pt idx="207">
                  <c:v>42305</c:v>
                </c:pt>
                <c:pt idx="208">
                  <c:v>42306</c:v>
                </c:pt>
                <c:pt idx="209">
                  <c:v>42307</c:v>
                </c:pt>
                <c:pt idx="210">
                  <c:v>42310</c:v>
                </c:pt>
                <c:pt idx="211">
                  <c:v>42311</c:v>
                </c:pt>
                <c:pt idx="212">
                  <c:v>42312</c:v>
                </c:pt>
                <c:pt idx="213">
                  <c:v>42313</c:v>
                </c:pt>
                <c:pt idx="214">
                  <c:v>42314</c:v>
                </c:pt>
                <c:pt idx="215">
                  <c:v>42317</c:v>
                </c:pt>
                <c:pt idx="216">
                  <c:v>42318</c:v>
                </c:pt>
                <c:pt idx="217">
                  <c:v>42320</c:v>
                </c:pt>
                <c:pt idx="218">
                  <c:v>42321</c:v>
                </c:pt>
                <c:pt idx="219">
                  <c:v>42324</c:v>
                </c:pt>
                <c:pt idx="220">
                  <c:v>42325</c:v>
                </c:pt>
                <c:pt idx="221">
                  <c:v>42326</c:v>
                </c:pt>
                <c:pt idx="222">
                  <c:v>42327</c:v>
                </c:pt>
                <c:pt idx="223">
                  <c:v>42328</c:v>
                </c:pt>
                <c:pt idx="224">
                  <c:v>42331</c:v>
                </c:pt>
                <c:pt idx="225">
                  <c:v>42332</c:v>
                </c:pt>
                <c:pt idx="226">
                  <c:v>42333</c:v>
                </c:pt>
                <c:pt idx="227">
                  <c:v>42335</c:v>
                </c:pt>
                <c:pt idx="228">
                  <c:v>42338</c:v>
                </c:pt>
                <c:pt idx="229">
                  <c:v>42339</c:v>
                </c:pt>
                <c:pt idx="230">
                  <c:v>42340</c:v>
                </c:pt>
                <c:pt idx="231">
                  <c:v>42341</c:v>
                </c:pt>
                <c:pt idx="232">
                  <c:v>42342</c:v>
                </c:pt>
                <c:pt idx="233">
                  <c:v>42345</c:v>
                </c:pt>
                <c:pt idx="234">
                  <c:v>42346</c:v>
                </c:pt>
                <c:pt idx="235">
                  <c:v>42347</c:v>
                </c:pt>
                <c:pt idx="236">
                  <c:v>42348</c:v>
                </c:pt>
                <c:pt idx="237">
                  <c:v>42349</c:v>
                </c:pt>
                <c:pt idx="238">
                  <c:v>42352</c:v>
                </c:pt>
                <c:pt idx="239">
                  <c:v>42353</c:v>
                </c:pt>
                <c:pt idx="240">
                  <c:v>42354</c:v>
                </c:pt>
                <c:pt idx="241">
                  <c:v>42355</c:v>
                </c:pt>
                <c:pt idx="242">
                  <c:v>42356</c:v>
                </c:pt>
                <c:pt idx="243">
                  <c:v>42359</c:v>
                </c:pt>
                <c:pt idx="244">
                  <c:v>42360</c:v>
                </c:pt>
                <c:pt idx="245">
                  <c:v>42361</c:v>
                </c:pt>
                <c:pt idx="246">
                  <c:v>42362</c:v>
                </c:pt>
                <c:pt idx="247">
                  <c:v>42366</c:v>
                </c:pt>
                <c:pt idx="248">
                  <c:v>42367</c:v>
                </c:pt>
                <c:pt idx="249">
                  <c:v>42368</c:v>
                </c:pt>
                <c:pt idx="250">
                  <c:v>42369</c:v>
                </c:pt>
                <c:pt idx="251">
                  <c:v>42373</c:v>
                </c:pt>
                <c:pt idx="252">
                  <c:v>42374</c:v>
                </c:pt>
                <c:pt idx="253">
                  <c:v>42375</c:v>
                </c:pt>
                <c:pt idx="254">
                  <c:v>42376</c:v>
                </c:pt>
                <c:pt idx="255">
                  <c:v>42377</c:v>
                </c:pt>
                <c:pt idx="256">
                  <c:v>42380</c:v>
                </c:pt>
                <c:pt idx="257">
                  <c:v>42381</c:v>
                </c:pt>
                <c:pt idx="258">
                  <c:v>42382</c:v>
                </c:pt>
                <c:pt idx="259">
                  <c:v>42383</c:v>
                </c:pt>
                <c:pt idx="260">
                  <c:v>42384</c:v>
                </c:pt>
                <c:pt idx="261">
                  <c:v>42388</c:v>
                </c:pt>
                <c:pt idx="262">
                  <c:v>42389</c:v>
                </c:pt>
                <c:pt idx="263">
                  <c:v>42390</c:v>
                </c:pt>
                <c:pt idx="264">
                  <c:v>42391</c:v>
                </c:pt>
                <c:pt idx="265">
                  <c:v>42394</c:v>
                </c:pt>
                <c:pt idx="266">
                  <c:v>42395</c:v>
                </c:pt>
                <c:pt idx="267">
                  <c:v>42396</c:v>
                </c:pt>
                <c:pt idx="268">
                  <c:v>42397</c:v>
                </c:pt>
                <c:pt idx="269">
                  <c:v>42398</c:v>
                </c:pt>
                <c:pt idx="270">
                  <c:v>42401</c:v>
                </c:pt>
                <c:pt idx="271">
                  <c:v>42402</c:v>
                </c:pt>
                <c:pt idx="272">
                  <c:v>42403</c:v>
                </c:pt>
                <c:pt idx="273">
                  <c:v>42404</c:v>
                </c:pt>
                <c:pt idx="274">
                  <c:v>42405</c:v>
                </c:pt>
                <c:pt idx="275">
                  <c:v>42408</c:v>
                </c:pt>
                <c:pt idx="276">
                  <c:v>42409</c:v>
                </c:pt>
                <c:pt idx="277">
                  <c:v>42410</c:v>
                </c:pt>
                <c:pt idx="278">
                  <c:v>42411</c:v>
                </c:pt>
                <c:pt idx="279">
                  <c:v>42412</c:v>
                </c:pt>
                <c:pt idx="280">
                  <c:v>42416</c:v>
                </c:pt>
                <c:pt idx="281">
                  <c:v>42417</c:v>
                </c:pt>
                <c:pt idx="282">
                  <c:v>42418</c:v>
                </c:pt>
                <c:pt idx="283">
                  <c:v>42419</c:v>
                </c:pt>
                <c:pt idx="284">
                  <c:v>42422</c:v>
                </c:pt>
                <c:pt idx="285">
                  <c:v>42423</c:v>
                </c:pt>
                <c:pt idx="286">
                  <c:v>42424</c:v>
                </c:pt>
                <c:pt idx="287">
                  <c:v>42425</c:v>
                </c:pt>
                <c:pt idx="288">
                  <c:v>42426</c:v>
                </c:pt>
                <c:pt idx="289">
                  <c:v>42429</c:v>
                </c:pt>
                <c:pt idx="290">
                  <c:v>42430</c:v>
                </c:pt>
                <c:pt idx="291">
                  <c:v>42431</c:v>
                </c:pt>
                <c:pt idx="292">
                  <c:v>42432</c:v>
                </c:pt>
                <c:pt idx="293">
                  <c:v>42433</c:v>
                </c:pt>
                <c:pt idx="294">
                  <c:v>42436</c:v>
                </c:pt>
                <c:pt idx="295">
                  <c:v>42437</c:v>
                </c:pt>
                <c:pt idx="296">
                  <c:v>42438</c:v>
                </c:pt>
                <c:pt idx="297">
                  <c:v>42439</c:v>
                </c:pt>
                <c:pt idx="298">
                  <c:v>42440</c:v>
                </c:pt>
                <c:pt idx="299">
                  <c:v>42443</c:v>
                </c:pt>
                <c:pt idx="300">
                  <c:v>42444</c:v>
                </c:pt>
                <c:pt idx="301">
                  <c:v>42445</c:v>
                </c:pt>
                <c:pt idx="302">
                  <c:v>42446</c:v>
                </c:pt>
                <c:pt idx="303">
                  <c:v>42447</c:v>
                </c:pt>
                <c:pt idx="304">
                  <c:v>42450</c:v>
                </c:pt>
                <c:pt idx="305">
                  <c:v>42451</c:v>
                </c:pt>
                <c:pt idx="306">
                  <c:v>42452</c:v>
                </c:pt>
                <c:pt idx="307">
                  <c:v>42453</c:v>
                </c:pt>
                <c:pt idx="308">
                  <c:v>42457</c:v>
                </c:pt>
                <c:pt idx="309">
                  <c:v>42458</c:v>
                </c:pt>
                <c:pt idx="310">
                  <c:v>42459</c:v>
                </c:pt>
                <c:pt idx="311">
                  <c:v>42460</c:v>
                </c:pt>
                <c:pt idx="312">
                  <c:v>42461</c:v>
                </c:pt>
                <c:pt idx="313">
                  <c:v>42464</c:v>
                </c:pt>
                <c:pt idx="314">
                  <c:v>42465</c:v>
                </c:pt>
                <c:pt idx="315">
                  <c:v>42466</c:v>
                </c:pt>
                <c:pt idx="316">
                  <c:v>42467</c:v>
                </c:pt>
                <c:pt idx="317">
                  <c:v>42468</c:v>
                </c:pt>
                <c:pt idx="318">
                  <c:v>42471</c:v>
                </c:pt>
                <c:pt idx="319">
                  <c:v>42472</c:v>
                </c:pt>
                <c:pt idx="320">
                  <c:v>42473</c:v>
                </c:pt>
                <c:pt idx="321">
                  <c:v>42474</c:v>
                </c:pt>
                <c:pt idx="322">
                  <c:v>42475</c:v>
                </c:pt>
                <c:pt idx="323">
                  <c:v>42478</c:v>
                </c:pt>
                <c:pt idx="324">
                  <c:v>42479</c:v>
                </c:pt>
                <c:pt idx="325">
                  <c:v>42480</c:v>
                </c:pt>
                <c:pt idx="326">
                  <c:v>42481</c:v>
                </c:pt>
                <c:pt idx="327">
                  <c:v>42482</c:v>
                </c:pt>
                <c:pt idx="328">
                  <c:v>42485</c:v>
                </c:pt>
                <c:pt idx="329">
                  <c:v>42486</c:v>
                </c:pt>
                <c:pt idx="330">
                  <c:v>42487</c:v>
                </c:pt>
                <c:pt idx="331">
                  <c:v>42488</c:v>
                </c:pt>
                <c:pt idx="332">
                  <c:v>42489</c:v>
                </c:pt>
                <c:pt idx="333">
                  <c:v>42492</c:v>
                </c:pt>
                <c:pt idx="334">
                  <c:v>42493</c:v>
                </c:pt>
                <c:pt idx="335">
                  <c:v>42494</c:v>
                </c:pt>
                <c:pt idx="336">
                  <c:v>42495</c:v>
                </c:pt>
                <c:pt idx="337">
                  <c:v>42496</c:v>
                </c:pt>
                <c:pt idx="338">
                  <c:v>42499</c:v>
                </c:pt>
                <c:pt idx="339">
                  <c:v>42500</c:v>
                </c:pt>
                <c:pt idx="340">
                  <c:v>42501</c:v>
                </c:pt>
                <c:pt idx="341">
                  <c:v>42502</c:v>
                </c:pt>
                <c:pt idx="342">
                  <c:v>42503</c:v>
                </c:pt>
                <c:pt idx="343">
                  <c:v>42506</c:v>
                </c:pt>
                <c:pt idx="344">
                  <c:v>42507</c:v>
                </c:pt>
                <c:pt idx="345">
                  <c:v>42508</c:v>
                </c:pt>
                <c:pt idx="346">
                  <c:v>42509</c:v>
                </c:pt>
                <c:pt idx="347">
                  <c:v>42510</c:v>
                </c:pt>
                <c:pt idx="348">
                  <c:v>42513</c:v>
                </c:pt>
                <c:pt idx="349">
                  <c:v>42514</c:v>
                </c:pt>
                <c:pt idx="350">
                  <c:v>42515</c:v>
                </c:pt>
                <c:pt idx="351">
                  <c:v>42516</c:v>
                </c:pt>
                <c:pt idx="352">
                  <c:v>42517</c:v>
                </c:pt>
                <c:pt idx="353">
                  <c:v>42521</c:v>
                </c:pt>
                <c:pt idx="354">
                  <c:v>42522</c:v>
                </c:pt>
                <c:pt idx="355">
                  <c:v>42523</c:v>
                </c:pt>
                <c:pt idx="356">
                  <c:v>42524</c:v>
                </c:pt>
                <c:pt idx="357">
                  <c:v>42527</c:v>
                </c:pt>
                <c:pt idx="358">
                  <c:v>42528</c:v>
                </c:pt>
                <c:pt idx="359">
                  <c:v>42529</c:v>
                </c:pt>
                <c:pt idx="360">
                  <c:v>42530</c:v>
                </c:pt>
                <c:pt idx="361">
                  <c:v>42531</c:v>
                </c:pt>
                <c:pt idx="362">
                  <c:v>42534</c:v>
                </c:pt>
                <c:pt idx="363">
                  <c:v>42535</c:v>
                </c:pt>
                <c:pt idx="364">
                  <c:v>42536</c:v>
                </c:pt>
                <c:pt idx="365">
                  <c:v>42537</c:v>
                </c:pt>
                <c:pt idx="366">
                  <c:v>42538</c:v>
                </c:pt>
                <c:pt idx="367">
                  <c:v>42541</c:v>
                </c:pt>
                <c:pt idx="368">
                  <c:v>42542</c:v>
                </c:pt>
                <c:pt idx="369">
                  <c:v>42543</c:v>
                </c:pt>
                <c:pt idx="370">
                  <c:v>42544</c:v>
                </c:pt>
                <c:pt idx="371">
                  <c:v>42545</c:v>
                </c:pt>
                <c:pt idx="372">
                  <c:v>42548</c:v>
                </c:pt>
                <c:pt idx="373">
                  <c:v>42549</c:v>
                </c:pt>
                <c:pt idx="374">
                  <c:v>42550</c:v>
                </c:pt>
                <c:pt idx="375">
                  <c:v>42551</c:v>
                </c:pt>
                <c:pt idx="376">
                  <c:v>42552</c:v>
                </c:pt>
                <c:pt idx="377">
                  <c:v>42556</c:v>
                </c:pt>
                <c:pt idx="378">
                  <c:v>42557</c:v>
                </c:pt>
                <c:pt idx="379">
                  <c:v>42558</c:v>
                </c:pt>
                <c:pt idx="380">
                  <c:v>42559</c:v>
                </c:pt>
                <c:pt idx="381">
                  <c:v>42562</c:v>
                </c:pt>
                <c:pt idx="382">
                  <c:v>42563</c:v>
                </c:pt>
                <c:pt idx="383">
                  <c:v>42564</c:v>
                </c:pt>
                <c:pt idx="384">
                  <c:v>42565</c:v>
                </c:pt>
                <c:pt idx="385">
                  <c:v>42566</c:v>
                </c:pt>
                <c:pt idx="386">
                  <c:v>42569</c:v>
                </c:pt>
                <c:pt idx="387">
                  <c:v>42570</c:v>
                </c:pt>
                <c:pt idx="388">
                  <c:v>42571</c:v>
                </c:pt>
                <c:pt idx="389">
                  <c:v>42572</c:v>
                </c:pt>
                <c:pt idx="390">
                  <c:v>42573</c:v>
                </c:pt>
                <c:pt idx="391">
                  <c:v>42576</c:v>
                </c:pt>
                <c:pt idx="392">
                  <c:v>42577</c:v>
                </c:pt>
                <c:pt idx="393">
                  <c:v>42578</c:v>
                </c:pt>
                <c:pt idx="394">
                  <c:v>42579</c:v>
                </c:pt>
                <c:pt idx="395">
                  <c:v>42580</c:v>
                </c:pt>
              </c:numCache>
            </c:numRef>
          </c:cat>
          <c:val>
            <c:numRef>
              <c:f>'IOS OAS &amp; Universe Refi'!$B$973:$B$1368</c:f>
              <c:numCache>
                <c:formatCode>0</c:formatCode>
                <c:ptCount val="396"/>
                <c:pt idx="0">
                  <c:v>55.322102000000001</c:v>
                </c:pt>
                <c:pt idx="1">
                  <c:v>59.036498999999999</c:v>
                </c:pt>
                <c:pt idx="2">
                  <c:v>72.939400000000006</c:v>
                </c:pt>
                <c:pt idx="3">
                  <c:v>83.752296000000001</c:v>
                </c:pt>
                <c:pt idx="4">
                  <c:v>96.111999999999995</c:v>
                </c:pt>
                <c:pt idx="5">
                  <c:v>113.276802</c:v>
                </c:pt>
                <c:pt idx="6">
                  <c:v>146.342804</c:v>
                </c:pt>
                <c:pt idx="7">
                  <c:v>174.15280200000001</c:v>
                </c:pt>
                <c:pt idx="8">
                  <c:v>184.27740499999999</c:v>
                </c:pt>
                <c:pt idx="9">
                  <c:v>215.29179400000001</c:v>
                </c:pt>
                <c:pt idx="10">
                  <c:v>187.47669999999999</c:v>
                </c:pt>
                <c:pt idx="11">
                  <c:v>200.56449900000001</c:v>
                </c:pt>
                <c:pt idx="12">
                  <c:v>218.52499399999999</c:v>
                </c:pt>
                <c:pt idx="13">
                  <c:v>213.32179300000001</c:v>
                </c:pt>
                <c:pt idx="14">
                  <c:v>236.92919900000001</c:v>
                </c:pt>
                <c:pt idx="15">
                  <c:v>244.51870700000001</c:v>
                </c:pt>
                <c:pt idx="16">
                  <c:v>251.349197</c:v>
                </c:pt>
                <c:pt idx="17">
                  <c:v>279.388306</c:v>
                </c:pt>
                <c:pt idx="18">
                  <c:v>256.26721199999997</c:v>
                </c:pt>
                <c:pt idx="19">
                  <c:v>278.56900000000002</c:v>
                </c:pt>
                <c:pt idx="20">
                  <c:v>267.829407</c:v>
                </c:pt>
                <c:pt idx="21">
                  <c:v>207.76040599999999</c:v>
                </c:pt>
                <c:pt idx="22">
                  <c:v>189.963593</c:v>
                </c:pt>
                <c:pt idx="23">
                  <c:v>171.50309799999999</c:v>
                </c:pt>
                <c:pt idx="24">
                  <c:v>102.80239899999999</c:v>
                </c:pt>
                <c:pt idx="25">
                  <c:v>106.9328</c:v>
                </c:pt>
                <c:pt idx="26">
                  <c:v>99.339202999999998</c:v>
                </c:pt>
                <c:pt idx="27">
                  <c:v>100.193298</c:v>
                </c:pt>
                <c:pt idx="28">
                  <c:v>121.028702</c:v>
                </c:pt>
                <c:pt idx="29">
                  <c:v>110.01460299999999</c:v>
                </c:pt>
                <c:pt idx="30">
                  <c:v>65.315804</c:v>
                </c:pt>
                <c:pt idx="31">
                  <c:v>88.631302000000005</c:v>
                </c:pt>
                <c:pt idx="32">
                  <c:v>64.126700999999997</c:v>
                </c:pt>
                <c:pt idx="33">
                  <c:v>59.553500999999997</c:v>
                </c:pt>
                <c:pt idx="34">
                  <c:v>69.043700999999999</c:v>
                </c:pt>
                <c:pt idx="35">
                  <c:v>97.909301999999997</c:v>
                </c:pt>
                <c:pt idx="36">
                  <c:v>92.138603000000003</c:v>
                </c:pt>
                <c:pt idx="37">
                  <c:v>73.909103000000002</c:v>
                </c:pt>
                <c:pt idx="38">
                  <c:v>68.107399000000001</c:v>
                </c:pt>
                <c:pt idx="39">
                  <c:v>53.752200999999999</c:v>
                </c:pt>
                <c:pt idx="40">
                  <c:v>53.718899</c:v>
                </c:pt>
                <c:pt idx="41">
                  <c:v>58.178398000000001</c:v>
                </c:pt>
                <c:pt idx="42">
                  <c:v>64.478202999999993</c:v>
                </c:pt>
                <c:pt idx="43">
                  <c:v>49.298800999999997</c:v>
                </c:pt>
                <c:pt idx="44">
                  <c:v>45.909301999999997</c:v>
                </c:pt>
                <c:pt idx="45">
                  <c:v>51.913502000000001</c:v>
                </c:pt>
                <c:pt idx="46">
                  <c:v>52.766201000000002</c:v>
                </c:pt>
                <c:pt idx="47">
                  <c:v>50.824798999999999</c:v>
                </c:pt>
                <c:pt idx="48">
                  <c:v>48.744498999999998</c:v>
                </c:pt>
                <c:pt idx="49">
                  <c:v>57.888598999999999</c:v>
                </c:pt>
                <c:pt idx="50">
                  <c:v>52.278998999999999</c:v>
                </c:pt>
                <c:pt idx="51">
                  <c:v>103.45320100000001</c:v>
                </c:pt>
                <c:pt idx="52">
                  <c:v>82.913596999999996</c:v>
                </c:pt>
                <c:pt idx="53">
                  <c:v>85.858704000000003</c:v>
                </c:pt>
                <c:pt idx="54">
                  <c:v>89.513496000000004</c:v>
                </c:pt>
                <c:pt idx="55">
                  <c:v>88.927100999999993</c:v>
                </c:pt>
                <c:pt idx="56">
                  <c:v>85.953902999999997</c:v>
                </c:pt>
                <c:pt idx="57">
                  <c:v>80.209198000000001</c:v>
                </c:pt>
                <c:pt idx="58">
                  <c:v>71.301201000000006</c:v>
                </c:pt>
                <c:pt idx="59">
                  <c:v>76.362899999999996</c:v>
                </c:pt>
                <c:pt idx="60">
                  <c:v>90.348999000000006</c:v>
                </c:pt>
                <c:pt idx="61">
                  <c:v>92.643600000000006</c:v>
                </c:pt>
                <c:pt idx="62">
                  <c:v>87.216797</c:v>
                </c:pt>
                <c:pt idx="63">
                  <c:v>109.006897</c:v>
                </c:pt>
                <c:pt idx="64">
                  <c:v>109.935699</c:v>
                </c:pt>
                <c:pt idx="65">
                  <c:v>110.19699900000001</c:v>
                </c:pt>
                <c:pt idx="66">
                  <c:v>106.461197</c:v>
                </c:pt>
                <c:pt idx="67">
                  <c:v>109.697998</c:v>
                </c:pt>
                <c:pt idx="68">
                  <c:v>127.093498</c:v>
                </c:pt>
                <c:pt idx="69">
                  <c:v>130.75559999999999</c:v>
                </c:pt>
                <c:pt idx="70">
                  <c:v>138.28869599999999</c:v>
                </c:pt>
                <c:pt idx="71">
                  <c:v>136.074905</c:v>
                </c:pt>
                <c:pt idx="72">
                  <c:v>139.176895</c:v>
                </c:pt>
                <c:pt idx="73">
                  <c:v>125.310097</c:v>
                </c:pt>
                <c:pt idx="74">
                  <c:v>115.679703</c:v>
                </c:pt>
                <c:pt idx="75">
                  <c:v>107.4842</c:v>
                </c:pt>
                <c:pt idx="76">
                  <c:v>99.495795999999999</c:v>
                </c:pt>
                <c:pt idx="77">
                  <c:v>99.143401999999995</c:v>
                </c:pt>
                <c:pt idx="78">
                  <c:v>100.383301</c:v>
                </c:pt>
                <c:pt idx="79">
                  <c:v>97.072700999999995</c:v>
                </c:pt>
                <c:pt idx="80">
                  <c:v>81.623901000000004</c:v>
                </c:pt>
                <c:pt idx="81">
                  <c:v>74.139899999999997</c:v>
                </c:pt>
                <c:pt idx="82">
                  <c:v>70.966599000000002</c:v>
                </c:pt>
                <c:pt idx="83">
                  <c:v>63.666697999999997</c:v>
                </c:pt>
                <c:pt idx="84">
                  <c:v>60.739798999999998</c:v>
                </c:pt>
                <c:pt idx="85">
                  <c:v>43.620499000000002</c:v>
                </c:pt>
                <c:pt idx="86">
                  <c:v>40.097800999999997</c:v>
                </c:pt>
                <c:pt idx="87">
                  <c:v>41.355998999999997</c:v>
                </c:pt>
                <c:pt idx="88">
                  <c:v>56.278801000000001</c:v>
                </c:pt>
                <c:pt idx="89">
                  <c:v>44.369900000000001</c:v>
                </c:pt>
                <c:pt idx="90">
                  <c:v>45.197600999999999</c:v>
                </c:pt>
                <c:pt idx="91">
                  <c:v>54.435501000000002</c:v>
                </c:pt>
                <c:pt idx="92">
                  <c:v>67.711303999999998</c:v>
                </c:pt>
                <c:pt idx="93">
                  <c:v>66.403503000000001</c:v>
                </c:pt>
                <c:pt idx="94">
                  <c:v>61.451698</c:v>
                </c:pt>
                <c:pt idx="95">
                  <c:v>51.1721</c:v>
                </c:pt>
                <c:pt idx="96">
                  <c:v>55.920399000000003</c:v>
                </c:pt>
                <c:pt idx="97">
                  <c:v>65.277901</c:v>
                </c:pt>
                <c:pt idx="98">
                  <c:v>47.527000000000001</c:v>
                </c:pt>
                <c:pt idx="99">
                  <c:v>59.977699000000001</c:v>
                </c:pt>
                <c:pt idx="100">
                  <c:v>59.118099000000001</c:v>
                </c:pt>
                <c:pt idx="101">
                  <c:v>63.244598000000003</c:v>
                </c:pt>
                <c:pt idx="102">
                  <c:v>61.723098999999998</c:v>
                </c:pt>
                <c:pt idx="103">
                  <c:v>55.639999000000003</c:v>
                </c:pt>
                <c:pt idx="104">
                  <c:v>49.394699000000003</c:v>
                </c:pt>
                <c:pt idx="105">
                  <c:v>42.030399000000003</c:v>
                </c:pt>
                <c:pt idx="106">
                  <c:v>45.790599999999998</c:v>
                </c:pt>
                <c:pt idx="107">
                  <c:v>32.251399999999997</c:v>
                </c:pt>
                <c:pt idx="108">
                  <c:v>36.173000000000002</c:v>
                </c:pt>
                <c:pt idx="109">
                  <c:v>37.133499</c:v>
                </c:pt>
                <c:pt idx="110">
                  <c:v>32.290100000000002</c:v>
                </c:pt>
                <c:pt idx="111">
                  <c:v>40.877701000000002</c:v>
                </c:pt>
                <c:pt idx="112">
                  <c:v>40.369801000000002</c:v>
                </c:pt>
                <c:pt idx="113">
                  <c:v>40.040999999999997</c:v>
                </c:pt>
                <c:pt idx="114">
                  <c:v>39.193297999999999</c:v>
                </c:pt>
                <c:pt idx="115">
                  <c:v>41.273499000000001</c:v>
                </c:pt>
                <c:pt idx="116">
                  <c:v>38.582099999999997</c:v>
                </c:pt>
                <c:pt idx="117">
                  <c:v>34.370499000000002</c:v>
                </c:pt>
                <c:pt idx="118">
                  <c:v>32.802298999999998</c:v>
                </c:pt>
                <c:pt idx="119">
                  <c:v>32.325001</c:v>
                </c:pt>
                <c:pt idx="120">
                  <c:v>35.141399</c:v>
                </c:pt>
                <c:pt idx="121">
                  <c:v>35.195098999999999</c:v>
                </c:pt>
                <c:pt idx="122">
                  <c:v>34.680900999999999</c:v>
                </c:pt>
                <c:pt idx="123">
                  <c:v>37.764400000000002</c:v>
                </c:pt>
                <c:pt idx="124">
                  <c:v>41.394599999999997</c:v>
                </c:pt>
                <c:pt idx="125">
                  <c:v>43.230801</c:v>
                </c:pt>
                <c:pt idx="126">
                  <c:v>39.493198</c:v>
                </c:pt>
                <c:pt idx="127">
                  <c:v>38.337299000000002</c:v>
                </c:pt>
                <c:pt idx="128">
                  <c:v>38.754798999999998</c:v>
                </c:pt>
                <c:pt idx="129">
                  <c:v>39.565300000000001</c:v>
                </c:pt>
                <c:pt idx="130">
                  <c:v>36.898997999999999</c:v>
                </c:pt>
                <c:pt idx="131">
                  <c:v>42.467799999999997</c:v>
                </c:pt>
                <c:pt idx="132">
                  <c:v>38.671398000000003</c:v>
                </c:pt>
                <c:pt idx="133">
                  <c:v>46.182200999999999</c:v>
                </c:pt>
                <c:pt idx="134">
                  <c:v>48.624198999999997</c:v>
                </c:pt>
                <c:pt idx="135">
                  <c:v>48.332099999999997</c:v>
                </c:pt>
                <c:pt idx="136">
                  <c:v>47.820202000000002</c:v>
                </c:pt>
                <c:pt idx="137">
                  <c:v>45.566502</c:v>
                </c:pt>
                <c:pt idx="138">
                  <c:v>44.955897999999998</c:v>
                </c:pt>
                <c:pt idx="139">
                  <c:v>39.336899000000003</c:v>
                </c:pt>
                <c:pt idx="140">
                  <c:v>35.850700000000003</c:v>
                </c:pt>
                <c:pt idx="141">
                  <c:v>35.290100000000002</c:v>
                </c:pt>
                <c:pt idx="142">
                  <c:v>45.665698999999996</c:v>
                </c:pt>
                <c:pt idx="143">
                  <c:v>44.048000000000002</c:v>
                </c:pt>
                <c:pt idx="144">
                  <c:v>52.541901000000003</c:v>
                </c:pt>
                <c:pt idx="145">
                  <c:v>56.813701999999999</c:v>
                </c:pt>
                <c:pt idx="146">
                  <c:v>55.182701000000002</c:v>
                </c:pt>
                <c:pt idx="147">
                  <c:v>53.487900000000003</c:v>
                </c:pt>
                <c:pt idx="148">
                  <c:v>54.321201000000002</c:v>
                </c:pt>
                <c:pt idx="149">
                  <c:v>55.3979</c:v>
                </c:pt>
                <c:pt idx="150">
                  <c:v>52.941502</c:v>
                </c:pt>
                <c:pt idx="151">
                  <c:v>47.944901000000002</c:v>
                </c:pt>
                <c:pt idx="152">
                  <c:v>48.788798999999997</c:v>
                </c:pt>
                <c:pt idx="153">
                  <c:v>49.109797999999998</c:v>
                </c:pt>
                <c:pt idx="154">
                  <c:v>49.711399</c:v>
                </c:pt>
                <c:pt idx="155">
                  <c:v>49.487000000000002</c:v>
                </c:pt>
                <c:pt idx="156">
                  <c:v>46.8979</c:v>
                </c:pt>
                <c:pt idx="157">
                  <c:v>51.718497999999997</c:v>
                </c:pt>
                <c:pt idx="158">
                  <c:v>55.388302000000003</c:v>
                </c:pt>
                <c:pt idx="159">
                  <c:v>65.387801999999994</c:v>
                </c:pt>
                <c:pt idx="160">
                  <c:v>63.930401000000003</c:v>
                </c:pt>
                <c:pt idx="161">
                  <c:v>66.918296999999995</c:v>
                </c:pt>
                <c:pt idx="162">
                  <c:v>73.872001999999995</c:v>
                </c:pt>
                <c:pt idx="163">
                  <c:v>73.705200000000005</c:v>
                </c:pt>
                <c:pt idx="164">
                  <c:v>75.466797</c:v>
                </c:pt>
                <c:pt idx="165">
                  <c:v>75.684402000000006</c:v>
                </c:pt>
                <c:pt idx="166">
                  <c:v>64.847504000000001</c:v>
                </c:pt>
                <c:pt idx="167">
                  <c:v>69.105103</c:v>
                </c:pt>
                <c:pt idx="168">
                  <c:v>71.987701000000001</c:v>
                </c:pt>
                <c:pt idx="169">
                  <c:v>76.873099999999994</c:v>
                </c:pt>
                <c:pt idx="170">
                  <c:v>85.278801000000001</c:v>
                </c:pt>
                <c:pt idx="171">
                  <c:v>80.154297</c:v>
                </c:pt>
                <c:pt idx="172">
                  <c:v>75.223099000000005</c:v>
                </c:pt>
                <c:pt idx="173">
                  <c:v>73.505500999999995</c:v>
                </c:pt>
                <c:pt idx="174">
                  <c:v>73.217903000000007</c:v>
                </c:pt>
                <c:pt idx="175">
                  <c:v>73.873703000000006</c:v>
                </c:pt>
                <c:pt idx="176">
                  <c:v>73.320999</c:v>
                </c:pt>
                <c:pt idx="177">
                  <c:v>74.177902000000003</c:v>
                </c:pt>
                <c:pt idx="178">
                  <c:v>76.993401000000006</c:v>
                </c:pt>
                <c:pt idx="179">
                  <c:v>88.775702999999993</c:v>
                </c:pt>
                <c:pt idx="180">
                  <c:v>90.847801000000004</c:v>
                </c:pt>
                <c:pt idx="181">
                  <c:v>92.118103000000005</c:v>
                </c:pt>
                <c:pt idx="182">
                  <c:v>91.347603000000007</c:v>
                </c:pt>
                <c:pt idx="183">
                  <c:v>93.388901000000004</c:v>
                </c:pt>
                <c:pt idx="184">
                  <c:v>94.691901999999999</c:v>
                </c:pt>
                <c:pt idx="185">
                  <c:v>92.216003000000001</c:v>
                </c:pt>
                <c:pt idx="186">
                  <c:v>95.076401000000004</c:v>
                </c:pt>
                <c:pt idx="187">
                  <c:v>93.705498000000006</c:v>
                </c:pt>
                <c:pt idx="188">
                  <c:v>99.454498000000001</c:v>
                </c:pt>
                <c:pt idx="189">
                  <c:v>109.387199</c:v>
                </c:pt>
                <c:pt idx="190">
                  <c:v>128.826706</c:v>
                </c:pt>
                <c:pt idx="191">
                  <c:v>129.79480000000001</c:v>
                </c:pt>
                <c:pt idx="192">
                  <c:v>128.95159899999999</c:v>
                </c:pt>
                <c:pt idx="193">
                  <c:v>127.693901</c:v>
                </c:pt>
                <c:pt idx="194">
                  <c:v>131.168701</c:v>
                </c:pt>
                <c:pt idx="195">
                  <c:v>128.14529400000001</c:v>
                </c:pt>
                <c:pt idx="196">
                  <c:v>136.1987</c:v>
                </c:pt>
                <c:pt idx="197">
                  <c:v>136.86979700000001</c:v>
                </c:pt>
                <c:pt idx="198">
                  <c:v>136.18150299999999</c:v>
                </c:pt>
                <c:pt idx="199">
                  <c:v>133.98539700000001</c:v>
                </c:pt>
                <c:pt idx="200">
                  <c:v>139.81500199999999</c:v>
                </c:pt>
                <c:pt idx="201">
                  <c:v>137.84599299999999</c:v>
                </c:pt>
                <c:pt idx="202">
                  <c:v>139.73890700000001</c:v>
                </c:pt>
                <c:pt idx="203">
                  <c:v>139.04269400000001</c:v>
                </c:pt>
                <c:pt idx="204">
                  <c:v>128.54040499999999</c:v>
                </c:pt>
                <c:pt idx="205">
                  <c:v>126.251999</c:v>
                </c:pt>
                <c:pt idx="206">
                  <c:v>125.121002</c:v>
                </c:pt>
                <c:pt idx="207">
                  <c:v>114.82759900000001</c:v>
                </c:pt>
                <c:pt idx="208">
                  <c:v>111.132103</c:v>
                </c:pt>
                <c:pt idx="209">
                  <c:v>99.487503000000004</c:v>
                </c:pt>
                <c:pt idx="210">
                  <c:v>96.958397000000005</c:v>
                </c:pt>
                <c:pt idx="211">
                  <c:v>92.429496999999998</c:v>
                </c:pt>
                <c:pt idx="212">
                  <c:v>84.497703999999999</c:v>
                </c:pt>
                <c:pt idx="213">
                  <c:v>89.150902000000002</c:v>
                </c:pt>
                <c:pt idx="214">
                  <c:v>77.278701999999996</c:v>
                </c:pt>
                <c:pt idx="215">
                  <c:v>79.424499999999995</c:v>
                </c:pt>
                <c:pt idx="216">
                  <c:v>99.684997999999993</c:v>
                </c:pt>
                <c:pt idx="217">
                  <c:v>91.113097999999994</c:v>
                </c:pt>
                <c:pt idx="218">
                  <c:v>87.482902999999993</c:v>
                </c:pt>
                <c:pt idx="219">
                  <c:v>90.169098000000005</c:v>
                </c:pt>
                <c:pt idx="220">
                  <c:v>88.009804000000003</c:v>
                </c:pt>
                <c:pt idx="221">
                  <c:v>80.545303000000004</c:v>
                </c:pt>
                <c:pt idx="222">
                  <c:v>80.391502000000003</c:v>
                </c:pt>
                <c:pt idx="223">
                  <c:v>69.588500999999994</c:v>
                </c:pt>
                <c:pt idx="224">
                  <c:v>62.042000000000002</c:v>
                </c:pt>
                <c:pt idx="225">
                  <c:v>67.215401</c:v>
                </c:pt>
                <c:pt idx="226">
                  <c:v>61.817298999999998</c:v>
                </c:pt>
                <c:pt idx="227">
                  <c:v>58.950600000000001</c:v>
                </c:pt>
                <c:pt idx="228">
                  <c:v>54.895099999999999</c:v>
                </c:pt>
                <c:pt idx="229">
                  <c:v>55.493000000000002</c:v>
                </c:pt>
                <c:pt idx="230">
                  <c:v>47.985298</c:v>
                </c:pt>
                <c:pt idx="231">
                  <c:v>43.203097999999997</c:v>
                </c:pt>
                <c:pt idx="232">
                  <c:v>40.6096</c:v>
                </c:pt>
                <c:pt idx="233">
                  <c:v>33.585799999999999</c:v>
                </c:pt>
                <c:pt idx="234">
                  <c:v>33.116599999999998</c:v>
                </c:pt>
                <c:pt idx="235">
                  <c:v>29.989799000000001</c:v>
                </c:pt>
                <c:pt idx="236">
                  <c:v>37.681099000000003</c:v>
                </c:pt>
                <c:pt idx="237">
                  <c:v>53.887000999999998</c:v>
                </c:pt>
                <c:pt idx="238">
                  <c:v>46.580502000000003</c:v>
                </c:pt>
                <c:pt idx="239">
                  <c:v>47.284801000000002</c:v>
                </c:pt>
                <c:pt idx="240">
                  <c:v>52.166901000000003</c:v>
                </c:pt>
                <c:pt idx="241">
                  <c:v>51.793900000000001</c:v>
                </c:pt>
                <c:pt idx="242">
                  <c:v>54.888401000000002</c:v>
                </c:pt>
                <c:pt idx="243">
                  <c:v>58.032902</c:v>
                </c:pt>
                <c:pt idx="244">
                  <c:v>62.460498999999999</c:v>
                </c:pt>
                <c:pt idx="245">
                  <c:v>71.828102000000001</c:v>
                </c:pt>
                <c:pt idx="246">
                  <c:v>64.733597000000003</c:v>
                </c:pt>
                <c:pt idx="247">
                  <c:v>65.139602999999994</c:v>
                </c:pt>
                <c:pt idx="248">
                  <c:v>62.847000000000001</c:v>
                </c:pt>
                <c:pt idx="249">
                  <c:v>65.155602000000002</c:v>
                </c:pt>
                <c:pt idx="250">
                  <c:v>61.520901000000002</c:v>
                </c:pt>
                <c:pt idx="251">
                  <c:v>70.119399999999999</c:v>
                </c:pt>
                <c:pt idx="252">
                  <c:v>71.838500999999994</c:v>
                </c:pt>
                <c:pt idx="253">
                  <c:v>79.472603000000007</c:v>
                </c:pt>
                <c:pt idx="254">
                  <c:v>84.571999000000005</c:v>
                </c:pt>
                <c:pt idx="255">
                  <c:v>92.742797999999993</c:v>
                </c:pt>
                <c:pt idx="256">
                  <c:v>95.882401000000002</c:v>
                </c:pt>
                <c:pt idx="257">
                  <c:v>95.195899999999995</c:v>
                </c:pt>
                <c:pt idx="258">
                  <c:v>98.239699999999999</c:v>
                </c:pt>
                <c:pt idx="259">
                  <c:v>112.55789900000001</c:v>
                </c:pt>
                <c:pt idx="260">
                  <c:v>117.712898</c:v>
                </c:pt>
                <c:pt idx="261">
                  <c:v>111.930099</c:v>
                </c:pt>
                <c:pt idx="262">
                  <c:v>116.53040300000001</c:v>
                </c:pt>
                <c:pt idx="263">
                  <c:v>121.905602</c:v>
                </c:pt>
                <c:pt idx="264">
                  <c:v>106.214798</c:v>
                </c:pt>
                <c:pt idx="265">
                  <c:v>106.173897</c:v>
                </c:pt>
                <c:pt idx="266">
                  <c:v>101.172997</c:v>
                </c:pt>
                <c:pt idx="267">
                  <c:v>105.427696</c:v>
                </c:pt>
                <c:pt idx="268">
                  <c:v>106.987801</c:v>
                </c:pt>
                <c:pt idx="269">
                  <c:v>99.289199999999994</c:v>
                </c:pt>
                <c:pt idx="270">
                  <c:v>103.93650100000001</c:v>
                </c:pt>
                <c:pt idx="271">
                  <c:v>102.911903</c:v>
                </c:pt>
                <c:pt idx="272">
                  <c:v>100.86799600000001</c:v>
                </c:pt>
                <c:pt idx="273">
                  <c:v>103.809303</c:v>
                </c:pt>
                <c:pt idx="274">
                  <c:v>100.627701</c:v>
                </c:pt>
                <c:pt idx="275">
                  <c:v>83.695396000000002</c:v>
                </c:pt>
                <c:pt idx="276">
                  <c:v>80.942902000000004</c:v>
                </c:pt>
                <c:pt idx="277">
                  <c:v>87.731399999999994</c:v>
                </c:pt>
                <c:pt idx="278">
                  <c:v>76.545997999999997</c:v>
                </c:pt>
                <c:pt idx="279">
                  <c:v>85.475898999999998</c:v>
                </c:pt>
                <c:pt idx="280">
                  <c:v>92.657996999999995</c:v>
                </c:pt>
                <c:pt idx="281">
                  <c:v>105.87449599999999</c:v>
                </c:pt>
                <c:pt idx="282">
                  <c:v>103.461304</c:v>
                </c:pt>
                <c:pt idx="283">
                  <c:v>96.458702000000002</c:v>
                </c:pt>
                <c:pt idx="284">
                  <c:v>89.089896999999993</c:v>
                </c:pt>
                <c:pt idx="285">
                  <c:v>79.5261</c:v>
                </c:pt>
                <c:pt idx="286">
                  <c:v>72.053496999999993</c:v>
                </c:pt>
                <c:pt idx="287">
                  <c:v>70.974097999999998</c:v>
                </c:pt>
                <c:pt idx="288">
                  <c:v>76.661300999999995</c:v>
                </c:pt>
                <c:pt idx="289">
                  <c:v>70.162903</c:v>
                </c:pt>
                <c:pt idx="290">
                  <c:v>82.245399000000006</c:v>
                </c:pt>
                <c:pt idx="291">
                  <c:v>74.920699999999997</c:v>
                </c:pt>
                <c:pt idx="292">
                  <c:v>81.263603000000003</c:v>
                </c:pt>
                <c:pt idx="293">
                  <c:v>73.181800999999993</c:v>
                </c:pt>
                <c:pt idx="294">
                  <c:v>69.566101000000003</c:v>
                </c:pt>
                <c:pt idx="295">
                  <c:v>59.283000999999999</c:v>
                </c:pt>
                <c:pt idx="296">
                  <c:v>65.432700999999994</c:v>
                </c:pt>
                <c:pt idx="297">
                  <c:v>53.306702000000001</c:v>
                </c:pt>
                <c:pt idx="298">
                  <c:v>57.189602000000001</c:v>
                </c:pt>
                <c:pt idx="299">
                  <c:v>53.572800000000001</c:v>
                </c:pt>
                <c:pt idx="300">
                  <c:v>51.940497999999998</c:v>
                </c:pt>
                <c:pt idx="301">
                  <c:v>68.477897999999996</c:v>
                </c:pt>
                <c:pt idx="302">
                  <c:v>62.571201000000002</c:v>
                </c:pt>
                <c:pt idx="303">
                  <c:v>47.870899000000001</c:v>
                </c:pt>
                <c:pt idx="304">
                  <c:v>45.692799000000001</c:v>
                </c:pt>
                <c:pt idx="305">
                  <c:v>38.806598999999999</c:v>
                </c:pt>
                <c:pt idx="306">
                  <c:v>40.513598999999999</c:v>
                </c:pt>
                <c:pt idx="307">
                  <c:v>33.455897999999998</c:v>
                </c:pt>
                <c:pt idx="308">
                  <c:v>28.885598999999999</c:v>
                </c:pt>
                <c:pt idx="309">
                  <c:v>30.362200000000001</c:v>
                </c:pt>
                <c:pt idx="310">
                  <c:v>44.502200999999999</c:v>
                </c:pt>
                <c:pt idx="311">
                  <c:v>46.317402000000001</c:v>
                </c:pt>
                <c:pt idx="312">
                  <c:v>41.629002</c:v>
                </c:pt>
                <c:pt idx="313">
                  <c:v>38.134498999999998</c:v>
                </c:pt>
                <c:pt idx="314">
                  <c:v>29.584499000000001</c:v>
                </c:pt>
                <c:pt idx="315">
                  <c:v>31.937901</c:v>
                </c:pt>
                <c:pt idx="316">
                  <c:v>25.980498999999998</c:v>
                </c:pt>
                <c:pt idx="317">
                  <c:v>40.930698</c:v>
                </c:pt>
                <c:pt idx="318">
                  <c:v>49.4739</c:v>
                </c:pt>
                <c:pt idx="319">
                  <c:v>49.594600999999997</c:v>
                </c:pt>
                <c:pt idx="320">
                  <c:v>29.929199000000001</c:v>
                </c:pt>
                <c:pt idx="321">
                  <c:v>23.835599999999999</c:v>
                </c:pt>
                <c:pt idx="322">
                  <c:v>24.712098999999998</c:v>
                </c:pt>
                <c:pt idx="323">
                  <c:v>22.389299000000001</c:v>
                </c:pt>
                <c:pt idx="324">
                  <c:v>21.264600999999999</c:v>
                </c:pt>
                <c:pt idx="325">
                  <c:v>30.589701000000002</c:v>
                </c:pt>
                <c:pt idx="326">
                  <c:v>32.540500999999999</c:v>
                </c:pt>
                <c:pt idx="327">
                  <c:v>34.042099</c:v>
                </c:pt>
                <c:pt idx="328">
                  <c:v>37.957099999999997</c:v>
                </c:pt>
                <c:pt idx="329">
                  <c:v>35.515498999999998</c:v>
                </c:pt>
                <c:pt idx="330">
                  <c:v>30.937201000000002</c:v>
                </c:pt>
                <c:pt idx="331">
                  <c:v>28.941099000000001</c:v>
                </c:pt>
                <c:pt idx="332">
                  <c:v>23.087999</c:v>
                </c:pt>
                <c:pt idx="333">
                  <c:v>28.239100000000001</c:v>
                </c:pt>
                <c:pt idx="334">
                  <c:v>16.929600000000001</c:v>
                </c:pt>
                <c:pt idx="335">
                  <c:v>23.310400000000001</c:v>
                </c:pt>
                <c:pt idx="336">
                  <c:v>20.415800000000001</c:v>
                </c:pt>
                <c:pt idx="337">
                  <c:v>12.2704</c:v>
                </c:pt>
                <c:pt idx="338">
                  <c:v>10.243600000000001</c:v>
                </c:pt>
                <c:pt idx="339">
                  <c:v>12.321199999999999</c:v>
                </c:pt>
                <c:pt idx="340">
                  <c:v>10.5648</c:v>
                </c:pt>
                <c:pt idx="341">
                  <c:v>6.9549000000000003</c:v>
                </c:pt>
                <c:pt idx="342">
                  <c:v>-6.0723000000000003</c:v>
                </c:pt>
                <c:pt idx="343">
                  <c:v>-8.3523999999999994</c:v>
                </c:pt>
                <c:pt idx="344">
                  <c:v>-8.1037999999999997</c:v>
                </c:pt>
                <c:pt idx="345">
                  <c:v>-5.7096999999999998</c:v>
                </c:pt>
                <c:pt idx="346">
                  <c:v>-13.9473</c:v>
                </c:pt>
                <c:pt idx="347">
                  <c:v>-12.972799999999999</c:v>
                </c:pt>
                <c:pt idx="348">
                  <c:v>-16.001100999999998</c:v>
                </c:pt>
                <c:pt idx="349">
                  <c:v>-16.7819</c:v>
                </c:pt>
                <c:pt idx="350">
                  <c:v>-7.6497999999999999</c:v>
                </c:pt>
                <c:pt idx="351">
                  <c:v>-6.1809000000000003</c:v>
                </c:pt>
                <c:pt idx="352">
                  <c:v>-7.9160000000000004</c:v>
                </c:pt>
                <c:pt idx="353">
                  <c:v>-10.3971</c:v>
                </c:pt>
                <c:pt idx="354">
                  <c:v>-17.427799</c:v>
                </c:pt>
                <c:pt idx="355">
                  <c:v>-16.011998999999999</c:v>
                </c:pt>
                <c:pt idx="356">
                  <c:v>-17.160499999999999</c:v>
                </c:pt>
                <c:pt idx="357">
                  <c:v>-16.069700000000001</c:v>
                </c:pt>
                <c:pt idx="358">
                  <c:v>-13.581300000000001</c:v>
                </c:pt>
                <c:pt idx="359">
                  <c:v>-11.1038</c:v>
                </c:pt>
                <c:pt idx="360">
                  <c:v>-9.3391999999999999</c:v>
                </c:pt>
                <c:pt idx="361">
                  <c:v>11.045199999999999</c:v>
                </c:pt>
                <c:pt idx="362">
                  <c:v>6.8254000000000001</c:v>
                </c:pt>
                <c:pt idx="363">
                  <c:v>8.1462000000000003</c:v>
                </c:pt>
                <c:pt idx="364">
                  <c:v>21.341298999999999</c:v>
                </c:pt>
                <c:pt idx="365">
                  <c:v>23.5776</c:v>
                </c:pt>
                <c:pt idx="366">
                  <c:v>29.370999999999999</c:v>
                </c:pt>
                <c:pt idx="367">
                  <c:v>30.059601000000001</c:v>
                </c:pt>
                <c:pt idx="368">
                  <c:v>32.230801</c:v>
                </c:pt>
                <c:pt idx="369">
                  <c:v>32.278399999999998</c:v>
                </c:pt>
                <c:pt idx="370">
                  <c:v>44.705502000000003</c:v>
                </c:pt>
                <c:pt idx="371">
                  <c:v>45.263500000000001</c:v>
                </c:pt>
                <c:pt idx="372">
                  <c:v>4.5495999999999999</c:v>
                </c:pt>
                <c:pt idx="373">
                  <c:v>7.2847999999999997</c:v>
                </c:pt>
                <c:pt idx="374">
                  <c:v>5.0456000000000003</c:v>
                </c:pt>
                <c:pt idx="375">
                  <c:v>13.307</c:v>
                </c:pt>
                <c:pt idx="376">
                  <c:v>22.726998999999999</c:v>
                </c:pt>
                <c:pt idx="377">
                  <c:v>40.148701000000003</c:v>
                </c:pt>
                <c:pt idx="378">
                  <c:v>53.021000000000001</c:v>
                </c:pt>
                <c:pt idx="379">
                  <c:v>69.877998000000005</c:v>
                </c:pt>
                <c:pt idx="380">
                  <c:v>71.780403000000007</c:v>
                </c:pt>
                <c:pt idx="381">
                  <c:v>70.938400000000001</c:v>
                </c:pt>
                <c:pt idx="382">
                  <c:v>76.310096999999999</c:v>
                </c:pt>
                <c:pt idx="383">
                  <c:v>72.204102000000006</c:v>
                </c:pt>
                <c:pt idx="384">
                  <c:v>77.914398000000006</c:v>
                </c:pt>
                <c:pt idx="385">
                  <c:v>60.945202000000002</c:v>
                </c:pt>
                <c:pt idx="386">
                  <c:v>60.586601000000002</c:v>
                </c:pt>
                <c:pt idx="387">
                  <c:v>58.088298999999999</c:v>
                </c:pt>
                <c:pt idx="388">
                  <c:v>54.108601</c:v>
                </c:pt>
                <c:pt idx="389">
                  <c:v>47.133597999999999</c:v>
                </c:pt>
                <c:pt idx="390">
                  <c:v>42.896701999999998</c:v>
                </c:pt>
                <c:pt idx="391">
                  <c:v>39.616000999999997</c:v>
                </c:pt>
                <c:pt idx="392">
                  <c:v>40.010201000000002</c:v>
                </c:pt>
                <c:pt idx="393">
                  <c:v>44.031399</c:v>
                </c:pt>
                <c:pt idx="394">
                  <c:v>49.096901000000003</c:v>
                </c:pt>
                <c:pt idx="395">
                  <c:v>50.780200999999998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18C-406E-849E-C635CF56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87136"/>
        <c:axId val="436593024"/>
      </c:lineChart>
      <c:lineChart>
        <c:grouping val="standard"/>
        <c:varyColors val="0"/>
        <c:ser>
          <c:idx val="1"/>
          <c:order val="1"/>
          <c:tx>
            <c:v>% Refinanceable</c:v>
          </c:tx>
          <c:spPr>
            <a:ln w="3175">
              <a:solidFill>
                <a:srgbClr val="C4B59B"/>
              </a:solidFill>
            </a:ln>
          </c:spPr>
          <c:marker>
            <c:symbol val="none"/>
          </c:marker>
          <c:cat>
            <c:numRef>
              <c:f>'IOS OAS &amp; Universe Refi'!$A$973:$A$1348</c:f>
              <c:numCache>
                <c:formatCode>m/d/yyyy</c:formatCode>
                <c:ptCount val="37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42052</c:v>
                </c:pt>
                <c:pt idx="31">
                  <c:v>42053</c:v>
                </c:pt>
                <c:pt idx="32">
                  <c:v>42054</c:v>
                </c:pt>
                <c:pt idx="33">
                  <c:v>42055</c:v>
                </c:pt>
                <c:pt idx="34">
                  <c:v>42058</c:v>
                </c:pt>
                <c:pt idx="35">
                  <c:v>42059</c:v>
                </c:pt>
                <c:pt idx="36">
                  <c:v>42060</c:v>
                </c:pt>
                <c:pt idx="37">
                  <c:v>42061</c:v>
                </c:pt>
                <c:pt idx="38">
                  <c:v>42062</c:v>
                </c:pt>
                <c:pt idx="39">
                  <c:v>42065</c:v>
                </c:pt>
                <c:pt idx="40">
                  <c:v>42066</c:v>
                </c:pt>
                <c:pt idx="41">
                  <c:v>42067</c:v>
                </c:pt>
                <c:pt idx="42">
                  <c:v>42068</c:v>
                </c:pt>
                <c:pt idx="43">
                  <c:v>42069</c:v>
                </c:pt>
                <c:pt idx="44">
                  <c:v>42072</c:v>
                </c:pt>
                <c:pt idx="45">
                  <c:v>42073</c:v>
                </c:pt>
                <c:pt idx="46">
                  <c:v>42074</c:v>
                </c:pt>
                <c:pt idx="47">
                  <c:v>42075</c:v>
                </c:pt>
                <c:pt idx="48">
                  <c:v>42076</c:v>
                </c:pt>
                <c:pt idx="49">
                  <c:v>42079</c:v>
                </c:pt>
                <c:pt idx="50">
                  <c:v>42080</c:v>
                </c:pt>
                <c:pt idx="51">
                  <c:v>42081</c:v>
                </c:pt>
                <c:pt idx="52">
                  <c:v>42082</c:v>
                </c:pt>
                <c:pt idx="53">
                  <c:v>42083</c:v>
                </c:pt>
                <c:pt idx="54">
                  <c:v>42086</c:v>
                </c:pt>
                <c:pt idx="55">
                  <c:v>42087</c:v>
                </c:pt>
                <c:pt idx="56">
                  <c:v>42088</c:v>
                </c:pt>
                <c:pt idx="57">
                  <c:v>42089</c:v>
                </c:pt>
                <c:pt idx="58">
                  <c:v>42090</c:v>
                </c:pt>
                <c:pt idx="59">
                  <c:v>42093</c:v>
                </c:pt>
                <c:pt idx="60">
                  <c:v>42094</c:v>
                </c:pt>
                <c:pt idx="61">
                  <c:v>42095</c:v>
                </c:pt>
                <c:pt idx="62">
                  <c:v>42096</c:v>
                </c:pt>
                <c:pt idx="63">
                  <c:v>42097</c:v>
                </c:pt>
                <c:pt idx="64">
                  <c:v>42100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42150</c:v>
                </c:pt>
                <c:pt idx="100">
                  <c:v>42151</c:v>
                </c:pt>
                <c:pt idx="101">
                  <c:v>42152</c:v>
                </c:pt>
                <c:pt idx="102">
                  <c:v>42153</c:v>
                </c:pt>
                <c:pt idx="103">
                  <c:v>42156</c:v>
                </c:pt>
                <c:pt idx="104">
                  <c:v>42157</c:v>
                </c:pt>
                <c:pt idx="105">
                  <c:v>42158</c:v>
                </c:pt>
                <c:pt idx="106">
                  <c:v>42159</c:v>
                </c:pt>
                <c:pt idx="107">
                  <c:v>42160</c:v>
                </c:pt>
                <c:pt idx="108">
                  <c:v>42163</c:v>
                </c:pt>
                <c:pt idx="109">
                  <c:v>42164</c:v>
                </c:pt>
                <c:pt idx="110">
                  <c:v>42165</c:v>
                </c:pt>
                <c:pt idx="111">
                  <c:v>42166</c:v>
                </c:pt>
                <c:pt idx="112">
                  <c:v>42167</c:v>
                </c:pt>
                <c:pt idx="113">
                  <c:v>42170</c:v>
                </c:pt>
                <c:pt idx="114">
                  <c:v>42171</c:v>
                </c:pt>
                <c:pt idx="115">
                  <c:v>42172</c:v>
                </c:pt>
                <c:pt idx="116">
                  <c:v>42173</c:v>
                </c:pt>
                <c:pt idx="117">
                  <c:v>42174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42191</c:v>
                </c:pt>
                <c:pt idx="128">
                  <c:v>42192</c:v>
                </c:pt>
                <c:pt idx="129">
                  <c:v>42193</c:v>
                </c:pt>
                <c:pt idx="130">
                  <c:v>42194</c:v>
                </c:pt>
                <c:pt idx="131">
                  <c:v>42195</c:v>
                </c:pt>
                <c:pt idx="132">
                  <c:v>42198</c:v>
                </c:pt>
                <c:pt idx="133">
                  <c:v>42199</c:v>
                </c:pt>
                <c:pt idx="134">
                  <c:v>42200</c:v>
                </c:pt>
                <c:pt idx="135">
                  <c:v>42201</c:v>
                </c:pt>
                <c:pt idx="136">
                  <c:v>42202</c:v>
                </c:pt>
                <c:pt idx="137">
                  <c:v>42205</c:v>
                </c:pt>
                <c:pt idx="138">
                  <c:v>42206</c:v>
                </c:pt>
                <c:pt idx="139">
                  <c:v>42207</c:v>
                </c:pt>
                <c:pt idx="140">
                  <c:v>42208</c:v>
                </c:pt>
                <c:pt idx="141">
                  <c:v>42209</c:v>
                </c:pt>
                <c:pt idx="142">
                  <c:v>42212</c:v>
                </c:pt>
                <c:pt idx="143">
                  <c:v>42213</c:v>
                </c:pt>
                <c:pt idx="144">
                  <c:v>42214</c:v>
                </c:pt>
                <c:pt idx="145">
                  <c:v>42215</c:v>
                </c:pt>
                <c:pt idx="146">
                  <c:v>42216</c:v>
                </c:pt>
                <c:pt idx="147">
                  <c:v>42219</c:v>
                </c:pt>
                <c:pt idx="148">
                  <c:v>42220</c:v>
                </c:pt>
                <c:pt idx="149">
                  <c:v>42221</c:v>
                </c:pt>
                <c:pt idx="150">
                  <c:v>42222</c:v>
                </c:pt>
                <c:pt idx="151">
                  <c:v>42223</c:v>
                </c:pt>
                <c:pt idx="152">
                  <c:v>42226</c:v>
                </c:pt>
                <c:pt idx="153">
                  <c:v>42227</c:v>
                </c:pt>
                <c:pt idx="154">
                  <c:v>42228</c:v>
                </c:pt>
                <c:pt idx="155">
                  <c:v>42229</c:v>
                </c:pt>
                <c:pt idx="156">
                  <c:v>42230</c:v>
                </c:pt>
                <c:pt idx="157">
                  <c:v>42233</c:v>
                </c:pt>
                <c:pt idx="158">
                  <c:v>42234</c:v>
                </c:pt>
                <c:pt idx="159">
                  <c:v>42235</c:v>
                </c:pt>
                <c:pt idx="160">
                  <c:v>42236</c:v>
                </c:pt>
                <c:pt idx="161">
                  <c:v>42237</c:v>
                </c:pt>
                <c:pt idx="162">
                  <c:v>42240</c:v>
                </c:pt>
                <c:pt idx="163">
                  <c:v>42241</c:v>
                </c:pt>
                <c:pt idx="164">
                  <c:v>42242</c:v>
                </c:pt>
                <c:pt idx="165">
                  <c:v>42243</c:v>
                </c:pt>
                <c:pt idx="166">
                  <c:v>42244</c:v>
                </c:pt>
                <c:pt idx="167">
                  <c:v>42247</c:v>
                </c:pt>
                <c:pt idx="168">
                  <c:v>42248</c:v>
                </c:pt>
                <c:pt idx="169">
                  <c:v>42249</c:v>
                </c:pt>
                <c:pt idx="170">
                  <c:v>42250</c:v>
                </c:pt>
                <c:pt idx="171">
                  <c:v>42251</c:v>
                </c:pt>
                <c:pt idx="172">
                  <c:v>42255</c:v>
                </c:pt>
                <c:pt idx="173">
                  <c:v>42256</c:v>
                </c:pt>
                <c:pt idx="174">
                  <c:v>42257</c:v>
                </c:pt>
                <c:pt idx="175">
                  <c:v>42258</c:v>
                </c:pt>
                <c:pt idx="176">
                  <c:v>42261</c:v>
                </c:pt>
                <c:pt idx="177">
                  <c:v>42262</c:v>
                </c:pt>
                <c:pt idx="178">
                  <c:v>42263</c:v>
                </c:pt>
                <c:pt idx="179">
                  <c:v>42264</c:v>
                </c:pt>
                <c:pt idx="180">
                  <c:v>42265</c:v>
                </c:pt>
                <c:pt idx="181">
                  <c:v>42268</c:v>
                </c:pt>
                <c:pt idx="182">
                  <c:v>42269</c:v>
                </c:pt>
                <c:pt idx="183">
                  <c:v>42270</c:v>
                </c:pt>
                <c:pt idx="184">
                  <c:v>42271</c:v>
                </c:pt>
                <c:pt idx="185">
                  <c:v>42272</c:v>
                </c:pt>
                <c:pt idx="186">
                  <c:v>42275</c:v>
                </c:pt>
                <c:pt idx="187">
                  <c:v>42276</c:v>
                </c:pt>
                <c:pt idx="188">
                  <c:v>42277</c:v>
                </c:pt>
                <c:pt idx="189">
                  <c:v>42278</c:v>
                </c:pt>
                <c:pt idx="190">
                  <c:v>42279</c:v>
                </c:pt>
                <c:pt idx="191">
                  <c:v>42282</c:v>
                </c:pt>
                <c:pt idx="192">
                  <c:v>42283</c:v>
                </c:pt>
                <c:pt idx="193">
                  <c:v>42284</c:v>
                </c:pt>
                <c:pt idx="194">
                  <c:v>42285</c:v>
                </c:pt>
                <c:pt idx="195">
                  <c:v>42286</c:v>
                </c:pt>
                <c:pt idx="196">
                  <c:v>42290</c:v>
                </c:pt>
                <c:pt idx="197">
                  <c:v>42291</c:v>
                </c:pt>
                <c:pt idx="198">
                  <c:v>42292</c:v>
                </c:pt>
                <c:pt idx="199">
                  <c:v>42293</c:v>
                </c:pt>
                <c:pt idx="200">
                  <c:v>42296</c:v>
                </c:pt>
                <c:pt idx="201">
                  <c:v>42297</c:v>
                </c:pt>
                <c:pt idx="202">
                  <c:v>42298</c:v>
                </c:pt>
                <c:pt idx="203">
                  <c:v>42299</c:v>
                </c:pt>
                <c:pt idx="204">
                  <c:v>42300</c:v>
                </c:pt>
                <c:pt idx="205">
                  <c:v>42303</c:v>
                </c:pt>
                <c:pt idx="206">
                  <c:v>42304</c:v>
                </c:pt>
                <c:pt idx="207">
                  <c:v>42305</c:v>
                </c:pt>
                <c:pt idx="208">
                  <c:v>42306</c:v>
                </c:pt>
                <c:pt idx="209">
                  <c:v>42307</c:v>
                </c:pt>
                <c:pt idx="210">
                  <c:v>42310</c:v>
                </c:pt>
                <c:pt idx="211">
                  <c:v>42311</c:v>
                </c:pt>
                <c:pt idx="212">
                  <c:v>42312</c:v>
                </c:pt>
                <c:pt idx="213">
                  <c:v>42313</c:v>
                </c:pt>
                <c:pt idx="214">
                  <c:v>42314</c:v>
                </c:pt>
                <c:pt idx="215">
                  <c:v>42317</c:v>
                </c:pt>
                <c:pt idx="216">
                  <c:v>42318</c:v>
                </c:pt>
                <c:pt idx="217">
                  <c:v>42320</c:v>
                </c:pt>
                <c:pt idx="218">
                  <c:v>42321</c:v>
                </c:pt>
                <c:pt idx="219">
                  <c:v>42324</c:v>
                </c:pt>
                <c:pt idx="220">
                  <c:v>42325</c:v>
                </c:pt>
                <c:pt idx="221">
                  <c:v>42326</c:v>
                </c:pt>
                <c:pt idx="222">
                  <c:v>42327</c:v>
                </c:pt>
                <c:pt idx="223">
                  <c:v>42328</c:v>
                </c:pt>
                <c:pt idx="224">
                  <c:v>42331</c:v>
                </c:pt>
                <c:pt idx="225">
                  <c:v>42332</c:v>
                </c:pt>
                <c:pt idx="226">
                  <c:v>42333</c:v>
                </c:pt>
                <c:pt idx="227">
                  <c:v>42335</c:v>
                </c:pt>
                <c:pt idx="228">
                  <c:v>42338</c:v>
                </c:pt>
                <c:pt idx="229">
                  <c:v>42339</c:v>
                </c:pt>
                <c:pt idx="230">
                  <c:v>42340</c:v>
                </c:pt>
                <c:pt idx="231">
                  <c:v>42341</c:v>
                </c:pt>
                <c:pt idx="232">
                  <c:v>42342</c:v>
                </c:pt>
                <c:pt idx="233">
                  <c:v>42345</c:v>
                </c:pt>
                <c:pt idx="234">
                  <c:v>42346</c:v>
                </c:pt>
                <c:pt idx="235">
                  <c:v>42347</c:v>
                </c:pt>
                <c:pt idx="236">
                  <c:v>42348</c:v>
                </c:pt>
                <c:pt idx="237">
                  <c:v>42349</c:v>
                </c:pt>
                <c:pt idx="238">
                  <c:v>42352</c:v>
                </c:pt>
                <c:pt idx="239">
                  <c:v>42353</c:v>
                </c:pt>
                <c:pt idx="240">
                  <c:v>42354</c:v>
                </c:pt>
                <c:pt idx="241">
                  <c:v>42355</c:v>
                </c:pt>
                <c:pt idx="242">
                  <c:v>42356</c:v>
                </c:pt>
                <c:pt idx="243">
                  <c:v>42359</c:v>
                </c:pt>
                <c:pt idx="244">
                  <c:v>42360</c:v>
                </c:pt>
                <c:pt idx="245">
                  <c:v>42361</c:v>
                </c:pt>
                <c:pt idx="246">
                  <c:v>42362</c:v>
                </c:pt>
                <c:pt idx="247">
                  <c:v>42366</c:v>
                </c:pt>
                <c:pt idx="248">
                  <c:v>42367</c:v>
                </c:pt>
                <c:pt idx="249">
                  <c:v>42368</c:v>
                </c:pt>
                <c:pt idx="250">
                  <c:v>42369</c:v>
                </c:pt>
                <c:pt idx="251">
                  <c:v>42373</c:v>
                </c:pt>
                <c:pt idx="252">
                  <c:v>42374</c:v>
                </c:pt>
                <c:pt idx="253">
                  <c:v>42375</c:v>
                </c:pt>
                <c:pt idx="254">
                  <c:v>42376</c:v>
                </c:pt>
                <c:pt idx="255">
                  <c:v>42377</c:v>
                </c:pt>
                <c:pt idx="256">
                  <c:v>42380</c:v>
                </c:pt>
                <c:pt idx="257">
                  <c:v>42381</c:v>
                </c:pt>
                <c:pt idx="258">
                  <c:v>42382</c:v>
                </c:pt>
                <c:pt idx="259">
                  <c:v>42383</c:v>
                </c:pt>
                <c:pt idx="260">
                  <c:v>42384</c:v>
                </c:pt>
                <c:pt idx="261">
                  <c:v>42388</c:v>
                </c:pt>
                <c:pt idx="262">
                  <c:v>42389</c:v>
                </c:pt>
                <c:pt idx="263">
                  <c:v>42390</c:v>
                </c:pt>
                <c:pt idx="264">
                  <c:v>42391</c:v>
                </c:pt>
                <c:pt idx="265">
                  <c:v>42394</c:v>
                </c:pt>
                <c:pt idx="266">
                  <c:v>42395</c:v>
                </c:pt>
                <c:pt idx="267">
                  <c:v>42396</c:v>
                </c:pt>
                <c:pt idx="268">
                  <c:v>42397</c:v>
                </c:pt>
                <c:pt idx="269">
                  <c:v>42398</c:v>
                </c:pt>
                <c:pt idx="270">
                  <c:v>42401</c:v>
                </c:pt>
                <c:pt idx="271">
                  <c:v>42402</c:v>
                </c:pt>
                <c:pt idx="272">
                  <c:v>42403</c:v>
                </c:pt>
                <c:pt idx="273">
                  <c:v>42404</c:v>
                </c:pt>
                <c:pt idx="274">
                  <c:v>42405</c:v>
                </c:pt>
                <c:pt idx="275">
                  <c:v>42408</c:v>
                </c:pt>
                <c:pt idx="276">
                  <c:v>42409</c:v>
                </c:pt>
                <c:pt idx="277">
                  <c:v>42410</c:v>
                </c:pt>
                <c:pt idx="278">
                  <c:v>42411</c:v>
                </c:pt>
                <c:pt idx="279">
                  <c:v>42412</c:v>
                </c:pt>
                <c:pt idx="280">
                  <c:v>42416</c:v>
                </c:pt>
                <c:pt idx="281">
                  <c:v>42417</c:v>
                </c:pt>
                <c:pt idx="282">
                  <c:v>42418</c:v>
                </c:pt>
                <c:pt idx="283">
                  <c:v>42419</c:v>
                </c:pt>
                <c:pt idx="284">
                  <c:v>42422</c:v>
                </c:pt>
                <c:pt idx="285">
                  <c:v>42423</c:v>
                </c:pt>
                <c:pt idx="286">
                  <c:v>42424</c:v>
                </c:pt>
                <c:pt idx="287">
                  <c:v>42425</c:v>
                </c:pt>
                <c:pt idx="288">
                  <c:v>42426</c:v>
                </c:pt>
                <c:pt idx="289">
                  <c:v>42429</c:v>
                </c:pt>
                <c:pt idx="290">
                  <c:v>42430</c:v>
                </c:pt>
                <c:pt idx="291">
                  <c:v>42431</c:v>
                </c:pt>
                <c:pt idx="292">
                  <c:v>42432</c:v>
                </c:pt>
                <c:pt idx="293">
                  <c:v>42433</c:v>
                </c:pt>
                <c:pt idx="294">
                  <c:v>42436</c:v>
                </c:pt>
                <c:pt idx="295">
                  <c:v>42437</c:v>
                </c:pt>
                <c:pt idx="296">
                  <c:v>42438</c:v>
                </c:pt>
                <c:pt idx="297">
                  <c:v>42439</c:v>
                </c:pt>
                <c:pt idx="298">
                  <c:v>42440</c:v>
                </c:pt>
                <c:pt idx="299">
                  <c:v>42443</c:v>
                </c:pt>
                <c:pt idx="300">
                  <c:v>42444</c:v>
                </c:pt>
                <c:pt idx="301">
                  <c:v>42445</c:v>
                </c:pt>
                <c:pt idx="302">
                  <c:v>42446</c:v>
                </c:pt>
                <c:pt idx="303">
                  <c:v>42447</c:v>
                </c:pt>
                <c:pt idx="304">
                  <c:v>42450</c:v>
                </c:pt>
                <c:pt idx="305">
                  <c:v>42451</c:v>
                </c:pt>
                <c:pt idx="306">
                  <c:v>42452</c:v>
                </c:pt>
                <c:pt idx="307">
                  <c:v>42453</c:v>
                </c:pt>
                <c:pt idx="308">
                  <c:v>42457</c:v>
                </c:pt>
                <c:pt idx="309">
                  <c:v>42458</c:v>
                </c:pt>
                <c:pt idx="310">
                  <c:v>42459</c:v>
                </c:pt>
                <c:pt idx="311">
                  <c:v>42460</c:v>
                </c:pt>
                <c:pt idx="312">
                  <c:v>42461</c:v>
                </c:pt>
                <c:pt idx="313">
                  <c:v>42464</c:v>
                </c:pt>
                <c:pt idx="314">
                  <c:v>42465</c:v>
                </c:pt>
                <c:pt idx="315">
                  <c:v>42466</c:v>
                </c:pt>
                <c:pt idx="316">
                  <c:v>42467</c:v>
                </c:pt>
                <c:pt idx="317">
                  <c:v>42468</c:v>
                </c:pt>
                <c:pt idx="318">
                  <c:v>42471</c:v>
                </c:pt>
                <c:pt idx="319">
                  <c:v>42472</c:v>
                </c:pt>
                <c:pt idx="320">
                  <c:v>42473</c:v>
                </c:pt>
                <c:pt idx="321">
                  <c:v>42474</c:v>
                </c:pt>
                <c:pt idx="322">
                  <c:v>42475</c:v>
                </c:pt>
                <c:pt idx="323">
                  <c:v>42478</c:v>
                </c:pt>
                <c:pt idx="324">
                  <c:v>42479</c:v>
                </c:pt>
                <c:pt idx="325">
                  <c:v>42480</c:v>
                </c:pt>
                <c:pt idx="326">
                  <c:v>42481</c:v>
                </c:pt>
                <c:pt idx="327">
                  <c:v>42482</c:v>
                </c:pt>
                <c:pt idx="328">
                  <c:v>42485</c:v>
                </c:pt>
                <c:pt idx="329">
                  <c:v>42486</c:v>
                </c:pt>
                <c:pt idx="330">
                  <c:v>42487</c:v>
                </c:pt>
                <c:pt idx="331">
                  <c:v>42488</c:v>
                </c:pt>
                <c:pt idx="332">
                  <c:v>42489</c:v>
                </c:pt>
                <c:pt idx="333">
                  <c:v>42492</c:v>
                </c:pt>
                <c:pt idx="334">
                  <c:v>42493</c:v>
                </c:pt>
                <c:pt idx="335">
                  <c:v>42494</c:v>
                </c:pt>
                <c:pt idx="336">
                  <c:v>42495</c:v>
                </c:pt>
                <c:pt idx="337">
                  <c:v>42496</c:v>
                </c:pt>
                <c:pt idx="338">
                  <c:v>42499</c:v>
                </c:pt>
                <c:pt idx="339">
                  <c:v>42500</c:v>
                </c:pt>
                <c:pt idx="340">
                  <c:v>42501</c:v>
                </c:pt>
                <c:pt idx="341">
                  <c:v>42502</c:v>
                </c:pt>
                <c:pt idx="342">
                  <c:v>42503</c:v>
                </c:pt>
                <c:pt idx="343">
                  <c:v>42506</c:v>
                </c:pt>
                <c:pt idx="344">
                  <c:v>42507</c:v>
                </c:pt>
                <c:pt idx="345">
                  <c:v>42508</c:v>
                </c:pt>
                <c:pt idx="346">
                  <c:v>42509</c:v>
                </c:pt>
                <c:pt idx="347">
                  <c:v>42510</c:v>
                </c:pt>
                <c:pt idx="348">
                  <c:v>42513</c:v>
                </c:pt>
                <c:pt idx="349">
                  <c:v>42514</c:v>
                </c:pt>
                <c:pt idx="350">
                  <c:v>42515</c:v>
                </c:pt>
                <c:pt idx="351">
                  <c:v>42516</c:v>
                </c:pt>
                <c:pt idx="352">
                  <c:v>42517</c:v>
                </c:pt>
                <c:pt idx="353">
                  <c:v>42521</c:v>
                </c:pt>
                <c:pt idx="354">
                  <c:v>42522</c:v>
                </c:pt>
                <c:pt idx="355">
                  <c:v>42523</c:v>
                </c:pt>
                <c:pt idx="356">
                  <c:v>42524</c:v>
                </c:pt>
                <c:pt idx="357">
                  <c:v>42527</c:v>
                </c:pt>
                <c:pt idx="358">
                  <c:v>42528</c:v>
                </c:pt>
                <c:pt idx="359">
                  <c:v>42529</c:v>
                </c:pt>
                <c:pt idx="360">
                  <c:v>42530</c:v>
                </c:pt>
                <c:pt idx="361">
                  <c:v>42531</c:v>
                </c:pt>
                <c:pt idx="362">
                  <c:v>42534</c:v>
                </c:pt>
                <c:pt idx="363">
                  <c:v>42535</c:v>
                </c:pt>
                <c:pt idx="364">
                  <c:v>42536</c:v>
                </c:pt>
                <c:pt idx="365">
                  <c:v>42537</c:v>
                </c:pt>
                <c:pt idx="366">
                  <c:v>42538</c:v>
                </c:pt>
                <c:pt idx="367">
                  <c:v>42541</c:v>
                </c:pt>
                <c:pt idx="368">
                  <c:v>42542</c:v>
                </c:pt>
                <c:pt idx="369">
                  <c:v>42543</c:v>
                </c:pt>
                <c:pt idx="370">
                  <c:v>42544</c:v>
                </c:pt>
                <c:pt idx="371">
                  <c:v>42545</c:v>
                </c:pt>
                <c:pt idx="372">
                  <c:v>42548</c:v>
                </c:pt>
                <c:pt idx="373">
                  <c:v>42549</c:v>
                </c:pt>
                <c:pt idx="374">
                  <c:v>42550</c:v>
                </c:pt>
                <c:pt idx="375">
                  <c:v>42551</c:v>
                </c:pt>
              </c:numCache>
            </c:numRef>
          </c:cat>
          <c:val>
            <c:numRef>
              <c:f>'IOS OAS &amp; Universe Refi'!$C$973:$C$1368</c:f>
              <c:numCache>
                <c:formatCode>0.0%</c:formatCode>
                <c:ptCount val="396"/>
                <c:pt idx="0">
                  <c:v>0.57802441000000004</c:v>
                </c:pt>
                <c:pt idx="1">
                  <c:v>0.63991169000000003</c:v>
                </c:pt>
                <c:pt idx="2">
                  <c:v>0.66730993000000005</c:v>
                </c:pt>
                <c:pt idx="3">
                  <c:v>0.64349955999999997</c:v>
                </c:pt>
                <c:pt idx="4">
                  <c:v>0.60822951999999997</c:v>
                </c:pt>
                <c:pt idx="5">
                  <c:v>0.64043826999999998</c:v>
                </c:pt>
                <c:pt idx="6">
                  <c:v>0.66637756999999997</c:v>
                </c:pt>
                <c:pt idx="7">
                  <c:v>0.66702921999999998</c:v>
                </c:pt>
                <c:pt idx="8">
                  <c:v>0.70389407999999998</c:v>
                </c:pt>
                <c:pt idx="9">
                  <c:v>0.72846080999999996</c:v>
                </c:pt>
                <c:pt idx="10">
                  <c:v>0.66900008</c:v>
                </c:pt>
                <c:pt idx="11">
                  <c:v>0.66807585999999997</c:v>
                </c:pt>
                <c:pt idx="12">
                  <c:v>0.63781739000000004</c:v>
                </c:pt>
                <c:pt idx="13">
                  <c:v>0.60804475999999996</c:v>
                </c:pt>
                <c:pt idx="14">
                  <c:v>0.64258859000000002</c:v>
                </c:pt>
                <c:pt idx="15">
                  <c:v>0.63970634999999998</c:v>
                </c:pt>
                <c:pt idx="16">
                  <c:v>0.64042339999999998</c:v>
                </c:pt>
                <c:pt idx="17">
                  <c:v>0.69678454000000001</c:v>
                </c:pt>
                <c:pt idx="18">
                  <c:v>0.69661240999999996</c:v>
                </c:pt>
                <c:pt idx="19">
                  <c:v>0.70593684000000001</c:v>
                </c:pt>
                <c:pt idx="20">
                  <c:v>0.72286992000000005</c:v>
                </c:pt>
                <c:pt idx="21">
                  <c:v>0.66330926999999995</c:v>
                </c:pt>
                <c:pt idx="22">
                  <c:v>0.63782923999999996</c:v>
                </c:pt>
                <c:pt idx="23">
                  <c:v>0.63836521999999996</c:v>
                </c:pt>
                <c:pt idx="24">
                  <c:v>0.59705430000000004</c:v>
                </c:pt>
                <c:pt idx="25">
                  <c:v>0.57186451999999999</c:v>
                </c:pt>
                <c:pt idx="26">
                  <c:v>0.53328547999999998</c:v>
                </c:pt>
                <c:pt idx="27">
                  <c:v>0.60054971999999995</c:v>
                </c:pt>
                <c:pt idx="28">
                  <c:v>0.60211148000000003</c:v>
                </c:pt>
                <c:pt idx="29">
                  <c:v>0.59986821000000001</c:v>
                </c:pt>
                <c:pt idx="30">
                  <c:v>0.53197870000000003</c:v>
                </c:pt>
                <c:pt idx="31">
                  <c:v>0.59751971999999998</c:v>
                </c:pt>
                <c:pt idx="32">
                  <c:v>0.57087018</c:v>
                </c:pt>
                <c:pt idx="33">
                  <c:v>0.56873697000000001</c:v>
                </c:pt>
                <c:pt idx="34">
                  <c:v>0.59752254000000005</c:v>
                </c:pt>
                <c:pt idx="35">
                  <c:v>0.63275471999999999</c:v>
                </c:pt>
                <c:pt idx="36">
                  <c:v>0.60204979999999997</c:v>
                </c:pt>
                <c:pt idx="37">
                  <c:v>0.59883878999999995</c:v>
                </c:pt>
                <c:pt idx="38">
                  <c:v>0.60067932999999996</c:v>
                </c:pt>
                <c:pt idx="39">
                  <c:v>0.56487021999999998</c:v>
                </c:pt>
                <c:pt idx="40">
                  <c:v>0.56023290999999997</c:v>
                </c:pt>
                <c:pt idx="41">
                  <c:v>0.59086413000000004</c:v>
                </c:pt>
                <c:pt idx="42">
                  <c:v>0.59160234</c:v>
                </c:pt>
                <c:pt idx="43">
                  <c:v>0.52453147</c:v>
                </c:pt>
                <c:pt idx="44">
                  <c:v>0.52721541000000005</c:v>
                </c:pt>
                <c:pt idx="45">
                  <c:v>0.56440937000000002</c:v>
                </c:pt>
                <c:pt idx="46">
                  <c:v>0.56253317999999997</c:v>
                </c:pt>
                <c:pt idx="47">
                  <c:v>0.56396077</c:v>
                </c:pt>
                <c:pt idx="48">
                  <c:v>0.56227934000000002</c:v>
                </c:pt>
                <c:pt idx="49">
                  <c:v>0.56296710000000005</c:v>
                </c:pt>
                <c:pt idx="50">
                  <c:v>0.56565023999999997</c:v>
                </c:pt>
                <c:pt idx="51">
                  <c:v>0.63074604999999995</c:v>
                </c:pt>
                <c:pt idx="52">
                  <c:v>0.62866164000000002</c:v>
                </c:pt>
                <c:pt idx="53">
                  <c:v>0.65355635999999995</c:v>
                </c:pt>
                <c:pt idx="54">
                  <c:v>0.65538331000000005</c:v>
                </c:pt>
                <c:pt idx="55">
                  <c:v>0.68774038000000004</c:v>
                </c:pt>
                <c:pt idx="56">
                  <c:v>0.62940006000000004</c:v>
                </c:pt>
                <c:pt idx="57">
                  <c:v>0.59102611999999999</c:v>
                </c:pt>
                <c:pt idx="58">
                  <c:v>0.62616260000000001</c:v>
                </c:pt>
                <c:pt idx="59">
                  <c:v>0.62624038000000004</c:v>
                </c:pt>
                <c:pt idx="60">
                  <c:v>0.62973027999999998</c:v>
                </c:pt>
                <c:pt idx="61">
                  <c:v>0.65712371000000003</c:v>
                </c:pt>
                <c:pt idx="62">
                  <c:v>0.63078055</c:v>
                </c:pt>
                <c:pt idx="63">
                  <c:v>0.65811673000000004</c:v>
                </c:pt>
                <c:pt idx="64">
                  <c:v>0.65404392</c:v>
                </c:pt>
                <c:pt idx="65">
                  <c:v>0.65502293</c:v>
                </c:pt>
                <c:pt idx="66">
                  <c:v>0.65390716000000004</c:v>
                </c:pt>
                <c:pt idx="67">
                  <c:v>0.62940847</c:v>
                </c:pt>
                <c:pt idx="68">
                  <c:v>0.62791702999999999</c:v>
                </c:pt>
                <c:pt idx="69">
                  <c:v>0.63034922000000004</c:v>
                </c:pt>
                <c:pt idx="70">
                  <c:v>0.65587136999999995</c:v>
                </c:pt>
                <c:pt idx="71">
                  <c:v>0.65478382999999996</c:v>
                </c:pt>
                <c:pt idx="72">
                  <c:v>0.65544605</c:v>
                </c:pt>
                <c:pt idx="73">
                  <c:v>0.65581049000000002</c:v>
                </c:pt>
                <c:pt idx="74">
                  <c:v>0.63096978000000004</c:v>
                </c:pt>
                <c:pt idx="75">
                  <c:v>0.62887921999999996</c:v>
                </c:pt>
                <c:pt idx="76">
                  <c:v>0.62591858</c:v>
                </c:pt>
                <c:pt idx="77">
                  <c:v>0.62803777999999999</c:v>
                </c:pt>
                <c:pt idx="78">
                  <c:v>0.63078155000000002</c:v>
                </c:pt>
                <c:pt idx="79">
                  <c:v>0.62915354999999995</c:v>
                </c:pt>
                <c:pt idx="80">
                  <c:v>0.59321942000000005</c:v>
                </c:pt>
                <c:pt idx="81">
                  <c:v>0.59180867999999998</c:v>
                </c:pt>
                <c:pt idx="82">
                  <c:v>0.59145745000000005</c:v>
                </c:pt>
                <c:pt idx="83">
                  <c:v>0.55754923999999995</c:v>
                </c:pt>
                <c:pt idx="84">
                  <c:v>0.55429371000000005</c:v>
                </c:pt>
                <c:pt idx="85">
                  <c:v>0.51921139999999999</c:v>
                </c:pt>
                <c:pt idx="86">
                  <c:v>0.51920999999999995</c:v>
                </c:pt>
                <c:pt idx="87">
                  <c:v>0.55656645000000005</c:v>
                </c:pt>
                <c:pt idx="88">
                  <c:v>0.58676983999999999</c:v>
                </c:pt>
                <c:pt idx="89">
                  <c:v>0.51920721999999997</c:v>
                </c:pt>
                <c:pt idx="90">
                  <c:v>0.51791069000000001</c:v>
                </c:pt>
                <c:pt idx="91">
                  <c:v>0.51613761000000002</c:v>
                </c:pt>
                <c:pt idx="92">
                  <c:v>0.52239108999999995</c:v>
                </c:pt>
                <c:pt idx="93">
                  <c:v>0.58562322</c:v>
                </c:pt>
                <c:pt idx="94">
                  <c:v>0.5546584</c:v>
                </c:pt>
                <c:pt idx="95">
                  <c:v>0.52099145000000002</c:v>
                </c:pt>
                <c:pt idx="96">
                  <c:v>0.51914590000000005</c:v>
                </c:pt>
                <c:pt idx="97">
                  <c:v>0.55582134999999999</c:v>
                </c:pt>
                <c:pt idx="98">
                  <c:v>0.52174969999999998</c:v>
                </c:pt>
                <c:pt idx="99">
                  <c:v>0.55656446000000004</c:v>
                </c:pt>
                <c:pt idx="100">
                  <c:v>0.52269208</c:v>
                </c:pt>
                <c:pt idx="101">
                  <c:v>0.55422442999999999</c:v>
                </c:pt>
                <c:pt idx="102">
                  <c:v>0.55658019000000003</c:v>
                </c:pt>
                <c:pt idx="103">
                  <c:v>0.51350432999999995</c:v>
                </c:pt>
                <c:pt idx="104">
                  <c:v>0.48228032999999998</c:v>
                </c:pt>
                <c:pt idx="105">
                  <c:v>0.44818538000000002</c:v>
                </c:pt>
                <c:pt idx="106">
                  <c:v>0.45446334999999999</c:v>
                </c:pt>
                <c:pt idx="107">
                  <c:v>0.41946842000000001</c:v>
                </c:pt>
                <c:pt idx="108">
                  <c:v>0.42345536</c:v>
                </c:pt>
                <c:pt idx="109">
                  <c:v>0.41867704</c:v>
                </c:pt>
                <c:pt idx="110">
                  <c:v>0.39282095</c:v>
                </c:pt>
                <c:pt idx="111">
                  <c:v>0.45060712000000003</c:v>
                </c:pt>
                <c:pt idx="112">
                  <c:v>0.44935232000000003</c:v>
                </c:pt>
                <c:pt idx="113">
                  <c:v>0.44977724000000002</c:v>
                </c:pt>
                <c:pt idx="114">
                  <c:v>0.45420430000000001</c:v>
                </c:pt>
                <c:pt idx="115">
                  <c:v>0.45411247999999999</c:v>
                </c:pt>
                <c:pt idx="116">
                  <c:v>0.45102552000000001</c:v>
                </c:pt>
                <c:pt idx="117">
                  <c:v>0.48529008000000001</c:v>
                </c:pt>
                <c:pt idx="118">
                  <c:v>0.44763765</c:v>
                </c:pt>
                <c:pt idx="119">
                  <c:v>0.41923463999999999</c:v>
                </c:pt>
                <c:pt idx="120">
                  <c:v>0.41947000000000001</c:v>
                </c:pt>
                <c:pt idx="121">
                  <c:v>0.41673293</c:v>
                </c:pt>
                <c:pt idx="122">
                  <c:v>0.36454134999999999</c:v>
                </c:pt>
                <c:pt idx="123">
                  <c:v>0.41995948999999999</c:v>
                </c:pt>
                <c:pt idx="124">
                  <c:v>0.42167652</c:v>
                </c:pt>
                <c:pt idx="125">
                  <c:v>0.38561659999999998</c:v>
                </c:pt>
                <c:pt idx="126">
                  <c:v>0.41078708000000003</c:v>
                </c:pt>
                <c:pt idx="127">
                  <c:v>0.4458046</c:v>
                </c:pt>
                <c:pt idx="128">
                  <c:v>0.47528946999999999</c:v>
                </c:pt>
                <c:pt idx="129">
                  <c:v>0.44716349999999999</c:v>
                </c:pt>
                <c:pt idx="130">
                  <c:v>0.41475785999999998</c:v>
                </c:pt>
                <c:pt idx="131">
                  <c:v>0.38088115</c:v>
                </c:pt>
                <c:pt idx="132">
                  <c:v>0.38115826000000003</c:v>
                </c:pt>
                <c:pt idx="133">
                  <c:v>0.38611748000000001</c:v>
                </c:pt>
                <c:pt idx="134">
                  <c:v>0.41475747000000002</c:v>
                </c:pt>
                <c:pt idx="135">
                  <c:v>0.41475904000000002</c:v>
                </c:pt>
                <c:pt idx="136">
                  <c:v>0.41594731000000001</c:v>
                </c:pt>
                <c:pt idx="137">
                  <c:v>0.4140336</c:v>
                </c:pt>
                <c:pt idx="138">
                  <c:v>0.44056768000000002</c:v>
                </c:pt>
                <c:pt idx="139">
                  <c:v>0.44235567999999997</c:v>
                </c:pt>
                <c:pt idx="140">
                  <c:v>0.44598268000000002</c:v>
                </c:pt>
                <c:pt idx="141">
                  <c:v>0.44526567</c:v>
                </c:pt>
                <c:pt idx="142">
                  <c:v>0.47471837</c:v>
                </c:pt>
                <c:pt idx="143">
                  <c:v>0.47566345999999998</c:v>
                </c:pt>
                <c:pt idx="144">
                  <c:v>0.44674812000000003</c:v>
                </c:pt>
                <c:pt idx="145">
                  <c:v>0.44674950000000002</c:v>
                </c:pt>
                <c:pt idx="146">
                  <c:v>0.50352878999999995</c:v>
                </c:pt>
                <c:pt idx="147">
                  <c:v>0.50225313999999999</c:v>
                </c:pt>
                <c:pt idx="148">
                  <c:v>0.47064834999999999</c:v>
                </c:pt>
                <c:pt idx="149">
                  <c:v>0.46905966999999998</c:v>
                </c:pt>
                <c:pt idx="150">
                  <c:v>0.47271106000000002</c:v>
                </c:pt>
                <c:pt idx="151">
                  <c:v>0.50141809000000004</c:v>
                </c:pt>
                <c:pt idx="152">
                  <c:v>0.47260368000000003</c:v>
                </c:pt>
                <c:pt idx="153">
                  <c:v>0.53674769</c:v>
                </c:pt>
                <c:pt idx="154">
                  <c:v>0.49984445</c:v>
                </c:pt>
                <c:pt idx="155">
                  <c:v>0.47056516999999998</c:v>
                </c:pt>
                <c:pt idx="156">
                  <c:v>0.46840326999999998</c:v>
                </c:pt>
                <c:pt idx="157">
                  <c:v>0.47069422999999999</c:v>
                </c:pt>
                <c:pt idx="158">
                  <c:v>0.46848820000000002</c:v>
                </c:pt>
                <c:pt idx="159">
                  <c:v>0.50141360000000001</c:v>
                </c:pt>
                <c:pt idx="160">
                  <c:v>0.50619954</c:v>
                </c:pt>
                <c:pt idx="161">
                  <c:v>0.53895782000000003</c:v>
                </c:pt>
                <c:pt idx="162">
                  <c:v>0.56937399</c:v>
                </c:pt>
                <c:pt idx="163">
                  <c:v>0.49961074999999999</c:v>
                </c:pt>
                <c:pt idx="164">
                  <c:v>0.50037218999999999</c:v>
                </c:pt>
                <c:pt idx="165">
                  <c:v>0.50039562000000004</c:v>
                </c:pt>
                <c:pt idx="166">
                  <c:v>0.50036926000000004</c:v>
                </c:pt>
                <c:pt idx="167">
                  <c:v>0.47429075999999998</c:v>
                </c:pt>
                <c:pt idx="168">
                  <c:v>0.49888579</c:v>
                </c:pt>
                <c:pt idx="169">
                  <c:v>0.49650741999999998</c:v>
                </c:pt>
                <c:pt idx="170">
                  <c:v>0.50235693000000003</c:v>
                </c:pt>
                <c:pt idx="171">
                  <c:v>0.53535681999999996</c:v>
                </c:pt>
                <c:pt idx="172">
                  <c:v>0.49888772999999997</c:v>
                </c:pt>
                <c:pt idx="173">
                  <c:v>0.49789227000000003</c:v>
                </c:pt>
                <c:pt idx="174">
                  <c:v>0.47700151000000002</c:v>
                </c:pt>
                <c:pt idx="175">
                  <c:v>0.47838713999999999</c:v>
                </c:pt>
                <c:pt idx="176">
                  <c:v>0.49650006000000002</c:v>
                </c:pt>
                <c:pt idx="177">
                  <c:v>0.43805870000000002</c:v>
                </c:pt>
                <c:pt idx="178">
                  <c:v>0.46996097999999997</c:v>
                </c:pt>
                <c:pt idx="179">
                  <c:v>0.50463024999999995</c:v>
                </c:pt>
                <c:pt idx="180">
                  <c:v>0.54534788000000001</c:v>
                </c:pt>
                <c:pt idx="181">
                  <c:v>0.50223501000000004</c:v>
                </c:pt>
                <c:pt idx="182">
                  <c:v>0.53870313000000003</c:v>
                </c:pt>
                <c:pt idx="183">
                  <c:v>0.49906235999999998</c:v>
                </c:pt>
                <c:pt idx="184">
                  <c:v>0.50123916000000002</c:v>
                </c:pt>
                <c:pt idx="185">
                  <c:v>0.49638163000000002</c:v>
                </c:pt>
                <c:pt idx="186">
                  <c:v>0.50401874000000002</c:v>
                </c:pt>
                <c:pt idx="187">
                  <c:v>0.53870216000000004</c:v>
                </c:pt>
                <c:pt idx="188">
                  <c:v>0.54454895000000003</c:v>
                </c:pt>
                <c:pt idx="189">
                  <c:v>0.56378536000000001</c:v>
                </c:pt>
                <c:pt idx="190">
                  <c:v>0.57248717000000005</c:v>
                </c:pt>
                <c:pt idx="191">
                  <c:v>0.56511666999999999</c:v>
                </c:pt>
                <c:pt idx="192">
                  <c:v>0.56609253999999998</c:v>
                </c:pt>
                <c:pt idx="193">
                  <c:v>0.56590472000000003</c:v>
                </c:pt>
                <c:pt idx="194">
                  <c:v>0.53550286000000002</c:v>
                </c:pt>
                <c:pt idx="195">
                  <c:v>0.53549921</c:v>
                </c:pt>
                <c:pt idx="196">
                  <c:v>0.56368183000000005</c:v>
                </c:pt>
                <c:pt idx="197">
                  <c:v>0.57018365000000004</c:v>
                </c:pt>
                <c:pt idx="198">
                  <c:v>0.56590472000000003</c:v>
                </c:pt>
                <c:pt idx="199">
                  <c:v>0.56561932999999998</c:v>
                </c:pt>
                <c:pt idx="200">
                  <c:v>0.56516977999999995</c:v>
                </c:pt>
                <c:pt idx="201">
                  <c:v>0.53718171999999997</c:v>
                </c:pt>
                <c:pt idx="202">
                  <c:v>0.53919870000000003</c:v>
                </c:pt>
                <c:pt idx="203">
                  <c:v>0.56603923</c:v>
                </c:pt>
                <c:pt idx="204">
                  <c:v>0.53507565000000001</c:v>
                </c:pt>
                <c:pt idx="205">
                  <c:v>0.53804463000000002</c:v>
                </c:pt>
                <c:pt idx="206">
                  <c:v>0.56562645</c:v>
                </c:pt>
                <c:pt idx="207">
                  <c:v>0.53804443999999996</c:v>
                </c:pt>
                <c:pt idx="208">
                  <c:v>0.49215356999999998</c:v>
                </c:pt>
                <c:pt idx="209">
                  <c:v>0.49795875000000001</c:v>
                </c:pt>
                <c:pt idx="210">
                  <c:v>0.48923065999999998</c:v>
                </c:pt>
                <c:pt idx="211">
                  <c:v>0.48328975000000002</c:v>
                </c:pt>
                <c:pt idx="212">
                  <c:v>0.46413897999999998</c:v>
                </c:pt>
                <c:pt idx="213">
                  <c:v>0.46406428999999999</c:v>
                </c:pt>
                <c:pt idx="214">
                  <c:v>0.42259359000000002</c:v>
                </c:pt>
                <c:pt idx="215">
                  <c:v>0.41885598000000002</c:v>
                </c:pt>
                <c:pt idx="216">
                  <c:v>0.42244228</c:v>
                </c:pt>
                <c:pt idx="217">
                  <c:v>0.41962992999999998</c:v>
                </c:pt>
                <c:pt idx="218">
                  <c:v>0.42508973</c:v>
                </c:pt>
                <c:pt idx="219">
                  <c:v>0.45389929000000001</c:v>
                </c:pt>
                <c:pt idx="220">
                  <c:v>0.45562933999999999</c:v>
                </c:pt>
                <c:pt idx="221">
                  <c:v>0.45637514000000001</c:v>
                </c:pt>
                <c:pt idx="222">
                  <c:v>0.46406180000000002</c:v>
                </c:pt>
                <c:pt idx="223">
                  <c:v>0.45736015000000002</c:v>
                </c:pt>
                <c:pt idx="224">
                  <c:v>0.45637801</c:v>
                </c:pt>
                <c:pt idx="225">
                  <c:v>0.46020506</c:v>
                </c:pt>
                <c:pt idx="226">
                  <c:v>0.45354477999999998</c:v>
                </c:pt>
                <c:pt idx="227">
                  <c:v>0.45483011000000001</c:v>
                </c:pt>
                <c:pt idx="228">
                  <c:v>0.45629565</c:v>
                </c:pt>
                <c:pt idx="229">
                  <c:v>0.56660074000000005</c:v>
                </c:pt>
                <c:pt idx="230">
                  <c:v>0.45856784</c:v>
                </c:pt>
                <c:pt idx="231">
                  <c:v>0.39302736999999999</c:v>
                </c:pt>
                <c:pt idx="232">
                  <c:v>0.41695945000000001</c:v>
                </c:pt>
                <c:pt idx="233">
                  <c:v>0.45032044999999998</c:v>
                </c:pt>
                <c:pt idx="234">
                  <c:v>0.44748464999999998</c:v>
                </c:pt>
                <c:pt idx="235">
                  <c:v>0.45805622000000001</c:v>
                </c:pt>
                <c:pt idx="236">
                  <c:v>0.44947168999999998</c:v>
                </c:pt>
                <c:pt idx="237">
                  <c:v>0.47943594</c:v>
                </c:pt>
                <c:pt idx="238">
                  <c:v>0.44957931000000001</c:v>
                </c:pt>
                <c:pt idx="239">
                  <c:v>0.41773220999999999</c:v>
                </c:pt>
                <c:pt idx="240">
                  <c:v>0.41437013</c:v>
                </c:pt>
                <c:pt idx="241">
                  <c:v>0.44878560000000001</c:v>
                </c:pt>
                <c:pt idx="242">
                  <c:v>0.45453147999999999</c:v>
                </c:pt>
                <c:pt idx="243">
                  <c:v>0.45131358999999999</c:v>
                </c:pt>
                <c:pt idx="244">
                  <c:v>0.41773220999999999</c:v>
                </c:pt>
                <c:pt idx="245">
                  <c:v>0.41579870000000002</c:v>
                </c:pt>
                <c:pt idx="246">
                  <c:v>0.41836763999999999</c:v>
                </c:pt>
                <c:pt idx="247">
                  <c:v>0.44942407000000001</c:v>
                </c:pt>
                <c:pt idx="248">
                  <c:v>0.41366633000000003</c:v>
                </c:pt>
                <c:pt idx="249">
                  <c:v>0.41306271</c:v>
                </c:pt>
                <c:pt idx="250">
                  <c:v>0.41899544999999999</c:v>
                </c:pt>
                <c:pt idx="251">
                  <c:v>0.4431755</c:v>
                </c:pt>
                <c:pt idx="252">
                  <c:v>0.44304255999999997</c:v>
                </c:pt>
                <c:pt idx="253">
                  <c:v>0.45325587000000001</c:v>
                </c:pt>
                <c:pt idx="254">
                  <c:v>0.47386609000000002</c:v>
                </c:pt>
                <c:pt idx="255">
                  <c:v>0.47829148999999999</c:v>
                </c:pt>
                <c:pt idx="256">
                  <c:v>0.47496196000000002</c:v>
                </c:pt>
                <c:pt idx="257">
                  <c:v>0.51465629000000002</c:v>
                </c:pt>
                <c:pt idx="258">
                  <c:v>0.47993015999999999</c:v>
                </c:pt>
                <c:pt idx="259">
                  <c:v>0.47818712000000002</c:v>
                </c:pt>
                <c:pt idx="260">
                  <c:v>0.51465267000000003</c:v>
                </c:pt>
                <c:pt idx="261">
                  <c:v>0.51390113999999998</c:v>
                </c:pt>
                <c:pt idx="262">
                  <c:v>0.51389351999999999</c:v>
                </c:pt>
                <c:pt idx="263">
                  <c:v>0.52755973</c:v>
                </c:pt>
                <c:pt idx="264">
                  <c:v>0.51968539999999996</c:v>
                </c:pt>
                <c:pt idx="265">
                  <c:v>0.52311247000000005</c:v>
                </c:pt>
                <c:pt idx="266">
                  <c:v>0.55131852999999997</c:v>
                </c:pt>
                <c:pt idx="267">
                  <c:v>0.55127775999999995</c:v>
                </c:pt>
                <c:pt idx="268">
                  <c:v>0.55686236</c:v>
                </c:pt>
                <c:pt idx="269">
                  <c:v>0.59584331999999995</c:v>
                </c:pt>
                <c:pt idx="270">
                  <c:v>0.54973638000000002</c:v>
                </c:pt>
                <c:pt idx="271">
                  <c:v>0.61961471000000001</c:v>
                </c:pt>
                <c:pt idx="272">
                  <c:v>0.62014212999999996</c:v>
                </c:pt>
                <c:pt idx="273">
                  <c:v>0.58964808999999996</c:v>
                </c:pt>
                <c:pt idx="274">
                  <c:v>0.59064981000000005</c:v>
                </c:pt>
                <c:pt idx="275">
                  <c:v>0.66256015000000001</c:v>
                </c:pt>
                <c:pt idx="276">
                  <c:v>0.67040396000000002</c:v>
                </c:pt>
                <c:pt idx="277">
                  <c:v>0.67356110999999996</c:v>
                </c:pt>
                <c:pt idx="278">
                  <c:v>0.70441505000000004</c:v>
                </c:pt>
                <c:pt idx="279">
                  <c:v>0.62082364999999995</c:v>
                </c:pt>
                <c:pt idx="280">
                  <c:v>0.62043510999999996</c:v>
                </c:pt>
                <c:pt idx="281">
                  <c:v>0.58974674999999999</c:v>
                </c:pt>
                <c:pt idx="282">
                  <c:v>0.62082232999999998</c:v>
                </c:pt>
                <c:pt idx="283">
                  <c:v>0.62082157000000004</c:v>
                </c:pt>
                <c:pt idx="284">
                  <c:v>0.62039754000000003</c:v>
                </c:pt>
                <c:pt idx="285">
                  <c:v>0.62461104999999995</c:v>
                </c:pt>
                <c:pt idx="286">
                  <c:v>0.62671580999999998</c:v>
                </c:pt>
                <c:pt idx="287">
                  <c:v>0.66695844000000004</c:v>
                </c:pt>
                <c:pt idx="288">
                  <c:v>0.62059200000000003</c:v>
                </c:pt>
                <c:pt idx="289">
                  <c:v>0.62644641000000001</c:v>
                </c:pt>
                <c:pt idx="290">
                  <c:v>0.58300154000000004</c:v>
                </c:pt>
                <c:pt idx="291">
                  <c:v>0.58049090999999997</c:v>
                </c:pt>
                <c:pt idx="292">
                  <c:v>0.61797321999999999</c:v>
                </c:pt>
                <c:pt idx="293">
                  <c:v>0.58303041</c:v>
                </c:pt>
                <c:pt idx="294">
                  <c:v>0.54203120999999999</c:v>
                </c:pt>
                <c:pt idx="295">
                  <c:v>0.58140057000000001</c:v>
                </c:pt>
                <c:pt idx="296">
                  <c:v>0.53947831000000002</c:v>
                </c:pt>
                <c:pt idx="297">
                  <c:v>0.57554987999999996</c:v>
                </c:pt>
                <c:pt idx="298">
                  <c:v>0.54023907000000004</c:v>
                </c:pt>
                <c:pt idx="299">
                  <c:v>0.54165810000000003</c:v>
                </c:pt>
                <c:pt idx="300">
                  <c:v>0.53932431000000003</c:v>
                </c:pt>
                <c:pt idx="301">
                  <c:v>0.62767092000000002</c:v>
                </c:pt>
                <c:pt idx="302">
                  <c:v>0.61210995999999995</c:v>
                </c:pt>
                <c:pt idx="303">
                  <c:v>0.61301395999999997</c:v>
                </c:pt>
                <c:pt idx="304">
                  <c:v>0.57710744000000003</c:v>
                </c:pt>
                <c:pt idx="305">
                  <c:v>0.57193671999999995</c:v>
                </c:pt>
                <c:pt idx="306">
                  <c:v>0.60079293</c:v>
                </c:pt>
                <c:pt idx="307">
                  <c:v>0.60079293</c:v>
                </c:pt>
                <c:pt idx="308">
                  <c:v>0.57406478999999999</c:v>
                </c:pt>
                <c:pt idx="309">
                  <c:v>0.64874697999999997</c:v>
                </c:pt>
                <c:pt idx="310">
                  <c:v>0.61430220999999996</c:v>
                </c:pt>
                <c:pt idx="311">
                  <c:v>0.65199251999999996</c:v>
                </c:pt>
                <c:pt idx="312">
                  <c:v>0.64810387999999997</c:v>
                </c:pt>
                <c:pt idx="313">
                  <c:v>0.64889909999999995</c:v>
                </c:pt>
                <c:pt idx="314">
                  <c:v>0.65871983000000001</c:v>
                </c:pt>
                <c:pt idx="315">
                  <c:v>0.64977023</c:v>
                </c:pt>
                <c:pt idx="316">
                  <c:v>0.68103849000000005</c:v>
                </c:pt>
                <c:pt idx="317">
                  <c:v>0.68103849000000005</c:v>
                </c:pt>
                <c:pt idx="318">
                  <c:v>0.64194932999999998</c:v>
                </c:pt>
                <c:pt idx="319">
                  <c:v>0.64194932999999998</c:v>
                </c:pt>
                <c:pt idx="320">
                  <c:v>0.64194932999999998</c:v>
                </c:pt>
                <c:pt idx="321">
                  <c:v>0.64194932999999998</c:v>
                </c:pt>
                <c:pt idx="322">
                  <c:v>0.64194932999999998</c:v>
                </c:pt>
                <c:pt idx="323">
                  <c:v>0.55915334999999999</c:v>
                </c:pt>
                <c:pt idx="324">
                  <c:v>0.55915334999999999</c:v>
                </c:pt>
                <c:pt idx="325">
                  <c:v>0.55915334999999999</c:v>
                </c:pt>
                <c:pt idx="326">
                  <c:v>0.55915334999999999</c:v>
                </c:pt>
                <c:pt idx="327">
                  <c:v>0.55915334999999999</c:v>
                </c:pt>
                <c:pt idx="328">
                  <c:v>0.55822185999999996</c:v>
                </c:pt>
                <c:pt idx="329">
                  <c:v>0.55677259999999995</c:v>
                </c:pt>
                <c:pt idx="330">
                  <c:v>0.56603201999999997</c:v>
                </c:pt>
                <c:pt idx="331">
                  <c:v>0.64071977000000002</c:v>
                </c:pt>
                <c:pt idx="332">
                  <c:v>0.64269335999999999</c:v>
                </c:pt>
                <c:pt idx="333">
                  <c:v>0.64530156999999999</c:v>
                </c:pt>
                <c:pt idx="334">
                  <c:v>0.64530156999999999</c:v>
                </c:pt>
                <c:pt idx="335">
                  <c:v>0.64475627999999996</c:v>
                </c:pt>
                <c:pt idx="336">
                  <c:v>0.64501220999999997</c:v>
                </c:pt>
                <c:pt idx="337">
                  <c:v>0.64501220999999997</c:v>
                </c:pt>
                <c:pt idx="338">
                  <c:v>0.65697101999999996</c:v>
                </c:pt>
                <c:pt idx="339">
                  <c:v>0.65697101999999996</c:v>
                </c:pt>
                <c:pt idx="340">
                  <c:v>0.65697101999999996</c:v>
                </c:pt>
                <c:pt idx="341">
                  <c:v>0.65697101999999996</c:v>
                </c:pt>
                <c:pt idx="342">
                  <c:v>0.68377094999999999</c:v>
                </c:pt>
                <c:pt idx="343">
                  <c:v>0.65700296000000002</c:v>
                </c:pt>
                <c:pt idx="344">
                  <c:v>0.64998699000000004</c:v>
                </c:pt>
                <c:pt idx="345">
                  <c:v>0.57190841000000003</c:v>
                </c:pt>
                <c:pt idx="346">
                  <c:v>0.60006627000000001</c:v>
                </c:pt>
                <c:pt idx="347">
                  <c:v>0.59943771999999995</c:v>
                </c:pt>
                <c:pt idx="348">
                  <c:v>0.60035059000000002</c:v>
                </c:pt>
                <c:pt idx="349">
                  <c:v>0.57922940999999994</c:v>
                </c:pt>
                <c:pt idx="350">
                  <c:v>0.57360756999999996</c:v>
                </c:pt>
                <c:pt idx="351">
                  <c:v>0.64563333999999994</c:v>
                </c:pt>
                <c:pt idx="352">
                  <c:v>0.64531744999999996</c:v>
                </c:pt>
                <c:pt idx="353">
                  <c:v>0.63006810000000002</c:v>
                </c:pt>
                <c:pt idx="354">
                  <c:v>0.60247399000000001</c:v>
                </c:pt>
                <c:pt idx="355">
                  <c:v>0.59638500999999999</c:v>
                </c:pt>
                <c:pt idx="356">
                  <c:v>0.67212985999999997</c:v>
                </c:pt>
                <c:pt idx="357">
                  <c:v>0.65170421999999995</c:v>
                </c:pt>
                <c:pt idx="358">
                  <c:v>0.64164686000000004</c:v>
                </c:pt>
                <c:pt idx="359">
                  <c:v>0.66187079999999998</c:v>
                </c:pt>
                <c:pt idx="360">
                  <c:v>0.64371992</c:v>
                </c:pt>
                <c:pt idx="361">
                  <c:v>0.65115937000000002</c:v>
                </c:pt>
                <c:pt idx="362">
                  <c:v>0.67898621999999997</c:v>
                </c:pt>
                <c:pt idx="363">
                  <c:v>0.67837716000000003</c:v>
                </c:pt>
                <c:pt idx="364">
                  <c:v>0.68228763000000003</c:v>
                </c:pt>
                <c:pt idx="365">
                  <c:v>0.68793629999999995</c:v>
                </c:pt>
                <c:pt idx="366">
                  <c:v>0.67401794000000004</c:v>
                </c:pt>
                <c:pt idx="367">
                  <c:v>0.65193935000000003</c:v>
                </c:pt>
                <c:pt idx="368">
                  <c:v>0.65082127999999995</c:v>
                </c:pt>
                <c:pt idx="369">
                  <c:v>0.63062680999999998</c:v>
                </c:pt>
                <c:pt idx="370">
                  <c:v>0.60378577</c:v>
                </c:pt>
                <c:pt idx="371">
                  <c:v>0.68497275000000002</c:v>
                </c:pt>
                <c:pt idx="372">
                  <c:v>0.76808451</c:v>
                </c:pt>
                <c:pt idx="373">
                  <c:v>0.76744889999999999</c:v>
                </c:pt>
                <c:pt idx="374">
                  <c:v>0.76820710000000003</c:v>
                </c:pt>
                <c:pt idx="375">
                  <c:v>0.76759955000000002</c:v>
                </c:pt>
                <c:pt idx="376">
                  <c:v>0.79873163999999996</c:v>
                </c:pt>
                <c:pt idx="377">
                  <c:v>0.83069645999999997</c:v>
                </c:pt>
                <c:pt idx="378">
                  <c:v>0.80539779</c:v>
                </c:pt>
                <c:pt idx="379">
                  <c:v>0.75343450999999995</c:v>
                </c:pt>
                <c:pt idx="380">
                  <c:v>#N/A</c:v>
                </c:pt>
                <c:pt idx="381">
                  <c:v>0.71868504</c:v>
                </c:pt>
                <c:pt idx="382">
                  <c:v>0.67012081999999995</c:v>
                </c:pt>
                <c:pt idx="383">
                  <c:v>0.71272608999999998</c:v>
                </c:pt>
                <c:pt idx="384">
                  <c:v>0.71273478000000001</c:v>
                </c:pt>
                <c:pt idx="385">
                  <c:v>0.66567591999999998</c:v>
                </c:pt>
                <c:pt idx="386">
                  <c:v>0.66656075999999997</c:v>
                </c:pt>
                <c:pt idx="387">
                  <c:v>0.70940170000000002</c:v>
                </c:pt>
                <c:pt idx="388">
                  <c:v>0.66935076999999998</c:v>
                </c:pt>
                <c:pt idx="389">
                  <c:v>0.71793845999999995</c:v>
                </c:pt>
                <c:pt idx="390">
                  <c:v>0.71218190999999997</c:v>
                </c:pt>
                <c:pt idx="391">
                  <c:v>0.70939355999999998</c:v>
                </c:pt>
                <c:pt idx="392">
                  <c:v>0.67012950999999998</c:v>
                </c:pt>
                <c:pt idx="393">
                  <c:v>0.71829909000000003</c:v>
                </c:pt>
                <c:pt idx="394">
                  <c:v>0.74142288999999995</c:v>
                </c:pt>
                <c:pt idx="395">
                  <c:v>0.73972179000000005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18C-406E-849E-C635CF56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53184"/>
        <c:axId val="436594944"/>
      </c:lineChart>
      <c:dateAx>
        <c:axId val="43658713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ln>
            <a:solidFill>
              <a:schemeClr val="tx1">
                <a:lumMod val="50000"/>
              </a:schemeClr>
            </a:solidFill>
          </a:ln>
        </c:spPr>
        <c:txPr>
          <a:bodyPr rot="-2700000"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36593024"/>
        <c:crossesAt val="-50"/>
        <c:auto val="1"/>
        <c:lblOffset val="100"/>
        <c:baseTimeUnit val="days"/>
      </c:dateAx>
      <c:valAx>
        <c:axId val="436593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>
                    <a:latin typeface="Calibri" panose="020F0502020204030204" pitchFamily="34" charset="0"/>
                  </a:defRPr>
                </a:pPr>
                <a:r>
                  <a:rPr lang="en-US" b="0">
                    <a:latin typeface="Calibri" panose="020F0502020204030204" pitchFamily="34" charset="0"/>
                  </a:rPr>
                  <a:t>OAS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36587136"/>
        <c:crosses val="autoZero"/>
        <c:crossBetween val="between"/>
      </c:valAx>
      <c:valAx>
        <c:axId val="436594944"/>
        <c:scaling>
          <c:orientation val="minMax"/>
          <c:min val="0.30000000000000004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>
                    <a:latin typeface="Calibri" panose="020F0502020204030204" pitchFamily="34" charset="0"/>
                  </a:defRPr>
                </a:pPr>
                <a:r>
                  <a:rPr lang="en-US" b="0">
                    <a:latin typeface="Calibri" panose="020F0502020204030204" pitchFamily="34" charset="0"/>
                  </a:rPr>
                  <a:t>Refinanceable Universe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37453184"/>
        <c:crosses val="max"/>
        <c:crossBetween val="between"/>
      </c:valAx>
      <c:dateAx>
        <c:axId val="437453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6594944"/>
        <c:crosses val="autoZero"/>
        <c:auto val="1"/>
        <c:lblOffset val="100"/>
        <c:baseTimeUnit val="days"/>
      </c:dateAx>
      <c:spPr>
        <a:noFill/>
      </c:spPr>
    </c:plotArea>
    <c:legend>
      <c:legendPos val="b"/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June-16</c:v>
          </c:tx>
          <c:spPr>
            <a:ln>
              <a:solidFill>
                <a:srgbClr val="C4B59B"/>
              </a:solidFill>
            </a:ln>
          </c:spPr>
          <c:marker>
            <c:symbol val="none"/>
          </c:marker>
          <c:dPt>
            <c:idx val="5"/>
            <c:marker>
              <c:symbol val="circle"/>
              <c:size val="8"/>
              <c:spPr>
                <a:solidFill>
                  <a:srgbClr val="C4B59B"/>
                </a:solidFill>
                <a:ln>
                  <a:solidFill>
                    <a:srgbClr val="C4B59B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4DE-4362-8D35-42E38BBD464C}"/>
              </c:ext>
            </c:extLst>
          </c:dPt>
          <c:cat>
            <c:numRef>
              <c:f>'Refinanceable &amp; Mtg Rate'!$B$23:$W$23</c:f>
              <c:numCache>
                <c:formatCode>0.00</c:formatCode>
                <c:ptCount val="22"/>
                <c:pt idx="0">
                  <c:v>2.753111689861218</c:v>
                </c:pt>
                <c:pt idx="1">
                  <c:v>2.8531116898612181</c:v>
                </c:pt>
                <c:pt idx="2">
                  <c:v>2.9531116898612182</c:v>
                </c:pt>
                <c:pt idx="3">
                  <c:v>3.0531116898612178</c:v>
                </c:pt>
                <c:pt idx="4">
                  <c:v>3.1531116898612179</c:v>
                </c:pt>
                <c:pt idx="5">
                  <c:v>3.253111689861218</c:v>
                </c:pt>
                <c:pt idx="6">
                  <c:v>3.3531116898612181</c:v>
                </c:pt>
                <c:pt idx="7">
                  <c:v>3.4531116898612182</c:v>
                </c:pt>
                <c:pt idx="8">
                  <c:v>3.5531116898612178</c:v>
                </c:pt>
                <c:pt idx="9">
                  <c:v>3.6531116898612179</c:v>
                </c:pt>
                <c:pt idx="10">
                  <c:v>3.753111689861218</c:v>
                </c:pt>
                <c:pt idx="11">
                  <c:v>4.4349999999999996</c:v>
                </c:pt>
                <c:pt idx="12">
                  <c:v>4.5349999999999993</c:v>
                </c:pt>
                <c:pt idx="13">
                  <c:v>4.6349999999999998</c:v>
                </c:pt>
                <c:pt idx="14">
                  <c:v>4.7349999999999994</c:v>
                </c:pt>
                <c:pt idx="15">
                  <c:v>4.835</c:v>
                </c:pt>
                <c:pt idx="16">
                  <c:v>4.9349999999999996</c:v>
                </c:pt>
                <c:pt idx="17">
                  <c:v>5.0349999999999993</c:v>
                </c:pt>
                <c:pt idx="18">
                  <c:v>5.1349999999999998</c:v>
                </c:pt>
                <c:pt idx="19">
                  <c:v>5.2349999999999994</c:v>
                </c:pt>
                <c:pt idx="20">
                  <c:v>5.335</c:v>
                </c:pt>
                <c:pt idx="21">
                  <c:v>5.4349999999999996</c:v>
                </c:pt>
              </c:numCache>
            </c:numRef>
          </c:cat>
          <c:val>
            <c:numRef>
              <c:f>'Refinanceable &amp; Mtg Rate'!$B$25:$W$25</c:f>
              <c:numCache>
                <c:formatCode>0%</c:formatCode>
                <c:ptCount val="22"/>
                <c:pt idx="0">
                  <c:v>0.93187260977147779</c:v>
                </c:pt>
                <c:pt idx="1">
                  <c:v>0.92217910014985749</c:v>
                </c:pt>
                <c:pt idx="2">
                  <c:v>0.89461390309415401</c:v>
                </c:pt>
                <c:pt idx="3">
                  <c:v>0.86038735809960321</c:v>
                </c:pt>
                <c:pt idx="4">
                  <c:v>0.8056614015293373</c:v>
                </c:pt>
                <c:pt idx="5">
                  <c:v>0.73972179408443062</c:v>
                </c:pt>
                <c:pt idx="6">
                  <c:v>0.70182612123080024</c:v>
                </c:pt>
                <c:pt idx="7">
                  <c:v>0.62355993075690097</c:v>
                </c:pt>
                <c:pt idx="8">
                  <c:v>0.56524650469850812</c:v>
                </c:pt>
                <c:pt idx="9">
                  <c:v>0.49502215573772079</c:v>
                </c:pt>
                <c:pt idx="10">
                  <c:v>0.4266606054485047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CC-4FB6-AEFE-284C6AFE3024}"/>
            </c:ext>
          </c:extLst>
        </c:ser>
        <c:ser>
          <c:idx val="2"/>
          <c:order val="1"/>
          <c:tx>
            <c:strRef>
              <c:f>'Refinanceable &amp; Mtg Rate'!$A$24</c:f>
              <c:strCache>
                <c:ptCount val="1"/>
                <c:pt idx="0">
                  <c:v>Jan-10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dPt>
            <c:idx val="16"/>
            <c:marker>
              <c:symbol val="circle"/>
              <c:size val="8"/>
              <c:spPr>
                <a:solidFill>
                  <a:srgbClr val="2E398A"/>
                </a:solidFill>
                <a:ln>
                  <a:solidFill>
                    <a:srgbClr val="2E398A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94DE-4362-8D35-42E38BBD464C}"/>
              </c:ext>
            </c:extLst>
          </c:dPt>
          <c:cat>
            <c:numRef>
              <c:f>'Refinanceable &amp; Mtg Rate'!$B$23:$W$23</c:f>
              <c:numCache>
                <c:formatCode>0.00</c:formatCode>
                <c:ptCount val="22"/>
                <c:pt idx="0">
                  <c:v>2.753111689861218</c:v>
                </c:pt>
                <c:pt idx="1">
                  <c:v>2.8531116898612181</c:v>
                </c:pt>
                <c:pt idx="2">
                  <c:v>2.9531116898612182</c:v>
                </c:pt>
                <c:pt idx="3">
                  <c:v>3.0531116898612178</c:v>
                </c:pt>
                <c:pt idx="4">
                  <c:v>3.1531116898612179</c:v>
                </c:pt>
                <c:pt idx="5">
                  <c:v>3.253111689861218</c:v>
                </c:pt>
                <c:pt idx="6">
                  <c:v>3.3531116898612181</c:v>
                </c:pt>
                <c:pt idx="7">
                  <c:v>3.4531116898612182</c:v>
                </c:pt>
                <c:pt idx="8">
                  <c:v>3.5531116898612178</c:v>
                </c:pt>
                <c:pt idx="9">
                  <c:v>3.6531116898612179</c:v>
                </c:pt>
                <c:pt idx="10">
                  <c:v>3.753111689861218</c:v>
                </c:pt>
                <c:pt idx="11">
                  <c:v>4.4349999999999996</c:v>
                </c:pt>
                <c:pt idx="12">
                  <c:v>4.5349999999999993</c:v>
                </c:pt>
                <c:pt idx="13">
                  <c:v>4.6349999999999998</c:v>
                </c:pt>
                <c:pt idx="14">
                  <c:v>4.7349999999999994</c:v>
                </c:pt>
                <c:pt idx="15">
                  <c:v>4.835</c:v>
                </c:pt>
                <c:pt idx="16">
                  <c:v>4.9349999999999996</c:v>
                </c:pt>
                <c:pt idx="17">
                  <c:v>5.0349999999999993</c:v>
                </c:pt>
                <c:pt idx="18">
                  <c:v>5.1349999999999998</c:v>
                </c:pt>
                <c:pt idx="19">
                  <c:v>5.2349999999999994</c:v>
                </c:pt>
                <c:pt idx="20">
                  <c:v>5.335</c:v>
                </c:pt>
                <c:pt idx="21">
                  <c:v>5.4349999999999996</c:v>
                </c:pt>
              </c:numCache>
            </c:numRef>
          </c:cat>
          <c:val>
            <c:numRef>
              <c:f>'Refinanceable &amp; Mtg Rate'!$B$24:$W$24</c:f>
              <c:numCache>
                <c:formatCode>General</c:formatCode>
                <c:ptCount val="22"/>
                <c:pt idx="11" formatCode="0%">
                  <c:v>0.99536572000000001</c:v>
                </c:pt>
                <c:pt idx="12" formatCode="0%">
                  <c:v>0.99317721999999997</c:v>
                </c:pt>
                <c:pt idx="13" formatCode="0%">
                  <c:v>0.98273275999999998</c:v>
                </c:pt>
                <c:pt idx="14" formatCode="0%">
                  <c:v>0.92433377999999999</c:v>
                </c:pt>
                <c:pt idx="15" formatCode="0%">
                  <c:v>0.87061801000000005</c:v>
                </c:pt>
                <c:pt idx="16" formatCode="0%">
                  <c:v>0.82208102999999999</c:v>
                </c:pt>
                <c:pt idx="17" formatCode="0%">
                  <c:v>0.77500712000000005</c:v>
                </c:pt>
                <c:pt idx="18" formatCode="0%">
                  <c:v>0.71406097000000002</c:v>
                </c:pt>
                <c:pt idx="19" formatCode="0%">
                  <c:v>0.61815065000000002</c:v>
                </c:pt>
                <c:pt idx="20" formatCode="0%">
                  <c:v>0.54504481999999999</c:v>
                </c:pt>
                <c:pt idx="21" formatCode="0%">
                  <c:v>0.47737478999999999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CC-4FB6-AEFE-284C6AFE3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954432"/>
        <c:axId val="439956608"/>
      </c:lineChart>
      <c:catAx>
        <c:axId val="43995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Mortgage Rates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 rot="-2700000"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39956608"/>
        <c:crosses val="autoZero"/>
        <c:auto val="1"/>
        <c:lblAlgn val="ctr"/>
        <c:lblOffset val="100"/>
        <c:tickLblSkip val="1"/>
        <c:noMultiLvlLbl val="0"/>
      </c:catAx>
      <c:valAx>
        <c:axId val="439956608"/>
        <c:scaling>
          <c:orientation val="minMax"/>
          <c:max val="1"/>
          <c:min val="0.2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Refinanceable Universe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39954432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25459146447141101"/>
          <c:y val="0.91208569323571387"/>
          <c:w val="0.51012964793241267"/>
          <c:h val="8.791433822087269E-2"/>
        </c:manualLayout>
      </c:layout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634576927884004E-2"/>
          <c:y val="3.5387484459179441E-2"/>
          <c:w val="0.87096066116735404"/>
          <c:h val="0.80764104284124716"/>
        </c:manualLayout>
      </c:layout>
      <c:lineChart>
        <c:grouping val="standard"/>
        <c:varyColors val="0"/>
        <c:ser>
          <c:idx val="0"/>
          <c:order val="0"/>
          <c:tx>
            <c:strRef>
              <c:f>'Refinaneable Universe'!$A$2</c:f>
              <c:strCache>
                <c:ptCount val="1"/>
                <c:pt idx="0">
                  <c:v>% Refinanceble</c:v>
                </c:pt>
              </c:strCache>
            </c:strRef>
          </c:tx>
          <c:spPr>
            <a:ln>
              <a:solidFill>
                <a:srgbClr val="C4B59B"/>
              </a:solidFill>
            </a:ln>
          </c:spPr>
          <c:marker>
            <c:symbol val="none"/>
          </c:marker>
          <c:dPt>
            <c:idx val="5"/>
            <c:marker>
              <c:symbol val="circle"/>
              <c:size val="8"/>
              <c:spPr>
                <a:solidFill>
                  <a:srgbClr val="C4B59B"/>
                </a:solidFill>
                <a:ln>
                  <a:solidFill>
                    <a:srgbClr val="C4B59B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F81-4113-A0ED-DDF028B86F6B}"/>
              </c:ext>
            </c:extLst>
          </c:dPt>
          <c:cat>
            <c:strRef>
              <c:f>'Refinaneable Universe'!$A$1:$K$1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3.25%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'Refinaneable Universe'!$A$4:$K$4</c:f>
              <c:numCache>
                <c:formatCode>0%</c:formatCode>
                <c:ptCount val="11"/>
                <c:pt idx="0">
                  <c:v>0.93187260977147779</c:v>
                </c:pt>
                <c:pt idx="1">
                  <c:v>0.92217910014985749</c:v>
                </c:pt>
                <c:pt idx="2">
                  <c:v>0.89461390309415401</c:v>
                </c:pt>
                <c:pt idx="3">
                  <c:v>0.86038735809960321</c:v>
                </c:pt>
                <c:pt idx="4">
                  <c:v>0.8056614015293373</c:v>
                </c:pt>
                <c:pt idx="5">
                  <c:v>0.73972179408443062</c:v>
                </c:pt>
                <c:pt idx="6">
                  <c:v>0.70182612123080024</c:v>
                </c:pt>
                <c:pt idx="7">
                  <c:v>0.62355993075690097</c:v>
                </c:pt>
                <c:pt idx="8">
                  <c:v>0.56524650469850812</c:v>
                </c:pt>
                <c:pt idx="9">
                  <c:v>0.49502215573772079</c:v>
                </c:pt>
                <c:pt idx="10">
                  <c:v>0.4266606054485047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5B-49BD-88FF-F448851F3EC6}"/>
            </c:ext>
          </c:extLst>
        </c:ser>
        <c:ser>
          <c:idx val="1"/>
          <c:order val="1"/>
          <c:tx>
            <c:strRef>
              <c:f>'Refinaneable Universe'!$A$6</c:f>
              <c:strCache>
                <c:ptCount val="1"/>
                <c:pt idx="0">
                  <c:v>% Refinanceble &amp; New Rate Low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dPt>
            <c:idx val="5"/>
            <c:marker>
              <c:symbol val="circle"/>
              <c:size val="8"/>
              <c:spPr>
                <a:solidFill>
                  <a:srgbClr val="2E398A"/>
                </a:solidFill>
                <a:ln>
                  <a:solidFill>
                    <a:srgbClr val="2E398A"/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F81-4113-A0ED-DDF028B86F6B}"/>
              </c:ext>
            </c:extLst>
          </c:dPt>
          <c:cat>
            <c:strRef>
              <c:f>'Refinaneable Universe'!$A$1:$K$1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3.25%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'Refinaneable Universe'!$A$8:$K$8</c:f>
              <c:numCache>
                <c:formatCode>0%</c:formatCode>
                <c:ptCount val="11"/>
                <c:pt idx="0">
                  <c:v>0.93187260977147779</c:v>
                </c:pt>
                <c:pt idx="1">
                  <c:v>0.92217910014985749</c:v>
                </c:pt>
                <c:pt idx="2">
                  <c:v>0.89461390309415401</c:v>
                </c:pt>
                <c:pt idx="3">
                  <c:v>0.86038735809960321</c:v>
                </c:pt>
                <c:pt idx="4">
                  <c:v>0.8056614015293373</c:v>
                </c:pt>
                <c:pt idx="5">
                  <c:v>0.36310469869843803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5B-49BD-88FF-F448851F3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418880"/>
        <c:axId val="441420800"/>
      </c:lineChart>
      <c:catAx>
        <c:axId val="44141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Primary Mortgage</a:t>
                </a:r>
                <a:r>
                  <a:rPr lang="en-US" b="0" baseline="0"/>
                  <a:t> Rate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1420800"/>
        <c:crosses val="autoZero"/>
        <c:auto val="1"/>
        <c:lblAlgn val="ctr"/>
        <c:lblOffset val="100"/>
        <c:noMultiLvlLbl val="0"/>
      </c:catAx>
      <c:valAx>
        <c:axId val="4414208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1418880"/>
        <c:crosses val="autoZero"/>
        <c:crossBetween val="midCat"/>
      </c:valAx>
      <c:spPr>
        <a:noFill/>
      </c:spPr>
    </c:plotArea>
    <c:legend>
      <c:legendPos val="b"/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IOS OAS</c:v>
          </c:tx>
          <c:spPr>
            <a:ln w="6350">
              <a:solidFill>
                <a:srgbClr val="C4B59B"/>
              </a:solidFill>
            </a:ln>
          </c:spPr>
          <c:marker>
            <c:symbol val="none"/>
          </c:marker>
          <c:cat>
            <c:numRef>
              <c:f>'Prepay Risk vs IOS OAS'!$B$3:$B$1370</c:f>
              <c:numCache>
                <c:formatCode>m/d/yyyy</c:formatCode>
                <c:ptCount val="1368"/>
                <c:pt idx="0">
                  <c:v>40588</c:v>
                </c:pt>
                <c:pt idx="1">
                  <c:v>40589</c:v>
                </c:pt>
                <c:pt idx="2">
                  <c:v>40590</c:v>
                </c:pt>
                <c:pt idx="3">
                  <c:v>40591</c:v>
                </c:pt>
                <c:pt idx="4">
                  <c:v>40592</c:v>
                </c:pt>
                <c:pt idx="5">
                  <c:v>40596</c:v>
                </c:pt>
                <c:pt idx="6">
                  <c:v>40597</c:v>
                </c:pt>
                <c:pt idx="7">
                  <c:v>40598</c:v>
                </c:pt>
                <c:pt idx="8">
                  <c:v>40599</c:v>
                </c:pt>
                <c:pt idx="9">
                  <c:v>40602</c:v>
                </c:pt>
                <c:pt idx="10">
                  <c:v>40603</c:v>
                </c:pt>
                <c:pt idx="11">
                  <c:v>40604</c:v>
                </c:pt>
                <c:pt idx="12">
                  <c:v>40605</c:v>
                </c:pt>
                <c:pt idx="13">
                  <c:v>40606</c:v>
                </c:pt>
                <c:pt idx="14">
                  <c:v>40609</c:v>
                </c:pt>
                <c:pt idx="15">
                  <c:v>40610</c:v>
                </c:pt>
                <c:pt idx="16">
                  <c:v>40611</c:v>
                </c:pt>
                <c:pt idx="17">
                  <c:v>40612</c:v>
                </c:pt>
                <c:pt idx="18">
                  <c:v>40613</c:v>
                </c:pt>
                <c:pt idx="19">
                  <c:v>40616</c:v>
                </c:pt>
                <c:pt idx="20">
                  <c:v>40617</c:v>
                </c:pt>
                <c:pt idx="21">
                  <c:v>40618</c:v>
                </c:pt>
                <c:pt idx="22">
                  <c:v>40619</c:v>
                </c:pt>
                <c:pt idx="23">
                  <c:v>40620</c:v>
                </c:pt>
                <c:pt idx="24">
                  <c:v>40623</c:v>
                </c:pt>
                <c:pt idx="25">
                  <c:v>40624</c:v>
                </c:pt>
                <c:pt idx="26">
                  <c:v>40625</c:v>
                </c:pt>
                <c:pt idx="27">
                  <c:v>40626</c:v>
                </c:pt>
                <c:pt idx="28">
                  <c:v>40627</c:v>
                </c:pt>
                <c:pt idx="29">
                  <c:v>40630</c:v>
                </c:pt>
                <c:pt idx="30">
                  <c:v>40631</c:v>
                </c:pt>
                <c:pt idx="31">
                  <c:v>40632</c:v>
                </c:pt>
                <c:pt idx="32">
                  <c:v>40633</c:v>
                </c:pt>
                <c:pt idx="33">
                  <c:v>40634</c:v>
                </c:pt>
                <c:pt idx="34">
                  <c:v>40637</c:v>
                </c:pt>
                <c:pt idx="35">
                  <c:v>40638</c:v>
                </c:pt>
                <c:pt idx="36">
                  <c:v>40639</c:v>
                </c:pt>
                <c:pt idx="37">
                  <c:v>40640</c:v>
                </c:pt>
                <c:pt idx="38">
                  <c:v>40641</c:v>
                </c:pt>
                <c:pt idx="39">
                  <c:v>40644</c:v>
                </c:pt>
                <c:pt idx="40">
                  <c:v>40645</c:v>
                </c:pt>
                <c:pt idx="41">
                  <c:v>40646</c:v>
                </c:pt>
                <c:pt idx="42">
                  <c:v>40647</c:v>
                </c:pt>
                <c:pt idx="43">
                  <c:v>40648</c:v>
                </c:pt>
                <c:pt idx="44">
                  <c:v>40651</c:v>
                </c:pt>
                <c:pt idx="45">
                  <c:v>40652</c:v>
                </c:pt>
                <c:pt idx="46">
                  <c:v>40653</c:v>
                </c:pt>
                <c:pt idx="47">
                  <c:v>40654</c:v>
                </c:pt>
                <c:pt idx="48">
                  <c:v>40658</c:v>
                </c:pt>
                <c:pt idx="49">
                  <c:v>40659</c:v>
                </c:pt>
                <c:pt idx="50">
                  <c:v>40660</c:v>
                </c:pt>
                <c:pt idx="51">
                  <c:v>40661</c:v>
                </c:pt>
                <c:pt idx="52">
                  <c:v>40662</c:v>
                </c:pt>
                <c:pt idx="53">
                  <c:v>40665</c:v>
                </c:pt>
                <c:pt idx="54">
                  <c:v>40666</c:v>
                </c:pt>
                <c:pt idx="55">
                  <c:v>40667</c:v>
                </c:pt>
                <c:pt idx="56">
                  <c:v>40668</c:v>
                </c:pt>
                <c:pt idx="57">
                  <c:v>40669</c:v>
                </c:pt>
                <c:pt idx="58">
                  <c:v>40672</c:v>
                </c:pt>
                <c:pt idx="59">
                  <c:v>40673</c:v>
                </c:pt>
                <c:pt idx="60">
                  <c:v>40674</c:v>
                </c:pt>
                <c:pt idx="61">
                  <c:v>40675</c:v>
                </c:pt>
                <c:pt idx="62">
                  <c:v>40676</c:v>
                </c:pt>
                <c:pt idx="63">
                  <c:v>40679</c:v>
                </c:pt>
                <c:pt idx="64">
                  <c:v>40680</c:v>
                </c:pt>
                <c:pt idx="65">
                  <c:v>40681</c:v>
                </c:pt>
                <c:pt idx="66">
                  <c:v>40682</c:v>
                </c:pt>
                <c:pt idx="67">
                  <c:v>40683</c:v>
                </c:pt>
                <c:pt idx="68">
                  <c:v>40686</c:v>
                </c:pt>
                <c:pt idx="69">
                  <c:v>40687</c:v>
                </c:pt>
                <c:pt idx="70">
                  <c:v>40688</c:v>
                </c:pt>
                <c:pt idx="71">
                  <c:v>40689</c:v>
                </c:pt>
                <c:pt idx="72">
                  <c:v>40690</c:v>
                </c:pt>
                <c:pt idx="73">
                  <c:v>40694</c:v>
                </c:pt>
                <c:pt idx="74">
                  <c:v>40695</c:v>
                </c:pt>
                <c:pt idx="75">
                  <c:v>40696</c:v>
                </c:pt>
                <c:pt idx="76">
                  <c:v>40697</c:v>
                </c:pt>
                <c:pt idx="77">
                  <c:v>40700</c:v>
                </c:pt>
                <c:pt idx="78">
                  <c:v>40701</c:v>
                </c:pt>
                <c:pt idx="79">
                  <c:v>40702</c:v>
                </c:pt>
                <c:pt idx="80">
                  <c:v>40703</c:v>
                </c:pt>
                <c:pt idx="81">
                  <c:v>40704</c:v>
                </c:pt>
                <c:pt idx="82">
                  <c:v>40707</c:v>
                </c:pt>
                <c:pt idx="83">
                  <c:v>40708</c:v>
                </c:pt>
                <c:pt idx="84">
                  <c:v>40709</c:v>
                </c:pt>
                <c:pt idx="85">
                  <c:v>40710</c:v>
                </c:pt>
                <c:pt idx="86">
                  <c:v>40711</c:v>
                </c:pt>
                <c:pt idx="87">
                  <c:v>40714</c:v>
                </c:pt>
                <c:pt idx="88">
                  <c:v>40710</c:v>
                </c:pt>
                <c:pt idx="89">
                  <c:v>40711</c:v>
                </c:pt>
                <c:pt idx="90">
                  <c:v>40715</c:v>
                </c:pt>
                <c:pt idx="91">
                  <c:v>40716</c:v>
                </c:pt>
                <c:pt idx="92">
                  <c:v>40717</c:v>
                </c:pt>
                <c:pt idx="93">
                  <c:v>40718</c:v>
                </c:pt>
                <c:pt idx="94">
                  <c:v>40721</c:v>
                </c:pt>
                <c:pt idx="95">
                  <c:v>40722</c:v>
                </c:pt>
                <c:pt idx="96">
                  <c:v>40723</c:v>
                </c:pt>
                <c:pt idx="97">
                  <c:v>40724</c:v>
                </c:pt>
                <c:pt idx="98">
                  <c:v>40725</c:v>
                </c:pt>
                <c:pt idx="99">
                  <c:v>40729</c:v>
                </c:pt>
                <c:pt idx="100">
                  <c:v>40730</c:v>
                </c:pt>
                <c:pt idx="101">
                  <c:v>40731</c:v>
                </c:pt>
                <c:pt idx="102">
                  <c:v>40732</c:v>
                </c:pt>
                <c:pt idx="103">
                  <c:v>40735</c:v>
                </c:pt>
                <c:pt idx="104">
                  <c:v>40736</c:v>
                </c:pt>
                <c:pt idx="105">
                  <c:v>40737</c:v>
                </c:pt>
                <c:pt idx="106">
                  <c:v>40738</c:v>
                </c:pt>
                <c:pt idx="107">
                  <c:v>40739</c:v>
                </c:pt>
                <c:pt idx="108">
                  <c:v>40742</c:v>
                </c:pt>
                <c:pt idx="109">
                  <c:v>40743</c:v>
                </c:pt>
                <c:pt idx="110">
                  <c:v>40744</c:v>
                </c:pt>
                <c:pt idx="111">
                  <c:v>40745</c:v>
                </c:pt>
                <c:pt idx="112">
                  <c:v>40746</c:v>
                </c:pt>
                <c:pt idx="113">
                  <c:v>40749</c:v>
                </c:pt>
                <c:pt idx="114">
                  <c:v>40750</c:v>
                </c:pt>
                <c:pt idx="115">
                  <c:v>40751</c:v>
                </c:pt>
                <c:pt idx="116">
                  <c:v>40752</c:v>
                </c:pt>
                <c:pt idx="117">
                  <c:v>40753</c:v>
                </c:pt>
                <c:pt idx="118">
                  <c:v>40756</c:v>
                </c:pt>
                <c:pt idx="119">
                  <c:v>40757</c:v>
                </c:pt>
                <c:pt idx="120">
                  <c:v>40758</c:v>
                </c:pt>
                <c:pt idx="121">
                  <c:v>40759</c:v>
                </c:pt>
                <c:pt idx="122">
                  <c:v>40760</c:v>
                </c:pt>
                <c:pt idx="123">
                  <c:v>40763</c:v>
                </c:pt>
                <c:pt idx="124">
                  <c:v>40764</c:v>
                </c:pt>
                <c:pt idx="125">
                  <c:v>40765</c:v>
                </c:pt>
                <c:pt idx="126">
                  <c:v>40766</c:v>
                </c:pt>
                <c:pt idx="127">
                  <c:v>40767</c:v>
                </c:pt>
                <c:pt idx="128">
                  <c:v>40770</c:v>
                </c:pt>
                <c:pt idx="129">
                  <c:v>40771</c:v>
                </c:pt>
                <c:pt idx="130">
                  <c:v>40772</c:v>
                </c:pt>
                <c:pt idx="131">
                  <c:v>40773</c:v>
                </c:pt>
                <c:pt idx="132">
                  <c:v>40774</c:v>
                </c:pt>
                <c:pt idx="133">
                  <c:v>40777</c:v>
                </c:pt>
                <c:pt idx="134">
                  <c:v>40778</c:v>
                </c:pt>
                <c:pt idx="135">
                  <c:v>40779</c:v>
                </c:pt>
                <c:pt idx="136">
                  <c:v>40780</c:v>
                </c:pt>
                <c:pt idx="137">
                  <c:v>40781</c:v>
                </c:pt>
                <c:pt idx="138">
                  <c:v>40784</c:v>
                </c:pt>
                <c:pt idx="139">
                  <c:v>40785</c:v>
                </c:pt>
                <c:pt idx="140">
                  <c:v>40786</c:v>
                </c:pt>
                <c:pt idx="141">
                  <c:v>40787</c:v>
                </c:pt>
                <c:pt idx="142">
                  <c:v>40788</c:v>
                </c:pt>
                <c:pt idx="143">
                  <c:v>40792</c:v>
                </c:pt>
                <c:pt idx="144">
                  <c:v>40793</c:v>
                </c:pt>
                <c:pt idx="145">
                  <c:v>40794</c:v>
                </c:pt>
                <c:pt idx="146">
                  <c:v>40795</c:v>
                </c:pt>
                <c:pt idx="147">
                  <c:v>40798</c:v>
                </c:pt>
                <c:pt idx="148">
                  <c:v>40799</c:v>
                </c:pt>
                <c:pt idx="149">
                  <c:v>40800</c:v>
                </c:pt>
                <c:pt idx="150">
                  <c:v>40801</c:v>
                </c:pt>
                <c:pt idx="151">
                  <c:v>40802</c:v>
                </c:pt>
                <c:pt idx="152">
                  <c:v>40805</c:v>
                </c:pt>
                <c:pt idx="153">
                  <c:v>40806</c:v>
                </c:pt>
                <c:pt idx="154">
                  <c:v>40807</c:v>
                </c:pt>
                <c:pt idx="155">
                  <c:v>40808</c:v>
                </c:pt>
                <c:pt idx="156">
                  <c:v>40809</c:v>
                </c:pt>
                <c:pt idx="157">
                  <c:v>40812</c:v>
                </c:pt>
                <c:pt idx="158">
                  <c:v>40813</c:v>
                </c:pt>
                <c:pt idx="159">
                  <c:v>40814</c:v>
                </c:pt>
                <c:pt idx="160">
                  <c:v>40815</c:v>
                </c:pt>
                <c:pt idx="161">
                  <c:v>40816</c:v>
                </c:pt>
                <c:pt idx="162">
                  <c:v>40819</c:v>
                </c:pt>
                <c:pt idx="163">
                  <c:v>40820</c:v>
                </c:pt>
                <c:pt idx="164">
                  <c:v>40821</c:v>
                </c:pt>
                <c:pt idx="165">
                  <c:v>40822</c:v>
                </c:pt>
                <c:pt idx="166">
                  <c:v>40823</c:v>
                </c:pt>
                <c:pt idx="167">
                  <c:v>40827</c:v>
                </c:pt>
                <c:pt idx="168">
                  <c:v>40828</c:v>
                </c:pt>
                <c:pt idx="169">
                  <c:v>40829</c:v>
                </c:pt>
                <c:pt idx="170">
                  <c:v>40830</c:v>
                </c:pt>
                <c:pt idx="171">
                  <c:v>40833</c:v>
                </c:pt>
                <c:pt idx="172">
                  <c:v>40834</c:v>
                </c:pt>
                <c:pt idx="173">
                  <c:v>40835</c:v>
                </c:pt>
                <c:pt idx="174">
                  <c:v>40836</c:v>
                </c:pt>
                <c:pt idx="175">
                  <c:v>40837</c:v>
                </c:pt>
                <c:pt idx="176">
                  <c:v>40840</c:v>
                </c:pt>
                <c:pt idx="177">
                  <c:v>40841</c:v>
                </c:pt>
                <c:pt idx="178">
                  <c:v>40842</c:v>
                </c:pt>
                <c:pt idx="179">
                  <c:v>40843</c:v>
                </c:pt>
                <c:pt idx="180">
                  <c:v>40844</c:v>
                </c:pt>
                <c:pt idx="181">
                  <c:v>40847</c:v>
                </c:pt>
                <c:pt idx="182">
                  <c:v>40848</c:v>
                </c:pt>
                <c:pt idx="183">
                  <c:v>40849</c:v>
                </c:pt>
                <c:pt idx="184">
                  <c:v>40850</c:v>
                </c:pt>
                <c:pt idx="185">
                  <c:v>40851</c:v>
                </c:pt>
                <c:pt idx="186">
                  <c:v>40854</c:v>
                </c:pt>
                <c:pt idx="187">
                  <c:v>40855</c:v>
                </c:pt>
                <c:pt idx="188">
                  <c:v>40856</c:v>
                </c:pt>
                <c:pt idx="189">
                  <c:v>40857</c:v>
                </c:pt>
                <c:pt idx="190">
                  <c:v>40861</c:v>
                </c:pt>
                <c:pt idx="191">
                  <c:v>40862</c:v>
                </c:pt>
                <c:pt idx="192">
                  <c:v>40863</c:v>
                </c:pt>
                <c:pt idx="193">
                  <c:v>40864</c:v>
                </c:pt>
                <c:pt idx="194">
                  <c:v>40865</c:v>
                </c:pt>
                <c:pt idx="195">
                  <c:v>40868</c:v>
                </c:pt>
                <c:pt idx="196">
                  <c:v>40869</c:v>
                </c:pt>
                <c:pt idx="197">
                  <c:v>40870</c:v>
                </c:pt>
                <c:pt idx="198">
                  <c:v>40872</c:v>
                </c:pt>
                <c:pt idx="199">
                  <c:v>40875</c:v>
                </c:pt>
                <c:pt idx="200">
                  <c:v>40876</c:v>
                </c:pt>
                <c:pt idx="201">
                  <c:v>40877</c:v>
                </c:pt>
                <c:pt idx="202">
                  <c:v>40878</c:v>
                </c:pt>
                <c:pt idx="203">
                  <c:v>40879</c:v>
                </c:pt>
                <c:pt idx="204">
                  <c:v>40882</c:v>
                </c:pt>
                <c:pt idx="205">
                  <c:v>40883</c:v>
                </c:pt>
                <c:pt idx="206">
                  <c:v>40884</c:v>
                </c:pt>
                <c:pt idx="207">
                  <c:v>40885</c:v>
                </c:pt>
                <c:pt idx="208">
                  <c:v>40886</c:v>
                </c:pt>
                <c:pt idx="209">
                  <c:v>40889</c:v>
                </c:pt>
                <c:pt idx="210">
                  <c:v>40890</c:v>
                </c:pt>
                <c:pt idx="211">
                  <c:v>40891</c:v>
                </c:pt>
                <c:pt idx="212">
                  <c:v>40892</c:v>
                </c:pt>
                <c:pt idx="213">
                  <c:v>40893</c:v>
                </c:pt>
                <c:pt idx="214">
                  <c:v>40896</c:v>
                </c:pt>
                <c:pt idx="215">
                  <c:v>40897</c:v>
                </c:pt>
                <c:pt idx="216">
                  <c:v>40898</c:v>
                </c:pt>
                <c:pt idx="217">
                  <c:v>40899</c:v>
                </c:pt>
                <c:pt idx="218">
                  <c:v>40900</c:v>
                </c:pt>
                <c:pt idx="219">
                  <c:v>40904</c:v>
                </c:pt>
                <c:pt idx="220">
                  <c:v>40905</c:v>
                </c:pt>
                <c:pt idx="221">
                  <c:v>40906</c:v>
                </c:pt>
                <c:pt idx="222">
                  <c:v>40907</c:v>
                </c:pt>
                <c:pt idx="223">
                  <c:v>40911</c:v>
                </c:pt>
                <c:pt idx="224">
                  <c:v>40912</c:v>
                </c:pt>
                <c:pt idx="225">
                  <c:v>40913</c:v>
                </c:pt>
                <c:pt idx="226">
                  <c:v>40914</c:v>
                </c:pt>
                <c:pt idx="227">
                  <c:v>40917</c:v>
                </c:pt>
                <c:pt idx="228">
                  <c:v>40918</c:v>
                </c:pt>
                <c:pt idx="229">
                  <c:v>40919</c:v>
                </c:pt>
                <c:pt idx="230">
                  <c:v>40920</c:v>
                </c:pt>
                <c:pt idx="231">
                  <c:v>40921</c:v>
                </c:pt>
                <c:pt idx="232">
                  <c:v>40925</c:v>
                </c:pt>
                <c:pt idx="233">
                  <c:v>40926</c:v>
                </c:pt>
                <c:pt idx="234">
                  <c:v>40927</c:v>
                </c:pt>
                <c:pt idx="235">
                  <c:v>40928</c:v>
                </c:pt>
                <c:pt idx="236">
                  <c:v>40932</c:v>
                </c:pt>
                <c:pt idx="237">
                  <c:v>40933</c:v>
                </c:pt>
                <c:pt idx="238">
                  <c:v>40934</c:v>
                </c:pt>
                <c:pt idx="239">
                  <c:v>40935</c:v>
                </c:pt>
                <c:pt idx="240">
                  <c:v>40938</c:v>
                </c:pt>
                <c:pt idx="241">
                  <c:v>40939</c:v>
                </c:pt>
                <c:pt idx="242">
                  <c:v>40940</c:v>
                </c:pt>
                <c:pt idx="243">
                  <c:v>40941</c:v>
                </c:pt>
                <c:pt idx="244">
                  <c:v>40942</c:v>
                </c:pt>
                <c:pt idx="245">
                  <c:v>40945</c:v>
                </c:pt>
                <c:pt idx="246">
                  <c:v>40946</c:v>
                </c:pt>
                <c:pt idx="247">
                  <c:v>40947</c:v>
                </c:pt>
                <c:pt idx="248">
                  <c:v>40948</c:v>
                </c:pt>
                <c:pt idx="249">
                  <c:v>40949</c:v>
                </c:pt>
                <c:pt idx="250">
                  <c:v>40952</c:v>
                </c:pt>
                <c:pt idx="251">
                  <c:v>40953</c:v>
                </c:pt>
                <c:pt idx="252">
                  <c:v>40954</c:v>
                </c:pt>
                <c:pt idx="253">
                  <c:v>40955</c:v>
                </c:pt>
                <c:pt idx="254">
                  <c:v>40956</c:v>
                </c:pt>
                <c:pt idx="255">
                  <c:v>40960</c:v>
                </c:pt>
                <c:pt idx="256">
                  <c:v>40961</c:v>
                </c:pt>
                <c:pt idx="257">
                  <c:v>40962</c:v>
                </c:pt>
                <c:pt idx="258">
                  <c:v>40963</c:v>
                </c:pt>
                <c:pt idx="259">
                  <c:v>40966</c:v>
                </c:pt>
                <c:pt idx="260">
                  <c:v>40967</c:v>
                </c:pt>
                <c:pt idx="261">
                  <c:v>40968</c:v>
                </c:pt>
                <c:pt idx="262">
                  <c:v>40969</c:v>
                </c:pt>
                <c:pt idx="263">
                  <c:v>40970</c:v>
                </c:pt>
                <c:pt idx="264">
                  <c:v>40973</c:v>
                </c:pt>
                <c:pt idx="265">
                  <c:v>40974</c:v>
                </c:pt>
                <c:pt idx="266">
                  <c:v>40975</c:v>
                </c:pt>
                <c:pt idx="267">
                  <c:v>40976</c:v>
                </c:pt>
                <c:pt idx="268">
                  <c:v>40977</c:v>
                </c:pt>
                <c:pt idx="269">
                  <c:v>40980</c:v>
                </c:pt>
                <c:pt idx="270">
                  <c:v>40981</c:v>
                </c:pt>
                <c:pt idx="271">
                  <c:v>40982</c:v>
                </c:pt>
                <c:pt idx="272">
                  <c:v>40983</c:v>
                </c:pt>
                <c:pt idx="273">
                  <c:v>40984</c:v>
                </c:pt>
                <c:pt idx="274">
                  <c:v>40987</c:v>
                </c:pt>
                <c:pt idx="275">
                  <c:v>40988</c:v>
                </c:pt>
                <c:pt idx="276">
                  <c:v>40989</c:v>
                </c:pt>
                <c:pt idx="277">
                  <c:v>40990</c:v>
                </c:pt>
                <c:pt idx="278">
                  <c:v>40991</c:v>
                </c:pt>
                <c:pt idx="279">
                  <c:v>40994</c:v>
                </c:pt>
                <c:pt idx="280">
                  <c:v>40995</c:v>
                </c:pt>
                <c:pt idx="281">
                  <c:v>40996</c:v>
                </c:pt>
                <c:pt idx="282">
                  <c:v>40997</c:v>
                </c:pt>
                <c:pt idx="283">
                  <c:v>40998</c:v>
                </c:pt>
                <c:pt idx="284">
                  <c:v>41001</c:v>
                </c:pt>
                <c:pt idx="285">
                  <c:v>41002</c:v>
                </c:pt>
                <c:pt idx="286">
                  <c:v>41003</c:v>
                </c:pt>
                <c:pt idx="287">
                  <c:v>41004</c:v>
                </c:pt>
                <c:pt idx="288">
                  <c:v>41005</c:v>
                </c:pt>
                <c:pt idx="289">
                  <c:v>41008</c:v>
                </c:pt>
                <c:pt idx="290">
                  <c:v>41009</c:v>
                </c:pt>
                <c:pt idx="291">
                  <c:v>41010</c:v>
                </c:pt>
                <c:pt idx="292">
                  <c:v>41011</c:v>
                </c:pt>
                <c:pt idx="293">
                  <c:v>41012</c:v>
                </c:pt>
                <c:pt idx="294">
                  <c:v>41015</c:v>
                </c:pt>
                <c:pt idx="295">
                  <c:v>41016</c:v>
                </c:pt>
                <c:pt idx="296">
                  <c:v>41017</c:v>
                </c:pt>
                <c:pt idx="297">
                  <c:v>41018</c:v>
                </c:pt>
                <c:pt idx="298">
                  <c:v>41019</c:v>
                </c:pt>
                <c:pt idx="299">
                  <c:v>41022</c:v>
                </c:pt>
                <c:pt idx="300">
                  <c:v>41023</c:v>
                </c:pt>
                <c:pt idx="301">
                  <c:v>41024</c:v>
                </c:pt>
                <c:pt idx="302">
                  <c:v>41025</c:v>
                </c:pt>
                <c:pt idx="303">
                  <c:v>41026</c:v>
                </c:pt>
                <c:pt idx="304">
                  <c:v>41029</c:v>
                </c:pt>
                <c:pt idx="305">
                  <c:v>41030</c:v>
                </c:pt>
                <c:pt idx="306">
                  <c:v>41031</c:v>
                </c:pt>
                <c:pt idx="307">
                  <c:v>41032</c:v>
                </c:pt>
                <c:pt idx="308">
                  <c:v>41033</c:v>
                </c:pt>
                <c:pt idx="309">
                  <c:v>41036</c:v>
                </c:pt>
                <c:pt idx="310">
                  <c:v>41037</c:v>
                </c:pt>
                <c:pt idx="311">
                  <c:v>41038</c:v>
                </c:pt>
                <c:pt idx="312">
                  <c:v>41039</c:v>
                </c:pt>
                <c:pt idx="313">
                  <c:v>41040</c:v>
                </c:pt>
                <c:pt idx="314">
                  <c:v>41043</c:v>
                </c:pt>
                <c:pt idx="315">
                  <c:v>41044</c:v>
                </c:pt>
                <c:pt idx="316">
                  <c:v>41045</c:v>
                </c:pt>
                <c:pt idx="317">
                  <c:v>41046</c:v>
                </c:pt>
                <c:pt idx="318">
                  <c:v>41047</c:v>
                </c:pt>
                <c:pt idx="319">
                  <c:v>41050</c:v>
                </c:pt>
                <c:pt idx="320">
                  <c:v>41051</c:v>
                </c:pt>
                <c:pt idx="321">
                  <c:v>41052</c:v>
                </c:pt>
                <c:pt idx="322">
                  <c:v>41053</c:v>
                </c:pt>
                <c:pt idx="323">
                  <c:v>41054</c:v>
                </c:pt>
                <c:pt idx="324">
                  <c:v>41058</c:v>
                </c:pt>
                <c:pt idx="325">
                  <c:v>41059</c:v>
                </c:pt>
                <c:pt idx="326">
                  <c:v>41060</c:v>
                </c:pt>
                <c:pt idx="327">
                  <c:v>41061</c:v>
                </c:pt>
                <c:pt idx="328">
                  <c:v>41064</c:v>
                </c:pt>
                <c:pt idx="329">
                  <c:v>41065</c:v>
                </c:pt>
                <c:pt idx="330">
                  <c:v>41066</c:v>
                </c:pt>
                <c:pt idx="331">
                  <c:v>41067</c:v>
                </c:pt>
                <c:pt idx="332">
                  <c:v>41068</c:v>
                </c:pt>
                <c:pt idx="333">
                  <c:v>41071</c:v>
                </c:pt>
                <c:pt idx="334">
                  <c:v>41072</c:v>
                </c:pt>
                <c:pt idx="335">
                  <c:v>41073</c:v>
                </c:pt>
                <c:pt idx="336">
                  <c:v>41074</c:v>
                </c:pt>
                <c:pt idx="337">
                  <c:v>41075</c:v>
                </c:pt>
                <c:pt idx="338">
                  <c:v>41078</c:v>
                </c:pt>
                <c:pt idx="339">
                  <c:v>41079</c:v>
                </c:pt>
                <c:pt idx="340">
                  <c:v>41080</c:v>
                </c:pt>
                <c:pt idx="341">
                  <c:v>41081</c:v>
                </c:pt>
                <c:pt idx="342">
                  <c:v>41082</c:v>
                </c:pt>
                <c:pt idx="343">
                  <c:v>41085</c:v>
                </c:pt>
                <c:pt idx="344">
                  <c:v>41086</c:v>
                </c:pt>
                <c:pt idx="345">
                  <c:v>41087</c:v>
                </c:pt>
                <c:pt idx="346">
                  <c:v>41088</c:v>
                </c:pt>
                <c:pt idx="347">
                  <c:v>41089</c:v>
                </c:pt>
                <c:pt idx="348">
                  <c:v>41092</c:v>
                </c:pt>
                <c:pt idx="349">
                  <c:v>41093</c:v>
                </c:pt>
                <c:pt idx="350">
                  <c:v>41095</c:v>
                </c:pt>
                <c:pt idx="351">
                  <c:v>41096</c:v>
                </c:pt>
                <c:pt idx="352">
                  <c:v>41099</c:v>
                </c:pt>
                <c:pt idx="353">
                  <c:v>41100</c:v>
                </c:pt>
                <c:pt idx="354">
                  <c:v>41101</c:v>
                </c:pt>
                <c:pt idx="355">
                  <c:v>41102</c:v>
                </c:pt>
                <c:pt idx="356">
                  <c:v>41103</c:v>
                </c:pt>
                <c:pt idx="357">
                  <c:v>41106</c:v>
                </c:pt>
                <c:pt idx="358">
                  <c:v>41107</c:v>
                </c:pt>
                <c:pt idx="359">
                  <c:v>41108</c:v>
                </c:pt>
                <c:pt idx="360">
                  <c:v>41109</c:v>
                </c:pt>
                <c:pt idx="361">
                  <c:v>41110</c:v>
                </c:pt>
                <c:pt idx="362">
                  <c:v>41113</c:v>
                </c:pt>
                <c:pt idx="363">
                  <c:v>41114</c:v>
                </c:pt>
                <c:pt idx="364">
                  <c:v>41115</c:v>
                </c:pt>
                <c:pt idx="365">
                  <c:v>41116</c:v>
                </c:pt>
                <c:pt idx="366">
                  <c:v>41117</c:v>
                </c:pt>
                <c:pt idx="367">
                  <c:v>41120</c:v>
                </c:pt>
                <c:pt idx="368">
                  <c:v>41121</c:v>
                </c:pt>
                <c:pt idx="369">
                  <c:v>41122</c:v>
                </c:pt>
                <c:pt idx="370">
                  <c:v>41123</c:v>
                </c:pt>
                <c:pt idx="371">
                  <c:v>41124</c:v>
                </c:pt>
                <c:pt idx="372">
                  <c:v>41127</c:v>
                </c:pt>
                <c:pt idx="373">
                  <c:v>41128</c:v>
                </c:pt>
                <c:pt idx="374">
                  <c:v>41129</c:v>
                </c:pt>
                <c:pt idx="375">
                  <c:v>41130</c:v>
                </c:pt>
                <c:pt idx="376">
                  <c:v>41131</c:v>
                </c:pt>
                <c:pt idx="377">
                  <c:v>41134</c:v>
                </c:pt>
                <c:pt idx="378">
                  <c:v>41135</c:v>
                </c:pt>
                <c:pt idx="379">
                  <c:v>41136</c:v>
                </c:pt>
                <c:pt idx="380">
                  <c:v>41137</c:v>
                </c:pt>
                <c:pt idx="381">
                  <c:v>41138</c:v>
                </c:pt>
                <c:pt idx="382">
                  <c:v>41141</c:v>
                </c:pt>
                <c:pt idx="383">
                  <c:v>41142</c:v>
                </c:pt>
                <c:pt idx="384">
                  <c:v>41143</c:v>
                </c:pt>
                <c:pt idx="385">
                  <c:v>41144</c:v>
                </c:pt>
                <c:pt idx="386">
                  <c:v>41145</c:v>
                </c:pt>
                <c:pt idx="387">
                  <c:v>41148</c:v>
                </c:pt>
                <c:pt idx="388">
                  <c:v>41149</c:v>
                </c:pt>
                <c:pt idx="389">
                  <c:v>41150</c:v>
                </c:pt>
                <c:pt idx="390">
                  <c:v>41151</c:v>
                </c:pt>
                <c:pt idx="391">
                  <c:v>41152</c:v>
                </c:pt>
                <c:pt idx="392">
                  <c:v>41156</c:v>
                </c:pt>
                <c:pt idx="393">
                  <c:v>41157</c:v>
                </c:pt>
                <c:pt idx="394">
                  <c:v>41158</c:v>
                </c:pt>
                <c:pt idx="395">
                  <c:v>41159</c:v>
                </c:pt>
                <c:pt idx="396">
                  <c:v>41162</c:v>
                </c:pt>
                <c:pt idx="397">
                  <c:v>41163</c:v>
                </c:pt>
                <c:pt idx="398">
                  <c:v>41164</c:v>
                </c:pt>
                <c:pt idx="399">
                  <c:v>41165</c:v>
                </c:pt>
                <c:pt idx="400">
                  <c:v>41166</c:v>
                </c:pt>
                <c:pt idx="401">
                  <c:v>41169</c:v>
                </c:pt>
                <c:pt idx="402">
                  <c:v>41170</c:v>
                </c:pt>
                <c:pt idx="403">
                  <c:v>41171</c:v>
                </c:pt>
                <c:pt idx="404">
                  <c:v>41172</c:v>
                </c:pt>
                <c:pt idx="405">
                  <c:v>41173</c:v>
                </c:pt>
                <c:pt idx="406">
                  <c:v>41176</c:v>
                </c:pt>
                <c:pt idx="407">
                  <c:v>41177</c:v>
                </c:pt>
                <c:pt idx="408">
                  <c:v>41178</c:v>
                </c:pt>
                <c:pt idx="409">
                  <c:v>41179</c:v>
                </c:pt>
                <c:pt idx="410">
                  <c:v>41180</c:v>
                </c:pt>
                <c:pt idx="411">
                  <c:v>41183</c:v>
                </c:pt>
                <c:pt idx="412">
                  <c:v>41184</c:v>
                </c:pt>
                <c:pt idx="413">
                  <c:v>41185</c:v>
                </c:pt>
                <c:pt idx="414">
                  <c:v>41186</c:v>
                </c:pt>
                <c:pt idx="415">
                  <c:v>41187</c:v>
                </c:pt>
                <c:pt idx="416">
                  <c:v>41191</c:v>
                </c:pt>
                <c:pt idx="417">
                  <c:v>41192</c:v>
                </c:pt>
                <c:pt idx="418">
                  <c:v>41193</c:v>
                </c:pt>
                <c:pt idx="419">
                  <c:v>41194</c:v>
                </c:pt>
                <c:pt idx="420">
                  <c:v>41197</c:v>
                </c:pt>
                <c:pt idx="421">
                  <c:v>41198</c:v>
                </c:pt>
                <c:pt idx="422">
                  <c:v>41199</c:v>
                </c:pt>
                <c:pt idx="423">
                  <c:v>41200</c:v>
                </c:pt>
                <c:pt idx="424">
                  <c:v>41201</c:v>
                </c:pt>
                <c:pt idx="425">
                  <c:v>41204</c:v>
                </c:pt>
                <c:pt idx="426">
                  <c:v>41205</c:v>
                </c:pt>
                <c:pt idx="427">
                  <c:v>41206</c:v>
                </c:pt>
                <c:pt idx="428">
                  <c:v>41207</c:v>
                </c:pt>
                <c:pt idx="429">
                  <c:v>41208</c:v>
                </c:pt>
                <c:pt idx="430">
                  <c:v>41211</c:v>
                </c:pt>
                <c:pt idx="431">
                  <c:v>41213</c:v>
                </c:pt>
                <c:pt idx="432">
                  <c:v>41214</c:v>
                </c:pt>
                <c:pt idx="433">
                  <c:v>41215</c:v>
                </c:pt>
                <c:pt idx="434">
                  <c:v>41218</c:v>
                </c:pt>
                <c:pt idx="435">
                  <c:v>41219</c:v>
                </c:pt>
                <c:pt idx="436">
                  <c:v>41220</c:v>
                </c:pt>
                <c:pt idx="437">
                  <c:v>41221</c:v>
                </c:pt>
                <c:pt idx="438">
                  <c:v>41222</c:v>
                </c:pt>
                <c:pt idx="439">
                  <c:v>41226</c:v>
                </c:pt>
                <c:pt idx="440">
                  <c:v>41227</c:v>
                </c:pt>
                <c:pt idx="441">
                  <c:v>41228</c:v>
                </c:pt>
                <c:pt idx="442">
                  <c:v>41229</c:v>
                </c:pt>
                <c:pt idx="443">
                  <c:v>41232</c:v>
                </c:pt>
                <c:pt idx="444">
                  <c:v>41233</c:v>
                </c:pt>
                <c:pt idx="445">
                  <c:v>41234</c:v>
                </c:pt>
                <c:pt idx="446">
                  <c:v>41236</c:v>
                </c:pt>
                <c:pt idx="447">
                  <c:v>41239</c:v>
                </c:pt>
                <c:pt idx="448">
                  <c:v>41240</c:v>
                </c:pt>
                <c:pt idx="449">
                  <c:v>41241</c:v>
                </c:pt>
                <c:pt idx="450">
                  <c:v>41242</c:v>
                </c:pt>
                <c:pt idx="451">
                  <c:v>41243</c:v>
                </c:pt>
                <c:pt idx="452">
                  <c:v>41246</c:v>
                </c:pt>
                <c:pt idx="453">
                  <c:v>41247</c:v>
                </c:pt>
                <c:pt idx="454">
                  <c:v>41248</c:v>
                </c:pt>
                <c:pt idx="455">
                  <c:v>41249</c:v>
                </c:pt>
                <c:pt idx="456">
                  <c:v>41250</c:v>
                </c:pt>
                <c:pt idx="457">
                  <c:v>41253</c:v>
                </c:pt>
                <c:pt idx="458">
                  <c:v>41254</c:v>
                </c:pt>
                <c:pt idx="459">
                  <c:v>41255</c:v>
                </c:pt>
                <c:pt idx="460">
                  <c:v>41256</c:v>
                </c:pt>
                <c:pt idx="461">
                  <c:v>41257</c:v>
                </c:pt>
                <c:pt idx="462">
                  <c:v>41260</c:v>
                </c:pt>
                <c:pt idx="463">
                  <c:v>41261</c:v>
                </c:pt>
                <c:pt idx="464">
                  <c:v>41262</c:v>
                </c:pt>
                <c:pt idx="465">
                  <c:v>41263</c:v>
                </c:pt>
                <c:pt idx="466">
                  <c:v>41264</c:v>
                </c:pt>
                <c:pt idx="467">
                  <c:v>41267</c:v>
                </c:pt>
                <c:pt idx="468">
                  <c:v>41269</c:v>
                </c:pt>
                <c:pt idx="469">
                  <c:v>41270</c:v>
                </c:pt>
                <c:pt idx="470">
                  <c:v>41271</c:v>
                </c:pt>
                <c:pt idx="471">
                  <c:v>41274</c:v>
                </c:pt>
                <c:pt idx="472">
                  <c:v>41276</c:v>
                </c:pt>
                <c:pt idx="473">
                  <c:v>41277</c:v>
                </c:pt>
                <c:pt idx="474">
                  <c:v>41278</c:v>
                </c:pt>
                <c:pt idx="475">
                  <c:v>41281</c:v>
                </c:pt>
                <c:pt idx="476">
                  <c:v>41282</c:v>
                </c:pt>
                <c:pt idx="477">
                  <c:v>41283</c:v>
                </c:pt>
                <c:pt idx="478">
                  <c:v>41284</c:v>
                </c:pt>
                <c:pt idx="479">
                  <c:v>41285</c:v>
                </c:pt>
                <c:pt idx="480">
                  <c:v>41288</c:v>
                </c:pt>
                <c:pt idx="481">
                  <c:v>41289</c:v>
                </c:pt>
                <c:pt idx="482">
                  <c:v>41290</c:v>
                </c:pt>
                <c:pt idx="483">
                  <c:v>41291</c:v>
                </c:pt>
                <c:pt idx="484">
                  <c:v>41292</c:v>
                </c:pt>
                <c:pt idx="485">
                  <c:v>41296</c:v>
                </c:pt>
                <c:pt idx="486">
                  <c:v>41297</c:v>
                </c:pt>
                <c:pt idx="487">
                  <c:v>41298</c:v>
                </c:pt>
                <c:pt idx="488">
                  <c:v>41299</c:v>
                </c:pt>
                <c:pt idx="489">
                  <c:v>41302</c:v>
                </c:pt>
                <c:pt idx="490">
                  <c:v>41303</c:v>
                </c:pt>
                <c:pt idx="491">
                  <c:v>41304</c:v>
                </c:pt>
                <c:pt idx="492">
                  <c:v>41305</c:v>
                </c:pt>
                <c:pt idx="493">
                  <c:v>41306</c:v>
                </c:pt>
                <c:pt idx="494">
                  <c:v>41309</c:v>
                </c:pt>
                <c:pt idx="495">
                  <c:v>41310</c:v>
                </c:pt>
                <c:pt idx="496">
                  <c:v>41311</c:v>
                </c:pt>
                <c:pt idx="497">
                  <c:v>41312</c:v>
                </c:pt>
                <c:pt idx="498">
                  <c:v>41313</c:v>
                </c:pt>
                <c:pt idx="499">
                  <c:v>41316</c:v>
                </c:pt>
                <c:pt idx="500">
                  <c:v>41317</c:v>
                </c:pt>
                <c:pt idx="501">
                  <c:v>41318</c:v>
                </c:pt>
                <c:pt idx="502">
                  <c:v>41319</c:v>
                </c:pt>
                <c:pt idx="503">
                  <c:v>41320</c:v>
                </c:pt>
                <c:pt idx="504">
                  <c:v>41324</c:v>
                </c:pt>
                <c:pt idx="505">
                  <c:v>41325</c:v>
                </c:pt>
                <c:pt idx="506">
                  <c:v>41326</c:v>
                </c:pt>
                <c:pt idx="507">
                  <c:v>41327</c:v>
                </c:pt>
                <c:pt idx="508">
                  <c:v>41330</c:v>
                </c:pt>
                <c:pt idx="509">
                  <c:v>41331</c:v>
                </c:pt>
                <c:pt idx="510">
                  <c:v>41332</c:v>
                </c:pt>
                <c:pt idx="511">
                  <c:v>41333</c:v>
                </c:pt>
                <c:pt idx="512">
                  <c:v>41334</c:v>
                </c:pt>
                <c:pt idx="513">
                  <c:v>41337</c:v>
                </c:pt>
                <c:pt idx="514">
                  <c:v>41338</c:v>
                </c:pt>
                <c:pt idx="515">
                  <c:v>41339</c:v>
                </c:pt>
                <c:pt idx="516">
                  <c:v>41340</c:v>
                </c:pt>
                <c:pt idx="517">
                  <c:v>41341</c:v>
                </c:pt>
                <c:pt idx="518">
                  <c:v>41344</c:v>
                </c:pt>
                <c:pt idx="519">
                  <c:v>41345</c:v>
                </c:pt>
                <c:pt idx="520">
                  <c:v>41346</c:v>
                </c:pt>
                <c:pt idx="521">
                  <c:v>41347</c:v>
                </c:pt>
                <c:pt idx="522">
                  <c:v>41348</c:v>
                </c:pt>
                <c:pt idx="523">
                  <c:v>41351</c:v>
                </c:pt>
                <c:pt idx="524">
                  <c:v>41352</c:v>
                </c:pt>
                <c:pt idx="525">
                  <c:v>41353</c:v>
                </c:pt>
                <c:pt idx="526">
                  <c:v>41354</c:v>
                </c:pt>
                <c:pt idx="527">
                  <c:v>41355</c:v>
                </c:pt>
                <c:pt idx="528">
                  <c:v>41358</c:v>
                </c:pt>
                <c:pt idx="529">
                  <c:v>41359</c:v>
                </c:pt>
                <c:pt idx="530">
                  <c:v>41360</c:v>
                </c:pt>
                <c:pt idx="531">
                  <c:v>41361</c:v>
                </c:pt>
                <c:pt idx="532">
                  <c:v>41365</c:v>
                </c:pt>
                <c:pt idx="533">
                  <c:v>41366</c:v>
                </c:pt>
                <c:pt idx="534">
                  <c:v>41367</c:v>
                </c:pt>
                <c:pt idx="535">
                  <c:v>41368</c:v>
                </c:pt>
                <c:pt idx="536">
                  <c:v>41369</c:v>
                </c:pt>
                <c:pt idx="537">
                  <c:v>41372</c:v>
                </c:pt>
                <c:pt idx="538">
                  <c:v>41373</c:v>
                </c:pt>
                <c:pt idx="539">
                  <c:v>41374</c:v>
                </c:pt>
                <c:pt idx="540">
                  <c:v>41375</c:v>
                </c:pt>
                <c:pt idx="541">
                  <c:v>41376</c:v>
                </c:pt>
                <c:pt idx="542">
                  <c:v>41379</c:v>
                </c:pt>
                <c:pt idx="543">
                  <c:v>41380</c:v>
                </c:pt>
                <c:pt idx="544">
                  <c:v>41381</c:v>
                </c:pt>
                <c:pt idx="545">
                  <c:v>41382</c:v>
                </c:pt>
                <c:pt idx="546">
                  <c:v>41383</c:v>
                </c:pt>
                <c:pt idx="547">
                  <c:v>41386</c:v>
                </c:pt>
                <c:pt idx="548">
                  <c:v>41387</c:v>
                </c:pt>
                <c:pt idx="549">
                  <c:v>41388</c:v>
                </c:pt>
                <c:pt idx="550">
                  <c:v>41389</c:v>
                </c:pt>
                <c:pt idx="551">
                  <c:v>41390</c:v>
                </c:pt>
                <c:pt idx="552">
                  <c:v>41393</c:v>
                </c:pt>
                <c:pt idx="553">
                  <c:v>41394</c:v>
                </c:pt>
                <c:pt idx="554">
                  <c:v>41395</c:v>
                </c:pt>
                <c:pt idx="555">
                  <c:v>41396</c:v>
                </c:pt>
                <c:pt idx="556">
                  <c:v>41397</c:v>
                </c:pt>
                <c:pt idx="557">
                  <c:v>41400</c:v>
                </c:pt>
                <c:pt idx="558">
                  <c:v>41401</c:v>
                </c:pt>
                <c:pt idx="559">
                  <c:v>41402</c:v>
                </c:pt>
                <c:pt idx="560">
                  <c:v>41403</c:v>
                </c:pt>
                <c:pt idx="561">
                  <c:v>41404</c:v>
                </c:pt>
                <c:pt idx="562">
                  <c:v>41407</c:v>
                </c:pt>
                <c:pt idx="563">
                  <c:v>41408</c:v>
                </c:pt>
                <c:pt idx="564">
                  <c:v>41409</c:v>
                </c:pt>
                <c:pt idx="565">
                  <c:v>41410</c:v>
                </c:pt>
                <c:pt idx="566">
                  <c:v>41411</c:v>
                </c:pt>
                <c:pt idx="567">
                  <c:v>41414</c:v>
                </c:pt>
                <c:pt idx="568">
                  <c:v>41415</c:v>
                </c:pt>
                <c:pt idx="569">
                  <c:v>41416</c:v>
                </c:pt>
                <c:pt idx="570">
                  <c:v>41417</c:v>
                </c:pt>
                <c:pt idx="571">
                  <c:v>41418</c:v>
                </c:pt>
                <c:pt idx="572">
                  <c:v>41422</c:v>
                </c:pt>
                <c:pt idx="573">
                  <c:v>41423</c:v>
                </c:pt>
                <c:pt idx="574">
                  <c:v>41424</c:v>
                </c:pt>
                <c:pt idx="575">
                  <c:v>41425</c:v>
                </c:pt>
                <c:pt idx="576">
                  <c:v>41428</c:v>
                </c:pt>
                <c:pt idx="577">
                  <c:v>41429</c:v>
                </c:pt>
                <c:pt idx="578">
                  <c:v>41430</c:v>
                </c:pt>
                <c:pt idx="579">
                  <c:v>41431</c:v>
                </c:pt>
                <c:pt idx="580">
                  <c:v>41432</c:v>
                </c:pt>
                <c:pt idx="581">
                  <c:v>41435</c:v>
                </c:pt>
                <c:pt idx="582">
                  <c:v>41436</c:v>
                </c:pt>
                <c:pt idx="583">
                  <c:v>41437</c:v>
                </c:pt>
                <c:pt idx="584">
                  <c:v>41438</c:v>
                </c:pt>
                <c:pt idx="585">
                  <c:v>41439</c:v>
                </c:pt>
                <c:pt idx="586">
                  <c:v>41442</c:v>
                </c:pt>
                <c:pt idx="587">
                  <c:v>41443</c:v>
                </c:pt>
                <c:pt idx="588">
                  <c:v>41444</c:v>
                </c:pt>
                <c:pt idx="589">
                  <c:v>41445</c:v>
                </c:pt>
                <c:pt idx="590">
                  <c:v>41446</c:v>
                </c:pt>
                <c:pt idx="591">
                  <c:v>41449</c:v>
                </c:pt>
                <c:pt idx="592">
                  <c:v>41450</c:v>
                </c:pt>
                <c:pt idx="593">
                  <c:v>41451</c:v>
                </c:pt>
                <c:pt idx="594">
                  <c:v>41452</c:v>
                </c:pt>
                <c:pt idx="595">
                  <c:v>41453</c:v>
                </c:pt>
                <c:pt idx="596">
                  <c:v>41456</c:v>
                </c:pt>
                <c:pt idx="597">
                  <c:v>41457</c:v>
                </c:pt>
                <c:pt idx="598">
                  <c:v>41458</c:v>
                </c:pt>
                <c:pt idx="599">
                  <c:v>41460</c:v>
                </c:pt>
                <c:pt idx="600">
                  <c:v>41463</c:v>
                </c:pt>
                <c:pt idx="601">
                  <c:v>41464</c:v>
                </c:pt>
                <c:pt idx="602">
                  <c:v>41465</c:v>
                </c:pt>
                <c:pt idx="603">
                  <c:v>41466</c:v>
                </c:pt>
                <c:pt idx="604">
                  <c:v>41467</c:v>
                </c:pt>
                <c:pt idx="605">
                  <c:v>41470</c:v>
                </c:pt>
                <c:pt idx="606">
                  <c:v>41471</c:v>
                </c:pt>
                <c:pt idx="607">
                  <c:v>41472</c:v>
                </c:pt>
                <c:pt idx="608">
                  <c:v>41473</c:v>
                </c:pt>
                <c:pt idx="609">
                  <c:v>41474</c:v>
                </c:pt>
                <c:pt idx="610">
                  <c:v>41477</c:v>
                </c:pt>
                <c:pt idx="611">
                  <c:v>41478</c:v>
                </c:pt>
                <c:pt idx="612">
                  <c:v>41479</c:v>
                </c:pt>
                <c:pt idx="613">
                  <c:v>41480</c:v>
                </c:pt>
                <c:pt idx="614">
                  <c:v>41481</c:v>
                </c:pt>
                <c:pt idx="615">
                  <c:v>41484</c:v>
                </c:pt>
                <c:pt idx="616">
                  <c:v>41485</c:v>
                </c:pt>
                <c:pt idx="617">
                  <c:v>41486</c:v>
                </c:pt>
                <c:pt idx="618">
                  <c:v>41487</c:v>
                </c:pt>
                <c:pt idx="619">
                  <c:v>41488</c:v>
                </c:pt>
                <c:pt idx="620">
                  <c:v>41491</c:v>
                </c:pt>
                <c:pt idx="621">
                  <c:v>41492</c:v>
                </c:pt>
                <c:pt idx="622">
                  <c:v>41493</c:v>
                </c:pt>
                <c:pt idx="623">
                  <c:v>41494</c:v>
                </c:pt>
                <c:pt idx="624">
                  <c:v>41495</c:v>
                </c:pt>
                <c:pt idx="625">
                  <c:v>41498</c:v>
                </c:pt>
                <c:pt idx="626">
                  <c:v>41499</c:v>
                </c:pt>
                <c:pt idx="627">
                  <c:v>41500</c:v>
                </c:pt>
                <c:pt idx="628">
                  <c:v>41501</c:v>
                </c:pt>
                <c:pt idx="629">
                  <c:v>41502</c:v>
                </c:pt>
                <c:pt idx="630">
                  <c:v>41505</c:v>
                </c:pt>
                <c:pt idx="631">
                  <c:v>41506</c:v>
                </c:pt>
                <c:pt idx="632">
                  <c:v>41507</c:v>
                </c:pt>
                <c:pt idx="633">
                  <c:v>41508</c:v>
                </c:pt>
                <c:pt idx="634">
                  <c:v>41509</c:v>
                </c:pt>
                <c:pt idx="635">
                  <c:v>41512</c:v>
                </c:pt>
                <c:pt idx="636">
                  <c:v>41513</c:v>
                </c:pt>
                <c:pt idx="637">
                  <c:v>41514</c:v>
                </c:pt>
                <c:pt idx="638">
                  <c:v>41515</c:v>
                </c:pt>
                <c:pt idx="639">
                  <c:v>41516</c:v>
                </c:pt>
                <c:pt idx="640">
                  <c:v>41520</c:v>
                </c:pt>
                <c:pt idx="641">
                  <c:v>41521</c:v>
                </c:pt>
                <c:pt idx="642">
                  <c:v>41522</c:v>
                </c:pt>
                <c:pt idx="643">
                  <c:v>41523</c:v>
                </c:pt>
                <c:pt idx="644">
                  <c:v>41526</c:v>
                </c:pt>
                <c:pt idx="645">
                  <c:v>41527</c:v>
                </c:pt>
                <c:pt idx="646">
                  <c:v>41528</c:v>
                </c:pt>
                <c:pt idx="647">
                  <c:v>41529</c:v>
                </c:pt>
                <c:pt idx="648">
                  <c:v>41530</c:v>
                </c:pt>
                <c:pt idx="649">
                  <c:v>41533</c:v>
                </c:pt>
                <c:pt idx="650">
                  <c:v>41534</c:v>
                </c:pt>
                <c:pt idx="651">
                  <c:v>41535</c:v>
                </c:pt>
                <c:pt idx="652">
                  <c:v>41536</c:v>
                </c:pt>
                <c:pt idx="653">
                  <c:v>41537</c:v>
                </c:pt>
                <c:pt idx="654">
                  <c:v>41540</c:v>
                </c:pt>
                <c:pt idx="655">
                  <c:v>41541</c:v>
                </c:pt>
                <c:pt idx="656">
                  <c:v>41542</c:v>
                </c:pt>
                <c:pt idx="657">
                  <c:v>41543</c:v>
                </c:pt>
                <c:pt idx="658">
                  <c:v>41544</c:v>
                </c:pt>
                <c:pt idx="659">
                  <c:v>41547</c:v>
                </c:pt>
                <c:pt idx="660">
                  <c:v>41548</c:v>
                </c:pt>
                <c:pt idx="661">
                  <c:v>41549</c:v>
                </c:pt>
                <c:pt idx="662">
                  <c:v>41550</c:v>
                </c:pt>
                <c:pt idx="663">
                  <c:v>41551</c:v>
                </c:pt>
                <c:pt idx="664">
                  <c:v>41554</c:v>
                </c:pt>
                <c:pt idx="665">
                  <c:v>41555</c:v>
                </c:pt>
                <c:pt idx="666">
                  <c:v>41556</c:v>
                </c:pt>
                <c:pt idx="667">
                  <c:v>41557</c:v>
                </c:pt>
                <c:pt idx="668">
                  <c:v>41558</c:v>
                </c:pt>
                <c:pt idx="669">
                  <c:v>41562</c:v>
                </c:pt>
                <c:pt idx="670">
                  <c:v>41563</c:v>
                </c:pt>
                <c:pt idx="671">
                  <c:v>41564</c:v>
                </c:pt>
                <c:pt idx="672">
                  <c:v>41565</c:v>
                </c:pt>
                <c:pt idx="673">
                  <c:v>41568</c:v>
                </c:pt>
                <c:pt idx="674">
                  <c:v>41569</c:v>
                </c:pt>
                <c:pt idx="675">
                  <c:v>41570</c:v>
                </c:pt>
                <c:pt idx="676">
                  <c:v>41571</c:v>
                </c:pt>
                <c:pt idx="677">
                  <c:v>41572</c:v>
                </c:pt>
                <c:pt idx="678">
                  <c:v>41575</c:v>
                </c:pt>
                <c:pt idx="679">
                  <c:v>41576</c:v>
                </c:pt>
                <c:pt idx="680">
                  <c:v>41577</c:v>
                </c:pt>
                <c:pt idx="681">
                  <c:v>41578</c:v>
                </c:pt>
                <c:pt idx="682">
                  <c:v>41579</c:v>
                </c:pt>
                <c:pt idx="683">
                  <c:v>41582</c:v>
                </c:pt>
                <c:pt idx="684">
                  <c:v>41583</c:v>
                </c:pt>
                <c:pt idx="685">
                  <c:v>41584</c:v>
                </c:pt>
                <c:pt idx="686">
                  <c:v>41585</c:v>
                </c:pt>
                <c:pt idx="687">
                  <c:v>41586</c:v>
                </c:pt>
                <c:pt idx="688">
                  <c:v>41590</c:v>
                </c:pt>
                <c:pt idx="689">
                  <c:v>41591</c:v>
                </c:pt>
                <c:pt idx="690">
                  <c:v>41592</c:v>
                </c:pt>
                <c:pt idx="691">
                  <c:v>41593</c:v>
                </c:pt>
                <c:pt idx="692">
                  <c:v>41596</c:v>
                </c:pt>
                <c:pt idx="693">
                  <c:v>41597</c:v>
                </c:pt>
                <c:pt idx="694">
                  <c:v>41598</c:v>
                </c:pt>
                <c:pt idx="695">
                  <c:v>41599</c:v>
                </c:pt>
                <c:pt idx="696">
                  <c:v>41600</c:v>
                </c:pt>
                <c:pt idx="697">
                  <c:v>41603</c:v>
                </c:pt>
                <c:pt idx="698">
                  <c:v>41604</c:v>
                </c:pt>
                <c:pt idx="699">
                  <c:v>41605</c:v>
                </c:pt>
                <c:pt idx="700">
                  <c:v>41607</c:v>
                </c:pt>
                <c:pt idx="701">
                  <c:v>41610</c:v>
                </c:pt>
                <c:pt idx="702">
                  <c:v>41611</c:v>
                </c:pt>
                <c:pt idx="703">
                  <c:v>41612</c:v>
                </c:pt>
                <c:pt idx="704">
                  <c:v>41613</c:v>
                </c:pt>
                <c:pt idx="705">
                  <c:v>41614</c:v>
                </c:pt>
                <c:pt idx="706">
                  <c:v>41617</c:v>
                </c:pt>
                <c:pt idx="707">
                  <c:v>41618</c:v>
                </c:pt>
                <c:pt idx="708">
                  <c:v>41619</c:v>
                </c:pt>
                <c:pt idx="709">
                  <c:v>41620</c:v>
                </c:pt>
                <c:pt idx="710">
                  <c:v>41621</c:v>
                </c:pt>
                <c:pt idx="711">
                  <c:v>41624</c:v>
                </c:pt>
                <c:pt idx="712">
                  <c:v>41625</c:v>
                </c:pt>
                <c:pt idx="713">
                  <c:v>41626</c:v>
                </c:pt>
                <c:pt idx="714">
                  <c:v>41627</c:v>
                </c:pt>
                <c:pt idx="715">
                  <c:v>41628</c:v>
                </c:pt>
                <c:pt idx="716">
                  <c:v>41631</c:v>
                </c:pt>
                <c:pt idx="717">
                  <c:v>41632</c:v>
                </c:pt>
                <c:pt idx="718">
                  <c:v>41634</c:v>
                </c:pt>
                <c:pt idx="719">
                  <c:v>41635</c:v>
                </c:pt>
                <c:pt idx="720">
                  <c:v>41638</c:v>
                </c:pt>
                <c:pt idx="721">
                  <c:v>41639</c:v>
                </c:pt>
                <c:pt idx="722">
                  <c:v>41641</c:v>
                </c:pt>
                <c:pt idx="723">
                  <c:v>41642</c:v>
                </c:pt>
                <c:pt idx="724">
                  <c:v>41645</c:v>
                </c:pt>
                <c:pt idx="725">
                  <c:v>41646</c:v>
                </c:pt>
                <c:pt idx="726">
                  <c:v>41647</c:v>
                </c:pt>
                <c:pt idx="727">
                  <c:v>41648</c:v>
                </c:pt>
                <c:pt idx="728">
                  <c:v>41649</c:v>
                </c:pt>
                <c:pt idx="729">
                  <c:v>41652</c:v>
                </c:pt>
                <c:pt idx="730">
                  <c:v>41653</c:v>
                </c:pt>
                <c:pt idx="731">
                  <c:v>41654</c:v>
                </c:pt>
                <c:pt idx="732">
                  <c:v>41655</c:v>
                </c:pt>
                <c:pt idx="733">
                  <c:v>41656</c:v>
                </c:pt>
                <c:pt idx="734">
                  <c:v>41660</c:v>
                </c:pt>
                <c:pt idx="735">
                  <c:v>41661</c:v>
                </c:pt>
                <c:pt idx="736">
                  <c:v>41662</c:v>
                </c:pt>
                <c:pt idx="737">
                  <c:v>41663</c:v>
                </c:pt>
                <c:pt idx="738">
                  <c:v>41666</c:v>
                </c:pt>
                <c:pt idx="739">
                  <c:v>41667</c:v>
                </c:pt>
                <c:pt idx="740">
                  <c:v>41668</c:v>
                </c:pt>
                <c:pt idx="741">
                  <c:v>41669</c:v>
                </c:pt>
                <c:pt idx="742">
                  <c:v>41670</c:v>
                </c:pt>
                <c:pt idx="743">
                  <c:v>41673</c:v>
                </c:pt>
                <c:pt idx="744">
                  <c:v>41674</c:v>
                </c:pt>
                <c:pt idx="745">
                  <c:v>41675</c:v>
                </c:pt>
                <c:pt idx="746">
                  <c:v>41676</c:v>
                </c:pt>
                <c:pt idx="747">
                  <c:v>41677</c:v>
                </c:pt>
                <c:pt idx="748">
                  <c:v>41680</c:v>
                </c:pt>
                <c:pt idx="749">
                  <c:v>41681</c:v>
                </c:pt>
                <c:pt idx="750">
                  <c:v>41682</c:v>
                </c:pt>
                <c:pt idx="751">
                  <c:v>41683</c:v>
                </c:pt>
                <c:pt idx="752">
                  <c:v>41684</c:v>
                </c:pt>
                <c:pt idx="753">
                  <c:v>41688</c:v>
                </c:pt>
                <c:pt idx="754">
                  <c:v>41689</c:v>
                </c:pt>
                <c:pt idx="755">
                  <c:v>41690</c:v>
                </c:pt>
                <c:pt idx="756">
                  <c:v>41691</c:v>
                </c:pt>
                <c:pt idx="757">
                  <c:v>41694</c:v>
                </c:pt>
                <c:pt idx="758">
                  <c:v>41695</c:v>
                </c:pt>
                <c:pt idx="759">
                  <c:v>41696</c:v>
                </c:pt>
                <c:pt idx="760">
                  <c:v>41697</c:v>
                </c:pt>
                <c:pt idx="761">
                  <c:v>41698</c:v>
                </c:pt>
                <c:pt idx="762">
                  <c:v>41701</c:v>
                </c:pt>
                <c:pt idx="763">
                  <c:v>41702</c:v>
                </c:pt>
                <c:pt idx="764">
                  <c:v>41703</c:v>
                </c:pt>
                <c:pt idx="765">
                  <c:v>41704</c:v>
                </c:pt>
                <c:pt idx="766">
                  <c:v>41705</c:v>
                </c:pt>
                <c:pt idx="767">
                  <c:v>41708</c:v>
                </c:pt>
                <c:pt idx="768">
                  <c:v>41709</c:v>
                </c:pt>
                <c:pt idx="769">
                  <c:v>41710</c:v>
                </c:pt>
                <c:pt idx="770">
                  <c:v>41711</c:v>
                </c:pt>
                <c:pt idx="771">
                  <c:v>41712</c:v>
                </c:pt>
                <c:pt idx="772">
                  <c:v>41715</c:v>
                </c:pt>
                <c:pt idx="773">
                  <c:v>41716</c:v>
                </c:pt>
                <c:pt idx="774">
                  <c:v>41717</c:v>
                </c:pt>
                <c:pt idx="775">
                  <c:v>41718</c:v>
                </c:pt>
                <c:pt idx="776">
                  <c:v>41719</c:v>
                </c:pt>
                <c:pt idx="777">
                  <c:v>41722</c:v>
                </c:pt>
                <c:pt idx="778">
                  <c:v>41723</c:v>
                </c:pt>
                <c:pt idx="779">
                  <c:v>41724</c:v>
                </c:pt>
                <c:pt idx="780">
                  <c:v>41725</c:v>
                </c:pt>
                <c:pt idx="781">
                  <c:v>41726</c:v>
                </c:pt>
                <c:pt idx="782">
                  <c:v>41729</c:v>
                </c:pt>
                <c:pt idx="783">
                  <c:v>41730</c:v>
                </c:pt>
                <c:pt idx="784">
                  <c:v>41731</c:v>
                </c:pt>
                <c:pt idx="785">
                  <c:v>41732</c:v>
                </c:pt>
                <c:pt idx="786">
                  <c:v>41733</c:v>
                </c:pt>
                <c:pt idx="787">
                  <c:v>41736</c:v>
                </c:pt>
                <c:pt idx="788">
                  <c:v>41737</c:v>
                </c:pt>
                <c:pt idx="789">
                  <c:v>41738</c:v>
                </c:pt>
                <c:pt idx="790">
                  <c:v>41739</c:v>
                </c:pt>
                <c:pt idx="791">
                  <c:v>41740</c:v>
                </c:pt>
                <c:pt idx="792">
                  <c:v>41743</c:v>
                </c:pt>
                <c:pt idx="793">
                  <c:v>41744</c:v>
                </c:pt>
                <c:pt idx="794">
                  <c:v>41745</c:v>
                </c:pt>
                <c:pt idx="795">
                  <c:v>41746</c:v>
                </c:pt>
                <c:pt idx="796">
                  <c:v>41750</c:v>
                </c:pt>
                <c:pt idx="797">
                  <c:v>41751</c:v>
                </c:pt>
                <c:pt idx="798">
                  <c:v>41752</c:v>
                </c:pt>
                <c:pt idx="799">
                  <c:v>41753</c:v>
                </c:pt>
                <c:pt idx="800">
                  <c:v>41754</c:v>
                </c:pt>
                <c:pt idx="801">
                  <c:v>41757</c:v>
                </c:pt>
                <c:pt idx="802">
                  <c:v>41758</c:v>
                </c:pt>
                <c:pt idx="803">
                  <c:v>41759</c:v>
                </c:pt>
                <c:pt idx="804">
                  <c:v>41760</c:v>
                </c:pt>
                <c:pt idx="805">
                  <c:v>41761</c:v>
                </c:pt>
                <c:pt idx="806">
                  <c:v>41764</c:v>
                </c:pt>
                <c:pt idx="807">
                  <c:v>41765</c:v>
                </c:pt>
                <c:pt idx="808">
                  <c:v>41766</c:v>
                </c:pt>
                <c:pt idx="809">
                  <c:v>41767</c:v>
                </c:pt>
                <c:pt idx="810">
                  <c:v>41768</c:v>
                </c:pt>
                <c:pt idx="811">
                  <c:v>41771</c:v>
                </c:pt>
                <c:pt idx="812">
                  <c:v>41772</c:v>
                </c:pt>
                <c:pt idx="813">
                  <c:v>41773</c:v>
                </c:pt>
                <c:pt idx="814">
                  <c:v>41774</c:v>
                </c:pt>
                <c:pt idx="815">
                  <c:v>41775</c:v>
                </c:pt>
                <c:pt idx="816">
                  <c:v>41778</c:v>
                </c:pt>
                <c:pt idx="817">
                  <c:v>41779</c:v>
                </c:pt>
                <c:pt idx="818">
                  <c:v>41780</c:v>
                </c:pt>
                <c:pt idx="819">
                  <c:v>41781</c:v>
                </c:pt>
                <c:pt idx="820">
                  <c:v>41782</c:v>
                </c:pt>
                <c:pt idx="821">
                  <c:v>41786</c:v>
                </c:pt>
                <c:pt idx="822">
                  <c:v>41787</c:v>
                </c:pt>
                <c:pt idx="823">
                  <c:v>41788</c:v>
                </c:pt>
                <c:pt idx="824">
                  <c:v>41789</c:v>
                </c:pt>
                <c:pt idx="825">
                  <c:v>41792</c:v>
                </c:pt>
                <c:pt idx="826">
                  <c:v>41793</c:v>
                </c:pt>
                <c:pt idx="827">
                  <c:v>41794</c:v>
                </c:pt>
                <c:pt idx="828">
                  <c:v>41795</c:v>
                </c:pt>
                <c:pt idx="829">
                  <c:v>41796</c:v>
                </c:pt>
                <c:pt idx="830">
                  <c:v>41799</c:v>
                </c:pt>
                <c:pt idx="831">
                  <c:v>41800</c:v>
                </c:pt>
                <c:pt idx="832">
                  <c:v>41801</c:v>
                </c:pt>
                <c:pt idx="833">
                  <c:v>41802</c:v>
                </c:pt>
                <c:pt idx="834">
                  <c:v>41803</c:v>
                </c:pt>
                <c:pt idx="835">
                  <c:v>41806</c:v>
                </c:pt>
                <c:pt idx="836">
                  <c:v>41807</c:v>
                </c:pt>
                <c:pt idx="837">
                  <c:v>41808</c:v>
                </c:pt>
                <c:pt idx="838">
                  <c:v>41809</c:v>
                </c:pt>
                <c:pt idx="839">
                  <c:v>41810</c:v>
                </c:pt>
                <c:pt idx="840">
                  <c:v>41813</c:v>
                </c:pt>
                <c:pt idx="841">
                  <c:v>41814</c:v>
                </c:pt>
                <c:pt idx="842">
                  <c:v>41815</c:v>
                </c:pt>
                <c:pt idx="843">
                  <c:v>41816</c:v>
                </c:pt>
                <c:pt idx="844">
                  <c:v>41817</c:v>
                </c:pt>
                <c:pt idx="845">
                  <c:v>41820</c:v>
                </c:pt>
                <c:pt idx="846">
                  <c:v>41821</c:v>
                </c:pt>
                <c:pt idx="847">
                  <c:v>41822</c:v>
                </c:pt>
                <c:pt idx="848">
                  <c:v>41823</c:v>
                </c:pt>
                <c:pt idx="849">
                  <c:v>41827</c:v>
                </c:pt>
                <c:pt idx="850">
                  <c:v>41828</c:v>
                </c:pt>
                <c:pt idx="851">
                  <c:v>41829</c:v>
                </c:pt>
                <c:pt idx="852">
                  <c:v>41830</c:v>
                </c:pt>
                <c:pt idx="853">
                  <c:v>41831</c:v>
                </c:pt>
                <c:pt idx="854">
                  <c:v>41834</c:v>
                </c:pt>
                <c:pt idx="855">
                  <c:v>41835</c:v>
                </c:pt>
                <c:pt idx="856">
                  <c:v>41836</c:v>
                </c:pt>
                <c:pt idx="857">
                  <c:v>41837</c:v>
                </c:pt>
                <c:pt idx="858">
                  <c:v>41838</c:v>
                </c:pt>
                <c:pt idx="859">
                  <c:v>41841</c:v>
                </c:pt>
                <c:pt idx="860">
                  <c:v>41842</c:v>
                </c:pt>
                <c:pt idx="861">
                  <c:v>41843</c:v>
                </c:pt>
                <c:pt idx="862">
                  <c:v>41844</c:v>
                </c:pt>
                <c:pt idx="863">
                  <c:v>41845</c:v>
                </c:pt>
                <c:pt idx="864">
                  <c:v>41848</c:v>
                </c:pt>
                <c:pt idx="865">
                  <c:v>41849</c:v>
                </c:pt>
                <c:pt idx="866">
                  <c:v>41850</c:v>
                </c:pt>
                <c:pt idx="867">
                  <c:v>41851</c:v>
                </c:pt>
                <c:pt idx="868">
                  <c:v>41852</c:v>
                </c:pt>
                <c:pt idx="869">
                  <c:v>41855</c:v>
                </c:pt>
                <c:pt idx="870">
                  <c:v>41856</c:v>
                </c:pt>
                <c:pt idx="871">
                  <c:v>41857</c:v>
                </c:pt>
                <c:pt idx="872">
                  <c:v>41858</c:v>
                </c:pt>
                <c:pt idx="873">
                  <c:v>41859</c:v>
                </c:pt>
                <c:pt idx="874">
                  <c:v>41862</c:v>
                </c:pt>
                <c:pt idx="875">
                  <c:v>41863</c:v>
                </c:pt>
                <c:pt idx="876">
                  <c:v>41864</c:v>
                </c:pt>
                <c:pt idx="877">
                  <c:v>41865</c:v>
                </c:pt>
                <c:pt idx="878">
                  <c:v>41866</c:v>
                </c:pt>
                <c:pt idx="879">
                  <c:v>41869</c:v>
                </c:pt>
                <c:pt idx="880">
                  <c:v>41870</c:v>
                </c:pt>
                <c:pt idx="881">
                  <c:v>41871</c:v>
                </c:pt>
                <c:pt idx="882">
                  <c:v>41872</c:v>
                </c:pt>
                <c:pt idx="883">
                  <c:v>41873</c:v>
                </c:pt>
                <c:pt idx="884">
                  <c:v>41876</c:v>
                </c:pt>
                <c:pt idx="885">
                  <c:v>41877</c:v>
                </c:pt>
                <c:pt idx="886">
                  <c:v>41878</c:v>
                </c:pt>
                <c:pt idx="887">
                  <c:v>41879</c:v>
                </c:pt>
                <c:pt idx="888">
                  <c:v>41880</c:v>
                </c:pt>
                <c:pt idx="889">
                  <c:v>41884</c:v>
                </c:pt>
                <c:pt idx="890">
                  <c:v>41885</c:v>
                </c:pt>
                <c:pt idx="891">
                  <c:v>41886</c:v>
                </c:pt>
                <c:pt idx="892">
                  <c:v>41887</c:v>
                </c:pt>
                <c:pt idx="893">
                  <c:v>41890</c:v>
                </c:pt>
                <c:pt idx="894">
                  <c:v>41891</c:v>
                </c:pt>
                <c:pt idx="895">
                  <c:v>41892</c:v>
                </c:pt>
                <c:pt idx="896">
                  <c:v>41893</c:v>
                </c:pt>
                <c:pt idx="897">
                  <c:v>41894</c:v>
                </c:pt>
                <c:pt idx="898">
                  <c:v>41897</c:v>
                </c:pt>
                <c:pt idx="899">
                  <c:v>41898</c:v>
                </c:pt>
                <c:pt idx="900">
                  <c:v>41899</c:v>
                </c:pt>
                <c:pt idx="901">
                  <c:v>41900</c:v>
                </c:pt>
                <c:pt idx="902">
                  <c:v>41901</c:v>
                </c:pt>
                <c:pt idx="903">
                  <c:v>41904</c:v>
                </c:pt>
                <c:pt idx="904">
                  <c:v>41905</c:v>
                </c:pt>
                <c:pt idx="905">
                  <c:v>41906</c:v>
                </c:pt>
                <c:pt idx="906">
                  <c:v>41907</c:v>
                </c:pt>
                <c:pt idx="907">
                  <c:v>41908</c:v>
                </c:pt>
                <c:pt idx="908">
                  <c:v>41911</c:v>
                </c:pt>
                <c:pt idx="909">
                  <c:v>41912</c:v>
                </c:pt>
                <c:pt idx="910">
                  <c:v>41913</c:v>
                </c:pt>
                <c:pt idx="911">
                  <c:v>41914</c:v>
                </c:pt>
                <c:pt idx="912">
                  <c:v>41915</c:v>
                </c:pt>
                <c:pt idx="913">
                  <c:v>41918</c:v>
                </c:pt>
                <c:pt idx="914">
                  <c:v>41919</c:v>
                </c:pt>
                <c:pt idx="915">
                  <c:v>41920</c:v>
                </c:pt>
                <c:pt idx="916">
                  <c:v>41921</c:v>
                </c:pt>
                <c:pt idx="917">
                  <c:v>41922</c:v>
                </c:pt>
                <c:pt idx="918">
                  <c:v>41926</c:v>
                </c:pt>
                <c:pt idx="919">
                  <c:v>41927</c:v>
                </c:pt>
                <c:pt idx="920">
                  <c:v>41928</c:v>
                </c:pt>
                <c:pt idx="921">
                  <c:v>41929</c:v>
                </c:pt>
                <c:pt idx="922">
                  <c:v>41932</c:v>
                </c:pt>
                <c:pt idx="923">
                  <c:v>41933</c:v>
                </c:pt>
                <c:pt idx="924">
                  <c:v>41934</c:v>
                </c:pt>
                <c:pt idx="925">
                  <c:v>41935</c:v>
                </c:pt>
                <c:pt idx="926">
                  <c:v>41936</c:v>
                </c:pt>
                <c:pt idx="927">
                  <c:v>41939</c:v>
                </c:pt>
                <c:pt idx="928">
                  <c:v>41940</c:v>
                </c:pt>
                <c:pt idx="929">
                  <c:v>41941</c:v>
                </c:pt>
                <c:pt idx="930">
                  <c:v>41942</c:v>
                </c:pt>
                <c:pt idx="931">
                  <c:v>41943</c:v>
                </c:pt>
                <c:pt idx="932">
                  <c:v>41946</c:v>
                </c:pt>
                <c:pt idx="933">
                  <c:v>41947</c:v>
                </c:pt>
                <c:pt idx="934">
                  <c:v>41948</c:v>
                </c:pt>
                <c:pt idx="935">
                  <c:v>41949</c:v>
                </c:pt>
                <c:pt idx="936">
                  <c:v>41950</c:v>
                </c:pt>
                <c:pt idx="937">
                  <c:v>41953</c:v>
                </c:pt>
                <c:pt idx="938">
                  <c:v>41955</c:v>
                </c:pt>
                <c:pt idx="939">
                  <c:v>41956</c:v>
                </c:pt>
                <c:pt idx="940">
                  <c:v>41957</c:v>
                </c:pt>
                <c:pt idx="941">
                  <c:v>41960</c:v>
                </c:pt>
                <c:pt idx="942">
                  <c:v>41961</c:v>
                </c:pt>
                <c:pt idx="943">
                  <c:v>41962</c:v>
                </c:pt>
                <c:pt idx="944">
                  <c:v>41963</c:v>
                </c:pt>
                <c:pt idx="945">
                  <c:v>41964</c:v>
                </c:pt>
                <c:pt idx="946">
                  <c:v>41967</c:v>
                </c:pt>
                <c:pt idx="947">
                  <c:v>41968</c:v>
                </c:pt>
                <c:pt idx="948">
                  <c:v>41969</c:v>
                </c:pt>
                <c:pt idx="949">
                  <c:v>41971</c:v>
                </c:pt>
                <c:pt idx="950">
                  <c:v>41974</c:v>
                </c:pt>
                <c:pt idx="951">
                  <c:v>41975</c:v>
                </c:pt>
                <c:pt idx="952">
                  <c:v>41976</c:v>
                </c:pt>
                <c:pt idx="953">
                  <c:v>41977</c:v>
                </c:pt>
                <c:pt idx="954">
                  <c:v>41978</c:v>
                </c:pt>
                <c:pt idx="955">
                  <c:v>41981</c:v>
                </c:pt>
                <c:pt idx="956">
                  <c:v>41982</c:v>
                </c:pt>
                <c:pt idx="957">
                  <c:v>41983</c:v>
                </c:pt>
                <c:pt idx="958">
                  <c:v>41984</c:v>
                </c:pt>
                <c:pt idx="959">
                  <c:v>41985</c:v>
                </c:pt>
                <c:pt idx="960">
                  <c:v>41988</c:v>
                </c:pt>
                <c:pt idx="961">
                  <c:v>41989</c:v>
                </c:pt>
                <c:pt idx="962">
                  <c:v>41990</c:v>
                </c:pt>
                <c:pt idx="963">
                  <c:v>41991</c:v>
                </c:pt>
                <c:pt idx="964">
                  <c:v>41992</c:v>
                </c:pt>
                <c:pt idx="965">
                  <c:v>41995</c:v>
                </c:pt>
                <c:pt idx="966">
                  <c:v>41996</c:v>
                </c:pt>
                <c:pt idx="967">
                  <c:v>41997</c:v>
                </c:pt>
                <c:pt idx="968">
                  <c:v>41999</c:v>
                </c:pt>
                <c:pt idx="969">
                  <c:v>42002</c:v>
                </c:pt>
                <c:pt idx="970">
                  <c:v>42003</c:v>
                </c:pt>
                <c:pt idx="971">
                  <c:v>42004</c:v>
                </c:pt>
                <c:pt idx="972">
                  <c:v>42006</c:v>
                </c:pt>
                <c:pt idx="973">
                  <c:v>42009</c:v>
                </c:pt>
                <c:pt idx="974">
                  <c:v>42010</c:v>
                </c:pt>
                <c:pt idx="975">
                  <c:v>42011</c:v>
                </c:pt>
                <c:pt idx="976">
                  <c:v>42012</c:v>
                </c:pt>
                <c:pt idx="977">
                  <c:v>42013</c:v>
                </c:pt>
                <c:pt idx="978">
                  <c:v>42016</c:v>
                </c:pt>
                <c:pt idx="979">
                  <c:v>42017</c:v>
                </c:pt>
                <c:pt idx="980">
                  <c:v>42018</c:v>
                </c:pt>
                <c:pt idx="981">
                  <c:v>42019</c:v>
                </c:pt>
                <c:pt idx="982">
                  <c:v>42020</c:v>
                </c:pt>
                <c:pt idx="983">
                  <c:v>42024</c:v>
                </c:pt>
                <c:pt idx="984">
                  <c:v>42025</c:v>
                </c:pt>
                <c:pt idx="985">
                  <c:v>42026</c:v>
                </c:pt>
                <c:pt idx="986">
                  <c:v>42027</c:v>
                </c:pt>
                <c:pt idx="987">
                  <c:v>42030</c:v>
                </c:pt>
                <c:pt idx="988">
                  <c:v>42031</c:v>
                </c:pt>
                <c:pt idx="989">
                  <c:v>42032</c:v>
                </c:pt>
                <c:pt idx="990">
                  <c:v>42033</c:v>
                </c:pt>
                <c:pt idx="991">
                  <c:v>42034</c:v>
                </c:pt>
                <c:pt idx="992">
                  <c:v>42037</c:v>
                </c:pt>
                <c:pt idx="993">
                  <c:v>42038</c:v>
                </c:pt>
                <c:pt idx="994">
                  <c:v>42039</c:v>
                </c:pt>
                <c:pt idx="995">
                  <c:v>42040</c:v>
                </c:pt>
                <c:pt idx="996">
                  <c:v>42041</c:v>
                </c:pt>
                <c:pt idx="997">
                  <c:v>42044</c:v>
                </c:pt>
                <c:pt idx="998">
                  <c:v>42045</c:v>
                </c:pt>
                <c:pt idx="999">
                  <c:v>42046</c:v>
                </c:pt>
                <c:pt idx="1000">
                  <c:v>42047</c:v>
                </c:pt>
                <c:pt idx="1001">
                  <c:v>42048</c:v>
                </c:pt>
                <c:pt idx="1002">
                  <c:v>42052</c:v>
                </c:pt>
                <c:pt idx="1003">
                  <c:v>42053</c:v>
                </c:pt>
                <c:pt idx="1004">
                  <c:v>42054</c:v>
                </c:pt>
                <c:pt idx="1005">
                  <c:v>42055</c:v>
                </c:pt>
                <c:pt idx="1006">
                  <c:v>42058</c:v>
                </c:pt>
                <c:pt idx="1007">
                  <c:v>42059</c:v>
                </c:pt>
                <c:pt idx="1008">
                  <c:v>42060</c:v>
                </c:pt>
                <c:pt idx="1009">
                  <c:v>42061</c:v>
                </c:pt>
                <c:pt idx="1010">
                  <c:v>42062</c:v>
                </c:pt>
                <c:pt idx="1011">
                  <c:v>42065</c:v>
                </c:pt>
                <c:pt idx="1012">
                  <c:v>42066</c:v>
                </c:pt>
                <c:pt idx="1013">
                  <c:v>42067</c:v>
                </c:pt>
                <c:pt idx="1014">
                  <c:v>42068</c:v>
                </c:pt>
                <c:pt idx="1015">
                  <c:v>42069</c:v>
                </c:pt>
                <c:pt idx="1016">
                  <c:v>42072</c:v>
                </c:pt>
                <c:pt idx="1017">
                  <c:v>42073</c:v>
                </c:pt>
                <c:pt idx="1018">
                  <c:v>42074</c:v>
                </c:pt>
                <c:pt idx="1019">
                  <c:v>42075</c:v>
                </c:pt>
                <c:pt idx="1020">
                  <c:v>42076</c:v>
                </c:pt>
                <c:pt idx="1021">
                  <c:v>42079</c:v>
                </c:pt>
                <c:pt idx="1022">
                  <c:v>42080</c:v>
                </c:pt>
                <c:pt idx="1023">
                  <c:v>42081</c:v>
                </c:pt>
                <c:pt idx="1024">
                  <c:v>42082</c:v>
                </c:pt>
                <c:pt idx="1025">
                  <c:v>42083</c:v>
                </c:pt>
                <c:pt idx="1026">
                  <c:v>42086</c:v>
                </c:pt>
                <c:pt idx="1027">
                  <c:v>42087</c:v>
                </c:pt>
                <c:pt idx="1028">
                  <c:v>42088</c:v>
                </c:pt>
                <c:pt idx="1029">
                  <c:v>42089</c:v>
                </c:pt>
                <c:pt idx="1030">
                  <c:v>42090</c:v>
                </c:pt>
                <c:pt idx="1031">
                  <c:v>42093</c:v>
                </c:pt>
                <c:pt idx="1032">
                  <c:v>42094</c:v>
                </c:pt>
                <c:pt idx="1033">
                  <c:v>42095</c:v>
                </c:pt>
                <c:pt idx="1034">
                  <c:v>42096</c:v>
                </c:pt>
                <c:pt idx="1035">
                  <c:v>42097</c:v>
                </c:pt>
                <c:pt idx="1036">
                  <c:v>42100</c:v>
                </c:pt>
                <c:pt idx="1037">
                  <c:v>42101</c:v>
                </c:pt>
                <c:pt idx="1038">
                  <c:v>42102</c:v>
                </c:pt>
                <c:pt idx="1039">
                  <c:v>42103</c:v>
                </c:pt>
                <c:pt idx="1040">
                  <c:v>42104</c:v>
                </c:pt>
                <c:pt idx="1041">
                  <c:v>42107</c:v>
                </c:pt>
                <c:pt idx="1042">
                  <c:v>42108</c:v>
                </c:pt>
                <c:pt idx="1043">
                  <c:v>42109</c:v>
                </c:pt>
                <c:pt idx="1044">
                  <c:v>42110</c:v>
                </c:pt>
                <c:pt idx="1045">
                  <c:v>42111</c:v>
                </c:pt>
                <c:pt idx="1046">
                  <c:v>42114</c:v>
                </c:pt>
                <c:pt idx="1047">
                  <c:v>42115</c:v>
                </c:pt>
                <c:pt idx="1048">
                  <c:v>42116</c:v>
                </c:pt>
                <c:pt idx="1049">
                  <c:v>42117</c:v>
                </c:pt>
                <c:pt idx="1050">
                  <c:v>42118</c:v>
                </c:pt>
                <c:pt idx="1051">
                  <c:v>42121</c:v>
                </c:pt>
                <c:pt idx="1052">
                  <c:v>42122</c:v>
                </c:pt>
                <c:pt idx="1053">
                  <c:v>42123</c:v>
                </c:pt>
                <c:pt idx="1054">
                  <c:v>42124</c:v>
                </c:pt>
                <c:pt idx="1055">
                  <c:v>42125</c:v>
                </c:pt>
                <c:pt idx="1056">
                  <c:v>42128</c:v>
                </c:pt>
                <c:pt idx="1057">
                  <c:v>42129</c:v>
                </c:pt>
                <c:pt idx="1058">
                  <c:v>42130</c:v>
                </c:pt>
                <c:pt idx="1059">
                  <c:v>42131</c:v>
                </c:pt>
                <c:pt idx="1060">
                  <c:v>42132</c:v>
                </c:pt>
                <c:pt idx="1061">
                  <c:v>42135</c:v>
                </c:pt>
                <c:pt idx="1062">
                  <c:v>42136</c:v>
                </c:pt>
                <c:pt idx="1063">
                  <c:v>42137</c:v>
                </c:pt>
                <c:pt idx="1064">
                  <c:v>42138</c:v>
                </c:pt>
                <c:pt idx="1065">
                  <c:v>42139</c:v>
                </c:pt>
                <c:pt idx="1066">
                  <c:v>42142</c:v>
                </c:pt>
                <c:pt idx="1067">
                  <c:v>42143</c:v>
                </c:pt>
                <c:pt idx="1068">
                  <c:v>42144</c:v>
                </c:pt>
                <c:pt idx="1069">
                  <c:v>42145</c:v>
                </c:pt>
                <c:pt idx="1070">
                  <c:v>42146</c:v>
                </c:pt>
                <c:pt idx="1071">
                  <c:v>42150</c:v>
                </c:pt>
                <c:pt idx="1072">
                  <c:v>42151</c:v>
                </c:pt>
                <c:pt idx="1073">
                  <c:v>42152</c:v>
                </c:pt>
                <c:pt idx="1074">
                  <c:v>42153</c:v>
                </c:pt>
                <c:pt idx="1075">
                  <c:v>42156</c:v>
                </c:pt>
                <c:pt idx="1076">
                  <c:v>42157</c:v>
                </c:pt>
                <c:pt idx="1077">
                  <c:v>42158</c:v>
                </c:pt>
                <c:pt idx="1078">
                  <c:v>42159</c:v>
                </c:pt>
                <c:pt idx="1079">
                  <c:v>42160</c:v>
                </c:pt>
                <c:pt idx="1080">
                  <c:v>42163</c:v>
                </c:pt>
                <c:pt idx="1081">
                  <c:v>42164</c:v>
                </c:pt>
                <c:pt idx="1082">
                  <c:v>42165</c:v>
                </c:pt>
                <c:pt idx="1083">
                  <c:v>42166</c:v>
                </c:pt>
                <c:pt idx="1084">
                  <c:v>42167</c:v>
                </c:pt>
                <c:pt idx="1085">
                  <c:v>42170</c:v>
                </c:pt>
                <c:pt idx="1086">
                  <c:v>42171</c:v>
                </c:pt>
                <c:pt idx="1087">
                  <c:v>42172</c:v>
                </c:pt>
                <c:pt idx="1088">
                  <c:v>42173</c:v>
                </c:pt>
                <c:pt idx="1089">
                  <c:v>42174</c:v>
                </c:pt>
                <c:pt idx="1090">
                  <c:v>42177</c:v>
                </c:pt>
                <c:pt idx="1091">
                  <c:v>42178</c:v>
                </c:pt>
                <c:pt idx="1092">
                  <c:v>42179</c:v>
                </c:pt>
                <c:pt idx="1093">
                  <c:v>42180</c:v>
                </c:pt>
                <c:pt idx="1094">
                  <c:v>42181</c:v>
                </c:pt>
                <c:pt idx="1095">
                  <c:v>42184</c:v>
                </c:pt>
                <c:pt idx="1096">
                  <c:v>42185</c:v>
                </c:pt>
                <c:pt idx="1097">
                  <c:v>42186</c:v>
                </c:pt>
                <c:pt idx="1098">
                  <c:v>42187</c:v>
                </c:pt>
                <c:pt idx="1099">
                  <c:v>42191</c:v>
                </c:pt>
                <c:pt idx="1100">
                  <c:v>42192</c:v>
                </c:pt>
                <c:pt idx="1101">
                  <c:v>42193</c:v>
                </c:pt>
                <c:pt idx="1102">
                  <c:v>42194</c:v>
                </c:pt>
                <c:pt idx="1103">
                  <c:v>42195</c:v>
                </c:pt>
                <c:pt idx="1104">
                  <c:v>42198</c:v>
                </c:pt>
                <c:pt idx="1105">
                  <c:v>42199</c:v>
                </c:pt>
                <c:pt idx="1106">
                  <c:v>42200</c:v>
                </c:pt>
                <c:pt idx="1107">
                  <c:v>42201</c:v>
                </c:pt>
                <c:pt idx="1108">
                  <c:v>42202</c:v>
                </c:pt>
                <c:pt idx="1109">
                  <c:v>42205</c:v>
                </c:pt>
                <c:pt idx="1110">
                  <c:v>42206</c:v>
                </c:pt>
                <c:pt idx="1111">
                  <c:v>42207</c:v>
                </c:pt>
                <c:pt idx="1112">
                  <c:v>42208</c:v>
                </c:pt>
                <c:pt idx="1113">
                  <c:v>42209</c:v>
                </c:pt>
                <c:pt idx="1114">
                  <c:v>42212</c:v>
                </c:pt>
                <c:pt idx="1115">
                  <c:v>42213</c:v>
                </c:pt>
                <c:pt idx="1116">
                  <c:v>42214</c:v>
                </c:pt>
                <c:pt idx="1117">
                  <c:v>42215</c:v>
                </c:pt>
                <c:pt idx="1118">
                  <c:v>42216</c:v>
                </c:pt>
                <c:pt idx="1119">
                  <c:v>42219</c:v>
                </c:pt>
                <c:pt idx="1120">
                  <c:v>42220</c:v>
                </c:pt>
                <c:pt idx="1121">
                  <c:v>42221</c:v>
                </c:pt>
                <c:pt idx="1122">
                  <c:v>42222</c:v>
                </c:pt>
                <c:pt idx="1123">
                  <c:v>42223</c:v>
                </c:pt>
                <c:pt idx="1124">
                  <c:v>42226</c:v>
                </c:pt>
                <c:pt idx="1125">
                  <c:v>42227</c:v>
                </c:pt>
                <c:pt idx="1126">
                  <c:v>42228</c:v>
                </c:pt>
                <c:pt idx="1127">
                  <c:v>42229</c:v>
                </c:pt>
                <c:pt idx="1128">
                  <c:v>42230</c:v>
                </c:pt>
                <c:pt idx="1129">
                  <c:v>42233</c:v>
                </c:pt>
                <c:pt idx="1130">
                  <c:v>42234</c:v>
                </c:pt>
                <c:pt idx="1131">
                  <c:v>42235</c:v>
                </c:pt>
                <c:pt idx="1132">
                  <c:v>42236</c:v>
                </c:pt>
                <c:pt idx="1133">
                  <c:v>42237</c:v>
                </c:pt>
                <c:pt idx="1134">
                  <c:v>42240</c:v>
                </c:pt>
                <c:pt idx="1135">
                  <c:v>42241</c:v>
                </c:pt>
                <c:pt idx="1136">
                  <c:v>42242</c:v>
                </c:pt>
                <c:pt idx="1137">
                  <c:v>42243</c:v>
                </c:pt>
                <c:pt idx="1138">
                  <c:v>42244</c:v>
                </c:pt>
                <c:pt idx="1139">
                  <c:v>42247</c:v>
                </c:pt>
                <c:pt idx="1140">
                  <c:v>42248</c:v>
                </c:pt>
                <c:pt idx="1141">
                  <c:v>42249</c:v>
                </c:pt>
                <c:pt idx="1142">
                  <c:v>42250</c:v>
                </c:pt>
                <c:pt idx="1143">
                  <c:v>42251</c:v>
                </c:pt>
                <c:pt idx="1144">
                  <c:v>42255</c:v>
                </c:pt>
                <c:pt idx="1145">
                  <c:v>42256</c:v>
                </c:pt>
                <c:pt idx="1146">
                  <c:v>42257</c:v>
                </c:pt>
                <c:pt idx="1147">
                  <c:v>42258</c:v>
                </c:pt>
                <c:pt idx="1148">
                  <c:v>42261</c:v>
                </c:pt>
                <c:pt idx="1149">
                  <c:v>42262</c:v>
                </c:pt>
                <c:pt idx="1150">
                  <c:v>42263</c:v>
                </c:pt>
                <c:pt idx="1151">
                  <c:v>42264</c:v>
                </c:pt>
                <c:pt idx="1152">
                  <c:v>42265</c:v>
                </c:pt>
                <c:pt idx="1153">
                  <c:v>42268</c:v>
                </c:pt>
                <c:pt idx="1154">
                  <c:v>42269</c:v>
                </c:pt>
                <c:pt idx="1155">
                  <c:v>42270</c:v>
                </c:pt>
                <c:pt idx="1156">
                  <c:v>42271</c:v>
                </c:pt>
                <c:pt idx="1157">
                  <c:v>42272</c:v>
                </c:pt>
                <c:pt idx="1158">
                  <c:v>42275</c:v>
                </c:pt>
                <c:pt idx="1159">
                  <c:v>42276</c:v>
                </c:pt>
                <c:pt idx="1160">
                  <c:v>42277</c:v>
                </c:pt>
                <c:pt idx="1161">
                  <c:v>42278</c:v>
                </c:pt>
                <c:pt idx="1162">
                  <c:v>42279</c:v>
                </c:pt>
                <c:pt idx="1163">
                  <c:v>42282</c:v>
                </c:pt>
                <c:pt idx="1164">
                  <c:v>42283</c:v>
                </c:pt>
                <c:pt idx="1165">
                  <c:v>42284</c:v>
                </c:pt>
                <c:pt idx="1166">
                  <c:v>42285</c:v>
                </c:pt>
                <c:pt idx="1167">
                  <c:v>42286</c:v>
                </c:pt>
                <c:pt idx="1168">
                  <c:v>42290</c:v>
                </c:pt>
                <c:pt idx="1169">
                  <c:v>42291</c:v>
                </c:pt>
                <c:pt idx="1170">
                  <c:v>42292</c:v>
                </c:pt>
                <c:pt idx="1171">
                  <c:v>42293</c:v>
                </c:pt>
                <c:pt idx="1172">
                  <c:v>42296</c:v>
                </c:pt>
                <c:pt idx="1173">
                  <c:v>42297</c:v>
                </c:pt>
                <c:pt idx="1174">
                  <c:v>42298</c:v>
                </c:pt>
                <c:pt idx="1175">
                  <c:v>42299</c:v>
                </c:pt>
                <c:pt idx="1176">
                  <c:v>42300</c:v>
                </c:pt>
                <c:pt idx="1177">
                  <c:v>42303</c:v>
                </c:pt>
                <c:pt idx="1178">
                  <c:v>42304</c:v>
                </c:pt>
                <c:pt idx="1179">
                  <c:v>42305</c:v>
                </c:pt>
                <c:pt idx="1180">
                  <c:v>42306</c:v>
                </c:pt>
                <c:pt idx="1181">
                  <c:v>42307</c:v>
                </c:pt>
                <c:pt idx="1182">
                  <c:v>42310</c:v>
                </c:pt>
                <c:pt idx="1183">
                  <c:v>42311</c:v>
                </c:pt>
                <c:pt idx="1184">
                  <c:v>42312</c:v>
                </c:pt>
                <c:pt idx="1185">
                  <c:v>42313</c:v>
                </c:pt>
                <c:pt idx="1186">
                  <c:v>42314</c:v>
                </c:pt>
                <c:pt idx="1187">
                  <c:v>42317</c:v>
                </c:pt>
                <c:pt idx="1188">
                  <c:v>42318</c:v>
                </c:pt>
                <c:pt idx="1189">
                  <c:v>42320</c:v>
                </c:pt>
                <c:pt idx="1190">
                  <c:v>42321</c:v>
                </c:pt>
                <c:pt idx="1191">
                  <c:v>42324</c:v>
                </c:pt>
                <c:pt idx="1192">
                  <c:v>42325</c:v>
                </c:pt>
                <c:pt idx="1193">
                  <c:v>42326</c:v>
                </c:pt>
                <c:pt idx="1194">
                  <c:v>42327</c:v>
                </c:pt>
                <c:pt idx="1195">
                  <c:v>42328</c:v>
                </c:pt>
                <c:pt idx="1196">
                  <c:v>42331</c:v>
                </c:pt>
                <c:pt idx="1197">
                  <c:v>42332</c:v>
                </c:pt>
                <c:pt idx="1198">
                  <c:v>42333</c:v>
                </c:pt>
                <c:pt idx="1199">
                  <c:v>42335</c:v>
                </c:pt>
                <c:pt idx="1200">
                  <c:v>42338</c:v>
                </c:pt>
                <c:pt idx="1201">
                  <c:v>42339</c:v>
                </c:pt>
                <c:pt idx="1202">
                  <c:v>42340</c:v>
                </c:pt>
                <c:pt idx="1203">
                  <c:v>42341</c:v>
                </c:pt>
                <c:pt idx="1204">
                  <c:v>42342</c:v>
                </c:pt>
                <c:pt idx="1205">
                  <c:v>42345</c:v>
                </c:pt>
                <c:pt idx="1206">
                  <c:v>42346</c:v>
                </c:pt>
                <c:pt idx="1207">
                  <c:v>42347</c:v>
                </c:pt>
                <c:pt idx="1208">
                  <c:v>42348</c:v>
                </c:pt>
                <c:pt idx="1209">
                  <c:v>42349</c:v>
                </c:pt>
                <c:pt idx="1210">
                  <c:v>42352</c:v>
                </c:pt>
                <c:pt idx="1211">
                  <c:v>42353</c:v>
                </c:pt>
                <c:pt idx="1212">
                  <c:v>42354</c:v>
                </c:pt>
                <c:pt idx="1213">
                  <c:v>42355</c:v>
                </c:pt>
                <c:pt idx="1214">
                  <c:v>42356</c:v>
                </c:pt>
                <c:pt idx="1215">
                  <c:v>42359</c:v>
                </c:pt>
                <c:pt idx="1216">
                  <c:v>42360</c:v>
                </c:pt>
                <c:pt idx="1217">
                  <c:v>42361</c:v>
                </c:pt>
                <c:pt idx="1218">
                  <c:v>42362</c:v>
                </c:pt>
                <c:pt idx="1219">
                  <c:v>42366</c:v>
                </c:pt>
                <c:pt idx="1220">
                  <c:v>42367</c:v>
                </c:pt>
                <c:pt idx="1221">
                  <c:v>42368</c:v>
                </c:pt>
                <c:pt idx="1222">
                  <c:v>42369</c:v>
                </c:pt>
                <c:pt idx="1223">
                  <c:v>42373</c:v>
                </c:pt>
                <c:pt idx="1224">
                  <c:v>42374</c:v>
                </c:pt>
                <c:pt idx="1225">
                  <c:v>42375</c:v>
                </c:pt>
                <c:pt idx="1226">
                  <c:v>42376</c:v>
                </c:pt>
                <c:pt idx="1227">
                  <c:v>42377</c:v>
                </c:pt>
                <c:pt idx="1228">
                  <c:v>42380</c:v>
                </c:pt>
                <c:pt idx="1229">
                  <c:v>42381</c:v>
                </c:pt>
                <c:pt idx="1230">
                  <c:v>42382</c:v>
                </c:pt>
                <c:pt idx="1231">
                  <c:v>42383</c:v>
                </c:pt>
                <c:pt idx="1232">
                  <c:v>42384</c:v>
                </c:pt>
                <c:pt idx="1233">
                  <c:v>42388</c:v>
                </c:pt>
                <c:pt idx="1234">
                  <c:v>42389</c:v>
                </c:pt>
                <c:pt idx="1235">
                  <c:v>42390</c:v>
                </c:pt>
                <c:pt idx="1236">
                  <c:v>42391</c:v>
                </c:pt>
                <c:pt idx="1237">
                  <c:v>42394</c:v>
                </c:pt>
                <c:pt idx="1238">
                  <c:v>42395</c:v>
                </c:pt>
                <c:pt idx="1239">
                  <c:v>42396</c:v>
                </c:pt>
                <c:pt idx="1240">
                  <c:v>42397</c:v>
                </c:pt>
                <c:pt idx="1241">
                  <c:v>42398</c:v>
                </c:pt>
                <c:pt idx="1242">
                  <c:v>42401</c:v>
                </c:pt>
                <c:pt idx="1243">
                  <c:v>42402</c:v>
                </c:pt>
                <c:pt idx="1244">
                  <c:v>42403</c:v>
                </c:pt>
                <c:pt idx="1245">
                  <c:v>42404</c:v>
                </c:pt>
                <c:pt idx="1246">
                  <c:v>42405</c:v>
                </c:pt>
                <c:pt idx="1247">
                  <c:v>42408</c:v>
                </c:pt>
                <c:pt idx="1248">
                  <c:v>42409</c:v>
                </c:pt>
                <c:pt idx="1249">
                  <c:v>42410</c:v>
                </c:pt>
                <c:pt idx="1250">
                  <c:v>42411</c:v>
                </c:pt>
                <c:pt idx="1251">
                  <c:v>42412</c:v>
                </c:pt>
                <c:pt idx="1252">
                  <c:v>42416</c:v>
                </c:pt>
                <c:pt idx="1253">
                  <c:v>42417</c:v>
                </c:pt>
                <c:pt idx="1254">
                  <c:v>42418</c:v>
                </c:pt>
                <c:pt idx="1255">
                  <c:v>42419</c:v>
                </c:pt>
                <c:pt idx="1256">
                  <c:v>42422</c:v>
                </c:pt>
                <c:pt idx="1257">
                  <c:v>42423</c:v>
                </c:pt>
                <c:pt idx="1258">
                  <c:v>42424</c:v>
                </c:pt>
                <c:pt idx="1259">
                  <c:v>42425</c:v>
                </c:pt>
                <c:pt idx="1260">
                  <c:v>42426</c:v>
                </c:pt>
                <c:pt idx="1261">
                  <c:v>42429</c:v>
                </c:pt>
                <c:pt idx="1262">
                  <c:v>42430</c:v>
                </c:pt>
                <c:pt idx="1263">
                  <c:v>42431</c:v>
                </c:pt>
                <c:pt idx="1264">
                  <c:v>42432</c:v>
                </c:pt>
                <c:pt idx="1265">
                  <c:v>42433</c:v>
                </c:pt>
                <c:pt idx="1266">
                  <c:v>42436</c:v>
                </c:pt>
                <c:pt idx="1267">
                  <c:v>42437</c:v>
                </c:pt>
                <c:pt idx="1268">
                  <c:v>42438</c:v>
                </c:pt>
                <c:pt idx="1269">
                  <c:v>42439</c:v>
                </c:pt>
                <c:pt idx="1270">
                  <c:v>42440</c:v>
                </c:pt>
                <c:pt idx="1271">
                  <c:v>42443</c:v>
                </c:pt>
                <c:pt idx="1272">
                  <c:v>42444</c:v>
                </c:pt>
                <c:pt idx="1273">
                  <c:v>42445</c:v>
                </c:pt>
                <c:pt idx="1274">
                  <c:v>42446</c:v>
                </c:pt>
                <c:pt idx="1275">
                  <c:v>42447</c:v>
                </c:pt>
                <c:pt idx="1276">
                  <c:v>42450</c:v>
                </c:pt>
                <c:pt idx="1277">
                  <c:v>42451</c:v>
                </c:pt>
                <c:pt idx="1278">
                  <c:v>42452</c:v>
                </c:pt>
                <c:pt idx="1279">
                  <c:v>42453</c:v>
                </c:pt>
                <c:pt idx="1280">
                  <c:v>42457</c:v>
                </c:pt>
                <c:pt idx="1281">
                  <c:v>42458</c:v>
                </c:pt>
                <c:pt idx="1282">
                  <c:v>42459</c:v>
                </c:pt>
                <c:pt idx="1283">
                  <c:v>42460</c:v>
                </c:pt>
                <c:pt idx="1284">
                  <c:v>42461</c:v>
                </c:pt>
                <c:pt idx="1285">
                  <c:v>42464</c:v>
                </c:pt>
                <c:pt idx="1286">
                  <c:v>42465</c:v>
                </c:pt>
                <c:pt idx="1287">
                  <c:v>42466</c:v>
                </c:pt>
                <c:pt idx="1288">
                  <c:v>42467</c:v>
                </c:pt>
                <c:pt idx="1289">
                  <c:v>42468</c:v>
                </c:pt>
                <c:pt idx="1290">
                  <c:v>42471</c:v>
                </c:pt>
                <c:pt idx="1291">
                  <c:v>42472</c:v>
                </c:pt>
                <c:pt idx="1292">
                  <c:v>42473</c:v>
                </c:pt>
                <c:pt idx="1293">
                  <c:v>42474</c:v>
                </c:pt>
                <c:pt idx="1294">
                  <c:v>42475</c:v>
                </c:pt>
                <c:pt idx="1295">
                  <c:v>42478</c:v>
                </c:pt>
                <c:pt idx="1296">
                  <c:v>42479</c:v>
                </c:pt>
                <c:pt idx="1297">
                  <c:v>42480</c:v>
                </c:pt>
                <c:pt idx="1298">
                  <c:v>42481</c:v>
                </c:pt>
                <c:pt idx="1299">
                  <c:v>42482</c:v>
                </c:pt>
                <c:pt idx="1300">
                  <c:v>42485</c:v>
                </c:pt>
                <c:pt idx="1301">
                  <c:v>42486</c:v>
                </c:pt>
                <c:pt idx="1302">
                  <c:v>42487</c:v>
                </c:pt>
                <c:pt idx="1303">
                  <c:v>42488</c:v>
                </c:pt>
                <c:pt idx="1304">
                  <c:v>42489</c:v>
                </c:pt>
                <c:pt idx="1305">
                  <c:v>42492</c:v>
                </c:pt>
                <c:pt idx="1306">
                  <c:v>42493</c:v>
                </c:pt>
                <c:pt idx="1307">
                  <c:v>42494</c:v>
                </c:pt>
                <c:pt idx="1308">
                  <c:v>42495</c:v>
                </c:pt>
                <c:pt idx="1309">
                  <c:v>42496</c:v>
                </c:pt>
                <c:pt idx="1310">
                  <c:v>42499</c:v>
                </c:pt>
                <c:pt idx="1311">
                  <c:v>42500</c:v>
                </c:pt>
                <c:pt idx="1312">
                  <c:v>42501</c:v>
                </c:pt>
                <c:pt idx="1313">
                  <c:v>42502</c:v>
                </c:pt>
                <c:pt idx="1314">
                  <c:v>42503</c:v>
                </c:pt>
                <c:pt idx="1315">
                  <c:v>42506</c:v>
                </c:pt>
                <c:pt idx="1316">
                  <c:v>42507</c:v>
                </c:pt>
                <c:pt idx="1317">
                  <c:v>42508</c:v>
                </c:pt>
                <c:pt idx="1318">
                  <c:v>42509</c:v>
                </c:pt>
                <c:pt idx="1319">
                  <c:v>42510</c:v>
                </c:pt>
                <c:pt idx="1320">
                  <c:v>42513</c:v>
                </c:pt>
                <c:pt idx="1321">
                  <c:v>42514</c:v>
                </c:pt>
                <c:pt idx="1322">
                  <c:v>42515</c:v>
                </c:pt>
                <c:pt idx="1323">
                  <c:v>42516</c:v>
                </c:pt>
                <c:pt idx="1324">
                  <c:v>42517</c:v>
                </c:pt>
                <c:pt idx="1325">
                  <c:v>42521</c:v>
                </c:pt>
                <c:pt idx="1326">
                  <c:v>42522</c:v>
                </c:pt>
                <c:pt idx="1327">
                  <c:v>42523</c:v>
                </c:pt>
                <c:pt idx="1328">
                  <c:v>42524</c:v>
                </c:pt>
                <c:pt idx="1329">
                  <c:v>42527</c:v>
                </c:pt>
                <c:pt idx="1330">
                  <c:v>42528</c:v>
                </c:pt>
                <c:pt idx="1331">
                  <c:v>42529</c:v>
                </c:pt>
                <c:pt idx="1332">
                  <c:v>42530</c:v>
                </c:pt>
                <c:pt idx="1333">
                  <c:v>42531</c:v>
                </c:pt>
                <c:pt idx="1334">
                  <c:v>42534</c:v>
                </c:pt>
                <c:pt idx="1335">
                  <c:v>42535</c:v>
                </c:pt>
                <c:pt idx="1336">
                  <c:v>42536</c:v>
                </c:pt>
                <c:pt idx="1337">
                  <c:v>42537</c:v>
                </c:pt>
                <c:pt idx="1338">
                  <c:v>42538</c:v>
                </c:pt>
                <c:pt idx="1339">
                  <c:v>42541</c:v>
                </c:pt>
                <c:pt idx="1340">
                  <c:v>42542</c:v>
                </c:pt>
                <c:pt idx="1341">
                  <c:v>42543</c:v>
                </c:pt>
                <c:pt idx="1342">
                  <c:v>42544</c:v>
                </c:pt>
                <c:pt idx="1343">
                  <c:v>42545</c:v>
                </c:pt>
                <c:pt idx="1344">
                  <c:v>42548</c:v>
                </c:pt>
                <c:pt idx="1345">
                  <c:v>42549</c:v>
                </c:pt>
                <c:pt idx="1346">
                  <c:v>42550</c:v>
                </c:pt>
                <c:pt idx="1347">
                  <c:v>42551</c:v>
                </c:pt>
                <c:pt idx="1348">
                  <c:v>42552</c:v>
                </c:pt>
                <c:pt idx="1349">
                  <c:v>42556</c:v>
                </c:pt>
                <c:pt idx="1350">
                  <c:v>42557</c:v>
                </c:pt>
                <c:pt idx="1351">
                  <c:v>42558</c:v>
                </c:pt>
                <c:pt idx="1352">
                  <c:v>42559</c:v>
                </c:pt>
                <c:pt idx="1353">
                  <c:v>42562</c:v>
                </c:pt>
                <c:pt idx="1354">
                  <c:v>42563</c:v>
                </c:pt>
                <c:pt idx="1355">
                  <c:v>42564</c:v>
                </c:pt>
                <c:pt idx="1356">
                  <c:v>42565</c:v>
                </c:pt>
                <c:pt idx="1357">
                  <c:v>42566</c:v>
                </c:pt>
                <c:pt idx="1358">
                  <c:v>42569</c:v>
                </c:pt>
                <c:pt idx="1359">
                  <c:v>42570</c:v>
                </c:pt>
                <c:pt idx="1360">
                  <c:v>42571</c:v>
                </c:pt>
                <c:pt idx="1361">
                  <c:v>42572</c:v>
                </c:pt>
                <c:pt idx="1362">
                  <c:v>42573</c:v>
                </c:pt>
                <c:pt idx="1363">
                  <c:v>42576</c:v>
                </c:pt>
                <c:pt idx="1364">
                  <c:v>42577</c:v>
                </c:pt>
                <c:pt idx="1365">
                  <c:v>42578</c:v>
                </c:pt>
                <c:pt idx="1366">
                  <c:v>42579</c:v>
                </c:pt>
                <c:pt idx="1367">
                  <c:v>42580</c:v>
                </c:pt>
              </c:numCache>
            </c:numRef>
          </c:cat>
          <c:val>
            <c:numRef>
              <c:f>'Prepay Risk vs IOS OAS'!$C$3:$C$1370</c:f>
              <c:numCache>
                <c:formatCode>0</c:formatCode>
                <c:ptCount val="1368"/>
                <c:pt idx="0">
                  <c:v>-46.355499000000002</c:v>
                </c:pt>
                <c:pt idx="1">
                  <c:v>-59.443801999999998</c:v>
                </c:pt>
                <c:pt idx="2">
                  <c:v>-65.651900999999995</c:v>
                </c:pt>
                <c:pt idx="3">
                  <c:v>-47.389000000000003</c:v>
                </c:pt>
                <c:pt idx="4">
                  <c:v>-51.927298999999998</c:v>
                </c:pt>
                <c:pt idx="5">
                  <c:v>-36.043598000000003</c:v>
                </c:pt>
                <c:pt idx="6">
                  <c:v>-40.838698999999998</c:v>
                </c:pt>
                <c:pt idx="7">
                  <c:v>-36.337600999999999</c:v>
                </c:pt>
                <c:pt idx="8">
                  <c:v>-30.010598999999999</c:v>
                </c:pt>
                <c:pt idx="9">
                  <c:v>-27.406798999999999</c:v>
                </c:pt>
                <c:pt idx="10">
                  <c:v>-22.981199</c:v>
                </c:pt>
                <c:pt idx="11">
                  <c:v>-28.412299999999998</c:v>
                </c:pt>
                <c:pt idx="12">
                  <c:v>-50.316001999999997</c:v>
                </c:pt>
                <c:pt idx="13">
                  <c:v>-40.587898000000003</c:v>
                </c:pt>
                <c:pt idx="14">
                  <c:v>-51.506900999999999</c:v>
                </c:pt>
                <c:pt idx="15">
                  <c:v>-59.562099000000003</c:v>
                </c:pt>
                <c:pt idx="16">
                  <c:v>-46.314200999999997</c:v>
                </c:pt>
                <c:pt idx="17">
                  <c:v>-24.422799999999999</c:v>
                </c:pt>
                <c:pt idx="18">
                  <c:v>-21.935101</c:v>
                </c:pt>
                <c:pt idx="19">
                  <c:v>-36.973300999999999</c:v>
                </c:pt>
                <c:pt idx="20">
                  <c:v>-44.364699999999999</c:v>
                </c:pt>
                <c:pt idx="21">
                  <c:v>-28.299199999999999</c:v>
                </c:pt>
                <c:pt idx="22">
                  <c:v>-28.6996</c:v>
                </c:pt>
                <c:pt idx="23">
                  <c:v>-31.032301</c:v>
                </c:pt>
                <c:pt idx="24">
                  <c:v>-39.778098999999997</c:v>
                </c:pt>
                <c:pt idx="25">
                  <c:v>-39.322800000000001</c:v>
                </c:pt>
                <c:pt idx="26">
                  <c:v>-41.5625</c:v>
                </c:pt>
                <c:pt idx="27">
                  <c:v>-49.425499000000002</c:v>
                </c:pt>
                <c:pt idx="28">
                  <c:v>-64.829696999999996</c:v>
                </c:pt>
                <c:pt idx="29">
                  <c:v>-77.691399000000004</c:v>
                </c:pt>
                <c:pt idx="30">
                  <c:v>-85.883797000000001</c:v>
                </c:pt>
                <c:pt idx="31">
                  <c:v>-84.886803</c:v>
                </c:pt>
                <c:pt idx="32">
                  <c:v>-86.372497999999993</c:v>
                </c:pt>
                <c:pt idx="33">
                  <c:v>-92.224402999999995</c:v>
                </c:pt>
                <c:pt idx="34">
                  <c:v>-88.982001999999994</c:v>
                </c:pt>
                <c:pt idx="35">
                  <c:v>-105.489304</c:v>
                </c:pt>
                <c:pt idx="36">
                  <c:v>-121.661102</c:v>
                </c:pt>
                <c:pt idx="37">
                  <c:v>-130.50590500000001</c:v>
                </c:pt>
                <c:pt idx="38">
                  <c:v>-135.06170700000001</c:v>
                </c:pt>
                <c:pt idx="39">
                  <c:v>-141.42529300000001</c:v>
                </c:pt>
                <c:pt idx="40">
                  <c:v>-137.64359999999999</c:v>
                </c:pt>
                <c:pt idx="41">
                  <c:v>-137.808899</c:v>
                </c:pt>
                <c:pt idx="42">
                  <c:v>-137.074997</c:v>
                </c:pt>
                <c:pt idx="43">
                  <c:v>-124.151802</c:v>
                </c:pt>
                <c:pt idx="44">
                  <c:v>115.686897</c:v>
                </c:pt>
                <c:pt idx="45">
                  <c:v>-111.029999</c:v>
                </c:pt>
                <c:pt idx="46">
                  <c:v>-120.20839700000001</c:v>
                </c:pt>
                <c:pt idx="47">
                  <c:v>-119.152901</c:v>
                </c:pt>
                <c:pt idx="48">
                  <c:v>-117.247803</c:v>
                </c:pt>
                <c:pt idx="49">
                  <c:v>-116.952499</c:v>
                </c:pt>
                <c:pt idx="50">
                  <c:v>-117.538498</c:v>
                </c:pt>
                <c:pt idx="51">
                  <c:v>-103.995903</c:v>
                </c:pt>
                <c:pt idx="52">
                  <c:v>-106.533096</c:v>
                </c:pt>
                <c:pt idx="53">
                  <c:v>-108.476501</c:v>
                </c:pt>
                <c:pt idx="54">
                  <c:v>-108.627403</c:v>
                </c:pt>
                <c:pt idx="55">
                  <c:v>-100.710098</c:v>
                </c:pt>
                <c:pt idx="56">
                  <c:v>-93.175597999999994</c:v>
                </c:pt>
                <c:pt idx="57">
                  <c:v>-103.90570099999999</c:v>
                </c:pt>
                <c:pt idx="58">
                  <c:v>-101.403999</c:v>
                </c:pt>
                <c:pt idx="59">
                  <c:v>-114.08669999999999</c:v>
                </c:pt>
                <c:pt idx="60">
                  <c:v>-111.4729</c:v>
                </c:pt>
                <c:pt idx="61">
                  <c:v>-129.59599299999999</c:v>
                </c:pt>
                <c:pt idx="62">
                  <c:v>-121.444801</c:v>
                </c:pt>
                <c:pt idx="63">
                  <c:v>-113.47380099999999</c:v>
                </c:pt>
                <c:pt idx="64">
                  <c:v>-108.28649900000001</c:v>
                </c:pt>
                <c:pt idx="65">
                  <c:v>-122.6054</c:v>
                </c:pt>
                <c:pt idx="66">
                  <c:v>-130.94000199999999</c:v>
                </c:pt>
                <c:pt idx="67">
                  <c:v>-142.17790199999999</c:v>
                </c:pt>
                <c:pt idx="68">
                  <c:v>-151.290604</c:v>
                </c:pt>
                <c:pt idx="69">
                  <c:v>-167.628601</c:v>
                </c:pt>
                <c:pt idx="70">
                  <c:v>-164.972702</c:v>
                </c:pt>
                <c:pt idx="71">
                  <c:v>-144.80439799999999</c:v>
                </c:pt>
                <c:pt idx="72">
                  <c:v>-146.529404</c:v>
                </c:pt>
                <c:pt idx="73">
                  <c:v>-144.807907</c:v>
                </c:pt>
                <c:pt idx="74">
                  <c:v>-129.80059800000001</c:v>
                </c:pt>
                <c:pt idx="75">
                  <c:v>-146.11729399999999</c:v>
                </c:pt>
                <c:pt idx="76">
                  <c:v>-154.878693</c:v>
                </c:pt>
                <c:pt idx="77">
                  <c:v>-167.74659700000001</c:v>
                </c:pt>
                <c:pt idx="78">
                  <c:v>-180.83670000000001</c:v>
                </c:pt>
                <c:pt idx="79">
                  <c:v>-159.42250100000001</c:v>
                </c:pt>
                <c:pt idx="80">
                  <c:v>-165.55149800000001</c:v>
                </c:pt>
                <c:pt idx="81">
                  <c:v>-153.711502</c:v>
                </c:pt>
                <c:pt idx="82">
                  <c:v>-153.46620200000001</c:v>
                </c:pt>
                <c:pt idx="83">
                  <c:v>-184.65269499999999</c:v>
                </c:pt>
                <c:pt idx="84">
                  <c:v>-165.41760300000001</c:v>
                </c:pt>
                <c:pt idx="85">
                  <c:v>-143.43150299999999</c:v>
                </c:pt>
                <c:pt idx="86">
                  <c:v>-152.50889599999999</c:v>
                </c:pt>
                <c:pt idx="87">
                  <c:v>-150.42700199999999</c:v>
                </c:pt>
                <c:pt idx="88">
                  <c:v>-143.43150299999999</c:v>
                </c:pt>
                <c:pt idx="89">
                  <c:v>-152.50889599999999</c:v>
                </c:pt>
                <c:pt idx="90">
                  <c:v>-142.10060100000001</c:v>
                </c:pt>
                <c:pt idx="91">
                  <c:v>-147.61360199999999</c:v>
                </c:pt>
                <c:pt idx="92">
                  <c:v>-126.6576</c:v>
                </c:pt>
                <c:pt idx="93">
                  <c:v>-114.576103</c:v>
                </c:pt>
                <c:pt idx="94">
                  <c:v>-126.025299</c:v>
                </c:pt>
                <c:pt idx="95">
                  <c:v>-149.566406</c:v>
                </c:pt>
                <c:pt idx="96">
                  <c:v>-167.92739900000001</c:v>
                </c:pt>
                <c:pt idx="97">
                  <c:v>-184.590103</c:v>
                </c:pt>
                <c:pt idx="98">
                  <c:v>-208.734207</c:v>
                </c:pt>
                <c:pt idx="99">
                  <c:v>-196.01719700000001</c:v>
                </c:pt>
                <c:pt idx="100">
                  <c:v>-190.83180200000001</c:v>
                </c:pt>
                <c:pt idx="101">
                  <c:v>-211.08009300000001</c:v>
                </c:pt>
                <c:pt idx="102">
                  <c:v>-176.598907</c:v>
                </c:pt>
                <c:pt idx="103">
                  <c:v>-161.908997</c:v>
                </c:pt>
                <c:pt idx="104">
                  <c:v>-160.67030299999999</c:v>
                </c:pt>
                <c:pt idx="105">
                  <c:v>-151.01319899999999</c:v>
                </c:pt>
                <c:pt idx="106">
                  <c:v>-155.20249899999999</c:v>
                </c:pt>
                <c:pt idx="107">
                  <c:v>-155.61300700000001</c:v>
                </c:pt>
                <c:pt idx="108">
                  <c:v>-159.14909399999999</c:v>
                </c:pt>
                <c:pt idx="109">
                  <c:v>-157.30169699999999</c:v>
                </c:pt>
                <c:pt idx="110">
                  <c:v>-151.40130600000001</c:v>
                </c:pt>
                <c:pt idx="111">
                  <c:v>-158.899597</c:v>
                </c:pt>
                <c:pt idx="112">
                  <c:v>-150.48599200000001</c:v>
                </c:pt>
                <c:pt idx="113">
                  <c:v>-157.503693</c:v>
                </c:pt>
                <c:pt idx="114">
                  <c:v>-152.16789199999999</c:v>
                </c:pt>
                <c:pt idx="115">
                  <c:v>-169.447205</c:v>
                </c:pt>
                <c:pt idx="116">
                  <c:v>-160.44650300000001</c:v>
                </c:pt>
                <c:pt idx="117">
                  <c:v>-131.04409799999999</c:v>
                </c:pt>
                <c:pt idx="118">
                  <c:v>-117.55500000000001</c:v>
                </c:pt>
                <c:pt idx="119">
                  <c:v>-95.877701000000002</c:v>
                </c:pt>
                <c:pt idx="120">
                  <c:v>-81.612801000000005</c:v>
                </c:pt>
                <c:pt idx="121">
                  <c:v>-30.2742</c:v>
                </c:pt>
                <c:pt idx="122">
                  <c:v>-60.526198999999998</c:v>
                </c:pt>
                <c:pt idx="123">
                  <c:v>-32.468497999999997</c:v>
                </c:pt>
                <c:pt idx="124">
                  <c:v>67.997703999999999</c:v>
                </c:pt>
                <c:pt idx="125">
                  <c:v>212.84480300000001</c:v>
                </c:pt>
                <c:pt idx="126">
                  <c:v>150.24899300000001</c:v>
                </c:pt>
                <c:pt idx="127">
                  <c:v>185.57150300000001</c:v>
                </c:pt>
                <c:pt idx="128">
                  <c:v>165.89149499999999</c:v>
                </c:pt>
                <c:pt idx="129">
                  <c:v>170.404999</c:v>
                </c:pt>
                <c:pt idx="130">
                  <c:v>181.5625</c:v>
                </c:pt>
                <c:pt idx="131">
                  <c:v>201.32539399999999</c:v>
                </c:pt>
                <c:pt idx="132">
                  <c:v>204.99620100000001</c:v>
                </c:pt>
                <c:pt idx="133">
                  <c:v>218.77720600000001</c:v>
                </c:pt>
                <c:pt idx="134">
                  <c:v>207.47309899999999</c:v>
                </c:pt>
                <c:pt idx="135">
                  <c:v>165.69160500000001</c:v>
                </c:pt>
                <c:pt idx="136">
                  <c:v>226.270004</c:v>
                </c:pt>
                <c:pt idx="137">
                  <c:v>208.36329699999999</c:v>
                </c:pt>
                <c:pt idx="138">
                  <c:v>160.53990200000001</c:v>
                </c:pt>
                <c:pt idx="139">
                  <c:v>179.919006</c:v>
                </c:pt>
                <c:pt idx="140">
                  <c:v>141.329803</c:v>
                </c:pt>
                <c:pt idx="141">
                  <c:v>166.545502</c:v>
                </c:pt>
                <c:pt idx="142">
                  <c:v>196.21000699999999</c:v>
                </c:pt>
                <c:pt idx="143">
                  <c:v>219.12429800000001</c:v>
                </c:pt>
                <c:pt idx="144">
                  <c:v>187.603195</c:v>
                </c:pt>
                <c:pt idx="145">
                  <c:v>222.77979999999999</c:v>
                </c:pt>
                <c:pt idx="146">
                  <c:v>198.651398</c:v>
                </c:pt>
                <c:pt idx="147">
                  <c:v>163.085297</c:v>
                </c:pt>
                <c:pt idx="148">
                  <c:v>171.527603</c:v>
                </c:pt>
                <c:pt idx="149">
                  <c:v>182.26840200000001</c:v>
                </c:pt>
                <c:pt idx="150">
                  <c:v>162.280304</c:v>
                </c:pt>
                <c:pt idx="151">
                  <c:v>146.23460399999999</c:v>
                </c:pt>
                <c:pt idx="152">
                  <c:v>209.977203</c:v>
                </c:pt>
                <c:pt idx="153">
                  <c:v>217.34440599999999</c:v>
                </c:pt>
                <c:pt idx="154">
                  <c:v>318.66861</c:v>
                </c:pt>
                <c:pt idx="155">
                  <c:v>506.69229100000001</c:v>
                </c:pt>
                <c:pt idx="156">
                  <c:v>402.06860399999999</c:v>
                </c:pt>
                <c:pt idx="157">
                  <c:v>411.81408699999997</c:v>
                </c:pt>
                <c:pt idx="158">
                  <c:v>362.45700099999999</c:v>
                </c:pt>
                <c:pt idx="159">
                  <c:v>337.88320900000002</c:v>
                </c:pt>
                <c:pt idx="160">
                  <c:v>387.40838600000001</c:v>
                </c:pt>
                <c:pt idx="161">
                  <c:v>402.68069500000001</c:v>
                </c:pt>
                <c:pt idx="162">
                  <c:v>452.123108</c:v>
                </c:pt>
                <c:pt idx="163">
                  <c:v>390.32308999999998</c:v>
                </c:pt>
                <c:pt idx="164">
                  <c:v>346.89920000000001</c:v>
                </c:pt>
                <c:pt idx="165">
                  <c:v>341.91738900000001</c:v>
                </c:pt>
                <c:pt idx="166">
                  <c:v>571.11279300000001</c:v>
                </c:pt>
                <c:pt idx="167">
                  <c:v>558.91272000000004</c:v>
                </c:pt>
                <c:pt idx="168">
                  <c:v>498.21618699999999</c:v>
                </c:pt>
                <c:pt idx="169">
                  <c:v>595.66577099999995</c:v>
                </c:pt>
                <c:pt idx="170">
                  <c:v>554.31030299999998</c:v>
                </c:pt>
                <c:pt idx="171">
                  <c:v>583.54742399999998</c:v>
                </c:pt>
                <c:pt idx="172">
                  <c:v>592.65258800000004</c:v>
                </c:pt>
                <c:pt idx="173">
                  <c:v>571.28790300000003</c:v>
                </c:pt>
                <c:pt idx="174">
                  <c:v>553.003601</c:v>
                </c:pt>
                <c:pt idx="175">
                  <c:v>543.54217500000004</c:v>
                </c:pt>
                <c:pt idx="176">
                  <c:v>504.98129299999999</c:v>
                </c:pt>
                <c:pt idx="177">
                  <c:v>558.97827099999995</c:v>
                </c:pt>
                <c:pt idx="178">
                  <c:v>515.569885</c:v>
                </c:pt>
                <c:pt idx="179">
                  <c:v>386.40411399999999</c:v>
                </c:pt>
                <c:pt idx="180">
                  <c:v>431.65380900000002</c:v>
                </c:pt>
                <c:pt idx="181">
                  <c:v>529.158997</c:v>
                </c:pt>
                <c:pt idx="182">
                  <c:v>616.67901600000005</c:v>
                </c:pt>
                <c:pt idx="183">
                  <c:v>618.67730700000004</c:v>
                </c:pt>
                <c:pt idx="184">
                  <c:v>549.28417999999999</c:v>
                </c:pt>
                <c:pt idx="185">
                  <c:v>572.97912599999995</c:v>
                </c:pt>
                <c:pt idx="186">
                  <c:v>630.30102499999998</c:v>
                </c:pt>
                <c:pt idx="187">
                  <c:v>615.78887899999995</c:v>
                </c:pt>
                <c:pt idx="188">
                  <c:v>641.28967299999999</c:v>
                </c:pt>
                <c:pt idx="189">
                  <c:v>649.35717799999998</c:v>
                </c:pt>
                <c:pt idx="190">
                  <c:v>632.01147500000002</c:v>
                </c:pt>
                <c:pt idx="191">
                  <c:v>634.83471699999996</c:v>
                </c:pt>
                <c:pt idx="192">
                  <c:v>619.89160200000003</c:v>
                </c:pt>
                <c:pt idx="193">
                  <c:v>629.605774</c:v>
                </c:pt>
                <c:pt idx="194">
                  <c:v>575.94122300000004</c:v>
                </c:pt>
                <c:pt idx="195">
                  <c:v>588.51208499999996</c:v>
                </c:pt>
                <c:pt idx="196">
                  <c:v>597.26178000000004</c:v>
                </c:pt>
                <c:pt idx="197">
                  <c:v>562.76147500000002</c:v>
                </c:pt>
                <c:pt idx="198">
                  <c:v>516.54400599999997</c:v>
                </c:pt>
                <c:pt idx="199">
                  <c:v>514.64190699999995</c:v>
                </c:pt>
                <c:pt idx="200">
                  <c:v>520.67559800000004</c:v>
                </c:pt>
                <c:pt idx="201">
                  <c:v>536.75042699999995</c:v>
                </c:pt>
                <c:pt idx="202">
                  <c:v>524.893372</c:v>
                </c:pt>
                <c:pt idx="203">
                  <c:v>536.76800500000002</c:v>
                </c:pt>
                <c:pt idx="204">
                  <c:v>547.01458700000001</c:v>
                </c:pt>
                <c:pt idx="205">
                  <c:v>549.46972700000003</c:v>
                </c:pt>
                <c:pt idx="206">
                  <c:v>571.09692399999994</c:v>
                </c:pt>
                <c:pt idx="207">
                  <c:v>551.06317100000001</c:v>
                </c:pt>
                <c:pt idx="208">
                  <c:v>500.40579200000002</c:v>
                </c:pt>
                <c:pt idx="209">
                  <c:v>510.26629600000001</c:v>
                </c:pt>
                <c:pt idx="210">
                  <c:v>522.46698000000004</c:v>
                </c:pt>
                <c:pt idx="211">
                  <c:v>544.02117899999996</c:v>
                </c:pt>
                <c:pt idx="212">
                  <c:v>536.22497599999997</c:v>
                </c:pt>
                <c:pt idx="213">
                  <c:v>549.69769299999996</c:v>
                </c:pt>
                <c:pt idx="214">
                  <c:v>591.45141599999999</c:v>
                </c:pt>
                <c:pt idx="215">
                  <c:v>542.69537400000002</c:v>
                </c:pt>
                <c:pt idx="216">
                  <c:v>532.91687000000002</c:v>
                </c:pt>
                <c:pt idx="217">
                  <c:v>498.67550699999998</c:v>
                </c:pt>
                <c:pt idx="218">
                  <c:v>456.501801</c:v>
                </c:pt>
                <c:pt idx="219">
                  <c:v>461.38189699999998</c:v>
                </c:pt>
                <c:pt idx="220">
                  <c:v>497.535889</c:v>
                </c:pt>
                <c:pt idx="221">
                  <c:v>511.15978999999999</c:v>
                </c:pt>
                <c:pt idx="222">
                  <c:v>531.68841599999996</c:v>
                </c:pt>
                <c:pt idx="223">
                  <c:v>234.40919500000001</c:v>
                </c:pt>
                <c:pt idx="224">
                  <c:v>220.58659399999999</c:v>
                </c:pt>
                <c:pt idx="225">
                  <c:v>240.911697</c:v>
                </c:pt>
                <c:pt idx="226">
                  <c:v>266.53460699999999</c:v>
                </c:pt>
                <c:pt idx="227">
                  <c:v>270.11138899999997</c:v>
                </c:pt>
                <c:pt idx="228">
                  <c:v>222.23039199999999</c:v>
                </c:pt>
                <c:pt idx="229">
                  <c:v>254.002396</c:v>
                </c:pt>
                <c:pt idx="230">
                  <c:v>252.30360400000001</c:v>
                </c:pt>
                <c:pt idx="231">
                  <c:v>318.09210200000001</c:v>
                </c:pt>
                <c:pt idx="232">
                  <c:v>309.236603</c:v>
                </c:pt>
                <c:pt idx="233">
                  <c:v>279.54901100000001</c:v>
                </c:pt>
                <c:pt idx="234">
                  <c:v>219.23280299999999</c:v>
                </c:pt>
                <c:pt idx="235">
                  <c:v>190.48629800000001</c:v>
                </c:pt>
                <c:pt idx="236">
                  <c:v>207.017303</c:v>
                </c:pt>
                <c:pt idx="237">
                  <c:v>286.08599900000002</c:v>
                </c:pt>
                <c:pt idx="238">
                  <c:v>377.079498</c:v>
                </c:pt>
                <c:pt idx="239">
                  <c:v>404.96490499999999</c:v>
                </c:pt>
                <c:pt idx="240">
                  <c:v>438.29830900000002</c:v>
                </c:pt>
                <c:pt idx="241">
                  <c:v>457.81469700000002</c:v>
                </c:pt>
                <c:pt idx="242">
                  <c:v>466.91738900000001</c:v>
                </c:pt>
                <c:pt idx="243">
                  <c:v>490.40579200000002</c:v>
                </c:pt>
                <c:pt idx="244">
                  <c:v>365.53659099999999</c:v>
                </c:pt>
                <c:pt idx="245">
                  <c:v>383.16290299999997</c:v>
                </c:pt>
                <c:pt idx="246">
                  <c:v>319.17748999999998</c:v>
                </c:pt>
                <c:pt idx="247">
                  <c:v>313.64639299999999</c:v>
                </c:pt>
                <c:pt idx="248">
                  <c:v>259.65728799999999</c:v>
                </c:pt>
                <c:pt idx="249">
                  <c:v>297.07180799999998</c:v>
                </c:pt>
                <c:pt idx="250">
                  <c:v>247.52720600000001</c:v>
                </c:pt>
                <c:pt idx="251">
                  <c:v>286.90188599999999</c:v>
                </c:pt>
                <c:pt idx="252">
                  <c:v>306.90368699999999</c:v>
                </c:pt>
                <c:pt idx="253">
                  <c:v>238.676804</c:v>
                </c:pt>
                <c:pt idx="254">
                  <c:v>227.82620199999999</c:v>
                </c:pt>
                <c:pt idx="255">
                  <c:v>201.929596</c:v>
                </c:pt>
                <c:pt idx="256">
                  <c:v>242.471802</c:v>
                </c:pt>
                <c:pt idx="257">
                  <c:v>240.480896</c:v>
                </c:pt>
                <c:pt idx="258">
                  <c:v>223.970901</c:v>
                </c:pt>
                <c:pt idx="259">
                  <c:v>236.057602</c:v>
                </c:pt>
                <c:pt idx="260">
                  <c:v>220.4785</c:v>
                </c:pt>
                <c:pt idx="261">
                  <c:v>162.42820699999999</c:v>
                </c:pt>
                <c:pt idx="262">
                  <c:v>129.48699999999999</c:v>
                </c:pt>
                <c:pt idx="263">
                  <c:v>160.42860400000001</c:v>
                </c:pt>
                <c:pt idx="264">
                  <c:v>145.221802</c:v>
                </c:pt>
                <c:pt idx="265">
                  <c:v>163.85519400000001</c:v>
                </c:pt>
                <c:pt idx="266">
                  <c:v>169.16520700000001</c:v>
                </c:pt>
                <c:pt idx="267">
                  <c:v>170.226303</c:v>
                </c:pt>
                <c:pt idx="268">
                  <c:v>154.49949599999999</c:v>
                </c:pt>
                <c:pt idx="269">
                  <c:v>167.63699299999999</c:v>
                </c:pt>
                <c:pt idx="270">
                  <c:v>125.08719600000001</c:v>
                </c:pt>
                <c:pt idx="271">
                  <c:v>56.842799999999997</c:v>
                </c:pt>
                <c:pt idx="272">
                  <c:v>71.837303000000006</c:v>
                </c:pt>
                <c:pt idx="273">
                  <c:v>60.188400000000001</c:v>
                </c:pt>
                <c:pt idx="274">
                  <c:v>-4.1496000000000004</c:v>
                </c:pt>
                <c:pt idx="275">
                  <c:v>-16.381001000000001</c:v>
                </c:pt>
                <c:pt idx="276">
                  <c:v>15.536</c:v>
                </c:pt>
                <c:pt idx="277">
                  <c:v>15.0131</c:v>
                </c:pt>
                <c:pt idx="278">
                  <c:v>16.662399000000001</c:v>
                </c:pt>
                <c:pt idx="279">
                  <c:v>19.258400000000002</c:v>
                </c:pt>
                <c:pt idx="280">
                  <c:v>57.465302000000001</c:v>
                </c:pt>
                <c:pt idx="281">
                  <c:v>47.925700999999997</c:v>
                </c:pt>
                <c:pt idx="282">
                  <c:v>63.045898000000001</c:v>
                </c:pt>
                <c:pt idx="283">
                  <c:v>21.704599000000002</c:v>
                </c:pt>
                <c:pt idx="284">
                  <c:v>26.460999999999999</c:v>
                </c:pt>
                <c:pt idx="285">
                  <c:v>-25.407800999999999</c:v>
                </c:pt>
                <c:pt idx="286">
                  <c:v>-9.9998000000000005</c:v>
                </c:pt>
                <c:pt idx="287">
                  <c:v>13.196199999999999</c:v>
                </c:pt>
                <c:pt idx="288">
                  <c:v>268.24160799999999</c:v>
                </c:pt>
                <c:pt idx="289">
                  <c:v>65.207297999999994</c:v>
                </c:pt>
                <c:pt idx="290">
                  <c:v>86.164398000000006</c:v>
                </c:pt>
                <c:pt idx="291">
                  <c:v>81.158896999999996</c:v>
                </c:pt>
                <c:pt idx="292">
                  <c:v>80.005095999999995</c:v>
                </c:pt>
                <c:pt idx="293">
                  <c:v>102.285202</c:v>
                </c:pt>
                <c:pt idx="294">
                  <c:v>116.2677</c:v>
                </c:pt>
                <c:pt idx="295">
                  <c:v>129.25959800000001</c:v>
                </c:pt>
                <c:pt idx="296">
                  <c:v>156.50619499999999</c:v>
                </c:pt>
                <c:pt idx="297">
                  <c:v>155.35600299999999</c:v>
                </c:pt>
                <c:pt idx="298">
                  <c:v>128.5121</c:v>
                </c:pt>
                <c:pt idx="299">
                  <c:v>142.64700300000001</c:v>
                </c:pt>
                <c:pt idx="300">
                  <c:v>128.158096</c:v>
                </c:pt>
                <c:pt idx="301">
                  <c:v>110.977997</c:v>
                </c:pt>
                <c:pt idx="302">
                  <c:v>119.915398</c:v>
                </c:pt>
                <c:pt idx="303">
                  <c:v>124.584503</c:v>
                </c:pt>
                <c:pt idx="304">
                  <c:v>103.585098</c:v>
                </c:pt>
                <c:pt idx="305">
                  <c:v>71.352203000000003</c:v>
                </c:pt>
                <c:pt idx="306">
                  <c:v>78.429100000000005</c:v>
                </c:pt>
                <c:pt idx="307">
                  <c:v>59.625599000000001</c:v>
                </c:pt>
                <c:pt idx="308">
                  <c:v>62.234698999999999</c:v>
                </c:pt>
                <c:pt idx="309">
                  <c:v>17.575600000000001</c:v>
                </c:pt>
                <c:pt idx="310">
                  <c:v>-2.2479</c:v>
                </c:pt>
                <c:pt idx="311">
                  <c:v>-22.840401</c:v>
                </c:pt>
                <c:pt idx="312">
                  <c:v>-16.379000000000001</c:v>
                </c:pt>
                <c:pt idx="313">
                  <c:v>4.6672000000000002</c:v>
                </c:pt>
                <c:pt idx="314">
                  <c:v>28.029900000000001</c:v>
                </c:pt>
                <c:pt idx="315">
                  <c:v>24.404499000000001</c:v>
                </c:pt>
                <c:pt idx="316">
                  <c:v>67.080901999999995</c:v>
                </c:pt>
                <c:pt idx="317">
                  <c:v>99.404601999999997</c:v>
                </c:pt>
                <c:pt idx="318">
                  <c:v>102.77829699999999</c:v>
                </c:pt>
                <c:pt idx="319">
                  <c:v>145.88859600000001</c:v>
                </c:pt>
                <c:pt idx="320">
                  <c:v>118.70700100000001</c:v>
                </c:pt>
                <c:pt idx="321">
                  <c:v>121.586502</c:v>
                </c:pt>
                <c:pt idx="322">
                  <c:v>136.14830000000001</c:v>
                </c:pt>
                <c:pt idx="323">
                  <c:v>134.78270000000001</c:v>
                </c:pt>
                <c:pt idx="324">
                  <c:v>138.218704</c:v>
                </c:pt>
                <c:pt idx="325">
                  <c:v>210.74279799999999</c:v>
                </c:pt>
                <c:pt idx="326">
                  <c:v>252.547394</c:v>
                </c:pt>
                <c:pt idx="327">
                  <c:v>281.22601300000002</c:v>
                </c:pt>
                <c:pt idx="328">
                  <c:v>237.566406</c:v>
                </c:pt>
                <c:pt idx="329">
                  <c:v>280.08108499999997</c:v>
                </c:pt>
                <c:pt idx="330">
                  <c:v>234.496094</c:v>
                </c:pt>
                <c:pt idx="331">
                  <c:v>222.69180299999999</c:v>
                </c:pt>
                <c:pt idx="332">
                  <c:v>216.009094</c:v>
                </c:pt>
                <c:pt idx="333">
                  <c:v>243.88789399999999</c:v>
                </c:pt>
                <c:pt idx="334">
                  <c:v>207.63220200000001</c:v>
                </c:pt>
                <c:pt idx="335">
                  <c:v>225.23699999999999</c:v>
                </c:pt>
                <c:pt idx="336">
                  <c:v>216.458496</c:v>
                </c:pt>
                <c:pt idx="337">
                  <c:v>244.73980700000001</c:v>
                </c:pt>
                <c:pt idx="338">
                  <c:v>268.31658900000002</c:v>
                </c:pt>
                <c:pt idx="339">
                  <c:v>280.94699100000003</c:v>
                </c:pt>
                <c:pt idx="340">
                  <c:v>231.11309800000001</c:v>
                </c:pt>
                <c:pt idx="341">
                  <c:v>247.57929999999999</c:v>
                </c:pt>
                <c:pt idx="342">
                  <c:v>255.39529400000001</c:v>
                </c:pt>
                <c:pt idx="343">
                  <c:v>283.58480800000001</c:v>
                </c:pt>
                <c:pt idx="344">
                  <c:v>261.72378500000002</c:v>
                </c:pt>
                <c:pt idx="345">
                  <c:v>261.79888899999997</c:v>
                </c:pt>
                <c:pt idx="346">
                  <c:v>271.69628899999998</c:v>
                </c:pt>
                <c:pt idx="347">
                  <c:v>261.36380000000003</c:v>
                </c:pt>
                <c:pt idx="348">
                  <c:v>302.69808999999998</c:v>
                </c:pt>
                <c:pt idx="349">
                  <c:v>290.41229199999998</c:v>
                </c:pt>
                <c:pt idx="350">
                  <c:v>313.41918900000002</c:v>
                </c:pt>
                <c:pt idx="351">
                  <c:v>331.91339099999999</c:v>
                </c:pt>
                <c:pt idx="352">
                  <c:v>324.81710800000002</c:v>
                </c:pt>
                <c:pt idx="353">
                  <c:v>288.075897</c:v>
                </c:pt>
                <c:pt idx="354">
                  <c:v>285.666901</c:v>
                </c:pt>
                <c:pt idx="355">
                  <c:v>287.60751299999998</c:v>
                </c:pt>
                <c:pt idx="356">
                  <c:v>270.31561299999998</c:v>
                </c:pt>
                <c:pt idx="357">
                  <c:v>309.26388500000002</c:v>
                </c:pt>
                <c:pt idx="358">
                  <c:v>293.67010499999998</c:v>
                </c:pt>
                <c:pt idx="359">
                  <c:v>305.90008499999999</c:v>
                </c:pt>
                <c:pt idx="360">
                  <c:v>298.12649499999998</c:v>
                </c:pt>
                <c:pt idx="361">
                  <c:v>303.14209</c:v>
                </c:pt>
                <c:pt idx="362">
                  <c:v>318.377411</c:v>
                </c:pt>
                <c:pt idx="363">
                  <c:v>344.65121499999998</c:v>
                </c:pt>
                <c:pt idx="364">
                  <c:v>339.24349999999998</c:v>
                </c:pt>
                <c:pt idx="365">
                  <c:v>293.882294</c:v>
                </c:pt>
                <c:pt idx="366">
                  <c:v>249.08770799999999</c:v>
                </c:pt>
                <c:pt idx="367">
                  <c:v>236.45889299999999</c:v>
                </c:pt>
                <c:pt idx="368">
                  <c:v>229.97110000000001</c:v>
                </c:pt>
                <c:pt idx="369">
                  <c:v>201.82839999999999</c:v>
                </c:pt>
                <c:pt idx="370">
                  <c:v>200.926605</c:v>
                </c:pt>
                <c:pt idx="371">
                  <c:v>172.87600699999999</c:v>
                </c:pt>
                <c:pt idx="372">
                  <c:v>181.199997</c:v>
                </c:pt>
                <c:pt idx="373">
                  <c:v>173.72740200000001</c:v>
                </c:pt>
                <c:pt idx="374">
                  <c:v>176.588898</c:v>
                </c:pt>
                <c:pt idx="375">
                  <c:v>163.587997</c:v>
                </c:pt>
                <c:pt idx="376">
                  <c:v>171.76010099999999</c:v>
                </c:pt>
                <c:pt idx="377">
                  <c:v>162.964294</c:v>
                </c:pt>
                <c:pt idx="378">
                  <c:v>151.04840100000001</c:v>
                </c:pt>
                <c:pt idx="379">
                  <c:v>139.95199600000001</c:v>
                </c:pt>
                <c:pt idx="380">
                  <c:v>111.673203</c:v>
                </c:pt>
                <c:pt idx="381">
                  <c:v>118.69259599999999</c:v>
                </c:pt>
                <c:pt idx="382">
                  <c:v>125.724403</c:v>
                </c:pt>
                <c:pt idx="383">
                  <c:v>122.78479799999999</c:v>
                </c:pt>
                <c:pt idx="384">
                  <c:v>115.84200300000001</c:v>
                </c:pt>
                <c:pt idx="385">
                  <c:v>131.06759600000001</c:v>
                </c:pt>
                <c:pt idx="386">
                  <c:v>107.89340199999999</c:v>
                </c:pt>
                <c:pt idx="387">
                  <c:v>107.43589799999999</c:v>
                </c:pt>
                <c:pt idx="388">
                  <c:v>92.273598000000007</c:v>
                </c:pt>
                <c:pt idx="389">
                  <c:v>103.21520200000001</c:v>
                </c:pt>
                <c:pt idx="390">
                  <c:v>108.836304</c:v>
                </c:pt>
                <c:pt idx="391">
                  <c:v>126.018501</c:v>
                </c:pt>
                <c:pt idx="392">
                  <c:v>136.16789199999999</c:v>
                </c:pt>
                <c:pt idx="393">
                  <c:v>145.36779799999999</c:v>
                </c:pt>
                <c:pt idx="394">
                  <c:v>136.753906</c:v>
                </c:pt>
                <c:pt idx="395">
                  <c:v>156.40870699999999</c:v>
                </c:pt>
                <c:pt idx="396">
                  <c:v>182.48620600000001</c:v>
                </c:pt>
                <c:pt idx="397">
                  <c:v>186.86039700000001</c:v>
                </c:pt>
                <c:pt idx="398">
                  <c:v>206.483902</c:v>
                </c:pt>
                <c:pt idx="399">
                  <c:v>289.24529999999999</c:v>
                </c:pt>
                <c:pt idx="400">
                  <c:v>299.248108</c:v>
                </c:pt>
                <c:pt idx="401">
                  <c:v>288.83160400000003</c:v>
                </c:pt>
                <c:pt idx="402">
                  <c:v>295.59310900000003</c:v>
                </c:pt>
                <c:pt idx="403">
                  <c:v>305.35391199999998</c:v>
                </c:pt>
                <c:pt idx="404">
                  <c:v>330.882812</c:v>
                </c:pt>
                <c:pt idx="405">
                  <c:v>371.7099</c:v>
                </c:pt>
                <c:pt idx="406">
                  <c:v>447.06280500000003</c:v>
                </c:pt>
                <c:pt idx="407">
                  <c:v>522.47631799999999</c:v>
                </c:pt>
                <c:pt idx="408">
                  <c:v>489.41558800000001</c:v>
                </c:pt>
                <c:pt idx="409">
                  <c:v>447.58441199999999</c:v>
                </c:pt>
                <c:pt idx="410">
                  <c:v>421.34609999999998</c:v>
                </c:pt>
                <c:pt idx="411">
                  <c:v>377.69909699999999</c:v>
                </c:pt>
                <c:pt idx="412">
                  <c:v>367.17541499999999</c:v>
                </c:pt>
                <c:pt idx="413">
                  <c:v>422.14001500000001</c:v>
                </c:pt>
                <c:pt idx="414">
                  <c:v>436.46109000000001</c:v>
                </c:pt>
                <c:pt idx="415">
                  <c:v>457.66830399999998</c:v>
                </c:pt>
                <c:pt idx="416">
                  <c:v>454.518799</c:v>
                </c:pt>
                <c:pt idx="417">
                  <c:v>483.07650799999999</c:v>
                </c:pt>
                <c:pt idx="418">
                  <c:v>490.89419600000002</c:v>
                </c:pt>
                <c:pt idx="419">
                  <c:v>438.64300500000002</c:v>
                </c:pt>
                <c:pt idx="420">
                  <c:v>432.55011000000002</c:v>
                </c:pt>
                <c:pt idx="421">
                  <c:v>446.50650000000002</c:v>
                </c:pt>
                <c:pt idx="422">
                  <c:v>416.60400399999997</c:v>
                </c:pt>
                <c:pt idx="423">
                  <c:v>396.82629400000002</c:v>
                </c:pt>
                <c:pt idx="424">
                  <c:v>421.60379</c:v>
                </c:pt>
                <c:pt idx="425">
                  <c:v>430.64331099999998</c:v>
                </c:pt>
                <c:pt idx="426">
                  <c:v>445.246307</c:v>
                </c:pt>
                <c:pt idx="427">
                  <c:v>434.46371499999998</c:v>
                </c:pt>
                <c:pt idx="428">
                  <c:v>416.21508799999998</c:v>
                </c:pt>
                <c:pt idx="429">
                  <c:v>426.57150300000001</c:v>
                </c:pt>
                <c:pt idx="430">
                  <c:v>397.405396</c:v>
                </c:pt>
                <c:pt idx="431">
                  <c:v>371.07870500000001</c:v>
                </c:pt>
                <c:pt idx="432">
                  <c:v>427.46939099999997</c:v>
                </c:pt>
                <c:pt idx="433">
                  <c:v>422.79849200000001</c:v>
                </c:pt>
                <c:pt idx="434">
                  <c:v>427.817993</c:v>
                </c:pt>
                <c:pt idx="435">
                  <c:v>418.99508700000001</c:v>
                </c:pt>
                <c:pt idx="436">
                  <c:v>406.77829000000003</c:v>
                </c:pt>
                <c:pt idx="437">
                  <c:v>394.187592</c:v>
                </c:pt>
                <c:pt idx="438">
                  <c:v>395.87271099999998</c:v>
                </c:pt>
                <c:pt idx="439">
                  <c:v>408.692993</c:v>
                </c:pt>
                <c:pt idx="440">
                  <c:v>411.519409</c:v>
                </c:pt>
                <c:pt idx="441">
                  <c:v>450.192902</c:v>
                </c:pt>
                <c:pt idx="442">
                  <c:v>450.903503</c:v>
                </c:pt>
                <c:pt idx="443">
                  <c:v>470.38439899999997</c:v>
                </c:pt>
                <c:pt idx="444">
                  <c:v>514.44281000000001</c:v>
                </c:pt>
                <c:pt idx="445">
                  <c:v>486.028503</c:v>
                </c:pt>
                <c:pt idx="446">
                  <c:v>471.62148999999999</c:v>
                </c:pt>
                <c:pt idx="447">
                  <c:v>451.07879600000001</c:v>
                </c:pt>
                <c:pt idx="448">
                  <c:v>428.36749300000002</c:v>
                </c:pt>
                <c:pt idx="449">
                  <c:v>422.72460899999999</c:v>
                </c:pt>
                <c:pt idx="450">
                  <c:v>436.41198700000001</c:v>
                </c:pt>
                <c:pt idx="451">
                  <c:v>446.99420199999997</c:v>
                </c:pt>
                <c:pt idx="452">
                  <c:v>447.60180700000001</c:v>
                </c:pt>
                <c:pt idx="453">
                  <c:v>461.79840100000001</c:v>
                </c:pt>
                <c:pt idx="454">
                  <c:v>509.06100500000002</c:v>
                </c:pt>
                <c:pt idx="455">
                  <c:v>508.70831299999998</c:v>
                </c:pt>
                <c:pt idx="456">
                  <c:v>497.20111100000003</c:v>
                </c:pt>
                <c:pt idx="457">
                  <c:v>487.79708900000003</c:v>
                </c:pt>
                <c:pt idx="458">
                  <c:v>495.26080300000001</c:v>
                </c:pt>
                <c:pt idx="459">
                  <c:v>512.666382</c:v>
                </c:pt>
                <c:pt idx="460">
                  <c:v>496.30120799999997</c:v>
                </c:pt>
                <c:pt idx="461">
                  <c:v>496.901794</c:v>
                </c:pt>
                <c:pt idx="462">
                  <c:v>496.850098</c:v>
                </c:pt>
                <c:pt idx="463">
                  <c:v>499.73190299999999</c:v>
                </c:pt>
                <c:pt idx="464">
                  <c:v>499.44241299999999</c:v>
                </c:pt>
                <c:pt idx="465">
                  <c:v>507.09789999999998</c:v>
                </c:pt>
                <c:pt idx="466">
                  <c:v>525.70159899999999</c:v>
                </c:pt>
                <c:pt idx="467">
                  <c:v>534.29370100000006</c:v>
                </c:pt>
                <c:pt idx="468">
                  <c:v>530.948486</c:v>
                </c:pt>
                <c:pt idx="469">
                  <c:v>537.15277100000003</c:v>
                </c:pt>
                <c:pt idx="470">
                  <c:v>531.53991699999995</c:v>
                </c:pt>
                <c:pt idx="471">
                  <c:v>548.32458499999996</c:v>
                </c:pt>
                <c:pt idx="472">
                  <c:v>537.22491500000001</c:v>
                </c:pt>
                <c:pt idx="473">
                  <c:v>515.91803000000004</c:v>
                </c:pt>
                <c:pt idx="474">
                  <c:v>505.35791</c:v>
                </c:pt>
                <c:pt idx="475">
                  <c:v>506.56811499999998</c:v>
                </c:pt>
                <c:pt idx="476">
                  <c:v>534.92401099999995</c:v>
                </c:pt>
                <c:pt idx="477">
                  <c:v>541.43518099999994</c:v>
                </c:pt>
                <c:pt idx="478">
                  <c:v>533.29400599999997</c:v>
                </c:pt>
                <c:pt idx="479">
                  <c:v>533.34899900000005</c:v>
                </c:pt>
                <c:pt idx="480">
                  <c:v>528.99530000000004</c:v>
                </c:pt>
                <c:pt idx="481">
                  <c:v>546.03057899999999</c:v>
                </c:pt>
                <c:pt idx="482">
                  <c:v>537.03900099999998</c:v>
                </c:pt>
                <c:pt idx="483">
                  <c:v>532.76092500000004</c:v>
                </c:pt>
                <c:pt idx="484">
                  <c:v>523.73211700000002</c:v>
                </c:pt>
                <c:pt idx="485">
                  <c:v>539.84112500000003</c:v>
                </c:pt>
                <c:pt idx="486">
                  <c:v>544.07849099999999</c:v>
                </c:pt>
                <c:pt idx="487">
                  <c:v>538.75329599999998</c:v>
                </c:pt>
                <c:pt idx="488">
                  <c:v>491.72479199999998</c:v>
                </c:pt>
                <c:pt idx="489">
                  <c:v>488.58358800000002</c:v>
                </c:pt>
                <c:pt idx="490">
                  <c:v>490.69641100000001</c:v>
                </c:pt>
                <c:pt idx="491">
                  <c:v>476.41549700000002</c:v>
                </c:pt>
                <c:pt idx="492">
                  <c:v>487.00070199999999</c:v>
                </c:pt>
                <c:pt idx="493">
                  <c:v>486.68618800000002</c:v>
                </c:pt>
                <c:pt idx="494">
                  <c:v>470.776703</c:v>
                </c:pt>
                <c:pt idx="495">
                  <c:v>446.41970800000001</c:v>
                </c:pt>
                <c:pt idx="496">
                  <c:v>448.96319599999998</c:v>
                </c:pt>
                <c:pt idx="497">
                  <c:v>450.426514</c:v>
                </c:pt>
                <c:pt idx="498">
                  <c:v>451.46679699999999</c:v>
                </c:pt>
                <c:pt idx="499">
                  <c:v>478.33621199999999</c:v>
                </c:pt>
                <c:pt idx="500">
                  <c:v>477.54089399999998</c:v>
                </c:pt>
                <c:pt idx="501">
                  <c:v>476.40798999999998</c:v>
                </c:pt>
                <c:pt idx="502">
                  <c:v>479.40008499999999</c:v>
                </c:pt>
                <c:pt idx="503">
                  <c:v>490.98278800000003</c:v>
                </c:pt>
                <c:pt idx="504">
                  <c:v>523.18981900000006</c:v>
                </c:pt>
                <c:pt idx="505">
                  <c:v>523.54882799999996</c:v>
                </c:pt>
                <c:pt idx="506">
                  <c:v>540.18280000000004</c:v>
                </c:pt>
                <c:pt idx="507">
                  <c:v>530.26147500000002</c:v>
                </c:pt>
                <c:pt idx="508">
                  <c:v>544.89648399999999</c:v>
                </c:pt>
                <c:pt idx="509">
                  <c:v>548.72937000000002</c:v>
                </c:pt>
                <c:pt idx="510">
                  <c:v>548.00591999999995</c:v>
                </c:pt>
                <c:pt idx="511">
                  <c:v>517.53558299999997</c:v>
                </c:pt>
                <c:pt idx="512">
                  <c:v>500.531586</c:v>
                </c:pt>
                <c:pt idx="513">
                  <c:v>504.18170199999997</c:v>
                </c:pt>
                <c:pt idx="514">
                  <c:v>470.27270499999997</c:v>
                </c:pt>
                <c:pt idx="515">
                  <c:v>474.43780500000003</c:v>
                </c:pt>
                <c:pt idx="516">
                  <c:v>469.47000100000002</c:v>
                </c:pt>
                <c:pt idx="517">
                  <c:v>442.77890000000002</c:v>
                </c:pt>
                <c:pt idx="518">
                  <c:v>447.121399</c:v>
                </c:pt>
                <c:pt idx="519">
                  <c:v>451.67028800000003</c:v>
                </c:pt>
                <c:pt idx="520">
                  <c:v>444.16000400000001</c:v>
                </c:pt>
                <c:pt idx="521">
                  <c:v>436.50628699999999</c:v>
                </c:pt>
                <c:pt idx="522">
                  <c:v>425.44808999999998</c:v>
                </c:pt>
                <c:pt idx="523">
                  <c:v>439.53921500000001</c:v>
                </c:pt>
                <c:pt idx="524">
                  <c:v>432.89279199999999</c:v>
                </c:pt>
                <c:pt idx="525">
                  <c:v>438.42880200000002</c:v>
                </c:pt>
                <c:pt idx="526">
                  <c:v>433.79119900000001</c:v>
                </c:pt>
                <c:pt idx="527">
                  <c:v>423.377411</c:v>
                </c:pt>
                <c:pt idx="528">
                  <c:v>426.44039900000001</c:v>
                </c:pt>
                <c:pt idx="529">
                  <c:v>426.839294</c:v>
                </c:pt>
                <c:pt idx="530">
                  <c:v>424.76019300000002</c:v>
                </c:pt>
                <c:pt idx="531">
                  <c:v>423.56549100000001</c:v>
                </c:pt>
                <c:pt idx="532">
                  <c:v>423.157196</c:v>
                </c:pt>
                <c:pt idx="533">
                  <c:v>453.75509599999998</c:v>
                </c:pt>
                <c:pt idx="534">
                  <c:v>474.43960600000003</c:v>
                </c:pt>
                <c:pt idx="535">
                  <c:v>507.92480499999999</c:v>
                </c:pt>
                <c:pt idx="536">
                  <c:v>568.78887899999995</c:v>
                </c:pt>
                <c:pt idx="537">
                  <c:v>563.00451699999996</c:v>
                </c:pt>
                <c:pt idx="538">
                  <c:v>563.78057899999999</c:v>
                </c:pt>
                <c:pt idx="539">
                  <c:v>554.84619099999998</c:v>
                </c:pt>
                <c:pt idx="540">
                  <c:v>560.88207999999997</c:v>
                </c:pt>
                <c:pt idx="541">
                  <c:v>554.40118399999994</c:v>
                </c:pt>
                <c:pt idx="542">
                  <c:v>568.81982400000004</c:v>
                </c:pt>
                <c:pt idx="543">
                  <c:v>562.39190699999995</c:v>
                </c:pt>
                <c:pt idx="544">
                  <c:v>565.21832300000005</c:v>
                </c:pt>
                <c:pt idx="545">
                  <c:v>556.05279499999995</c:v>
                </c:pt>
                <c:pt idx="546">
                  <c:v>556.02221699999996</c:v>
                </c:pt>
                <c:pt idx="547">
                  <c:v>559.52459699999997</c:v>
                </c:pt>
                <c:pt idx="548">
                  <c:v>558.00567599999999</c:v>
                </c:pt>
                <c:pt idx="549">
                  <c:v>553.82379200000003</c:v>
                </c:pt>
                <c:pt idx="550">
                  <c:v>571.955872</c:v>
                </c:pt>
                <c:pt idx="551">
                  <c:v>581.40502900000001</c:v>
                </c:pt>
                <c:pt idx="552">
                  <c:v>594.21179199999995</c:v>
                </c:pt>
                <c:pt idx="553">
                  <c:v>617.55328399999996</c:v>
                </c:pt>
                <c:pt idx="554">
                  <c:v>630.77587900000003</c:v>
                </c:pt>
                <c:pt idx="555">
                  <c:v>588.15759300000002</c:v>
                </c:pt>
                <c:pt idx="556">
                  <c:v>563.77081299999998</c:v>
                </c:pt>
                <c:pt idx="557">
                  <c:v>579.62457300000005</c:v>
                </c:pt>
                <c:pt idx="558">
                  <c:v>565.71710199999995</c:v>
                </c:pt>
                <c:pt idx="559">
                  <c:v>585.81347700000003</c:v>
                </c:pt>
                <c:pt idx="560">
                  <c:v>615.71478300000001</c:v>
                </c:pt>
                <c:pt idx="561">
                  <c:v>586.34960899999999</c:v>
                </c:pt>
                <c:pt idx="562">
                  <c:v>559.482483</c:v>
                </c:pt>
                <c:pt idx="563">
                  <c:v>562.56280500000003</c:v>
                </c:pt>
                <c:pt idx="564">
                  <c:v>553.22668499999997</c:v>
                </c:pt>
                <c:pt idx="565">
                  <c:v>576.79821800000002</c:v>
                </c:pt>
                <c:pt idx="566">
                  <c:v>603.03363000000002</c:v>
                </c:pt>
                <c:pt idx="567">
                  <c:v>614.75439500000005</c:v>
                </c:pt>
                <c:pt idx="568">
                  <c:v>622.50628700000004</c:v>
                </c:pt>
                <c:pt idx="569">
                  <c:v>559.74871800000005</c:v>
                </c:pt>
                <c:pt idx="570">
                  <c:v>538.107483</c:v>
                </c:pt>
                <c:pt idx="571">
                  <c:v>535.80688499999997</c:v>
                </c:pt>
                <c:pt idx="572">
                  <c:v>454.04580700000002</c:v>
                </c:pt>
                <c:pt idx="573">
                  <c:v>440.42199699999998</c:v>
                </c:pt>
                <c:pt idx="574">
                  <c:v>456.204407</c:v>
                </c:pt>
                <c:pt idx="575">
                  <c:v>443.104309</c:v>
                </c:pt>
                <c:pt idx="576">
                  <c:v>431.718414</c:v>
                </c:pt>
                <c:pt idx="577">
                  <c:v>446.81021099999998</c:v>
                </c:pt>
                <c:pt idx="578">
                  <c:v>469.95941199999999</c:v>
                </c:pt>
                <c:pt idx="579">
                  <c:v>488.51119999999997</c:v>
                </c:pt>
                <c:pt idx="580">
                  <c:v>444.13970899999998</c:v>
                </c:pt>
                <c:pt idx="581">
                  <c:v>441.66720600000002</c:v>
                </c:pt>
                <c:pt idx="582">
                  <c:v>439.63009599999998</c:v>
                </c:pt>
                <c:pt idx="583">
                  <c:v>425.37008700000001</c:v>
                </c:pt>
                <c:pt idx="584">
                  <c:v>426.44461100000001</c:v>
                </c:pt>
                <c:pt idx="585">
                  <c:v>435.21530200000001</c:v>
                </c:pt>
                <c:pt idx="586">
                  <c:v>427.42440800000003</c:v>
                </c:pt>
                <c:pt idx="587">
                  <c:v>416.66519199999999</c:v>
                </c:pt>
                <c:pt idx="588">
                  <c:v>374.49951199999998</c:v>
                </c:pt>
                <c:pt idx="589">
                  <c:v>348.81408699999997</c:v>
                </c:pt>
                <c:pt idx="590">
                  <c:v>320.869507</c:v>
                </c:pt>
                <c:pt idx="591">
                  <c:v>312.10668900000002</c:v>
                </c:pt>
                <c:pt idx="592">
                  <c:v>318.48089599999997</c:v>
                </c:pt>
                <c:pt idx="593">
                  <c:v>328.15838600000001</c:v>
                </c:pt>
                <c:pt idx="594">
                  <c:v>355.79489100000001</c:v>
                </c:pt>
                <c:pt idx="595">
                  <c:v>347.92450000000002</c:v>
                </c:pt>
                <c:pt idx="596">
                  <c:v>334.00351000000001</c:v>
                </c:pt>
                <c:pt idx="597">
                  <c:v>329.320312</c:v>
                </c:pt>
                <c:pt idx="598">
                  <c:v>320.64331099999998</c:v>
                </c:pt>
                <c:pt idx="599">
                  <c:v>291.90451000000002</c:v>
                </c:pt>
                <c:pt idx="600">
                  <c:v>284.93368500000003</c:v>
                </c:pt>
                <c:pt idx="601">
                  <c:v>274.01681500000001</c:v>
                </c:pt>
                <c:pt idx="602">
                  <c:v>261.736603</c:v>
                </c:pt>
                <c:pt idx="603">
                  <c:v>272.50949100000003</c:v>
                </c:pt>
                <c:pt idx="604">
                  <c:v>282.134705</c:v>
                </c:pt>
                <c:pt idx="605">
                  <c:v>294.97000100000002</c:v>
                </c:pt>
                <c:pt idx="606">
                  <c:v>314.589294</c:v>
                </c:pt>
                <c:pt idx="607">
                  <c:v>325.76669299999998</c:v>
                </c:pt>
                <c:pt idx="608">
                  <c:v>342.47820999999999</c:v>
                </c:pt>
                <c:pt idx="609">
                  <c:v>344.66949499999998</c:v>
                </c:pt>
                <c:pt idx="610">
                  <c:v>352.96661399999999</c:v>
                </c:pt>
                <c:pt idx="611">
                  <c:v>351.70120200000002</c:v>
                </c:pt>
                <c:pt idx="612">
                  <c:v>339.864014</c:v>
                </c:pt>
                <c:pt idx="613">
                  <c:v>346.75589000000002</c:v>
                </c:pt>
                <c:pt idx="614">
                  <c:v>350.84619099999998</c:v>
                </c:pt>
                <c:pt idx="615">
                  <c:v>346.19799799999998</c:v>
                </c:pt>
                <c:pt idx="616">
                  <c:v>316.01409899999999</c:v>
                </c:pt>
                <c:pt idx="617">
                  <c:v>285.19229100000001</c:v>
                </c:pt>
                <c:pt idx="618">
                  <c:v>252.28999300000001</c:v>
                </c:pt>
                <c:pt idx="619">
                  <c:v>270.23141500000003</c:v>
                </c:pt>
                <c:pt idx="620">
                  <c:v>265.58209199999999</c:v>
                </c:pt>
                <c:pt idx="621">
                  <c:v>269.89550800000001</c:v>
                </c:pt>
                <c:pt idx="622">
                  <c:v>295.676086</c:v>
                </c:pt>
                <c:pt idx="623">
                  <c:v>302.75048800000002</c:v>
                </c:pt>
                <c:pt idx="624">
                  <c:v>295.551514</c:v>
                </c:pt>
                <c:pt idx="625">
                  <c:v>282.70190400000001</c:v>
                </c:pt>
                <c:pt idx="626">
                  <c:v>260.91198700000001</c:v>
                </c:pt>
                <c:pt idx="627">
                  <c:v>257.93051100000002</c:v>
                </c:pt>
                <c:pt idx="628">
                  <c:v>252.93469200000001</c:v>
                </c:pt>
                <c:pt idx="629">
                  <c:v>254.877396</c:v>
                </c:pt>
                <c:pt idx="630">
                  <c:v>262.54431199999999</c:v>
                </c:pt>
                <c:pt idx="631">
                  <c:v>263.61129799999998</c:v>
                </c:pt>
                <c:pt idx="632">
                  <c:v>261.68121300000001</c:v>
                </c:pt>
                <c:pt idx="633">
                  <c:v>261.37619000000001</c:v>
                </c:pt>
                <c:pt idx="634">
                  <c:v>254.104004</c:v>
                </c:pt>
                <c:pt idx="635">
                  <c:v>244.16879299999999</c:v>
                </c:pt>
                <c:pt idx="636">
                  <c:v>248.18440200000001</c:v>
                </c:pt>
                <c:pt idx="637">
                  <c:v>248.15089399999999</c:v>
                </c:pt>
                <c:pt idx="638">
                  <c:v>243.17559800000001</c:v>
                </c:pt>
                <c:pt idx="639">
                  <c:v>238.61779799999999</c:v>
                </c:pt>
                <c:pt idx="640">
                  <c:v>229.66279599999999</c:v>
                </c:pt>
                <c:pt idx="641">
                  <c:v>210.88679500000001</c:v>
                </c:pt>
                <c:pt idx="642">
                  <c:v>187.82550000000001</c:v>
                </c:pt>
                <c:pt idx="643">
                  <c:v>194.48039199999999</c:v>
                </c:pt>
                <c:pt idx="644">
                  <c:v>185.213303</c:v>
                </c:pt>
                <c:pt idx="645">
                  <c:v>171.19070400000001</c:v>
                </c:pt>
                <c:pt idx="646">
                  <c:v>182.796997</c:v>
                </c:pt>
                <c:pt idx="647">
                  <c:v>189.65159600000001</c:v>
                </c:pt>
                <c:pt idx="648">
                  <c:v>185.598206</c:v>
                </c:pt>
                <c:pt idx="649">
                  <c:v>197.18730199999999</c:v>
                </c:pt>
                <c:pt idx="650">
                  <c:v>213.77229299999999</c:v>
                </c:pt>
                <c:pt idx="651">
                  <c:v>246.06359900000001</c:v>
                </c:pt>
                <c:pt idx="652">
                  <c:v>268.52539100000001</c:v>
                </c:pt>
                <c:pt idx="653">
                  <c:v>248.65289300000001</c:v>
                </c:pt>
                <c:pt idx="654">
                  <c:v>253.808807</c:v>
                </c:pt>
                <c:pt idx="655">
                  <c:v>250.200897</c:v>
                </c:pt>
                <c:pt idx="656">
                  <c:v>252.321899</c:v>
                </c:pt>
                <c:pt idx="657">
                  <c:v>231.33169599999999</c:v>
                </c:pt>
                <c:pt idx="658">
                  <c:v>224.99020400000001</c:v>
                </c:pt>
                <c:pt idx="659">
                  <c:v>225.22689800000001</c:v>
                </c:pt>
                <c:pt idx="660">
                  <c:v>205.3759</c:v>
                </c:pt>
                <c:pt idx="661">
                  <c:v>210.13580300000001</c:v>
                </c:pt>
                <c:pt idx="662">
                  <c:v>213.38600199999999</c:v>
                </c:pt>
                <c:pt idx="663">
                  <c:v>189.892807</c:v>
                </c:pt>
                <c:pt idx="664">
                  <c:v>162.734207</c:v>
                </c:pt>
                <c:pt idx="665">
                  <c:v>152.837006</c:v>
                </c:pt>
                <c:pt idx="666">
                  <c:v>164.409302</c:v>
                </c:pt>
                <c:pt idx="667">
                  <c:v>164.84120200000001</c:v>
                </c:pt>
                <c:pt idx="668">
                  <c:v>169.58050499999999</c:v>
                </c:pt>
                <c:pt idx="669">
                  <c:v>181.22479200000001</c:v>
                </c:pt>
                <c:pt idx="670">
                  <c:v>184.85380599999999</c:v>
                </c:pt>
                <c:pt idx="671">
                  <c:v>192.06230199999999</c:v>
                </c:pt>
                <c:pt idx="672">
                  <c:v>203.08999600000001</c:v>
                </c:pt>
                <c:pt idx="673">
                  <c:v>200.185303</c:v>
                </c:pt>
                <c:pt idx="674">
                  <c:v>218.078003</c:v>
                </c:pt>
                <c:pt idx="675">
                  <c:v>222.41099500000001</c:v>
                </c:pt>
                <c:pt idx="676">
                  <c:v>223.84419299999999</c:v>
                </c:pt>
                <c:pt idx="677">
                  <c:v>#N/A</c:v>
                </c:pt>
                <c:pt idx="678">
                  <c:v>249.04179400000001</c:v>
                </c:pt>
                <c:pt idx="679">
                  <c:v>260.36120599999998</c:v>
                </c:pt>
                <c:pt idx="680">
                  <c:v>261.27999899999998</c:v>
                </c:pt>
                <c:pt idx="681">
                  <c:v>243.733093</c:v>
                </c:pt>
                <c:pt idx="682">
                  <c:v>216.46710200000001</c:v>
                </c:pt>
                <c:pt idx="683">
                  <c:v>214.29789700000001</c:v>
                </c:pt>
                <c:pt idx="684">
                  <c:v>189.39619400000001</c:v>
                </c:pt>
                <c:pt idx="685">
                  <c:v>183.379593</c:v>
                </c:pt>
                <c:pt idx="686">
                  <c:v>166.33230599999999</c:v>
                </c:pt>
                <c:pt idx="687">
                  <c:v>155.75929300000001</c:v>
                </c:pt>
                <c:pt idx="688">
                  <c:v>151.340698</c:v>
                </c:pt>
                <c:pt idx="689">
                  <c:v>164.08369400000001</c:v>
                </c:pt>
                <c:pt idx="690">
                  <c:v>175.72129799999999</c:v>
                </c:pt>
                <c:pt idx="691">
                  <c:v>174.98680100000001</c:v>
                </c:pt>
                <c:pt idx="692">
                  <c:v>179.39070100000001</c:v>
                </c:pt>
                <c:pt idx="693">
                  <c:v>161.823196</c:v>
                </c:pt>
                <c:pt idx="694">
                  <c:v>140.72749300000001</c:v>
                </c:pt>
                <c:pt idx="695">
                  <c:v>164.22970599999999</c:v>
                </c:pt>
                <c:pt idx="696">
                  <c:v>176.21060199999999</c:v>
                </c:pt>
                <c:pt idx="697">
                  <c:v>173.259094</c:v>
                </c:pt>
                <c:pt idx="698">
                  <c:v>174.47349500000001</c:v>
                </c:pt>
                <c:pt idx="699">
                  <c:v>166.94000199999999</c:v>
                </c:pt>
                <c:pt idx="700">
                  <c:v>164.663895</c:v>
                </c:pt>
                <c:pt idx="701">
                  <c:v>146.7724</c:v>
                </c:pt>
                <c:pt idx="702">
                  <c:v>148.858093</c:v>
                </c:pt>
                <c:pt idx="703">
                  <c:v>134.19790599999999</c:v>
                </c:pt>
                <c:pt idx="704">
                  <c:v>130.290604</c:v>
                </c:pt>
                <c:pt idx="705">
                  <c:v>129.48140000000001</c:v>
                </c:pt>
                <c:pt idx="706">
                  <c:v>131.45500200000001</c:v>
                </c:pt>
                <c:pt idx="707">
                  <c:v>113.635597</c:v>
                </c:pt>
                <c:pt idx="708">
                  <c:v>108.554298</c:v>
                </c:pt>
                <c:pt idx="709">
                  <c:v>101.133003</c:v>
                </c:pt>
                <c:pt idx="710">
                  <c:v>99.260101000000006</c:v>
                </c:pt>
                <c:pt idx="711">
                  <c:v>102.64209700000001</c:v>
                </c:pt>
                <c:pt idx="712">
                  <c:v>106.35549899999999</c:v>
                </c:pt>
                <c:pt idx="713">
                  <c:v>103.123299</c:v>
                </c:pt>
                <c:pt idx="714">
                  <c:v>88.593299999999999</c:v>
                </c:pt>
                <c:pt idx="715">
                  <c:v>73.449698999999995</c:v>
                </c:pt>
                <c:pt idx="716">
                  <c:v>101.38249999999999</c:v>
                </c:pt>
                <c:pt idx="717">
                  <c:v>98.914597000000001</c:v>
                </c:pt>
                <c:pt idx="718">
                  <c:v>100.028198</c:v>
                </c:pt>
                <c:pt idx="719">
                  <c:v>101.147301</c:v>
                </c:pt>
                <c:pt idx="720">
                  <c:v>102.30680099999999</c:v>
                </c:pt>
                <c:pt idx="721">
                  <c:v>99.149803000000006</c:v>
                </c:pt>
                <c:pt idx="722">
                  <c:v>148.41549699999999</c:v>
                </c:pt>
                <c:pt idx="723">
                  <c:v>144.07179300000001</c:v>
                </c:pt>
                <c:pt idx="724">
                  <c:v>156.65950000000001</c:v>
                </c:pt>
                <c:pt idx="725">
                  <c:v>164.266098</c:v>
                </c:pt>
                <c:pt idx="726">
                  <c:v>144.24839800000001</c:v>
                </c:pt>
                <c:pt idx="727">
                  <c:v>144.87930299999999</c:v>
                </c:pt>
                <c:pt idx="728">
                  <c:v>170.81379699999999</c:v>
                </c:pt>
                <c:pt idx="729">
                  <c:v>185.204193</c:v>
                </c:pt>
                <c:pt idx="730">
                  <c:v>166.554901</c:v>
                </c:pt>
                <c:pt idx="731">
                  <c:v>160.32299800000001</c:v>
                </c:pt>
                <c:pt idx="732">
                  <c:v>175.641693</c:v>
                </c:pt>
                <c:pt idx="733">
                  <c:v>176.22110000000001</c:v>
                </c:pt>
                <c:pt idx="734">
                  <c:v>178.003693</c:v>
                </c:pt>
                <c:pt idx="735">
                  <c:v>155.98919699999999</c:v>
                </c:pt>
                <c:pt idx="736">
                  <c:v>163.890503</c:v>
                </c:pt>
                <c:pt idx="737">
                  <c:v>177.78770399999999</c:v>
                </c:pt>
                <c:pt idx="738">
                  <c:v>168.842499</c:v>
                </c:pt>
                <c:pt idx="739">
                  <c:v>170.744598</c:v>
                </c:pt>
                <c:pt idx="740">
                  <c:v>185.529495</c:v>
                </c:pt>
                <c:pt idx="741">
                  <c:v>183.409302</c:v>
                </c:pt>
                <c:pt idx="742">
                  <c:v>201.06680299999999</c:v>
                </c:pt>
                <c:pt idx="743">
                  <c:v>231.657104</c:v>
                </c:pt>
                <c:pt idx="744">
                  <c:v>223.265198</c:v>
                </c:pt>
                <c:pt idx="745">
                  <c:v>212.134705</c:v>
                </c:pt>
                <c:pt idx="746">
                  <c:v>199.070099</c:v>
                </c:pt>
                <c:pt idx="747">
                  <c:v>185.89840699999999</c:v>
                </c:pt>
                <c:pt idx="748">
                  <c:v>186.22120699999999</c:v>
                </c:pt>
                <c:pt idx="749">
                  <c:v>178.19700599999999</c:v>
                </c:pt>
                <c:pt idx="750">
                  <c:v>152.1353</c:v>
                </c:pt>
                <c:pt idx="751">
                  <c:v>170.33059700000001</c:v>
                </c:pt>
                <c:pt idx="752">
                  <c:v>166.87579299999999</c:v>
                </c:pt>
                <c:pt idx="753">
                  <c:v>174.818893</c:v>
                </c:pt>
                <c:pt idx="754">
                  <c:v>169.372894</c:v>
                </c:pt>
                <c:pt idx="755">
                  <c:v>165.599197</c:v>
                </c:pt>
                <c:pt idx="756">
                  <c:v>167.013306</c:v>
                </c:pt>
                <c:pt idx="757">
                  <c:v>168.19639599999999</c:v>
                </c:pt>
                <c:pt idx="758">
                  <c:v>179.68130500000001</c:v>
                </c:pt>
                <c:pt idx="759">
                  <c:v>183.130402</c:v>
                </c:pt>
                <c:pt idx="760">
                  <c:v>185.023605</c:v>
                </c:pt>
                <c:pt idx="761">
                  <c:v>172.246094</c:v>
                </c:pt>
                <c:pt idx="762">
                  <c:v>181.33389299999999</c:v>
                </c:pt>
                <c:pt idx="763">
                  <c:v>160.95370500000001</c:v>
                </c:pt>
                <c:pt idx="764">
                  <c:v>158.94639599999999</c:v>
                </c:pt>
                <c:pt idx="765">
                  <c:v>148.15559400000001</c:v>
                </c:pt>
                <c:pt idx="766">
                  <c:v>126.5989</c:v>
                </c:pt>
                <c:pt idx="767">
                  <c:v>127.758301</c:v>
                </c:pt>
                <c:pt idx="768">
                  <c:v>133.98249799999999</c:v>
                </c:pt>
                <c:pt idx="769">
                  <c:v>141.444107</c:v>
                </c:pt>
                <c:pt idx="770">
                  <c:v>160.327698</c:v>
                </c:pt>
                <c:pt idx="771">
                  <c:v>154.445404</c:v>
                </c:pt>
                <c:pt idx="772">
                  <c:v>144.138397</c:v>
                </c:pt>
                <c:pt idx="773">
                  <c:v>149.160202</c:v>
                </c:pt>
                <c:pt idx="774">
                  <c:v>112.370499</c:v>
                </c:pt>
                <c:pt idx="775">
                  <c:v>113.492699</c:v>
                </c:pt>
                <c:pt idx="776">
                  <c:v>119.095901</c:v>
                </c:pt>
                <c:pt idx="777">
                  <c:v>115.954498</c:v>
                </c:pt>
                <c:pt idx="778">
                  <c:v>117.04679899999999</c:v>
                </c:pt>
                <c:pt idx="779">
                  <c:v>128.91890000000001</c:v>
                </c:pt>
                <c:pt idx="780">
                  <c:v>137.85189800000001</c:v>
                </c:pt>
                <c:pt idx="781">
                  <c:v>127.299797</c:v>
                </c:pt>
                <c:pt idx="782">
                  <c:v>130.84669500000001</c:v>
                </c:pt>
                <c:pt idx="783">
                  <c:v>125.02069899999999</c:v>
                </c:pt>
                <c:pt idx="784">
                  <c:v>115.83200100000001</c:v>
                </c:pt>
                <c:pt idx="785">
                  <c:v>119.153702</c:v>
                </c:pt>
                <c:pt idx="786">
                  <c:v>132.46760599999999</c:v>
                </c:pt>
                <c:pt idx="787">
                  <c:v>140.68910199999999</c:v>
                </c:pt>
                <c:pt idx="788">
                  <c:v>142.11779799999999</c:v>
                </c:pt>
                <c:pt idx="789">
                  <c:v>149.74670399999999</c:v>
                </c:pt>
                <c:pt idx="790">
                  <c:v>150.22169500000001</c:v>
                </c:pt>
                <c:pt idx="791">
                  <c:v>153.82470699999999</c:v>
                </c:pt>
                <c:pt idx="792">
                  <c:v>143.62930299999999</c:v>
                </c:pt>
                <c:pt idx="793">
                  <c:v>147.69670099999999</c:v>
                </c:pt>
                <c:pt idx="794">
                  <c:v>144.186905</c:v>
                </c:pt>
                <c:pt idx="795">
                  <c:v>128.823105</c:v>
                </c:pt>
                <c:pt idx="796">
                  <c:v>131.28990200000001</c:v>
                </c:pt>
                <c:pt idx="797">
                  <c:v>124.446602</c:v>
                </c:pt>
                <c:pt idx="798">
                  <c:v>133.062195</c:v>
                </c:pt>
                <c:pt idx="799">
                  <c:v>135.328903</c:v>
                </c:pt>
                <c:pt idx="800">
                  <c:v>134.81359900000001</c:v>
                </c:pt>
                <c:pt idx="801">
                  <c:v>130.26220699999999</c:v>
                </c:pt>
                <c:pt idx="802">
                  <c:v>125.434303</c:v>
                </c:pt>
                <c:pt idx="803">
                  <c:v>129.14549299999999</c:v>
                </c:pt>
                <c:pt idx="804">
                  <c:v>130.38459800000001</c:v>
                </c:pt>
                <c:pt idx="805">
                  <c:v>125.44589999999999</c:v>
                </c:pt>
                <c:pt idx="806">
                  <c:v>126.358597</c:v>
                </c:pt>
                <c:pt idx="807">
                  <c:v>129.080994</c:v>
                </c:pt>
                <c:pt idx="808">
                  <c:v>142.570999</c:v>
                </c:pt>
                <c:pt idx="809">
                  <c:v>147.39210499999999</c:v>
                </c:pt>
                <c:pt idx="810">
                  <c:v>136.36790500000001</c:v>
                </c:pt>
                <c:pt idx="811">
                  <c:v>127.2967</c:v>
                </c:pt>
                <c:pt idx="812">
                  <c:v>129.16589400000001</c:v>
                </c:pt>
                <c:pt idx="813">
                  <c:v>152.926895</c:v>
                </c:pt>
                <c:pt idx="814">
                  <c:v>156.529404</c:v>
                </c:pt>
                <c:pt idx="815">
                  <c:v>138.66949500000001</c:v>
                </c:pt>
                <c:pt idx="816">
                  <c:v>140.74079900000001</c:v>
                </c:pt>
                <c:pt idx="817">
                  <c:v>148.215103</c:v>
                </c:pt>
                <c:pt idx="818">
                  <c:v>137.44610599999999</c:v>
                </c:pt>
                <c:pt idx="819">
                  <c:v>128.88130200000001</c:v>
                </c:pt>
                <c:pt idx="820">
                  <c:v>128.22920199999999</c:v>
                </c:pt>
                <c:pt idx="821">
                  <c:v>132.97650100000001</c:v>
                </c:pt>
                <c:pt idx="822">
                  <c:v>151.01289399999999</c:v>
                </c:pt>
                <c:pt idx="823">
                  <c:v>143.794296</c:v>
                </c:pt>
                <c:pt idx="824">
                  <c:v>143.42219499999999</c:v>
                </c:pt>
                <c:pt idx="825">
                  <c:v>126.949303</c:v>
                </c:pt>
                <c:pt idx="826">
                  <c:v>111.876999</c:v>
                </c:pt>
                <c:pt idx="827">
                  <c:v>106.802803</c:v>
                </c:pt>
                <c:pt idx="828">
                  <c:v>106.527901</c:v>
                </c:pt>
                <c:pt idx="829">
                  <c:v>111.214302</c:v>
                </c:pt>
                <c:pt idx="830">
                  <c:v>103.688599</c:v>
                </c:pt>
                <c:pt idx="831">
                  <c:v>96.963402000000002</c:v>
                </c:pt>
                <c:pt idx="832">
                  <c:v>101.907799</c:v>
                </c:pt>
                <c:pt idx="833">
                  <c:v>96.199898000000005</c:v>
                </c:pt>
                <c:pt idx="834">
                  <c:v>86.405899000000005</c:v>
                </c:pt>
                <c:pt idx="835">
                  <c:v>85.383301000000003</c:v>
                </c:pt>
                <c:pt idx="836">
                  <c:v>70.268096999999997</c:v>
                </c:pt>
                <c:pt idx="837">
                  <c:v>73.155296000000007</c:v>
                </c:pt>
                <c:pt idx="838">
                  <c:v>72.048798000000005</c:v>
                </c:pt>
                <c:pt idx="839">
                  <c:v>63.601799</c:v>
                </c:pt>
                <c:pt idx="840">
                  <c:v>59.483100999999998</c:v>
                </c:pt>
                <c:pt idx="841">
                  <c:v>68.215598999999997</c:v>
                </c:pt>
                <c:pt idx="842">
                  <c:v>75.913803000000001</c:v>
                </c:pt>
                <c:pt idx="843">
                  <c:v>83.527298000000002</c:v>
                </c:pt>
                <c:pt idx="844">
                  <c:v>84.237701000000001</c:v>
                </c:pt>
                <c:pt idx="845">
                  <c:v>81.648803999999998</c:v>
                </c:pt>
                <c:pt idx="846">
                  <c:v>70.264503000000005</c:v>
                </c:pt>
                <c:pt idx="847">
                  <c:v>53.097698000000001</c:v>
                </c:pt>
                <c:pt idx="848">
                  <c:v>40.936599999999999</c:v>
                </c:pt>
                <c:pt idx="849">
                  <c:v>45.825499999999998</c:v>
                </c:pt>
                <c:pt idx="850">
                  <c:v>55.205399</c:v>
                </c:pt>
                <c:pt idx="851">
                  <c:v>56.018599999999999</c:v>
                </c:pt>
                <c:pt idx="852">
                  <c:v>63.434299000000003</c:v>
                </c:pt>
                <c:pt idx="853">
                  <c:v>66.454802999999998</c:v>
                </c:pt>
                <c:pt idx="854">
                  <c:v>61.287601000000002</c:v>
                </c:pt>
                <c:pt idx="855">
                  <c:v>56.322299999999998</c:v>
                </c:pt>
                <c:pt idx="856">
                  <c:v>58.832599999999999</c:v>
                </c:pt>
                <c:pt idx="857">
                  <c:v>70.839798000000002</c:v>
                </c:pt>
                <c:pt idx="858">
                  <c:v>74.985298</c:v>
                </c:pt>
                <c:pt idx="859">
                  <c:v>83.408203</c:v>
                </c:pt>
                <c:pt idx="860">
                  <c:v>92.479301000000007</c:v>
                </c:pt>
                <c:pt idx="861">
                  <c:v>92.267998000000006</c:v>
                </c:pt>
                <c:pt idx="862">
                  <c:v>76.558998000000003</c:v>
                </c:pt>
                <c:pt idx="863">
                  <c:v>82.251403999999994</c:v>
                </c:pt>
                <c:pt idx="864">
                  <c:v>84.445098999999999</c:v>
                </c:pt>
                <c:pt idx="865">
                  <c:v>92.762298999999999</c:v>
                </c:pt>
                <c:pt idx="866">
                  <c:v>67.263603000000003</c:v>
                </c:pt>
                <c:pt idx="867">
                  <c:v>66.714302000000004</c:v>
                </c:pt>
                <c:pt idx="868">
                  <c:v>79.619399999999999</c:v>
                </c:pt>
                <c:pt idx="869">
                  <c:v>87.449698999999995</c:v>
                </c:pt>
                <c:pt idx="870">
                  <c:v>90.461699999999993</c:v>
                </c:pt>
                <c:pt idx="871">
                  <c:v>99.266402999999997</c:v>
                </c:pt>
                <c:pt idx="872">
                  <c:v>99.705803000000003</c:v>
                </c:pt>
                <c:pt idx="873">
                  <c:v>100.34470399999999</c:v>
                </c:pt>
                <c:pt idx="874">
                  <c:v>100.058296</c:v>
                </c:pt>
                <c:pt idx="875">
                  <c:v>104.058403</c:v>
                </c:pt>
                <c:pt idx="876">
                  <c:v>109.106796</c:v>
                </c:pt>
                <c:pt idx="877">
                  <c:v>108.1576</c:v>
                </c:pt>
                <c:pt idx="878">
                  <c:v>116.62979900000001</c:v>
                </c:pt>
                <c:pt idx="879">
                  <c:v>110.25299800000001</c:v>
                </c:pt>
                <c:pt idx="880">
                  <c:v>105.605698</c:v>
                </c:pt>
                <c:pt idx="881">
                  <c:v>88.675597999999994</c:v>
                </c:pt>
                <c:pt idx="882">
                  <c:v>89.909401000000003</c:v>
                </c:pt>
                <c:pt idx="883">
                  <c:v>86.631798000000003</c:v>
                </c:pt>
                <c:pt idx="884">
                  <c:v>95.046599999999998</c:v>
                </c:pt>
                <c:pt idx="885">
                  <c:v>98.602097000000001</c:v>
                </c:pt>
                <c:pt idx="886">
                  <c:v>104.55940200000001</c:v>
                </c:pt>
                <c:pt idx="887">
                  <c:v>103.3377</c:v>
                </c:pt>
                <c:pt idx="888">
                  <c:v>103.197998</c:v>
                </c:pt>
                <c:pt idx="889">
                  <c:v>82.661300999999995</c:v>
                </c:pt>
                <c:pt idx="890">
                  <c:v>75.352303000000006</c:v>
                </c:pt>
                <c:pt idx="891">
                  <c:v>67.133101999999994</c:v>
                </c:pt>
                <c:pt idx="892">
                  <c:v>69.892196999999996</c:v>
                </c:pt>
                <c:pt idx="893">
                  <c:v>61.777000000000001</c:v>
                </c:pt>
                <c:pt idx="894">
                  <c:v>51.615600999999998</c:v>
                </c:pt>
                <c:pt idx="895">
                  <c:v>55.197701000000002</c:v>
                </c:pt>
                <c:pt idx="896">
                  <c:v>59.698002000000002</c:v>
                </c:pt>
                <c:pt idx="897">
                  <c:v>57.912998000000002</c:v>
                </c:pt>
                <c:pt idx="898">
                  <c:v>60.424702000000003</c:v>
                </c:pt>
                <c:pt idx="899">
                  <c:v>65.184402000000006</c:v>
                </c:pt>
                <c:pt idx="900">
                  <c:v>65.024497999999994</c:v>
                </c:pt>
                <c:pt idx="901">
                  <c:v>62.039299</c:v>
                </c:pt>
                <c:pt idx="902">
                  <c:v>61.303199999999997</c:v>
                </c:pt>
                <c:pt idx="903">
                  <c:v>66.966697999999994</c:v>
                </c:pt>
                <c:pt idx="904">
                  <c:v>67.309997999999993</c:v>
                </c:pt>
                <c:pt idx="905">
                  <c:v>55.375098999999999</c:v>
                </c:pt>
                <c:pt idx="906">
                  <c:v>57.530498999999999</c:v>
                </c:pt>
                <c:pt idx="907">
                  <c:v>52.395000000000003</c:v>
                </c:pt>
                <c:pt idx="908">
                  <c:v>54.091301000000001</c:v>
                </c:pt>
                <c:pt idx="909">
                  <c:v>57.844501000000001</c:v>
                </c:pt>
                <c:pt idx="910">
                  <c:v>60.775199999999998</c:v>
                </c:pt>
                <c:pt idx="911">
                  <c:v>57.563499</c:v>
                </c:pt>
                <c:pt idx="912">
                  <c:v>44.713402000000002</c:v>
                </c:pt>
                <c:pt idx="913">
                  <c:v>55.427399000000001</c:v>
                </c:pt>
                <c:pt idx="914">
                  <c:v>66.460601999999994</c:v>
                </c:pt>
                <c:pt idx="915">
                  <c:v>86.840401</c:v>
                </c:pt>
                <c:pt idx="916">
                  <c:v>83.510802999999996</c:v>
                </c:pt>
                <c:pt idx="917">
                  <c:v>91.129897999999997</c:v>
                </c:pt>
                <c:pt idx="918">
                  <c:v>117.275902</c:v>
                </c:pt>
                <c:pt idx="919">
                  <c:v>132.67210399999999</c:v>
                </c:pt>
                <c:pt idx="920">
                  <c:v>136.15679900000001</c:v>
                </c:pt>
                <c:pt idx="921">
                  <c:v>136.03630100000001</c:v>
                </c:pt>
                <c:pt idx="922">
                  <c:v>146.83329800000001</c:v>
                </c:pt>
                <c:pt idx="923">
                  <c:v>151.90010100000001</c:v>
                </c:pt>
                <c:pt idx="924">
                  <c:v>150.26139800000001</c:v>
                </c:pt>
                <c:pt idx="925">
                  <c:v>126.772903</c:v>
                </c:pt>
                <c:pt idx="926">
                  <c:v>113.99430099999999</c:v>
                </c:pt>
                <c:pt idx="927">
                  <c:v>112.231697</c:v>
                </c:pt>
                <c:pt idx="928">
                  <c:v>104.47489899999999</c:v>
                </c:pt>
                <c:pt idx="929">
                  <c:v>87.403503000000001</c:v>
                </c:pt>
                <c:pt idx="930">
                  <c:v>95.142700000000005</c:v>
                </c:pt>
                <c:pt idx="931">
                  <c:v>82.929603999999998</c:v>
                </c:pt>
                <c:pt idx="932">
                  <c:v>74.101898000000006</c:v>
                </c:pt>
                <c:pt idx="933">
                  <c:v>69.754897999999997</c:v>
                </c:pt>
                <c:pt idx="934">
                  <c:v>67.191497999999996</c:v>
                </c:pt>
                <c:pt idx="935">
                  <c:v>65.447800000000001</c:v>
                </c:pt>
                <c:pt idx="936">
                  <c:v>71.225196999999994</c:v>
                </c:pt>
                <c:pt idx="937">
                  <c:v>72.290397999999996</c:v>
                </c:pt>
                <c:pt idx="938">
                  <c:v>72.968802999999994</c:v>
                </c:pt>
                <c:pt idx="939">
                  <c:v>75.784698000000006</c:v>
                </c:pt>
                <c:pt idx="940">
                  <c:v>76.861298000000005</c:v>
                </c:pt>
                <c:pt idx="941">
                  <c:v>78.726799</c:v>
                </c:pt>
                <c:pt idx="942">
                  <c:v>77.652901</c:v>
                </c:pt>
                <c:pt idx="943">
                  <c:v>70.147300999999999</c:v>
                </c:pt>
                <c:pt idx="944">
                  <c:v>75.146202000000002</c:v>
                </c:pt>
                <c:pt idx="945">
                  <c:v>75.839400999999995</c:v>
                </c:pt>
                <c:pt idx="946">
                  <c:v>72.952797000000004</c:v>
                </c:pt>
                <c:pt idx="947">
                  <c:v>77.578299999999999</c:v>
                </c:pt>
                <c:pt idx="948">
                  <c:v>76.941901999999999</c:v>
                </c:pt>
                <c:pt idx="949">
                  <c:v>89.065101999999996</c:v>
                </c:pt>
                <c:pt idx="950">
                  <c:v>94.243401000000006</c:v>
                </c:pt>
                <c:pt idx="951">
                  <c:v>81.714995999999999</c:v>
                </c:pt>
                <c:pt idx="952">
                  <c:v>73.395897000000005</c:v>
                </c:pt>
                <c:pt idx="953">
                  <c:v>72.556702000000001</c:v>
                </c:pt>
                <c:pt idx="954">
                  <c:v>39.470798000000002</c:v>
                </c:pt>
                <c:pt idx="955">
                  <c:v>42.537601000000002</c:v>
                </c:pt>
                <c:pt idx="956">
                  <c:v>54.443699000000002</c:v>
                </c:pt>
                <c:pt idx="957">
                  <c:v>63.375301</c:v>
                </c:pt>
                <c:pt idx="958">
                  <c:v>62.807098000000003</c:v>
                </c:pt>
                <c:pt idx="959">
                  <c:v>72.946701000000004</c:v>
                </c:pt>
                <c:pt idx="960">
                  <c:v>74.986298000000005</c:v>
                </c:pt>
                <c:pt idx="961">
                  <c:v>88.887100000000004</c:v>
                </c:pt>
                <c:pt idx="962">
                  <c:v>88.132103000000001</c:v>
                </c:pt>
                <c:pt idx="963">
                  <c:v>70.679603999999998</c:v>
                </c:pt>
                <c:pt idx="964">
                  <c:v>60.971499999999999</c:v>
                </c:pt>
                <c:pt idx="965">
                  <c:v>58.037998000000002</c:v>
                </c:pt>
                <c:pt idx="966">
                  <c:v>65.367103999999998</c:v>
                </c:pt>
                <c:pt idx="967">
                  <c:v>54.571399999999997</c:v>
                </c:pt>
                <c:pt idx="968">
                  <c:v>51.006802</c:v>
                </c:pt>
                <c:pt idx="969">
                  <c:v>51.181099000000003</c:v>
                </c:pt>
                <c:pt idx="970">
                  <c:v>56.730801</c:v>
                </c:pt>
                <c:pt idx="971">
                  <c:v>60.460299999999997</c:v>
                </c:pt>
                <c:pt idx="972">
                  <c:v>55.322102000000001</c:v>
                </c:pt>
                <c:pt idx="973">
                  <c:v>59.036498999999999</c:v>
                </c:pt>
                <c:pt idx="974">
                  <c:v>72.939400000000006</c:v>
                </c:pt>
                <c:pt idx="975">
                  <c:v>83.752296000000001</c:v>
                </c:pt>
                <c:pt idx="976">
                  <c:v>96.111999999999995</c:v>
                </c:pt>
                <c:pt idx="977">
                  <c:v>113.276802</c:v>
                </c:pt>
                <c:pt idx="978">
                  <c:v>146.342804</c:v>
                </c:pt>
                <c:pt idx="979">
                  <c:v>174.15280200000001</c:v>
                </c:pt>
                <c:pt idx="980">
                  <c:v>184.27740499999999</c:v>
                </c:pt>
                <c:pt idx="981">
                  <c:v>215.29179400000001</c:v>
                </c:pt>
                <c:pt idx="982">
                  <c:v>187.47669999999999</c:v>
                </c:pt>
                <c:pt idx="983">
                  <c:v>200.56449900000001</c:v>
                </c:pt>
                <c:pt idx="984">
                  <c:v>218.52499399999999</c:v>
                </c:pt>
                <c:pt idx="985">
                  <c:v>213.32179300000001</c:v>
                </c:pt>
                <c:pt idx="986">
                  <c:v>236.92919900000001</c:v>
                </c:pt>
                <c:pt idx="987">
                  <c:v>244.51870700000001</c:v>
                </c:pt>
                <c:pt idx="988">
                  <c:v>251.349197</c:v>
                </c:pt>
                <c:pt idx="989">
                  <c:v>279.388306</c:v>
                </c:pt>
                <c:pt idx="990">
                  <c:v>256.26721199999997</c:v>
                </c:pt>
                <c:pt idx="991">
                  <c:v>278.56900000000002</c:v>
                </c:pt>
                <c:pt idx="992">
                  <c:v>267.829407</c:v>
                </c:pt>
                <c:pt idx="993">
                  <c:v>207.76040599999999</c:v>
                </c:pt>
                <c:pt idx="994">
                  <c:v>189.963593</c:v>
                </c:pt>
                <c:pt idx="995">
                  <c:v>171.50309799999999</c:v>
                </c:pt>
                <c:pt idx="996">
                  <c:v>102.80239899999999</c:v>
                </c:pt>
                <c:pt idx="997">
                  <c:v>106.9328</c:v>
                </c:pt>
                <c:pt idx="998">
                  <c:v>99.339202999999998</c:v>
                </c:pt>
                <c:pt idx="999">
                  <c:v>100.193298</c:v>
                </c:pt>
                <c:pt idx="1000">
                  <c:v>121.028702</c:v>
                </c:pt>
                <c:pt idx="1001">
                  <c:v>110.01460299999999</c:v>
                </c:pt>
                <c:pt idx="1002">
                  <c:v>65.315804</c:v>
                </c:pt>
                <c:pt idx="1003">
                  <c:v>88.631302000000005</c:v>
                </c:pt>
                <c:pt idx="1004">
                  <c:v>64.126700999999997</c:v>
                </c:pt>
                <c:pt idx="1005">
                  <c:v>59.553500999999997</c:v>
                </c:pt>
                <c:pt idx="1006">
                  <c:v>69.043700999999999</c:v>
                </c:pt>
                <c:pt idx="1007">
                  <c:v>97.909301999999997</c:v>
                </c:pt>
                <c:pt idx="1008">
                  <c:v>92.138603000000003</c:v>
                </c:pt>
                <c:pt idx="1009">
                  <c:v>73.909103000000002</c:v>
                </c:pt>
                <c:pt idx="1010">
                  <c:v>68.107399000000001</c:v>
                </c:pt>
                <c:pt idx="1011">
                  <c:v>53.752200999999999</c:v>
                </c:pt>
                <c:pt idx="1012">
                  <c:v>53.718899</c:v>
                </c:pt>
                <c:pt idx="1013">
                  <c:v>58.178398000000001</c:v>
                </c:pt>
                <c:pt idx="1014">
                  <c:v>64.478202999999993</c:v>
                </c:pt>
                <c:pt idx="1015">
                  <c:v>49.298800999999997</c:v>
                </c:pt>
                <c:pt idx="1016">
                  <c:v>45.909301999999997</c:v>
                </c:pt>
                <c:pt idx="1017">
                  <c:v>51.913502000000001</c:v>
                </c:pt>
                <c:pt idx="1018">
                  <c:v>52.766201000000002</c:v>
                </c:pt>
                <c:pt idx="1019">
                  <c:v>50.824798999999999</c:v>
                </c:pt>
                <c:pt idx="1020">
                  <c:v>48.744498999999998</c:v>
                </c:pt>
                <c:pt idx="1021">
                  <c:v>57.888598999999999</c:v>
                </c:pt>
                <c:pt idx="1022">
                  <c:v>52.278998999999999</c:v>
                </c:pt>
                <c:pt idx="1023">
                  <c:v>103.45320100000001</c:v>
                </c:pt>
                <c:pt idx="1024">
                  <c:v>82.913596999999996</c:v>
                </c:pt>
                <c:pt idx="1025">
                  <c:v>85.858704000000003</c:v>
                </c:pt>
                <c:pt idx="1026">
                  <c:v>89.513496000000004</c:v>
                </c:pt>
                <c:pt idx="1027">
                  <c:v>88.927100999999993</c:v>
                </c:pt>
                <c:pt idx="1028">
                  <c:v>85.953902999999997</c:v>
                </c:pt>
                <c:pt idx="1029">
                  <c:v>80.209198000000001</c:v>
                </c:pt>
                <c:pt idx="1030">
                  <c:v>71.301201000000006</c:v>
                </c:pt>
                <c:pt idx="1031">
                  <c:v>76.362899999999996</c:v>
                </c:pt>
                <c:pt idx="1032">
                  <c:v>90.348999000000006</c:v>
                </c:pt>
                <c:pt idx="1033">
                  <c:v>92.643600000000006</c:v>
                </c:pt>
                <c:pt idx="1034">
                  <c:v>87.216797</c:v>
                </c:pt>
                <c:pt idx="1035">
                  <c:v>109.006897</c:v>
                </c:pt>
                <c:pt idx="1036">
                  <c:v>109.935699</c:v>
                </c:pt>
                <c:pt idx="1037">
                  <c:v>110.19699900000001</c:v>
                </c:pt>
                <c:pt idx="1038">
                  <c:v>106.461197</c:v>
                </c:pt>
                <c:pt idx="1039">
                  <c:v>109.697998</c:v>
                </c:pt>
                <c:pt idx="1040">
                  <c:v>127.093498</c:v>
                </c:pt>
                <c:pt idx="1041">
                  <c:v>130.75559999999999</c:v>
                </c:pt>
                <c:pt idx="1042">
                  <c:v>138.28869599999999</c:v>
                </c:pt>
                <c:pt idx="1043">
                  <c:v>136.074905</c:v>
                </c:pt>
                <c:pt idx="1044">
                  <c:v>139.176895</c:v>
                </c:pt>
                <c:pt idx="1045">
                  <c:v>125.310097</c:v>
                </c:pt>
                <c:pt idx="1046">
                  <c:v>115.679703</c:v>
                </c:pt>
                <c:pt idx="1047">
                  <c:v>107.4842</c:v>
                </c:pt>
                <c:pt idx="1048">
                  <c:v>99.495795999999999</c:v>
                </c:pt>
                <c:pt idx="1049">
                  <c:v>99.143401999999995</c:v>
                </c:pt>
                <c:pt idx="1050">
                  <c:v>100.383301</c:v>
                </c:pt>
                <c:pt idx="1051">
                  <c:v>97.072700999999995</c:v>
                </c:pt>
                <c:pt idx="1052">
                  <c:v>81.623901000000004</c:v>
                </c:pt>
                <c:pt idx="1053">
                  <c:v>74.139899999999997</c:v>
                </c:pt>
                <c:pt idx="1054">
                  <c:v>70.966599000000002</c:v>
                </c:pt>
                <c:pt idx="1055">
                  <c:v>63.666697999999997</c:v>
                </c:pt>
                <c:pt idx="1056">
                  <c:v>60.739798999999998</c:v>
                </c:pt>
                <c:pt idx="1057">
                  <c:v>43.620499000000002</c:v>
                </c:pt>
                <c:pt idx="1058">
                  <c:v>40.097800999999997</c:v>
                </c:pt>
                <c:pt idx="1059">
                  <c:v>41.355998999999997</c:v>
                </c:pt>
                <c:pt idx="1060">
                  <c:v>56.278801000000001</c:v>
                </c:pt>
                <c:pt idx="1061">
                  <c:v>44.369900000000001</c:v>
                </c:pt>
                <c:pt idx="1062">
                  <c:v>45.197600999999999</c:v>
                </c:pt>
                <c:pt idx="1063">
                  <c:v>54.435501000000002</c:v>
                </c:pt>
                <c:pt idx="1064">
                  <c:v>67.711303999999998</c:v>
                </c:pt>
                <c:pt idx="1065">
                  <c:v>66.403503000000001</c:v>
                </c:pt>
                <c:pt idx="1066">
                  <c:v>61.451698</c:v>
                </c:pt>
                <c:pt idx="1067">
                  <c:v>51.1721</c:v>
                </c:pt>
                <c:pt idx="1068">
                  <c:v>55.920399000000003</c:v>
                </c:pt>
                <c:pt idx="1069">
                  <c:v>65.277901</c:v>
                </c:pt>
                <c:pt idx="1070">
                  <c:v>47.527000000000001</c:v>
                </c:pt>
                <c:pt idx="1071">
                  <c:v>59.977699000000001</c:v>
                </c:pt>
                <c:pt idx="1072">
                  <c:v>59.118099000000001</c:v>
                </c:pt>
                <c:pt idx="1073">
                  <c:v>63.244598000000003</c:v>
                </c:pt>
                <c:pt idx="1074">
                  <c:v>61.723098999999998</c:v>
                </c:pt>
                <c:pt idx="1075">
                  <c:v>55.639999000000003</c:v>
                </c:pt>
                <c:pt idx="1076">
                  <c:v>49.394699000000003</c:v>
                </c:pt>
                <c:pt idx="1077">
                  <c:v>42.030399000000003</c:v>
                </c:pt>
                <c:pt idx="1078">
                  <c:v>45.790599999999998</c:v>
                </c:pt>
                <c:pt idx="1079">
                  <c:v>32.251399999999997</c:v>
                </c:pt>
                <c:pt idx="1080">
                  <c:v>36.173000000000002</c:v>
                </c:pt>
                <c:pt idx="1081">
                  <c:v>37.133499</c:v>
                </c:pt>
                <c:pt idx="1082">
                  <c:v>32.290100000000002</c:v>
                </c:pt>
                <c:pt idx="1083">
                  <c:v>40.877701000000002</c:v>
                </c:pt>
                <c:pt idx="1084">
                  <c:v>40.369801000000002</c:v>
                </c:pt>
                <c:pt idx="1085">
                  <c:v>40.040999999999997</c:v>
                </c:pt>
                <c:pt idx="1086">
                  <c:v>39.193297999999999</c:v>
                </c:pt>
                <c:pt idx="1087">
                  <c:v>41.273499000000001</c:v>
                </c:pt>
                <c:pt idx="1088">
                  <c:v>38.582099999999997</c:v>
                </c:pt>
                <c:pt idx="1089">
                  <c:v>34.370499000000002</c:v>
                </c:pt>
                <c:pt idx="1090">
                  <c:v>32.802298999999998</c:v>
                </c:pt>
                <c:pt idx="1091">
                  <c:v>32.325001</c:v>
                </c:pt>
                <c:pt idx="1092">
                  <c:v>35.141399</c:v>
                </c:pt>
                <c:pt idx="1093">
                  <c:v>35.195098999999999</c:v>
                </c:pt>
                <c:pt idx="1094">
                  <c:v>34.680900999999999</c:v>
                </c:pt>
                <c:pt idx="1095">
                  <c:v>37.764400000000002</c:v>
                </c:pt>
                <c:pt idx="1096">
                  <c:v>41.394599999999997</c:v>
                </c:pt>
                <c:pt idx="1097">
                  <c:v>43.230801</c:v>
                </c:pt>
                <c:pt idx="1098">
                  <c:v>39.493198</c:v>
                </c:pt>
                <c:pt idx="1099">
                  <c:v>38.337299000000002</c:v>
                </c:pt>
                <c:pt idx="1100">
                  <c:v>38.754798999999998</c:v>
                </c:pt>
                <c:pt idx="1101">
                  <c:v>39.565300000000001</c:v>
                </c:pt>
                <c:pt idx="1102">
                  <c:v>36.898997999999999</c:v>
                </c:pt>
                <c:pt idx="1103">
                  <c:v>42.467799999999997</c:v>
                </c:pt>
                <c:pt idx="1104">
                  <c:v>38.671398000000003</c:v>
                </c:pt>
                <c:pt idx="1105">
                  <c:v>46.182200999999999</c:v>
                </c:pt>
                <c:pt idx="1106">
                  <c:v>48.624198999999997</c:v>
                </c:pt>
                <c:pt idx="1107">
                  <c:v>48.332099999999997</c:v>
                </c:pt>
                <c:pt idx="1108">
                  <c:v>47.820202000000002</c:v>
                </c:pt>
                <c:pt idx="1109">
                  <c:v>45.566502</c:v>
                </c:pt>
                <c:pt idx="1110">
                  <c:v>44.955897999999998</c:v>
                </c:pt>
                <c:pt idx="1111">
                  <c:v>39.336899000000003</c:v>
                </c:pt>
                <c:pt idx="1112">
                  <c:v>35.850700000000003</c:v>
                </c:pt>
                <c:pt idx="1113">
                  <c:v>35.290100000000002</c:v>
                </c:pt>
                <c:pt idx="1114">
                  <c:v>45.665698999999996</c:v>
                </c:pt>
                <c:pt idx="1115">
                  <c:v>44.048000000000002</c:v>
                </c:pt>
                <c:pt idx="1116">
                  <c:v>52.541901000000003</c:v>
                </c:pt>
                <c:pt idx="1117">
                  <c:v>56.813701999999999</c:v>
                </c:pt>
                <c:pt idx="1118">
                  <c:v>55.182701000000002</c:v>
                </c:pt>
                <c:pt idx="1119">
                  <c:v>53.487900000000003</c:v>
                </c:pt>
                <c:pt idx="1120">
                  <c:v>54.321201000000002</c:v>
                </c:pt>
                <c:pt idx="1121">
                  <c:v>55.3979</c:v>
                </c:pt>
                <c:pt idx="1122">
                  <c:v>52.941502</c:v>
                </c:pt>
                <c:pt idx="1123">
                  <c:v>47.944901000000002</c:v>
                </c:pt>
                <c:pt idx="1124">
                  <c:v>48.788798999999997</c:v>
                </c:pt>
                <c:pt idx="1125">
                  <c:v>49.109797999999998</c:v>
                </c:pt>
                <c:pt idx="1126">
                  <c:v>49.711399</c:v>
                </c:pt>
                <c:pt idx="1127">
                  <c:v>49.487000000000002</c:v>
                </c:pt>
                <c:pt idx="1128">
                  <c:v>46.8979</c:v>
                </c:pt>
                <c:pt idx="1129">
                  <c:v>51.718497999999997</c:v>
                </c:pt>
                <c:pt idx="1130">
                  <c:v>55.388302000000003</c:v>
                </c:pt>
                <c:pt idx="1131">
                  <c:v>65.387801999999994</c:v>
                </c:pt>
                <c:pt idx="1132">
                  <c:v>63.930401000000003</c:v>
                </c:pt>
                <c:pt idx="1133">
                  <c:v>66.918296999999995</c:v>
                </c:pt>
                <c:pt idx="1134">
                  <c:v>73.872001999999995</c:v>
                </c:pt>
                <c:pt idx="1135">
                  <c:v>73.705200000000005</c:v>
                </c:pt>
                <c:pt idx="1136">
                  <c:v>75.466797</c:v>
                </c:pt>
                <c:pt idx="1137">
                  <c:v>75.684402000000006</c:v>
                </c:pt>
                <c:pt idx="1138">
                  <c:v>64.847504000000001</c:v>
                </c:pt>
                <c:pt idx="1139">
                  <c:v>69.105103</c:v>
                </c:pt>
                <c:pt idx="1140">
                  <c:v>71.987701000000001</c:v>
                </c:pt>
                <c:pt idx="1141">
                  <c:v>76.873099999999994</c:v>
                </c:pt>
                <c:pt idx="1142">
                  <c:v>85.278801000000001</c:v>
                </c:pt>
                <c:pt idx="1143">
                  <c:v>80.154297</c:v>
                </c:pt>
                <c:pt idx="1144">
                  <c:v>75.223099000000005</c:v>
                </c:pt>
                <c:pt idx="1145">
                  <c:v>73.505500999999995</c:v>
                </c:pt>
                <c:pt idx="1146">
                  <c:v>73.217903000000007</c:v>
                </c:pt>
                <c:pt idx="1147">
                  <c:v>73.873703000000006</c:v>
                </c:pt>
                <c:pt idx="1148">
                  <c:v>73.320999</c:v>
                </c:pt>
                <c:pt idx="1149">
                  <c:v>74.177902000000003</c:v>
                </c:pt>
                <c:pt idx="1150">
                  <c:v>76.993401000000006</c:v>
                </c:pt>
                <c:pt idx="1151">
                  <c:v>88.775702999999993</c:v>
                </c:pt>
                <c:pt idx="1152">
                  <c:v>90.847801000000004</c:v>
                </c:pt>
                <c:pt idx="1153">
                  <c:v>92.118103000000005</c:v>
                </c:pt>
                <c:pt idx="1154">
                  <c:v>91.347603000000007</c:v>
                </c:pt>
                <c:pt idx="1155">
                  <c:v>93.388901000000004</c:v>
                </c:pt>
                <c:pt idx="1156">
                  <c:v>94.691901999999999</c:v>
                </c:pt>
                <c:pt idx="1157">
                  <c:v>92.216003000000001</c:v>
                </c:pt>
                <c:pt idx="1158">
                  <c:v>95.076401000000004</c:v>
                </c:pt>
                <c:pt idx="1159">
                  <c:v>93.705498000000006</c:v>
                </c:pt>
                <c:pt idx="1160">
                  <c:v>99.454498000000001</c:v>
                </c:pt>
                <c:pt idx="1161">
                  <c:v>109.387199</c:v>
                </c:pt>
                <c:pt idx="1162">
                  <c:v>128.826706</c:v>
                </c:pt>
                <c:pt idx="1163">
                  <c:v>129.79480000000001</c:v>
                </c:pt>
                <c:pt idx="1164">
                  <c:v>128.95159899999999</c:v>
                </c:pt>
                <c:pt idx="1165">
                  <c:v>127.693901</c:v>
                </c:pt>
                <c:pt idx="1166">
                  <c:v>131.168701</c:v>
                </c:pt>
                <c:pt idx="1167">
                  <c:v>128.14529400000001</c:v>
                </c:pt>
                <c:pt idx="1168">
                  <c:v>136.1987</c:v>
                </c:pt>
                <c:pt idx="1169">
                  <c:v>136.86979700000001</c:v>
                </c:pt>
                <c:pt idx="1170">
                  <c:v>136.18150299999999</c:v>
                </c:pt>
                <c:pt idx="1171">
                  <c:v>133.98539700000001</c:v>
                </c:pt>
                <c:pt idx="1172">
                  <c:v>139.81500199999999</c:v>
                </c:pt>
                <c:pt idx="1173">
                  <c:v>137.84599299999999</c:v>
                </c:pt>
                <c:pt idx="1174">
                  <c:v>139.73890700000001</c:v>
                </c:pt>
                <c:pt idx="1175">
                  <c:v>139.04269400000001</c:v>
                </c:pt>
                <c:pt idx="1176">
                  <c:v>128.54040499999999</c:v>
                </c:pt>
                <c:pt idx="1177">
                  <c:v>126.251999</c:v>
                </c:pt>
                <c:pt idx="1178">
                  <c:v>125.121002</c:v>
                </c:pt>
                <c:pt idx="1179">
                  <c:v>114.82759900000001</c:v>
                </c:pt>
                <c:pt idx="1180">
                  <c:v>111.132103</c:v>
                </c:pt>
                <c:pt idx="1181">
                  <c:v>99.487503000000004</c:v>
                </c:pt>
                <c:pt idx="1182">
                  <c:v>96.958397000000005</c:v>
                </c:pt>
                <c:pt idx="1183">
                  <c:v>92.429496999999998</c:v>
                </c:pt>
                <c:pt idx="1184">
                  <c:v>84.497703999999999</c:v>
                </c:pt>
                <c:pt idx="1185">
                  <c:v>89.150902000000002</c:v>
                </c:pt>
                <c:pt idx="1186">
                  <c:v>77.278701999999996</c:v>
                </c:pt>
                <c:pt idx="1187">
                  <c:v>79.424499999999995</c:v>
                </c:pt>
                <c:pt idx="1188">
                  <c:v>99.684997999999993</c:v>
                </c:pt>
                <c:pt idx="1189">
                  <c:v>91.113097999999994</c:v>
                </c:pt>
                <c:pt idx="1190">
                  <c:v>87.482902999999993</c:v>
                </c:pt>
                <c:pt idx="1191">
                  <c:v>90.169098000000005</c:v>
                </c:pt>
                <c:pt idx="1192">
                  <c:v>88.009804000000003</c:v>
                </c:pt>
                <c:pt idx="1193">
                  <c:v>80.545303000000004</c:v>
                </c:pt>
                <c:pt idx="1194">
                  <c:v>80.391502000000003</c:v>
                </c:pt>
                <c:pt idx="1195">
                  <c:v>69.588500999999994</c:v>
                </c:pt>
                <c:pt idx="1196">
                  <c:v>62.042000000000002</c:v>
                </c:pt>
                <c:pt idx="1197">
                  <c:v>67.215401</c:v>
                </c:pt>
                <c:pt idx="1198">
                  <c:v>61.817298999999998</c:v>
                </c:pt>
                <c:pt idx="1199">
                  <c:v>58.950600000000001</c:v>
                </c:pt>
                <c:pt idx="1200">
                  <c:v>54.895099999999999</c:v>
                </c:pt>
                <c:pt idx="1201">
                  <c:v>55.493000000000002</c:v>
                </c:pt>
                <c:pt idx="1202">
                  <c:v>47.985298</c:v>
                </c:pt>
                <c:pt idx="1203">
                  <c:v>43.203097999999997</c:v>
                </c:pt>
                <c:pt idx="1204">
                  <c:v>40.6096</c:v>
                </c:pt>
                <c:pt idx="1205">
                  <c:v>33.585799999999999</c:v>
                </c:pt>
                <c:pt idx="1206">
                  <c:v>33.116599999999998</c:v>
                </c:pt>
                <c:pt idx="1207">
                  <c:v>29.989799000000001</c:v>
                </c:pt>
                <c:pt idx="1208">
                  <c:v>37.681099000000003</c:v>
                </c:pt>
                <c:pt idx="1209">
                  <c:v>53.887000999999998</c:v>
                </c:pt>
                <c:pt idx="1210">
                  <c:v>46.580502000000003</c:v>
                </c:pt>
                <c:pt idx="1211">
                  <c:v>47.284801000000002</c:v>
                </c:pt>
                <c:pt idx="1212">
                  <c:v>52.166901000000003</c:v>
                </c:pt>
                <c:pt idx="1213">
                  <c:v>51.793900000000001</c:v>
                </c:pt>
                <c:pt idx="1214">
                  <c:v>54.888401000000002</c:v>
                </c:pt>
                <c:pt idx="1215">
                  <c:v>58.032902</c:v>
                </c:pt>
                <c:pt idx="1216">
                  <c:v>62.460498999999999</c:v>
                </c:pt>
                <c:pt idx="1217">
                  <c:v>71.828102000000001</c:v>
                </c:pt>
                <c:pt idx="1218">
                  <c:v>64.733597000000003</c:v>
                </c:pt>
                <c:pt idx="1219">
                  <c:v>65.139602999999994</c:v>
                </c:pt>
                <c:pt idx="1220">
                  <c:v>62.847000000000001</c:v>
                </c:pt>
                <c:pt idx="1221">
                  <c:v>65.155602000000002</c:v>
                </c:pt>
                <c:pt idx="1222">
                  <c:v>61.520901000000002</c:v>
                </c:pt>
                <c:pt idx="1223">
                  <c:v>70.119399999999999</c:v>
                </c:pt>
                <c:pt idx="1224">
                  <c:v>71.838500999999994</c:v>
                </c:pt>
                <c:pt idx="1225">
                  <c:v>79.472603000000007</c:v>
                </c:pt>
                <c:pt idx="1226">
                  <c:v>84.571999000000005</c:v>
                </c:pt>
                <c:pt idx="1227">
                  <c:v>92.742797999999993</c:v>
                </c:pt>
                <c:pt idx="1228">
                  <c:v>95.882401000000002</c:v>
                </c:pt>
                <c:pt idx="1229">
                  <c:v>95.195899999999995</c:v>
                </c:pt>
                <c:pt idx="1230">
                  <c:v>98.239699999999999</c:v>
                </c:pt>
                <c:pt idx="1231">
                  <c:v>112.55789900000001</c:v>
                </c:pt>
                <c:pt idx="1232">
                  <c:v>117.712898</c:v>
                </c:pt>
                <c:pt idx="1233">
                  <c:v>111.930099</c:v>
                </c:pt>
                <c:pt idx="1234">
                  <c:v>116.53040300000001</c:v>
                </c:pt>
                <c:pt idx="1235">
                  <c:v>121.905602</c:v>
                </c:pt>
                <c:pt idx="1236">
                  <c:v>106.214798</c:v>
                </c:pt>
                <c:pt idx="1237">
                  <c:v>106.173897</c:v>
                </c:pt>
                <c:pt idx="1238">
                  <c:v>101.172997</c:v>
                </c:pt>
                <c:pt idx="1239">
                  <c:v>105.427696</c:v>
                </c:pt>
                <c:pt idx="1240">
                  <c:v>106.987801</c:v>
                </c:pt>
                <c:pt idx="1241">
                  <c:v>99.289199999999994</c:v>
                </c:pt>
                <c:pt idx="1242">
                  <c:v>103.93650100000001</c:v>
                </c:pt>
                <c:pt idx="1243">
                  <c:v>102.911903</c:v>
                </c:pt>
                <c:pt idx="1244">
                  <c:v>100.86799600000001</c:v>
                </c:pt>
                <c:pt idx="1245">
                  <c:v>103.809303</c:v>
                </c:pt>
                <c:pt idx="1246">
                  <c:v>100.627701</c:v>
                </c:pt>
                <c:pt idx="1247">
                  <c:v>83.695396000000002</c:v>
                </c:pt>
                <c:pt idx="1248">
                  <c:v>80.942902000000004</c:v>
                </c:pt>
                <c:pt idx="1249">
                  <c:v>87.731399999999994</c:v>
                </c:pt>
                <c:pt idx="1250">
                  <c:v>76.545997999999997</c:v>
                </c:pt>
                <c:pt idx="1251">
                  <c:v>85.475898999999998</c:v>
                </c:pt>
                <c:pt idx="1252">
                  <c:v>92.657996999999995</c:v>
                </c:pt>
                <c:pt idx="1253">
                  <c:v>105.87449599999999</c:v>
                </c:pt>
                <c:pt idx="1254">
                  <c:v>103.461304</c:v>
                </c:pt>
                <c:pt idx="1255">
                  <c:v>96.458702000000002</c:v>
                </c:pt>
                <c:pt idx="1256">
                  <c:v>89.089896999999993</c:v>
                </c:pt>
                <c:pt idx="1257">
                  <c:v>79.5261</c:v>
                </c:pt>
                <c:pt idx="1258">
                  <c:v>72.053496999999993</c:v>
                </c:pt>
                <c:pt idx="1259">
                  <c:v>70.974097999999998</c:v>
                </c:pt>
                <c:pt idx="1260">
                  <c:v>76.661300999999995</c:v>
                </c:pt>
                <c:pt idx="1261">
                  <c:v>70.162903</c:v>
                </c:pt>
                <c:pt idx="1262">
                  <c:v>82.245399000000006</c:v>
                </c:pt>
                <c:pt idx="1263">
                  <c:v>74.920699999999997</c:v>
                </c:pt>
                <c:pt idx="1264">
                  <c:v>81.263603000000003</c:v>
                </c:pt>
                <c:pt idx="1265">
                  <c:v>73.181800999999993</c:v>
                </c:pt>
                <c:pt idx="1266">
                  <c:v>69.566101000000003</c:v>
                </c:pt>
                <c:pt idx="1267">
                  <c:v>59.283000999999999</c:v>
                </c:pt>
                <c:pt idx="1268">
                  <c:v>65.432700999999994</c:v>
                </c:pt>
                <c:pt idx="1269">
                  <c:v>53.306702000000001</c:v>
                </c:pt>
                <c:pt idx="1270">
                  <c:v>57.189602000000001</c:v>
                </c:pt>
                <c:pt idx="1271">
                  <c:v>53.572800000000001</c:v>
                </c:pt>
                <c:pt idx="1272">
                  <c:v>51.940497999999998</c:v>
                </c:pt>
                <c:pt idx="1273">
                  <c:v>68.477897999999996</c:v>
                </c:pt>
                <c:pt idx="1274">
                  <c:v>62.571201000000002</c:v>
                </c:pt>
                <c:pt idx="1275">
                  <c:v>47.870899000000001</c:v>
                </c:pt>
                <c:pt idx="1276">
                  <c:v>45.692799000000001</c:v>
                </c:pt>
                <c:pt idx="1277">
                  <c:v>38.806598999999999</c:v>
                </c:pt>
                <c:pt idx="1278">
                  <c:v>40.513598999999999</c:v>
                </c:pt>
                <c:pt idx="1279">
                  <c:v>33.455897999999998</c:v>
                </c:pt>
                <c:pt idx="1280">
                  <c:v>28.885598999999999</c:v>
                </c:pt>
                <c:pt idx="1281">
                  <c:v>30.362200000000001</c:v>
                </c:pt>
                <c:pt idx="1282">
                  <c:v>44.502200999999999</c:v>
                </c:pt>
                <c:pt idx="1283">
                  <c:v>46.317402000000001</c:v>
                </c:pt>
                <c:pt idx="1284">
                  <c:v>41.629002</c:v>
                </c:pt>
                <c:pt idx="1285">
                  <c:v>38.134498999999998</c:v>
                </c:pt>
                <c:pt idx="1286">
                  <c:v>29.584499000000001</c:v>
                </c:pt>
                <c:pt idx="1287">
                  <c:v>31.937901</c:v>
                </c:pt>
                <c:pt idx="1288">
                  <c:v>25.980498999999998</c:v>
                </c:pt>
                <c:pt idx="1289">
                  <c:v>40.930698</c:v>
                </c:pt>
                <c:pt idx="1290">
                  <c:v>49.4739</c:v>
                </c:pt>
                <c:pt idx="1291">
                  <c:v>49.594600999999997</c:v>
                </c:pt>
                <c:pt idx="1292">
                  <c:v>29.929199000000001</c:v>
                </c:pt>
                <c:pt idx="1293">
                  <c:v>23.835599999999999</c:v>
                </c:pt>
                <c:pt idx="1294">
                  <c:v>24.712098999999998</c:v>
                </c:pt>
                <c:pt idx="1295">
                  <c:v>22.389299000000001</c:v>
                </c:pt>
                <c:pt idx="1296">
                  <c:v>21.264600999999999</c:v>
                </c:pt>
                <c:pt idx="1297">
                  <c:v>30.589701000000002</c:v>
                </c:pt>
                <c:pt idx="1298">
                  <c:v>32.540500999999999</c:v>
                </c:pt>
                <c:pt idx="1299">
                  <c:v>34.042099</c:v>
                </c:pt>
                <c:pt idx="1300">
                  <c:v>37.957099999999997</c:v>
                </c:pt>
                <c:pt idx="1301">
                  <c:v>35.515498999999998</c:v>
                </c:pt>
                <c:pt idx="1302">
                  <c:v>30.937201000000002</c:v>
                </c:pt>
                <c:pt idx="1303">
                  <c:v>28.941099000000001</c:v>
                </c:pt>
                <c:pt idx="1304">
                  <c:v>23.087999</c:v>
                </c:pt>
                <c:pt idx="1305">
                  <c:v>28.239100000000001</c:v>
                </c:pt>
                <c:pt idx="1306">
                  <c:v>16.929600000000001</c:v>
                </c:pt>
                <c:pt idx="1307">
                  <c:v>23.310400000000001</c:v>
                </c:pt>
                <c:pt idx="1308">
                  <c:v>20.415800000000001</c:v>
                </c:pt>
                <c:pt idx="1309">
                  <c:v>12.2704</c:v>
                </c:pt>
                <c:pt idx="1310">
                  <c:v>10.243600000000001</c:v>
                </c:pt>
                <c:pt idx="1311">
                  <c:v>12.321199999999999</c:v>
                </c:pt>
                <c:pt idx="1312">
                  <c:v>10.5648</c:v>
                </c:pt>
                <c:pt idx="1313">
                  <c:v>6.9549000000000003</c:v>
                </c:pt>
                <c:pt idx="1314">
                  <c:v>-6.0723000000000003</c:v>
                </c:pt>
                <c:pt idx="1315">
                  <c:v>-8.3523999999999994</c:v>
                </c:pt>
                <c:pt idx="1316">
                  <c:v>-8.1037999999999997</c:v>
                </c:pt>
                <c:pt idx="1317">
                  <c:v>-5.7096999999999998</c:v>
                </c:pt>
                <c:pt idx="1318">
                  <c:v>-13.9473</c:v>
                </c:pt>
                <c:pt idx="1319">
                  <c:v>-12.972799999999999</c:v>
                </c:pt>
                <c:pt idx="1320">
                  <c:v>-16.001100999999998</c:v>
                </c:pt>
                <c:pt idx="1321">
                  <c:v>-16.7819</c:v>
                </c:pt>
                <c:pt idx="1322">
                  <c:v>-7.6497999999999999</c:v>
                </c:pt>
                <c:pt idx="1323">
                  <c:v>-6.1809000000000003</c:v>
                </c:pt>
                <c:pt idx="1324">
                  <c:v>-7.9160000000000004</c:v>
                </c:pt>
                <c:pt idx="1325">
                  <c:v>-10.3971</c:v>
                </c:pt>
                <c:pt idx="1326">
                  <c:v>-17.427799</c:v>
                </c:pt>
                <c:pt idx="1327">
                  <c:v>-16.011998999999999</c:v>
                </c:pt>
                <c:pt idx="1328">
                  <c:v>-17.160499999999999</c:v>
                </c:pt>
                <c:pt idx="1329">
                  <c:v>-16.069700000000001</c:v>
                </c:pt>
                <c:pt idx="1330">
                  <c:v>-13.581300000000001</c:v>
                </c:pt>
                <c:pt idx="1331">
                  <c:v>-11.1038</c:v>
                </c:pt>
                <c:pt idx="1332">
                  <c:v>-9.3391999999999999</c:v>
                </c:pt>
                <c:pt idx="1333">
                  <c:v>11.045199999999999</c:v>
                </c:pt>
                <c:pt idx="1334">
                  <c:v>6.8254000000000001</c:v>
                </c:pt>
                <c:pt idx="1335">
                  <c:v>8.1462000000000003</c:v>
                </c:pt>
                <c:pt idx="1336">
                  <c:v>21.341298999999999</c:v>
                </c:pt>
                <c:pt idx="1337">
                  <c:v>23.5776</c:v>
                </c:pt>
                <c:pt idx="1338">
                  <c:v>29.370999999999999</c:v>
                </c:pt>
                <c:pt idx="1339">
                  <c:v>30.059601000000001</c:v>
                </c:pt>
                <c:pt idx="1340">
                  <c:v>32.230801</c:v>
                </c:pt>
                <c:pt idx="1341">
                  <c:v>32.278399999999998</c:v>
                </c:pt>
                <c:pt idx="1342">
                  <c:v>44.705502000000003</c:v>
                </c:pt>
                <c:pt idx="1343">
                  <c:v>45.263500000000001</c:v>
                </c:pt>
                <c:pt idx="1344">
                  <c:v>4.5495999999999999</c:v>
                </c:pt>
                <c:pt idx="1345">
                  <c:v>7.2847999999999997</c:v>
                </c:pt>
                <c:pt idx="1346">
                  <c:v>5.0456000000000003</c:v>
                </c:pt>
                <c:pt idx="1347">
                  <c:v>13.307</c:v>
                </c:pt>
                <c:pt idx="1348">
                  <c:v>22.726998999999999</c:v>
                </c:pt>
                <c:pt idx="1349">
                  <c:v>40.148701000000003</c:v>
                </c:pt>
                <c:pt idx="1350">
                  <c:v>53.021000000000001</c:v>
                </c:pt>
                <c:pt idx="1351">
                  <c:v>69.877998000000005</c:v>
                </c:pt>
                <c:pt idx="1352">
                  <c:v>71.780403000000007</c:v>
                </c:pt>
                <c:pt idx="1353">
                  <c:v>70.938400000000001</c:v>
                </c:pt>
                <c:pt idx="1354">
                  <c:v>76.310096999999999</c:v>
                </c:pt>
                <c:pt idx="1355">
                  <c:v>72.204102000000006</c:v>
                </c:pt>
                <c:pt idx="1356">
                  <c:v>77.914398000000006</c:v>
                </c:pt>
                <c:pt idx="1357">
                  <c:v>60.945202000000002</c:v>
                </c:pt>
                <c:pt idx="1358">
                  <c:v>60.586601000000002</c:v>
                </c:pt>
                <c:pt idx="1359">
                  <c:v>58.088298999999999</c:v>
                </c:pt>
                <c:pt idx="1360">
                  <c:v>54.108601</c:v>
                </c:pt>
                <c:pt idx="1361">
                  <c:v>47.133597999999999</c:v>
                </c:pt>
                <c:pt idx="1362">
                  <c:v>42.896701999999998</c:v>
                </c:pt>
                <c:pt idx="1363">
                  <c:v>39.616000999999997</c:v>
                </c:pt>
                <c:pt idx="1364">
                  <c:v>40.010201000000002</c:v>
                </c:pt>
                <c:pt idx="1365">
                  <c:v>44.031399</c:v>
                </c:pt>
                <c:pt idx="1366">
                  <c:v>49.096901000000003</c:v>
                </c:pt>
                <c:pt idx="1367">
                  <c:v>50.780200999999998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2C-469B-9F39-01F4A8607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602048"/>
        <c:axId val="441603584"/>
      </c:lineChart>
      <c:lineChart>
        <c:grouping val="standard"/>
        <c:varyColors val="0"/>
        <c:ser>
          <c:idx val="1"/>
          <c:order val="1"/>
          <c:tx>
            <c:v>Net IO % of NAV</c:v>
          </c:tx>
          <c:spPr>
            <a:ln w="63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'Prepay Risk vs IOS OAS'!$B$91:$B$1350</c:f>
              <c:numCache>
                <c:formatCode>m/d/yyyy</c:formatCode>
                <c:ptCount val="1260"/>
                <c:pt idx="0">
                  <c:v>40710</c:v>
                </c:pt>
                <c:pt idx="1">
                  <c:v>40711</c:v>
                </c:pt>
                <c:pt idx="2">
                  <c:v>40715</c:v>
                </c:pt>
                <c:pt idx="3">
                  <c:v>40716</c:v>
                </c:pt>
                <c:pt idx="4">
                  <c:v>40717</c:v>
                </c:pt>
                <c:pt idx="5">
                  <c:v>40718</c:v>
                </c:pt>
                <c:pt idx="6">
                  <c:v>40721</c:v>
                </c:pt>
                <c:pt idx="7">
                  <c:v>40722</c:v>
                </c:pt>
                <c:pt idx="8">
                  <c:v>40723</c:v>
                </c:pt>
                <c:pt idx="9">
                  <c:v>40724</c:v>
                </c:pt>
                <c:pt idx="10">
                  <c:v>40725</c:v>
                </c:pt>
                <c:pt idx="11">
                  <c:v>40729</c:v>
                </c:pt>
                <c:pt idx="12">
                  <c:v>40730</c:v>
                </c:pt>
                <c:pt idx="13">
                  <c:v>40731</c:v>
                </c:pt>
                <c:pt idx="14">
                  <c:v>40732</c:v>
                </c:pt>
                <c:pt idx="15">
                  <c:v>40735</c:v>
                </c:pt>
                <c:pt idx="16">
                  <c:v>40736</c:v>
                </c:pt>
                <c:pt idx="17">
                  <c:v>40737</c:v>
                </c:pt>
                <c:pt idx="18">
                  <c:v>40738</c:v>
                </c:pt>
                <c:pt idx="19">
                  <c:v>40739</c:v>
                </c:pt>
                <c:pt idx="20">
                  <c:v>40742</c:v>
                </c:pt>
                <c:pt idx="21">
                  <c:v>40743</c:v>
                </c:pt>
                <c:pt idx="22">
                  <c:v>40744</c:v>
                </c:pt>
                <c:pt idx="23">
                  <c:v>40745</c:v>
                </c:pt>
                <c:pt idx="24">
                  <c:v>40746</c:v>
                </c:pt>
                <c:pt idx="25">
                  <c:v>40749</c:v>
                </c:pt>
                <c:pt idx="26">
                  <c:v>40750</c:v>
                </c:pt>
                <c:pt idx="27">
                  <c:v>40751</c:v>
                </c:pt>
                <c:pt idx="28">
                  <c:v>40752</c:v>
                </c:pt>
                <c:pt idx="29">
                  <c:v>40753</c:v>
                </c:pt>
                <c:pt idx="30">
                  <c:v>40756</c:v>
                </c:pt>
                <c:pt idx="31">
                  <c:v>40757</c:v>
                </c:pt>
                <c:pt idx="32">
                  <c:v>40758</c:v>
                </c:pt>
                <c:pt idx="33">
                  <c:v>40759</c:v>
                </c:pt>
                <c:pt idx="34">
                  <c:v>40760</c:v>
                </c:pt>
                <c:pt idx="35">
                  <c:v>40763</c:v>
                </c:pt>
                <c:pt idx="36">
                  <c:v>40764</c:v>
                </c:pt>
                <c:pt idx="37">
                  <c:v>40765</c:v>
                </c:pt>
                <c:pt idx="38">
                  <c:v>40766</c:v>
                </c:pt>
                <c:pt idx="39">
                  <c:v>40767</c:v>
                </c:pt>
                <c:pt idx="40">
                  <c:v>40770</c:v>
                </c:pt>
                <c:pt idx="41">
                  <c:v>40771</c:v>
                </c:pt>
                <c:pt idx="42">
                  <c:v>40772</c:v>
                </c:pt>
                <c:pt idx="43">
                  <c:v>40773</c:v>
                </c:pt>
                <c:pt idx="44">
                  <c:v>40774</c:v>
                </c:pt>
                <c:pt idx="45">
                  <c:v>40777</c:v>
                </c:pt>
                <c:pt idx="46">
                  <c:v>40778</c:v>
                </c:pt>
                <c:pt idx="47">
                  <c:v>40779</c:v>
                </c:pt>
                <c:pt idx="48">
                  <c:v>40780</c:v>
                </c:pt>
                <c:pt idx="49">
                  <c:v>40781</c:v>
                </c:pt>
                <c:pt idx="50">
                  <c:v>40784</c:v>
                </c:pt>
                <c:pt idx="51">
                  <c:v>40785</c:v>
                </c:pt>
                <c:pt idx="52">
                  <c:v>40786</c:v>
                </c:pt>
                <c:pt idx="53">
                  <c:v>40787</c:v>
                </c:pt>
                <c:pt idx="54">
                  <c:v>40788</c:v>
                </c:pt>
                <c:pt idx="55">
                  <c:v>40792</c:v>
                </c:pt>
                <c:pt idx="56">
                  <c:v>40793</c:v>
                </c:pt>
                <c:pt idx="57">
                  <c:v>40794</c:v>
                </c:pt>
                <c:pt idx="58">
                  <c:v>40795</c:v>
                </c:pt>
                <c:pt idx="59">
                  <c:v>40798</c:v>
                </c:pt>
                <c:pt idx="60">
                  <c:v>40799</c:v>
                </c:pt>
                <c:pt idx="61">
                  <c:v>40800</c:v>
                </c:pt>
                <c:pt idx="62">
                  <c:v>40801</c:v>
                </c:pt>
                <c:pt idx="63">
                  <c:v>40802</c:v>
                </c:pt>
                <c:pt idx="64">
                  <c:v>40805</c:v>
                </c:pt>
                <c:pt idx="65">
                  <c:v>40806</c:v>
                </c:pt>
                <c:pt idx="66">
                  <c:v>40807</c:v>
                </c:pt>
                <c:pt idx="67">
                  <c:v>40808</c:v>
                </c:pt>
                <c:pt idx="68">
                  <c:v>40809</c:v>
                </c:pt>
                <c:pt idx="69">
                  <c:v>40812</c:v>
                </c:pt>
                <c:pt idx="70">
                  <c:v>40813</c:v>
                </c:pt>
                <c:pt idx="71">
                  <c:v>40814</c:v>
                </c:pt>
                <c:pt idx="72">
                  <c:v>40815</c:v>
                </c:pt>
                <c:pt idx="73">
                  <c:v>40816</c:v>
                </c:pt>
                <c:pt idx="74">
                  <c:v>40819</c:v>
                </c:pt>
                <c:pt idx="75">
                  <c:v>40820</c:v>
                </c:pt>
                <c:pt idx="76">
                  <c:v>40821</c:v>
                </c:pt>
                <c:pt idx="77">
                  <c:v>40822</c:v>
                </c:pt>
                <c:pt idx="78">
                  <c:v>40823</c:v>
                </c:pt>
                <c:pt idx="79">
                  <c:v>40827</c:v>
                </c:pt>
                <c:pt idx="80">
                  <c:v>40828</c:v>
                </c:pt>
                <c:pt idx="81">
                  <c:v>40829</c:v>
                </c:pt>
                <c:pt idx="82">
                  <c:v>40830</c:v>
                </c:pt>
                <c:pt idx="83">
                  <c:v>40833</c:v>
                </c:pt>
                <c:pt idx="84">
                  <c:v>40834</c:v>
                </c:pt>
                <c:pt idx="85">
                  <c:v>40835</c:v>
                </c:pt>
                <c:pt idx="86">
                  <c:v>40836</c:v>
                </c:pt>
                <c:pt idx="87">
                  <c:v>40837</c:v>
                </c:pt>
                <c:pt idx="88">
                  <c:v>40840</c:v>
                </c:pt>
                <c:pt idx="89">
                  <c:v>40841</c:v>
                </c:pt>
                <c:pt idx="90">
                  <c:v>40842</c:v>
                </c:pt>
                <c:pt idx="91">
                  <c:v>40843</c:v>
                </c:pt>
                <c:pt idx="92">
                  <c:v>40844</c:v>
                </c:pt>
                <c:pt idx="93">
                  <c:v>40847</c:v>
                </c:pt>
                <c:pt idx="94">
                  <c:v>40848</c:v>
                </c:pt>
                <c:pt idx="95">
                  <c:v>40849</c:v>
                </c:pt>
                <c:pt idx="96">
                  <c:v>40850</c:v>
                </c:pt>
                <c:pt idx="97">
                  <c:v>40851</c:v>
                </c:pt>
                <c:pt idx="98">
                  <c:v>40854</c:v>
                </c:pt>
                <c:pt idx="99">
                  <c:v>40855</c:v>
                </c:pt>
                <c:pt idx="100">
                  <c:v>40856</c:v>
                </c:pt>
                <c:pt idx="101">
                  <c:v>40857</c:v>
                </c:pt>
                <c:pt idx="102">
                  <c:v>40861</c:v>
                </c:pt>
                <c:pt idx="103">
                  <c:v>40862</c:v>
                </c:pt>
                <c:pt idx="104">
                  <c:v>40863</c:v>
                </c:pt>
                <c:pt idx="105">
                  <c:v>40864</c:v>
                </c:pt>
                <c:pt idx="106">
                  <c:v>40865</c:v>
                </c:pt>
                <c:pt idx="107">
                  <c:v>40868</c:v>
                </c:pt>
                <c:pt idx="108">
                  <c:v>40869</c:v>
                </c:pt>
                <c:pt idx="109">
                  <c:v>40870</c:v>
                </c:pt>
                <c:pt idx="110">
                  <c:v>40872</c:v>
                </c:pt>
                <c:pt idx="111">
                  <c:v>40875</c:v>
                </c:pt>
                <c:pt idx="112">
                  <c:v>40876</c:v>
                </c:pt>
                <c:pt idx="113">
                  <c:v>40877</c:v>
                </c:pt>
                <c:pt idx="114">
                  <c:v>40878</c:v>
                </c:pt>
                <c:pt idx="115">
                  <c:v>40879</c:v>
                </c:pt>
                <c:pt idx="116">
                  <c:v>40882</c:v>
                </c:pt>
                <c:pt idx="117">
                  <c:v>40883</c:v>
                </c:pt>
                <c:pt idx="118">
                  <c:v>40884</c:v>
                </c:pt>
                <c:pt idx="119">
                  <c:v>40885</c:v>
                </c:pt>
                <c:pt idx="120">
                  <c:v>40886</c:v>
                </c:pt>
                <c:pt idx="121">
                  <c:v>40889</c:v>
                </c:pt>
                <c:pt idx="122">
                  <c:v>40890</c:v>
                </c:pt>
                <c:pt idx="123">
                  <c:v>40891</c:v>
                </c:pt>
                <c:pt idx="124">
                  <c:v>40892</c:v>
                </c:pt>
                <c:pt idx="125">
                  <c:v>40893</c:v>
                </c:pt>
                <c:pt idx="126">
                  <c:v>40896</c:v>
                </c:pt>
                <c:pt idx="127">
                  <c:v>40897</c:v>
                </c:pt>
                <c:pt idx="128">
                  <c:v>40898</c:v>
                </c:pt>
                <c:pt idx="129">
                  <c:v>40899</c:v>
                </c:pt>
                <c:pt idx="130">
                  <c:v>40900</c:v>
                </c:pt>
                <c:pt idx="131">
                  <c:v>40904</c:v>
                </c:pt>
                <c:pt idx="132">
                  <c:v>40905</c:v>
                </c:pt>
                <c:pt idx="133">
                  <c:v>40906</c:v>
                </c:pt>
                <c:pt idx="134">
                  <c:v>40907</c:v>
                </c:pt>
                <c:pt idx="135">
                  <c:v>40911</c:v>
                </c:pt>
                <c:pt idx="136">
                  <c:v>40912</c:v>
                </c:pt>
                <c:pt idx="137">
                  <c:v>40913</c:v>
                </c:pt>
                <c:pt idx="138">
                  <c:v>40914</c:v>
                </c:pt>
                <c:pt idx="139">
                  <c:v>40917</c:v>
                </c:pt>
                <c:pt idx="140">
                  <c:v>40918</c:v>
                </c:pt>
                <c:pt idx="141">
                  <c:v>40919</c:v>
                </c:pt>
                <c:pt idx="142">
                  <c:v>40920</c:v>
                </c:pt>
                <c:pt idx="143">
                  <c:v>40921</c:v>
                </c:pt>
                <c:pt idx="144">
                  <c:v>40925</c:v>
                </c:pt>
                <c:pt idx="145">
                  <c:v>40926</c:v>
                </c:pt>
                <c:pt idx="146">
                  <c:v>40927</c:v>
                </c:pt>
                <c:pt idx="147">
                  <c:v>40928</c:v>
                </c:pt>
                <c:pt idx="148">
                  <c:v>40932</c:v>
                </c:pt>
                <c:pt idx="149">
                  <c:v>40933</c:v>
                </c:pt>
                <c:pt idx="150">
                  <c:v>40934</c:v>
                </c:pt>
                <c:pt idx="151">
                  <c:v>40935</c:v>
                </c:pt>
                <c:pt idx="152">
                  <c:v>40938</c:v>
                </c:pt>
                <c:pt idx="153">
                  <c:v>40939</c:v>
                </c:pt>
                <c:pt idx="154">
                  <c:v>40940</c:v>
                </c:pt>
                <c:pt idx="155">
                  <c:v>40941</c:v>
                </c:pt>
                <c:pt idx="156">
                  <c:v>40942</c:v>
                </c:pt>
                <c:pt idx="157">
                  <c:v>40945</c:v>
                </c:pt>
                <c:pt idx="158">
                  <c:v>40946</c:v>
                </c:pt>
                <c:pt idx="159">
                  <c:v>40947</c:v>
                </c:pt>
                <c:pt idx="160">
                  <c:v>40948</c:v>
                </c:pt>
                <c:pt idx="161">
                  <c:v>40949</c:v>
                </c:pt>
                <c:pt idx="162">
                  <c:v>40952</c:v>
                </c:pt>
                <c:pt idx="163">
                  <c:v>40953</c:v>
                </c:pt>
                <c:pt idx="164">
                  <c:v>40954</c:v>
                </c:pt>
                <c:pt idx="165">
                  <c:v>40955</c:v>
                </c:pt>
                <c:pt idx="166">
                  <c:v>40956</c:v>
                </c:pt>
                <c:pt idx="167">
                  <c:v>40960</c:v>
                </c:pt>
                <c:pt idx="168">
                  <c:v>40961</c:v>
                </c:pt>
                <c:pt idx="169">
                  <c:v>40962</c:v>
                </c:pt>
                <c:pt idx="170">
                  <c:v>40963</c:v>
                </c:pt>
                <c:pt idx="171">
                  <c:v>40966</c:v>
                </c:pt>
                <c:pt idx="172">
                  <c:v>40967</c:v>
                </c:pt>
                <c:pt idx="173">
                  <c:v>40968</c:v>
                </c:pt>
                <c:pt idx="174">
                  <c:v>40969</c:v>
                </c:pt>
                <c:pt idx="175">
                  <c:v>40970</c:v>
                </c:pt>
                <c:pt idx="176">
                  <c:v>40973</c:v>
                </c:pt>
                <c:pt idx="177">
                  <c:v>40974</c:v>
                </c:pt>
                <c:pt idx="178">
                  <c:v>40975</c:v>
                </c:pt>
                <c:pt idx="179">
                  <c:v>40976</c:v>
                </c:pt>
                <c:pt idx="180">
                  <c:v>40977</c:v>
                </c:pt>
                <c:pt idx="181">
                  <c:v>40980</c:v>
                </c:pt>
                <c:pt idx="182">
                  <c:v>40981</c:v>
                </c:pt>
                <c:pt idx="183">
                  <c:v>40982</c:v>
                </c:pt>
                <c:pt idx="184">
                  <c:v>40983</c:v>
                </c:pt>
                <c:pt idx="185">
                  <c:v>40984</c:v>
                </c:pt>
                <c:pt idx="186">
                  <c:v>40987</c:v>
                </c:pt>
                <c:pt idx="187">
                  <c:v>40988</c:v>
                </c:pt>
                <c:pt idx="188">
                  <c:v>40989</c:v>
                </c:pt>
                <c:pt idx="189">
                  <c:v>40990</c:v>
                </c:pt>
                <c:pt idx="190">
                  <c:v>40991</c:v>
                </c:pt>
                <c:pt idx="191">
                  <c:v>40994</c:v>
                </c:pt>
                <c:pt idx="192">
                  <c:v>40995</c:v>
                </c:pt>
                <c:pt idx="193">
                  <c:v>40996</c:v>
                </c:pt>
                <c:pt idx="194">
                  <c:v>40997</c:v>
                </c:pt>
                <c:pt idx="195">
                  <c:v>40998</c:v>
                </c:pt>
                <c:pt idx="196">
                  <c:v>41001</c:v>
                </c:pt>
                <c:pt idx="197">
                  <c:v>41002</c:v>
                </c:pt>
                <c:pt idx="198">
                  <c:v>41003</c:v>
                </c:pt>
                <c:pt idx="199">
                  <c:v>41004</c:v>
                </c:pt>
                <c:pt idx="200">
                  <c:v>41005</c:v>
                </c:pt>
                <c:pt idx="201">
                  <c:v>41008</c:v>
                </c:pt>
                <c:pt idx="202">
                  <c:v>41009</c:v>
                </c:pt>
                <c:pt idx="203">
                  <c:v>41010</c:v>
                </c:pt>
                <c:pt idx="204">
                  <c:v>41011</c:v>
                </c:pt>
                <c:pt idx="205">
                  <c:v>41012</c:v>
                </c:pt>
                <c:pt idx="206">
                  <c:v>41015</c:v>
                </c:pt>
                <c:pt idx="207">
                  <c:v>41016</c:v>
                </c:pt>
                <c:pt idx="208">
                  <c:v>41017</c:v>
                </c:pt>
                <c:pt idx="209">
                  <c:v>41018</c:v>
                </c:pt>
                <c:pt idx="210">
                  <c:v>41019</c:v>
                </c:pt>
                <c:pt idx="211">
                  <c:v>41022</c:v>
                </c:pt>
                <c:pt idx="212">
                  <c:v>41023</c:v>
                </c:pt>
                <c:pt idx="213">
                  <c:v>41024</c:v>
                </c:pt>
                <c:pt idx="214">
                  <c:v>41025</c:v>
                </c:pt>
                <c:pt idx="215">
                  <c:v>41026</c:v>
                </c:pt>
                <c:pt idx="216">
                  <c:v>41029</c:v>
                </c:pt>
                <c:pt idx="217">
                  <c:v>41030</c:v>
                </c:pt>
                <c:pt idx="218">
                  <c:v>41031</c:v>
                </c:pt>
                <c:pt idx="219">
                  <c:v>41032</c:v>
                </c:pt>
                <c:pt idx="220">
                  <c:v>41033</c:v>
                </c:pt>
                <c:pt idx="221">
                  <c:v>41036</c:v>
                </c:pt>
                <c:pt idx="222">
                  <c:v>41037</c:v>
                </c:pt>
                <c:pt idx="223">
                  <c:v>41038</c:v>
                </c:pt>
                <c:pt idx="224">
                  <c:v>41039</c:v>
                </c:pt>
                <c:pt idx="225">
                  <c:v>41040</c:v>
                </c:pt>
                <c:pt idx="226">
                  <c:v>41043</c:v>
                </c:pt>
                <c:pt idx="227">
                  <c:v>41044</c:v>
                </c:pt>
                <c:pt idx="228">
                  <c:v>41045</c:v>
                </c:pt>
                <c:pt idx="229">
                  <c:v>41046</c:v>
                </c:pt>
                <c:pt idx="230">
                  <c:v>41047</c:v>
                </c:pt>
                <c:pt idx="231">
                  <c:v>41050</c:v>
                </c:pt>
                <c:pt idx="232">
                  <c:v>41051</c:v>
                </c:pt>
                <c:pt idx="233">
                  <c:v>41052</c:v>
                </c:pt>
                <c:pt idx="234">
                  <c:v>41053</c:v>
                </c:pt>
                <c:pt idx="235">
                  <c:v>41054</c:v>
                </c:pt>
                <c:pt idx="236">
                  <c:v>41058</c:v>
                </c:pt>
                <c:pt idx="237">
                  <c:v>41059</c:v>
                </c:pt>
                <c:pt idx="238">
                  <c:v>41060</c:v>
                </c:pt>
                <c:pt idx="239">
                  <c:v>41061</c:v>
                </c:pt>
                <c:pt idx="240">
                  <c:v>41064</c:v>
                </c:pt>
                <c:pt idx="241">
                  <c:v>41065</c:v>
                </c:pt>
                <c:pt idx="242">
                  <c:v>41066</c:v>
                </c:pt>
                <c:pt idx="243">
                  <c:v>41067</c:v>
                </c:pt>
                <c:pt idx="244">
                  <c:v>41068</c:v>
                </c:pt>
                <c:pt idx="245">
                  <c:v>41071</c:v>
                </c:pt>
                <c:pt idx="246">
                  <c:v>41072</c:v>
                </c:pt>
                <c:pt idx="247">
                  <c:v>41073</c:v>
                </c:pt>
                <c:pt idx="248">
                  <c:v>41074</c:v>
                </c:pt>
                <c:pt idx="249">
                  <c:v>41075</c:v>
                </c:pt>
                <c:pt idx="250">
                  <c:v>41078</c:v>
                </c:pt>
                <c:pt idx="251">
                  <c:v>41079</c:v>
                </c:pt>
                <c:pt idx="252">
                  <c:v>41080</c:v>
                </c:pt>
                <c:pt idx="253">
                  <c:v>41081</c:v>
                </c:pt>
                <c:pt idx="254">
                  <c:v>41082</c:v>
                </c:pt>
                <c:pt idx="255">
                  <c:v>41085</c:v>
                </c:pt>
                <c:pt idx="256">
                  <c:v>41086</c:v>
                </c:pt>
                <c:pt idx="257">
                  <c:v>41087</c:v>
                </c:pt>
                <c:pt idx="258">
                  <c:v>41088</c:v>
                </c:pt>
                <c:pt idx="259">
                  <c:v>41089</c:v>
                </c:pt>
                <c:pt idx="260">
                  <c:v>41092</c:v>
                </c:pt>
                <c:pt idx="261">
                  <c:v>41093</c:v>
                </c:pt>
                <c:pt idx="262">
                  <c:v>41095</c:v>
                </c:pt>
                <c:pt idx="263">
                  <c:v>41096</c:v>
                </c:pt>
                <c:pt idx="264">
                  <c:v>41099</c:v>
                </c:pt>
                <c:pt idx="265">
                  <c:v>41100</c:v>
                </c:pt>
                <c:pt idx="266">
                  <c:v>41101</c:v>
                </c:pt>
                <c:pt idx="267">
                  <c:v>41102</c:v>
                </c:pt>
                <c:pt idx="268">
                  <c:v>41103</c:v>
                </c:pt>
                <c:pt idx="269">
                  <c:v>41106</c:v>
                </c:pt>
                <c:pt idx="270">
                  <c:v>41107</c:v>
                </c:pt>
                <c:pt idx="271">
                  <c:v>41108</c:v>
                </c:pt>
                <c:pt idx="272">
                  <c:v>41109</c:v>
                </c:pt>
                <c:pt idx="273">
                  <c:v>41110</c:v>
                </c:pt>
                <c:pt idx="274">
                  <c:v>41113</c:v>
                </c:pt>
                <c:pt idx="275">
                  <c:v>41114</c:v>
                </c:pt>
                <c:pt idx="276">
                  <c:v>41115</c:v>
                </c:pt>
                <c:pt idx="277">
                  <c:v>41116</c:v>
                </c:pt>
                <c:pt idx="278">
                  <c:v>41117</c:v>
                </c:pt>
                <c:pt idx="279">
                  <c:v>41120</c:v>
                </c:pt>
                <c:pt idx="280">
                  <c:v>41121</c:v>
                </c:pt>
                <c:pt idx="281">
                  <c:v>41122</c:v>
                </c:pt>
                <c:pt idx="282">
                  <c:v>41123</c:v>
                </c:pt>
                <c:pt idx="283">
                  <c:v>41124</c:v>
                </c:pt>
                <c:pt idx="284">
                  <c:v>41127</c:v>
                </c:pt>
                <c:pt idx="285">
                  <c:v>41128</c:v>
                </c:pt>
                <c:pt idx="286">
                  <c:v>41129</c:v>
                </c:pt>
                <c:pt idx="287">
                  <c:v>41130</c:v>
                </c:pt>
                <c:pt idx="288">
                  <c:v>41131</c:v>
                </c:pt>
                <c:pt idx="289">
                  <c:v>41134</c:v>
                </c:pt>
                <c:pt idx="290">
                  <c:v>41135</c:v>
                </c:pt>
                <c:pt idx="291">
                  <c:v>41136</c:v>
                </c:pt>
                <c:pt idx="292">
                  <c:v>41137</c:v>
                </c:pt>
                <c:pt idx="293">
                  <c:v>41138</c:v>
                </c:pt>
                <c:pt idx="294">
                  <c:v>41141</c:v>
                </c:pt>
                <c:pt idx="295">
                  <c:v>41142</c:v>
                </c:pt>
                <c:pt idx="296">
                  <c:v>41143</c:v>
                </c:pt>
                <c:pt idx="297">
                  <c:v>41144</c:v>
                </c:pt>
                <c:pt idx="298">
                  <c:v>41145</c:v>
                </c:pt>
                <c:pt idx="299">
                  <c:v>41148</c:v>
                </c:pt>
                <c:pt idx="300">
                  <c:v>41149</c:v>
                </c:pt>
                <c:pt idx="301">
                  <c:v>41150</c:v>
                </c:pt>
                <c:pt idx="302">
                  <c:v>41151</c:v>
                </c:pt>
                <c:pt idx="303">
                  <c:v>41152</c:v>
                </c:pt>
                <c:pt idx="304">
                  <c:v>41156</c:v>
                </c:pt>
                <c:pt idx="305">
                  <c:v>41157</c:v>
                </c:pt>
                <c:pt idx="306">
                  <c:v>41158</c:v>
                </c:pt>
                <c:pt idx="307">
                  <c:v>41159</c:v>
                </c:pt>
                <c:pt idx="308">
                  <c:v>41162</c:v>
                </c:pt>
                <c:pt idx="309">
                  <c:v>41163</c:v>
                </c:pt>
                <c:pt idx="310">
                  <c:v>41164</c:v>
                </c:pt>
                <c:pt idx="311">
                  <c:v>41165</c:v>
                </c:pt>
                <c:pt idx="312">
                  <c:v>41166</c:v>
                </c:pt>
                <c:pt idx="313">
                  <c:v>41169</c:v>
                </c:pt>
                <c:pt idx="314">
                  <c:v>41170</c:v>
                </c:pt>
                <c:pt idx="315">
                  <c:v>41171</c:v>
                </c:pt>
                <c:pt idx="316">
                  <c:v>41172</c:v>
                </c:pt>
                <c:pt idx="317">
                  <c:v>41173</c:v>
                </c:pt>
                <c:pt idx="318">
                  <c:v>41176</c:v>
                </c:pt>
                <c:pt idx="319">
                  <c:v>41177</c:v>
                </c:pt>
                <c:pt idx="320">
                  <c:v>41178</c:v>
                </c:pt>
                <c:pt idx="321">
                  <c:v>41179</c:v>
                </c:pt>
                <c:pt idx="322">
                  <c:v>41180</c:v>
                </c:pt>
                <c:pt idx="323">
                  <c:v>41183</c:v>
                </c:pt>
                <c:pt idx="324">
                  <c:v>41184</c:v>
                </c:pt>
                <c:pt idx="325">
                  <c:v>41185</c:v>
                </c:pt>
                <c:pt idx="326">
                  <c:v>41186</c:v>
                </c:pt>
                <c:pt idx="327">
                  <c:v>41187</c:v>
                </c:pt>
                <c:pt idx="328">
                  <c:v>41191</c:v>
                </c:pt>
                <c:pt idx="329">
                  <c:v>41192</c:v>
                </c:pt>
                <c:pt idx="330">
                  <c:v>41193</c:v>
                </c:pt>
                <c:pt idx="331">
                  <c:v>41194</c:v>
                </c:pt>
                <c:pt idx="332">
                  <c:v>41197</c:v>
                </c:pt>
                <c:pt idx="333">
                  <c:v>41198</c:v>
                </c:pt>
                <c:pt idx="334">
                  <c:v>41199</c:v>
                </c:pt>
                <c:pt idx="335">
                  <c:v>41200</c:v>
                </c:pt>
                <c:pt idx="336">
                  <c:v>41201</c:v>
                </c:pt>
                <c:pt idx="337">
                  <c:v>41204</c:v>
                </c:pt>
                <c:pt idx="338">
                  <c:v>41205</c:v>
                </c:pt>
                <c:pt idx="339">
                  <c:v>41206</c:v>
                </c:pt>
                <c:pt idx="340">
                  <c:v>41207</c:v>
                </c:pt>
                <c:pt idx="341">
                  <c:v>41208</c:v>
                </c:pt>
                <c:pt idx="342">
                  <c:v>41211</c:v>
                </c:pt>
                <c:pt idx="343">
                  <c:v>41213</c:v>
                </c:pt>
                <c:pt idx="344">
                  <c:v>41214</c:v>
                </c:pt>
                <c:pt idx="345">
                  <c:v>41215</c:v>
                </c:pt>
                <c:pt idx="346">
                  <c:v>41218</c:v>
                </c:pt>
                <c:pt idx="347">
                  <c:v>41219</c:v>
                </c:pt>
                <c:pt idx="348">
                  <c:v>41220</c:v>
                </c:pt>
                <c:pt idx="349">
                  <c:v>41221</c:v>
                </c:pt>
                <c:pt idx="350">
                  <c:v>41222</c:v>
                </c:pt>
                <c:pt idx="351">
                  <c:v>41226</c:v>
                </c:pt>
                <c:pt idx="352">
                  <c:v>41227</c:v>
                </c:pt>
                <c:pt idx="353">
                  <c:v>41228</c:v>
                </c:pt>
                <c:pt idx="354">
                  <c:v>41229</c:v>
                </c:pt>
                <c:pt idx="355">
                  <c:v>41232</c:v>
                </c:pt>
                <c:pt idx="356">
                  <c:v>41233</c:v>
                </c:pt>
                <c:pt idx="357">
                  <c:v>41234</c:v>
                </c:pt>
                <c:pt idx="358">
                  <c:v>41236</c:v>
                </c:pt>
                <c:pt idx="359">
                  <c:v>41239</c:v>
                </c:pt>
                <c:pt idx="360">
                  <c:v>41240</c:v>
                </c:pt>
                <c:pt idx="361">
                  <c:v>41241</c:v>
                </c:pt>
                <c:pt idx="362">
                  <c:v>41242</c:v>
                </c:pt>
                <c:pt idx="363">
                  <c:v>41243</c:v>
                </c:pt>
                <c:pt idx="364">
                  <c:v>41246</c:v>
                </c:pt>
                <c:pt idx="365">
                  <c:v>41247</c:v>
                </c:pt>
                <c:pt idx="366">
                  <c:v>41248</c:v>
                </c:pt>
                <c:pt idx="367">
                  <c:v>41249</c:v>
                </c:pt>
                <c:pt idx="368">
                  <c:v>41250</c:v>
                </c:pt>
                <c:pt idx="369">
                  <c:v>41253</c:v>
                </c:pt>
                <c:pt idx="370">
                  <c:v>41254</c:v>
                </c:pt>
                <c:pt idx="371">
                  <c:v>41255</c:v>
                </c:pt>
                <c:pt idx="372">
                  <c:v>41256</c:v>
                </c:pt>
                <c:pt idx="373">
                  <c:v>41257</c:v>
                </c:pt>
                <c:pt idx="374">
                  <c:v>41260</c:v>
                </c:pt>
                <c:pt idx="375">
                  <c:v>41261</c:v>
                </c:pt>
                <c:pt idx="376">
                  <c:v>41262</c:v>
                </c:pt>
                <c:pt idx="377">
                  <c:v>41263</c:v>
                </c:pt>
                <c:pt idx="378">
                  <c:v>41264</c:v>
                </c:pt>
                <c:pt idx="379">
                  <c:v>41267</c:v>
                </c:pt>
                <c:pt idx="380">
                  <c:v>41269</c:v>
                </c:pt>
                <c:pt idx="381">
                  <c:v>41270</c:v>
                </c:pt>
                <c:pt idx="382">
                  <c:v>41271</c:v>
                </c:pt>
                <c:pt idx="383">
                  <c:v>41274</c:v>
                </c:pt>
                <c:pt idx="384">
                  <c:v>41276</c:v>
                </c:pt>
                <c:pt idx="385">
                  <c:v>41277</c:v>
                </c:pt>
                <c:pt idx="386">
                  <c:v>41278</c:v>
                </c:pt>
                <c:pt idx="387">
                  <c:v>41281</c:v>
                </c:pt>
                <c:pt idx="388">
                  <c:v>41282</c:v>
                </c:pt>
                <c:pt idx="389">
                  <c:v>41283</c:v>
                </c:pt>
                <c:pt idx="390">
                  <c:v>41284</c:v>
                </c:pt>
                <c:pt idx="391">
                  <c:v>41285</c:v>
                </c:pt>
                <c:pt idx="392">
                  <c:v>41288</c:v>
                </c:pt>
                <c:pt idx="393">
                  <c:v>41289</c:v>
                </c:pt>
                <c:pt idx="394">
                  <c:v>41290</c:v>
                </c:pt>
                <c:pt idx="395">
                  <c:v>41291</c:v>
                </c:pt>
                <c:pt idx="396">
                  <c:v>41292</c:v>
                </c:pt>
                <c:pt idx="397">
                  <c:v>41296</c:v>
                </c:pt>
                <c:pt idx="398">
                  <c:v>41297</c:v>
                </c:pt>
                <c:pt idx="399">
                  <c:v>41298</c:v>
                </c:pt>
                <c:pt idx="400">
                  <c:v>41299</c:v>
                </c:pt>
                <c:pt idx="401">
                  <c:v>41302</c:v>
                </c:pt>
                <c:pt idx="402">
                  <c:v>41303</c:v>
                </c:pt>
                <c:pt idx="403">
                  <c:v>41304</c:v>
                </c:pt>
                <c:pt idx="404">
                  <c:v>41305</c:v>
                </c:pt>
                <c:pt idx="405">
                  <c:v>41306</c:v>
                </c:pt>
                <c:pt idx="406">
                  <c:v>41309</c:v>
                </c:pt>
                <c:pt idx="407">
                  <c:v>41310</c:v>
                </c:pt>
                <c:pt idx="408">
                  <c:v>41311</c:v>
                </c:pt>
                <c:pt idx="409">
                  <c:v>41312</c:v>
                </c:pt>
                <c:pt idx="410">
                  <c:v>41313</c:v>
                </c:pt>
                <c:pt idx="411">
                  <c:v>41316</c:v>
                </c:pt>
                <c:pt idx="412">
                  <c:v>41317</c:v>
                </c:pt>
                <c:pt idx="413">
                  <c:v>41318</c:v>
                </c:pt>
                <c:pt idx="414">
                  <c:v>41319</c:v>
                </c:pt>
                <c:pt idx="415">
                  <c:v>41320</c:v>
                </c:pt>
                <c:pt idx="416">
                  <c:v>41324</c:v>
                </c:pt>
                <c:pt idx="417">
                  <c:v>41325</c:v>
                </c:pt>
                <c:pt idx="418">
                  <c:v>41326</c:v>
                </c:pt>
                <c:pt idx="419">
                  <c:v>41327</c:v>
                </c:pt>
                <c:pt idx="420">
                  <c:v>41330</c:v>
                </c:pt>
                <c:pt idx="421">
                  <c:v>41331</c:v>
                </c:pt>
                <c:pt idx="422">
                  <c:v>41332</c:v>
                </c:pt>
                <c:pt idx="423">
                  <c:v>41333</c:v>
                </c:pt>
                <c:pt idx="424">
                  <c:v>41334</c:v>
                </c:pt>
                <c:pt idx="425">
                  <c:v>41337</c:v>
                </c:pt>
                <c:pt idx="426">
                  <c:v>41338</c:v>
                </c:pt>
                <c:pt idx="427">
                  <c:v>41339</c:v>
                </c:pt>
                <c:pt idx="428">
                  <c:v>41340</c:v>
                </c:pt>
                <c:pt idx="429">
                  <c:v>41341</c:v>
                </c:pt>
                <c:pt idx="430">
                  <c:v>41344</c:v>
                </c:pt>
                <c:pt idx="431">
                  <c:v>41345</c:v>
                </c:pt>
                <c:pt idx="432">
                  <c:v>41346</c:v>
                </c:pt>
                <c:pt idx="433">
                  <c:v>41347</c:v>
                </c:pt>
                <c:pt idx="434">
                  <c:v>41348</c:v>
                </c:pt>
                <c:pt idx="435">
                  <c:v>41351</c:v>
                </c:pt>
                <c:pt idx="436">
                  <c:v>41352</c:v>
                </c:pt>
                <c:pt idx="437">
                  <c:v>41353</c:v>
                </c:pt>
                <c:pt idx="438">
                  <c:v>41354</c:v>
                </c:pt>
                <c:pt idx="439">
                  <c:v>41355</c:v>
                </c:pt>
                <c:pt idx="440">
                  <c:v>41358</c:v>
                </c:pt>
                <c:pt idx="441">
                  <c:v>41359</c:v>
                </c:pt>
                <c:pt idx="442">
                  <c:v>41360</c:v>
                </c:pt>
                <c:pt idx="443">
                  <c:v>41361</c:v>
                </c:pt>
                <c:pt idx="444">
                  <c:v>41365</c:v>
                </c:pt>
                <c:pt idx="445">
                  <c:v>41366</c:v>
                </c:pt>
                <c:pt idx="446">
                  <c:v>41367</c:v>
                </c:pt>
                <c:pt idx="447">
                  <c:v>41368</c:v>
                </c:pt>
                <c:pt idx="448">
                  <c:v>41369</c:v>
                </c:pt>
                <c:pt idx="449">
                  <c:v>41372</c:v>
                </c:pt>
                <c:pt idx="450">
                  <c:v>41373</c:v>
                </c:pt>
                <c:pt idx="451">
                  <c:v>41374</c:v>
                </c:pt>
                <c:pt idx="452">
                  <c:v>41375</c:v>
                </c:pt>
                <c:pt idx="453">
                  <c:v>41376</c:v>
                </c:pt>
                <c:pt idx="454">
                  <c:v>41379</c:v>
                </c:pt>
                <c:pt idx="455">
                  <c:v>41380</c:v>
                </c:pt>
                <c:pt idx="456">
                  <c:v>41381</c:v>
                </c:pt>
                <c:pt idx="457">
                  <c:v>41382</c:v>
                </c:pt>
                <c:pt idx="458">
                  <c:v>41383</c:v>
                </c:pt>
                <c:pt idx="459">
                  <c:v>41386</c:v>
                </c:pt>
                <c:pt idx="460">
                  <c:v>41387</c:v>
                </c:pt>
                <c:pt idx="461">
                  <c:v>41388</c:v>
                </c:pt>
                <c:pt idx="462">
                  <c:v>41389</c:v>
                </c:pt>
                <c:pt idx="463">
                  <c:v>41390</c:v>
                </c:pt>
                <c:pt idx="464">
                  <c:v>41393</c:v>
                </c:pt>
                <c:pt idx="465">
                  <c:v>41394</c:v>
                </c:pt>
                <c:pt idx="466">
                  <c:v>41395</c:v>
                </c:pt>
                <c:pt idx="467">
                  <c:v>41396</c:v>
                </c:pt>
                <c:pt idx="468">
                  <c:v>41397</c:v>
                </c:pt>
                <c:pt idx="469">
                  <c:v>41400</c:v>
                </c:pt>
                <c:pt idx="470">
                  <c:v>41401</c:v>
                </c:pt>
                <c:pt idx="471">
                  <c:v>41402</c:v>
                </c:pt>
                <c:pt idx="472">
                  <c:v>41403</c:v>
                </c:pt>
                <c:pt idx="473">
                  <c:v>41404</c:v>
                </c:pt>
                <c:pt idx="474">
                  <c:v>41407</c:v>
                </c:pt>
                <c:pt idx="475">
                  <c:v>41408</c:v>
                </c:pt>
                <c:pt idx="476">
                  <c:v>41409</c:v>
                </c:pt>
                <c:pt idx="477">
                  <c:v>41410</c:v>
                </c:pt>
                <c:pt idx="478">
                  <c:v>41411</c:v>
                </c:pt>
                <c:pt idx="479">
                  <c:v>41414</c:v>
                </c:pt>
                <c:pt idx="480">
                  <c:v>41415</c:v>
                </c:pt>
                <c:pt idx="481">
                  <c:v>41416</c:v>
                </c:pt>
                <c:pt idx="482">
                  <c:v>41417</c:v>
                </c:pt>
                <c:pt idx="483">
                  <c:v>41418</c:v>
                </c:pt>
                <c:pt idx="484">
                  <c:v>41422</c:v>
                </c:pt>
                <c:pt idx="485">
                  <c:v>41423</c:v>
                </c:pt>
                <c:pt idx="486">
                  <c:v>41424</c:v>
                </c:pt>
                <c:pt idx="487">
                  <c:v>41425</c:v>
                </c:pt>
                <c:pt idx="488">
                  <c:v>41428</c:v>
                </c:pt>
                <c:pt idx="489">
                  <c:v>41429</c:v>
                </c:pt>
                <c:pt idx="490">
                  <c:v>41430</c:v>
                </c:pt>
                <c:pt idx="491">
                  <c:v>41431</c:v>
                </c:pt>
                <c:pt idx="492">
                  <c:v>41432</c:v>
                </c:pt>
                <c:pt idx="493">
                  <c:v>41435</c:v>
                </c:pt>
                <c:pt idx="494">
                  <c:v>41436</c:v>
                </c:pt>
                <c:pt idx="495">
                  <c:v>41437</c:v>
                </c:pt>
                <c:pt idx="496">
                  <c:v>41438</c:v>
                </c:pt>
                <c:pt idx="497">
                  <c:v>41439</c:v>
                </c:pt>
                <c:pt idx="498">
                  <c:v>41442</c:v>
                </c:pt>
                <c:pt idx="499">
                  <c:v>41443</c:v>
                </c:pt>
                <c:pt idx="500">
                  <c:v>41444</c:v>
                </c:pt>
                <c:pt idx="501">
                  <c:v>41445</c:v>
                </c:pt>
                <c:pt idx="502">
                  <c:v>41446</c:v>
                </c:pt>
                <c:pt idx="503">
                  <c:v>41449</c:v>
                </c:pt>
                <c:pt idx="504">
                  <c:v>41450</c:v>
                </c:pt>
                <c:pt idx="505">
                  <c:v>41451</c:v>
                </c:pt>
                <c:pt idx="506">
                  <c:v>41452</c:v>
                </c:pt>
                <c:pt idx="507">
                  <c:v>41453</c:v>
                </c:pt>
                <c:pt idx="508">
                  <c:v>41456</c:v>
                </c:pt>
                <c:pt idx="509">
                  <c:v>41457</c:v>
                </c:pt>
                <c:pt idx="510">
                  <c:v>41458</c:v>
                </c:pt>
                <c:pt idx="511">
                  <c:v>41460</c:v>
                </c:pt>
                <c:pt idx="512">
                  <c:v>41463</c:v>
                </c:pt>
                <c:pt idx="513">
                  <c:v>41464</c:v>
                </c:pt>
                <c:pt idx="514">
                  <c:v>41465</c:v>
                </c:pt>
                <c:pt idx="515">
                  <c:v>41466</c:v>
                </c:pt>
                <c:pt idx="516">
                  <c:v>41467</c:v>
                </c:pt>
                <c:pt idx="517">
                  <c:v>41470</c:v>
                </c:pt>
                <c:pt idx="518">
                  <c:v>41471</c:v>
                </c:pt>
                <c:pt idx="519">
                  <c:v>41472</c:v>
                </c:pt>
                <c:pt idx="520">
                  <c:v>41473</c:v>
                </c:pt>
                <c:pt idx="521">
                  <c:v>41474</c:v>
                </c:pt>
                <c:pt idx="522">
                  <c:v>41477</c:v>
                </c:pt>
                <c:pt idx="523">
                  <c:v>41478</c:v>
                </c:pt>
                <c:pt idx="524">
                  <c:v>41479</c:v>
                </c:pt>
                <c:pt idx="525">
                  <c:v>41480</c:v>
                </c:pt>
                <c:pt idx="526">
                  <c:v>41481</c:v>
                </c:pt>
                <c:pt idx="527">
                  <c:v>41484</c:v>
                </c:pt>
                <c:pt idx="528">
                  <c:v>41485</c:v>
                </c:pt>
                <c:pt idx="529">
                  <c:v>41486</c:v>
                </c:pt>
                <c:pt idx="530">
                  <c:v>41487</c:v>
                </c:pt>
                <c:pt idx="531">
                  <c:v>41488</c:v>
                </c:pt>
                <c:pt idx="532">
                  <c:v>41491</c:v>
                </c:pt>
                <c:pt idx="533">
                  <c:v>41492</c:v>
                </c:pt>
                <c:pt idx="534">
                  <c:v>41493</c:v>
                </c:pt>
                <c:pt idx="535">
                  <c:v>41494</c:v>
                </c:pt>
                <c:pt idx="536">
                  <c:v>41495</c:v>
                </c:pt>
                <c:pt idx="537">
                  <c:v>41498</c:v>
                </c:pt>
                <c:pt idx="538">
                  <c:v>41499</c:v>
                </c:pt>
                <c:pt idx="539">
                  <c:v>41500</c:v>
                </c:pt>
                <c:pt idx="540">
                  <c:v>41501</c:v>
                </c:pt>
                <c:pt idx="541">
                  <c:v>41502</c:v>
                </c:pt>
                <c:pt idx="542">
                  <c:v>41505</c:v>
                </c:pt>
                <c:pt idx="543">
                  <c:v>41506</c:v>
                </c:pt>
                <c:pt idx="544">
                  <c:v>41507</c:v>
                </c:pt>
                <c:pt idx="545">
                  <c:v>41508</c:v>
                </c:pt>
                <c:pt idx="546">
                  <c:v>41509</c:v>
                </c:pt>
                <c:pt idx="547">
                  <c:v>41512</c:v>
                </c:pt>
                <c:pt idx="548">
                  <c:v>41513</c:v>
                </c:pt>
                <c:pt idx="549">
                  <c:v>41514</c:v>
                </c:pt>
                <c:pt idx="550">
                  <c:v>41515</c:v>
                </c:pt>
                <c:pt idx="551">
                  <c:v>41516</c:v>
                </c:pt>
                <c:pt idx="552">
                  <c:v>41520</c:v>
                </c:pt>
                <c:pt idx="553">
                  <c:v>41521</c:v>
                </c:pt>
                <c:pt idx="554">
                  <c:v>41522</c:v>
                </c:pt>
                <c:pt idx="555">
                  <c:v>41523</c:v>
                </c:pt>
                <c:pt idx="556">
                  <c:v>41526</c:v>
                </c:pt>
                <c:pt idx="557">
                  <c:v>41527</c:v>
                </c:pt>
                <c:pt idx="558">
                  <c:v>41528</c:v>
                </c:pt>
                <c:pt idx="559">
                  <c:v>41529</c:v>
                </c:pt>
                <c:pt idx="560">
                  <c:v>41530</c:v>
                </c:pt>
                <c:pt idx="561">
                  <c:v>41533</c:v>
                </c:pt>
                <c:pt idx="562">
                  <c:v>41534</c:v>
                </c:pt>
                <c:pt idx="563">
                  <c:v>41535</c:v>
                </c:pt>
                <c:pt idx="564">
                  <c:v>41536</c:v>
                </c:pt>
                <c:pt idx="565">
                  <c:v>41537</c:v>
                </c:pt>
                <c:pt idx="566">
                  <c:v>41540</c:v>
                </c:pt>
                <c:pt idx="567">
                  <c:v>41541</c:v>
                </c:pt>
                <c:pt idx="568">
                  <c:v>41542</c:v>
                </c:pt>
                <c:pt idx="569">
                  <c:v>41543</c:v>
                </c:pt>
                <c:pt idx="570">
                  <c:v>41544</c:v>
                </c:pt>
                <c:pt idx="571">
                  <c:v>41547</c:v>
                </c:pt>
                <c:pt idx="572">
                  <c:v>41548</c:v>
                </c:pt>
                <c:pt idx="573">
                  <c:v>41549</c:v>
                </c:pt>
                <c:pt idx="574">
                  <c:v>41550</c:v>
                </c:pt>
                <c:pt idx="575">
                  <c:v>41551</c:v>
                </c:pt>
                <c:pt idx="576">
                  <c:v>41554</c:v>
                </c:pt>
                <c:pt idx="577">
                  <c:v>41555</c:v>
                </c:pt>
                <c:pt idx="578">
                  <c:v>41556</c:v>
                </c:pt>
                <c:pt idx="579">
                  <c:v>41557</c:v>
                </c:pt>
                <c:pt idx="580">
                  <c:v>41558</c:v>
                </c:pt>
                <c:pt idx="581">
                  <c:v>41562</c:v>
                </c:pt>
                <c:pt idx="582">
                  <c:v>41563</c:v>
                </c:pt>
                <c:pt idx="583">
                  <c:v>41564</c:v>
                </c:pt>
                <c:pt idx="584">
                  <c:v>41565</c:v>
                </c:pt>
                <c:pt idx="585">
                  <c:v>41568</c:v>
                </c:pt>
                <c:pt idx="586">
                  <c:v>41569</c:v>
                </c:pt>
                <c:pt idx="587">
                  <c:v>41570</c:v>
                </c:pt>
                <c:pt idx="588">
                  <c:v>41571</c:v>
                </c:pt>
                <c:pt idx="589">
                  <c:v>41572</c:v>
                </c:pt>
                <c:pt idx="590">
                  <c:v>41575</c:v>
                </c:pt>
                <c:pt idx="591">
                  <c:v>41576</c:v>
                </c:pt>
                <c:pt idx="592">
                  <c:v>41577</c:v>
                </c:pt>
                <c:pt idx="593">
                  <c:v>41578</c:v>
                </c:pt>
                <c:pt idx="594">
                  <c:v>41579</c:v>
                </c:pt>
                <c:pt idx="595">
                  <c:v>41582</c:v>
                </c:pt>
                <c:pt idx="596">
                  <c:v>41583</c:v>
                </c:pt>
                <c:pt idx="597">
                  <c:v>41584</c:v>
                </c:pt>
                <c:pt idx="598">
                  <c:v>41585</c:v>
                </c:pt>
                <c:pt idx="599">
                  <c:v>41586</c:v>
                </c:pt>
                <c:pt idx="600">
                  <c:v>41590</c:v>
                </c:pt>
                <c:pt idx="601">
                  <c:v>41591</c:v>
                </c:pt>
                <c:pt idx="602">
                  <c:v>41592</c:v>
                </c:pt>
                <c:pt idx="603">
                  <c:v>41593</c:v>
                </c:pt>
                <c:pt idx="604">
                  <c:v>41596</c:v>
                </c:pt>
                <c:pt idx="605">
                  <c:v>41597</c:v>
                </c:pt>
                <c:pt idx="606">
                  <c:v>41598</c:v>
                </c:pt>
                <c:pt idx="607">
                  <c:v>41599</c:v>
                </c:pt>
                <c:pt idx="608">
                  <c:v>41600</c:v>
                </c:pt>
                <c:pt idx="609">
                  <c:v>41603</c:v>
                </c:pt>
                <c:pt idx="610">
                  <c:v>41604</c:v>
                </c:pt>
                <c:pt idx="611">
                  <c:v>41605</c:v>
                </c:pt>
                <c:pt idx="612">
                  <c:v>41607</c:v>
                </c:pt>
                <c:pt idx="613">
                  <c:v>41610</c:v>
                </c:pt>
                <c:pt idx="614">
                  <c:v>41611</c:v>
                </c:pt>
                <c:pt idx="615">
                  <c:v>41612</c:v>
                </c:pt>
                <c:pt idx="616">
                  <c:v>41613</c:v>
                </c:pt>
                <c:pt idx="617">
                  <c:v>41614</c:v>
                </c:pt>
                <c:pt idx="618">
                  <c:v>41617</c:v>
                </c:pt>
                <c:pt idx="619">
                  <c:v>41618</c:v>
                </c:pt>
                <c:pt idx="620">
                  <c:v>41619</c:v>
                </c:pt>
                <c:pt idx="621">
                  <c:v>41620</c:v>
                </c:pt>
                <c:pt idx="622">
                  <c:v>41621</c:v>
                </c:pt>
                <c:pt idx="623">
                  <c:v>41624</c:v>
                </c:pt>
                <c:pt idx="624">
                  <c:v>41625</c:v>
                </c:pt>
                <c:pt idx="625">
                  <c:v>41626</c:v>
                </c:pt>
                <c:pt idx="626">
                  <c:v>41627</c:v>
                </c:pt>
                <c:pt idx="627">
                  <c:v>41628</c:v>
                </c:pt>
                <c:pt idx="628">
                  <c:v>41631</c:v>
                </c:pt>
                <c:pt idx="629">
                  <c:v>41632</c:v>
                </c:pt>
                <c:pt idx="630">
                  <c:v>41634</c:v>
                </c:pt>
                <c:pt idx="631">
                  <c:v>41635</c:v>
                </c:pt>
                <c:pt idx="632">
                  <c:v>41638</c:v>
                </c:pt>
                <c:pt idx="633">
                  <c:v>41639</c:v>
                </c:pt>
                <c:pt idx="634">
                  <c:v>41641</c:v>
                </c:pt>
                <c:pt idx="635">
                  <c:v>41642</c:v>
                </c:pt>
                <c:pt idx="636">
                  <c:v>41645</c:v>
                </c:pt>
                <c:pt idx="637">
                  <c:v>41646</c:v>
                </c:pt>
                <c:pt idx="638">
                  <c:v>41647</c:v>
                </c:pt>
                <c:pt idx="639">
                  <c:v>41648</c:v>
                </c:pt>
                <c:pt idx="640">
                  <c:v>41649</c:v>
                </c:pt>
                <c:pt idx="641">
                  <c:v>41652</c:v>
                </c:pt>
                <c:pt idx="642">
                  <c:v>41653</c:v>
                </c:pt>
                <c:pt idx="643">
                  <c:v>41654</c:v>
                </c:pt>
                <c:pt idx="644">
                  <c:v>41655</c:v>
                </c:pt>
                <c:pt idx="645">
                  <c:v>41656</c:v>
                </c:pt>
                <c:pt idx="646">
                  <c:v>41660</c:v>
                </c:pt>
                <c:pt idx="647">
                  <c:v>41661</c:v>
                </c:pt>
                <c:pt idx="648">
                  <c:v>41662</c:v>
                </c:pt>
                <c:pt idx="649">
                  <c:v>41663</c:v>
                </c:pt>
                <c:pt idx="650">
                  <c:v>41666</c:v>
                </c:pt>
                <c:pt idx="651">
                  <c:v>41667</c:v>
                </c:pt>
                <c:pt idx="652">
                  <c:v>41668</c:v>
                </c:pt>
                <c:pt idx="653">
                  <c:v>41669</c:v>
                </c:pt>
                <c:pt idx="654">
                  <c:v>41670</c:v>
                </c:pt>
                <c:pt idx="655">
                  <c:v>41673</c:v>
                </c:pt>
                <c:pt idx="656">
                  <c:v>41674</c:v>
                </c:pt>
                <c:pt idx="657">
                  <c:v>41675</c:v>
                </c:pt>
                <c:pt idx="658">
                  <c:v>41676</c:v>
                </c:pt>
                <c:pt idx="659">
                  <c:v>41677</c:v>
                </c:pt>
                <c:pt idx="660">
                  <c:v>41680</c:v>
                </c:pt>
                <c:pt idx="661">
                  <c:v>41681</c:v>
                </c:pt>
                <c:pt idx="662">
                  <c:v>41682</c:v>
                </c:pt>
                <c:pt idx="663">
                  <c:v>41683</c:v>
                </c:pt>
                <c:pt idx="664">
                  <c:v>41684</c:v>
                </c:pt>
                <c:pt idx="665">
                  <c:v>41688</c:v>
                </c:pt>
                <c:pt idx="666">
                  <c:v>41689</c:v>
                </c:pt>
                <c:pt idx="667">
                  <c:v>41690</c:v>
                </c:pt>
                <c:pt idx="668">
                  <c:v>41691</c:v>
                </c:pt>
                <c:pt idx="669">
                  <c:v>41694</c:v>
                </c:pt>
                <c:pt idx="670">
                  <c:v>41695</c:v>
                </c:pt>
                <c:pt idx="671">
                  <c:v>41696</c:v>
                </c:pt>
                <c:pt idx="672">
                  <c:v>41697</c:v>
                </c:pt>
                <c:pt idx="673">
                  <c:v>41698</c:v>
                </c:pt>
                <c:pt idx="674">
                  <c:v>41701</c:v>
                </c:pt>
                <c:pt idx="675">
                  <c:v>41702</c:v>
                </c:pt>
                <c:pt idx="676">
                  <c:v>41703</c:v>
                </c:pt>
                <c:pt idx="677">
                  <c:v>41704</c:v>
                </c:pt>
                <c:pt idx="678">
                  <c:v>41705</c:v>
                </c:pt>
                <c:pt idx="679">
                  <c:v>41708</c:v>
                </c:pt>
                <c:pt idx="680">
                  <c:v>41709</c:v>
                </c:pt>
                <c:pt idx="681">
                  <c:v>41710</c:v>
                </c:pt>
                <c:pt idx="682">
                  <c:v>41711</c:v>
                </c:pt>
                <c:pt idx="683">
                  <c:v>41712</c:v>
                </c:pt>
                <c:pt idx="684">
                  <c:v>41715</c:v>
                </c:pt>
                <c:pt idx="685">
                  <c:v>41716</c:v>
                </c:pt>
                <c:pt idx="686">
                  <c:v>41717</c:v>
                </c:pt>
                <c:pt idx="687">
                  <c:v>41718</c:v>
                </c:pt>
                <c:pt idx="688">
                  <c:v>41719</c:v>
                </c:pt>
                <c:pt idx="689">
                  <c:v>41722</c:v>
                </c:pt>
                <c:pt idx="690">
                  <c:v>41723</c:v>
                </c:pt>
                <c:pt idx="691">
                  <c:v>41724</c:v>
                </c:pt>
                <c:pt idx="692">
                  <c:v>41725</c:v>
                </c:pt>
                <c:pt idx="693">
                  <c:v>41726</c:v>
                </c:pt>
                <c:pt idx="694">
                  <c:v>41729</c:v>
                </c:pt>
                <c:pt idx="695">
                  <c:v>41730</c:v>
                </c:pt>
                <c:pt idx="696">
                  <c:v>41731</c:v>
                </c:pt>
                <c:pt idx="697">
                  <c:v>41732</c:v>
                </c:pt>
                <c:pt idx="698">
                  <c:v>41733</c:v>
                </c:pt>
                <c:pt idx="699">
                  <c:v>41736</c:v>
                </c:pt>
                <c:pt idx="700">
                  <c:v>41737</c:v>
                </c:pt>
                <c:pt idx="701">
                  <c:v>41738</c:v>
                </c:pt>
                <c:pt idx="702">
                  <c:v>41739</c:v>
                </c:pt>
                <c:pt idx="703">
                  <c:v>41740</c:v>
                </c:pt>
                <c:pt idx="704">
                  <c:v>41743</c:v>
                </c:pt>
                <c:pt idx="705">
                  <c:v>41744</c:v>
                </c:pt>
                <c:pt idx="706">
                  <c:v>41745</c:v>
                </c:pt>
                <c:pt idx="707">
                  <c:v>41746</c:v>
                </c:pt>
                <c:pt idx="708">
                  <c:v>41750</c:v>
                </c:pt>
                <c:pt idx="709">
                  <c:v>41751</c:v>
                </c:pt>
                <c:pt idx="710">
                  <c:v>41752</c:v>
                </c:pt>
                <c:pt idx="711">
                  <c:v>41753</c:v>
                </c:pt>
                <c:pt idx="712">
                  <c:v>41754</c:v>
                </c:pt>
                <c:pt idx="713">
                  <c:v>41757</c:v>
                </c:pt>
                <c:pt idx="714">
                  <c:v>41758</c:v>
                </c:pt>
                <c:pt idx="715">
                  <c:v>41759</c:v>
                </c:pt>
                <c:pt idx="716">
                  <c:v>41760</c:v>
                </c:pt>
                <c:pt idx="717">
                  <c:v>41761</c:v>
                </c:pt>
                <c:pt idx="718">
                  <c:v>41764</c:v>
                </c:pt>
                <c:pt idx="719">
                  <c:v>41765</c:v>
                </c:pt>
                <c:pt idx="720">
                  <c:v>41766</c:v>
                </c:pt>
                <c:pt idx="721">
                  <c:v>41767</c:v>
                </c:pt>
                <c:pt idx="722">
                  <c:v>41768</c:v>
                </c:pt>
                <c:pt idx="723">
                  <c:v>41771</c:v>
                </c:pt>
                <c:pt idx="724">
                  <c:v>41772</c:v>
                </c:pt>
                <c:pt idx="725">
                  <c:v>41773</c:v>
                </c:pt>
                <c:pt idx="726">
                  <c:v>41774</c:v>
                </c:pt>
                <c:pt idx="727">
                  <c:v>41775</c:v>
                </c:pt>
                <c:pt idx="728">
                  <c:v>41778</c:v>
                </c:pt>
                <c:pt idx="729">
                  <c:v>41779</c:v>
                </c:pt>
                <c:pt idx="730">
                  <c:v>41780</c:v>
                </c:pt>
                <c:pt idx="731">
                  <c:v>41781</c:v>
                </c:pt>
                <c:pt idx="732">
                  <c:v>41782</c:v>
                </c:pt>
                <c:pt idx="733">
                  <c:v>41786</c:v>
                </c:pt>
                <c:pt idx="734">
                  <c:v>41787</c:v>
                </c:pt>
                <c:pt idx="735">
                  <c:v>41788</c:v>
                </c:pt>
                <c:pt idx="736">
                  <c:v>41789</c:v>
                </c:pt>
                <c:pt idx="737">
                  <c:v>41792</c:v>
                </c:pt>
                <c:pt idx="738">
                  <c:v>41793</c:v>
                </c:pt>
                <c:pt idx="739">
                  <c:v>41794</c:v>
                </c:pt>
                <c:pt idx="740">
                  <c:v>41795</c:v>
                </c:pt>
                <c:pt idx="741">
                  <c:v>41796</c:v>
                </c:pt>
                <c:pt idx="742">
                  <c:v>41799</c:v>
                </c:pt>
                <c:pt idx="743">
                  <c:v>41800</c:v>
                </c:pt>
                <c:pt idx="744">
                  <c:v>41801</c:v>
                </c:pt>
                <c:pt idx="745">
                  <c:v>41802</c:v>
                </c:pt>
                <c:pt idx="746">
                  <c:v>41803</c:v>
                </c:pt>
                <c:pt idx="747">
                  <c:v>41806</c:v>
                </c:pt>
                <c:pt idx="748">
                  <c:v>41807</c:v>
                </c:pt>
                <c:pt idx="749">
                  <c:v>41808</c:v>
                </c:pt>
                <c:pt idx="750">
                  <c:v>41809</c:v>
                </c:pt>
                <c:pt idx="751">
                  <c:v>41810</c:v>
                </c:pt>
                <c:pt idx="752">
                  <c:v>41813</c:v>
                </c:pt>
                <c:pt idx="753">
                  <c:v>41814</c:v>
                </c:pt>
                <c:pt idx="754">
                  <c:v>41815</c:v>
                </c:pt>
                <c:pt idx="755">
                  <c:v>41816</c:v>
                </c:pt>
                <c:pt idx="756">
                  <c:v>41817</c:v>
                </c:pt>
                <c:pt idx="757">
                  <c:v>41820</c:v>
                </c:pt>
                <c:pt idx="758">
                  <c:v>41821</c:v>
                </c:pt>
                <c:pt idx="759">
                  <c:v>41822</c:v>
                </c:pt>
                <c:pt idx="760">
                  <c:v>41823</c:v>
                </c:pt>
                <c:pt idx="761">
                  <c:v>41827</c:v>
                </c:pt>
                <c:pt idx="762">
                  <c:v>41828</c:v>
                </c:pt>
                <c:pt idx="763">
                  <c:v>41829</c:v>
                </c:pt>
                <c:pt idx="764">
                  <c:v>41830</c:v>
                </c:pt>
                <c:pt idx="765">
                  <c:v>41831</c:v>
                </c:pt>
                <c:pt idx="766">
                  <c:v>41834</c:v>
                </c:pt>
                <c:pt idx="767">
                  <c:v>41835</c:v>
                </c:pt>
                <c:pt idx="768">
                  <c:v>41836</c:v>
                </c:pt>
                <c:pt idx="769">
                  <c:v>41837</c:v>
                </c:pt>
                <c:pt idx="770">
                  <c:v>41838</c:v>
                </c:pt>
                <c:pt idx="771">
                  <c:v>41841</c:v>
                </c:pt>
                <c:pt idx="772">
                  <c:v>41842</c:v>
                </c:pt>
                <c:pt idx="773">
                  <c:v>41843</c:v>
                </c:pt>
                <c:pt idx="774">
                  <c:v>41844</c:v>
                </c:pt>
                <c:pt idx="775">
                  <c:v>41845</c:v>
                </c:pt>
                <c:pt idx="776">
                  <c:v>41848</c:v>
                </c:pt>
                <c:pt idx="777">
                  <c:v>41849</c:v>
                </c:pt>
                <c:pt idx="778">
                  <c:v>41850</c:v>
                </c:pt>
                <c:pt idx="779">
                  <c:v>41851</c:v>
                </c:pt>
                <c:pt idx="780">
                  <c:v>41852</c:v>
                </c:pt>
                <c:pt idx="781">
                  <c:v>41855</c:v>
                </c:pt>
                <c:pt idx="782">
                  <c:v>41856</c:v>
                </c:pt>
                <c:pt idx="783">
                  <c:v>41857</c:v>
                </c:pt>
                <c:pt idx="784">
                  <c:v>41858</c:v>
                </c:pt>
                <c:pt idx="785">
                  <c:v>41859</c:v>
                </c:pt>
                <c:pt idx="786">
                  <c:v>41862</c:v>
                </c:pt>
                <c:pt idx="787">
                  <c:v>41863</c:v>
                </c:pt>
                <c:pt idx="788">
                  <c:v>41864</c:v>
                </c:pt>
                <c:pt idx="789">
                  <c:v>41865</c:v>
                </c:pt>
                <c:pt idx="790">
                  <c:v>41866</c:v>
                </c:pt>
                <c:pt idx="791">
                  <c:v>41869</c:v>
                </c:pt>
                <c:pt idx="792">
                  <c:v>41870</c:v>
                </c:pt>
                <c:pt idx="793">
                  <c:v>41871</c:v>
                </c:pt>
                <c:pt idx="794">
                  <c:v>41872</c:v>
                </c:pt>
                <c:pt idx="795">
                  <c:v>41873</c:v>
                </c:pt>
                <c:pt idx="796">
                  <c:v>41876</c:v>
                </c:pt>
                <c:pt idx="797">
                  <c:v>41877</c:v>
                </c:pt>
                <c:pt idx="798">
                  <c:v>41878</c:v>
                </c:pt>
                <c:pt idx="799">
                  <c:v>41879</c:v>
                </c:pt>
                <c:pt idx="800">
                  <c:v>41880</c:v>
                </c:pt>
                <c:pt idx="801">
                  <c:v>41884</c:v>
                </c:pt>
                <c:pt idx="802">
                  <c:v>41885</c:v>
                </c:pt>
                <c:pt idx="803">
                  <c:v>41886</c:v>
                </c:pt>
                <c:pt idx="804">
                  <c:v>41887</c:v>
                </c:pt>
                <c:pt idx="805">
                  <c:v>41890</c:v>
                </c:pt>
                <c:pt idx="806">
                  <c:v>41891</c:v>
                </c:pt>
                <c:pt idx="807">
                  <c:v>41892</c:v>
                </c:pt>
                <c:pt idx="808">
                  <c:v>41893</c:v>
                </c:pt>
                <c:pt idx="809">
                  <c:v>41894</c:v>
                </c:pt>
                <c:pt idx="810">
                  <c:v>41897</c:v>
                </c:pt>
                <c:pt idx="811">
                  <c:v>41898</c:v>
                </c:pt>
                <c:pt idx="812">
                  <c:v>41899</c:v>
                </c:pt>
                <c:pt idx="813">
                  <c:v>41900</c:v>
                </c:pt>
                <c:pt idx="814">
                  <c:v>41901</c:v>
                </c:pt>
                <c:pt idx="815">
                  <c:v>41904</c:v>
                </c:pt>
                <c:pt idx="816">
                  <c:v>41905</c:v>
                </c:pt>
                <c:pt idx="817">
                  <c:v>41906</c:v>
                </c:pt>
                <c:pt idx="818">
                  <c:v>41907</c:v>
                </c:pt>
                <c:pt idx="819">
                  <c:v>41908</c:v>
                </c:pt>
                <c:pt idx="820">
                  <c:v>41911</c:v>
                </c:pt>
                <c:pt idx="821">
                  <c:v>41912</c:v>
                </c:pt>
                <c:pt idx="822">
                  <c:v>41913</c:v>
                </c:pt>
                <c:pt idx="823">
                  <c:v>41914</c:v>
                </c:pt>
                <c:pt idx="824">
                  <c:v>41915</c:v>
                </c:pt>
                <c:pt idx="825">
                  <c:v>41918</c:v>
                </c:pt>
                <c:pt idx="826">
                  <c:v>41919</c:v>
                </c:pt>
                <c:pt idx="827">
                  <c:v>41920</c:v>
                </c:pt>
                <c:pt idx="828">
                  <c:v>41921</c:v>
                </c:pt>
                <c:pt idx="829">
                  <c:v>41922</c:v>
                </c:pt>
                <c:pt idx="830">
                  <c:v>41926</c:v>
                </c:pt>
                <c:pt idx="831">
                  <c:v>41927</c:v>
                </c:pt>
                <c:pt idx="832">
                  <c:v>41928</c:v>
                </c:pt>
                <c:pt idx="833">
                  <c:v>41929</c:v>
                </c:pt>
                <c:pt idx="834">
                  <c:v>41932</c:v>
                </c:pt>
                <c:pt idx="835">
                  <c:v>41933</c:v>
                </c:pt>
                <c:pt idx="836">
                  <c:v>41934</c:v>
                </c:pt>
                <c:pt idx="837">
                  <c:v>41935</c:v>
                </c:pt>
                <c:pt idx="838">
                  <c:v>41936</c:v>
                </c:pt>
                <c:pt idx="839">
                  <c:v>41939</c:v>
                </c:pt>
                <c:pt idx="840">
                  <c:v>41940</c:v>
                </c:pt>
                <c:pt idx="841">
                  <c:v>41941</c:v>
                </c:pt>
                <c:pt idx="842">
                  <c:v>41942</c:v>
                </c:pt>
                <c:pt idx="843">
                  <c:v>41943</c:v>
                </c:pt>
                <c:pt idx="844">
                  <c:v>41946</c:v>
                </c:pt>
                <c:pt idx="845">
                  <c:v>41947</c:v>
                </c:pt>
                <c:pt idx="846">
                  <c:v>41948</c:v>
                </c:pt>
                <c:pt idx="847">
                  <c:v>41949</c:v>
                </c:pt>
                <c:pt idx="848">
                  <c:v>41950</c:v>
                </c:pt>
                <c:pt idx="849">
                  <c:v>41953</c:v>
                </c:pt>
                <c:pt idx="850">
                  <c:v>41955</c:v>
                </c:pt>
                <c:pt idx="851">
                  <c:v>41956</c:v>
                </c:pt>
                <c:pt idx="852">
                  <c:v>41957</c:v>
                </c:pt>
                <c:pt idx="853">
                  <c:v>41960</c:v>
                </c:pt>
                <c:pt idx="854">
                  <c:v>41961</c:v>
                </c:pt>
                <c:pt idx="855">
                  <c:v>41962</c:v>
                </c:pt>
                <c:pt idx="856">
                  <c:v>41963</c:v>
                </c:pt>
                <c:pt idx="857">
                  <c:v>41964</c:v>
                </c:pt>
                <c:pt idx="858">
                  <c:v>41967</c:v>
                </c:pt>
                <c:pt idx="859">
                  <c:v>41968</c:v>
                </c:pt>
                <c:pt idx="860">
                  <c:v>41969</c:v>
                </c:pt>
                <c:pt idx="861">
                  <c:v>41971</c:v>
                </c:pt>
                <c:pt idx="862">
                  <c:v>41974</c:v>
                </c:pt>
                <c:pt idx="863">
                  <c:v>41975</c:v>
                </c:pt>
                <c:pt idx="864">
                  <c:v>41976</c:v>
                </c:pt>
                <c:pt idx="865">
                  <c:v>41977</c:v>
                </c:pt>
                <c:pt idx="866">
                  <c:v>41978</c:v>
                </c:pt>
                <c:pt idx="867">
                  <c:v>41981</c:v>
                </c:pt>
                <c:pt idx="868">
                  <c:v>41982</c:v>
                </c:pt>
                <c:pt idx="869">
                  <c:v>41983</c:v>
                </c:pt>
                <c:pt idx="870">
                  <c:v>41984</c:v>
                </c:pt>
                <c:pt idx="871">
                  <c:v>41985</c:v>
                </c:pt>
                <c:pt idx="872">
                  <c:v>41988</c:v>
                </c:pt>
                <c:pt idx="873">
                  <c:v>41989</c:v>
                </c:pt>
                <c:pt idx="874">
                  <c:v>41990</c:v>
                </c:pt>
                <c:pt idx="875">
                  <c:v>41991</c:v>
                </c:pt>
                <c:pt idx="876">
                  <c:v>41992</c:v>
                </c:pt>
                <c:pt idx="877">
                  <c:v>41995</c:v>
                </c:pt>
                <c:pt idx="878">
                  <c:v>41996</c:v>
                </c:pt>
                <c:pt idx="879">
                  <c:v>41997</c:v>
                </c:pt>
                <c:pt idx="880">
                  <c:v>41999</c:v>
                </c:pt>
                <c:pt idx="881">
                  <c:v>42002</c:v>
                </c:pt>
                <c:pt idx="882">
                  <c:v>42003</c:v>
                </c:pt>
                <c:pt idx="883">
                  <c:v>42004</c:v>
                </c:pt>
                <c:pt idx="884">
                  <c:v>42006</c:v>
                </c:pt>
                <c:pt idx="885">
                  <c:v>42009</c:v>
                </c:pt>
                <c:pt idx="886">
                  <c:v>42010</c:v>
                </c:pt>
                <c:pt idx="887">
                  <c:v>42011</c:v>
                </c:pt>
                <c:pt idx="888">
                  <c:v>42012</c:v>
                </c:pt>
                <c:pt idx="889">
                  <c:v>42013</c:v>
                </c:pt>
                <c:pt idx="890">
                  <c:v>42016</c:v>
                </c:pt>
                <c:pt idx="891">
                  <c:v>42017</c:v>
                </c:pt>
                <c:pt idx="892">
                  <c:v>42018</c:v>
                </c:pt>
                <c:pt idx="893">
                  <c:v>42019</c:v>
                </c:pt>
                <c:pt idx="894">
                  <c:v>42020</c:v>
                </c:pt>
                <c:pt idx="895">
                  <c:v>42024</c:v>
                </c:pt>
                <c:pt idx="896">
                  <c:v>42025</c:v>
                </c:pt>
                <c:pt idx="897">
                  <c:v>42026</c:v>
                </c:pt>
                <c:pt idx="898">
                  <c:v>42027</c:v>
                </c:pt>
                <c:pt idx="899">
                  <c:v>42030</c:v>
                </c:pt>
                <c:pt idx="900">
                  <c:v>42031</c:v>
                </c:pt>
                <c:pt idx="901">
                  <c:v>42032</c:v>
                </c:pt>
                <c:pt idx="902">
                  <c:v>42033</c:v>
                </c:pt>
                <c:pt idx="903">
                  <c:v>42034</c:v>
                </c:pt>
                <c:pt idx="904">
                  <c:v>42037</c:v>
                </c:pt>
                <c:pt idx="905">
                  <c:v>42038</c:v>
                </c:pt>
                <c:pt idx="906">
                  <c:v>42039</c:v>
                </c:pt>
                <c:pt idx="907">
                  <c:v>42040</c:v>
                </c:pt>
                <c:pt idx="908">
                  <c:v>42041</c:v>
                </c:pt>
                <c:pt idx="909">
                  <c:v>42044</c:v>
                </c:pt>
                <c:pt idx="910">
                  <c:v>42045</c:v>
                </c:pt>
                <c:pt idx="911">
                  <c:v>42046</c:v>
                </c:pt>
                <c:pt idx="912">
                  <c:v>42047</c:v>
                </c:pt>
                <c:pt idx="913">
                  <c:v>42048</c:v>
                </c:pt>
                <c:pt idx="914">
                  <c:v>42052</c:v>
                </c:pt>
                <c:pt idx="915">
                  <c:v>42053</c:v>
                </c:pt>
                <c:pt idx="916">
                  <c:v>42054</c:v>
                </c:pt>
                <c:pt idx="917">
                  <c:v>42055</c:v>
                </c:pt>
                <c:pt idx="918">
                  <c:v>42058</c:v>
                </c:pt>
                <c:pt idx="919">
                  <c:v>42059</c:v>
                </c:pt>
                <c:pt idx="920">
                  <c:v>42060</c:v>
                </c:pt>
                <c:pt idx="921">
                  <c:v>42061</c:v>
                </c:pt>
                <c:pt idx="922">
                  <c:v>42062</c:v>
                </c:pt>
                <c:pt idx="923">
                  <c:v>42065</c:v>
                </c:pt>
                <c:pt idx="924">
                  <c:v>42066</c:v>
                </c:pt>
                <c:pt idx="925">
                  <c:v>42067</c:v>
                </c:pt>
                <c:pt idx="926">
                  <c:v>42068</c:v>
                </c:pt>
                <c:pt idx="927">
                  <c:v>42069</c:v>
                </c:pt>
                <c:pt idx="928">
                  <c:v>42072</c:v>
                </c:pt>
                <c:pt idx="929">
                  <c:v>42073</c:v>
                </c:pt>
                <c:pt idx="930">
                  <c:v>42074</c:v>
                </c:pt>
                <c:pt idx="931">
                  <c:v>42075</c:v>
                </c:pt>
                <c:pt idx="932">
                  <c:v>42076</c:v>
                </c:pt>
                <c:pt idx="933">
                  <c:v>42079</c:v>
                </c:pt>
                <c:pt idx="934">
                  <c:v>42080</c:v>
                </c:pt>
                <c:pt idx="935">
                  <c:v>42081</c:v>
                </c:pt>
                <c:pt idx="936">
                  <c:v>42082</c:v>
                </c:pt>
                <c:pt idx="937">
                  <c:v>42083</c:v>
                </c:pt>
                <c:pt idx="938">
                  <c:v>42086</c:v>
                </c:pt>
                <c:pt idx="939">
                  <c:v>42087</c:v>
                </c:pt>
                <c:pt idx="940">
                  <c:v>42088</c:v>
                </c:pt>
                <c:pt idx="941">
                  <c:v>42089</c:v>
                </c:pt>
                <c:pt idx="942">
                  <c:v>42090</c:v>
                </c:pt>
                <c:pt idx="943">
                  <c:v>42093</c:v>
                </c:pt>
                <c:pt idx="944">
                  <c:v>42094</c:v>
                </c:pt>
                <c:pt idx="945">
                  <c:v>42095</c:v>
                </c:pt>
                <c:pt idx="946">
                  <c:v>42096</c:v>
                </c:pt>
                <c:pt idx="947">
                  <c:v>42097</c:v>
                </c:pt>
                <c:pt idx="948">
                  <c:v>42100</c:v>
                </c:pt>
                <c:pt idx="949">
                  <c:v>42101</c:v>
                </c:pt>
                <c:pt idx="950">
                  <c:v>42102</c:v>
                </c:pt>
                <c:pt idx="951">
                  <c:v>42103</c:v>
                </c:pt>
                <c:pt idx="952">
                  <c:v>42104</c:v>
                </c:pt>
                <c:pt idx="953">
                  <c:v>42107</c:v>
                </c:pt>
                <c:pt idx="954">
                  <c:v>42108</c:v>
                </c:pt>
                <c:pt idx="955">
                  <c:v>42109</c:v>
                </c:pt>
                <c:pt idx="956">
                  <c:v>42110</c:v>
                </c:pt>
                <c:pt idx="957">
                  <c:v>42111</c:v>
                </c:pt>
                <c:pt idx="958">
                  <c:v>42114</c:v>
                </c:pt>
                <c:pt idx="959">
                  <c:v>42115</c:v>
                </c:pt>
                <c:pt idx="960">
                  <c:v>42116</c:v>
                </c:pt>
                <c:pt idx="961">
                  <c:v>42117</c:v>
                </c:pt>
                <c:pt idx="962">
                  <c:v>42118</c:v>
                </c:pt>
                <c:pt idx="963">
                  <c:v>42121</c:v>
                </c:pt>
                <c:pt idx="964">
                  <c:v>42122</c:v>
                </c:pt>
                <c:pt idx="965">
                  <c:v>42123</c:v>
                </c:pt>
                <c:pt idx="966">
                  <c:v>42124</c:v>
                </c:pt>
                <c:pt idx="967">
                  <c:v>42125</c:v>
                </c:pt>
                <c:pt idx="968">
                  <c:v>42128</c:v>
                </c:pt>
                <c:pt idx="969">
                  <c:v>42129</c:v>
                </c:pt>
                <c:pt idx="970">
                  <c:v>42130</c:v>
                </c:pt>
                <c:pt idx="971">
                  <c:v>42131</c:v>
                </c:pt>
                <c:pt idx="972">
                  <c:v>42132</c:v>
                </c:pt>
                <c:pt idx="973">
                  <c:v>42135</c:v>
                </c:pt>
                <c:pt idx="974">
                  <c:v>42136</c:v>
                </c:pt>
                <c:pt idx="975">
                  <c:v>42137</c:v>
                </c:pt>
                <c:pt idx="976">
                  <c:v>42138</c:v>
                </c:pt>
                <c:pt idx="977">
                  <c:v>42139</c:v>
                </c:pt>
                <c:pt idx="978">
                  <c:v>42142</c:v>
                </c:pt>
                <c:pt idx="979">
                  <c:v>42143</c:v>
                </c:pt>
                <c:pt idx="980">
                  <c:v>42144</c:v>
                </c:pt>
                <c:pt idx="981">
                  <c:v>42145</c:v>
                </c:pt>
                <c:pt idx="982">
                  <c:v>42146</c:v>
                </c:pt>
                <c:pt idx="983">
                  <c:v>42150</c:v>
                </c:pt>
                <c:pt idx="984">
                  <c:v>42151</c:v>
                </c:pt>
                <c:pt idx="985">
                  <c:v>42152</c:v>
                </c:pt>
                <c:pt idx="986">
                  <c:v>42153</c:v>
                </c:pt>
                <c:pt idx="987">
                  <c:v>42156</c:v>
                </c:pt>
                <c:pt idx="988">
                  <c:v>42157</c:v>
                </c:pt>
                <c:pt idx="989">
                  <c:v>42158</c:v>
                </c:pt>
                <c:pt idx="990">
                  <c:v>42159</c:v>
                </c:pt>
                <c:pt idx="991">
                  <c:v>42160</c:v>
                </c:pt>
                <c:pt idx="992">
                  <c:v>42163</c:v>
                </c:pt>
                <c:pt idx="993">
                  <c:v>42164</c:v>
                </c:pt>
                <c:pt idx="994">
                  <c:v>42165</c:v>
                </c:pt>
                <c:pt idx="995">
                  <c:v>42166</c:v>
                </c:pt>
                <c:pt idx="996">
                  <c:v>42167</c:v>
                </c:pt>
                <c:pt idx="997">
                  <c:v>42170</c:v>
                </c:pt>
                <c:pt idx="998">
                  <c:v>42171</c:v>
                </c:pt>
                <c:pt idx="999">
                  <c:v>42172</c:v>
                </c:pt>
                <c:pt idx="1000">
                  <c:v>42173</c:v>
                </c:pt>
                <c:pt idx="1001">
                  <c:v>42174</c:v>
                </c:pt>
                <c:pt idx="1002">
                  <c:v>42177</c:v>
                </c:pt>
                <c:pt idx="1003">
                  <c:v>42178</c:v>
                </c:pt>
                <c:pt idx="1004">
                  <c:v>42179</c:v>
                </c:pt>
                <c:pt idx="1005">
                  <c:v>42180</c:v>
                </c:pt>
                <c:pt idx="1006">
                  <c:v>42181</c:v>
                </c:pt>
                <c:pt idx="1007">
                  <c:v>42184</c:v>
                </c:pt>
                <c:pt idx="1008">
                  <c:v>42185</c:v>
                </c:pt>
                <c:pt idx="1009">
                  <c:v>42186</c:v>
                </c:pt>
                <c:pt idx="1010">
                  <c:v>42187</c:v>
                </c:pt>
                <c:pt idx="1011">
                  <c:v>42191</c:v>
                </c:pt>
                <c:pt idx="1012">
                  <c:v>42192</c:v>
                </c:pt>
                <c:pt idx="1013">
                  <c:v>42193</c:v>
                </c:pt>
                <c:pt idx="1014">
                  <c:v>42194</c:v>
                </c:pt>
                <c:pt idx="1015">
                  <c:v>42195</c:v>
                </c:pt>
                <c:pt idx="1016">
                  <c:v>42198</c:v>
                </c:pt>
                <c:pt idx="1017">
                  <c:v>42199</c:v>
                </c:pt>
                <c:pt idx="1018">
                  <c:v>42200</c:v>
                </c:pt>
                <c:pt idx="1019">
                  <c:v>42201</c:v>
                </c:pt>
                <c:pt idx="1020">
                  <c:v>42202</c:v>
                </c:pt>
                <c:pt idx="1021">
                  <c:v>42205</c:v>
                </c:pt>
                <c:pt idx="1022">
                  <c:v>42206</c:v>
                </c:pt>
                <c:pt idx="1023">
                  <c:v>42207</c:v>
                </c:pt>
                <c:pt idx="1024">
                  <c:v>42208</c:v>
                </c:pt>
                <c:pt idx="1025">
                  <c:v>42209</c:v>
                </c:pt>
                <c:pt idx="1026">
                  <c:v>42212</c:v>
                </c:pt>
                <c:pt idx="1027">
                  <c:v>42213</c:v>
                </c:pt>
                <c:pt idx="1028">
                  <c:v>42214</c:v>
                </c:pt>
                <c:pt idx="1029">
                  <c:v>42215</c:v>
                </c:pt>
                <c:pt idx="1030">
                  <c:v>42216</c:v>
                </c:pt>
                <c:pt idx="1031">
                  <c:v>42219</c:v>
                </c:pt>
                <c:pt idx="1032">
                  <c:v>42220</c:v>
                </c:pt>
                <c:pt idx="1033">
                  <c:v>42221</c:v>
                </c:pt>
                <c:pt idx="1034">
                  <c:v>42222</c:v>
                </c:pt>
                <c:pt idx="1035">
                  <c:v>42223</c:v>
                </c:pt>
                <c:pt idx="1036">
                  <c:v>42226</c:v>
                </c:pt>
                <c:pt idx="1037">
                  <c:v>42227</c:v>
                </c:pt>
                <c:pt idx="1038">
                  <c:v>42228</c:v>
                </c:pt>
                <c:pt idx="1039">
                  <c:v>42229</c:v>
                </c:pt>
                <c:pt idx="1040">
                  <c:v>42230</c:v>
                </c:pt>
                <c:pt idx="1041">
                  <c:v>42233</c:v>
                </c:pt>
                <c:pt idx="1042">
                  <c:v>42234</c:v>
                </c:pt>
                <c:pt idx="1043">
                  <c:v>42235</c:v>
                </c:pt>
                <c:pt idx="1044">
                  <c:v>42236</c:v>
                </c:pt>
                <c:pt idx="1045">
                  <c:v>42237</c:v>
                </c:pt>
                <c:pt idx="1046">
                  <c:v>42240</c:v>
                </c:pt>
                <c:pt idx="1047">
                  <c:v>42241</c:v>
                </c:pt>
                <c:pt idx="1048">
                  <c:v>42242</c:v>
                </c:pt>
                <c:pt idx="1049">
                  <c:v>42243</c:v>
                </c:pt>
                <c:pt idx="1050">
                  <c:v>42244</c:v>
                </c:pt>
                <c:pt idx="1051">
                  <c:v>42247</c:v>
                </c:pt>
                <c:pt idx="1052">
                  <c:v>42248</c:v>
                </c:pt>
                <c:pt idx="1053">
                  <c:v>42249</c:v>
                </c:pt>
                <c:pt idx="1054">
                  <c:v>42250</c:v>
                </c:pt>
                <c:pt idx="1055">
                  <c:v>42251</c:v>
                </c:pt>
                <c:pt idx="1056">
                  <c:v>42255</c:v>
                </c:pt>
                <c:pt idx="1057">
                  <c:v>42256</c:v>
                </c:pt>
                <c:pt idx="1058">
                  <c:v>42257</c:v>
                </c:pt>
                <c:pt idx="1059">
                  <c:v>42258</c:v>
                </c:pt>
                <c:pt idx="1060">
                  <c:v>42261</c:v>
                </c:pt>
                <c:pt idx="1061">
                  <c:v>42262</c:v>
                </c:pt>
                <c:pt idx="1062">
                  <c:v>42263</c:v>
                </c:pt>
                <c:pt idx="1063">
                  <c:v>42264</c:v>
                </c:pt>
                <c:pt idx="1064">
                  <c:v>42265</c:v>
                </c:pt>
                <c:pt idx="1065">
                  <c:v>42268</c:v>
                </c:pt>
                <c:pt idx="1066">
                  <c:v>42269</c:v>
                </c:pt>
                <c:pt idx="1067">
                  <c:v>42270</c:v>
                </c:pt>
                <c:pt idx="1068">
                  <c:v>42271</c:v>
                </c:pt>
                <c:pt idx="1069">
                  <c:v>42272</c:v>
                </c:pt>
                <c:pt idx="1070">
                  <c:v>42275</c:v>
                </c:pt>
                <c:pt idx="1071">
                  <c:v>42276</c:v>
                </c:pt>
                <c:pt idx="1072">
                  <c:v>42277</c:v>
                </c:pt>
                <c:pt idx="1073">
                  <c:v>42278</c:v>
                </c:pt>
                <c:pt idx="1074">
                  <c:v>42279</c:v>
                </c:pt>
                <c:pt idx="1075">
                  <c:v>42282</c:v>
                </c:pt>
                <c:pt idx="1076">
                  <c:v>42283</c:v>
                </c:pt>
                <c:pt idx="1077">
                  <c:v>42284</c:v>
                </c:pt>
                <c:pt idx="1078">
                  <c:v>42285</c:v>
                </c:pt>
                <c:pt idx="1079">
                  <c:v>42286</c:v>
                </c:pt>
                <c:pt idx="1080">
                  <c:v>42290</c:v>
                </c:pt>
                <c:pt idx="1081">
                  <c:v>42291</c:v>
                </c:pt>
                <c:pt idx="1082">
                  <c:v>42292</c:v>
                </c:pt>
                <c:pt idx="1083">
                  <c:v>42293</c:v>
                </c:pt>
                <c:pt idx="1084">
                  <c:v>42296</c:v>
                </c:pt>
                <c:pt idx="1085">
                  <c:v>42297</c:v>
                </c:pt>
                <c:pt idx="1086">
                  <c:v>42298</c:v>
                </c:pt>
                <c:pt idx="1087">
                  <c:v>42299</c:v>
                </c:pt>
                <c:pt idx="1088">
                  <c:v>42300</c:v>
                </c:pt>
                <c:pt idx="1089">
                  <c:v>42303</c:v>
                </c:pt>
                <c:pt idx="1090">
                  <c:v>42304</c:v>
                </c:pt>
                <c:pt idx="1091">
                  <c:v>42305</c:v>
                </c:pt>
                <c:pt idx="1092">
                  <c:v>42306</c:v>
                </c:pt>
                <c:pt idx="1093">
                  <c:v>42307</c:v>
                </c:pt>
                <c:pt idx="1094">
                  <c:v>42310</c:v>
                </c:pt>
                <c:pt idx="1095">
                  <c:v>42311</c:v>
                </c:pt>
                <c:pt idx="1096">
                  <c:v>42312</c:v>
                </c:pt>
                <c:pt idx="1097">
                  <c:v>42313</c:v>
                </c:pt>
                <c:pt idx="1098">
                  <c:v>42314</c:v>
                </c:pt>
                <c:pt idx="1099">
                  <c:v>42317</c:v>
                </c:pt>
                <c:pt idx="1100">
                  <c:v>42318</c:v>
                </c:pt>
                <c:pt idx="1101">
                  <c:v>42320</c:v>
                </c:pt>
                <c:pt idx="1102">
                  <c:v>42321</c:v>
                </c:pt>
                <c:pt idx="1103">
                  <c:v>42324</c:v>
                </c:pt>
                <c:pt idx="1104">
                  <c:v>42325</c:v>
                </c:pt>
                <c:pt idx="1105">
                  <c:v>42326</c:v>
                </c:pt>
                <c:pt idx="1106">
                  <c:v>42327</c:v>
                </c:pt>
                <c:pt idx="1107">
                  <c:v>42328</c:v>
                </c:pt>
                <c:pt idx="1108">
                  <c:v>42331</c:v>
                </c:pt>
                <c:pt idx="1109">
                  <c:v>42332</c:v>
                </c:pt>
                <c:pt idx="1110">
                  <c:v>42333</c:v>
                </c:pt>
                <c:pt idx="1111">
                  <c:v>42335</c:v>
                </c:pt>
                <c:pt idx="1112">
                  <c:v>42338</c:v>
                </c:pt>
                <c:pt idx="1113">
                  <c:v>42339</c:v>
                </c:pt>
                <c:pt idx="1114">
                  <c:v>42340</c:v>
                </c:pt>
                <c:pt idx="1115">
                  <c:v>42341</c:v>
                </c:pt>
                <c:pt idx="1116">
                  <c:v>42342</c:v>
                </c:pt>
                <c:pt idx="1117">
                  <c:v>42345</c:v>
                </c:pt>
                <c:pt idx="1118">
                  <c:v>42346</c:v>
                </c:pt>
                <c:pt idx="1119">
                  <c:v>42347</c:v>
                </c:pt>
                <c:pt idx="1120">
                  <c:v>42348</c:v>
                </c:pt>
                <c:pt idx="1121">
                  <c:v>42349</c:v>
                </c:pt>
                <c:pt idx="1122">
                  <c:v>42352</c:v>
                </c:pt>
                <c:pt idx="1123">
                  <c:v>42353</c:v>
                </c:pt>
                <c:pt idx="1124">
                  <c:v>42354</c:v>
                </c:pt>
                <c:pt idx="1125">
                  <c:v>42355</c:v>
                </c:pt>
                <c:pt idx="1126">
                  <c:v>42356</c:v>
                </c:pt>
                <c:pt idx="1127">
                  <c:v>42359</c:v>
                </c:pt>
                <c:pt idx="1128">
                  <c:v>42360</c:v>
                </c:pt>
                <c:pt idx="1129">
                  <c:v>42361</c:v>
                </c:pt>
                <c:pt idx="1130">
                  <c:v>42362</c:v>
                </c:pt>
                <c:pt idx="1131">
                  <c:v>42366</c:v>
                </c:pt>
                <c:pt idx="1132">
                  <c:v>42367</c:v>
                </c:pt>
                <c:pt idx="1133">
                  <c:v>42368</c:v>
                </c:pt>
                <c:pt idx="1134">
                  <c:v>42369</c:v>
                </c:pt>
                <c:pt idx="1135">
                  <c:v>42373</c:v>
                </c:pt>
                <c:pt idx="1136">
                  <c:v>42374</c:v>
                </c:pt>
                <c:pt idx="1137">
                  <c:v>42375</c:v>
                </c:pt>
                <c:pt idx="1138">
                  <c:v>42376</c:v>
                </c:pt>
                <c:pt idx="1139">
                  <c:v>42377</c:v>
                </c:pt>
                <c:pt idx="1140">
                  <c:v>42380</c:v>
                </c:pt>
                <c:pt idx="1141">
                  <c:v>42381</c:v>
                </c:pt>
                <c:pt idx="1142">
                  <c:v>42382</c:v>
                </c:pt>
                <c:pt idx="1143">
                  <c:v>42383</c:v>
                </c:pt>
                <c:pt idx="1144">
                  <c:v>42384</c:v>
                </c:pt>
                <c:pt idx="1145">
                  <c:v>42388</c:v>
                </c:pt>
                <c:pt idx="1146">
                  <c:v>42389</c:v>
                </c:pt>
                <c:pt idx="1147">
                  <c:v>42390</c:v>
                </c:pt>
                <c:pt idx="1148">
                  <c:v>42391</c:v>
                </c:pt>
                <c:pt idx="1149">
                  <c:v>42394</c:v>
                </c:pt>
                <c:pt idx="1150">
                  <c:v>42395</c:v>
                </c:pt>
                <c:pt idx="1151">
                  <c:v>42396</c:v>
                </c:pt>
                <c:pt idx="1152">
                  <c:v>42397</c:v>
                </c:pt>
                <c:pt idx="1153">
                  <c:v>42398</c:v>
                </c:pt>
                <c:pt idx="1154">
                  <c:v>42401</c:v>
                </c:pt>
                <c:pt idx="1155">
                  <c:v>42402</c:v>
                </c:pt>
                <c:pt idx="1156">
                  <c:v>42403</c:v>
                </c:pt>
                <c:pt idx="1157">
                  <c:v>42404</c:v>
                </c:pt>
                <c:pt idx="1158">
                  <c:v>42405</c:v>
                </c:pt>
                <c:pt idx="1159">
                  <c:v>42408</c:v>
                </c:pt>
                <c:pt idx="1160">
                  <c:v>42409</c:v>
                </c:pt>
                <c:pt idx="1161">
                  <c:v>42410</c:v>
                </c:pt>
                <c:pt idx="1162">
                  <c:v>42411</c:v>
                </c:pt>
                <c:pt idx="1163">
                  <c:v>42412</c:v>
                </c:pt>
                <c:pt idx="1164">
                  <c:v>42416</c:v>
                </c:pt>
                <c:pt idx="1165">
                  <c:v>42417</c:v>
                </c:pt>
                <c:pt idx="1166">
                  <c:v>42418</c:v>
                </c:pt>
                <c:pt idx="1167">
                  <c:v>42419</c:v>
                </c:pt>
                <c:pt idx="1168">
                  <c:v>42422</c:v>
                </c:pt>
                <c:pt idx="1169">
                  <c:v>42423</c:v>
                </c:pt>
                <c:pt idx="1170">
                  <c:v>42424</c:v>
                </c:pt>
                <c:pt idx="1171">
                  <c:v>42425</c:v>
                </c:pt>
                <c:pt idx="1172">
                  <c:v>42426</c:v>
                </c:pt>
                <c:pt idx="1173">
                  <c:v>42429</c:v>
                </c:pt>
                <c:pt idx="1174">
                  <c:v>42430</c:v>
                </c:pt>
                <c:pt idx="1175">
                  <c:v>42431</c:v>
                </c:pt>
                <c:pt idx="1176">
                  <c:v>42432</c:v>
                </c:pt>
                <c:pt idx="1177">
                  <c:v>42433</c:v>
                </c:pt>
                <c:pt idx="1178">
                  <c:v>42436</c:v>
                </c:pt>
                <c:pt idx="1179">
                  <c:v>42437</c:v>
                </c:pt>
                <c:pt idx="1180">
                  <c:v>42438</c:v>
                </c:pt>
                <c:pt idx="1181">
                  <c:v>42439</c:v>
                </c:pt>
                <c:pt idx="1182">
                  <c:v>42440</c:v>
                </c:pt>
                <c:pt idx="1183">
                  <c:v>42443</c:v>
                </c:pt>
                <c:pt idx="1184">
                  <c:v>42444</c:v>
                </c:pt>
                <c:pt idx="1185">
                  <c:v>42445</c:v>
                </c:pt>
                <c:pt idx="1186">
                  <c:v>42446</c:v>
                </c:pt>
                <c:pt idx="1187">
                  <c:v>42447</c:v>
                </c:pt>
                <c:pt idx="1188">
                  <c:v>42450</c:v>
                </c:pt>
                <c:pt idx="1189">
                  <c:v>42451</c:v>
                </c:pt>
                <c:pt idx="1190">
                  <c:v>42452</c:v>
                </c:pt>
                <c:pt idx="1191">
                  <c:v>42453</c:v>
                </c:pt>
                <c:pt idx="1192">
                  <c:v>42457</c:v>
                </c:pt>
                <c:pt idx="1193">
                  <c:v>42458</c:v>
                </c:pt>
                <c:pt idx="1194">
                  <c:v>42459</c:v>
                </c:pt>
                <c:pt idx="1195">
                  <c:v>42460</c:v>
                </c:pt>
                <c:pt idx="1196">
                  <c:v>42461</c:v>
                </c:pt>
                <c:pt idx="1197">
                  <c:v>42464</c:v>
                </c:pt>
                <c:pt idx="1198">
                  <c:v>42465</c:v>
                </c:pt>
                <c:pt idx="1199">
                  <c:v>42466</c:v>
                </c:pt>
                <c:pt idx="1200">
                  <c:v>42467</c:v>
                </c:pt>
                <c:pt idx="1201">
                  <c:v>42468</c:v>
                </c:pt>
                <c:pt idx="1202">
                  <c:v>42471</c:v>
                </c:pt>
                <c:pt idx="1203">
                  <c:v>42472</c:v>
                </c:pt>
                <c:pt idx="1204">
                  <c:v>42473</c:v>
                </c:pt>
                <c:pt idx="1205">
                  <c:v>42474</c:v>
                </c:pt>
                <c:pt idx="1206">
                  <c:v>42475</c:v>
                </c:pt>
                <c:pt idx="1207">
                  <c:v>42478</c:v>
                </c:pt>
                <c:pt idx="1208">
                  <c:v>42479</c:v>
                </c:pt>
                <c:pt idx="1209">
                  <c:v>42480</c:v>
                </c:pt>
                <c:pt idx="1210">
                  <c:v>42481</c:v>
                </c:pt>
                <c:pt idx="1211">
                  <c:v>42482</c:v>
                </c:pt>
                <c:pt idx="1212">
                  <c:v>42485</c:v>
                </c:pt>
                <c:pt idx="1213">
                  <c:v>42486</c:v>
                </c:pt>
                <c:pt idx="1214">
                  <c:v>42487</c:v>
                </c:pt>
                <c:pt idx="1215">
                  <c:v>42488</c:v>
                </c:pt>
                <c:pt idx="1216">
                  <c:v>42489</c:v>
                </c:pt>
                <c:pt idx="1217">
                  <c:v>42492</c:v>
                </c:pt>
                <c:pt idx="1218">
                  <c:v>42493</c:v>
                </c:pt>
                <c:pt idx="1219">
                  <c:v>42494</c:v>
                </c:pt>
                <c:pt idx="1220">
                  <c:v>42495</c:v>
                </c:pt>
                <c:pt idx="1221">
                  <c:v>42496</c:v>
                </c:pt>
                <c:pt idx="1222">
                  <c:v>42499</c:v>
                </c:pt>
                <c:pt idx="1223">
                  <c:v>42500</c:v>
                </c:pt>
                <c:pt idx="1224">
                  <c:v>42501</c:v>
                </c:pt>
                <c:pt idx="1225">
                  <c:v>42502</c:v>
                </c:pt>
                <c:pt idx="1226">
                  <c:v>42503</c:v>
                </c:pt>
                <c:pt idx="1227">
                  <c:v>42506</c:v>
                </c:pt>
                <c:pt idx="1228">
                  <c:v>42507</c:v>
                </c:pt>
                <c:pt idx="1229">
                  <c:v>42508</c:v>
                </c:pt>
                <c:pt idx="1230">
                  <c:v>42509</c:v>
                </c:pt>
                <c:pt idx="1231">
                  <c:v>42510</c:v>
                </c:pt>
                <c:pt idx="1232">
                  <c:v>42513</c:v>
                </c:pt>
                <c:pt idx="1233">
                  <c:v>42514</c:v>
                </c:pt>
                <c:pt idx="1234">
                  <c:v>42515</c:v>
                </c:pt>
                <c:pt idx="1235">
                  <c:v>42516</c:v>
                </c:pt>
                <c:pt idx="1236">
                  <c:v>42517</c:v>
                </c:pt>
                <c:pt idx="1237">
                  <c:v>42521</c:v>
                </c:pt>
                <c:pt idx="1238">
                  <c:v>42522</c:v>
                </c:pt>
                <c:pt idx="1239">
                  <c:v>42523</c:v>
                </c:pt>
                <c:pt idx="1240">
                  <c:v>42524</c:v>
                </c:pt>
                <c:pt idx="1241">
                  <c:v>42527</c:v>
                </c:pt>
                <c:pt idx="1242">
                  <c:v>42528</c:v>
                </c:pt>
                <c:pt idx="1243">
                  <c:v>42529</c:v>
                </c:pt>
                <c:pt idx="1244">
                  <c:v>42530</c:v>
                </c:pt>
                <c:pt idx="1245">
                  <c:v>42531</c:v>
                </c:pt>
                <c:pt idx="1246">
                  <c:v>42534</c:v>
                </c:pt>
                <c:pt idx="1247">
                  <c:v>42535</c:v>
                </c:pt>
                <c:pt idx="1248">
                  <c:v>42536</c:v>
                </c:pt>
                <c:pt idx="1249">
                  <c:v>42537</c:v>
                </c:pt>
                <c:pt idx="1250">
                  <c:v>42538</c:v>
                </c:pt>
                <c:pt idx="1251">
                  <c:v>42541</c:v>
                </c:pt>
                <c:pt idx="1252">
                  <c:v>42542</c:v>
                </c:pt>
                <c:pt idx="1253">
                  <c:v>42543</c:v>
                </c:pt>
                <c:pt idx="1254">
                  <c:v>42544</c:v>
                </c:pt>
                <c:pt idx="1255">
                  <c:v>42545</c:v>
                </c:pt>
                <c:pt idx="1256">
                  <c:v>42548</c:v>
                </c:pt>
                <c:pt idx="1257">
                  <c:v>42549</c:v>
                </c:pt>
                <c:pt idx="1258">
                  <c:v>42550</c:v>
                </c:pt>
                <c:pt idx="1259">
                  <c:v>42551</c:v>
                </c:pt>
              </c:numCache>
            </c:numRef>
          </c:cat>
          <c:val>
            <c:numRef>
              <c:f>'Prepay Risk vs IOS OAS'!$D$3:$D$1370</c:f>
              <c:numCache>
                <c:formatCode>#,##0.00_);\(#,##0.00\)</c:formatCode>
                <c:ptCount val="1368"/>
                <c:pt idx="0" formatCode="General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26.408259000000001</c:v>
                </c:pt>
                <c:pt idx="86">
                  <c:v>26.463370000000001</c:v>
                </c:pt>
                <c:pt idx="87">
                  <c:v>#N/A</c:v>
                </c:pt>
                <c:pt idx="88">
                  <c:v>26.408259000000001</c:v>
                </c:pt>
                <c:pt idx="89">
                  <c:v>26.463370000000001</c:v>
                </c:pt>
                <c:pt idx="90">
                  <c:v>20.33089</c:v>
                </c:pt>
                <c:pt idx="91">
                  <c:v>19.789752</c:v>
                </c:pt>
                <c:pt idx="92">
                  <c:v>19.472556000000001</c:v>
                </c:pt>
                <c:pt idx="93">
                  <c:v>19.606809999999999</c:v>
                </c:pt>
                <c:pt idx="94">
                  <c:v>19.897186000000001</c:v>
                </c:pt>
                <c:pt idx="95">
                  <c:v>20.187017999999998</c:v>
                </c:pt>
                <c:pt idx="96">
                  <c:v>20.021044</c:v>
                </c:pt>
                <c:pt idx="97">
                  <c:v>19.766183000000002</c:v>
                </c:pt>
                <c:pt idx="98">
                  <c:v>22.318912999999998</c:v>
                </c:pt>
                <c:pt idx="99">
                  <c:v>26.820893999999999</c:v>
                </c:pt>
                <c:pt idx="100">
                  <c:v>30.310095</c:v>
                </c:pt>
                <c:pt idx="101">
                  <c:v>36.379128999999999</c:v>
                </c:pt>
                <c:pt idx="102">
                  <c:v>37.902602999999999</c:v>
                </c:pt>
                <c:pt idx="103">
                  <c:v>42.162928000000001</c:v>
                </c:pt>
                <c:pt idx="104">
                  <c:v>41.147804000000001</c:v>
                </c:pt>
                <c:pt idx="105">
                  <c:v>44.905974999999998</c:v>
                </c:pt>
                <c:pt idx="106">
                  <c:v>36.255845999999998</c:v>
                </c:pt>
                <c:pt idx="107">
                  <c:v>35.959994000000002</c:v>
                </c:pt>
                <c:pt idx="108">
                  <c:v>37.468341000000002</c:v>
                </c:pt>
                <c:pt idx="109">
                  <c:v>32.747776000000002</c:v>
                </c:pt>
                <c:pt idx="110">
                  <c:v>33.102518000000003</c:v>
                </c:pt>
                <c:pt idx="111">
                  <c:v>31.084985</c:v>
                </c:pt>
                <c:pt idx="112">
                  <c:v>30.843178000000002</c:v>
                </c:pt>
                <c:pt idx="113">
                  <c:v>31.379259000000001</c:v>
                </c:pt>
                <c:pt idx="114">
                  <c:v>30.980988</c:v>
                </c:pt>
                <c:pt idx="115">
                  <c:v>31.372109999999999</c:v>
                </c:pt>
                <c:pt idx="116">
                  <c:v>30.915448000000001</c:v>
                </c:pt>
                <c:pt idx="117">
                  <c:v>29.742616000000002</c:v>
                </c:pt>
                <c:pt idx="118">
                  <c:v>26.984479</c:v>
                </c:pt>
                <c:pt idx="119">
                  <c:v>25.865811999999998</c:v>
                </c:pt>
                <c:pt idx="120">
                  <c:v>24.972211000000001</c:v>
                </c:pt>
                <c:pt idx="121">
                  <c:v>17.053411000000001</c:v>
                </c:pt>
                <c:pt idx="122">
                  <c:v>18.771122999999999</c:v>
                </c:pt>
                <c:pt idx="123">
                  <c:v>17.525656000000001</c:v>
                </c:pt>
                <c:pt idx="124">
                  <c:v>15.310325000000001</c:v>
                </c:pt>
                <c:pt idx="125">
                  <c:v>15.045192999999999</c:v>
                </c:pt>
                <c:pt idx="126">
                  <c:v>22.103808999999998</c:v>
                </c:pt>
                <c:pt idx="127">
                  <c:v>23.337927000000001</c:v>
                </c:pt>
                <c:pt idx="128">
                  <c:v>23.609508999999999</c:v>
                </c:pt>
                <c:pt idx="129">
                  <c:v>22.462755999999999</c:v>
                </c:pt>
                <c:pt idx="130">
                  <c:v>21.879242000000001</c:v>
                </c:pt>
                <c:pt idx="131">
                  <c:v>23.664057</c:v>
                </c:pt>
                <c:pt idx="132">
                  <c:v>24.476997999999998</c:v>
                </c:pt>
                <c:pt idx="133">
                  <c:v>24.961345000000001</c:v>
                </c:pt>
                <c:pt idx="134">
                  <c:v>26.018439000000001</c:v>
                </c:pt>
                <c:pt idx="135">
                  <c:v>30.531929999999999</c:v>
                </c:pt>
                <c:pt idx="136">
                  <c:v>30.837602</c:v>
                </c:pt>
                <c:pt idx="137">
                  <c:v>30.166461999999999</c:v>
                </c:pt>
                <c:pt idx="138">
                  <c:v>30.820042000000001</c:v>
                </c:pt>
                <c:pt idx="139">
                  <c:v>29.887865999999999</c:v>
                </c:pt>
                <c:pt idx="140">
                  <c:v>29.690367999999999</c:v>
                </c:pt>
                <c:pt idx="141">
                  <c:v>26.635204999999999</c:v>
                </c:pt>
                <c:pt idx="142">
                  <c:v>25.645399999999999</c:v>
                </c:pt>
                <c:pt idx="143">
                  <c:v>25.942836</c:v>
                </c:pt>
                <c:pt idx="144">
                  <c:v>28.663927000000001</c:v>
                </c:pt>
                <c:pt idx="145">
                  <c:v>29.233640999999999</c:v>
                </c:pt>
                <c:pt idx="146">
                  <c:v>27.440456999999999</c:v>
                </c:pt>
                <c:pt idx="147">
                  <c:v>27.668396999999999</c:v>
                </c:pt>
                <c:pt idx="148">
                  <c:v>29.040528999999999</c:v>
                </c:pt>
                <c:pt idx="149">
                  <c:v>37.790049000000003</c:v>
                </c:pt>
                <c:pt idx="150">
                  <c:v>37.756556000000003</c:v>
                </c:pt>
                <c:pt idx="151">
                  <c:v>37.488397999999997</c:v>
                </c:pt>
                <c:pt idx="152">
                  <c:v>33.164568000000003</c:v>
                </c:pt>
                <c:pt idx="153">
                  <c:v>32.545991999999998</c:v>
                </c:pt>
                <c:pt idx="154">
                  <c:v>29.752154999999998</c:v>
                </c:pt>
                <c:pt idx="155">
                  <c:v>30.463152999999998</c:v>
                </c:pt>
                <c:pt idx="156">
                  <c:v>31.401596999999999</c:v>
                </c:pt>
                <c:pt idx="157">
                  <c:v>32.438952</c:v>
                </c:pt>
                <c:pt idx="158">
                  <c:v>33.665498999999997</c:v>
                </c:pt>
                <c:pt idx="159">
                  <c:v>32.814168000000002</c:v>
                </c:pt>
                <c:pt idx="160">
                  <c:v>32.29025</c:v>
                </c:pt>
                <c:pt idx="161">
                  <c:v>27.380379999999999</c:v>
                </c:pt>
                <c:pt idx="162">
                  <c:v>26.856458</c:v>
                </c:pt>
                <c:pt idx="163">
                  <c:v>27.158337</c:v>
                </c:pt>
                <c:pt idx="164">
                  <c:v>27.391197999999999</c:v>
                </c:pt>
                <c:pt idx="165">
                  <c:v>29.420869</c:v>
                </c:pt>
                <c:pt idx="166">
                  <c:v>32.486516999999999</c:v>
                </c:pt>
                <c:pt idx="167">
                  <c:v>31.295400000000001</c:v>
                </c:pt>
                <c:pt idx="168">
                  <c:v>30.500197</c:v>
                </c:pt>
                <c:pt idx="169">
                  <c:v>31.227035000000001</c:v>
                </c:pt>
                <c:pt idx="170">
                  <c:v>31.194697999999999</c:v>
                </c:pt>
                <c:pt idx="171">
                  <c:v>30.638283000000001</c:v>
                </c:pt>
                <c:pt idx="172">
                  <c:v>30.207958999999999</c:v>
                </c:pt>
                <c:pt idx="173">
                  <c:v>30.034037999999999</c:v>
                </c:pt>
                <c:pt idx="174">
                  <c:v>30.140771000000001</c:v>
                </c:pt>
                <c:pt idx="175">
                  <c:v>30.062604</c:v>
                </c:pt>
                <c:pt idx="176">
                  <c:v>29.104495</c:v>
                </c:pt>
                <c:pt idx="177">
                  <c:v>28.595524999999999</c:v>
                </c:pt>
                <c:pt idx="178">
                  <c:v>28.816284</c:v>
                </c:pt>
                <c:pt idx="179">
                  <c:v>24.641459999999999</c:v>
                </c:pt>
                <c:pt idx="180">
                  <c:v>24.461486000000001</c:v>
                </c:pt>
                <c:pt idx="181">
                  <c:v>24.727782000000001</c:v>
                </c:pt>
                <c:pt idx="182">
                  <c:v>24.126123</c:v>
                </c:pt>
                <c:pt idx="183">
                  <c:v>23.951633000000001</c:v>
                </c:pt>
                <c:pt idx="184">
                  <c:v>26.250512000000001</c:v>
                </c:pt>
                <c:pt idx="185">
                  <c:v>27.191983</c:v>
                </c:pt>
                <c:pt idx="186">
                  <c:v>28.720333</c:v>
                </c:pt>
                <c:pt idx="187">
                  <c:v>29.618801999999999</c:v>
                </c:pt>
                <c:pt idx="188">
                  <c:v>29.163219999999999</c:v>
                </c:pt>
                <c:pt idx="189">
                  <c:v>31.181479</c:v>
                </c:pt>
                <c:pt idx="190">
                  <c:v>30.749237000000001</c:v>
                </c:pt>
                <c:pt idx="191">
                  <c:v>39.320613000000002</c:v>
                </c:pt>
                <c:pt idx="192">
                  <c:v>37.260604999999998</c:v>
                </c:pt>
                <c:pt idx="193">
                  <c:v>42.08381</c:v>
                </c:pt>
                <c:pt idx="194">
                  <c:v>42.411186999999998</c:v>
                </c:pt>
                <c:pt idx="195">
                  <c:v>51.426279000000001</c:v>
                </c:pt>
                <c:pt idx="196">
                  <c:v>50.289430000000003</c:v>
                </c:pt>
                <c:pt idx="197">
                  <c:v>48.978382000000003</c:v>
                </c:pt>
                <c:pt idx="198">
                  <c:v>50.894286999999998</c:v>
                </c:pt>
                <c:pt idx="199">
                  <c:v>50.023432</c:v>
                </c:pt>
                <c:pt idx="200">
                  <c:v>50.310017999999999</c:v>
                </c:pt>
                <c:pt idx="201">
                  <c:v>51.034117999999999</c:v>
                </c:pt>
                <c:pt idx="202">
                  <c:v>52.044893000000002</c:v>
                </c:pt>
                <c:pt idx="203">
                  <c:v>50.305019999999999</c:v>
                </c:pt>
                <c:pt idx="204">
                  <c:v>50.448777</c:v>
                </c:pt>
                <c:pt idx="205">
                  <c:v>50.824134999999998</c:v>
                </c:pt>
                <c:pt idx="206">
                  <c:v>57.467913000000003</c:v>
                </c:pt>
                <c:pt idx="207">
                  <c:v>54.895358999999999</c:v>
                </c:pt>
                <c:pt idx="208">
                  <c:v>54.351360999999997</c:v>
                </c:pt>
                <c:pt idx="209">
                  <c:v>53.726768</c:v>
                </c:pt>
                <c:pt idx="210">
                  <c:v>54.398015999999998</c:v>
                </c:pt>
                <c:pt idx="211">
                  <c:v>52.159030999999999</c:v>
                </c:pt>
                <c:pt idx="212">
                  <c:v>52.976100000000002</c:v>
                </c:pt>
                <c:pt idx="213">
                  <c:v>51.426475000000003</c:v>
                </c:pt>
                <c:pt idx="214">
                  <c:v>47.898558000000001</c:v>
                </c:pt>
                <c:pt idx="215">
                  <c:v>52.730102000000002</c:v>
                </c:pt>
                <c:pt idx="216">
                  <c:v>53.721972999999998</c:v>
                </c:pt>
                <c:pt idx="217">
                  <c:v>52.352410999999996</c:v>
                </c:pt>
                <c:pt idx="218">
                  <c:v>54.209950999999997</c:v>
                </c:pt>
                <c:pt idx="219">
                  <c:v>53.771214999999998</c:v>
                </c:pt>
                <c:pt idx="220">
                  <c:v>50.851461999999998</c:v>
                </c:pt>
                <c:pt idx="221">
                  <c:v>50.723084999999998</c:v>
                </c:pt>
                <c:pt idx="222">
                  <c:v>52.039369000000001</c:v>
                </c:pt>
                <c:pt idx="223">
                  <c:v>48.228310999999998</c:v>
                </c:pt>
                <c:pt idx="224">
                  <c:v>50.170448999999998</c:v>
                </c:pt>
                <c:pt idx="225">
                  <c:v>45.593559999999997</c:v>
                </c:pt>
                <c:pt idx="226">
                  <c:v>46.275680999999999</c:v>
                </c:pt>
                <c:pt idx="227">
                  <c:v>48.028500999999999</c:v>
                </c:pt>
                <c:pt idx="228">
                  <c:v>51.135938000000003</c:v>
                </c:pt>
                <c:pt idx="229">
                  <c:v>47.952277000000002</c:v>
                </c:pt>
                <c:pt idx="230">
                  <c:v>47.368994000000001</c:v>
                </c:pt>
                <c:pt idx="231">
                  <c:v>44.733929000000003</c:v>
                </c:pt>
                <c:pt idx="232">
                  <c:v>45.099341000000003</c:v>
                </c:pt>
                <c:pt idx="233">
                  <c:v>44.886712000000003</c:v>
                </c:pt>
                <c:pt idx="234">
                  <c:v>46.402987000000003</c:v>
                </c:pt>
                <c:pt idx="235">
                  <c:v>46.888497000000001</c:v>
                </c:pt>
                <c:pt idx="236">
                  <c:v>70.951459</c:v>
                </c:pt>
                <c:pt idx="237">
                  <c:v>70.552601999999993</c:v>
                </c:pt>
                <c:pt idx="238">
                  <c:v>69.566089000000005</c:v>
                </c:pt>
                <c:pt idx="239">
                  <c:v>67.718387000000007</c:v>
                </c:pt>
                <c:pt idx="240">
                  <c:v>62.216647999999999</c:v>
                </c:pt>
                <c:pt idx="241">
                  <c:v>61.814509000000001</c:v>
                </c:pt>
                <c:pt idx="242">
                  <c:v>46.123621</c:v>
                </c:pt>
                <c:pt idx="243">
                  <c:v>52.180911999999999</c:v>
                </c:pt>
                <c:pt idx="244">
                  <c:v>58.518185000000003</c:v>
                </c:pt>
                <c:pt idx="245">
                  <c:v>57.078631000000001</c:v>
                </c:pt>
                <c:pt idx="246">
                  <c:v>57.515120000000003</c:v>
                </c:pt>
                <c:pt idx="247">
                  <c:v>55.226869000000001</c:v>
                </c:pt>
                <c:pt idx="248">
                  <c:v>58.595044000000001</c:v>
                </c:pt>
                <c:pt idx="249">
                  <c:v>55.330618999999999</c:v>
                </c:pt>
                <c:pt idx="250">
                  <c:v>55.119658999999999</c:v>
                </c:pt>
                <c:pt idx="251">
                  <c:v>56.159337999999998</c:v>
                </c:pt>
                <c:pt idx="252">
                  <c:v>57.536326000000003</c:v>
                </c:pt>
                <c:pt idx="253">
                  <c:v>59.121251000000001</c:v>
                </c:pt>
                <c:pt idx="254">
                  <c:v>60.795231999999999</c:v>
                </c:pt>
                <c:pt idx="255">
                  <c:v>61.859945000000003</c:v>
                </c:pt>
                <c:pt idx="256">
                  <c:v>60.227741000000002</c:v>
                </c:pt>
                <c:pt idx="257">
                  <c:v>58.161706000000002</c:v>
                </c:pt>
                <c:pt idx="258">
                  <c:v>57.420594999999999</c:v>
                </c:pt>
                <c:pt idx="259">
                  <c:v>56.376890000000003</c:v>
                </c:pt>
                <c:pt idx="260">
                  <c:v>55.649833000000001</c:v>
                </c:pt>
                <c:pt idx="261">
                  <c:v>56.767622000000003</c:v>
                </c:pt>
                <c:pt idx="262">
                  <c:v>60.652569</c:v>
                </c:pt>
                <c:pt idx="263">
                  <c:v>59.964593000000001</c:v>
                </c:pt>
                <c:pt idx="264">
                  <c:v>60.692087000000001</c:v>
                </c:pt>
                <c:pt idx="265">
                  <c:v>60.162610999999998</c:v>
                </c:pt>
                <c:pt idx="266">
                  <c:v>62.525913000000003</c:v>
                </c:pt>
                <c:pt idx="267">
                  <c:v>64.337980999999999</c:v>
                </c:pt>
                <c:pt idx="268">
                  <c:v>61.560454</c:v>
                </c:pt>
                <c:pt idx="269">
                  <c:v>64.460652999999994</c:v>
                </c:pt>
                <c:pt idx="270">
                  <c:v>66.110491999999994</c:v>
                </c:pt>
                <c:pt idx="271">
                  <c:v>68.529968999999994</c:v>
                </c:pt>
                <c:pt idx="272">
                  <c:v>69.743404999999996</c:v>
                </c:pt>
                <c:pt idx="273">
                  <c:v>68.946872999999997</c:v>
                </c:pt>
                <c:pt idx="274">
                  <c:v>67.960976000000002</c:v>
                </c:pt>
                <c:pt idx="275">
                  <c:v>66.987492000000003</c:v>
                </c:pt>
                <c:pt idx="276">
                  <c:v>67.125968999999998</c:v>
                </c:pt>
                <c:pt idx="277">
                  <c:v>69.279630999999995</c:v>
                </c:pt>
                <c:pt idx="278">
                  <c:v>68.648543000000004</c:v>
                </c:pt>
                <c:pt idx="279">
                  <c:v>68.312262000000004</c:v>
                </c:pt>
                <c:pt idx="280">
                  <c:v>68.242609000000002</c:v>
                </c:pt>
                <c:pt idx="281">
                  <c:v>68.374105</c:v>
                </c:pt>
                <c:pt idx="282">
                  <c:v>67.886655000000005</c:v>
                </c:pt>
                <c:pt idx="283">
                  <c:v>67.350111999999996</c:v>
                </c:pt>
                <c:pt idx="284">
                  <c:v>62.182231999999999</c:v>
                </c:pt>
                <c:pt idx="285">
                  <c:v>56.662601000000002</c:v>
                </c:pt>
                <c:pt idx="286">
                  <c:v>55.886257000000001</c:v>
                </c:pt>
                <c:pt idx="287">
                  <c:v>61.324660000000002</c:v>
                </c:pt>
                <c:pt idx="288">
                  <c:v>59.069609999999997</c:v>
                </c:pt>
                <c:pt idx="289">
                  <c:v>60.045577000000002</c:v>
                </c:pt>
                <c:pt idx="290">
                  <c:v>62.440286</c:v>
                </c:pt>
                <c:pt idx="291">
                  <c:v>62.979422999999997</c:v>
                </c:pt>
                <c:pt idx="292">
                  <c:v>64.892904000000001</c:v>
                </c:pt>
                <c:pt idx="293">
                  <c:v>65.725132000000002</c:v>
                </c:pt>
                <c:pt idx="294">
                  <c:v>65.208194000000006</c:v>
                </c:pt>
                <c:pt idx="295">
                  <c:v>72.180812000000003</c:v>
                </c:pt>
                <c:pt idx="296">
                  <c:v>71.575244999999995</c:v>
                </c:pt>
                <c:pt idx="297">
                  <c:v>70.104902999999993</c:v>
                </c:pt>
                <c:pt idx="298">
                  <c:v>66.984492000000003</c:v>
                </c:pt>
                <c:pt idx="299">
                  <c:v>65.847927999999996</c:v>
                </c:pt>
                <c:pt idx="300">
                  <c:v>63.572304000000003</c:v>
                </c:pt>
                <c:pt idx="301">
                  <c:v>65.538842000000002</c:v>
                </c:pt>
                <c:pt idx="302">
                  <c:v>66.728596999999993</c:v>
                </c:pt>
                <c:pt idx="303">
                  <c:v>64.053740000000005</c:v>
                </c:pt>
                <c:pt idx="304">
                  <c:v>62.153694000000002</c:v>
                </c:pt>
                <c:pt idx="305">
                  <c:v>56.876264999999997</c:v>
                </c:pt>
                <c:pt idx="306">
                  <c:v>56.354747000000003</c:v>
                </c:pt>
                <c:pt idx="307">
                  <c:v>56.350949999999997</c:v>
                </c:pt>
                <c:pt idx="308">
                  <c:v>56.625909999999998</c:v>
                </c:pt>
                <c:pt idx="309">
                  <c:v>54.433731000000002</c:v>
                </c:pt>
                <c:pt idx="310">
                  <c:v>52.894941000000003</c:v>
                </c:pt>
                <c:pt idx="311">
                  <c:v>53.631196000000003</c:v>
                </c:pt>
                <c:pt idx="312">
                  <c:v>56.553260999999999</c:v>
                </c:pt>
                <c:pt idx="313">
                  <c:v>54.849120999999997</c:v>
                </c:pt>
                <c:pt idx="314">
                  <c:v>53.865169999999999</c:v>
                </c:pt>
                <c:pt idx="315">
                  <c:v>53.891267999999997</c:v>
                </c:pt>
                <c:pt idx="316">
                  <c:v>52.314278999999999</c:v>
                </c:pt>
                <c:pt idx="317">
                  <c:v>48.080872999999997</c:v>
                </c:pt>
                <c:pt idx="318">
                  <c:v>48.241241000000002</c:v>
                </c:pt>
                <c:pt idx="319">
                  <c:v>51.063493999999999</c:v>
                </c:pt>
                <c:pt idx="320">
                  <c:v>52.680624999999999</c:v>
                </c:pt>
                <c:pt idx="321">
                  <c:v>50.002687999999999</c:v>
                </c:pt>
                <c:pt idx="322">
                  <c:v>50.061667999999997</c:v>
                </c:pt>
                <c:pt idx="323">
                  <c:v>50.157150999999999</c:v>
                </c:pt>
                <c:pt idx="324">
                  <c:v>49.165562000000001</c:v>
                </c:pt>
                <c:pt idx="325">
                  <c:v>46.291248000000003</c:v>
                </c:pt>
                <c:pt idx="326">
                  <c:v>48.575381</c:v>
                </c:pt>
                <c:pt idx="327">
                  <c:v>41.885356999999999</c:v>
                </c:pt>
                <c:pt idx="328">
                  <c:v>37.840024</c:v>
                </c:pt>
                <c:pt idx="329">
                  <c:v>46.368665</c:v>
                </c:pt>
                <c:pt idx="330">
                  <c:v>48.362136999999997</c:v>
                </c:pt>
                <c:pt idx="331">
                  <c:v>49.503073000000001</c:v>
                </c:pt>
                <c:pt idx="332">
                  <c:v>47.488342000000003</c:v>
                </c:pt>
                <c:pt idx="333">
                  <c:v>44.775098999999997</c:v>
                </c:pt>
                <c:pt idx="334">
                  <c:v>45.946192000000003</c:v>
                </c:pt>
                <c:pt idx="335">
                  <c:v>48.948717000000002</c:v>
                </c:pt>
                <c:pt idx="336">
                  <c:v>50.231065999999998</c:v>
                </c:pt>
                <c:pt idx="337">
                  <c:v>50.472092000000004</c:v>
                </c:pt>
                <c:pt idx="338">
                  <c:v>53.389631000000001</c:v>
                </c:pt>
                <c:pt idx="339">
                  <c:v>47.733263000000001</c:v>
                </c:pt>
                <c:pt idx="340">
                  <c:v>47.420378999999997</c:v>
                </c:pt>
                <c:pt idx="341">
                  <c:v>46.311059999999998</c:v>
                </c:pt>
                <c:pt idx="342">
                  <c:v>48.532462000000002</c:v>
                </c:pt>
                <c:pt idx="343">
                  <c:v>52.931888000000001</c:v>
                </c:pt>
                <c:pt idx="344">
                  <c:v>45.284035000000003</c:v>
                </c:pt>
                <c:pt idx="345">
                  <c:v>44.788072999999997</c:v>
                </c:pt>
                <c:pt idx="346">
                  <c:v>43.547787999999997</c:v>
                </c:pt>
                <c:pt idx="347">
                  <c:v>46.846497999999997</c:v>
                </c:pt>
                <c:pt idx="348">
                  <c:v>41.456257000000001</c:v>
                </c:pt>
                <c:pt idx="349">
                  <c:v>42.634300000000003</c:v>
                </c:pt>
                <c:pt idx="350">
                  <c:v>42.028793999999998</c:v>
                </c:pt>
                <c:pt idx="351">
                  <c:v>40.415483000000002</c:v>
                </c:pt>
                <c:pt idx="352">
                  <c:v>40.491078000000002</c:v>
                </c:pt>
                <c:pt idx="353">
                  <c:v>38.997551000000001</c:v>
                </c:pt>
                <c:pt idx="354">
                  <c:v>35.510717999999997</c:v>
                </c:pt>
                <c:pt idx="355">
                  <c:v>35.166240000000002</c:v>
                </c:pt>
                <c:pt idx="356">
                  <c:v>36.61797</c:v>
                </c:pt>
                <c:pt idx="357">
                  <c:v>37.996115000000003</c:v>
                </c:pt>
                <c:pt idx="358">
                  <c:v>38.931949000000003</c:v>
                </c:pt>
                <c:pt idx="359">
                  <c:v>37.022360999999997</c:v>
                </c:pt>
                <c:pt idx="360">
                  <c:v>39.333609000000003</c:v>
                </c:pt>
                <c:pt idx="361">
                  <c:v>38.685896999999997</c:v>
                </c:pt>
                <c:pt idx="362">
                  <c:v>37.847835000000003</c:v>
                </c:pt>
                <c:pt idx="363">
                  <c:v>37.536906000000002</c:v>
                </c:pt>
                <c:pt idx="364">
                  <c:v>37.846905</c:v>
                </c:pt>
                <c:pt idx="365">
                  <c:v>37.829996000000001</c:v>
                </c:pt>
                <c:pt idx="366">
                  <c:v>42.067368999999999</c:v>
                </c:pt>
                <c:pt idx="367">
                  <c:v>38.674047999999999</c:v>
                </c:pt>
                <c:pt idx="368">
                  <c:v>38.928877999999997</c:v>
                </c:pt>
                <c:pt idx="369">
                  <c:v>30.793683000000001</c:v>
                </c:pt>
                <c:pt idx="370">
                  <c:v>30.625785</c:v>
                </c:pt>
                <c:pt idx="371">
                  <c:v>32.895183000000003</c:v>
                </c:pt>
                <c:pt idx="372">
                  <c:v>32.797384999999998</c:v>
                </c:pt>
                <c:pt idx="373">
                  <c:v>36.947648000000001</c:v>
                </c:pt>
                <c:pt idx="374">
                  <c:v>29.853818</c:v>
                </c:pt>
                <c:pt idx="375">
                  <c:v>33.509583999999997</c:v>
                </c:pt>
                <c:pt idx="376">
                  <c:v>35.585636000000001</c:v>
                </c:pt>
                <c:pt idx="377">
                  <c:v>42.911409999999997</c:v>
                </c:pt>
                <c:pt idx="378">
                  <c:v>44.887784000000003</c:v>
                </c:pt>
                <c:pt idx="379">
                  <c:v>48.391683</c:v>
                </c:pt>
                <c:pt idx="380">
                  <c:v>48.494140000000002</c:v>
                </c:pt>
                <c:pt idx="381">
                  <c:v>47.805829000000003</c:v>
                </c:pt>
                <c:pt idx="382">
                  <c:v>47.438102000000001</c:v>
                </c:pt>
                <c:pt idx="383">
                  <c:v>48.542591999999999</c:v>
                </c:pt>
                <c:pt idx="384">
                  <c:v>46.514853000000002</c:v>
                </c:pt>
                <c:pt idx="385">
                  <c:v>45.662002000000001</c:v>
                </c:pt>
                <c:pt idx="386">
                  <c:v>46.089976999999998</c:v>
                </c:pt>
                <c:pt idx="387">
                  <c:v>45.564633999999998</c:v>
                </c:pt>
                <c:pt idx="388">
                  <c:v>44.349316999999999</c:v>
                </c:pt>
                <c:pt idx="389">
                  <c:v>45.677360999999998</c:v>
                </c:pt>
                <c:pt idx="390">
                  <c:v>44.935932000000001</c:v>
                </c:pt>
                <c:pt idx="391">
                  <c:v>45.876795999999999</c:v>
                </c:pt>
                <c:pt idx="392">
                  <c:v>44.999673000000001</c:v>
                </c:pt>
                <c:pt idx="393">
                  <c:v>45.219895000000001</c:v>
                </c:pt>
                <c:pt idx="394">
                  <c:v>46.253960999999997</c:v>
                </c:pt>
                <c:pt idx="395">
                  <c:v>44.349854000000001</c:v>
                </c:pt>
                <c:pt idx="396">
                  <c:v>46.332738999999997</c:v>
                </c:pt>
                <c:pt idx="397">
                  <c:v>46.860342000000003</c:v>
                </c:pt>
                <c:pt idx="398">
                  <c:v>46.811154000000002</c:v>
                </c:pt>
                <c:pt idx="399">
                  <c:v>44.275201000000003</c:v>
                </c:pt>
                <c:pt idx="400">
                  <c:v>45.370885000000001</c:v>
                </c:pt>
                <c:pt idx="401">
                  <c:v>44.044144000000003</c:v>
                </c:pt>
                <c:pt idx="402">
                  <c:v>42.195638000000002</c:v>
                </c:pt>
                <c:pt idx="403">
                  <c:v>39.335377999999999</c:v>
                </c:pt>
                <c:pt idx="404">
                  <c:v>36.463787000000004</c:v>
                </c:pt>
                <c:pt idx="405">
                  <c:v>35.055937999999998</c:v>
                </c:pt>
                <c:pt idx="406">
                  <c:v>33.550716000000001</c:v>
                </c:pt>
                <c:pt idx="407">
                  <c:v>28.947030000000002</c:v>
                </c:pt>
                <c:pt idx="408">
                  <c:v>27.712693000000002</c:v>
                </c:pt>
                <c:pt idx="409">
                  <c:v>27.806746</c:v>
                </c:pt>
                <c:pt idx="410">
                  <c:v>28.535056999999998</c:v>
                </c:pt>
                <c:pt idx="411">
                  <c:v>26.536936000000001</c:v>
                </c:pt>
                <c:pt idx="412">
                  <c:v>25.883645999999999</c:v>
                </c:pt>
                <c:pt idx="413">
                  <c:v>26.831116000000002</c:v>
                </c:pt>
                <c:pt idx="414">
                  <c:v>28.309221999999998</c:v>
                </c:pt>
                <c:pt idx="415">
                  <c:v>28.816966000000001</c:v>
                </c:pt>
                <c:pt idx="416">
                  <c:v>29.056712000000001</c:v>
                </c:pt>
                <c:pt idx="417">
                  <c:v>28.313753999999999</c:v>
                </c:pt>
                <c:pt idx="418">
                  <c:v>27.167952</c:v>
                </c:pt>
                <c:pt idx="419">
                  <c:v>26.142544999999998</c:v>
                </c:pt>
                <c:pt idx="420">
                  <c:v>26.367825</c:v>
                </c:pt>
                <c:pt idx="421">
                  <c:v>28.947092999999999</c:v>
                </c:pt>
                <c:pt idx="422">
                  <c:v>30.622824999999999</c:v>
                </c:pt>
                <c:pt idx="423">
                  <c:v>31.085387000000001</c:v>
                </c:pt>
                <c:pt idx="424">
                  <c:v>30.200389000000001</c:v>
                </c:pt>
                <c:pt idx="425">
                  <c:v>31.086841</c:v>
                </c:pt>
                <c:pt idx="426">
                  <c:v>30.412296999999999</c:v>
                </c:pt>
                <c:pt idx="427">
                  <c:v>30.788242</c:v>
                </c:pt>
                <c:pt idx="428">
                  <c:v>31.372575999999999</c:v>
                </c:pt>
                <c:pt idx="429">
                  <c:v>29.850722000000001</c:v>
                </c:pt>
                <c:pt idx="430">
                  <c:v>29.407878</c:v>
                </c:pt>
                <c:pt idx="431">
                  <c:v>28.520900999999999</c:v>
                </c:pt>
                <c:pt idx="432">
                  <c:v>29.970516</c:v>
                </c:pt>
                <c:pt idx="433">
                  <c:v>29.378712</c:v>
                </c:pt>
                <c:pt idx="434">
                  <c:v>28.706379999999999</c:v>
                </c:pt>
                <c:pt idx="435">
                  <c:v>29.422011000000001</c:v>
                </c:pt>
                <c:pt idx="436">
                  <c:v>29.135427</c:v>
                </c:pt>
                <c:pt idx="437">
                  <c:v>27.911749</c:v>
                </c:pt>
                <c:pt idx="438">
                  <c:v>26.509743</c:v>
                </c:pt>
                <c:pt idx="439">
                  <c:v>27.83314</c:v>
                </c:pt>
                <c:pt idx="440">
                  <c:v>28.587439</c:v>
                </c:pt>
                <c:pt idx="441">
                  <c:v>27.722311000000001</c:v>
                </c:pt>
                <c:pt idx="442">
                  <c:v>27.565147</c:v>
                </c:pt>
                <c:pt idx="443">
                  <c:v>28.060596</c:v>
                </c:pt>
                <c:pt idx="444">
                  <c:v>26.693218999999999</c:v>
                </c:pt>
                <c:pt idx="445">
                  <c:v>27.073944000000001</c:v>
                </c:pt>
                <c:pt idx="446">
                  <c:v>27.109318999999999</c:v>
                </c:pt>
                <c:pt idx="447">
                  <c:v>26.221747000000001</c:v>
                </c:pt>
                <c:pt idx="448">
                  <c:v>24.928211000000001</c:v>
                </c:pt>
                <c:pt idx="449">
                  <c:v>25.059723000000002</c:v>
                </c:pt>
                <c:pt idx="450">
                  <c:v>25.284609</c:v>
                </c:pt>
                <c:pt idx="451">
                  <c:v>25.508417999999999</c:v>
                </c:pt>
                <c:pt idx="452">
                  <c:v>25.825151000000002</c:v>
                </c:pt>
                <c:pt idx="453">
                  <c:v>27.553262</c:v>
                </c:pt>
                <c:pt idx="454">
                  <c:v>27.733855999999999</c:v>
                </c:pt>
                <c:pt idx="455">
                  <c:v>28.179123000000001</c:v>
                </c:pt>
                <c:pt idx="456">
                  <c:v>29.816201</c:v>
                </c:pt>
                <c:pt idx="457">
                  <c:v>31.194579999999998</c:v>
                </c:pt>
                <c:pt idx="458">
                  <c:v>30.092714000000001</c:v>
                </c:pt>
                <c:pt idx="459">
                  <c:v>31.177085000000002</c:v>
                </c:pt>
                <c:pt idx="460">
                  <c:v>31.307652999999998</c:v>
                </c:pt>
                <c:pt idx="461">
                  <c:v>31.287519</c:v>
                </c:pt>
                <c:pt idx="462">
                  <c:v>34.835250000000002</c:v>
                </c:pt>
                <c:pt idx="463">
                  <c:v>35.688836999999999</c:v>
                </c:pt>
                <c:pt idx="464">
                  <c:v>34.987439999999999</c:v>
                </c:pt>
                <c:pt idx="465">
                  <c:v>34.692906000000001</c:v>
                </c:pt>
                <c:pt idx="466">
                  <c:v>34.304803999999997</c:v>
                </c:pt>
                <c:pt idx="467">
                  <c:v>34.631424000000003</c:v>
                </c:pt>
                <c:pt idx="468">
                  <c:v>33.837757000000003</c:v>
                </c:pt>
                <c:pt idx="469">
                  <c:v>33.528222999999997</c:v>
                </c:pt>
                <c:pt idx="470">
                  <c:v>33.803725</c:v>
                </c:pt>
                <c:pt idx="471">
                  <c:v>34.593195000000001</c:v>
                </c:pt>
                <c:pt idx="472">
                  <c:v>36.347472000000003</c:v>
                </c:pt>
                <c:pt idx="473">
                  <c:v>39.057251999999998</c:v>
                </c:pt>
                <c:pt idx="474">
                  <c:v>39.157913000000001</c:v>
                </c:pt>
                <c:pt idx="475">
                  <c:v>37.634211000000001</c:v>
                </c:pt>
                <c:pt idx="476">
                  <c:v>42.168261000000001</c:v>
                </c:pt>
                <c:pt idx="477">
                  <c:v>43.234597000000001</c:v>
                </c:pt>
                <c:pt idx="478">
                  <c:v>43.346341000000002</c:v>
                </c:pt>
                <c:pt idx="479">
                  <c:v>43.586559999999999</c:v>
                </c:pt>
                <c:pt idx="480">
                  <c:v>42.989204999999998</c:v>
                </c:pt>
                <c:pt idx="481">
                  <c:v>43.891651000000003</c:v>
                </c:pt>
                <c:pt idx="482">
                  <c:v>43.723843000000002</c:v>
                </c:pt>
                <c:pt idx="483">
                  <c:v>47.773071000000002</c:v>
                </c:pt>
                <c:pt idx="484">
                  <c:v>47.313130999999998</c:v>
                </c:pt>
                <c:pt idx="485">
                  <c:v>46.146949999999997</c:v>
                </c:pt>
                <c:pt idx="486">
                  <c:v>46.540143999999998</c:v>
                </c:pt>
                <c:pt idx="487">
                  <c:v>47.063384999999997</c:v>
                </c:pt>
                <c:pt idx="488">
                  <c:v>49.127246999999997</c:v>
                </c:pt>
                <c:pt idx="489">
                  <c:v>48.829557000000001</c:v>
                </c:pt>
                <c:pt idx="490">
                  <c:v>49.134377000000001</c:v>
                </c:pt>
                <c:pt idx="491">
                  <c:v>48.165674000000003</c:v>
                </c:pt>
                <c:pt idx="492">
                  <c:v>48.321429000000002</c:v>
                </c:pt>
                <c:pt idx="493">
                  <c:v>47.168300000000002</c:v>
                </c:pt>
                <c:pt idx="494">
                  <c:v>46.627797999999999</c:v>
                </c:pt>
                <c:pt idx="495">
                  <c:v>47.222549000000001</c:v>
                </c:pt>
                <c:pt idx="496">
                  <c:v>45.690207999999998</c:v>
                </c:pt>
                <c:pt idx="497">
                  <c:v>49.407378999999999</c:v>
                </c:pt>
                <c:pt idx="498">
                  <c:v>42.844585000000002</c:v>
                </c:pt>
                <c:pt idx="499">
                  <c:v>40.609003999999999</c:v>
                </c:pt>
                <c:pt idx="500">
                  <c:v>41.449627999999997</c:v>
                </c:pt>
                <c:pt idx="501">
                  <c:v>65.828106000000005</c:v>
                </c:pt>
                <c:pt idx="502">
                  <c:v>65.387304999999998</c:v>
                </c:pt>
                <c:pt idx="503">
                  <c:v>67.953301999999994</c:v>
                </c:pt>
                <c:pt idx="504">
                  <c:v>68.165518000000006</c:v>
                </c:pt>
                <c:pt idx="505">
                  <c:v>64.800155000000004</c:v>
                </c:pt>
                <c:pt idx="506">
                  <c:v>64.810102999999998</c:v>
                </c:pt>
                <c:pt idx="507">
                  <c:v>64.619253999999998</c:v>
                </c:pt>
                <c:pt idx="508">
                  <c:v>62.871428000000002</c:v>
                </c:pt>
                <c:pt idx="509">
                  <c:v>62.790764000000003</c:v>
                </c:pt>
                <c:pt idx="510">
                  <c:v>62.134633999999998</c:v>
                </c:pt>
                <c:pt idx="511">
                  <c:v>59.868664000000003</c:v>
                </c:pt>
                <c:pt idx="512">
                  <c:v>59.564087999999998</c:v>
                </c:pt>
                <c:pt idx="513">
                  <c:v>59.818306</c:v>
                </c:pt>
                <c:pt idx="514">
                  <c:v>59.967585999999997</c:v>
                </c:pt>
                <c:pt idx="515">
                  <c:v>60.611643000000001</c:v>
                </c:pt>
                <c:pt idx="516">
                  <c:v>60.876894999999998</c:v>
                </c:pt>
                <c:pt idx="517">
                  <c:v>61.664349000000001</c:v>
                </c:pt>
                <c:pt idx="518">
                  <c:v>60.715960000000003</c:v>
                </c:pt>
                <c:pt idx="519">
                  <c:v>60.699499000000003</c:v>
                </c:pt>
                <c:pt idx="520">
                  <c:v>60.395955999999998</c:v>
                </c:pt>
                <c:pt idx="521">
                  <c:v>60.358972000000001</c:v>
                </c:pt>
                <c:pt idx="522">
                  <c:v>60.814912999999997</c:v>
                </c:pt>
                <c:pt idx="523">
                  <c:v>60.120562</c:v>
                </c:pt>
                <c:pt idx="524">
                  <c:v>59.852291999999998</c:v>
                </c:pt>
                <c:pt idx="525">
                  <c:v>63.409419</c:v>
                </c:pt>
                <c:pt idx="526">
                  <c:v>67.250783999999996</c:v>
                </c:pt>
                <c:pt idx="527">
                  <c:v>67.584835999999996</c:v>
                </c:pt>
                <c:pt idx="528">
                  <c:v>66.743146999999993</c:v>
                </c:pt>
                <c:pt idx="529">
                  <c:v>66.949445999999995</c:v>
                </c:pt>
                <c:pt idx="530">
                  <c:v>66.600047000000004</c:v>
                </c:pt>
                <c:pt idx="531">
                  <c:v>66.393694999999994</c:v>
                </c:pt>
                <c:pt idx="532">
                  <c:v>69.893056000000001</c:v>
                </c:pt>
                <c:pt idx="533">
                  <c:v>70.275383000000005</c:v>
                </c:pt>
                <c:pt idx="534">
                  <c:v>69.766484000000005</c:v>
                </c:pt>
                <c:pt idx="535">
                  <c:v>67.631274000000005</c:v>
                </c:pt>
                <c:pt idx="536">
                  <c:v>66.282979999999995</c:v>
                </c:pt>
                <c:pt idx="537">
                  <c:v>66.708984000000001</c:v>
                </c:pt>
                <c:pt idx="538">
                  <c:v>66.767028999999994</c:v>
                </c:pt>
                <c:pt idx="539">
                  <c:v>67.131136999999995</c:v>
                </c:pt>
                <c:pt idx="540">
                  <c:v>64.572042999999994</c:v>
                </c:pt>
                <c:pt idx="541">
                  <c:v>63.413784</c:v>
                </c:pt>
                <c:pt idx="542">
                  <c:v>63.045102</c:v>
                </c:pt>
                <c:pt idx="543">
                  <c:v>63.345151999999999</c:v>
                </c:pt>
                <c:pt idx="544">
                  <c:v>60.871693</c:v>
                </c:pt>
                <c:pt idx="545">
                  <c:v>60.416758999999999</c:v>
                </c:pt>
                <c:pt idx="546">
                  <c:v>60.248125999999999</c:v>
                </c:pt>
                <c:pt idx="547">
                  <c:v>60.1372</c:v>
                </c:pt>
                <c:pt idx="548">
                  <c:v>59.930745999999999</c:v>
                </c:pt>
                <c:pt idx="549">
                  <c:v>59.687466999999998</c:v>
                </c:pt>
                <c:pt idx="550">
                  <c:v>57.749872000000003</c:v>
                </c:pt>
                <c:pt idx="551">
                  <c:v>56.507595000000002</c:v>
                </c:pt>
                <c:pt idx="552">
                  <c:v>56.777628</c:v>
                </c:pt>
                <c:pt idx="553">
                  <c:v>56.800508999999998</c:v>
                </c:pt>
                <c:pt idx="554">
                  <c:v>54.563146000000003</c:v>
                </c:pt>
                <c:pt idx="555">
                  <c:v>55.188963999999999</c:v>
                </c:pt>
                <c:pt idx="556">
                  <c:v>57.165964000000002</c:v>
                </c:pt>
                <c:pt idx="557">
                  <c:v>56.469363000000001</c:v>
                </c:pt>
                <c:pt idx="558">
                  <c:v>55.975219000000003</c:v>
                </c:pt>
                <c:pt idx="559">
                  <c:v>56.687035999999999</c:v>
                </c:pt>
                <c:pt idx="560">
                  <c:v>57.719728000000003</c:v>
                </c:pt>
                <c:pt idx="561">
                  <c:v>56.788426000000001</c:v>
                </c:pt>
                <c:pt idx="562">
                  <c:v>55.586041999999999</c:v>
                </c:pt>
                <c:pt idx="563">
                  <c:v>56.040086000000002</c:v>
                </c:pt>
                <c:pt idx="564">
                  <c:v>56.965344999999999</c:v>
                </c:pt>
                <c:pt idx="565">
                  <c:v>58.197434999999999</c:v>
                </c:pt>
                <c:pt idx="566">
                  <c:v>58.332585999999999</c:v>
                </c:pt>
                <c:pt idx="567">
                  <c:v>58.042374000000002</c:v>
                </c:pt>
                <c:pt idx="568">
                  <c:v>58.025821000000001</c:v>
                </c:pt>
                <c:pt idx="569">
                  <c:v>57.724510000000002</c:v>
                </c:pt>
                <c:pt idx="570">
                  <c:v>57.950381999999998</c:v>
                </c:pt>
                <c:pt idx="571">
                  <c:v>58.124040999999998</c:v>
                </c:pt>
                <c:pt idx="572">
                  <c:v>56.964587000000002</c:v>
                </c:pt>
                <c:pt idx="573">
                  <c:v>56.932226</c:v>
                </c:pt>
                <c:pt idx="574">
                  <c:v>57.561641000000002</c:v>
                </c:pt>
                <c:pt idx="575">
                  <c:v>57.754069999999999</c:v>
                </c:pt>
                <c:pt idx="576">
                  <c:v>57.243749999999999</c:v>
                </c:pt>
                <c:pt idx="577">
                  <c:v>57.772742999999998</c:v>
                </c:pt>
                <c:pt idx="578">
                  <c:v>58.068523999999996</c:v>
                </c:pt>
                <c:pt idx="579">
                  <c:v>58.469776000000003</c:v>
                </c:pt>
                <c:pt idx="580">
                  <c:v>59.249456000000002</c:v>
                </c:pt>
                <c:pt idx="581">
                  <c:v>59.144154</c:v>
                </c:pt>
                <c:pt idx="582">
                  <c:v>57.951126000000002</c:v>
                </c:pt>
                <c:pt idx="583">
                  <c:v>58.281210999999999</c:v>
                </c:pt>
                <c:pt idx="584">
                  <c:v>58.183438000000002</c:v>
                </c:pt>
                <c:pt idx="585">
                  <c:v>62.280101999999999</c:v>
                </c:pt>
                <c:pt idx="586">
                  <c:v>64.379101000000006</c:v>
                </c:pt>
                <c:pt idx="587">
                  <c:v>64.478070000000002</c:v>
                </c:pt>
                <c:pt idx="588">
                  <c:v>65.519375999999994</c:v>
                </c:pt>
                <c:pt idx="589">
                  <c:v>67.336873999999995</c:v>
                </c:pt>
                <c:pt idx="590">
                  <c:v>68.599971999999994</c:v>
                </c:pt>
                <c:pt idx="591">
                  <c:v>68.932473999999999</c:v>
                </c:pt>
                <c:pt idx="592">
                  <c:v>64.053338999999994</c:v>
                </c:pt>
                <c:pt idx="593">
                  <c:v>63.755265000000001</c:v>
                </c:pt>
                <c:pt idx="594">
                  <c:v>63.584060999999998</c:v>
                </c:pt>
                <c:pt idx="595">
                  <c:v>62.939588999999998</c:v>
                </c:pt>
                <c:pt idx="596">
                  <c:v>70.716013000000004</c:v>
                </c:pt>
                <c:pt idx="597">
                  <c:v>70.498501000000005</c:v>
                </c:pt>
                <c:pt idx="598">
                  <c:v>70.660617999999999</c:v>
                </c:pt>
                <c:pt idx="599">
                  <c:v>74.302012000000005</c:v>
                </c:pt>
                <c:pt idx="600">
                  <c:v>73.945970000000003</c:v>
                </c:pt>
                <c:pt idx="601">
                  <c:v>73.568414000000004</c:v>
                </c:pt>
                <c:pt idx="602">
                  <c:v>73.827483000000001</c:v>
                </c:pt>
                <c:pt idx="603">
                  <c:v>74.328433000000004</c:v>
                </c:pt>
                <c:pt idx="604">
                  <c:v>66.658314000000004</c:v>
                </c:pt>
                <c:pt idx="605">
                  <c:v>64.911169999999998</c:v>
                </c:pt>
                <c:pt idx="606">
                  <c:v>70.437516000000002</c:v>
                </c:pt>
                <c:pt idx="607">
                  <c:v>69.516081999999997</c:v>
                </c:pt>
                <c:pt idx="608">
                  <c:v>63.819885999999997</c:v>
                </c:pt>
                <c:pt idx="609">
                  <c:v>63.273704000000002</c:v>
                </c:pt>
                <c:pt idx="610">
                  <c:v>63.277498999999999</c:v>
                </c:pt>
                <c:pt idx="611">
                  <c:v>63.742539999999998</c:v>
                </c:pt>
                <c:pt idx="612">
                  <c:v>63.893228000000001</c:v>
                </c:pt>
                <c:pt idx="613">
                  <c:v>63.790481</c:v>
                </c:pt>
                <c:pt idx="614">
                  <c:v>61.231321000000001</c:v>
                </c:pt>
                <c:pt idx="615">
                  <c:v>61.156213999999999</c:v>
                </c:pt>
                <c:pt idx="616">
                  <c:v>61.206162999999997</c:v>
                </c:pt>
                <c:pt idx="617">
                  <c:v>61.89987</c:v>
                </c:pt>
                <c:pt idx="618">
                  <c:v>56.572657</c:v>
                </c:pt>
                <c:pt idx="619">
                  <c:v>56.423268</c:v>
                </c:pt>
                <c:pt idx="620">
                  <c:v>56.394632000000001</c:v>
                </c:pt>
                <c:pt idx="621">
                  <c:v>56.937209000000003</c:v>
                </c:pt>
                <c:pt idx="622">
                  <c:v>57.490360000000003</c:v>
                </c:pt>
                <c:pt idx="623">
                  <c:v>57.141716000000002</c:v>
                </c:pt>
                <c:pt idx="624">
                  <c:v>56.229284</c:v>
                </c:pt>
                <c:pt idx="625">
                  <c:v>57.391039999999997</c:v>
                </c:pt>
                <c:pt idx="626">
                  <c:v>60.119183</c:v>
                </c:pt>
                <c:pt idx="627">
                  <c:v>60.154262000000003</c:v>
                </c:pt>
                <c:pt idx="628">
                  <c:v>60.182876999999998</c:v>
                </c:pt>
                <c:pt idx="629">
                  <c:v>60.540908999999999</c:v>
                </c:pt>
                <c:pt idx="630">
                  <c:v>60.608260000000001</c:v>
                </c:pt>
                <c:pt idx="631">
                  <c:v>60.615938</c:v>
                </c:pt>
                <c:pt idx="632">
                  <c:v>62.379413</c:v>
                </c:pt>
                <c:pt idx="633">
                  <c:v>62.490746000000001</c:v>
                </c:pt>
                <c:pt idx="634">
                  <c:v>64.291068999999993</c:v>
                </c:pt>
                <c:pt idx="635">
                  <c:v>62.615879999999997</c:v>
                </c:pt>
                <c:pt idx="636">
                  <c:v>61.359377000000002</c:v>
                </c:pt>
                <c:pt idx="637">
                  <c:v>61.431305000000002</c:v>
                </c:pt>
                <c:pt idx="638">
                  <c:v>61.488182000000002</c:v>
                </c:pt>
                <c:pt idx="639">
                  <c:v>65.075316999999998</c:v>
                </c:pt>
                <c:pt idx="640">
                  <c:v>62.004412000000002</c:v>
                </c:pt>
                <c:pt idx="641">
                  <c:v>61.637523000000002</c:v>
                </c:pt>
                <c:pt idx="642">
                  <c:v>61.318717999999997</c:v>
                </c:pt>
                <c:pt idx="643">
                  <c:v>62.512858999999999</c:v>
                </c:pt>
                <c:pt idx="644">
                  <c:v>62.707304000000001</c:v>
                </c:pt>
                <c:pt idx="645">
                  <c:v>62.584806999999998</c:v>
                </c:pt>
                <c:pt idx="646">
                  <c:v>61.813595999999997</c:v>
                </c:pt>
                <c:pt idx="647">
                  <c:v>71.069348000000005</c:v>
                </c:pt>
                <c:pt idx="648">
                  <c:v>71.020647999999994</c:v>
                </c:pt>
                <c:pt idx="649">
                  <c:v>70.934499000000002</c:v>
                </c:pt>
                <c:pt idx="650">
                  <c:v>71.097533999999996</c:v>
                </c:pt>
                <c:pt idx="651">
                  <c:v>71.434814000000003</c:v>
                </c:pt>
                <c:pt idx="652">
                  <c:v>71.290189999999996</c:v>
                </c:pt>
                <c:pt idx="653">
                  <c:v>71.273122999999998</c:v>
                </c:pt>
                <c:pt idx="654">
                  <c:v>71.395280999999997</c:v>
                </c:pt>
                <c:pt idx="655">
                  <c:v>71.297011999999995</c:v>
                </c:pt>
                <c:pt idx="656">
                  <c:v>70.575892999999994</c:v>
                </c:pt>
                <c:pt idx="657">
                  <c:v>70.699555000000004</c:v>
                </c:pt>
                <c:pt idx="658">
                  <c:v>67.651399999999995</c:v>
                </c:pt>
                <c:pt idx="659">
                  <c:v>68.287344000000004</c:v>
                </c:pt>
                <c:pt idx="660">
                  <c:v>67.989165999999997</c:v>
                </c:pt>
                <c:pt idx="661">
                  <c:v>68.024238999999994</c:v>
                </c:pt>
                <c:pt idx="662">
                  <c:v>67.862758999999997</c:v>
                </c:pt>
                <c:pt idx="663">
                  <c:v>68.090152000000003</c:v>
                </c:pt>
                <c:pt idx="664">
                  <c:v>68.895077000000001</c:v>
                </c:pt>
                <c:pt idx="665">
                  <c:v>69.344746000000001</c:v>
                </c:pt>
                <c:pt idx="666">
                  <c:v>65.800475000000006</c:v>
                </c:pt>
                <c:pt idx="667">
                  <c:v>66.033693</c:v>
                </c:pt>
                <c:pt idx="668">
                  <c:v>65.264104000000003</c:v>
                </c:pt>
                <c:pt idx="669">
                  <c:v>65.477868000000001</c:v>
                </c:pt>
                <c:pt idx="670">
                  <c:v>65.121253999999993</c:v>
                </c:pt>
                <c:pt idx="671">
                  <c:v>59.814079999999997</c:v>
                </c:pt>
                <c:pt idx="672">
                  <c:v>59.529283999999997</c:v>
                </c:pt>
                <c:pt idx="673">
                  <c:v>59.728282999999998</c:v>
                </c:pt>
                <c:pt idx="674">
                  <c:v>57.772592000000003</c:v>
                </c:pt>
                <c:pt idx="675">
                  <c:v>56.646447999999999</c:v>
                </c:pt>
                <c:pt idx="676">
                  <c:v>42.942802</c:v>
                </c:pt>
                <c:pt idx="677">
                  <c:v>42.009731000000002</c:v>
                </c:pt>
                <c:pt idx="678">
                  <c:v>54.648521000000002</c:v>
                </c:pt>
                <c:pt idx="679">
                  <c:v>55.287103999999999</c:v>
                </c:pt>
                <c:pt idx="680">
                  <c:v>55.298473000000001</c:v>
                </c:pt>
                <c:pt idx="681">
                  <c:v>55.411499999999997</c:v>
                </c:pt>
                <c:pt idx="682">
                  <c:v>53.764192000000001</c:v>
                </c:pt>
                <c:pt idx="683">
                  <c:v>53.539994</c:v>
                </c:pt>
                <c:pt idx="684">
                  <c:v>53.869109000000002</c:v>
                </c:pt>
                <c:pt idx="685">
                  <c:v>54.948681999999998</c:v>
                </c:pt>
                <c:pt idx="686">
                  <c:v>55.082335999999998</c:v>
                </c:pt>
                <c:pt idx="687">
                  <c:v>55.010379</c:v>
                </c:pt>
                <c:pt idx="688">
                  <c:v>55.174190000000003</c:v>
                </c:pt>
                <c:pt idx="689">
                  <c:v>55.021974999999998</c:v>
                </c:pt>
                <c:pt idx="690">
                  <c:v>54.877487000000002</c:v>
                </c:pt>
                <c:pt idx="691">
                  <c:v>58.431387000000001</c:v>
                </c:pt>
                <c:pt idx="692">
                  <c:v>57.612555</c:v>
                </c:pt>
                <c:pt idx="693">
                  <c:v>57.838059000000001</c:v>
                </c:pt>
                <c:pt idx="694">
                  <c:v>58.231577000000001</c:v>
                </c:pt>
                <c:pt idx="695">
                  <c:v>57.220615000000002</c:v>
                </c:pt>
                <c:pt idx="696">
                  <c:v>50.827021000000002</c:v>
                </c:pt>
                <c:pt idx="697">
                  <c:v>49.963712000000001</c:v>
                </c:pt>
                <c:pt idx="698">
                  <c:v>49.472805999999999</c:v>
                </c:pt>
                <c:pt idx="699">
                  <c:v>49.737166000000002</c:v>
                </c:pt>
                <c:pt idx="700">
                  <c:v>50.381131000000003</c:v>
                </c:pt>
                <c:pt idx="701">
                  <c:v>50.098744000000003</c:v>
                </c:pt>
                <c:pt idx="702">
                  <c:v>50.251460000000002</c:v>
                </c:pt>
                <c:pt idx="703">
                  <c:v>50.700547999999998</c:v>
                </c:pt>
                <c:pt idx="704">
                  <c:v>51.337299000000002</c:v>
                </c:pt>
                <c:pt idx="705">
                  <c:v>48.549647999999998</c:v>
                </c:pt>
                <c:pt idx="706">
                  <c:v>48.355781</c:v>
                </c:pt>
                <c:pt idx="707">
                  <c:v>48.582273000000001</c:v>
                </c:pt>
                <c:pt idx="708">
                  <c:v>48.368968000000002</c:v>
                </c:pt>
                <c:pt idx="709">
                  <c:v>52.256067999999999</c:v>
                </c:pt>
                <c:pt idx="710">
                  <c:v>54.009511000000003</c:v>
                </c:pt>
                <c:pt idx="711">
                  <c:v>53.975915000000001</c:v>
                </c:pt>
                <c:pt idx="712">
                  <c:v>53.493518000000002</c:v>
                </c:pt>
                <c:pt idx="713">
                  <c:v>53.464241000000001</c:v>
                </c:pt>
                <c:pt idx="714">
                  <c:v>53.505420999999998</c:v>
                </c:pt>
                <c:pt idx="715">
                  <c:v>53.034998999999999</c:v>
                </c:pt>
                <c:pt idx="716">
                  <c:v>52.637850999999998</c:v>
                </c:pt>
                <c:pt idx="717">
                  <c:v>53.223835000000001</c:v>
                </c:pt>
                <c:pt idx="718">
                  <c:v>52.261254000000001</c:v>
                </c:pt>
                <c:pt idx="719">
                  <c:v>52.145192999999999</c:v>
                </c:pt>
                <c:pt idx="720">
                  <c:v>52.223820000000003</c:v>
                </c:pt>
                <c:pt idx="721">
                  <c:v>52.416381000000001</c:v>
                </c:pt>
                <c:pt idx="722">
                  <c:v>56.533535000000001</c:v>
                </c:pt>
                <c:pt idx="723">
                  <c:v>56.444325999999997</c:v>
                </c:pt>
                <c:pt idx="724">
                  <c:v>55.408236000000002</c:v>
                </c:pt>
                <c:pt idx="725">
                  <c:v>55.501009000000003</c:v>
                </c:pt>
                <c:pt idx="726">
                  <c:v>56.073627999999999</c:v>
                </c:pt>
                <c:pt idx="727">
                  <c:v>53.319037000000002</c:v>
                </c:pt>
                <c:pt idx="728">
                  <c:v>53.149175</c:v>
                </c:pt>
                <c:pt idx="729">
                  <c:v>52.981791999999999</c:v>
                </c:pt>
                <c:pt idx="730">
                  <c:v>53.028435000000002</c:v>
                </c:pt>
                <c:pt idx="731">
                  <c:v>52.862585000000003</c:v>
                </c:pt>
                <c:pt idx="732">
                  <c:v>52.814532</c:v>
                </c:pt>
                <c:pt idx="733">
                  <c:v>52.739392000000002</c:v>
                </c:pt>
                <c:pt idx="734">
                  <c:v>52.692515</c:v>
                </c:pt>
                <c:pt idx="735">
                  <c:v>53.058459999999997</c:v>
                </c:pt>
                <c:pt idx="736">
                  <c:v>53.395498000000003</c:v>
                </c:pt>
                <c:pt idx="737">
                  <c:v>53.167281000000003</c:v>
                </c:pt>
                <c:pt idx="738">
                  <c:v>53.447501000000003</c:v>
                </c:pt>
                <c:pt idx="739">
                  <c:v>52.665855999999998</c:v>
                </c:pt>
                <c:pt idx="740">
                  <c:v>52.498151</c:v>
                </c:pt>
                <c:pt idx="741">
                  <c:v>52.219152999999999</c:v>
                </c:pt>
                <c:pt idx="742">
                  <c:v>52.092371999999997</c:v>
                </c:pt>
                <c:pt idx="743">
                  <c:v>51.744028</c:v>
                </c:pt>
                <c:pt idx="744">
                  <c:v>51.711184000000003</c:v>
                </c:pt>
                <c:pt idx="745">
                  <c:v>51.890960999999997</c:v>
                </c:pt>
                <c:pt idx="746">
                  <c:v>51.883679999999998</c:v>
                </c:pt>
                <c:pt idx="747">
                  <c:v>52.377161000000001</c:v>
                </c:pt>
                <c:pt idx="748">
                  <c:v>52.365839999999999</c:v>
                </c:pt>
                <c:pt idx="749">
                  <c:v>52.057139999999997</c:v>
                </c:pt>
                <c:pt idx="750">
                  <c:v>52.639864000000003</c:v>
                </c:pt>
                <c:pt idx="751">
                  <c:v>52.603679999999997</c:v>
                </c:pt>
                <c:pt idx="752">
                  <c:v>52.738160000000001</c:v>
                </c:pt>
                <c:pt idx="753">
                  <c:v>52.676257</c:v>
                </c:pt>
                <c:pt idx="754">
                  <c:v>52.745148999999998</c:v>
                </c:pt>
                <c:pt idx="755">
                  <c:v>52.743105999999997</c:v>
                </c:pt>
                <c:pt idx="756">
                  <c:v>52.721632999999997</c:v>
                </c:pt>
                <c:pt idx="757">
                  <c:v>50.896503000000003</c:v>
                </c:pt>
                <c:pt idx="758">
                  <c:v>51.529214000000003</c:v>
                </c:pt>
                <c:pt idx="759">
                  <c:v>51.598103999999999</c:v>
                </c:pt>
                <c:pt idx="760">
                  <c:v>47.118907</c:v>
                </c:pt>
                <c:pt idx="761">
                  <c:v>46.909489999999998</c:v>
                </c:pt>
                <c:pt idx="762">
                  <c:v>46.982404000000002</c:v>
                </c:pt>
                <c:pt idx="763">
                  <c:v>47.337933999999997</c:v>
                </c:pt>
                <c:pt idx="764">
                  <c:v>47.354891000000002</c:v>
                </c:pt>
                <c:pt idx="765">
                  <c:v>48.481968999999999</c:v>
                </c:pt>
                <c:pt idx="766">
                  <c:v>48.204934000000002</c:v>
                </c:pt>
                <c:pt idx="767">
                  <c:v>47.918309000000001</c:v>
                </c:pt>
                <c:pt idx="768">
                  <c:v>47.746862</c:v>
                </c:pt>
                <c:pt idx="769">
                  <c:v>47.748506999999996</c:v>
                </c:pt>
                <c:pt idx="770">
                  <c:v>47.451563</c:v>
                </c:pt>
                <c:pt idx="771">
                  <c:v>48.982194999999997</c:v>
                </c:pt>
                <c:pt idx="772">
                  <c:v>48.919355000000003</c:v>
                </c:pt>
                <c:pt idx="773">
                  <c:v>48.822704999999999</c:v>
                </c:pt>
                <c:pt idx="774">
                  <c:v>49.138879000000003</c:v>
                </c:pt>
                <c:pt idx="775">
                  <c:v>49.136457</c:v>
                </c:pt>
                <c:pt idx="776">
                  <c:v>49.065589000000003</c:v>
                </c:pt>
                <c:pt idx="777">
                  <c:v>49.027346999999999</c:v>
                </c:pt>
                <c:pt idx="778">
                  <c:v>49.117635999999997</c:v>
                </c:pt>
                <c:pt idx="779">
                  <c:v>48.160637000000001</c:v>
                </c:pt>
                <c:pt idx="780">
                  <c:v>48.099418</c:v>
                </c:pt>
                <c:pt idx="781">
                  <c:v>48.144905999999999</c:v>
                </c:pt>
                <c:pt idx="782">
                  <c:v>47.847835000000003</c:v>
                </c:pt>
                <c:pt idx="783">
                  <c:v>50.595534000000001</c:v>
                </c:pt>
                <c:pt idx="784">
                  <c:v>50.895130999999999</c:v>
                </c:pt>
                <c:pt idx="785">
                  <c:v>50.793574</c:v>
                </c:pt>
                <c:pt idx="786">
                  <c:v>50.471682999999999</c:v>
                </c:pt>
                <c:pt idx="787">
                  <c:v>50.963334000000003</c:v>
                </c:pt>
                <c:pt idx="788">
                  <c:v>50.920878000000002</c:v>
                </c:pt>
                <c:pt idx="789">
                  <c:v>51.091974</c:v>
                </c:pt>
                <c:pt idx="790">
                  <c:v>53.127245000000002</c:v>
                </c:pt>
                <c:pt idx="791">
                  <c:v>51.085472000000003</c:v>
                </c:pt>
                <c:pt idx="792">
                  <c:v>51.112825000000001</c:v>
                </c:pt>
                <c:pt idx="793">
                  <c:v>51.097385000000003</c:v>
                </c:pt>
                <c:pt idx="794">
                  <c:v>51.206270000000004</c:v>
                </c:pt>
                <c:pt idx="795">
                  <c:v>51.262672999999999</c:v>
                </c:pt>
                <c:pt idx="796">
                  <c:v>51.465035</c:v>
                </c:pt>
                <c:pt idx="797">
                  <c:v>51.297876000000002</c:v>
                </c:pt>
                <c:pt idx="798">
                  <c:v>51.223745999999998</c:v>
                </c:pt>
                <c:pt idx="799">
                  <c:v>51.137749999999997</c:v>
                </c:pt>
                <c:pt idx="800">
                  <c:v>50.290194</c:v>
                </c:pt>
                <c:pt idx="801">
                  <c:v>50.069603000000001</c:v>
                </c:pt>
                <c:pt idx="802">
                  <c:v>50.139727999999998</c:v>
                </c:pt>
                <c:pt idx="803">
                  <c:v>50.968625000000003</c:v>
                </c:pt>
                <c:pt idx="804">
                  <c:v>50.036799000000002</c:v>
                </c:pt>
                <c:pt idx="805">
                  <c:v>50.036636999999999</c:v>
                </c:pt>
                <c:pt idx="806">
                  <c:v>49.923226999999997</c:v>
                </c:pt>
                <c:pt idx="807">
                  <c:v>49.884222999999999</c:v>
                </c:pt>
                <c:pt idx="808">
                  <c:v>48.339491000000002</c:v>
                </c:pt>
                <c:pt idx="809">
                  <c:v>48.358232000000001</c:v>
                </c:pt>
                <c:pt idx="810">
                  <c:v>47.933866000000002</c:v>
                </c:pt>
                <c:pt idx="811">
                  <c:v>48.043004000000003</c:v>
                </c:pt>
                <c:pt idx="812">
                  <c:v>48.099243000000001</c:v>
                </c:pt>
                <c:pt idx="813">
                  <c:v>47.270097</c:v>
                </c:pt>
                <c:pt idx="814">
                  <c:v>47.003115000000001</c:v>
                </c:pt>
                <c:pt idx="815">
                  <c:v>46.639932000000002</c:v>
                </c:pt>
                <c:pt idx="816">
                  <c:v>46.511127000000002</c:v>
                </c:pt>
                <c:pt idx="817">
                  <c:v>46.585970000000003</c:v>
                </c:pt>
                <c:pt idx="818">
                  <c:v>44.588214999999998</c:v>
                </c:pt>
                <c:pt idx="819">
                  <c:v>44.543615000000003</c:v>
                </c:pt>
                <c:pt idx="820">
                  <c:v>44.687925</c:v>
                </c:pt>
                <c:pt idx="821">
                  <c:v>44.099077999999999</c:v>
                </c:pt>
                <c:pt idx="822">
                  <c:v>43.878888000000003</c:v>
                </c:pt>
                <c:pt idx="823">
                  <c:v>43.926591000000002</c:v>
                </c:pt>
                <c:pt idx="824">
                  <c:v>43.844726000000001</c:v>
                </c:pt>
                <c:pt idx="825">
                  <c:v>44.044916999999998</c:v>
                </c:pt>
                <c:pt idx="826">
                  <c:v>44.128644999999999</c:v>
                </c:pt>
                <c:pt idx="827">
                  <c:v>44.056277000000001</c:v>
                </c:pt>
                <c:pt idx="828">
                  <c:v>44.040140000000001</c:v>
                </c:pt>
                <c:pt idx="829">
                  <c:v>44.551096000000001</c:v>
                </c:pt>
                <c:pt idx="830">
                  <c:v>44.516894000000001</c:v>
                </c:pt>
                <c:pt idx="831">
                  <c:v>44.702595000000002</c:v>
                </c:pt>
                <c:pt idx="832">
                  <c:v>44.108190999999998</c:v>
                </c:pt>
                <c:pt idx="833">
                  <c:v>44.195762999999999</c:v>
                </c:pt>
                <c:pt idx="834">
                  <c:v>42.010008999999997</c:v>
                </c:pt>
                <c:pt idx="835">
                  <c:v>41.903322000000003</c:v>
                </c:pt>
                <c:pt idx="836">
                  <c:v>42.141368999999997</c:v>
                </c:pt>
                <c:pt idx="837">
                  <c:v>41.965865000000001</c:v>
                </c:pt>
                <c:pt idx="838">
                  <c:v>41.820298999999999</c:v>
                </c:pt>
                <c:pt idx="839">
                  <c:v>41.896994999999997</c:v>
                </c:pt>
                <c:pt idx="840">
                  <c:v>41.98386</c:v>
                </c:pt>
                <c:pt idx="841">
                  <c:v>41.962549000000003</c:v>
                </c:pt>
                <c:pt idx="842">
                  <c:v>41.277723999999999</c:v>
                </c:pt>
                <c:pt idx="843">
                  <c:v>41.355662000000002</c:v>
                </c:pt>
                <c:pt idx="844">
                  <c:v>41.282846999999997</c:v>
                </c:pt>
                <c:pt idx="845">
                  <c:v>42.028753999999999</c:v>
                </c:pt>
                <c:pt idx="846">
                  <c:v>40.035829</c:v>
                </c:pt>
                <c:pt idx="847">
                  <c:v>40.111871999999998</c:v>
                </c:pt>
                <c:pt idx="848">
                  <c:v>40.245792999999999</c:v>
                </c:pt>
                <c:pt idx="849">
                  <c:v>40.286324</c:v>
                </c:pt>
                <c:pt idx="850">
                  <c:v>40.855649999999997</c:v>
                </c:pt>
                <c:pt idx="851">
                  <c:v>40.913541000000002</c:v>
                </c:pt>
                <c:pt idx="852">
                  <c:v>39.953684000000003</c:v>
                </c:pt>
                <c:pt idx="853">
                  <c:v>39.450527000000001</c:v>
                </c:pt>
                <c:pt idx="854">
                  <c:v>40.814388000000001</c:v>
                </c:pt>
                <c:pt idx="855">
                  <c:v>40.856226999999997</c:v>
                </c:pt>
                <c:pt idx="856">
                  <c:v>40.875433000000001</c:v>
                </c:pt>
                <c:pt idx="857">
                  <c:v>41.043092000000001</c:v>
                </c:pt>
                <c:pt idx="858">
                  <c:v>40.951194999999998</c:v>
                </c:pt>
                <c:pt idx="859">
                  <c:v>40.863089000000002</c:v>
                </c:pt>
                <c:pt idx="860">
                  <c:v>40.903024000000002</c:v>
                </c:pt>
                <c:pt idx="861">
                  <c:v>40.900393999999999</c:v>
                </c:pt>
                <c:pt idx="862">
                  <c:v>40.649140000000003</c:v>
                </c:pt>
                <c:pt idx="863">
                  <c:v>40.766047</c:v>
                </c:pt>
                <c:pt idx="864">
                  <c:v>39.826053000000002</c:v>
                </c:pt>
                <c:pt idx="865">
                  <c:v>39.809353000000002</c:v>
                </c:pt>
                <c:pt idx="866">
                  <c:v>39.927231999999997</c:v>
                </c:pt>
                <c:pt idx="867">
                  <c:v>40.420197000000002</c:v>
                </c:pt>
                <c:pt idx="868">
                  <c:v>39.536158999999998</c:v>
                </c:pt>
                <c:pt idx="869">
                  <c:v>37.754443000000002</c:v>
                </c:pt>
                <c:pt idx="870">
                  <c:v>37.734363000000002</c:v>
                </c:pt>
                <c:pt idx="871">
                  <c:v>37.890143999999999</c:v>
                </c:pt>
                <c:pt idx="872">
                  <c:v>38.244450999999998</c:v>
                </c:pt>
                <c:pt idx="873">
                  <c:v>38.240577000000002</c:v>
                </c:pt>
                <c:pt idx="874">
                  <c:v>37.705460000000002</c:v>
                </c:pt>
                <c:pt idx="875">
                  <c:v>37.714447</c:v>
                </c:pt>
                <c:pt idx="876">
                  <c:v>37.610568000000001</c:v>
                </c:pt>
                <c:pt idx="877">
                  <c:v>37.680956999999999</c:v>
                </c:pt>
                <c:pt idx="878">
                  <c:v>37.670495000000003</c:v>
                </c:pt>
                <c:pt idx="879">
                  <c:v>37.712415999999997</c:v>
                </c:pt>
                <c:pt idx="880">
                  <c:v>37.747622999999997</c:v>
                </c:pt>
                <c:pt idx="881">
                  <c:v>38.784253</c:v>
                </c:pt>
                <c:pt idx="882">
                  <c:v>38.837899</c:v>
                </c:pt>
                <c:pt idx="883">
                  <c:v>38.965231000000003</c:v>
                </c:pt>
                <c:pt idx="884">
                  <c:v>38.865957999999999</c:v>
                </c:pt>
                <c:pt idx="885">
                  <c:v>38.185913999999997</c:v>
                </c:pt>
                <c:pt idx="886">
                  <c:v>38.057440999999997</c:v>
                </c:pt>
                <c:pt idx="887">
                  <c:v>38.025314000000002</c:v>
                </c:pt>
                <c:pt idx="888">
                  <c:v>37.793849999999999</c:v>
                </c:pt>
                <c:pt idx="889">
                  <c:v>37.908819999999999</c:v>
                </c:pt>
                <c:pt idx="890">
                  <c:v>38.032879000000001</c:v>
                </c:pt>
                <c:pt idx="891">
                  <c:v>38.063471999999997</c:v>
                </c:pt>
                <c:pt idx="892">
                  <c:v>38.223022999999998</c:v>
                </c:pt>
                <c:pt idx="893">
                  <c:v>39.515255000000003</c:v>
                </c:pt>
                <c:pt idx="894">
                  <c:v>39.647956999999998</c:v>
                </c:pt>
                <c:pt idx="895">
                  <c:v>39.610039</c:v>
                </c:pt>
                <c:pt idx="896">
                  <c:v>39.04786</c:v>
                </c:pt>
                <c:pt idx="897">
                  <c:v>39.226993</c:v>
                </c:pt>
                <c:pt idx="898">
                  <c:v>39.125861999999998</c:v>
                </c:pt>
                <c:pt idx="899">
                  <c:v>39.102445000000003</c:v>
                </c:pt>
                <c:pt idx="900">
                  <c:v>38.89479</c:v>
                </c:pt>
                <c:pt idx="901">
                  <c:v>38.891173000000002</c:v>
                </c:pt>
                <c:pt idx="902">
                  <c:v>39.028233</c:v>
                </c:pt>
                <c:pt idx="903">
                  <c:v>38.982008</c:v>
                </c:pt>
                <c:pt idx="904">
                  <c:v>39.020493000000002</c:v>
                </c:pt>
                <c:pt idx="905">
                  <c:v>39.145038999999997</c:v>
                </c:pt>
                <c:pt idx="906">
                  <c:v>38.511271999999998</c:v>
                </c:pt>
                <c:pt idx="907">
                  <c:v>38.595934999999997</c:v>
                </c:pt>
                <c:pt idx="908">
                  <c:v>38.485596000000001</c:v>
                </c:pt>
                <c:pt idx="909">
                  <c:v>38.233576999999997</c:v>
                </c:pt>
                <c:pt idx="910">
                  <c:v>38.960200999999998</c:v>
                </c:pt>
                <c:pt idx="911">
                  <c:v>38.989356999999998</c:v>
                </c:pt>
                <c:pt idx="912">
                  <c:v>39.151091000000001</c:v>
                </c:pt>
                <c:pt idx="913">
                  <c:v>38.972614</c:v>
                </c:pt>
                <c:pt idx="914">
                  <c:v>38.807817</c:v>
                </c:pt>
                <c:pt idx="915">
                  <c:v>38.730106999999997</c:v>
                </c:pt>
                <c:pt idx="916">
                  <c:v>38.789544999999997</c:v>
                </c:pt>
                <c:pt idx="917">
                  <c:v>38.298971000000002</c:v>
                </c:pt>
                <c:pt idx="918">
                  <c:v>37.603299999999997</c:v>
                </c:pt>
                <c:pt idx="919">
                  <c:v>27.347971000000001</c:v>
                </c:pt>
                <c:pt idx="920">
                  <c:v>27.755631999999999</c:v>
                </c:pt>
                <c:pt idx="921">
                  <c:v>27.823595000000001</c:v>
                </c:pt>
                <c:pt idx="922">
                  <c:v>27.640373</c:v>
                </c:pt>
                <c:pt idx="923">
                  <c:v>27.691331999999999</c:v>
                </c:pt>
                <c:pt idx="924">
                  <c:v>27.769732999999999</c:v>
                </c:pt>
                <c:pt idx="925">
                  <c:v>28.133389000000001</c:v>
                </c:pt>
                <c:pt idx="926">
                  <c:v>28.404527999999999</c:v>
                </c:pt>
                <c:pt idx="927">
                  <c:v>28.401108000000001</c:v>
                </c:pt>
                <c:pt idx="928">
                  <c:v>28.368948</c:v>
                </c:pt>
                <c:pt idx="929">
                  <c:v>28.536877</c:v>
                </c:pt>
                <c:pt idx="930">
                  <c:v>28.451484000000001</c:v>
                </c:pt>
                <c:pt idx="931">
                  <c:v>28.74878</c:v>
                </c:pt>
                <c:pt idx="932">
                  <c:v>28.860157000000001</c:v>
                </c:pt>
                <c:pt idx="933">
                  <c:v>28.887346999999998</c:v>
                </c:pt>
                <c:pt idx="934">
                  <c:v>28.867260000000002</c:v>
                </c:pt>
                <c:pt idx="935">
                  <c:v>28.823931000000002</c:v>
                </c:pt>
                <c:pt idx="936">
                  <c:v>28.900106999999998</c:v>
                </c:pt>
                <c:pt idx="937">
                  <c:v>28.511167</c:v>
                </c:pt>
                <c:pt idx="938">
                  <c:v>28.522055000000002</c:v>
                </c:pt>
                <c:pt idx="939">
                  <c:v>28.499202</c:v>
                </c:pt>
                <c:pt idx="940">
                  <c:v>28.426062999999999</c:v>
                </c:pt>
                <c:pt idx="941">
                  <c:v>27.307727</c:v>
                </c:pt>
                <c:pt idx="942">
                  <c:v>27.370865999999999</c:v>
                </c:pt>
                <c:pt idx="943">
                  <c:v>27.50704</c:v>
                </c:pt>
                <c:pt idx="944">
                  <c:v>27.392507999999999</c:v>
                </c:pt>
                <c:pt idx="945">
                  <c:v>27.426454</c:v>
                </c:pt>
                <c:pt idx="946">
                  <c:v>27.033594000000001</c:v>
                </c:pt>
                <c:pt idx="947">
                  <c:v>26.678274999999999</c:v>
                </c:pt>
                <c:pt idx="948">
                  <c:v>26.645821999999999</c:v>
                </c:pt>
                <c:pt idx="949">
                  <c:v>25.990769</c:v>
                </c:pt>
                <c:pt idx="950">
                  <c:v>25.899387999999998</c:v>
                </c:pt>
                <c:pt idx="951">
                  <c:v>26.269362000000001</c:v>
                </c:pt>
                <c:pt idx="952">
                  <c:v>26.469963</c:v>
                </c:pt>
                <c:pt idx="953">
                  <c:v>26.366738000000002</c:v>
                </c:pt>
                <c:pt idx="954">
                  <c:v>26.988807999999999</c:v>
                </c:pt>
                <c:pt idx="955">
                  <c:v>26.705466000000001</c:v>
                </c:pt>
                <c:pt idx="956">
                  <c:v>26.024478999999999</c:v>
                </c:pt>
                <c:pt idx="957">
                  <c:v>25.880379999999999</c:v>
                </c:pt>
                <c:pt idx="958">
                  <c:v>25.502655000000001</c:v>
                </c:pt>
                <c:pt idx="959">
                  <c:v>25.131264999999999</c:v>
                </c:pt>
                <c:pt idx="960">
                  <c:v>25.328071000000001</c:v>
                </c:pt>
                <c:pt idx="961">
                  <c:v>25.148904999999999</c:v>
                </c:pt>
                <c:pt idx="962">
                  <c:v>25.344905000000001</c:v>
                </c:pt>
                <c:pt idx="963">
                  <c:v>25.466612000000001</c:v>
                </c:pt>
                <c:pt idx="964">
                  <c:v>24.069006999999999</c:v>
                </c:pt>
                <c:pt idx="965">
                  <c:v>24.144452000000001</c:v>
                </c:pt>
                <c:pt idx="966">
                  <c:v>24.324396</c:v>
                </c:pt>
                <c:pt idx="967">
                  <c:v>24.435092999999998</c:v>
                </c:pt>
                <c:pt idx="968">
                  <c:v>24.024979999999999</c:v>
                </c:pt>
                <c:pt idx="969">
                  <c:v>23.926565</c:v>
                </c:pt>
                <c:pt idx="970">
                  <c:v>23.947399000000001</c:v>
                </c:pt>
                <c:pt idx="971">
                  <c:v>23.951056000000001</c:v>
                </c:pt>
                <c:pt idx="972">
                  <c:v>24.686389999999999</c:v>
                </c:pt>
                <c:pt idx="973">
                  <c:v>24.312279</c:v>
                </c:pt>
                <c:pt idx="974">
                  <c:v>26.748937999999999</c:v>
                </c:pt>
                <c:pt idx="975">
                  <c:v>26.687895000000001</c:v>
                </c:pt>
                <c:pt idx="976">
                  <c:v>26.707581000000001</c:v>
                </c:pt>
                <c:pt idx="977">
                  <c:v>26.313776000000001</c:v>
                </c:pt>
                <c:pt idx="978">
                  <c:v>25.841097000000001</c:v>
                </c:pt>
                <c:pt idx="979">
                  <c:v>25.540937</c:v>
                </c:pt>
                <c:pt idx="980">
                  <c:v>24.913245</c:v>
                </c:pt>
                <c:pt idx="981">
                  <c:v>24.936067999999999</c:v>
                </c:pt>
                <c:pt idx="982">
                  <c:v>25.971854</c:v>
                </c:pt>
                <c:pt idx="983">
                  <c:v>25.988593999999999</c:v>
                </c:pt>
                <c:pt idx="984">
                  <c:v>26.246426</c:v>
                </c:pt>
                <c:pt idx="985">
                  <c:v>26.349426999999999</c:v>
                </c:pt>
                <c:pt idx="986">
                  <c:v>25.784669999999998</c:v>
                </c:pt>
                <c:pt idx="987">
                  <c:v>25.990003999999999</c:v>
                </c:pt>
                <c:pt idx="988">
                  <c:v>25.567751000000001</c:v>
                </c:pt>
                <c:pt idx="989">
                  <c:v>25.326937999999998</c:v>
                </c:pt>
                <c:pt idx="990">
                  <c:v>25.653328999999999</c:v>
                </c:pt>
                <c:pt idx="991">
                  <c:v>24.914301999999999</c:v>
                </c:pt>
                <c:pt idx="992">
                  <c:v>24.428550999999999</c:v>
                </c:pt>
                <c:pt idx="993">
                  <c:v>24.294481000000001</c:v>
                </c:pt>
                <c:pt idx="994">
                  <c:v>24.47655</c:v>
                </c:pt>
                <c:pt idx="995">
                  <c:v>24.602784</c:v>
                </c:pt>
                <c:pt idx="996">
                  <c:v>25.427002000000002</c:v>
                </c:pt>
                <c:pt idx="997">
                  <c:v>25.262957</c:v>
                </c:pt>
                <c:pt idx="998">
                  <c:v>25.397372000000001</c:v>
                </c:pt>
                <c:pt idx="999">
                  <c:v>25.212502000000001</c:v>
                </c:pt>
                <c:pt idx="1000">
                  <c:v>23.900863000000001</c:v>
                </c:pt>
                <c:pt idx="1001">
                  <c:v>23.897000999999999</c:v>
                </c:pt>
                <c:pt idx="1002">
                  <c:v>24.633299000000001</c:v>
                </c:pt>
                <c:pt idx="1003">
                  <c:v>24.510556999999999</c:v>
                </c:pt>
                <c:pt idx="1004">
                  <c:v>24.76435</c:v>
                </c:pt>
                <c:pt idx="1005">
                  <c:v>24.851103999999999</c:v>
                </c:pt>
                <c:pt idx="1006">
                  <c:v>24.710740000000001</c:v>
                </c:pt>
                <c:pt idx="1007">
                  <c:v>24.057383000000002</c:v>
                </c:pt>
                <c:pt idx="1008">
                  <c:v>24.095192000000001</c:v>
                </c:pt>
                <c:pt idx="1009">
                  <c:v>24.295635999999998</c:v>
                </c:pt>
                <c:pt idx="1010">
                  <c:v>24.411673</c:v>
                </c:pt>
                <c:pt idx="1011">
                  <c:v>24.420725000000001</c:v>
                </c:pt>
                <c:pt idx="1012">
                  <c:v>24.560172000000001</c:v>
                </c:pt>
                <c:pt idx="1013">
                  <c:v>24.491312000000001</c:v>
                </c:pt>
                <c:pt idx="1014">
                  <c:v>24.437802000000001</c:v>
                </c:pt>
                <c:pt idx="1015">
                  <c:v>24.872610000000002</c:v>
                </c:pt>
                <c:pt idx="1016">
                  <c:v>24.862012</c:v>
                </c:pt>
                <c:pt idx="1017">
                  <c:v>24.728276000000001</c:v>
                </c:pt>
                <c:pt idx="1018">
                  <c:v>24.387999000000001</c:v>
                </c:pt>
                <c:pt idx="1019">
                  <c:v>23.491606000000001</c:v>
                </c:pt>
                <c:pt idx="1020">
                  <c:v>23.386626</c:v>
                </c:pt>
                <c:pt idx="1021">
                  <c:v>23.326072</c:v>
                </c:pt>
                <c:pt idx="1022">
                  <c:v>23.313966000000001</c:v>
                </c:pt>
                <c:pt idx="1023">
                  <c:v>22.859414999999998</c:v>
                </c:pt>
                <c:pt idx="1024">
                  <c:v>17.056695999999999</c:v>
                </c:pt>
                <c:pt idx="1025">
                  <c:v>16.956160000000001</c:v>
                </c:pt>
                <c:pt idx="1026">
                  <c:v>16.915507000000002</c:v>
                </c:pt>
                <c:pt idx="1027">
                  <c:v>16.841317</c:v>
                </c:pt>
                <c:pt idx="1028">
                  <c:v>17.049430000000001</c:v>
                </c:pt>
                <c:pt idx="1029">
                  <c:v>16.305211</c:v>
                </c:pt>
                <c:pt idx="1030">
                  <c:v>16.347833999999999</c:v>
                </c:pt>
                <c:pt idx="1031">
                  <c:v>16.364796999999999</c:v>
                </c:pt>
                <c:pt idx="1032">
                  <c:v>16.052406999999999</c:v>
                </c:pt>
                <c:pt idx="1033">
                  <c:v>17.12931</c:v>
                </c:pt>
                <c:pt idx="1034">
                  <c:v>17.455293999999999</c:v>
                </c:pt>
                <c:pt idx="1035">
                  <c:v>17.186525</c:v>
                </c:pt>
                <c:pt idx="1036">
                  <c:v>17.18056</c:v>
                </c:pt>
                <c:pt idx="1037">
                  <c:v>16.810623</c:v>
                </c:pt>
                <c:pt idx="1038">
                  <c:v>13.695944000000001</c:v>
                </c:pt>
                <c:pt idx="1039">
                  <c:v>13.595838000000001</c:v>
                </c:pt>
                <c:pt idx="1040">
                  <c:v>13.42234</c:v>
                </c:pt>
                <c:pt idx="1041">
                  <c:v>12.738417</c:v>
                </c:pt>
                <c:pt idx="1042">
                  <c:v>12.402900000000001</c:v>
                </c:pt>
                <c:pt idx="1043">
                  <c:v>12.328512999999999</c:v>
                </c:pt>
                <c:pt idx="1044">
                  <c:v>12.433062</c:v>
                </c:pt>
                <c:pt idx="1045">
                  <c:v>12.759219</c:v>
                </c:pt>
                <c:pt idx="1046">
                  <c:v>13.000508</c:v>
                </c:pt>
                <c:pt idx="1047">
                  <c:v>13.412314</c:v>
                </c:pt>
                <c:pt idx="1048">
                  <c:v>15.850439</c:v>
                </c:pt>
                <c:pt idx="1049">
                  <c:v>15.777777</c:v>
                </c:pt>
                <c:pt idx="1050">
                  <c:v>15.441689</c:v>
                </c:pt>
                <c:pt idx="1051">
                  <c:v>15.796950000000001</c:v>
                </c:pt>
                <c:pt idx="1052">
                  <c:v>16.241992</c:v>
                </c:pt>
                <c:pt idx="1053">
                  <c:v>16.603883</c:v>
                </c:pt>
                <c:pt idx="1054">
                  <c:v>16.165697000000002</c:v>
                </c:pt>
                <c:pt idx="1055">
                  <c:v>15.29172</c:v>
                </c:pt>
                <c:pt idx="1056">
                  <c:v>16.375736</c:v>
                </c:pt>
                <c:pt idx="1057">
                  <c:v>18.733643000000001</c:v>
                </c:pt>
                <c:pt idx="1058">
                  <c:v>18.845994999999998</c:v>
                </c:pt>
                <c:pt idx="1059">
                  <c:v>22.604413000000001</c:v>
                </c:pt>
                <c:pt idx="1060">
                  <c:v>21.973448000000001</c:v>
                </c:pt>
                <c:pt idx="1061">
                  <c:v>22.236910000000002</c:v>
                </c:pt>
                <c:pt idx="1062">
                  <c:v>22.444506000000001</c:v>
                </c:pt>
                <c:pt idx="1063">
                  <c:v>23.502922999999999</c:v>
                </c:pt>
                <c:pt idx="1064">
                  <c:v>22.895842999999999</c:v>
                </c:pt>
                <c:pt idx="1065">
                  <c:v>22.716847999999999</c:v>
                </c:pt>
                <c:pt idx="1066">
                  <c:v>22.911014000000002</c:v>
                </c:pt>
                <c:pt idx="1067">
                  <c:v>23.599184999999999</c:v>
                </c:pt>
                <c:pt idx="1068">
                  <c:v>24.292452000000001</c:v>
                </c:pt>
                <c:pt idx="1069">
                  <c:v>23.806778000000001</c:v>
                </c:pt>
                <c:pt idx="1070">
                  <c:v>24.067810999999999</c:v>
                </c:pt>
                <c:pt idx="1071">
                  <c:v>25.268988</c:v>
                </c:pt>
                <c:pt idx="1072">
                  <c:v>25.242948999999999</c:v>
                </c:pt>
                <c:pt idx="1073">
                  <c:v>25.208311999999999</c:v>
                </c:pt>
                <c:pt idx="1074">
                  <c:v>25.214618999999999</c:v>
                </c:pt>
                <c:pt idx="1075">
                  <c:v>25.727784</c:v>
                </c:pt>
                <c:pt idx="1076">
                  <c:v>27.767641999999999</c:v>
                </c:pt>
                <c:pt idx="1077">
                  <c:v>28.452314999999999</c:v>
                </c:pt>
                <c:pt idx="1078">
                  <c:v>30.097602999999999</c:v>
                </c:pt>
                <c:pt idx="1079">
                  <c:v>31.385162000000001</c:v>
                </c:pt>
                <c:pt idx="1080">
                  <c:v>31.167054</c:v>
                </c:pt>
                <c:pt idx="1081">
                  <c:v>31.801929000000001</c:v>
                </c:pt>
                <c:pt idx="1082">
                  <c:v>32.244399999999999</c:v>
                </c:pt>
                <c:pt idx="1083">
                  <c:v>30.864605999999998</c:v>
                </c:pt>
                <c:pt idx="1084">
                  <c:v>31.386768</c:v>
                </c:pt>
                <c:pt idx="1085">
                  <c:v>31.355350999999999</c:v>
                </c:pt>
                <c:pt idx="1086">
                  <c:v>32.022348999999998</c:v>
                </c:pt>
                <c:pt idx="1087">
                  <c:v>31.949795999999999</c:v>
                </c:pt>
                <c:pt idx="1088">
                  <c:v>31.948723999999999</c:v>
                </c:pt>
                <c:pt idx="1089">
                  <c:v>31.615005</c:v>
                </c:pt>
                <c:pt idx="1090">
                  <c:v>32.144841999999997</c:v>
                </c:pt>
                <c:pt idx="1091">
                  <c:v>31.975221999999999</c:v>
                </c:pt>
                <c:pt idx="1092">
                  <c:v>31.847280000000001</c:v>
                </c:pt>
                <c:pt idx="1093">
                  <c:v>31.531331999999999</c:v>
                </c:pt>
                <c:pt idx="1094">
                  <c:v>31.296254999999999</c:v>
                </c:pt>
                <c:pt idx="1095">
                  <c:v>30.77317</c:v>
                </c:pt>
                <c:pt idx="1096">
                  <c:v>30.174624000000001</c:v>
                </c:pt>
                <c:pt idx="1097">
                  <c:v>32.557284000000003</c:v>
                </c:pt>
                <c:pt idx="1098">
                  <c:v>32.325108999999998</c:v>
                </c:pt>
                <c:pt idx="1099">
                  <c:v>32.108787</c:v>
                </c:pt>
                <c:pt idx="1100">
                  <c:v>31.797304</c:v>
                </c:pt>
                <c:pt idx="1101">
                  <c:v>32.594478000000002</c:v>
                </c:pt>
                <c:pt idx="1102">
                  <c:v>33.009135000000001</c:v>
                </c:pt>
                <c:pt idx="1103">
                  <c:v>32.672434000000003</c:v>
                </c:pt>
                <c:pt idx="1104">
                  <c:v>32.726613999999998</c:v>
                </c:pt>
                <c:pt idx="1105">
                  <c:v>32.417301000000002</c:v>
                </c:pt>
                <c:pt idx="1106">
                  <c:v>32.199837000000002</c:v>
                </c:pt>
                <c:pt idx="1107">
                  <c:v>32.248536999999999</c:v>
                </c:pt>
                <c:pt idx="1108">
                  <c:v>36.139722999999996</c:v>
                </c:pt>
                <c:pt idx="1109">
                  <c:v>36.261702</c:v>
                </c:pt>
                <c:pt idx="1110">
                  <c:v>39.670369999999998</c:v>
                </c:pt>
                <c:pt idx="1111">
                  <c:v>39.683793999999999</c:v>
                </c:pt>
                <c:pt idx="1112">
                  <c:v>39.891679000000003</c:v>
                </c:pt>
                <c:pt idx="1113">
                  <c:v>38.335419999999999</c:v>
                </c:pt>
                <c:pt idx="1114">
                  <c:v>37.851098999999998</c:v>
                </c:pt>
                <c:pt idx="1115">
                  <c:v>37.270462000000002</c:v>
                </c:pt>
                <c:pt idx="1116">
                  <c:v>37.256267000000001</c:v>
                </c:pt>
                <c:pt idx="1117">
                  <c:v>38.750767000000003</c:v>
                </c:pt>
                <c:pt idx="1118">
                  <c:v>35.112510999999998</c:v>
                </c:pt>
                <c:pt idx="1119">
                  <c:v>35.142457</c:v>
                </c:pt>
                <c:pt idx="1120">
                  <c:v>33.080829999999999</c:v>
                </c:pt>
                <c:pt idx="1121">
                  <c:v>30.454118999999999</c:v>
                </c:pt>
                <c:pt idx="1122">
                  <c:v>30.704830000000001</c:v>
                </c:pt>
                <c:pt idx="1123">
                  <c:v>27.854158999999999</c:v>
                </c:pt>
                <c:pt idx="1124">
                  <c:v>28.195124</c:v>
                </c:pt>
                <c:pt idx="1125">
                  <c:v>27.781725000000002</c:v>
                </c:pt>
                <c:pt idx="1126">
                  <c:v>27.718935999999999</c:v>
                </c:pt>
                <c:pt idx="1127">
                  <c:v>28.118852</c:v>
                </c:pt>
                <c:pt idx="1128">
                  <c:v>28.337869000000001</c:v>
                </c:pt>
                <c:pt idx="1129">
                  <c:v>28.110789</c:v>
                </c:pt>
                <c:pt idx="1130">
                  <c:v>28.238064999999999</c:v>
                </c:pt>
                <c:pt idx="1131">
                  <c:v>27.354559999999999</c:v>
                </c:pt>
                <c:pt idx="1132">
                  <c:v>27.147328999999999</c:v>
                </c:pt>
                <c:pt idx="1133">
                  <c:v>27.078589999999998</c:v>
                </c:pt>
                <c:pt idx="1134">
                  <c:v>27.052021</c:v>
                </c:pt>
                <c:pt idx="1135">
                  <c:v>24.737276999999999</c:v>
                </c:pt>
                <c:pt idx="1136">
                  <c:v>24.441004</c:v>
                </c:pt>
                <c:pt idx="1137">
                  <c:v>24.263403</c:v>
                </c:pt>
                <c:pt idx="1138">
                  <c:v>24.167273999999999</c:v>
                </c:pt>
                <c:pt idx="1139">
                  <c:v>24.377569000000001</c:v>
                </c:pt>
                <c:pt idx="1140">
                  <c:v>24.430669999999999</c:v>
                </c:pt>
                <c:pt idx="1141">
                  <c:v>24.56129</c:v>
                </c:pt>
                <c:pt idx="1142">
                  <c:v>24.220457</c:v>
                </c:pt>
                <c:pt idx="1143">
                  <c:v>24.25253</c:v>
                </c:pt>
                <c:pt idx="1144">
                  <c:v>24.85322</c:v>
                </c:pt>
                <c:pt idx="1145">
                  <c:v>24.867251</c:v>
                </c:pt>
                <c:pt idx="1146">
                  <c:v>25.140364000000002</c:v>
                </c:pt>
                <c:pt idx="1147">
                  <c:v>24.572292000000001</c:v>
                </c:pt>
                <c:pt idx="1148">
                  <c:v>24.281293999999999</c:v>
                </c:pt>
                <c:pt idx="1149">
                  <c:v>24.498837000000002</c:v>
                </c:pt>
                <c:pt idx="1150">
                  <c:v>24.320478000000001</c:v>
                </c:pt>
                <c:pt idx="1151">
                  <c:v>23.984722999999999</c:v>
                </c:pt>
                <c:pt idx="1152">
                  <c:v>23.870604</c:v>
                </c:pt>
                <c:pt idx="1153">
                  <c:v>24.301946999999998</c:v>
                </c:pt>
                <c:pt idx="1154">
                  <c:v>24.216577000000001</c:v>
                </c:pt>
                <c:pt idx="1155">
                  <c:v>24.828164000000001</c:v>
                </c:pt>
                <c:pt idx="1156">
                  <c:v>25.020309000000001</c:v>
                </c:pt>
                <c:pt idx="1157">
                  <c:v>24.757963</c:v>
                </c:pt>
                <c:pt idx="1158">
                  <c:v>25.192608</c:v>
                </c:pt>
                <c:pt idx="1159">
                  <c:v>24.966442000000001</c:v>
                </c:pt>
                <c:pt idx="1160">
                  <c:v>24.290308</c:v>
                </c:pt>
                <c:pt idx="1161">
                  <c:v>25.515775000000001</c:v>
                </c:pt>
                <c:pt idx="1162">
                  <c:v>25.530944000000002</c:v>
                </c:pt>
                <c:pt idx="1163">
                  <c:v>25.174538999999999</c:v>
                </c:pt>
                <c:pt idx="1164">
                  <c:v>22.894969</c:v>
                </c:pt>
                <c:pt idx="1165">
                  <c:v>23.6661</c:v>
                </c:pt>
                <c:pt idx="1166">
                  <c:v>22.798794000000001</c:v>
                </c:pt>
                <c:pt idx="1167">
                  <c:v>22.470815000000002</c:v>
                </c:pt>
                <c:pt idx="1168">
                  <c:v>22.528217000000001</c:v>
                </c:pt>
                <c:pt idx="1169">
                  <c:v>22.918931000000001</c:v>
                </c:pt>
                <c:pt idx="1170">
                  <c:v>22.697654</c:v>
                </c:pt>
                <c:pt idx="1171">
                  <c:v>22.701879999999999</c:v>
                </c:pt>
                <c:pt idx="1172">
                  <c:v>22.569219</c:v>
                </c:pt>
                <c:pt idx="1173">
                  <c:v>22.407056000000001</c:v>
                </c:pt>
                <c:pt idx="1174">
                  <c:v>22.571608999999999</c:v>
                </c:pt>
                <c:pt idx="1175">
                  <c:v>22.197309000000001</c:v>
                </c:pt>
                <c:pt idx="1176">
                  <c:v>22.118849999999998</c:v>
                </c:pt>
                <c:pt idx="1177">
                  <c:v>22.274989999999999</c:v>
                </c:pt>
                <c:pt idx="1178">
                  <c:v>22.009153999999999</c:v>
                </c:pt>
                <c:pt idx="1179">
                  <c:v>21.722355</c:v>
                </c:pt>
                <c:pt idx="1180">
                  <c:v>21.795521000000001</c:v>
                </c:pt>
                <c:pt idx="1181">
                  <c:v>21.101804999999999</c:v>
                </c:pt>
                <c:pt idx="1182">
                  <c:v>20.927879999999998</c:v>
                </c:pt>
                <c:pt idx="1183">
                  <c:v>21.188551</c:v>
                </c:pt>
                <c:pt idx="1184">
                  <c:v>22.326442</c:v>
                </c:pt>
                <c:pt idx="1185">
                  <c:v>22.427572000000001</c:v>
                </c:pt>
                <c:pt idx="1186">
                  <c:v>22.546672000000001</c:v>
                </c:pt>
                <c:pt idx="1187">
                  <c:v>22.870334</c:v>
                </c:pt>
                <c:pt idx="1188">
                  <c:v>22.770600999999999</c:v>
                </c:pt>
                <c:pt idx="1189">
                  <c:v>22.558617000000002</c:v>
                </c:pt>
                <c:pt idx="1190">
                  <c:v>22.602256000000001</c:v>
                </c:pt>
                <c:pt idx="1191">
                  <c:v>22.481383999999998</c:v>
                </c:pt>
                <c:pt idx="1192">
                  <c:v>22.508628000000002</c:v>
                </c:pt>
                <c:pt idx="1193">
                  <c:v>22.501602999999999</c:v>
                </c:pt>
                <c:pt idx="1194">
                  <c:v>22.532105999999999</c:v>
                </c:pt>
                <c:pt idx="1195">
                  <c:v>22.527028000000001</c:v>
                </c:pt>
                <c:pt idx="1196">
                  <c:v>22.332453999999998</c:v>
                </c:pt>
                <c:pt idx="1197">
                  <c:v>21.903016000000001</c:v>
                </c:pt>
                <c:pt idx="1198">
                  <c:v>21.880071999999998</c:v>
                </c:pt>
                <c:pt idx="1199">
                  <c:v>21.752393000000001</c:v>
                </c:pt>
                <c:pt idx="1200">
                  <c:v>21.699211999999999</c:v>
                </c:pt>
                <c:pt idx="1201">
                  <c:v>21.541782999999999</c:v>
                </c:pt>
                <c:pt idx="1202">
                  <c:v>21.348213999999999</c:v>
                </c:pt>
                <c:pt idx="1203">
                  <c:v>21.420387999999999</c:v>
                </c:pt>
                <c:pt idx="1204">
                  <c:v>21.230564000000001</c:v>
                </c:pt>
                <c:pt idx="1205">
                  <c:v>21.489205999999999</c:v>
                </c:pt>
                <c:pt idx="1206">
                  <c:v>21.172882000000001</c:v>
                </c:pt>
                <c:pt idx="1207">
                  <c:v>21.273249</c:v>
                </c:pt>
                <c:pt idx="1208">
                  <c:v>21.103149999999999</c:v>
                </c:pt>
                <c:pt idx="1209">
                  <c:v>17.942667</c:v>
                </c:pt>
                <c:pt idx="1210">
                  <c:v>18.289100999999999</c:v>
                </c:pt>
                <c:pt idx="1211">
                  <c:v>18.286949</c:v>
                </c:pt>
                <c:pt idx="1212">
                  <c:v>18.153728999999998</c:v>
                </c:pt>
                <c:pt idx="1213">
                  <c:v>18.034403999999999</c:v>
                </c:pt>
                <c:pt idx="1214">
                  <c:v>17.866985</c:v>
                </c:pt>
                <c:pt idx="1215">
                  <c:v>17.748011999999999</c:v>
                </c:pt>
                <c:pt idx="1216">
                  <c:v>17.804044000000001</c:v>
                </c:pt>
                <c:pt idx="1217">
                  <c:v>17.762217</c:v>
                </c:pt>
                <c:pt idx="1218">
                  <c:v>17.830780000000001</c:v>
                </c:pt>
                <c:pt idx="1219">
                  <c:v>17.369899</c:v>
                </c:pt>
                <c:pt idx="1220">
                  <c:v>17.336009000000001</c:v>
                </c:pt>
                <c:pt idx="1221">
                  <c:v>17.290292000000001</c:v>
                </c:pt>
                <c:pt idx="1222">
                  <c:v>16.737279000000001</c:v>
                </c:pt>
                <c:pt idx="1223">
                  <c:v>20.575778</c:v>
                </c:pt>
                <c:pt idx="1224">
                  <c:v>22.765706000000002</c:v>
                </c:pt>
                <c:pt idx="1225">
                  <c:v>22.722421000000001</c:v>
                </c:pt>
                <c:pt idx="1226">
                  <c:v>26.978100999999999</c:v>
                </c:pt>
                <c:pt idx="1227">
                  <c:v>27.216094999999999</c:v>
                </c:pt>
                <c:pt idx="1228">
                  <c:v>28.170476000000001</c:v>
                </c:pt>
                <c:pt idx="1229">
                  <c:v>29.061824000000001</c:v>
                </c:pt>
                <c:pt idx="1230">
                  <c:v>29.136527000000001</c:v>
                </c:pt>
                <c:pt idx="1231">
                  <c:v>29.095963000000001</c:v>
                </c:pt>
                <c:pt idx="1232">
                  <c:v>29.164372</c:v>
                </c:pt>
                <c:pt idx="1233">
                  <c:v>29.28482</c:v>
                </c:pt>
                <c:pt idx="1234">
                  <c:v>29.106695999999999</c:v>
                </c:pt>
                <c:pt idx="1235">
                  <c:v>29.062633000000002</c:v>
                </c:pt>
                <c:pt idx="1236">
                  <c:v>29.047799999999999</c:v>
                </c:pt>
                <c:pt idx="1237">
                  <c:v>28.918970000000002</c:v>
                </c:pt>
                <c:pt idx="1238">
                  <c:v>30.727564000000001</c:v>
                </c:pt>
                <c:pt idx="1239">
                  <c:v>30.645565000000001</c:v>
                </c:pt>
                <c:pt idx="1240">
                  <c:v>30.392395</c:v>
                </c:pt>
                <c:pt idx="1241">
                  <c:v>29.956776999999999</c:v>
                </c:pt>
                <c:pt idx="1242">
                  <c:v>30.639824000000001</c:v>
                </c:pt>
                <c:pt idx="1243">
                  <c:v>30.269528999999999</c:v>
                </c:pt>
                <c:pt idx="1244">
                  <c:v>30.501805000000001</c:v>
                </c:pt>
                <c:pt idx="1245">
                  <c:v>29.576568000000002</c:v>
                </c:pt>
                <c:pt idx="1246">
                  <c:v>29.596471000000001</c:v>
                </c:pt>
                <c:pt idx="1247">
                  <c:v>28.993186999999999</c:v>
                </c:pt>
                <c:pt idx="1248">
                  <c:v>28.677022000000001</c:v>
                </c:pt>
                <c:pt idx="1249">
                  <c:v>30.508289999999999</c:v>
                </c:pt>
                <c:pt idx="1250">
                  <c:v>28.671766000000002</c:v>
                </c:pt>
                <c:pt idx="1251">
                  <c:v>30.649992999999998</c:v>
                </c:pt>
                <c:pt idx="1252">
                  <c:v>30.456911999999999</c:v>
                </c:pt>
                <c:pt idx="1253">
                  <c:v>31.564978</c:v>
                </c:pt>
                <c:pt idx="1254">
                  <c:v>30.777837000000002</c:v>
                </c:pt>
                <c:pt idx="1255">
                  <c:v>31.569201</c:v>
                </c:pt>
                <c:pt idx="1256">
                  <c:v>32.661752999999997</c:v>
                </c:pt>
                <c:pt idx="1257">
                  <c:v>32.530372</c:v>
                </c:pt>
                <c:pt idx="1258">
                  <c:v>32.070630999999999</c:v>
                </c:pt>
                <c:pt idx="1259">
                  <c:v>32.140717000000002</c:v>
                </c:pt>
                <c:pt idx="1260">
                  <c:v>32.673960999999998</c:v>
                </c:pt>
                <c:pt idx="1261">
                  <c:v>31.626138000000001</c:v>
                </c:pt>
                <c:pt idx="1262">
                  <c:v>33.307001999999997</c:v>
                </c:pt>
                <c:pt idx="1263">
                  <c:v>33.534528999999999</c:v>
                </c:pt>
                <c:pt idx="1264">
                  <c:v>33.167672000000003</c:v>
                </c:pt>
                <c:pt idx="1265">
                  <c:v>33.468167999999999</c:v>
                </c:pt>
                <c:pt idx="1266">
                  <c:v>33.801538999999998</c:v>
                </c:pt>
                <c:pt idx="1267">
                  <c:v>33.647737999999997</c:v>
                </c:pt>
                <c:pt idx="1268">
                  <c:v>34.194692000000003</c:v>
                </c:pt>
                <c:pt idx="1269">
                  <c:v>34.858708</c:v>
                </c:pt>
                <c:pt idx="1270">
                  <c:v>35.740020000000001</c:v>
                </c:pt>
                <c:pt idx="1271">
                  <c:v>35.656329999999997</c:v>
                </c:pt>
                <c:pt idx="1272">
                  <c:v>35.791285999999999</c:v>
                </c:pt>
                <c:pt idx="1273">
                  <c:v>35.947682999999998</c:v>
                </c:pt>
                <c:pt idx="1274">
                  <c:v>35.462770999999996</c:v>
                </c:pt>
                <c:pt idx="1275">
                  <c:v>35.611942999999997</c:v>
                </c:pt>
                <c:pt idx="1276">
                  <c:v>35.862730999999997</c:v>
                </c:pt>
                <c:pt idx="1277">
                  <c:v>36.057746000000002</c:v>
                </c:pt>
                <c:pt idx="1278">
                  <c:v>35.797440000000002</c:v>
                </c:pt>
                <c:pt idx="1279">
                  <c:v>35.767620000000001</c:v>
                </c:pt>
                <c:pt idx="1280">
                  <c:v>37.126050999999997</c:v>
                </c:pt>
                <c:pt idx="1281">
                  <c:v>36.387788</c:v>
                </c:pt>
                <c:pt idx="1282">
                  <c:v>36.902979000000002</c:v>
                </c:pt>
                <c:pt idx="1283">
                  <c:v>35.705452999999999</c:v>
                </c:pt>
                <c:pt idx="1284">
                  <c:v>35.854464</c:v>
                </c:pt>
                <c:pt idx="1285">
                  <c:v>35.933183</c:v>
                </c:pt>
                <c:pt idx="1286">
                  <c:v>35.719914000000003</c:v>
                </c:pt>
                <c:pt idx="1287">
                  <c:v>36.040298999999997</c:v>
                </c:pt>
                <c:pt idx="1288">
                  <c:v>35.665824999999998</c:v>
                </c:pt>
                <c:pt idx="1289">
                  <c:v>35.315353999999999</c:v>
                </c:pt>
                <c:pt idx="1290">
                  <c:v>34.495792000000002</c:v>
                </c:pt>
                <c:pt idx="1291">
                  <c:v>35.089897999999998</c:v>
                </c:pt>
                <c:pt idx="1292">
                  <c:v>35.056030999999997</c:v>
                </c:pt>
                <c:pt idx="1293">
                  <c:v>35.123133000000003</c:v>
                </c:pt>
                <c:pt idx="1294">
                  <c:v>35.396282999999997</c:v>
                </c:pt>
                <c:pt idx="1295">
                  <c:v>36.448908000000003</c:v>
                </c:pt>
                <c:pt idx="1296">
                  <c:v>36.578448999999999</c:v>
                </c:pt>
                <c:pt idx="1297">
                  <c:v>37.784878999999997</c:v>
                </c:pt>
                <c:pt idx="1298">
                  <c:v>36.914718999999998</c:v>
                </c:pt>
                <c:pt idx="1299">
                  <c:v>37.587761</c:v>
                </c:pt>
                <c:pt idx="1300">
                  <c:v>37.554910999999997</c:v>
                </c:pt>
                <c:pt idx="1301">
                  <c:v>38.696199999999997</c:v>
                </c:pt>
                <c:pt idx="1302">
                  <c:v>38.275263000000002</c:v>
                </c:pt>
                <c:pt idx="1303">
                  <c:v>37.731831999999997</c:v>
                </c:pt>
                <c:pt idx="1304">
                  <c:v>37.240617999999998</c:v>
                </c:pt>
                <c:pt idx="1305">
                  <c:v>38.083382999999998</c:v>
                </c:pt>
                <c:pt idx="1306">
                  <c:v>37.467849999999999</c:v>
                </c:pt>
                <c:pt idx="1307">
                  <c:v>37.615112000000003</c:v>
                </c:pt>
                <c:pt idx="1308">
                  <c:v>37.264187</c:v>
                </c:pt>
                <c:pt idx="1309">
                  <c:v>37.445466000000003</c:v>
                </c:pt>
                <c:pt idx="1310">
                  <c:v>37.500805999999997</c:v>
                </c:pt>
                <c:pt idx="1311">
                  <c:v>37.724117999999997</c:v>
                </c:pt>
                <c:pt idx="1312">
                  <c:v>36.877626999999997</c:v>
                </c:pt>
                <c:pt idx="1313">
                  <c:v>37.433503000000002</c:v>
                </c:pt>
                <c:pt idx="1314">
                  <c:v>36.812038000000001</c:v>
                </c:pt>
                <c:pt idx="1315">
                  <c:v>37.463019000000003</c:v>
                </c:pt>
                <c:pt idx="1316">
                  <c:v>37.620227999999997</c:v>
                </c:pt>
                <c:pt idx="1317">
                  <c:v>39.373674000000001</c:v>
                </c:pt>
                <c:pt idx="1318">
                  <c:v>39.734402000000003</c:v>
                </c:pt>
                <c:pt idx="1319">
                  <c:v>39.898468999999999</c:v>
                </c:pt>
                <c:pt idx="1320">
                  <c:v>39.694181</c:v>
                </c:pt>
                <c:pt idx="1321">
                  <c:v>40.005111999999997</c:v>
                </c:pt>
                <c:pt idx="1322">
                  <c:v>40.03313</c:v>
                </c:pt>
                <c:pt idx="1323">
                  <c:v>41.845190000000002</c:v>
                </c:pt>
                <c:pt idx="1324">
                  <c:v>41.881127999999997</c:v>
                </c:pt>
                <c:pt idx="1325">
                  <c:v>41.719594000000001</c:v>
                </c:pt>
                <c:pt idx="1326">
                  <c:v>41.443489</c:v>
                </c:pt>
                <c:pt idx="1327">
                  <c:v>41.278373000000002</c:v>
                </c:pt>
                <c:pt idx="1328">
                  <c:v>40.194994000000001</c:v>
                </c:pt>
                <c:pt idx="1329">
                  <c:v>41.361620000000002</c:v>
                </c:pt>
                <c:pt idx="1330">
                  <c:v>41.490139999999997</c:v>
                </c:pt>
                <c:pt idx="1331">
                  <c:v>40.697333999999998</c:v>
                </c:pt>
                <c:pt idx="1332">
                  <c:v>40.364685000000001</c:v>
                </c:pt>
                <c:pt idx="1333">
                  <c:v>39.015551000000002</c:v>
                </c:pt>
                <c:pt idx="1334">
                  <c:v>38.957701999999998</c:v>
                </c:pt>
                <c:pt idx="1335">
                  <c:v>39.045808000000001</c:v>
                </c:pt>
                <c:pt idx="1336">
                  <c:v>38.660105000000001</c:v>
                </c:pt>
                <c:pt idx="1337">
                  <c:v>38.414572</c:v>
                </c:pt>
                <c:pt idx="1338">
                  <c:v>39.114635</c:v>
                </c:pt>
                <c:pt idx="1339">
                  <c:v>39.513823000000002</c:v>
                </c:pt>
                <c:pt idx="1340">
                  <c:v>39.668550000000003</c:v>
                </c:pt>
                <c:pt idx="1341">
                  <c:v>39.625106000000002</c:v>
                </c:pt>
                <c:pt idx="1342">
                  <c:v>40.619534999999999</c:v>
                </c:pt>
                <c:pt idx="1343">
                  <c:v>38.748285000000003</c:v>
                </c:pt>
                <c:pt idx="1344">
                  <c:v>35.693151</c:v>
                </c:pt>
                <c:pt idx="1345">
                  <c:v>35.851531000000001</c:v>
                </c:pt>
                <c:pt idx="1346">
                  <c:v>35.493057</c:v>
                </c:pt>
                <c:pt idx="1347">
                  <c:v>34.309300999999998</c:v>
                </c:pt>
                <c:pt idx="1348">
                  <c:v>32.731062000000001</c:v>
                </c:pt>
                <c:pt idx="1349">
                  <c:v>31.071012</c:v>
                </c:pt>
                <c:pt idx="1350">
                  <c:v>31.410916</c:v>
                </c:pt>
                <c:pt idx="1351">
                  <c:v>31.733965000000001</c:v>
                </c:pt>
                <c:pt idx="1352">
                  <c:v>31.477826</c:v>
                </c:pt>
                <c:pt idx="1353">
                  <c:v>31.121324000000001</c:v>
                </c:pt>
                <c:pt idx="1354">
                  <c:v>31.819541999999998</c:v>
                </c:pt>
                <c:pt idx="1355">
                  <c:v>31.900839999999999</c:v>
                </c:pt>
                <c:pt idx="1356">
                  <c:v>32.527856</c:v>
                </c:pt>
                <c:pt idx="1357">
                  <c:v>33.425507000000003</c:v>
                </c:pt>
                <c:pt idx="1358">
                  <c:v>33.074964999999999</c:v>
                </c:pt>
                <c:pt idx="1359">
                  <c:v>32.946268000000003</c:v>
                </c:pt>
                <c:pt idx="1360">
                  <c:v>33.635207999999999</c:v>
                </c:pt>
                <c:pt idx="1361">
                  <c:v>35.615403999999998</c:v>
                </c:pt>
                <c:pt idx="1362">
                  <c:v>36.033737000000002</c:v>
                </c:pt>
                <c:pt idx="1363">
                  <c:v>36.249670000000002</c:v>
                </c:pt>
                <c:pt idx="1364">
                  <c:v>36.270493999999999</c:v>
                </c:pt>
                <c:pt idx="1365">
                  <c:v>35.458981000000001</c:v>
                </c:pt>
                <c:pt idx="1366">
                  <c:v>35.168557</c:v>
                </c:pt>
                <c:pt idx="1367">
                  <c:v>34.407465999999999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2C-469B-9F39-01F4A8607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607680"/>
        <c:axId val="441605504"/>
      </c:lineChart>
      <c:dateAx>
        <c:axId val="4416020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ln>
            <a:solidFill>
              <a:schemeClr val="tx1">
                <a:lumMod val="50000"/>
              </a:schemeClr>
            </a:solidFill>
          </a:ln>
        </c:spPr>
        <c:txPr>
          <a:bodyPr rot="-2700000"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  <c:crossAx val="441603584"/>
        <c:crossesAt val="-300"/>
        <c:auto val="1"/>
        <c:lblOffset val="100"/>
        <c:baseTimeUnit val="days"/>
      </c:dateAx>
      <c:valAx>
        <c:axId val="4416035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OAS</a:t>
                </a:r>
                <a:r>
                  <a:rPr lang="en-US" b="0" baseline="0"/>
                  <a:t> (bps)</a:t>
                </a:r>
                <a:endParaRPr lang="en-US" b="0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1602048"/>
        <c:crosses val="autoZero"/>
        <c:crossBetween val="between"/>
      </c:valAx>
      <c:valAx>
        <c:axId val="4416055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%NAV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1607680"/>
        <c:crosses val="max"/>
        <c:crossBetween val="between"/>
      </c:valAx>
      <c:dateAx>
        <c:axId val="4416076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1605504"/>
        <c:crosses val="autoZero"/>
        <c:auto val="1"/>
        <c:lblOffset val="100"/>
        <c:baseTimeUnit val="days"/>
      </c:dateAx>
      <c:spPr>
        <a:noFill/>
      </c:spPr>
    </c:plotArea>
    <c:legend>
      <c:legendPos val="b"/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'Sonata Prepay Risk vs IOS OAS'!$C$2</c:f>
              <c:strCache>
                <c:ptCount val="1"/>
                <c:pt idx="0">
                  <c:v>IO OAS</c:v>
                </c:pt>
              </c:strCache>
            </c:strRef>
          </c:tx>
          <c:spPr>
            <a:ln w="6350">
              <a:solidFill>
                <a:srgbClr val="C4B59B"/>
              </a:solidFill>
            </a:ln>
          </c:spPr>
          <c:marker>
            <c:symbol val="none"/>
          </c:marker>
          <c:cat>
            <c:numRef>
              <c:f>'Sonata Prepay Risk vs IOS OAS'!$B$727:$B$1370</c:f>
              <c:numCache>
                <c:formatCode>m/d/yyyy</c:formatCode>
                <c:ptCount val="644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41660</c:v>
                </c:pt>
                <c:pt idx="11">
                  <c:v>41661</c:v>
                </c:pt>
                <c:pt idx="12">
                  <c:v>41662</c:v>
                </c:pt>
                <c:pt idx="13">
                  <c:v>41663</c:v>
                </c:pt>
                <c:pt idx="14">
                  <c:v>41666</c:v>
                </c:pt>
                <c:pt idx="15">
                  <c:v>41667</c:v>
                </c:pt>
                <c:pt idx="16">
                  <c:v>41668</c:v>
                </c:pt>
                <c:pt idx="17">
                  <c:v>41669</c:v>
                </c:pt>
                <c:pt idx="18">
                  <c:v>41670</c:v>
                </c:pt>
                <c:pt idx="19">
                  <c:v>41673</c:v>
                </c:pt>
                <c:pt idx="20">
                  <c:v>41674</c:v>
                </c:pt>
                <c:pt idx="21">
                  <c:v>41675</c:v>
                </c:pt>
                <c:pt idx="22">
                  <c:v>41676</c:v>
                </c:pt>
                <c:pt idx="23">
                  <c:v>41677</c:v>
                </c:pt>
                <c:pt idx="24">
                  <c:v>41680</c:v>
                </c:pt>
                <c:pt idx="25">
                  <c:v>41681</c:v>
                </c:pt>
                <c:pt idx="26">
                  <c:v>41682</c:v>
                </c:pt>
                <c:pt idx="27">
                  <c:v>41683</c:v>
                </c:pt>
                <c:pt idx="28">
                  <c:v>41684</c:v>
                </c:pt>
                <c:pt idx="29">
                  <c:v>41688</c:v>
                </c:pt>
                <c:pt idx="30">
                  <c:v>41689</c:v>
                </c:pt>
                <c:pt idx="31">
                  <c:v>41690</c:v>
                </c:pt>
                <c:pt idx="32">
                  <c:v>41691</c:v>
                </c:pt>
                <c:pt idx="33">
                  <c:v>41694</c:v>
                </c:pt>
                <c:pt idx="34">
                  <c:v>41695</c:v>
                </c:pt>
                <c:pt idx="35">
                  <c:v>41696</c:v>
                </c:pt>
                <c:pt idx="36">
                  <c:v>41697</c:v>
                </c:pt>
                <c:pt idx="37">
                  <c:v>41698</c:v>
                </c:pt>
                <c:pt idx="38">
                  <c:v>41701</c:v>
                </c:pt>
                <c:pt idx="39">
                  <c:v>41702</c:v>
                </c:pt>
                <c:pt idx="40">
                  <c:v>41703</c:v>
                </c:pt>
                <c:pt idx="41">
                  <c:v>41704</c:v>
                </c:pt>
                <c:pt idx="42">
                  <c:v>41705</c:v>
                </c:pt>
                <c:pt idx="43">
                  <c:v>41708</c:v>
                </c:pt>
                <c:pt idx="44">
                  <c:v>41709</c:v>
                </c:pt>
                <c:pt idx="45">
                  <c:v>41710</c:v>
                </c:pt>
                <c:pt idx="46">
                  <c:v>41711</c:v>
                </c:pt>
                <c:pt idx="47">
                  <c:v>41712</c:v>
                </c:pt>
                <c:pt idx="48">
                  <c:v>41715</c:v>
                </c:pt>
                <c:pt idx="49">
                  <c:v>41716</c:v>
                </c:pt>
                <c:pt idx="50">
                  <c:v>41717</c:v>
                </c:pt>
                <c:pt idx="51">
                  <c:v>41718</c:v>
                </c:pt>
                <c:pt idx="52">
                  <c:v>41719</c:v>
                </c:pt>
                <c:pt idx="53">
                  <c:v>41722</c:v>
                </c:pt>
                <c:pt idx="54">
                  <c:v>41723</c:v>
                </c:pt>
                <c:pt idx="55">
                  <c:v>41724</c:v>
                </c:pt>
                <c:pt idx="56">
                  <c:v>41725</c:v>
                </c:pt>
                <c:pt idx="57">
                  <c:v>41726</c:v>
                </c:pt>
                <c:pt idx="58">
                  <c:v>41729</c:v>
                </c:pt>
                <c:pt idx="59">
                  <c:v>41730</c:v>
                </c:pt>
                <c:pt idx="60">
                  <c:v>41731</c:v>
                </c:pt>
                <c:pt idx="61">
                  <c:v>41732</c:v>
                </c:pt>
                <c:pt idx="62">
                  <c:v>41733</c:v>
                </c:pt>
                <c:pt idx="63">
                  <c:v>41736</c:v>
                </c:pt>
                <c:pt idx="64">
                  <c:v>41737</c:v>
                </c:pt>
                <c:pt idx="65">
                  <c:v>41738</c:v>
                </c:pt>
                <c:pt idx="66">
                  <c:v>41739</c:v>
                </c:pt>
                <c:pt idx="67">
                  <c:v>41740</c:v>
                </c:pt>
                <c:pt idx="68">
                  <c:v>41743</c:v>
                </c:pt>
                <c:pt idx="69">
                  <c:v>41744</c:v>
                </c:pt>
                <c:pt idx="70">
                  <c:v>41745</c:v>
                </c:pt>
                <c:pt idx="71">
                  <c:v>41746</c:v>
                </c:pt>
                <c:pt idx="72">
                  <c:v>41750</c:v>
                </c:pt>
                <c:pt idx="73">
                  <c:v>41751</c:v>
                </c:pt>
                <c:pt idx="74">
                  <c:v>41752</c:v>
                </c:pt>
                <c:pt idx="75">
                  <c:v>41753</c:v>
                </c:pt>
                <c:pt idx="76">
                  <c:v>41754</c:v>
                </c:pt>
                <c:pt idx="77">
                  <c:v>41757</c:v>
                </c:pt>
                <c:pt idx="78">
                  <c:v>41758</c:v>
                </c:pt>
                <c:pt idx="79">
                  <c:v>41759</c:v>
                </c:pt>
                <c:pt idx="80">
                  <c:v>41760</c:v>
                </c:pt>
                <c:pt idx="81">
                  <c:v>41761</c:v>
                </c:pt>
                <c:pt idx="82">
                  <c:v>41764</c:v>
                </c:pt>
                <c:pt idx="83">
                  <c:v>41765</c:v>
                </c:pt>
                <c:pt idx="84">
                  <c:v>41766</c:v>
                </c:pt>
                <c:pt idx="85">
                  <c:v>41767</c:v>
                </c:pt>
                <c:pt idx="86">
                  <c:v>41768</c:v>
                </c:pt>
                <c:pt idx="87">
                  <c:v>41771</c:v>
                </c:pt>
                <c:pt idx="88">
                  <c:v>41772</c:v>
                </c:pt>
                <c:pt idx="89">
                  <c:v>41773</c:v>
                </c:pt>
                <c:pt idx="90">
                  <c:v>41774</c:v>
                </c:pt>
                <c:pt idx="91">
                  <c:v>41775</c:v>
                </c:pt>
                <c:pt idx="92">
                  <c:v>41778</c:v>
                </c:pt>
                <c:pt idx="93">
                  <c:v>41779</c:v>
                </c:pt>
                <c:pt idx="94">
                  <c:v>41780</c:v>
                </c:pt>
                <c:pt idx="95">
                  <c:v>41781</c:v>
                </c:pt>
                <c:pt idx="96">
                  <c:v>41782</c:v>
                </c:pt>
                <c:pt idx="97">
                  <c:v>41786</c:v>
                </c:pt>
                <c:pt idx="98">
                  <c:v>41787</c:v>
                </c:pt>
                <c:pt idx="99">
                  <c:v>41788</c:v>
                </c:pt>
                <c:pt idx="100">
                  <c:v>41789</c:v>
                </c:pt>
                <c:pt idx="101">
                  <c:v>41792</c:v>
                </c:pt>
                <c:pt idx="102">
                  <c:v>41793</c:v>
                </c:pt>
                <c:pt idx="103">
                  <c:v>41794</c:v>
                </c:pt>
                <c:pt idx="104">
                  <c:v>41795</c:v>
                </c:pt>
                <c:pt idx="105">
                  <c:v>41796</c:v>
                </c:pt>
                <c:pt idx="106">
                  <c:v>41799</c:v>
                </c:pt>
                <c:pt idx="107">
                  <c:v>41800</c:v>
                </c:pt>
                <c:pt idx="108">
                  <c:v>41801</c:v>
                </c:pt>
                <c:pt idx="109">
                  <c:v>41802</c:v>
                </c:pt>
                <c:pt idx="110">
                  <c:v>41803</c:v>
                </c:pt>
                <c:pt idx="111">
                  <c:v>41806</c:v>
                </c:pt>
                <c:pt idx="112">
                  <c:v>41807</c:v>
                </c:pt>
                <c:pt idx="113">
                  <c:v>41808</c:v>
                </c:pt>
                <c:pt idx="114">
                  <c:v>41809</c:v>
                </c:pt>
                <c:pt idx="115">
                  <c:v>41810</c:v>
                </c:pt>
                <c:pt idx="116">
                  <c:v>41813</c:v>
                </c:pt>
                <c:pt idx="117">
                  <c:v>41814</c:v>
                </c:pt>
                <c:pt idx="118">
                  <c:v>41815</c:v>
                </c:pt>
                <c:pt idx="119">
                  <c:v>41816</c:v>
                </c:pt>
                <c:pt idx="120">
                  <c:v>41817</c:v>
                </c:pt>
                <c:pt idx="121">
                  <c:v>41820</c:v>
                </c:pt>
                <c:pt idx="122">
                  <c:v>41821</c:v>
                </c:pt>
                <c:pt idx="123">
                  <c:v>41822</c:v>
                </c:pt>
                <c:pt idx="124">
                  <c:v>41823</c:v>
                </c:pt>
                <c:pt idx="125">
                  <c:v>41827</c:v>
                </c:pt>
                <c:pt idx="126">
                  <c:v>41828</c:v>
                </c:pt>
                <c:pt idx="127">
                  <c:v>41829</c:v>
                </c:pt>
                <c:pt idx="128">
                  <c:v>41830</c:v>
                </c:pt>
                <c:pt idx="129">
                  <c:v>41831</c:v>
                </c:pt>
                <c:pt idx="130">
                  <c:v>41834</c:v>
                </c:pt>
                <c:pt idx="131">
                  <c:v>41835</c:v>
                </c:pt>
                <c:pt idx="132">
                  <c:v>41836</c:v>
                </c:pt>
                <c:pt idx="133">
                  <c:v>41837</c:v>
                </c:pt>
                <c:pt idx="134">
                  <c:v>41838</c:v>
                </c:pt>
                <c:pt idx="135">
                  <c:v>41841</c:v>
                </c:pt>
                <c:pt idx="136">
                  <c:v>41842</c:v>
                </c:pt>
                <c:pt idx="137">
                  <c:v>41843</c:v>
                </c:pt>
                <c:pt idx="138">
                  <c:v>41844</c:v>
                </c:pt>
                <c:pt idx="139">
                  <c:v>41845</c:v>
                </c:pt>
                <c:pt idx="140">
                  <c:v>41848</c:v>
                </c:pt>
                <c:pt idx="141">
                  <c:v>41849</c:v>
                </c:pt>
                <c:pt idx="142">
                  <c:v>41850</c:v>
                </c:pt>
                <c:pt idx="143">
                  <c:v>41851</c:v>
                </c:pt>
                <c:pt idx="144">
                  <c:v>41852</c:v>
                </c:pt>
                <c:pt idx="145">
                  <c:v>41855</c:v>
                </c:pt>
                <c:pt idx="146">
                  <c:v>41856</c:v>
                </c:pt>
                <c:pt idx="147">
                  <c:v>41857</c:v>
                </c:pt>
                <c:pt idx="148">
                  <c:v>41858</c:v>
                </c:pt>
                <c:pt idx="149">
                  <c:v>41859</c:v>
                </c:pt>
                <c:pt idx="150">
                  <c:v>41862</c:v>
                </c:pt>
                <c:pt idx="151">
                  <c:v>41863</c:v>
                </c:pt>
                <c:pt idx="152">
                  <c:v>41864</c:v>
                </c:pt>
                <c:pt idx="153">
                  <c:v>41865</c:v>
                </c:pt>
                <c:pt idx="154">
                  <c:v>41866</c:v>
                </c:pt>
                <c:pt idx="155">
                  <c:v>41869</c:v>
                </c:pt>
                <c:pt idx="156">
                  <c:v>41870</c:v>
                </c:pt>
                <c:pt idx="157">
                  <c:v>41871</c:v>
                </c:pt>
                <c:pt idx="158">
                  <c:v>41872</c:v>
                </c:pt>
                <c:pt idx="159">
                  <c:v>41873</c:v>
                </c:pt>
                <c:pt idx="160">
                  <c:v>41876</c:v>
                </c:pt>
                <c:pt idx="161">
                  <c:v>41877</c:v>
                </c:pt>
                <c:pt idx="162">
                  <c:v>41878</c:v>
                </c:pt>
                <c:pt idx="163">
                  <c:v>41879</c:v>
                </c:pt>
                <c:pt idx="164">
                  <c:v>41880</c:v>
                </c:pt>
                <c:pt idx="165">
                  <c:v>41884</c:v>
                </c:pt>
                <c:pt idx="166">
                  <c:v>41885</c:v>
                </c:pt>
                <c:pt idx="167">
                  <c:v>41886</c:v>
                </c:pt>
                <c:pt idx="168">
                  <c:v>41887</c:v>
                </c:pt>
                <c:pt idx="169">
                  <c:v>41890</c:v>
                </c:pt>
                <c:pt idx="170">
                  <c:v>41891</c:v>
                </c:pt>
                <c:pt idx="171">
                  <c:v>41892</c:v>
                </c:pt>
                <c:pt idx="172">
                  <c:v>41893</c:v>
                </c:pt>
                <c:pt idx="173">
                  <c:v>41894</c:v>
                </c:pt>
                <c:pt idx="174">
                  <c:v>41897</c:v>
                </c:pt>
                <c:pt idx="175">
                  <c:v>41898</c:v>
                </c:pt>
                <c:pt idx="176">
                  <c:v>41899</c:v>
                </c:pt>
                <c:pt idx="177">
                  <c:v>41900</c:v>
                </c:pt>
                <c:pt idx="178">
                  <c:v>41901</c:v>
                </c:pt>
                <c:pt idx="179">
                  <c:v>41904</c:v>
                </c:pt>
                <c:pt idx="180">
                  <c:v>41905</c:v>
                </c:pt>
                <c:pt idx="181">
                  <c:v>41906</c:v>
                </c:pt>
                <c:pt idx="182">
                  <c:v>41907</c:v>
                </c:pt>
                <c:pt idx="183">
                  <c:v>41908</c:v>
                </c:pt>
                <c:pt idx="184">
                  <c:v>41911</c:v>
                </c:pt>
                <c:pt idx="185">
                  <c:v>41912</c:v>
                </c:pt>
                <c:pt idx="186">
                  <c:v>41913</c:v>
                </c:pt>
                <c:pt idx="187">
                  <c:v>41914</c:v>
                </c:pt>
                <c:pt idx="188">
                  <c:v>41915</c:v>
                </c:pt>
                <c:pt idx="189">
                  <c:v>41918</c:v>
                </c:pt>
                <c:pt idx="190">
                  <c:v>41919</c:v>
                </c:pt>
                <c:pt idx="191">
                  <c:v>41920</c:v>
                </c:pt>
                <c:pt idx="192">
                  <c:v>41921</c:v>
                </c:pt>
                <c:pt idx="193">
                  <c:v>41922</c:v>
                </c:pt>
                <c:pt idx="194">
                  <c:v>41926</c:v>
                </c:pt>
                <c:pt idx="195">
                  <c:v>41927</c:v>
                </c:pt>
                <c:pt idx="196">
                  <c:v>41928</c:v>
                </c:pt>
                <c:pt idx="197">
                  <c:v>41929</c:v>
                </c:pt>
                <c:pt idx="198">
                  <c:v>41932</c:v>
                </c:pt>
                <c:pt idx="199">
                  <c:v>41933</c:v>
                </c:pt>
                <c:pt idx="200">
                  <c:v>41934</c:v>
                </c:pt>
                <c:pt idx="201">
                  <c:v>41935</c:v>
                </c:pt>
                <c:pt idx="202">
                  <c:v>41936</c:v>
                </c:pt>
                <c:pt idx="203">
                  <c:v>41939</c:v>
                </c:pt>
                <c:pt idx="204">
                  <c:v>41940</c:v>
                </c:pt>
                <c:pt idx="205">
                  <c:v>41941</c:v>
                </c:pt>
                <c:pt idx="206">
                  <c:v>41942</c:v>
                </c:pt>
                <c:pt idx="207">
                  <c:v>41943</c:v>
                </c:pt>
                <c:pt idx="208">
                  <c:v>41946</c:v>
                </c:pt>
                <c:pt idx="209">
                  <c:v>41947</c:v>
                </c:pt>
                <c:pt idx="210">
                  <c:v>41948</c:v>
                </c:pt>
                <c:pt idx="211">
                  <c:v>41949</c:v>
                </c:pt>
                <c:pt idx="212">
                  <c:v>41950</c:v>
                </c:pt>
                <c:pt idx="213">
                  <c:v>41953</c:v>
                </c:pt>
                <c:pt idx="214">
                  <c:v>41955</c:v>
                </c:pt>
                <c:pt idx="215">
                  <c:v>41956</c:v>
                </c:pt>
                <c:pt idx="216">
                  <c:v>41957</c:v>
                </c:pt>
                <c:pt idx="217">
                  <c:v>41960</c:v>
                </c:pt>
                <c:pt idx="218">
                  <c:v>41961</c:v>
                </c:pt>
                <c:pt idx="219">
                  <c:v>41962</c:v>
                </c:pt>
                <c:pt idx="220">
                  <c:v>41963</c:v>
                </c:pt>
                <c:pt idx="221">
                  <c:v>41964</c:v>
                </c:pt>
                <c:pt idx="222">
                  <c:v>41967</c:v>
                </c:pt>
                <c:pt idx="223">
                  <c:v>41968</c:v>
                </c:pt>
                <c:pt idx="224">
                  <c:v>41969</c:v>
                </c:pt>
                <c:pt idx="225">
                  <c:v>41971</c:v>
                </c:pt>
                <c:pt idx="226">
                  <c:v>41974</c:v>
                </c:pt>
                <c:pt idx="227">
                  <c:v>41975</c:v>
                </c:pt>
                <c:pt idx="228">
                  <c:v>41976</c:v>
                </c:pt>
                <c:pt idx="229">
                  <c:v>41977</c:v>
                </c:pt>
                <c:pt idx="230">
                  <c:v>41978</c:v>
                </c:pt>
                <c:pt idx="231">
                  <c:v>41981</c:v>
                </c:pt>
                <c:pt idx="232">
                  <c:v>41982</c:v>
                </c:pt>
                <c:pt idx="233">
                  <c:v>41983</c:v>
                </c:pt>
                <c:pt idx="234">
                  <c:v>41984</c:v>
                </c:pt>
                <c:pt idx="235">
                  <c:v>41985</c:v>
                </c:pt>
                <c:pt idx="236">
                  <c:v>41988</c:v>
                </c:pt>
                <c:pt idx="237">
                  <c:v>41989</c:v>
                </c:pt>
                <c:pt idx="238">
                  <c:v>41990</c:v>
                </c:pt>
                <c:pt idx="239">
                  <c:v>41991</c:v>
                </c:pt>
                <c:pt idx="240">
                  <c:v>41992</c:v>
                </c:pt>
                <c:pt idx="241">
                  <c:v>41995</c:v>
                </c:pt>
                <c:pt idx="242">
                  <c:v>41996</c:v>
                </c:pt>
                <c:pt idx="243">
                  <c:v>41997</c:v>
                </c:pt>
                <c:pt idx="244">
                  <c:v>41999</c:v>
                </c:pt>
                <c:pt idx="245">
                  <c:v>42002</c:v>
                </c:pt>
                <c:pt idx="246">
                  <c:v>42003</c:v>
                </c:pt>
                <c:pt idx="247">
                  <c:v>42004</c:v>
                </c:pt>
                <c:pt idx="248">
                  <c:v>42006</c:v>
                </c:pt>
                <c:pt idx="249">
                  <c:v>42009</c:v>
                </c:pt>
                <c:pt idx="250">
                  <c:v>42010</c:v>
                </c:pt>
                <c:pt idx="251">
                  <c:v>42011</c:v>
                </c:pt>
                <c:pt idx="252">
                  <c:v>42012</c:v>
                </c:pt>
                <c:pt idx="253">
                  <c:v>42013</c:v>
                </c:pt>
                <c:pt idx="254">
                  <c:v>42016</c:v>
                </c:pt>
                <c:pt idx="255">
                  <c:v>42017</c:v>
                </c:pt>
                <c:pt idx="256">
                  <c:v>42018</c:v>
                </c:pt>
                <c:pt idx="257">
                  <c:v>42019</c:v>
                </c:pt>
                <c:pt idx="258">
                  <c:v>42020</c:v>
                </c:pt>
                <c:pt idx="259">
                  <c:v>42024</c:v>
                </c:pt>
                <c:pt idx="260">
                  <c:v>42025</c:v>
                </c:pt>
                <c:pt idx="261">
                  <c:v>42026</c:v>
                </c:pt>
                <c:pt idx="262">
                  <c:v>42027</c:v>
                </c:pt>
                <c:pt idx="263">
                  <c:v>42030</c:v>
                </c:pt>
                <c:pt idx="264">
                  <c:v>42031</c:v>
                </c:pt>
                <c:pt idx="265">
                  <c:v>42032</c:v>
                </c:pt>
                <c:pt idx="266">
                  <c:v>42033</c:v>
                </c:pt>
                <c:pt idx="267">
                  <c:v>42034</c:v>
                </c:pt>
                <c:pt idx="268">
                  <c:v>42037</c:v>
                </c:pt>
                <c:pt idx="269">
                  <c:v>42038</c:v>
                </c:pt>
                <c:pt idx="270">
                  <c:v>42039</c:v>
                </c:pt>
                <c:pt idx="271">
                  <c:v>42040</c:v>
                </c:pt>
                <c:pt idx="272">
                  <c:v>42041</c:v>
                </c:pt>
                <c:pt idx="273">
                  <c:v>42044</c:v>
                </c:pt>
                <c:pt idx="274">
                  <c:v>42045</c:v>
                </c:pt>
                <c:pt idx="275">
                  <c:v>42046</c:v>
                </c:pt>
                <c:pt idx="276">
                  <c:v>42047</c:v>
                </c:pt>
                <c:pt idx="277">
                  <c:v>42048</c:v>
                </c:pt>
                <c:pt idx="278">
                  <c:v>42052</c:v>
                </c:pt>
                <c:pt idx="279">
                  <c:v>42053</c:v>
                </c:pt>
                <c:pt idx="280">
                  <c:v>42054</c:v>
                </c:pt>
                <c:pt idx="281">
                  <c:v>42055</c:v>
                </c:pt>
                <c:pt idx="282">
                  <c:v>42058</c:v>
                </c:pt>
                <c:pt idx="283">
                  <c:v>42059</c:v>
                </c:pt>
                <c:pt idx="284">
                  <c:v>42060</c:v>
                </c:pt>
                <c:pt idx="285">
                  <c:v>42061</c:v>
                </c:pt>
                <c:pt idx="286">
                  <c:v>42062</c:v>
                </c:pt>
                <c:pt idx="287">
                  <c:v>42065</c:v>
                </c:pt>
                <c:pt idx="288">
                  <c:v>42066</c:v>
                </c:pt>
                <c:pt idx="289">
                  <c:v>42067</c:v>
                </c:pt>
                <c:pt idx="290">
                  <c:v>42068</c:v>
                </c:pt>
                <c:pt idx="291">
                  <c:v>42069</c:v>
                </c:pt>
                <c:pt idx="292">
                  <c:v>42072</c:v>
                </c:pt>
                <c:pt idx="293">
                  <c:v>42073</c:v>
                </c:pt>
                <c:pt idx="294">
                  <c:v>42074</c:v>
                </c:pt>
                <c:pt idx="295">
                  <c:v>42075</c:v>
                </c:pt>
                <c:pt idx="296">
                  <c:v>42076</c:v>
                </c:pt>
                <c:pt idx="297">
                  <c:v>42079</c:v>
                </c:pt>
                <c:pt idx="298">
                  <c:v>42080</c:v>
                </c:pt>
                <c:pt idx="299">
                  <c:v>42081</c:v>
                </c:pt>
                <c:pt idx="300">
                  <c:v>42082</c:v>
                </c:pt>
                <c:pt idx="301">
                  <c:v>42083</c:v>
                </c:pt>
                <c:pt idx="302">
                  <c:v>42086</c:v>
                </c:pt>
                <c:pt idx="303">
                  <c:v>42087</c:v>
                </c:pt>
                <c:pt idx="304">
                  <c:v>42088</c:v>
                </c:pt>
                <c:pt idx="305">
                  <c:v>42089</c:v>
                </c:pt>
                <c:pt idx="306">
                  <c:v>42090</c:v>
                </c:pt>
                <c:pt idx="307">
                  <c:v>42093</c:v>
                </c:pt>
                <c:pt idx="308">
                  <c:v>42094</c:v>
                </c:pt>
                <c:pt idx="309">
                  <c:v>42095</c:v>
                </c:pt>
                <c:pt idx="310">
                  <c:v>42096</c:v>
                </c:pt>
                <c:pt idx="311">
                  <c:v>42097</c:v>
                </c:pt>
                <c:pt idx="312">
                  <c:v>42100</c:v>
                </c:pt>
                <c:pt idx="313">
                  <c:v>42101</c:v>
                </c:pt>
                <c:pt idx="314">
                  <c:v>42102</c:v>
                </c:pt>
                <c:pt idx="315">
                  <c:v>42103</c:v>
                </c:pt>
                <c:pt idx="316">
                  <c:v>42104</c:v>
                </c:pt>
                <c:pt idx="317">
                  <c:v>42107</c:v>
                </c:pt>
                <c:pt idx="318">
                  <c:v>42108</c:v>
                </c:pt>
                <c:pt idx="319">
                  <c:v>42109</c:v>
                </c:pt>
                <c:pt idx="320">
                  <c:v>42110</c:v>
                </c:pt>
                <c:pt idx="321">
                  <c:v>42111</c:v>
                </c:pt>
                <c:pt idx="322">
                  <c:v>42114</c:v>
                </c:pt>
                <c:pt idx="323">
                  <c:v>42115</c:v>
                </c:pt>
                <c:pt idx="324">
                  <c:v>42116</c:v>
                </c:pt>
                <c:pt idx="325">
                  <c:v>42117</c:v>
                </c:pt>
                <c:pt idx="326">
                  <c:v>42118</c:v>
                </c:pt>
                <c:pt idx="327">
                  <c:v>42121</c:v>
                </c:pt>
                <c:pt idx="328">
                  <c:v>42122</c:v>
                </c:pt>
                <c:pt idx="329">
                  <c:v>42123</c:v>
                </c:pt>
                <c:pt idx="330">
                  <c:v>42124</c:v>
                </c:pt>
                <c:pt idx="331">
                  <c:v>42125</c:v>
                </c:pt>
                <c:pt idx="332">
                  <c:v>42128</c:v>
                </c:pt>
                <c:pt idx="333">
                  <c:v>42129</c:v>
                </c:pt>
                <c:pt idx="334">
                  <c:v>42130</c:v>
                </c:pt>
                <c:pt idx="335">
                  <c:v>42131</c:v>
                </c:pt>
                <c:pt idx="336">
                  <c:v>42132</c:v>
                </c:pt>
                <c:pt idx="337">
                  <c:v>42135</c:v>
                </c:pt>
                <c:pt idx="338">
                  <c:v>42136</c:v>
                </c:pt>
                <c:pt idx="339">
                  <c:v>42137</c:v>
                </c:pt>
                <c:pt idx="340">
                  <c:v>42138</c:v>
                </c:pt>
                <c:pt idx="341">
                  <c:v>42139</c:v>
                </c:pt>
                <c:pt idx="342">
                  <c:v>42142</c:v>
                </c:pt>
                <c:pt idx="343">
                  <c:v>42143</c:v>
                </c:pt>
                <c:pt idx="344">
                  <c:v>42144</c:v>
                </c:pt>
                <c:pt idx="345">
                  <c:v>42145</c:v>
                </c:pt>
                <c:pt idx="346">
                  <c:v>42146</c:v>
                </c:pt>
                <c:pt idx="347">
                  <c:v>42150</c:v>
                </c:pt>
                <c:pt idx="348">
                  <c:v>42151</c:v>
                </c:pt>
                <c:pt idx="349">
                  <c:v>42152</c:v>
                </c:pt>
                <c:pt idx="350">
                  <c:v>42153</c:v>
                </c:pt>
                <c:pt idx="351">
                  <c:v>42156</c:v>
                </c:pt>
                <c:pt idx="352">
                  <c:v>42157</c:v>
                </c:pt>
                <c:pt idx="353">
                  <c:v>42158</c:v>
                </c:pt>
                <c:pt idx="354">
                  <c:v>42159</c:v>
                </c:pt>
                <c:pt idx="355">
                  <c:v>42160</c:v>
                </c:pt>
                <c:pt idx="356">
                  <c:v>42163</c:v>
                </c:pt>
                <c:pt idx="357">
                  <c:v>42164</c:v>
                </c:pt>
                <c:pt idx="358">
                  <c:v>42165</c:v>
                </c:pt>
                <c:pt idx="359">
                  <c:v>42166</c:v>
                </c:pt>
                <c:pt idx="360">
                  <c:v>42167</c:v>
                </c:pt>
                <c:pt idx="361">
                  <c:v>42170</c:v>
                </c:pt>
                <c:pt idx="362">
                  <c:v>42171</c:v>
                </c:pt>
                <c:pt idx="363">
                  <c:v>42172</c:v>
                </c:pt>
                <c:pt idx="364">
                  <c:v>42173</c:v>
                </c:pt>
                <c:pt idx="365">
                  <c:v>42174</c:v>
                </c:pt>
                <c:pt idx="366">
                  <c:v>42177</c:v>
                </c:pt>
                <c:pt idx="367">
                  <c:v>42178</c:v>
                </c:pt>
                <c:pt idx="368">
                  <c:v>42179</c:v>
                </c:pt>
                <c:pt idx="369">
                  <c:v>42180</c:v>
                </c:pt>
                <c:pt idx="370">
                  <c:v>42181</c:v>
                </c:pt>
                <c:pt idx="371">
                  <c:v>42184</c:v>
                </c:pt>
                <c:pt idx="372">
                  <c:v>42185</c:v>
                </c:pt>
                <c:pt idx="373">
                  <c:v>42186</c:v>
                </c:pt>
                <c:pt idx="374">
                  <c:v>42187</c:v>
                </c:pt>
                <c:pt idx="375">
                  <c:v>42191</c:v>
                </c:pt>
                <c:pt idx="376">
                  <c:v>42192</c:v>
                </c:pt>
                <c:pt idx="377">
                  <c:v>42193</c:v>
                </c:pt>
                <c:pt idx="378">
                  <c:v>42194</c:v>
                </c:pt>
                <c:pt idx="379">
                  <c:v>42195</c:v>
                </c:pt>
                <c:pt idx="380">
                  <c:v>42198</c:v>
                </c:pt>
                <c:pt idx="381">
                  <c:v>42199</c:v>
                </c:pt>
                <c:pt idx="382">
                  <c:v>42200</c:v>
                </c:pt>
                <c:pt idx="383">
                  <c:v>42201</c:v>
                </c:pt>
                <c:pt idx="384">
                  <c:v>42202</c:v>
                </c:pt>
                <c:pt idx="385">
                  <c:v>42205</c:v>
                </c:pt>
                <c:pt idx="386">
                  <c:v>42206</c:v>
                </c:pt>
                <c:pt idx="387">
                  <c:v>42207</c:v>
                </c:pt>
                <c:pt idx="388">
                  <c:v>42208</c:v>
                </c:pt>
                <c:pt idx="389">
                  <c:v>42209</c:v>
                </c:pt>
                <c:pt idx="390">
                  <c:v>42212</c:v>
                </c:pt>
                <c:pt idx="391">
                  <c:v>42213</c:v>
                </c:pt>
                <c:pt idx="392">
                  <c:v>42214</c:v>
                </c:pt>
                <c:pt idx="393">
                  <c:v>42215</c:v>
                </c:pt>
                <c:pt idx="394">
                  <c:v>42216</c:v>
                </c:pt>
                <c:pt idx="395">
                  <c:v>42219</c:v>
                </c:pt>
                <c:pt idx="396">
                  <c:v>42220</c:v>
                </c:pt>
                <c:pt idx="397">
                  <c:v>42221</c:v>
                </c:pt>
                <c:pt idx="398">
                  <c:v>42222</c:v>
                </c:pt>
                <c:pt idx="399">
                  <c:v>42223</c:v>
                </c:pt>
                <c:pt idx="400">
                  <c:v>42226</c:v>
                </c:pt>
                <c:pt idx="401">
                  <c:v>42227</c:v>
                </c:pt>
                <c:pt idx="402">
                  <c:v>42228</c:v>
                </c:pt>
                <c:pt idx="403">
                  <c:v>42229</c:v>
                </c:pt>
                <c:pt idx="404">
                  <c:v>42230</c:v>
                </c:pt>
                <c:pt idx="405">
                  <c:v>42233</c:v>
                </c:pt>
                <c:pt idx="406">
                  <c:v>42234</c:v>
                </c:pt>
                <c:pt idx="407">
                  <c:v>42235</c:v>
                </c:pt>
                <c:pt idx="408">
                  <c:v>42236</c:v>
                </c:pt>
                <c:pt idx="409">
                  <c:v>42237</c:v>
                </c:pt>
                <c:pt idx="410">
                  <c:v>42240</c:v>
                </c:pt>
                <c:pt idx="411">
                  <c:v>42241</c:v>
                </c:pt>
                <c:pt idx="412">
                  <c:v>42242</c:v>
                </c:pt>
                <c:pt idx="413">
                  <c:v>42243</c:v>
                </c:pt>
                <c:pt idx="414">
                  <c:v>42244</c:v>
                </c:pt>
                <c:pt idx="415">
                  <c:v>42247</c:v>
                </c:pt>
                <c:pt idx="416">
                  <c:v>42248</c:v>
                </c:pt>
                <c:pt idx="417">
                  <c:v>42249</c:v>
                </c:pt>
                <c:pt idx="418">
                  <c:v>42250</c:v>
                </c:pt>
                <c:pt idx="419">
                  <c:v>42251</c:v>
                </c:pt>
                <c:pt idx="420">
                  <c:v>42255</c:v>
                </c:pt>
                <c:pt idx="421">
                  <c:v>42256</c:v>
                </c:pt>
                <c:pt idx="422">
                  <c:v>42257</c:v>
                </c:pt>
                <c:pt idx="423">
                  <c:v>42258</c:v>
                </c:pt>
                <c:pt idx="424">
                  <c:v>42261</c:v>
                </c:pt>
                <c:pt idx="425">
                  <c:v>42262</c:v>
                </c:pt>
                <c:pt idx="426">
                  <c:v>42263</c:v>
                </c:pt>
                <c:pt idx="427">
                  <c:v>42264</c:v>
                </c:pt>
                <c:pt idx="428">
                  <c:v>42265</c:v>
                </c:pt>
                <c:pt idx="429">
                  <c:v>42268</c:v>
                </c:pt>
                <c:pt idx="430">
                  <c:v>42269</c:v>
                </c:pt>
                <c:pt idx="431">
                  <c:v>42270</c:v>
                </c:pt>
                <c:pt idx="432">
                  <c:v>42271</c:v>
                </c:pt>
                <c:pt idx="433">
                  <c:v>42272</c:v>
                </c:pt>
                <c:pt idx="434">
                  <c:v>42275</c:v>
                </c:pt>
                <c:pt idx="435">
                  <c:v>42276</c:v>
                </c:pt>
                <c:pt idx="436">
                  <c:v>42277</c:v>
                </c:pt>
                <c:pt idx="437">
                  <c:v>42278</c:v>
                </c:pt>
                <c:pt idx="438">
                  <c:v>42279</c:v>
                </c:pt>
                <c:pt idx="439">
                  <c:v>42282</c:v>
                </c:pt>
                <c:pt idx="440">
                  <c:v>42283</c:v>
                </c:pt>
                <c:pt idx="441">
                  <c:v>42284</c:v>
                </c:pt>
                <c:pt idx="442">
                  <c:v>42285</c:v>
                </c:pt>
                <c:pt idx="443">
                  <c:v>42286</c:v>
                </c:pt>
                <c:pt idx="444">
                  <c:v>42290</c:v>
                </c:pt>
                <c:pt idx="445">
                  <c:v>42291</c:v>
                </c:pt>
                <c:pt idx="446">
                  <c:v>42292</c:v>
                </c:pt>
                <c:pt idx="447">
                  <c:v>42293</c:v>
                </c:pt>
                <c:pt idx="448">
                  <c:v>42296</c:v>
                </c:pt>
                <c:pt idx="449">
                  <c:v>42297</c:v>
                </c:pt>
                <c:pt idx="450">
                  <c:v>42298</c:v>
                </c:pt>
                <c:pt idx="451">
                  <c:v>42299</c:v>
                </c:pt>
                <c:pt idx="452">
                  <c:v>42300</c:v>
                </c:pt>
                <c:pt idx="453">
                  <c:v>42303</c:v>
                </c:pt>
                <c:pt idx="454">
                  <c:v>42304</c:v>
                </c:pt>
                <c:pt idx="455">
                  <c:v>42305</c:v>
                </c:pt>
                <c:pt idx="456">
                  <c:v>42306</c:v>
                </c:pt>
                <c:pt idx="457">
                  <c:v>42307</c:v>
                </c:pt>
                <c:pt idx="458">
                  <c:v>42310</c:v>
                </c:pt>
                <c:pt idx="459">
                  <c:v>42311</c:v>
                </c:pt>
                <c:pt idx="460">
                  <c:v>42312</c:v>
                </c:pt>
                <c:pt idx="461">
                  <c:v>42313</c:v>
                </c:pt>
                <c:pt idx="462">
                  <c:v>42314</c:v>
                </c:pt>
                <c:pt idx="463">
                  <c:v>42317</c:v>
                </c:pt>
                <c:pt idx="464">
                  <c:v>42318</c:v>
                </c:pt>
                <c:pt idx="465">
                  <c:v>42320</c:v>
                </c:pt>
                <c:pt idx="466">
                  <c:v>42321</c:v>
                </c:pt>
                <c:pt idx="467">
                  <c:v>42324</c:v>
                </c:pt>
                <c:pt idx="468">
                  <c:v>42325</c:v>
                </c:pt>
                <c:pt idx="469">
                  <c:v>42326</c:v>
                </c:pt>
                <c:pt idx="470">
                  <c:v>42327</c:v>
                </c:pt>
                <c:pt idx="471">
                  <c:v>42328</c:v>
                </c:pt>
                <c:pt idx="472">
                  <c:v>42331</c:v>
                </c:pt>
                <c:pt idx="473">
                  <c:v>42332</c:v>
                </c:pt>
                <c:pt idx="474">
                  <c:v>42333</c:v>
                </c:pt>
                <c:pt idx="475">
                  <c:v>42335</c:v>
                </c:pt>
                <c:pt idx="476">
                  <c:v>42338</c:v>
                </c:pt>
                <c:pt idx="477">
                  <c:v>42339</c:v>
                </c:pt>
                <c:pt idx="478">
                  <c:v>42340</c:v>
                </c:pt>
                <c:pt idx="479">
                  <c:v>42341</c:v>
                </c:pt>
                <c:pt idx="480">
                  <c:v>42342</c:v>
                </c:pt>
                <c:pt idx="481">
                  <c:v>42345</c:v>
                </c:pt>
                <c:pt idx="482">
                  <c:v>42346</c:v>
                </c:pt>
                <c:pt idx="483">
                  <c:v>42347</c:v>
                </c:pt>
                <c:pt idx="484">
                  <c:v>42348</c:v>
                </c:pt>
                <c:pt idx="485">
                  <c:v>42349</c:v>
                </c:pt>
                <c:pt idx="486">
                  <c:v>42352</c:v>
                </c:pt>
                <c:pt idx="487">
                  <c:v>42353</c:v>
                </c:pt>
                <c:pt idx="488">
                  <c:v>42354</c:v>
                </c:pt>
                <c:pt idx="489">
                  <c:v>42355</c:v>
                </c:pt>
                <c:pt idx="490">
                  <c:v>42356</c:v>
                </c:pt>
                <c:pt idx="491">
                  <c:v>42359</c:v>
                </c:pt>
                <c:pt idx="492">
                  <c:v>42360</c:v>
                </c:pt>
                <c:pt idx="493">
                  <c:v>42361</c:v>
                </c:pt>
                <c:pt idx="494">
                  <c:v>42362</c:v>
                </c:pt>
                <c:pt idx="495">
                  <c:v>42366</c:v>
                </c:pt>
                <c:pt idx="496">
                  <c:v>42367</c:v>
                </c:pt>
                <c:pt idx="497">
                  <c:v>42368</c:v>
                </c:pt>
                <c:pt idx="498">
                  <c:v>42369</c:v>
                </c:pt>
                <c:pt idx="499">
                  <c:v>42373</c:v>
                </c:pt>
                <c:pt idx="500">
                  <c:v>42374</c:v>
                </c:pt>
                <c:pt idx="501">
                  <c:v>42375</c:v>
                </c:pt>
                <c:pt idx="502">
                  <c:v>42376</c:v>
                </c:pt>
                <c:pt idx="503">
                  <c:v>42377</c:v>
                </c:pt>
                <c:pt idx="504">
                  <c:v>42380</c:v>
                </c:pt>
                <c:pt idx="505">
                  <c:v>42381</c:v>
                </c:pt>
                <c:pt idx="506">
                  <c:v>42382</c:v>
                </c:pt>
                <c:pt idx="507">
                  <c:v>42383</c:v>
                </c:pt>
                <c:pt idx="508">
                  <c:v>42384</c:v>
                </c:pt>
                <c:pt idx="509">
                  <c:v>42388</c:v>
                </c:pt>
                <c:pt idx="510">
                  <c:v>42389</c:v>
                </c:pt>
                <c:pt idx="511">
                  <c:v>42390</c:v>
                </c:pt>
                <c:pt idx="512">
                  <c:v>42391</c:v>
                </c:pt>
                <c:pt idx="513">
                  <c:v>42394</c:v>
                </c:pt>
                <c:pt idx="514">
                  <c:v>42395</c:v>
                </c:pt>
                <c:pt idx="515">
                  <c:v>42396</c:v>
                </c:pt>
                <c:pt idx="516">
                  <c:v>42397</c:v>
                </c:pt>
                <c:pt idx="517">
                  <c:v>42398</c:v>
                </c:pt>
                <c:pt idx="518">
                  <c:v>42401</c:v>
                </c:pt>
                <c:pt idx="519">
                  <c:v>42402</c:v>
                </c:pt>
                <c:pt idx="520">
                  <c:v>42403</c:v>
                </c:pt>
                <c:pt idx="521">
                  <c:v>42404</c:v>
                </c:pt>
                <c:pt idx="522">
                  <c:v>42405</c:v>
                </c:pt>
                <c:pt idx="523">
                  <c:v>42408</c:v>
                </c:pt>
                <c:pt idx="524">
                  <c:v>42409</c:v>
                </c:pt>
                <c:pt idx="525">
                  <c:v>42410</c:v>
                </c:pt>
                <c:pt idx="526">
                  <c:v>42411</c:v>
                </c:pt>
                <c:pt idx="527">
                  <c:v>42412</c:v>
                </c:pt>
                <c:pt idx="528">
                  <c:v>42416</c:v>
                </c:pt>
                <c:pt idx="529">
                  <c:v>42417</c:v>
                </c:pt>
                <c:pt idx="530">
                  <c:v>42418</c:v>
                </c:pt>
                <c:pt idx="531">
                  <c:v>42419</c:v>
                </c:pt>
                <c:pt idx="532">
                  <c:v>42422</c:v>
                </c:pt>
                <c:pt idx="533">
                  <c:v>42423</c:v>
                </c:pt>
                <c:pt idx="534">
                  <c:v>42424</c:v>
                </c:pt>
                <c:pt idx="535">
                  <c:v>42425</c:v>
                </c:pt>
                <c:pt idx="536">
                  <c:v>42426</c:v>
                </c:pt>
                <c:pt idx="537">
                  <c:v>42429</c:v>
                </c:pt>
                <c:pt idx="538">
                  <c:v>42430</c:v>
                </c:pt>
                <c:pt idx="539">
                  <c:v>42431</c:v>
                </c:pt>
                <c:pt idx="540">
                  <c:v>42432</c:v>
                </c:pt>
                <c:pt idx="541">
                  <c:v>42433</c:v>
                </c:pt>
                <c:pt idx="542">
                  <c:v>42436</c:v>
                </c:pt>
                <c:pt idx="543">
                  <c:v>42437</c:v>
                </c:pt>
                <c:pt idx="544">
                  <c:v>42438</c:v>
                </c:pt>
                <c:pt idx="545">
                  <c:v>42439</c:v>
                </c:pt>
                <c:pt idx="546">
                  <c:v>42440</c:v>
                </c:pt>
                <c:pt idx="547">
                  <c:v>42443</c:v>
                </c:pt>
                <c:pt idx="548">
                  <c:v>42444</c:v>
                </c:pt>
                <c:pt idx="549">
                  <c:v>42445</c:v>
                </c:pt>
                <c:pt idx="550">
                  <c:v>42446</c:v>
                </c:pt>
                <c:pt idx="551">
                  <c:v>42447</c:v>
                </c:pt>
                <c:pt idx="552">
                  <c:v>42450</c:v>
                </c:pt>
                <c:pt idx="553">
                  <c:v>42451</c:v>
                </c:pt>
                <c:pt idx="554">
                  <c:v>42452</c:v>
                </c:pt>
                <c:pt idx="555">
                  <c:v>42453</c:v>
                </c:pt>
                <c:pt idx="556">
                  <c:v>42457</c:v>
                </c:pt>
                <c:pt idx="557">
                  <c:v>42458</c:v>
                </c:pt>
                <c:pt idx="558">
                  <c:v>42459</c:v>
                </c:pt>
                <c:pt idx="559">
                  <c:v>42460</c:v>
                </c:pt>
                <c:pt idx="560">
                  <c:v>42461</c:v>
                </c:pt>
                <c:pt idx="561">
                  <c:v>42464</c:v>
                </c:pt>
                <c:pt idx="562">
                  <c:v>42465</c:v>
                </c:pt>
                <c:pt idx="563">
                  <c:v>42466</c:v>
                </c:pt>
                <c:pt idx="564">
                  <c:v>42467</c:v>
                </c:pt>
                <c:pt idx="565">
                  <c:v>42468</c:v>
                </c:pt>
                <c:pt idx="566">
                  <c:v>42471</c:v>
                </c:pt>
                <c:pt idx="567">
                  <c:v>42472</c:v>
                </c:pt>
                <c:pt idx="568">
                  <c:v>42473</c:v>
                </c:pt>
                <c:pt idx="569">
                  <c:v>42474</c:v>
                </c:pt>
                <c:pt idx="570">
                  <c:v>42475</c:v>
                </c:pt>
                <c:pt idx="571">
                  <c:v>42478</c:v>
                </c:pt>
                <c:pt idx="572">
                  <c:v>42479</c:v>
                </c:pt>
                <c:pt idx="573">
                  <c:v>42480</c:v>
                </c:pt>
                <c:pt idx="574">
                  <c:v>42481</c:v>
                </c:pt>
                <c:pt idx="575">
                  <c:v>42482</c:v>
                </c:pt>
                <c:pt idx="576">
                  <c:v>42485</c:v>
                </c:pt>
                <c:pt idx="577">
                  <c:v>42486</c:v>
                </c:pt>
                <c:pt idx="578">
                  <c:v>42487</c:v>
                </c:pt>
                <c:pt idx="579">
                  <c:v>42488</c:v>
                </c:pt>
                <c:pt idx="580">
                  <c:v>42489</c:v>
                </c:pt>
                <c:pt idx="581">
                  <c:v>42492</c:v>
                </c:pt>
                <c:pt idx="582">
                  <c:v>42493</c:v>
                </c:pt>
                <c:pt idx="583">
                  <c:v>42494</c:v>
                </c:pt>
                <c:pt idx="584">
                  <c:v>42495</c:v>
                </c:pt>
                <c:pt idx="585">
                  <c:v>42496</c:v>
                </c:pt>
                <c:pt idx="586">
                  <c:v>42499</c:v>
                </c:pt>
                <c:pt idx="587">
                  <c:v>42500</c:v>
                </c:pt>
                <c:pt idx="588">
                  <c:v>42501</c:v>
                </c:pt>
                <c:pt idx="589">
                  <c:v>42502</c:v>
                </c:pt>
                <c:pt idx="590">
                  <c:v>42503</c:v>
                </c:pt>
                <c:pt idx="591">
                  <c:v>42506</c:v>
                </c:pt>
                <c:pt idx="592">
                  <c:v>42507</c:v>
                </c:pt>
                <c:pt idx="593">
                  <c:v>42508</c:v>
                </c:pt>
                <c:pt idx="594">
                  <c:v>42509</c:v>
                </c:pt>
                <c:pt idx="595">
                  <c:v>42510</c:v>
                </c:pt>
                <c:pt idx="596">
                  <c:v>42513</c:v>
                </c:pt>
                <c:pt idx="597">
                  <c:v>42514</c:v>
                </c:pt>
                <c:pt idx="598">
                  <c:v>42515</c:v>
                </c:pt>
                <c:pt idx="599">
                  <c:v>42516</c:v>
                </c:pt>
                <c:pt idx="600">
                  <c:v>42517</c:v>
                </c:pt>
                <c:pt idx="601">
                  <c:v>42521</c:v>
                </c:pt>
                <c:pt idx="602">
                  <c:v>42522</c:v>
                </c:pt>
                <c:pt idx="603">
                  <c:v>42523</c:v>
                </c:pt>
                <c:pt idx="604">
                  <c:v>42524</c:v>
                </c:pt>
                <c:pt idx="605">
                  <c:v>42527</c:v>
                </c:pt>
                <c:pt idx="606">
                  <c:v>42528</c:v>
                </c:pt>
                <c:pt idx="607">
                  <c:v>42529</c:v>
                </c:pt>
                <c:pt idx="608">
                  <c:v>42530</c:v>
                </c:pt>
                <c:pt idx="609">
                  <c:v>42531</c:v>
                </c:pt>
                <c:pt idx="610">
                  <c:v>42534</c:v>
                </c:pt>
                <c:pt idx="611">
                  <c:v>42535</c:v>
                </c:pt>
                <c:pt idx="612">
                  <c:v>42536</c:v>
                </c:pt>
                <c:pt idx="613">
                  <c:v>42537</c:v>
                </c:pt>
                <c:pt idx="614">
                  <c:v>42538</c:v>
                </c:pt>
                <c:pt idx="615">
                  <c:v>42541</c:v>
                </c:pt>
                <c:pt idx="616">
                  <c:v>42542</c:v>
                </c:pt>
                <c:pt idx="617">
                  <c:v>42543</c:v>
                </c:pt>
                <c:pt idx="618">
                  <c:v>42544</c:v>
                </c:pt>
                <c:pt idx="619">
                  <c:v>42545</c:v>
                </c:pt>
                <c:pt idx="620">
                  <c:v>42548</c:v>
                </c:pt>
                <c:pt idx="621">
                  <c:v>42549</c:v>
                </c:pt>
                <c:pt idx="622">
                  <c:v>42550</c:v>
                </c:pt>
                <c:pt idx="623">
                  <c:v>42551</c:v>
                </c:pt>
                <c:pt idx="624">
                  <c:v>42552</c:v>
                </c:pt>
                <c:pt idx="625">
                  <c:v>42556</c:v>
                </c:pt>
                <c:pt idx="626">
                  <c:v>42557</c:v>
                </c:pt>
                <c:pt idx="627">
                  <c:v>42558</c:v>
                </c:pt>
                <c:pt idx="628">
                  <c:v>42559</c:v>
                </c:pt>
                <c:pt idx="629">
                  <c:v>42562</c:v>
                </c:pt>
                <c:pt idx="630">
                  <c:v>42563</c:v>
                </c:pt>
                <c:pt idx="631">
                  <c:v>42564</c:v>
                </c:pt>
                <c:pt idx="632">
                  <c:v>42565</c:v>
                </c:pt>
                <c:pt idx="633">
                  <c:v>42566</c:v>
                </c:pt>
                <c:pt idx="634">
                  <c:v>42569</c:v>
                </c:pt>
                <c:pt idx="635">
                  <c:v>42570</c:v>
                </c:pt>
                <c:pt idx="636">
                  <c:v>42571</c:v>
                </c:pt>
                <c:pt idx="637">
                  <c:v>42572</c:v>
                </c:pt>
                <c:pt idx="638">
                  <c:v>42573</c:v>
                </c:pt>
                <c:pt idx="639">
                  <c:v>42576</c:v>
                </c:pt>
                <c:pt idx="640">
                  <c:v>42577</c:v>
                </c:pt>
                <c:pt idx="641">
                  <c:v>42578</c:v>
                </c:pt>
                <c:pt idx="642">
                  <c:v>42579</c:v>
                </c:pt>
                <c:pt idx="643">
                  <c:v>42580</c:v>
                </c:pt>
              </c:numCache>
            </c:numRef>
          </c:cat>
          <c:val>
            <c:numRef>
              <c:f>'Sonata Prepay Risk vs IOS OAS'!$C$727:$C$1370</c:f>
              <c:numCache>
                <c:formatCode>0</c:formatCode>
                <c:ptCount val="644"/>
                <c:pt idx="0">
                  <c:v>156.65950000000001</c:v>
                </c:pt>
                <c:pt idx="1">
                  <c:v>164.266098</c:v>
                </c:pt>
                <c:pt idx="2">
                  <c:v>144.24839800000001</c:v>
                </c:pt>
                <c:pt idx="3">
                  <c:v>144.87930299999999</c:v>
                </c:pt>
                <c:pt idx="4">
                  <c:v>170.81379699999999</c:v>
                </c:pt>
                <c:pt idx="5">
                  <c:v>185.204193</c:v>
                </c:pt>
                <c:pt idx="6">
                  <c:v>166.554901</c:v>
                </c:pt>
                <c:pt idx="7">
                  <c:v>160.32299800000001</c:v>
                </c:pt>
                <c:pt idx="8">
                  <c:v>175.641693</c:v>
                </c:pt>
                <c:pt idx="9">
                  <c:v>176.22110000000001</c:v>
                </c:pt>
                <c:pt idx="10">
                  <c:v>178.003693</c:v>
                </c:pt>
                <c:pt idx="11">
                  <c:v>155.98919699999999</c:v>
                </c:pt>
                <c:pt idx="12">
                  <c:v>163.890503</c:v>
                </c:pt>
                <c:pt idx="13">
                  <c:v>177.78770399999999</c:v>
                </c:pt>
                <c:pt idx="14">
                  <c:v>168.842499</c:v>
                </c:pt>
                <c:pt idx="15">
                  <c:v>170.744598</c:v>
                </c:pt>
                <c:pt idx="16">
                  <c:v>185.529495</c:v>
                </c:pt>
                <c:pt idx="17">
                  <c:v>183.409302</c:v>
                </c:pt>
                <c:pt idx="18">
                  <c:v>201.06680299999999</c:v>
                </c:pt>
                <c:pt idx="19">
                  <c:v>231.657104</c:v>
                </c:pt>
                <c:pt idx="20">
                  <c:v>223.265198</c:v>
                </c:pt>
                <c:pt idx="21">
                  <c:v>212.134705</c:v>
                </c:pt>
                <c:pt idx="22">
                  <c:v>199.070099</c:v>
                </c:pt>
                <c:pt idx="23">
                  <c:v>185.89840699999999</c:v>
                </c:pt>
                <c:pt idx="24">
                  <c:v>186.22120699999999</c:v>
                </c:pt>
                <c:pt idx="25">
                  <c:v>178.19700599999999</c:v>
                </c:pt>
                <c:pt idx="26">
                  <c:v>152.1353</c:v>
                </c:pt>
                <c:pt idx="27">
                  <c:v>170.33059700000001</c:v>
                </c:pt>
                <c:pt idx="28">
                  <c:v>166.87579299999999</c:v>
                </c:pt>
                <c:pt idx="29">
                  <c:v>174.818893</c:v>
                </c:pt>
                <c:pt idx="30">
                  <c:v>169.372894</c:v>
                </c:pt>
                <c:pt idx="31">
                  <c:v>165.599197</c:v>
                </c:pt>
                <c:pt idx="32">
                  <c:v>167.013306</c:v>
                </c:pt>
                <c:pt idx="33">
                  <c:v>168.19639599999999</c:v>
                </c:pt>
                <c:pt idx="34">
                  <c:v>179.68130500000001</c:v>
                </c:pt>
                <c:pt idx="35">
                  <c:v>183.130402</c:v>
                </c:pt>
                <c:pt idx="36">
                  <c:v>185.023605</c:v>
                </c:pt>
                <c:pt idx="37">
                  <c:v>172.246094</c:v>
                </c:pt>
                <c:pt idx="38">
                  <c:v>181.33389299999999</c:v>
                </c:pt>
                <c:pt idx="39">
                  <c:v>160.95370500000001</c:v>
                </c:pt>
                <c:pt idx="40">
                  <c:v>158.94639599999999</c:v>
                </c:pt>
                <c:pt idx="41">
                  <c:v>148.15559400000001</c:v>
                </c:pt>
                <c:pt idx="42">
                  <c:v>126.5989</c:v>
                </c:pt>
                <c:pt idx="43">
                  <c:v>127.758301</c:v>
                </c:pt>
                <c:pt idx="44">
                  <c:v>133.98249799999999</c:v>
                </c:pt>
                <c:pt idx="45">
                  <c:v>141.444107</c:v>
                </c:pt>
                <c:pt idx="46">
                  <c:v>160.327698</c:v>
                </c:pt>
                <c:pt idx="47">
                  <c:v>154.445404</c:v>
                </c:pt>
                <c:pt idx="48">
                  <c:v>144.138397</c:v>
                </c:pt>
                <c:pt idx="49">
                  <c:v>149.160202</c:v>
                </c:pt>
                <c:pt idx="50">
                  <c:v>112.370499</c:v>
                </c:pt>
                <c:pt idx="51">
                  <c:v>113.492699</c:v>
                </c:pt>
                <c:pt idx="52">
                  <c:v>119.095901</c:v>
                </c:pt>
                <c:pt idx="53">
                  <c:v>115.954498</c:v>
                </c:pt>
                <c:pt idx="54">
                  <c:v>117.04679899999999</c:v>
                </c:pt>
                <c:pt idx="55">
                  <c:v>128.91890000000001</c:v>
                </c:pt>
                <c:pt idx="56">
                  <c:v>137.85189800000001</c:v>
                </c:pt>
                <c:pt idx="57">
                  <c:v>127.299797</c:v>
                </c:pt>
                <c:pt idx="58">
                  <c:v>130.84669500000001</c:v>
                </c:pt>
                <c:pt idx="59">
                  <c:v>125.02069899999999</c:v>
                </c:pt>
                <c:pt idx="60">
                  <c:v>115.83200100000001</c:v>
                </c:pt>
                <c:pt idx="61">
                  <c:v>119.153702</c:v>
                </c:pt>
                <c:pt idx="62">
                  <c:v>132.46760599999999</c:v>
                </c:pt>
                <c:pt idx="63">
                  <c:v>140.68910199999999</c:v>
                </c:pt>
                <c:pt idx="64">
                  <c:v>142.11779799999999</c:v>
                </c:pt>
                <c:pt idx="65">
                  <c:v>149.74670399999999</c:v>
                </c:pt>
                <c:pt idx="66">
                  <c:v>150.22169500000001</c:v>
                </c:pt>
                <c:pt idx="67">
                  <c:v>153.82470699999999</c:v>
                </c:pt>
                <c:pt idx="68">
                  <c:v>143.62930299999999</c:v>
                </c:pt>
                <c:pt idx="69">
                  <c:v>147.69670099999999</c:v>
                </c:pt>
                <c:pt idx="70">
                  <c:v>144.186905</c:v>
                </c:pt>
                <c:pt idx="71">
                  <c:v>128.823105</c:v>
                </c:pt>
                <c:pt idx="72">
                  <c:v>131.28990200000001</c:v>
                </c:pt>
                <c:pt idx="73">
                  <c:v>124.446602</c:v>
                </c:pt>
                <c:pt idx="74">
                  <c:v>133.062195</c:v>
                </c:pt>
                <c:pt idx="75">
                  <c:v>135.328903</c:v>
                </c:pt>
                <c:pt idx="76">
                  <c:v>134.81359900000001</c:v>
                </c:pt>
                <c:pt idx="77">
                  <c:v>130.26220699999999</c:v>
                </c:pt>
                <c:pt idx="78">
                  <c:v>125.434303</c:v>
                </c:pt>
                <c:pt idx="79">
                  <c:v>129.14549299999999</c:v>
                </c:pt>
                <c:pt idx="80">
                  <c:v>130.38459800000001</c:v>
                </c:pt>
                <c:pt idx="81">
                  <c:v>125.44589999999999</c:v>
                </c:pt>
                <c:pt idx="82">
                  <c:v>126.358597</c:v>
                </c:pt>
                <c:pt idx="83">
                  <c:v>129.080994</c:v>
                </c:pt>
                <c:pt idx="84">
                  <c:v>142.570999</c:v>
                </c:pt>
                <c:pt idx="85">
                  <c:v>147.39210499999999</c:v>
                </c:pt>
                <c:pt idx="86">
                  <c:v>136.36790500000001</c:v>
                </c:pt>
                <c:pt idx="87">
                  <c:v>127.2967</c:v>
                </c:pt>
                <c:pt idx="88">
                  <c:v>129.16589400000001</c:v>
                </c:pt>
                <c:pt idx="89">
                  <c:v>152.926895</c:v>
                </c:pt>
                <c:pt idx="90">
                  <c:v>156.529404</c:v>
                </c:pt>
                <c:pt idx="91">
                  <c:v>138.66949500000001</c:v>
                </c:pt>
                <c:pt idx="92">
                  <c:v>140.74079900000001</c:v>
                </c:pt>
                <c:pt idx="93">
                  <c:v>148.215103</c:v>
                </c:pt>
                <c:pt idx="94">
                  <c:v>137.44610599999999</c:v>
                </c:pt>
                <c:pt idx="95">
                  <c:v>128.88130200000001</c:v>
                </c:pt>
                <c:pt idx="96">
                  <c:v>128.22920199999999</c:v>
                </c:pt>
                <c:pt idx="97">
                  <c:v>132.97650100000001</c:v>
                </c:pt>
                <c:pt idx="98">
                  <c:v>151.01289399999999</c:v>
                </c:pt>
                <c:pt idx="99">
                  <c:v>143.794296</c:v>
                </c:pt>
                <c:pt idx="100">
                  <c:v>143.42219499999999</c:v>
                </c:pt>
                <c:pt idx="101">
                  <c:v>126.949303</c:v>
                </c:pt>
                <c:pt idx="102">
                  <c:v>111.876999</c:v>
                </c:pt>
                <c:pt idx="103">
                  <c:v>106.802803</c:v>
                </c:pt>
                <c:pt idx="104">
                  <c:v>106.527901</c:v>
                </c:pt>
                <c:pt idx="105">
                  <c:v>111.214302</c:v>
                </c:pt>
                <c:pt idx="106">
                  <c:v>103.688599</c:v>
                </c:pt>
                <c:pt idx="107">
                  <c:v>96.963402000000002</c:v>
                </c:pt>
                <c:pt idx="108">
                  <c:v>101.907799</c:v>
                </c:pt>
                <c:pt idx="109">
                  <c:v>96.199898000000005</c:v>
                </c:pt>
                <c:pt idx="110">
                  <c:v>86.405899000000005</c:v>
                </c:pt>
                <c:pt idx="111">
                  <c:v>85.383301000000003</c:v>
                </c:pt>
                <c:pt idx="112">
                  <c:v>70.268096999999997</c:v>
                </c:pt>
                <c:pt idx="113">
                  <c:v>73.155296000000007</c:v>
                </c:pt>
                <c:pt idx="114">
                  <c:v>72.048798000000005</c:v>
                </c:pt>
                <c:pt idx="115">
                  <c:v>63.601799</c:v>
                </c:pt>
                <c:pt idx="116">
                  <c:v>59.483100999999998</c:v>
                </c:pt>
                <c:pt idx="117">
                  <c:v>68.215598999999997</c:v>
                </c:pt>
                <c:pt idx="118">
                  <c:v>75.913803000000001</c:v>
                </c:pt>
                <c:pt idx="119">
                  <c:v>83.527298000000002</c:v>
                </c:pt>
                <c:pt idx="120">
                  <c:v>84.237701000000001</c:v>
                </c:pt>
                <c:pt idx="121">
                  <c:v>81.648803999999998</c:v>
                </c:pt>
                <c:pt idx="122">
                  <c:v>70.264503000000005</c:v>
                </c:pt>
                <c:pt idx="123">
                  <c:v>53.097698000000001</c:v>
                </c:pt>
                <c:pt idx="124">
                  <c:v>40.936599999999999</c:v>
                </c:pt>
                <c:pt idx="125">
                  <c:v>45.825499999999998</c:v>
                </c:pt>
                <c:pt idx="126">
                  <c:v>55.205399</c:v>
                </c:pt>
                <c:pt idx="127">
                  <c:v>56.018599999999999</c:v>
                </c:pt>
                <c:pt idx="128">
                  <c:v>63.434299000000003</c:v>
                </c:pt>
                <c:pt idx="129">
                  <c:v>66.454802999999998</c:v>
                </c:pt>
                <c:pt idx="130">
                  <c:v>61.287601000000002</c:v>
                </c:pt>
                <c:pt idx="131">
                  <c:v>56.322299999999998</c:v>
                </c:pt>
                <c:pt idx="132">
                  <c:v>58.832599999999999</c:v>
                </c:pt>
                <c:pt idx="133">
                  <c:v>70.839798000000002</c:v>
                </c:pt>
                <c:pt idx="134">
                  <c:v>74.985298</c:v>
                </c:pt>
                <c:pt idx="135">
                  <c:v>83.408203</c:v>
                </c:pt>
                <c:pt idx="136">
                  <c:v>92.479301000000007</c:v>
                </c:pt>
                <c:pt idx="137">
                  <c:v>92.267998000000006</c:v>
                </c:pt>
                <c:pt idx="138">
                  <c:v>76.558998000000003</c:v>
                </c:pt>
                <c:pt idx="139">
                  <c:v>82.251403999999994</c:v>
                </c:pt>
                <c:pt idx="140">
                  <c:v>84.445098999999999</c:v>
                </c:pt>
                <c:pt idx="141">
                  <c:v>92.762298999999999</c:v>
                </c:pt>
                <c:pt idx="142">
                  <c:v>67.263603000000003</c:v>
                </c:pt>
                <c:pt idx="143">
                  <c:v>66.714302000000004</c:v>
                </c:pt>
                <c:pt idx="144">
                  <c:v>79.619399999999999</c:v>
                </c:pt>
                <c:pt idx="145">
                  <c:v>87.449698999999995</c:v>
                </c:pt>
                <c:pt idx="146">
                  <c:v>90.461699999999993</c:v>
                </c:pt>
                <c:pt idx="147">
                  <c:v>99.266402999999997</c:v>
                </c:pt>
                <c:pt idx="148">
                  <c:v>99.705803000000003</c:v>
                </c:pt>
                <c:pt idx="149">
                  <c:v>100.34470399999999</c:v>
                </c:pt>
                <c:pt idx="150">
                  <c:v>100.058296</c:v>
                </c:pt>
                <c:pt idx="151">
                  <c:v>104.058403</c:v>
                </c:pt>
                <c:pt idx="152">
                  <c:v>109.106796</c:v>
                </c:pt>
                <c:pt idx="153">
                  <c:v>108.1576</c:v>
                </c:pt>
                <c:pt idx="154">
                  <c:v>116.62979900000001</c:v>
                </c:pt>
                <c:pt idx="155">
                  <c:v>110.25299800000001</c:v>
                </c:pt>
                <c:pt idx="156">
                  <c:v>105.605698</c:v>
                </c:pt>
                <c:pt idx="157">
                  <c:v>88.675597999999994</c:v>
                </c:pt>
                <c:pt idx="158">
                  <c:v>89.909401000000003</c:v>
                </c:pt>
                <c:pt idx="159">
                  <c:v>86.631798000000003</c:v>
                </c:pt>
                <c:pt idx="160">
                  <c:v>95.046599999999998</c:v>
                </c:pt>
                <c:pt idx="161">
                  <c:v>98.602097000000001</c:v>
                </c:pt>
                <c:pt idx="162">
                  <c:v>104.55940200000001</c:v>
                </c:pt>
                <c:pt idx="163">
                  <c:v>103.3377</c:v>
                </c:pt>
                <c:pt idx="164">
                  <c:v>103.197998</c:v>
                </c:pt>
                <c:pt idx="165">
                  <c:v>82.661300999999995</c:v>
                </c:pt>
                <c:pt idx="166">
                  <c:v>75.352303000000006</c:v>
                </c:pt>
                <c:pt idx="167">
                  <c:v>67.133101999999994</c:v>
                </c:pt>
                <c:pt idx="168">
                  <c:v>69.892196999999996</c:v>
                </c:pt>
                <c:pt idx="169">
                  <c:v>61.777000000000001</c:v>
                </c:pt>
                <c:pt idx="170">
                  <c:v>51.615600999999998</c:v>
                </c:pt>
                <c:pt idx="171">
                  <c:v>55.197701000000002</c:v>
                </c:pt>
                <c:pt idx="172">
                  <c:v>59.698002000000002</c:v>
                </c:pt>
                <c:pt idx="173">
                  <c:v>57.912998000000002</c:v>
                </c:pt>
                <c:pt idx="174">
                  <c:v>60.424702000000003</c:v>
                </c:pt>
                <c:pt idx="175">
                  <c:v>65.184402000000006</c:v>
                </c:pt>
                <c:pt idx="176">
                  <c:v>65.024497999999994</c:v>
                </c:pt>
                <c:pt idx="177">
                  <c:v>62.039299</c:v>
                </c:pt>
                <c:pt idx="178">
                  <c:v>61.303199999999997</c:v>
                </c:pt>
                <c:pt idx="179">
                  <c:v>66.966697999999994</c:v>
                </c:pt>
                <c:pt idx="180">
                  <c:v>67.309997999999993</c:v>
                </c:pt>
                <c:pt idx="181">
                  <c:v>55.375098999999999</c:v>
                </c:pt>
                <c:pt idx="182">
                  <c:v>57.530498999999999</c:v>
                </c:pt>
                <c:pt idx="183">
                  <c:v>52.395000000000003</c:v>
                </c:pt>
                <c:pt idx="184">
                  <c:v>54.091301000000001</c:v>
                </c:pt>
                <c:pt idx="185">
                  <c:v>57.844501000000001</c:v>
                </c:pt>
                <c:pt idx="186">
                  <c:v>60.775199999999998</c:v>
                </c:pt>
                <c:pt idx="187">
                  <c:v>57.563499</c:v>
                </c:pt>
                <c:pt idx="188">
                  <c:v>44.713402000000002</c:v>
                </c:pt>
                <c:pt idx="189">
                  <c:v>55.427399000000001</c:v>
                </c:pt>
                <c:pt idx="190">
                  <c:v>66.460601999999994</c:v>
                </c:pt>
                <c:pt idx="191">
                  <c:v>86.840401</c:v>
                </c:pt>
                <c:pt idx="192">
                  <c:v>83.510802999999996</c:v>
                </c:pt>
                <c:pt idx="193">
                  <c:v>91.129897999999997</c:v>
                </c:pt>
                <c:pt idx="194">
                  <c:v>117.275902</c:v>
                </c:pt>
                <c:pt idx="195">
                  <c:v>132.67210399999999</c:v>
                </c:pt>
                <c:pt idx="196">
                  <c:v>136.15679900000001</c:v>
                </c:pt>
                <c:pt idx="197">
                  <c:v>136.03630100000001</c:v>
                </c:pt>
                <c:pt idx="198">
                  <c:v>146.83329800000001</c:v>
                </c:pt>
                <c:pt idx="199">
                  <c:v>151.90010100000001</c:v>
                </c:pt>
                <c:pt idx="200">
                  <c:v>150.26139800000001</c:v>
                </c:pt>
                <c:pt idx="201">
                  <c:v>126.772903</c:v>
                </c:pt>
                <c:pt idx="202">
                  <c:v>113.99430099999999</c:v>
                </c:pt>
                <c:pt idx="203">
                  <c:v>112.231697</c:v>
                </c:pt>
                <c:pt idx="204">
                  <c:v>104.47489899999999</c:v>
                </c:pt>
                <c:pt idx="205">
                  <c:v>87.403503000000001</c:v>
                </c:pt>
                <c:pt idx="206">
                  <c:v>95.142700000000005</c:v>
                </c:pt>
                <c:pt idx="207">
                  <c:v>82.929603999999998</c:v>
                </c:pt>
                <c:pt idx="208">
                  <c:v>74.101898000000006</c:v>
                </c:pt>
                <c:pt idx="209">
                  <c:v>69.754897999999997</c:v>
                </c:pt>
                <c:pt idx="210">
                  <c:v>67.191497999999996</c:v>
                </c:pt>
                <c:pt idx="211">
                  <c:v>65.447800000000001</c:v>
                </c:pt>
                <c:pt idx="212">
                  <c:v>71.225196999999994</c:v>
                </c:pt>
                <c:pt idx="213">
                  <c:v>72.290397999999996</c:v>
                </c:pt>
                <c:pt idx="214">
                  <c:v>72.968802999999994</c:v>
                </c:pt>
                <c:pt idx="215">
                  <c:v>75.784698000000006</c:v>
                </c:pt>
                <c:pt idx="216">
                  <c:v>76.861298000000005</c:v>
                </c:pt>
                <c:pt idx="217">
                  <c:v>78.726799</c:v>
                </c:pt>
                <c:pt idx="218">
                  <c:v>77.652901</c:v>
                </c:pt>
                <c:pt idx="219">
                  <c:v>70.147300999999999</c:v>
                </c:pt>
                <c:pt idx="220">
                  <c:v>75.146202000000002</c:v>
                </c:pt>
                <c:pt idx="221">
                  <c:v>75.839400999999995</c:v>
                </c:pt>
                <c:pt idx="222">
                  <c:v>72.952797000000004</c:v>
                </c:pt>
                <c:pt idx="223">
                  <c:v>77.578299999999999</c:v>
                </c:pt>
                <c:pt idx="224">
                  <c:v>76.941901999999999</c:v>
                </c:pt>
                <c:pt idx="225">
                  <c:v>89.065101999999996</c:v>
                </c:pt>
                <c:pt idx="226">
                  <c:v>94.243401000000006</c:v>
                </c:pt>
                <c:pt idx="227">
                  <c:v>81.714995999999999</c:v>
                </c:pt>
                <c:pt idx="228">
                  <c:v>73.395897000000005</c:v>
                </c:pt>
                <c:pt idx="229">
                  <c:v>72.556702000000001</c:v>
                </c:pt>
                <c:pt idx="230">
                  <c:v>39.470798000000002</c:v>
                </c:pt>
                <c:pt idx="231">
                  <c:v>42.537601000000002</c:v>
                </c:pt>
                <c:pt idx="232">
                  <c:v>54.443699000000002</c:v>
                </c:pt>
                <c:pt idx="233">
                  <c:v>63.375301</c:v>
                </c:pt>
                <c:pt idx="234">
                  <c:v>62.807098000000003</c:v>
                </c:pt>
                <c:pt idx="235">
                  <c:v>72.946701000000004</c:v>
                </c:pt>
                <c:pt idx="236">
                  <c:v>74.986298000000005</c:v>
                </c:pt>
                <c:pt idx="237">
                  <c:v>88.887100000000004</c:v>
                </c:pt>
                <c:pt idx="238">
                  <c:v>88.132103000000001</c:v>
                </c:pt>
                <c:pt idx="239">
                  <c:v>70.679603999999998</c:v>
                </c:pt>
                <c:pt idx="240">
                  <c:v>60.971499999999999</c:v>
                </c:pt>
                <c:pt idx="241">
                  <c:v>58.037998000000002</c:v>
                </c:pt>
                <c:pt idx="242">
                  <c:v>65.367103999999998</c:v>
                </c:pt>
                <c:pt idx="243">
                  <c:v>54.571399999999997</c:v>
                </c:pt>
                <c:pt idx="244">
                  <c:v>51.006802</c:v>
                </c:pt>
                <c:pt idx="245">
                  <c:v>51.181099000000003</c:v>
                </c:pt>
                <c:pt idx="246">
                  <c:v>56.730801</c:v>
                </c:pt>
                <c:pt idx="247">
                  <c:v>60.460299999999997</c:v>
                </c:pt>
                <c:pt idx="248">
                  <c:v>55.322102000000001</c:v>
                </c:pt>
                <c:pt idx="249">
                  <c:v>59.036498999999999</c:v>
                </c:pt>
                <c:pt idx="250">
                  <c:v>72.939400000000006</c:v>
                </c:pt>
                <c:pt idx="251">
                  <c:v>83.752296000000001</c:v>
                </c:pt>
                <c:pt idx="252">
                  <c:v>96.111999999999995</c:v>
                </c:pt>
                <c:pt idx="253">
                  <c:v>113.276802</c:v>
                </c:pt>
                <c:pt idx="254">
                  <c:v>146.342804</c:v>
                </c:pt>
                <c:pt idx="255">
                  <c:v>174.15280200000001</c:v>
                </c:pt>
                <c:pt idx="256">
                  <c:v>184.27740499999999</c:v>
                </c:pt>
                <c:pt idx="257">
                  <c:v>215.29179400000001</c:v>
                </c:pt>
                <c:pt idx="258">
                  <c:v>187.47669999999999</c:v>
                </c:pt>
                <c:pt idx="259">
                  <c:v>200.56449900000001</c:v>
                </c:pt>
                <c:pt idx="260">
                  <c:v>218.52499399999999</c:v>
                </c:pt>
                <c:pt idx="261">
                  <c:v>213.32179300000001</c:v>
                </c:pt>
                <c:pt idx="262">
                  <c:v>236.92919900000001</c:v>
                </c:pt>
                <c:pt idx="263">
                  <c:v>244.51870700000001</c:v>
                </c:pt>
                <c:pt idx="264">
                  <c:v>251.349197</c:v>
                </c:pt>
                <c:pt idx="265">
                  <c:v>279.388306</c:v>
                </c:pt>
                <c:pt idx="266">
                  <c:v>256.26721199999997</c:v>
                </c:pt>
                <c:pt idx="267">
                  <c:v>278.56900000000002</c:v>
                </c:pt>
                <c:pt idx="268">
                  <c:v>267.829407</c:v>
                </c:pt>
                <c:pt idx="269">
                  <c:v>207.76040599999999</c:v>
                </c:pt>
                <c:pt idx="270">
                  <c:v>189.963593</c:v>
                </c:pt>
                <c:pt idx="271">
                  <c:v>171.50309799999999</c:v>
                </c:pt>
                <c:pt idx="272">
                  <c:v>102.80239899999999</c:v>
                </c:pt>
                <c:pt idx="273">
                  <c:v>106.9328</c:v>
                </c:pt>
                <c:pt idx="274">
                  <c:v>99.339202999999998</c:v>
                </c:pt>
                <c:pt idx="275">
                  <c:v>100.193298</c:v>
                </c:pt>
                <c:pt idx="276">
                  <c:v>121.028702</c:v>
                </c:pt>
                <c:pt idx="277">
                  <c:v>110.01460299999999</c:v>
                </c:pt>
                <c:pt idx="278">
                  <c:v>65.315804</c:v>
                </c:pt>
                <c:pt idx="279">
                  <c:v>88.631302000000005</c:v>
                </c:pt>
                <c:pt idx="280">
                  <c:v>64.126700999999997</c:v>
                </c:pt>
                <c:pt idx="281">
                  <c:v>59.553500999999997</c:v>
                </c:pt>
                <c:pt idx="282">
                  <c:v>69.043700999999999</c:v>
                </c:pt>
                <c:pt idx="283">
                  <c:v>97.909301999999997</c:v>
                </c:pt>
                <c:pt idx="284">
                  <c:v>92.138603000000003</c:v>
                </c:pt>
                <c:pt idx="285">
                  <c:v>73.909103000000002</c:v>
                </c:pt>
                <c:pt idx="286">
                  <c:v>68.107399000000001</c:v>
                </c:pt>
                <c:pt idx="287">
                  <c:v>53.752200999999999</c:v>
                </c:pt>
                <c:pt idx="288">
                  <c:v>53.718899</c:v>
                </c:pt>
                <c:pt idx="289">
                  <c:v>58.178398000000001</c:v>
                </c:pt>
                <c:pt idx="290">
                  <c:v>64.478202999999993</c:v>
                </c:pt>
                <c:pt idx="291">
                  <c:v>49.298800999999997</c:v>
                </c:pt>
                <c:pt idx="292">
                  <c:v>45.909301999999997</c:v>
                </c:pt>
                <c:pt idx="293">
                  <c:v>51.913502000000001</c:v>
                </c:pt>
                <c:pt idx="294">
                  <c:v>52.766201000000002</c:v>
                </c:pt>
                <c:pt idx="295">
                  <c:v>50.824798999999999</c:v>
                </c:pt>
                <c:pt idx="296">
                  <c:v>48.744498999999998</c:v>
                </c:pt>
                <c:pt idx="297">
                  <c:v>57.888598999999999</c:v>
                </c:pt>
                <c:pt idx="298">
                  <c:v>52.278998999999999</c:v>
                </c:pt>
                <c:pt idx="299">
                  <c:v>103.45320100000001</c:v>
                </c:pt>
                <c:pt idx="300">
                  <c:v>82.913596999999996</c:v>
                </c:pt>
                <c:pt idx="301">
                  <c:v>85.858704000000003</c:v>
                </c:pt>
                <c:pt idx="302">
                  <c:v>89.513496000000004</c:v>
                </c:pt>
                <c:pt idx="303">
                  <c:v>88.927100999999993</c:v>
                </c:pt>
                <c:pt idx="304">
                  <c:v>85.953902999999997</c:v>
                </c:pt>
                <c:pt idx="305">
                  <c:v>80.209198000000001</c:v>
                </c:pt>
                <c:pt idx="306">
                  <c:v>71.301201000000006</c:v>
                </c:pt>
                <c:pt idx="307">
                  <c:v>76.362899999999996</c:v>
                </c:pt>
                <c:pt idx="308">
                  <c:v>90.348999000000006</c:v>
                </c:pt>
                <c:pt idx="309">
                  <c:v>92.643600000000006</c:v>
                </c:pt>
                <c:pt idx="310">
                  <c:v>87.216797</c:v>
                </c:pt>
                <c:pt idx="311">
                  <c:v>109.006897</c:v>
                </c:pt>
                <c:pt idx="312">
                  <c:v>109.935699</c:v>
                </c:pt>
                <c:pt idx="313">
                  <c:v>110.19699900000001</c:v>
                </c:pt>
                <c:pt idx="314">
                  <c:v>106.461197</c:v>
                </c:pt>
                <c:pt idx="315">
                  <c:v>109.697998</c:v>
                </c:pt>
                <c:pt idx="316">
                  <c:v>127.093498</c:v>
                </c:pt>
                <c:pt idx="317">
                  <c:v>130.75559999999999</c:v>
                </c:pt>
                <c:pt idx="318">
                  <c:v>138.28869599999999</c:v>
                </c:pt>
                <c:pt idx="319">
                  <c:v>136.074905</c:v>
                </c:pt>
                <c:pt idx="320">
                  <c:v>139.176895</c:v>
                </c:pt>
                <c:pt idx="321">
                  <c:v>125.310097</c:v>
                </c:pt>
                <c:pt idx="322">
                  <c:v>115.679703</c:v>
                </c:pt>
                <c:pt idx="323">
                  <c:v>107.4842</c:v>
                </c:pt>
                <c:pt idx="324">
                  <c:v>99.495795999999999</c:v>
                </c:pt>
                <c:pt idx="325">
                  <c:v>99.143401999999995</c:v>
                </c:pt>
                <c:pt idx="326">
                  <c:v>100.383301</c:v>
                </c:pt>
                <c:pt idx="327">
                  <c:v>97.072700999999995</c:v>
                </c:pt>
                <c:pt idx="328">
                  <c:v>81.623901000000004</c:v>
                </c:pt>
                <c:pt idx="329">
                  <c:v>74.139899999999997</c:v>
                </c:pt>
                <c:pt idx="330">
                  <c:v>70.966599000000002</c:v>
                </c:pt>
                <c:pt idx="331">
                  <c:v>63.666697999999997</c:v>
                </c:pt>
                <c:pt idx="332">
                  <c:v>60.739798999999998</c:v>
                </c:pt>
                <c:pt idx="333">
                  <c:v>43.620499000000002</c:v>
                </c:pt>
                <c:pt idx="334">
                  <c:v>40.097800999999997</c:v>
                </c:pt>
                <c:pt idx="335">
                  <c:v>41.355998999999997</c:v>
                </c:pt>
                <c:pt idx="336">
                  <c:v>56.278801000000001</c:v>
                </c:pt>
                <c:pt idx="337">
                  <c:v>44.369900000000001</c:v>
                </c:pt>
                <c:pt idx="338">
                  <c:v>45.197600999999999</c:v>
                </c:pt>
                <c:pt idx="339">
                  <c:v>54.435501000000002</c:v>
                </c:pt>
                <c:pt idx="340">
                  <c:v>67.711303999999998</c:v>
                </c:pt>
                <c:pt idx="341">
                  <c:v>66.403503000000001</c:v>
                </c:pt>
                <c:pt idx="342">
                  <c:v>61.451698</c:v>
                </c:pt>
                <c:pt idx="343">
                  <c:v>51.1721</c:v>
                </c:pt>
                <c:pt idx="344">
                  <c:v>55.920399000000003</c:v>
                </c:pt>
                <c:pt idx="345">
                  <c:v>65.277901</c:v>
                </c:pt>
                <c:pt idx="346">
                  <c:v>47.527000000000001</c:v>
                </c:pt>
                <c:pt idx="347">
                  <c:v>59.977699000000001</c:v>
                </c:pt>
                <c:pt idx="348">
                  <c:v>59.118099000000001</c:v>
                </c:pt>
                <c:pt idx="349">
                  <c:v>63.244598000000003</c:v>
                </c:pt>
                <c:pt idx="350">
                  <c:v>61.723098999999998</c:v>
                </c:pt>
                <c:pt idx="351">
                  <c:v>55.639999000000003</c:v>
                </c:pt>
                <c:pt idx="352">
                  <c:v>49.394699000000003</c:v>
                </c:pt>
                <c:pt idx="353">
                  <c:v>42.030399000000003</c:v>
                </c:pt>
                <c:pt idx="354">
                  <c:v>45.790599999999998</c:v>
                </c:pt>
                <c:pt idx="355">
                  <c:v>32.251399999999997</c:v>
                </c:pt>
                <c:pt idx="356">
                  <c:v>36.173000000000002</c:v>
                </c:pt>
                <c:pt idx="357">
                  <c:v>37.133499</c:v>
                </c:pt>
                <c:pt idx="358">
                  <c:v>32.290100000000002</c:v>
                </c:pt>
                <c:pt idx="359">
                  <c:v>40.877701000000002</c:v>
                </c:pt>
                <c:pt idx="360">
                  <c:v>40.369801000000002</c:v>
                </c:pt>
                <c:pt idx="361">
                  <c:v>40.040999999999997</c:v>
                </c:pt>
                <c:pt idx="362">
                  <c:v>39.193297999999999</c:v>
                </c:pt>
                <c:pt idx="363">
                  <c:v>41.273499000000001</c:v>
                </c:pt>
                <c:pt idx="364">
                  <c:v>38.582099999999997</c:v>
                </c:pt>
                <c:pt idx="365">
                  <c:v>34.370499000000002</c:v>
                </c:pt>
                <c:pt idx="366">
                  <c:v>32.802298999999998</c:v>
                </c:pt>
                <c:pt idx="367">
                  <c:v>32.325001</c:v>
                </c:pt>
                <c:pt idx="368">
                  <c:v>35.141399</c:v>
                </c:pt>
                <c:pt idx="369">
                  <c:v>35.195098999999999</c:v>
                </c:pt>
                <c:pt idx="370">
                  <c:v>34.680900999999999</c:v>
                </c:pt>
                <c:pt idx="371">
                  <c:v>37.764400000000002</c:v>
                </c:pt>
                <c:pt idx="372">
                  <c:v>41.394599999999997</c:v>
                </c:pt>
                <c:pt idx="373">
                  <c:v>43.230801</c:v>
                </c:pt>
                <c:pt idx="374">
                  <c:v>39.493198</c:v>
                </c:pt>
                <c:pt idx="375">
                  <c:v>38.337299000000002</c:v>
                </c:pt>
                <c:pt idx="376">
                  <c:v>38.754798999999998</c:v>
                </c:pt>
                <c:pt idx="377">
                  <c:v>39.565300000000001</c:v>
                </c:pt>
                <c:pt idx="378">
                  <c:v>36.898997999999999</c:v>
                </c:pt>
                <c:pt idx="379">
                  <c:v>42.467799999999997</c:v>
                </c:pt>
                <c:pt idx="380">
                  <c:v>38.671398000000003</c:v>
                </c:pt>
                <c:pt idx="381">
                  <c:v>46.182200999999999</c:v>
                </c:pt>
                <c:pt idx="382">
                  <c:v>48.624198999999997</c:v>
                </c:pt>
                <c:pt idx="383">
                  <c:v>48.332099999999997</c:v>
                </c:pt>
                <c:pt idx="384">
                  <c:v>47.820202000000002</c:v>
                </c:pt>
                <c:pt idx="385">
                  <c:v>45.566502</c:v>
                </c:pt>
                <c:pt idx="386">
                  <c:v>44.955897999999998</c:v>
                </c:pt>
                <c:pt idx="387">
                  <c:v>39.336899000000003</c:v>
                </c:pt>
                <c:pt idx="388">
                  <c:v>35.850700000000003</c:v>
                </c:pt>
                <c:pt idx="389">
                  <c:v>35.290100000000002</c:v>
                </c:pt>
                <c:pt idx="390">
                  <c:v>45.665698999999996</c:v>
                </c:pt>
                <c:pt idx="391">
                  <c:v>44.048000000000002</c:v>
                </c:pt>
                <c:pt idx="392">
                  <c:v>52.541901000000003</c:v>
                </c:pt>
                <c:pt idx="393">
                  <c:v>56.813701999999999</c:v>
                </c:pt>
                <c:pt idx="394">
                  <c:v>55.182701000000002</c:v>
                </c:pt>
                <c:pt idx="395">
                  <c:v>53.487900000000003</c:v>
                </c:pt>
                <c:pt idx="396">
                  <c:v>54.321201000000002</c:v>
                </c:pt>
                <c:pt idx="397">
                  <c:v>55.3979</c:v>
                </c:pt>
                <c:pt idx="398">
                  <c:v>52.941502</c:v>
                </c:pt>
                <c:pt idx="399">
                  <c:v>47.944901000000002</c:v>
                </c:pt>
                <c:pt idx="400">
                  <c:v>48.788798999999997</c:v>
                </c:pt>
                <c:pt idx="401">
                  <c:v>49.109797999999998</c:v>
                </c:pt>
                <c:pt idx="402">
                  <c:v>49.711399</c:v>
                </c:pt>
                <c:pt idx="403">
                  <c:v>49.487000000000002</c:v>
                </c:pt>
                <c:pt idx="404">
                  <c:v>46.8979</c:v>
                </c:pt>
                <c:pt idx="405">
                  <c:v>51.718497999999997</c:v>
                </c:pt>
                <c:pt idx="406">
                  <c:v>55.388302000000003</c:v>
                </c:pt>
                <c:pt idx="407">
                  <c:v>65.387801999999994</c:v>
                </c:pt>
                <c:pt idx="408">
                  <c:v>63.930401000000003</c:v>
                </c:pt>
                <c:pt idx="409">
                  <c:v>66.918296999999995</c:v>
                </c:pt>
                <c:pt idx="410">
                  <c:v>73.872001999999995</c:v>
                </c:pt>
                <c:pt idx="411">
                  <c:v>73.705200000000005</c:v>
                </c:pt>
                <c:pt idx="412">
                  <c:v>75.466797</c:v>
                </c:pt>
                <c:pt idx="413">
                  <c:v>75.684402000000006</c:v>
                </c:pt>
                <c:pt idx="414">
                  <c:v>64.847504000000001</c:v>
                </c:pt>
                <c:pt idx="415">
                  <c:v>69.105103</c:v>
                </c:pt>
                <c:pt idx="416">
                  <c:v>71.987701000000001</c:v>
                </c:pt>
                <c:pt idx="417">
                  <c:v>76.873099999999994</c:v>
                </c:pt>
                <c:pt idx="418">
                  <c:v>85.278801000000001</c:v>
                </c:pt>
                <c:pt idx="419">
                  <c:v>80.154297</c:v>
                </c:pt>
                <c:pt idx="420">
                  <c:v>75.223099000000005</c:v>
                </c:pt>
                <c:pt idx="421">
                  <c:v>73.505500999999995</c:v>
                </c:pt>
                <c:pt idx="422">
                  <c:v>73.217903000000007</c:v>
                </c:pt>
                <c:pt idx="423">
                  <c:v>73.873703000000006</c:v>
                </c:pt>
                <c:pt idx="424">
                  <c:v>73.320999</c:v>
                </c:pt>
                <c:pt idx="425">
                  <c:v>74.177902000000003</c:v>
                </c:pt>
                <c:pt idx="426">
                  <c:v>76.993401000000006</c:v>
                </c:pt>
                <c:pt idx="427">
                  <c:v>88.775702999999993</c:v>
                </c:pt>
                <c:pt idx="428">
                  <c:v>90.847801000000004</c:v>
                </c:pt>
                <c:pt idx="429">
                  <c:v>92.118103000000005</c:v>
                </c:pt>
                <c:pt idx="430">
                  <c:v>91.347603000000007</c:v>
                </c:pt>
                <c:pt idx="431">
                  <c:v>93.388901000000004</c:v>
                </c:pt>
                <c:pt idx="432">
                  <c:v>94.691901999999999</c:v>
                </c:pt>
                <c:pt idx="433">
                  <c:v>92.216003000000001</c:v>
                </c:pt>
                <c:pt idx="434">
                  <c:v>95.076401000000004</c:v>
                </c:pt>
                <c:pt idx="435">
                  <c:v>93.705498000000006</c:v>
                </c:pt>
                <c:pt idx="436">
                  <c:v>99.454498000000001</c:v>
                </c:pt>
                <c:pt idx="437">
                  <c:v>109.387199</c:v>
                </c:pt>
                <c:pt idx="438">
                  <c:v>128.826706</c:v>
                </c:pt>
                <c:pt idx="439">
                  <c:v>129.79480000000001</c:v>
                </c:pt>
                <c:pt idx="440">
                  <c:v>128.95159899999999</c:v>
                </c:pt>
                <c:pt idx="441">
                  <c:v>127.693901</c:v>
                </c:pt>
                <c:pt idx="442">
                  <c:v>131.168701</c:v>
                </c:pt>
                <c:pt idx="443">
                  <c:v>128.14529400000001</c:v>
                </c:pt>
                <c:pt idx="444">
                  <c:v>136.1987</c:v>
                </c:pt>
                <c:pt idx="445">
                  <c:v>136.86979700000001</c:v>
                </c:pt>
                <c:pt idx="446">
                  <c:v>136.18150299999999</c:v>
                </c:pt>
                <c:pt idx="447">
                  <c:v>133.98539700000001</c:v>
                </c:pt>
                <c:pt idx="448">
                  <c:v>139.81500199999999</c:v>
                </c:pt>
                <c:pt idx="449">
                  <c:v>137.84599299999999</c:v>
                </c:pt>
                <c:pt idx="450">
                  <c:v>139.73890700000001</c:v>
                </c:pt>
                <c:pt idx="451">
                  <c:v>139.04269400000001</c:v>
                </c:pt>
                <c:pt idx="452">
                  <c:v>128.54040499999999</c:v>
                </c:pt>
                <c:pt idx="453">
                  <c:v>126.251999</c:v>
                </c:pt>
                <c:pt idx="454">
                  <c:v>125.121002</c:v>
                </c:pt>
                <c:pt idx="455">
                  <c:v>114.82759900000001</c:v>
                </c:pt>
                <c:pt idx="456">
                  <c:v>111.132103</c:v>
                </c:pt>
                <c:pt idx="457">
                  <c:v>99.487503000000004</c:v>
                </c:pt>
                <c:pt idx="458">
                  <c:v>96.958397000000005</c:v>
                </c:pt>
                <c:pt idx="459">
                  <c:v>92.429496999999998</c:v>
                </c:pt>
                <c:pt idx="460">
                  <c:v>84.497703999999999</c:v>
                </c:pt>
                <c:pt idx="461">
                  <c:v>89.150902000000002</c:v>
                </c:pt>
                <c:pt idx="462">
                  <c:v>77.278701999999996</c:v>
                </c:pt>
                <c:pt idx="463">
                  <c:v>79.424499999999995</c:v>
                </c:pt>
                <c:pt idx="464">
                  <c:v>99.684997999999993</c:v>
                </c:pt>
                <c:pt idx="465">
                  <c:v>91.113097999999994</c:v>
                </c:pt>
                <c:pt idx="466">
                  <c:v>87.482902999999993</c:v>
                </c:pt>
                <c:pt idx="467">
                  <c:v>90.169098000000005</c:v>
                </c:pt>
                <c:pt idx="468">
                  <c:v>88.009804000000003</c:v>
                </c:pt>
                <c:pt idx="469">
                  <c:v>80.545303000000004</c:v>
                </c:pt>
                <c:pt idx="470">
                  <c:v>80.391502000000003</c:v>
                </c:pt>
                <c:pt idx="471">
                  <c:v>69.588500999999994</c:v>
                </c:pt>
                <c:pt idx="472">
                  <c:v>62.042000000000002</c:v>
                </c:pt>
                <c:pt idx="473">
                  <c:v>67.215401</c:v>
                </c:pt>
                <c:pt idx="474">
                  <c:v>61.817298999999998</c:v>
                </c:pt>
                <c:pt idx="475">
                  <c:v>58.950600000000001</c:v>
                </c:pt>
                <c:pt idx="476">
                  <c:v>54.895099999999999</c:v>
                </c:pt>
                <c:pt idx="477">
                  <c:v>55.493000000000002</c:v>
                </c:pt>
                <c:pt idx="478">
                  <c:v>47.985298</c:v>
                </c:pt>
                <c:pt idx="479">
                  <c:v>43.203097999999997</c:v>
                </c:pt>
                <c:pt idx="480">
                  <c:v>40.6096</c:v>
                </c:pt>
                <c:pt idx="481">
                  <c:v>33.585799999999999</c:v>
                </c:pt>
                <c:pt idx="482">
                  <c:v>33.116599999999998</c:v>
                </c:pt>
                <c:pt idx="483">
                  <c:v>29.989799000000001</c:v>
                </c:pt>
                <c:pt idx="484">
                  <c:v>37.681099000000003</c:v>
                </c:pt>
                <c:pt idx="485">
                  <c:v>53.887000999999998</c:v>
                </c:pt>
                <c:pt idx="486">
                  <c:v>46.580502000000003</c:v>
                </c:pt>
                <c:pt idx="487">
                  <c:v>47.284801000000002</c:v>
                </c:pt>
                <c:pt idx="488">
                  <c:v>52.166901000000003</c:v>
                </c:pt>
                <c:pt idx="489">
                  <c:v>51.793900000000001</c:v>
                </c:pt>
                <c:pt idx="490">
                  <c:v>54.888401000000002</c:v>
                </c:pt>
                <c:pt idx="491">
                  <c:v>58.032902</c:v>
                </c:pt>
                <c:pt idx="492">
                  <c:v>62.460498999999999</c:v>
                </c:pt>
                <c:pt idx="493">
                  <c:v>71.828102000000001</c:v>
                </c:pt>
                <c:pt idx="494">
                  <c:v>64.733597000000003</c:v>
                </c:pt>
                <c:pt idx="495">
                  <c:v>65.139602999999994</c:v>
                </c:pt>
                <c:pt idx="496">
                  <c:v>62.847000000000001</c:v>
                </c:pt>
                <c:pt idx="497">
                  <c:v>65.155602000000002</c:v>
                </c:pt>
                <c:pt idx="498">
                  <c:v>61.520901000000002</c:v>
                </c:pt>
                <c:pt idx="499">
                  <c:v>70.119399999999999</c:v>
                </c:pt>
                <c:pt idx="500">
                  <c:v>71.838500999999994</c:v>
                </c:pt>
                <c:pt idx="501">
                  <c:v>79.472603000000007</c:v>
                </c:pt>
                <c:pt idx="502">
                  <c:v>84.571999000000005</c:v>
                </c:pt>
                <c:pt idx="503">
                  <c:v>92.742797999999993</c:v>
                </c:pt>
                <c:pt idx="504">
                  <c:v>95.882401000000002</c:v>
                </c:pt>
                <c:pt idx="505">
                  <c:v>95.195899999999995</c:v>
                </c:pt>
                <c:pt idx="506">
                  <c:v>98.239699999999999</c:v>
                </c:pt>
                <c:pt idx="507">
                  <c:v>112.55789900000001</c:v>
                </c:pt>
                <c:pt idx="508">
                  <c:v>117.712898</c:v>
                </c:pt>
                <c:pt idx="509">
                  <c:v>111.930099</c:v>
                </c:pt>
                <c:pt idx="510">
                  <c:v>116.53040300000001</c:v>
                </c:pt>
                <c:pt idx="511">
                  <c:v>121.905602</c:v>
                </c:pt>
                <c:pt idx="512">
                  <c:v>106.214798</c:v>
                </c:pt>
                <c:pt idx="513">
                  <c:v>106.173897</c:v>
                </c:pt>
                <c:pt idx="514">
                  <c:v>101.172997</c:v>
                </c:pt>
                <c:pt idx="515">
                  <c:v>105.427696</c:v>
                </c:pt>
                <c:pt idx="516">
                  <c:v>106.987801</c:v>
                </c:pt>
                <c:pt idx="517">
                  <c:v>99.289199999999994</c:v>
                </c:pt>
                <c:pt idx="518">
                  <c:v>103.93650100000001</c:v>
                </c:pt>
                <c:pt idx="519">
                  <c:v>102.911903</c:v>
                </c:pt>
                <c:pt idx="520">
                  <c:v>100.86799600000001</c:v>
                </c:pt>
                <c:pt idx="521">
                  <c:v>103.809303</c:v>
                </c:pt>
                <c:pt idx="522">
                  <c:v>100.627701</c:v>
                </c:pt>
                <c:pt idx="523">
                  <c:v>83.695396000000002</c:v>
                </c:pt>
                <c:pt idx="524">
                  <c:v>80.942902000000004</c:v>
                </c:pt>
                <c:pt idx="525">
                  <c:v>87.731399999999994</c:v>
                </c:pt>
                <c:pt idx="526">
                  <c:v>76.545997999999997</c:v>
                </c:pt>
                <c:pt idx="527">
                  <c:v>85.475898999999998</c:v>
                </c:pt>
                <c:pt idx="528">
                  <c:v>92.657996999999995</c:v>
                </c:pt>
                <c:pt idx="529">
                  <c:v>105.87449599999999</c:v>
                </c:pt>
                <c:pt idx="530">
                  <c:v>103.461304</c:v>
                </c:pt>
                <c:pt idx="531">
                  <c:v>96.458702000000002</c:v>
                </c:pt>
                <c:pt idx="532">
                  <c:v>89.089896999999993</c:v>
                </c:pt>
                <c:pt idx="533">
                  <c:v>79.5261</c:v>
                </c:pt>
                <c:pt idx="534">
                  <c:v>72.053496999999993</c:v>
                </c:pt>
                <c:pt idx="535">
                  <c:v>70.974097999999998</c:v>
                </c:pt>
                <c:pt idx="536">
                  <c:v>76.661300999999995</c:v>
                </c:pt>
                <c:pt idx="537">
                  <c:v>70.162903</c:v>
                </c:pt>
                <c:pt idx="538">
                  <c:v>82.245399000000006</c:v>
                </c:pt>
                <c:pt idx="539">
                  <c:v>74.920699999999997</c:v>
                </c:pt>
                <c:pt idx="540">
                  <c:v>81.263603000000003</c:v>
                </c:pt>
                <c:pt idx="541">
                  <c:v>73.181800999999993</c:v>
                </c:pt>
                <c:pt idx="542">
                  <c:v>69.566101000000003</c:v>
                </c:pt>
                <c:pt idx="543">
                  <c:v>59.283000999999999</c:v>
                </c:pt>
                <c:pt idx="544">
                  <c:v>65.432700999999994</c:v>
                </c:pt>
                <c:pt idx="545">
                  <c:v>53.306702000000001</c:v>
                </c:pt>
                <c:pt idx="546">
                  <c:v>57.189602000000001</c:v>
                </c:pt>
                <c:pt idx="547">
                  <c:v>53.572800000000001</c:v>
                </c:pt>
                <c:pt idx="548">
                  <c:v>51.940497999999998</c:v>
                </c:pt>
                <c:pt idx="549">
                  <c:v>68.477897999999996</c:v>
                </c:pt>
                <c:pt idx="550">
                  <c:v>62.571201000000002</c:v>
                </c:pt>
                <c:pt idx="551">
                  <c:v>47.870899000000001</c:v>
                </c:pt>
                <c:pt idx="552">
                  <c:v>45.692799000000001</c:v>
                </c:pt>
                <c:pt idx="553">
                  <c:v>38.806598999999999</c:v>
                </c:pt>
                <c:pt idx="554">
                  <c:v>40.513598999999999</c:v>
                </c:pt>
                <c:pt idx="555">
                  <c:v>33.455897999999998</c:v>
                </c:pt>
                <c:pt idx="556">
                  <c:v>28.885598999999999</c:v>
                </c:pt>
                <c:pt idx="557">
                  <c:v>30.362200000000001</c:v>
                </c:pt>
                <c:pt idx="558">
                  <c:v>44.502200999999999</c:v>
                </c:pt>
                <c:pt idx="559">
                  <c:v>46.317402000000001</c:v>
                </c:pt>
                <c:pt idx="560">
                  <c:v>41.629002</c:v>
                </c:pt>
                <c:pt idx="561">
                  <c:v>38.134498999999998</c:v>
                </c:pt>
                <c:pt idx="562">
                  <c:v>29.584499000000001</c:v>
                </c:pt>
                <c:pt idx="563">
                  <c:v>31.937901</c:v>
                </c:pt>
                <c:pt idx="564">
                  <c:v>25.980498999999998</c:v>
                </c:pt>
                <c:pt idx="565">
                  <c:v>40.930698</c:v>
                </c:pt>
                <c:pt idx="566">
                  <c:v>49.4739</c:v>
                </c:pt>
                <c:pt idx="567">
                  <c:v>49.594600999999997</c:v>
                </c:pt>
                <c:pt idx="568">
                  <c:v>29.929199000000001</c:v>
                </c:pt>
                <c:pt idx="569">
                  <c:v>23.835599999999999</c:v>
                </c:pt>
                <c:pt idx="570">
                  <c:v>24.712098999999998</c:v>
                </c:pt>
                <c:pt idx="571">
                  <c:v>22.389299000000001</c:v>
                </c:pt>
                <c:pt idx="572">
                  <c:v>21.264600999999999</c:v>
                </c:pt>
                <c:pt idx="573">
                  <c:v>30.589701000000002</c:v>
                </c:pt>
                <c:pt idx="574">
                  <c:v>32.540500999999999</c:v>
                </c:pt>
                <c:pt idx="575">
                  <c:v>34.042099</c:v>
                </c:pt>
                <c:pt idx="576">
                  <c:v>37.957099999999997</c:v>
                </c:pt>
                <c:pt idx="577">
                  <c:v>35.515498999999998</c:v>
                </c:pt>
                <c:pt idx="578">
                  <c:v>30.937201000000002</c:v>
                </c:pt>
                <c:pt idx="579">
                  <c:v>28.941099000000001</c:v>
                </c:pt>
                <c:pt idx="580">
                  <c:v>23.087999</c:v>
                </c:pt>
                <c:pt idx="581">
                  <c:v>28.239100000000001</c:v>
                </c:pt>
                <c:pt idx="582">
                  <c:v>16.929600000000001</c:v>
                </c:pt>
                <c:pt idx="583">
                  <c:v>23.310400000000001</c:v>
                </c:pt>
                <c:pt idx="584">
                  <c:v>20.415800000000001</c:v>
                </c:pt>
                <c:pt idx="585">
                  <c:v>12.2704</c:v>
                </c:pt>
                <c:pt idx="586">
                  <c:v>10.243600000000001</c:v>
                </c:pt>
                <c:pt idx="587">
                  <c:v>12.321199999999999</c:v>
                </c:pt>
                <c:pt idx="588">
                  <c:v>10.5648</c:v>
                </c:pt>
                <c:pt idx="589">
                  <c:v>6.9549000000000003</c:v>
                </c:pt>
                <c:pt idx="590">
                  <c:v>-6.0723000000000003</c:v>
                </c:pt>
                <c:pt idx="591">
                  <c:v>-8.3523999999999994</c:v>
                </c:pt>
                <c:pt idx="592">
                  <c:v>-8.1037999999999997</c:v>
                </c:pt>
                <c:pt idx="593">
                  <c:v>-5.7096999999999998</c:v>
                </c:pt>
                <c:pt idx="594">
                  <c:v>-13.9473</c:v>
                </c:pt>
                <c:pt idx="595">
                  <c:v>-12.972799999999999</c:v>
                </c:pt>
                <c:pt idx="596">
                  <c:v>-16.001100999999998</c:v>
                </c:pt>
                <c:pt idx="597">
                  <c:v>-16.7819</c:v>
                </c:pt>
                <c:pt idx="598">
                  <c:v>-7.6497999999999999</c:v>
                </c:pt>
                <c:pt idx="599">
                  <c:v>-6.1809000000000003</c:v>
                </c:pt>
                <c:pt idx="600">
                  <c:v>-7.9160000000000004</c:v>
                </c:pt>
                <c:pt idx="601">
                  <c:v>-10.3971</c:v>
                </c:pt>
                <c:pt idx="602">
                  <c:v>-17.427799</c:v>
                </c:pt>
                <c:pt idx="603">
                  <c:v>-16.011998999999999</c:v>
                </c:pt>
                <c:pt idx="604">
                  <c:v>-17.160499999999999</c:v>
                </c:pt>
                <c:pt idx="605">
                  <c:v>-16.069700000000001</c:v>
                </c:pt>
                <c:pt idx="606">
                  <c:v>-13.581300000000001</c:v>
                </c:pt>
                <c:pt idx="607">
                  <c:v>-11.1038</c:v>
                </c:pt>
                <c:pt idx="608">
                  <c:v>-9.3391999999999999</c:v>
                </c:pt>
                <c:pt idx="609">
                  <c:v>11.045199999999999</c:v>
                </c:pt>
                <c:pt idx="610">
                  <c:v>6.8254000000000001</c:v>
                </c:pt>
                <c:pt idx="611">
                  <c:v>8.1462000000000003</c:v>
                </c:pt>
                <c:pt idx="612">
                  <c:v>21.341298999999999</c:v>
                </c:pt>
                <c:pt idx="613">
                  <c:v>23.5776</c:v>
                </c:pt>
                <c:pt idx="614">
                  <c:v>29.370999999999999</c:v>
                </c:pt>
                <c:pt idx="615">
                  <c:v>30.059601000000001</c:v>
                </c:pt>
                <c:pt idx="616">
                  <c:v>32.230801</c:v>
                </c:pt>
                <c:pt idx="617">
                  <c:v>32.278399999999998</c:v>
                </c:pt>
                <c:pt idx="618">
                  <c:v>44.705502000000003</c:v>
                </c:pt>
                <c:pt idx="619">
                  <c:v>45.263500000000001</c:v>
                </c:pt>
                <c:pt idx="620">
                  <c:v>4.5495999999999999</c:v>
                </c:pt>
                <c:pt idx="621">
                  <c:v>7.2847999999999997</c:v>
                </c:pt>
                <c:pt idx="622">
                  <c:v>5.0456000000000003</c:v>
                </c:pt>
                <c:pt idx="623">
                  <c:v>13.307</c:v>
                </c:pt>
                <c:pt idx="624">
                  <c:v>22.726998999999999</c:v>
                </c:pt>
                <c:pt idx="625">
                  <c:v>40.148701000000003</c:v>
                </c:pt>
                <c:pt idx="626">
                  <c:v>53.021000000000001</c:v>
                </c:pt>
                <c:pt idx="627">
                  <c:v>69.877998000000005</c:v>
                </c:pt>
                <c:pt idx="628">
                  <c:v>71.780403000000007</c:v>
                </c:pt>
                <c:pt idx="629">
                  <c:v>70.938400000000001</c:v>
                </c:pt>
                <c:pt idx="630">
                  <c:v>76.310096999999999</c:v>
                </c:pt>
                <c:pt idx="631">
                  <c:v>72.204102000000006</c:v>
                </c:pt>
                <c:pt idx="632">
                  <c:v>77.914398000000006</c:v>
                </c:pt>
                <c:pt idx="633">
                  <c:v>60.945202000000002</c:v>
                </c:pt>
                <c:pt idx="634">
                  <c:v>60.586601000000002</c:v>
                </c:pt>
                <c:pt idx="635">
                  <c:v>58.088298999999999</c:v>
                </c:pt>
                <c:pt idx="636">
                  <c:v>54.108601</c:v>
                </c:pt>
                <c:pt idx="637">
                  <c:v>47.133597999999999</c:v>
                </c:pt>
                <c:pt idx="638">
                  <c:v>42.896701999999998</c:v>
                </c:pt>
                <c:pt idx="639">
                  <c:v>39.616000999999997</c:v>
                </c:pt>
                <c:pt idx="640">
                  <c:v>40.010201000000002</c:v>
                </c:pt>
                <c:pt idx="641">
                  <c:v>44.031399</c:v>
                </c:pt>
                <c:pt idx="642">
                  <c:v>49.096901000000003</c:v>
                </c:pt>
                <c:pt idx="643">
                  <c:v>50.780200999999998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42F-444B-B017-75B2D8CFD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50880"/>
        <c:axId val="443452416"/>
      </c:lineChart>
      <c:lineChart>
        <c:grouping val="standard"/>
        <c:varyColors val="0"/>
        <c:ser>
          <c:idx val="1"/>
          <c:order val="1"/>
          <c:tx>
            <c:v>Net IO% of NAV</c:v>
          </c:tx>
          <c:spPr>
            <a:ln w="63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'Sonata Prepay Risk vs IOS OAS'!$B$91:$B$1370</c:f>
              <c:numCache>
                <c:formatCode>m/d/yyyy</c:formatCode>
                <c:ptCount val="1280"/>
                <c:pt idx="0">
                  <c:v>40710</c:v>
                </c:pt>
                <c:pt idx="1">
                  <c:v>40711</c:v>
                </c:pt>
                <c:pt idx="2">
                  <c:v>40715</c:v>
                </c:pt>
                <c:pt idx="3">
                  <c:v>40716</c:v>
                </c:pt>
                <c:pt idx="4">
                  <c:v>40717</c:v>
                </c:pt>
                <c:pt idx="5">
                  <c:v>40718</c:v>
                </c:pt>
                <c:pt idx="6">
                  <c:v>40721</c:v>
                </c:pt>
                <c:pt idx="7">
                  <c:v>40722</c:v>
                </c:pt>
                <c:pt idx="8">
                  <c:v>40723</c:v>
                </c:pt>
                <c:pt idx="9">
                  <c:v>40724</c:v>
                </c:pt>
                <c:pt idx="10">
                  <c:v>40725</c:v>
                </c:pt>
                <c:pt idx="11">
                  <c:v>40729</c:v>
                </c:pt>
                <c:pt idx="12">
                  <c:v>40730</c:v>
                </c:pt>
                <c:pt idx="13">
                  <c:v>40731</c:v>
                </c:pt>
                <c:pt idx="14">
                  <c:v>40732</c:v>
                </c:pt>
                <c:pt idx="15">
                  <c:v>40735</c:v>
                </c:pt>
                <c:pt idx="16">
                  <c:v>40736</c:v>
                </c:pt>
                <c:pt idx="17">
                  <c:v>40737</c:v>
                </c:pt>
                <c:pt idx="18">
                  <c:v>40738</c:v>
                </c:pt>
                <c:pt idx="19">
                  <c:v>40739</c:v>
                </c:pt>
                <c:pt idx="20">
                  <c:v>40742</c:v>
                </c:pt>
                <c:pt idx="21">
                  <c:v>40743</c:v>
                </c:pt>
                <c:pt idx="22">
                  <c:v>40744</c:v>
                </c:pt>
                <c:pt idx="23">
                  <c:v>40745</c:v>
                </c:pt>
                <c:pt idx="24">
                  <c:v>40746</c:v>
                </c:pt>
                <c:pt idx="25">
                  <c:v>40749</c:v>
                </c:pt>
                <c:pt idx="26">
                  <c:v>40750</c:v>
                </c:pt>
                <c:pt idx="27">
                  <c:v>40751</c:v>
                </c:pt>
                <c:pt idx="28">
                  <c:v>40752</c:v>
                </c:pt>
                <c:pt idx="29">
                  <c:v>40753</c:v>
                </c:pt>
                <c:pt idx="30">
                  <c:v>40756</c:v>
                </c:pt>
                <c:pt idx="31">
                  <c:v>40757</c:v>
                </c:pt>
                <c:pt idx="32">
                  <c:v>40758</c:v>
                </c:pt>
                <c:pt idx="33">
                  <c:v>40759</c:v>
                </c:pt>
                <c:pt idx="34">
                  <c:v>40760</c:v>
                </c:pt>
                <c:pt idx="35">
                  <c:v>40763</c:v>
                </c:pt>
                <c:pt idx="36">
                  <c:v>40764</c:v>
                </c:pt>
                <c:pt idx="37">
                  <c:v>40765</c:v>
                </c:pt>
                <c:pt idx="38">
                  <c:v>40766</c:v>
                </c:pt>
                <c:pt idx="39">
                  <c:v>40767</c:v>
                </c:pt>
                <c:pt idx="40">
                  <c:v>40770</c:v>
                </c:pt>
                <c:pt idx="41">
                  <c:v>40771</c:v>
                </c:pt>
                <c:pt idx="42">
                  <c:v>40772</c:v>
                </c:pt>
                <c:pt idx="43">
                  <c:v>40773</c:v>
                </c:pt>
                <c:pt idx="44">
                  <c:v>40774</c:v>
                </c:pt>
                <c:pt idx="45">
                  <c:v>40777</c:v>
                </c:pt>
                <c:pt idx="46">
                  <c:v>40778</c:v>
                </c:pt>
                <c:pt idx="47">
                  <c:v>40779</c:v>
                </c:pt>
                <c:pt idx="48">
                  <c:v>40780</c:v>
                </c:pt>
                <c:pt idx="49">
                  <c:v>40781</c:v>
                </c:pt>
                <c:pt idx="50">
                  <c:v>40784</c:v>
                </c:pt>
                <c:pt idx="51">
                  <c:v>40785</c:v>
                </c:pt>
                <c:pt idx="52">
                  <c:v>40786</c:v>
                </c:pt>
                <c:pt idx="53">
                  <c:v>40787</c:v>
                </c:pt>
                <c:pt idx="54">
                  <c:v>40788</c:v>
                </c:pt>
                <c:pt idx="55">
                  <c:v>40792</c:v>
                </c:pt>
                <c:pt idx="56">
                  <c:v>40793</c:v>
                </c:pt>
                <c:pt idx="57">
                  <c:v>40794</c:v>
                </c:pt>
                <c:pt idx="58">
                  <c:v>40795</c:v>
                </c:pt>
                <c:pt idx="59">
                  <c:v>40798</c:v>
                </c:pt>
                <c:pt idx="60">
                  <c:v>40799</c:v>
                </c:pt>
                <c:pt idx="61">
                  <c:v>40800</c:v>
                </c:pt>
                <c:pt idx="62">
                  <c:v>40801</c:v>
                </c:pt>
                <c:pt idx="63">
                  <c:v>40802</c:v>
                </c:pt>
                <c:pt idx="64">
                  <c:v>40805</c:v>
                </c:pt>
                <c:pt idx="65">
                  <c:v>40806</c:v>
                </c:pt>
                <c:pt idx="66">
                  <c:v>40807</c:v>
                </c:pt>
                <c:pt idx="67">
                  <c:v>40808</c:v>
                </c:pt>
                <c:pt idx="68">
                  <c:v>40809</c:v>
                </c:pt>
                <c:pt idx="69">
                  <c:v>40812</c:v>
                </c:pt>
                <c:pt idx="70">
                  <c:v>40813</c:v>
                </c:pt>
                <c:pt idx="71">
                  <c:v>40814</c:v>
                </c:pt>
                <c:pt idx="72">
                  <c:v>40815</c:v>
                </c:pt>
                <c:pt idx="73">
                  <c:v>40816</c:v>
                </c:pt>
                <c:pt idx="74">
                  <c:v>40819</c:v>
                </c:pt>
                <c:pt idx="75">
                  <c:v>40820</c:v>
                </c:pt>
                <c:pt idx="76">
                  <c:v>40821</c:v>
                </c:pt>
                <c:pt idx="77">
                  <c:v>40822</c:v>
                </c:pt>
                <c:pt idx="78">
                  <c:v>40823</c:v>
                </c:pt>
                <c:pt idx="79">
                  <c:v>40827</c:v>
                </c:pt>
                <c:pt idx="80">
                  <c:v>40828</c:v>
                </c:pt>
                <c:pt idx="81">
                  <c:v>40829</c:v>
                </c:pt>
                <c:pt idx="82">
                  <c:v>40830</c:v>
                </c:pt>
                <c:pt idx="83">
                  <c:v>40833</c:v>
                </c:pt>
                <c:pt idx="84">
                  <c:v>40834</c:v>
                </c:pt>
                <c:pt idx="85">
                  <c:v>40835</c:v>
                </c:pt>
                <c:pt idx="86">
                  <c:v>40836</c:v>
                </c:pt>
                <c:pt idx="87">
                  <c:v>40837</c:v>
                </c:pt>
                <c:pt idx="88">
                  <c:v>40840</c:v>
                </c:pt>
                <c:pt idx="89">
                  <c:v>40841</c:v>
                </c:pt>
                <c:pt idx="90">
                  <c:v>40842</c:v>
                </c:pt>
                <c:pt idx="91">
                  <c:v>40843</c:v>
                </c:pt>
                <c:pt idx="92">
                  <c:v>40844</c:v>
                </c:pt>
                <c:pt idx="93">
                  <c:v>40847</c:v>
                </c:pt>
                <c:pt idx="94">
                  <c:v>40848</c:v>
                </c:pt>
                <c:pt idx="95">
                  <c:v>40849</c:v>
                </c:pt>
                <c:pt idx="96">
                  <c:v>40850</c:v>
                </c:pt>
                <c:pt idx="97">
                  <c:v>40851</c:v>
                </c:pt>
                <c:pt idx="98">
                  <c:v>40854</c:v>
                </c:pt>
                <c:pt idx="99">
                  <c:v>40855</c:v>
                </c:pt>
                <c:pt idx="100">
                  <c:v>40856</c:v>
                </c:pt>
                <c:pt idx="101">
                  <c:v>40857</c:v>
                </c:pt>
                <c:pt idx="102">
                  <c:v>40861</c:v>
                </c:pt>
                <c:pt idx="103">
                  <c:v>40862</c:v>
                </c:pt>
                <c:pt idx="104">
                  <c:v>40863</c:v>
                </c:pt>
                <c:pt idx="105">
                  <c:v>40864</c:v>
                </c:pt>
                <c:pt idx="106">
                  <c:v>40865</c:v>
                </c:pt>
                <c:pt idx="107">
                  <c:v>40868</c:v>
                </c:pt>
                <c:pt idx="108">
                  <c:v>40869</c:v>
                </c:pt>
                <c:pt idx="109">
                  <c:v>40870</c:v>
                </c:pt>
                <c:pt idx="110">
                  <c:v>40872</c:v>
                </c:pt>
                <c:pt idx="111">
                  <c:v>40875</c:v>
                </c:pt>
                <c:pt idx="112">
                  <c:v>40876</c:v>
                </c:pt>
                <c:pt idx="113">
                  <c:v>40877</c:v>
                </c:pt>
                <c:pt idx="114">
                  <c:v>40878</c:v>
                </c:pt>
                <c:pt idx="115">
                  <c:v>40879</c:v>
                </c:pt>
                <c:pt idx="116">
                  <c:v>40882</c:v>
                </c:pt>
                <c:pt idx="117">
                  <c:v>40883</c:v>
                </c:pt>
                <c:pt idx="118">
                  <c:v>40884</c:v>
                </c:pt>
                <c:pt idx="119">
                  <c:v>40885</c:v>
                </c:pt>
                <c:pt idx="120">
                  <c:v>40886</c:v>
                </c:pt>
                <c:pt idx="121">
                  <c:v>40889</c:v>
                </c:pt>
                <c:pt idx="122">
                  <c:v>40890</c:v>
                </c:pt>
                <c:pt idx="123">
                  <c:v>40891</c:v>
                </c:pt>
                <c:pt idx="124">
                  <c:v>40892</c:v>
                </c:pt>
                <c:pt idx="125">
                  <c:v>40893</c:v>
                </c:pt>
                <c:pt idx="126">
                  <c:v>40896</c:v>
                </c:pt>
                <c:pt idx="127">
                  <c:v>40897</c:v>
                </c:pt>
                <c:pt idx="128">
                  <c:v>40898</c:v>
                </c:pt>
                <c:pt idx="129">
                  <c:v>40899</c:v>
                </c:pt>
                <c:pt idx="130">
                  <c:v>40900</c:v>
                </c:pt>
                <c:pt idx="131">
                  <c:v>40904</c:v>
                </c:pt>
                <c:pt idx="132">
                  <c:v>40905</c:v>
                </c:pt>
                <c:pt idx="133">
                  <c:v>40906</c:v>
                </c:pt>
                <c:pt idx="134">
                  <c:v>40907</c:v>
                </c:pt>
                <c:pt idx="135">
                  <c:v>40911</c:v>
                </c:pt>
                <c:pt idx="136">
                  <c:v>40912</c:v>
                </c:pt>
                <c:pt idx="137">
                  <c:v>40913</c:v>
                </c:pt>
                <c:pt idx="138">
                  <c:v>40914</c:v>
                </c:pt>
                <c:pt idx="139">
                  <c:v>40917</c:v>
                </c:pt>
                <c:pt idx="140">
                  <c:v>40918</c:v>
                </c:pt>
                <c:pt idx="141">
                  <c:v>40919</c:v>
                </c:pt>
                <c:pt idx="142">
                  <c:v>40920</c:v>
                </c:pt>
                <c:pt idx="143">
                  <c:v>40921</c:v>
                </c:pt>
                <c:pt idx="144">
                  <c:v>40925</c:v>
                </c:pt>
                <c:pt idx="145">
                  <c:v>40926</c:v>
                </c:pt>
                <c:pt idx="146">
                  <c:v>40927</c:v>
                </c:pt>
                <c:pt idx="147">
                  <c:v>40928</c:v>
                </c:pt>
                <c:pt idx="148">
                  <c:v>40932</c:v>
                </c:pt>
                <c:pt idx="149">
                  <c:v>40933</c:v>
                </c:pt>
                <c:pt idx="150">
                  <c:v>40934</c:v>
                </c:pt>
                <c:pt idx="151">
                  <c:v>40935</c:v>
                </c:pt>
                <c:pt idx="152">
                  <c:v>40938</c:v>
                </c:pt>
                <c:pt idx="153">
                  <c:v>40939</c:v>
                </c:pt>
                <c:pt idx="154">
                  <c:v>40940</c:v>
                </c:pt>
                <c:pt idx="155">
                  <c:v>40941</c:v>
                </c:pt>
                <c:pt idx="156">
                  <c:v>40942</c:v>
                </c:pt>
                <c:pt idx="157">
                  <c:v>40945</c:v>
                </c:pt>
                <c:pt idx="158">
                  <c:v>40946</c:v>
                </c:pt>
                <c:pt idx="159">
                  <c:v>40947</c:v>
                </c:pt>
                <c:pt idx="160">
                  <c:v>40948</c:v>
                </c:pt>
                <c:pt idx="161">
                  <c:v>40949</c:v>
                </c:pt>
                <c:pt idx="162">
                  <c:v>40952</c:v>
                </c:pt>
                <c:pt idx="163">
                  <c:v>40953</c:v>
                </c:pt>
                <c:pt idx="164">
                  <c:v>40954</c:v>
                </c:pt>
                <c:pt idx="165">
                  <c:v>40955</c:v>
                </c:pt>
                <c:pt idx="166">
                  <c:v>40956</c:v>
                </c:pt>
                <c:pt idx="167">
                  <c:v>40960</c:v>
                </c:pt>
                <c:pt idx="168">
                  <c:v>40961</c:v>
                </c:pt>
                <c:pt idx="169">
                  <c:v>40962</c:v>
                </c:pt>
                <c:pt idx="170">
                  <c:v>40963</c:v>
                </c:pt>
                <c:pt idx="171">
                  <c:v>40966</c:v>
                </c:pt>
                <c:pt idx="172">
                  <c:v>40967</c:v>
                </c:pt>
                <c:pt idx="173">
                  <c:v>40968</c:v>
                </c:pt>
                <c:pt idx="174">
                  <c:v>40969</c:v>
                </c:pt>
                <c:pt idx="175">
                  <c:v>40970</c:v>
                </c:pt>
                <c:pt idx="176">
                  <c:v>40973</c:v>
                </c:pt>
                <c:pt idx="177">
                  <c:v>40974</c:v>
                </c:pt>
                <c:pt idx="178">
                  <c:v>40975</c:v>
                </c:pt>
                <c:pt idx="179">
                  <c:v>40976</c:v>
                </c:pt>
                <c:pt idx="180">
                  <c:v>40977</c:v>
                </c:pt>
                <c:pt idx="181">
                  <c:v>40980</c:v>
                </c:pt>
                <c:pt idx="182">
                  <c:v>40981</c:v>
                </c:pt>
                <c:pt idx="183">
                  <c:v>40982</c:v>
                </c:pt>
                <c:pt idx="184">
                  <c:v>40983</c:v>
                </c:pt>
                <c:pt idx="185">
                  <c:v>40984</c:v>
                </c:pt>
                <c:pt idx="186">
                  <c:v>40987</c:v>
                </c:pt>
                <c:pt idx="187">
                  <c:v>40988</c:v>
                </c:pt>
                <c:pt idx="188">
                  <c:v>40989</c:v>
                </c:pt>
                <c:pt idx="189">
                  <c:v>40990</c:v>
                </c:pt>
                <c:pt idx="190">
                  <c:v>40991</c:v>
                </c:pt>
                <c:pt idx="191">
                  <c:v>40994</c:v>
                </c:pt>
                <c:pt idx="192">
                  <c:v>40995</c:v>
                </c:pt>
                <c:pt idx="193">
                  <c:v>40996</c:v>
                </c:pt>
                <c:pt idx="194">
                  <c:v>40997</c:v>
                </c:pt>
                <c:pt idx="195">
                  <c:v>40998</c:v>
                </c:pt>
                <c:pt idx="196">
                  <c:v>41001</c:v>
                </c:pt>
                <c:pt idx="197">
                  <c:v>41002</c:v>
                </c:pt>
                <c:pt idx="198">
                  <c:v>41003</c:v>
                </c:pt>
                <c:pt idx="199">
                  <c:v>41004</c:v>
                </c:pt>
                <c:pt idx="200">
                  <c:v>41005</c:v>
                </c:pt>
                <c:pt idx="201">
                  <c:v>41008</c:v>
                </c:pt>
                <c:pt idx="202">
                  <c:v>41009</c:v>
                </c:pt>
                <c:pt idx="203">
                  <c:v>41010</c:v>
                </c:pt>
                <c:pt idx="204">
                  <c:v>41011</c:v>
                </c:pt>
                <c:pt idx="205">
                  <c:v>41012</c:v>
                </c:pt>
                <c:pt idx="206">
                  <c:v>41015</c:v>
                </c:pt>
                <c:pt idx="207">
                  <c:v>41016</c:v>
                </c:pt>
                <c:pt idx="208">
                  <c:v>41017</c:v>
                </c:pt>
                <c:pt idx="209">
                  <c:v>41018</c:v>
                </c:pt>
                <c:pt idx="210">
                  <c:v>41019</c:v>
                </c:pt>
                <c:pt idx="211">
                  <c:v>41022</c:v>
                </c:pt>
                <c:pt idx="212">
                  <c:v>41023</c:v>
                </c:pt>
                <c:pt idx="213">
                  <c:v>41024</c:v>
                </c:pt>
                <c:pt idx="214">
                  <c:v>41025</c:v>
                </c:pt>
                <c:pt idx="215">
                  <c:v>41026</c:v>
                </c:pt>
                <c:pt idx="216">
                  <c:v>41029</c:v>
                </c:pt>
                <c:pt idx="217">
                  <c:v>41030</c:v>
                </c:pt>
                <c:pt idx="218">
                  <c:v>41031</c:v>
                </c:pt>
                <c:pt idx="219">
                  <c:v>41032</c:v>
                </c:pt>
                <c:pt idx="220">
                  <c:v>41033</c:v>
                </c:pt>
                <c:pt idx="221">
                  <c:v>41036</c:v>
                </c:pt>
                <c:pt idx="222">
                  <c:v>41037</c:v>
                </c:pt>
                <c:pt idx="223">
                  <c:v>41038</c:v>
                </c:pt>
                <c:pt idx="224">
                  <c:v>41039</c:v>
                </c:pt>
                <c:pt idx="225">
                  <c:v>41040</c:v>
                </c:pt>
                <c:pt idx="226">
                  <c:v>41043</c:v>
                </c:pt>
                <c:pt idx="227">
                  <c:v>41044</c:v>
                </c:pt>
                <c:pt idx="228">
                  <c:v>41045</c:v>
                </c:pt>
                <c:pt idx="229">
                  <c:v>41046</c:v>
                </c:pt>
                <c:pt idx="230">
                  <c:v>41047</c:v>
                </c:pt>
                <c:pt idx="231">
                  <c:v>41050</c:v>
                </c:pt>
                <c:pt idx="232">
                  <c:v>41051</c:v>
                </c:pt>
                <c:pt idx="233">
                  <c:v>41052</c:v>
                </c:pt>
                <c:pt idx="234">
                  <c:v>41053</c:v>
                </c:pt>
                <c:pt idx="235">
                  <c:v>41054</c:v>
                </c:pt>
                <c:pt idx="236">
                  <c:v>41058</c:v>
                </c:pt>
                <c:pt idx="237">
                  <c:v>41059</c:v>
                </c:pt>
                <c:pt idx="238">
                  <c:v>41060</c:v>
                </c:pt>
                <c:pt idx="239">
                  <c:v>41061</c:v>
                </c:pt>
                <c:pt idx="240">
                  <c:v>41064</c:v>
                </c:pt>
                <c:pt idx="241">
                  <c:v>41065</c:v>
                </c:pt>
                <c:pt idx="242">
                  <c:v>41066</c:v>
                </c:pt>
                <c:pt idx="243">
                  <c:v>41067</c:v>
                </c:pt>
                <c:pt idx="244">
                  <c:v>41068</c:v>
                </c:pt>
                <c:pt idx="245">
                  <c:v>41071</c:v>
                </c:pt>
                <c:pt idx="246">
                  <c:v>41072</c:v>
                </c:pt>
                <c:pt idx="247">
                  <c:v>41073</c:v>
                </c:pt>
                <c:pt idx="248">
                  <c:v>41074</c:v>
                </c:pt>
                <c:pt idx="249">
                  <c:v>41075</c:v>
                </c:pt>
                <c:pt idx="250">
                  <c:v>41078</c:v>
                </c:pt>
                <c:pt idx="251">
                  <c:v>41079</c:v>
                </c:pt>
                <c:pt idx="252">
                  <c:v>41080</c:v>
                </c:pt>
                <c:pt idx="253">
                  <c:v>41081</c:v>
                </c:pt>
                <c:pt idx="254">
                  <c:v>41082</c:v>
                </c:pt>
                <c:pt idx="255">
                  <c:v>41085</c:v>
                </c:pt>
                <c:pt idx="256">
                  <c:v>41086</c:v>
                </c:pt>
                <c:pt idx="257">
                  <c:v>41087</c:v>
                </c:pt>
                <c:pt idx="258">
                  <c:v>41088</c:v>
                </c:pt>
                <c:pt idx="259">
                  <c:v>41089</c:v>
                </c:pt>
                <c:pt idx="260">
                  <c:v>41092</c:v>
                </c:pt>
                <c:pt idx="261">
                  <c:v>41093</c:v>
                </c:pt>
                <c:pt idx="262">
                  <c:v>41095</c:v>
                </c:pt>
                <c:pt idx="263">
                  <c:v>41096</c:v>
                </c:pt>
                <c:pt idx="264">
                  <c:v>41099</c:v>
                </c:pt>
                <c:pt idx="265">
                  <c:v>41100</c:v>
                </c:pt>
                <c:pt idx="266">
                  <c:v>41101</c:v>
                </c:pt>
                <c:pt idx="267">
                  <c:v>41102</c:v>
                </c:pt>
                <c:pt idx="268">
                  <c:v>41103</c:v>
                </c:pt>
                <c:pt idx="269">
                  <c:v>41106</c:v>
                </c:pt>
                <c:pt idx="270">
                  <c:v>41107</c:v>
                </c:pt>
                <c:pt idx="271">
                  <c:v>41108</c:v>
                </c:pt>
                <c:pt idx="272">
                  <c:v>41109</c:v>
                </c:pt>
                <c:pt idx="273">
                  <c:v>41110</c:v>
                </c:pt>
                <c:pt idx="274">
                  <c:v>41113</c:v>
                </c:pt>
                <c:pt idx="275">
                  <c:v>41114</c:v>
                </c:pt>
                <c:pt idx="276">
                  <c:v>41115</c:v>
                </c:pt>
                <c:pt idx="277">
                  <c:v>41116</c:v>
                </c:pt>
                <c:pt idx="278">
                  <c:v>41117</c:v>
                </c:pt>
                <c:pt idx="279">
                  <c:v>41120</c:v>
                </c:pt>
                <c:pt idx="280">
                  <c:v>41121</c:v>
                </c:pt>
                <c:pt idx="281">
                  <c:v>41122</c:v>
                </c:pt>
                <c:pt idx="282">
                  <c:v>41123</c:v>
                </c:pt>
                <c:pt idx="283">
                  <c:v>41124</c:v>
                </c:pt>
                <c:pt idx="284">
                  <c:v>41127</c:v>
                </c:pt>
                <c:pt idx="285">
                  <c:v>41128</c:v>
                </c:pt>
                <c:pt idx="286">
                  <c:v>41129</c:v>
                </c:pt>
                <c:pt idx="287">
                  <c:v>41130</c:v>
                </c:pt>
                <c:pt idx="288">
                  <c:v>41131</c:v>
                </c:pt>
                <c:pt idx="289">
                  <c:v>41134</c:v>
                </c:pt>
                <c:pt idx="290">
                  <c:v>41135</c:v>
                </c:pt>
                <c:pt idx="291">
                  <c:v>41136</c:v>
                </c:pt>
                <c:pt idx="292">
                  <c:v>41137</c:v>
                </c:pt>
                <c:pt idx="293">
                  <c:v>41138</c:v>
                </c:pt>
                <c:pt idx="294">
                  <c:v>41141</c:v>
                </c:pt>
                <c:pt idx="295">
                  <c:v>41142</c:v>
                </c:pt>
                <c:pt idx="296">
                  <c:v>41143</c:v>
                </c:pt>
                <c:pt idx="297">
                  <c:v>41144</c:v>
                </c:pt>
                <c:pt idx="298">
                  <c:v>41145</c:v>
                </c:pt>
                <c:pt idx="299">
                  <c:v>41148</c:v>
                </c:pt>
                <c:pt idx="300">
                  <c:v>41149</c:v>
                </c:pt>
                <c:pt idx="301">
                  <c:v>41150</c:v>
                </c:pt>
                <c:pt idx="302">
                  <c:v>41151</c:v>
                </c:pt>
                <c:pt idx="303">
                  <c:v>41152</c:v>
                </c:pt>
                <c:pt idx="304">
                  <c:v>41156</c:v>
                </c:pt>
                <c:pt idx="305">
                  <c:v>41157</c:v>
                </c:pt>
                <c:pt idx="306">
                  <c:v>41158</c:v>
                </c:pt>
                <c:pt idx="307">
                  <c:v>41159</c:v>
                </c:pt>
                <c:pt idx="308">
                  <c:v>41162</c:v>
                </c:pt>
                <c:pt idx="309">
                  <c:v>41163</c:v>
                </c:pt>
                <c:pt idx="310">
                  <c:v>41164</c:v>
                </c:pt>
                <c:pt idx="311">
                  <c:v>41165</c:v>
                </c:pt>
                <c:pt idx="312">
                  <c:v>41166</c:v>
                </c:pt>
                <c:pt idx="313">
                  <c:v>41169</c:v>
                </c:pt>
                <c:pt idx="314">
                  <c:v>41170</c:v>
                </c:pt>
                <c:pt idx="315">
                  <c:v>41171</c:v>
                </c:pt>
                <c:pt idx="316">
                  <c:v>41172</c:v>
                </c:pt>
                <c:pt idx="317">
                  <c:v>41173</c:v>
                </c:pt>
                <c:pt idx="318">
                  <c:v>41176</c:v>
                </c:pt>
                <c:pt idx="319">
                  <c:v>41177</c:v>
                </c:pt>
                <c:pt idx="320">
                  <c:v>41178</c:v>
                </c:pt>
                <c:pt idx="321">
                  <c:v>41179</c:v>
                </c:pt>
                <c:pt idx="322">
                  <c:v>41180</c:v>
                </c:pt>
                <c:pt idx="323">
                  <c:v>41183</c:v>
                </c:pt>
                <c:pt idx="324">
                  <c:v>41184</c:v>
                </c:pt>
                <c:pt idx="325">
                  <c:v>41185</c:v>
                </c:pt>
                <c:pt idx="326">
                  <c:v>41186</c:v>
                </c:pt>
                <c:pt idx="327">
                  <c:v>41187</c:v>
                </c:pt>
                <c:pt idx="328">
                  <c:v>41191</c:v>
                </c:pt>
                <c:pt idx="329">
                  <c:v>41192</c:v>
                </c:pt>
                <c:pt idx="330">
                  <c:v>41193</c:v>
                </c:pt>
                <c:pt idx="331">
                  <c:v>41194</c:v>
                </c:pt>
                <c:pt idx="332">
                  <c:v>41197</c:v>
                </c:pt>
                <c:pt idx="333">
                  <c:v>41198</c:v>
                </c:pt>
                <c:pt idx="334">
                  <c:v>41199</c:v>
                </c:pt>
                <c:pt idx="335">
                  <c:v>41200</c:v>
                </c:pt>
                <c:pt idx="336">
                  <c:v>41201</c:v>
                </c:pt>
                <c:pt idx="337">
                  <c:v>41204</c:v>
                </c:pt>
                <c:pt idx="338">
                  <c:v>41205</c:v>
                </c:pt>
                <c:pt idx="339">
                  <c:v>41206</c:v>
                </c:pt>
                <c:pt idx="340">
                  <c:v>41207</c:v>
                </c:pt>
                <c:pt idx="341">
                  <c:v>41208</c:v>
                </c:pt>
                <c:pt idx="342">
                  <c:v>41211</c:v>
                </c:pt>
                <c:pt idx="343">
                  <c:v>41213</c:v>
                </c:pt>
                <c:pt idx="344">
                  <c:v>41214</c:v>
                </c:pt>
                <c:pt idx="345">
                  <c:v>41215</c:v>
                </c:pt>
                <c:pt idx="346">
                  <c:v>41218</c:v>
                </c:pt>
                <c:pt idx="347">
                  <c:v>41219</c:v>
                </c:pt>
                <c:pt idx="348">
                  <c:v>41220</c:v>
                </c:pt>
                <c:pt idx="349">
                  <c:v>41221</c:v>
                </c:pt>
                <c:pt idx="350">
                  <c:v>41222</c:v>
                </c:pt>
                <c:pt idx="351">
                  <c:v>41226</c:v>
                </c:pt>
                <c:pt idx="352">
                  <c:v>41227</c:v>
                </c:pt>
                <c:pt idx="353">
                  <c:v>41228</c:v>
                </c:pt>
                <c:pt idx="354">
                  <c:v>41229</c:v>
                </c:pt>
                <c:pt idx="355">
                  <c:v>41232</c:v>
                </c:pt>
                <c:pt idx="356">
                  <c:v>41233</c:v>
                </c:pt>
                <c:pt idx="357">
                  <c:v>41234</c:v>
                </c:pt>
                <c:pt idx="358">
                  <c:v>41236</c:v>
                </c:pt>
                <c:pt idx="359">
                  <c:v>41239</c:v>
                </c:pt>
                <c:pt idx="360">
                  <c:v>41240</c:v>
                </c:pt>
                <c:pt idx="361">
                  <c:v>41241</c:v>
                </c:pt>
                <c:pt idx="362">
                  <c:v>41242</c:v>
                </c:pt>
                <c:pt idx="363">
                  <c:v>41243</c:v>
                </c:pt>
                <c:pt idx="364">
                  <c:v>41246</c:v>
                </c:pt>
                <c:pt idx="365">
                  <c:v>41247</c:v>
                </c:pt>
                <c:pt idx="366">
                  <c:v>41248</c:v>
                </c:pt>
                <c:pt idx="367">
                  <c:v>41249</c:v>
                </c:pt>
                <c:pt idx="368">
                  <c:v>41250</c:v>
                </c:pt>
                <c:pt idx="369">
                  <c:v>41253</c:v>
                </c:pt>
                <c:pt idx="370">
                  <c:v>41254</c:v>
                </c:pt>
                <c:pt idx="371">
                  <c:v>41255</c:v>
                </c:pt>
                <c:pt idx="372">
                  <c:v>41256</c:v>
                </c:pt>
                <c:pt idx="373">
                  <c:v>41257</c:v>
                </c:pt>
                <c:pt idx="374">
                  <c:v>41260</c:v>
                </c:pt>
                <c:pt idx="375">
                  <c:v>41261</c:v>
                </c:pt>
                <c:pt idx="376">
                  <c:v>41262</c:v>
                </c:pt>
                <c:pt idx="377">
                  <c:v>41263</c:v>
                </c:pt>
                <c:pt idx="378">
                  <c:v>41264</c:v>
                </c:pt>
                <c:pt idx="379">
                  <c:v>41267</c:v>
                </c:pt>
                <c:pt idx="380">
                  <c:v>41269</c:v>
                </c:pt>
                <c:pt idx="381">
                  <c:v>41270</c:v>
                </c:pt>
                <c:pt idx="382">
                  <c:v>41271</c:v>
                </c:pt>
                <c:pt idx="383">
                  <c:v>41274</c:v>
                </c:pt>
                <c:pt idx="384">
                  <c:v>41276</c:v>
                </c:pt>
                <c:pt idx="385">
                  <c:v>41277</c:v>
                </c:pt>
                <c:pt idx="386">
                  <c:v>41278</c:v>
                </c:pt>
                <c:pt idx="387">
                  <c:v>41281</c:v>
                </c:pt>
                <c:pt idx="388">
                  <c:v>41282</c:v>
                </c:pt>
                <c:pt idx="389">
                  <c:v>41283</c:v>
                </c:pt>
                <c:pt idx="390">
                  <c:v>41284</c:v>
                </c:pt>
                <c:pt idx="391">
                  <c:v>41285</c:v>
                </c:pt>
                <c:pt idx="392">
                  <c:v>41288</c:v>
                </c:pt>
                <c:pt idx="393">
                  <c:v>41289</c:v>
                </c:pt>
                <c:pt idx="394">
                  <c:v>41290</c:v>
                </c:pt>
                <c:pt idx="395">
                  <c:v>41291</c:v>
                </c:pt>
                <c:pt idx="396">
                  <c:v>41292</c:v>
                </c:pt>
                <c:pt idx="397">
                  <c:v>41296</c:v>
                </c:pt>
                <c:pt idx="398">
                  <c:v>41297</c:v>
                </c:pt>
                <c:pt idx="399">
                  <c:v>41298</c:v>
                </c:pt>
                <c:pt idx="400">
                  <c:v>41299</c:v>
                </c:pt>
                <c:pt idx="401">
                  <c:v>41302</c:v>
                </c:pt>
                <c:pt idx="402">
                  <c:v>41303</c:v>
                </c:pt>
                <c:pt idx="403">
                  <c:v>41304</c:v>
                </c:pt>
                <c:pt idx="404">
                  <c:v>41305</c:v>
                </c:pt>
                <c:pt idx="405">
                  <c:v>41306</c:v>
                </c:pt>
                <c:pt idx="406">
                  <c:v>41309</c:v>
                </c:pt>
                <c:pt idx="407">
                  <c:v>41310</c:v>
                </c:pt>
                <c:pt idx="408">
                  <c:v>41311</c:v>
                </c:pt>
                <c:pt idx="409">
                  <c:v>41312</c:v>
                </c:pt>
                <c:pt idx="410">
                  <c:v>41313</c:v>
                </c:pt>
                <c:pt idx="411">
                  <c:v>41316</c:v>
                </c:pt>
                <c:pt idx="412">
                  <c:v>41317</c:v>
                </c:pt>
                <c:pt idx="413">
                  <c:v>41318</c:v>
                </c:pt>
                <c:pt idx="414">
                  <c:v>41319</c:v>
                </c:pt>
                <c:pt idx="415">
                  <c:v>41320</c:v>
                </c:pt>
                <c:pt idx="416">
                  <c:v>41324</c:v>
                </c:pt>
                <c:pt idx="417">
                  <c:v>41325</c:v>
                </c:pt>
                <c:pt idx="418">
                  <c:v>41326</c:v>
                </c:pt>
                <c:pt idx="419">
                  <c:v>41327</c:v>
                </c:pt>
                <c:pt idx="420">
                  <c:v>41330</c:v>
                </c:pt>
                <c:pt idx="421">
                  <c:v>41331</c:v>
                </c:pt>
                <c:pt idx="422">
                  <c:v>41332</c:v>
                </c:pt>
                <c:pt idx="423">
                  <c:v>41333</c:v>
                </c:pt>
                <c:pt idx="424">
                  <c:v>41334</c:v>
                </c:pt>
                <c:pt idx="425">
                  <c:v>41337</c:v>
                </c:pt>
                <c:pt idx="426">
                  <c:v>41338</c:v>
                </c:pt>
                <c:pt idx="427">
                  <c:v>41339</c:v>
                </c:pt>
                <c:pt idx="428">
                  <c:v>41340</c:v>
                </c:pt>
                <c:pt idx="429">
                  <c:v>41341</c:v>
                </c:pt>
                <c:pt idx="430">
                  <c:v>41344</c:v>
                </c:pt>
                <c:pt idx="431">
                  <c:v>41345</c:v>
                </c:pt>
                <c:pt idx="432">
                  <c:v>41346</c:v>
                </c:pt>
                <c:pt idx="433">
                  <c:v>41347</c:v>
                </c:pt>
                <c:pt idx="434">
                  <c:v>41348</c:v>
                </c:pt>
                <c:pt idx="435">
                  <c:v>41351</c:v>
                </c:pt>
                <c:pt idx="436">
                  <c:v>41352</c:v>
                </c:pt>
                <c:pt idx="437">
                  <c:v>41353</c:v>
                </c:pt>
                <c:pt idx="438">
                  <c:v>41354</c:v>
                </c:pt>
                <c:pt idx="439">
                  <c:v>41355</c:v>
                </c:pt>
                <c:pt idx="440">
                  <c:v>41358</c:v>
                </c:pt>
                <c:pt idx="441">
                  <c:v>41359</c:v>
                </c:pt>
                <c:pt idx="442">
                  <c:v>41360</c:v>
                </c:pt>
                <c:pt idx="443">
                  <c:v>41361</c:v>
                </c:pt>
                <c:pt idx="444">
                  <c:v>41365</c:v>
                </c:pt>
                <c:pt idx="445">
                  <c:v>41366</c:v>
                </c:pt>
                <c:pt idx="446">
                  <c:v>41367</c:v>
                </c:pt>
                <c:pt idx="447">
                  <c:v>41368</c:v>
                </c:pt>
                <c:pt idx="448">
                  <c:v>41369</c:v>
                </c:pt>
                <c:pt idx="449">
                  <c:v>41372</c:v>
                </c:pt>
                <c:pt idx="450">
                  <c:v>41373</c:v>
                </c:pt>
                <c:pt idx="451">
                  <c:v>41374</c:v>
                </c:pt>
                <c:pt idx="452">
                  <c:v>41375</c:v>
                </c:pt>
                <c:pt idx="453">
                  <c:v>41376</c:v>
                </c:pt>
                <c:pt idx="454">
                  <c:v>41379</c:v>
                </c:pt>
                <c:pt idx="455">
                  <c:v>41380</c:v>
                </c:pt>
                <c:pt idx="456">
                  <c:v>41381</c:v>
                </c:pt>
                <c:pt idx="457">
                  <c:v>41382</c:v>
                </c:pt>
                <c:pt idx="458">
                  <c:v>41383</c:v>
                </c:pt>
                <c:pt idx="459">
                  <c:v>41386</c:v>
                </c:pt>
                <c:pt idx="460">
                  <c:v>41387</c:v>
                </c:pt>
                <c:pt idx="461">
                  <c:v>41388</c:v>
                </c:pt>
                <c:pt idx="462">
                  <c:v>41389</c:v>
                </c:pt>
                <c:pt idx="463">
                  <c:v>41390</c:v>
                </c:pt>
                <c:pt idx="464">
                  <c:v>41393</c:v>
                </c:pt>
                <c:pt idx="465">
                  <c:v>41394</c:v>
                </c:pt>
                <c:pt idx="466">
                  <c:v>41395</c:v>
                </c:pt>
                <c:pt idx="467">
                  <c:v>41396</c:v>
                </c:pt>
                <c:pt idx="468">
                  <c:v>41397</c:v>
                </c:pt>
                <c:pt idx="469">
                  <c:v>41400</c:v>
                </c:pt>
                <c:pt idx="470">
                  <c:v>41401</c:v>
                </c:pt>
                <c:pt idx="471">
                  <c:v>41402</c:v>
                </c:pt>
                <c:pt idx="472">
                  <c:v>41403</c:v>
                </c:pt>
                <c:pt idx="473">
                  <c:v>41404</c:v>
                </c:pt>
                <c:pt idx="474">
                  <c:v>41407</c:v>
                </c:pt>
                <c:pt idx="475">
                  <c:v>41408</c:v>
                </c:pt>
                <c:pt idx="476">
                  <c:v>41409</c:v>
                </c:pt>
                <c:pt idx="477">
                  <c:v>41410</c:v>
                </c:pt>
                <c:pt idx="478">
                  <c:v>41411</c:v>
                </c:pt>
                <c:pt idx="479">
                  <c:v>41414</c:v>
                </c:pt>
                <c:pt idx="480">
                  <c:v>41415</c:v>
                </c:pt>
                <c:pt idx="481">
                  <c:v>41416</c:v>
                </c:pt>
                <c:pt idx="482">
                  <c:v>41417</c:v>
                </c:pt>
                <c:pt idx="483">
                  <c:v>41418</c:v>
                </c:pt>
                <c:pt idx="484">
                  <c:v>41422</c:v>
                </c:pt>
                <c:pt idx="485">
                  <c:v>41423</c:v>
                </c:pt>
                <c:pt idx="486">
                  <c:v>41424</c:v>
                </c:pt>
                <c:pt idx="487">
                  <c:v>41425</c:v>
                </c:pt>
                <c:pt idx="488">
                  <c:v>41428</c:v>
                </c:pt>
                <c:pt idx="489">
                  <c:v>41429</c:v>
                </c:pt>
                <c:pt idx="490">
                  <c:v>41430</c:v>
                </c:pt>
                <c:pt idx="491">
                  <c:v>41431</c:v>
                </c:pt>
                <c:pt idx="492">
                  <c:v>41432</c:v>
                </c:pt>
                <c:pt idx="493">
                  <c:v>41435</c:v>
                </c:pt>
                <c:pt idx="494">
                  <c:v>41436</c:v>
                </c:pt>
                <c:pt idx="495">
                  <c:v>41437</c:v>
                </c:pt>
                <c:pt idx="496">
                  <c:v>41438</c:v>
                </c:pt>
                <c:pt idx="497">
                  <c:v>41439</c:v>
                </c:pt>
                <c:pt idx="498">
                  <c:v>41442</c:v>
                </c:pt>
                <c:pt idx="499">
                  <c:v>41443</c:v>
                </c:pt>
                <c:pt idx="500">
                  <c:v>41444</c:v>
                </c:pt>
                <c:pt idx="501">
                  <c:v>41445</c:v>
                </c:pt>
                <c:pt idx="502">
                  <c:v>41446</c:v>
                </c:pt>
                <c:pt idx="503">
                  <c:v>41449</c:v>
                </c:pt>
                <c:pt idx="504">
                  <c:v>41450</c:v>
                </c:pt>
                <c:pt idx="505">
                  <c:v>41451</c:v>
                </c:pt>
                <c:pt idx="506">
                  <c:v>41452</c:v>
                </c:pt>
                <c:pt idx="507">
                  <c:v>41453</c:v>
                </c:pt>
                <c:pt idx="508">
                  <c:v>41456</c:v>
                </c:pt>
                <c:pt idx="509">
                  <c:v>41457</c:v>
                </c:pt>
                <c:pt idx="510">
                  <c:v>41458</c:v>
                </c:pt>
                <c:pt idx="511">
                  <c:v>41460</c:v>
                </c:pt>
                <c:pt idx="512">
                  <c:v>41463</c:v>
                </c:pt>
                <c:pt idx="513">
                  <c:v>41464</c:v>
                </c:pt>
                <c:pt idx="514">
                  <c:v>41465</c:v>
                </c:pt>
                <c:pt idx="515">
                  <c:v>41466</c:v>
                </c:pt>
                <c:pt idx="516">
                  <c:v>41467</c:v>
                </c:pt>
                <c:pt idx="517">
                  <c:v>41470</c:v>
                </c:pt>
                <c:pt idx="518">
                  <c:v>41471</c:v>
                </c:pt>
                <c:pt idx="519">
                  <c:v>41472</c:v>
                </c:pt>
                <c:pt idx="520">
                  <c:v>41473</c:v>
                </c:pt>
                <c:pt idx="521">
                  <c:v>41474</c:v>
                </c:pt>
                <c:pt idx="522">
                  <c:v>41477</c:v>
                </c:pt>
                <c:pt idx="523">
                  <c:v>41478</c:v>
                </c:pt>
                <c:pt idx="524">
                  <c:v>41479</c:v>
                </c:pt>
                <c:pt idx="525">
                  <c:v>41480</c:v>
                </c:pt>
                <c:pt idx="526">
                  <c:v>41481</c:v>
                </c:pt>
                <c:pt idx="527">
                  <c:v>41484</c:v>
                </c:pt>
                <c:pt idx="528">
                  <c:v>41485</c:v>
                </c:pt>
                <c:pt idx="529">
                  <c:v>41486</c:v>
                </c:pt>
                <c:pt idx="530">
                  <c:v>41487</c:v>
                </c:pt>
                <c:pt idx="531">
                  <c:v>41488</c:v>
                </c:pt>
                <c:pt idx="532">
                  <c:v>41491</c:v>
                </c:pt>
                <c:pt idx="533">
                  <c:v>41492</c:v>
                </c:pt>
                <c:pt idx="534">
                  <c:v>41493</c:v>
                </c:pt>
                <c:pt idx="535">
                  <c:v>41494</c:v>
                </c:pt>
                <c:pt idx="536">
                  <c:v>41495</c:v>
                </c:pt>
                <c:pt idx="537">
                  <c:v>41498</c:v>
                </c:pt>
                <c:pt idx="538">
                  <c:v>41499</c:v>
                </c:pt>
                <c:pt idx="539">
                  <c:v>41500</c:v>
                </c:pt>
                <c:pt idx="540">
                  <c:v>41501</c:v>
                </c:pt>
                <c:pt idx="541">
                  <c:v>41502</c:v>
                </c:pt>
                <c:pt idx="542">
                  <c:v>41505</c:v>
                </c:pt>
                <c:pt idx="543">
                  <c:v>41506</c:v>
                </c:pt>
                <c:pt idx="544">
                  <c:v>41507</c:v>
                </c:pt>
                <c:pt idx="545">
                  <c:v>41508</c:v>
                </c:pt>
                <c:pt idx="546">
                  <c:v>41509</c:v>
                </c:pt>
                <c:pt idx="547">
                  <c:v>41512</c:v>
                </c:pt>
                <c:pt idx="548">
                  <c:v>41513</c:v>
                </c:pt>
                <c:pt idx="549">
                  <c:v>41514</c:v>
                </c:pt>
                <c:pt idx="550">
                  <c:v>41515</c:v>
                </c:pt>
                <c:pt idx="551">
                  <c:v>41516</c:v>
                </c:pt>
                <c:pt idx="552">
                  <c:v>41520</c:v>
                </c:pt>
                <c:pt idx="553">
                  <c:v>41521</c:v>
                </c:pt>
                <c:pt idx="554">
                  <c:v>41522</c:v>
                </c:pt>
                <c:pt idx="555">
                  <c:v>41523</c:v>
                </c:pt>
                <c:pt idx="556">
                  <c:v>41526</c:v>
                </c:pt>
                <c:pt idx="557">
                  <c:v>41527</c:v>
                </c:pt>
                <c:pt idx="558">
                  <c:v>41528</c:v>
                </c:pt>
                <c:pt idx="559">
                  <c:v>41529</c:v>
                </c:pt>
                <c:pt idx="560">
                  <c:v>41530</c:v>
                </c:pt>
                <c:pt idx="561">
                  <c:v>41533</c:v>
                </c:pt>
                <c:pt idx="562">
                  <c:v>41534</c:v>
                </c:pt>
                <c:pt idx="563">
                  <c:v>41535</c:v>
                </c:pt>
                <c:pt idx="564">
                  <c:v>41536</c:v>
                </c:pt>
                <c:pt idx="565">
                  <c:v>41537</c:v>
                </c:pt>
                <c:pt idx="566">
                  <c:v>41540</c:v>
                </c:pt>
                <c:pt idx="567">
                  <c:v>41541</c:v>
                </c:pt>
                <c:pt idx="568">
                  <c:v>41542</c:v>
                </c:pt>
                <c:pt idx="569">
                  <c:v>41543</c:v>
                </c:pt>
                <c:pt idx="570">
                  <c:v>41544</c:v>
                </c:pt>
                <c:pt idx="571">
                  <c:v>41547</c:v>
                </c:pt>
                <c:pt idx="572">
                  <c:v>41548</c:v>
                </c:pt>
                <c:pt idx="573">
                  <c:v>41549</c:v>
                </c:pt>
                <c:pt idx="574">
                  <c:v>41550</c:v>
                </c:pt>
                <c:pt idx="575">
                  <c:v>41551</c:v>
                </c:pt>
                <c:pt idx="576">
                  <c:v>41554</c:v>
                </c:pt>
                <c:pt idx="577">
                  <c:v>41555</c:v>
                </c:pt>
                <c:pt idx="578">
                  <c:v>41556</c:v>
                </c:pt>
                <c:pt idx="579">
                  <c:v>41557</c:v>
                </c:pt>
                <c:pt idx="580">
                  <c:v>41558</c:v>
                </c:pt>
                <c:pt idx="581">
                  <c:v>41562</c:v>
                </c:pt>
                <c:pt idx="582">
                  <c:v>41563</c:v>
                </c:pt>
                <c:pt idx="583">
                  <c:v>41564</c:v>
                </c:pt>
                <c:pt idx="584">
                  <c:v>41565</c:v>
                </c:pt>
                <c:pt idx="585">
                  <c:v>41568</c:v>
                </c:pt>
                <c:pt idx="586">
                  <c:v>41569</c:v>
                </c:pt>
                <c:pt idx="587">
                  <c:v>41570</c:v>
                </c:pt>
                <c:pt idx="588">
                  <c:v>41571</c:v>
                </c:pt>
                <c:pt idx="589">
                  <c:v>41572</c:v>
                </c:pt>
                <c:pt idx="590">
                  <c:v>41575</c:v>
                </c:pt>
                <c:pt idx="591">
                  <c:v>41576</c:v>
                </c:pt>
                <c:pt idx="592">
                  <c:v>41577</c:v>
                </c:pt>
                <c:pt idx="593">
                  <c:v>41578</c:v>
                </c:pt>
                <c:pt idx="594">
                  <c:v>41579</c:v>
                </c:pt>
                <c:pt idx="595">
                  <c:v>41582</c:v>
                </c:pt>
                <c:pt idx="596">
                  <c:v>41583</c:v>
                </c:pt>
                <c:pt idx="597">
                  <c:v>41584</c:v>
                </c:pt>
                <c:pt idx="598">
                  <c:v>41585</c:v>
                </c:pt>
                <c:pt idx="599">
                  <c:v>41586</c:v>
                </c:pt>
                <c:pt idx="600">
                  <c:v>41590</c:v>
                </c:pt>
                <c:pt idx="601">
                  <c:v>41591</c:v>
                </c:pt>
                <c:pt idx="602">
                  <c:v>41592</c:v>
                </c:pt>
                <c:pt idx="603">
                  <c:v>41593</c:v>
                </c:pt>
                <c:pt idx="604">
                  <c:v>41596</c:v>
                </c:pt>
                <c:pt idx="605">
                  <c:v>41597</c:v>
                </c:pt>
                <c:pt idx="606">
                  <c:v>41598</c:v>
                </c:pt>
                <c:pt idx="607">
                  <c:v>41599</c:v>
                </c:pt>
                <c:pt idx="608">
                  <c:v>41600</c:v>
                </c:pt>
                <c:pt idx="609">
                  <c:v>41603</c:v>
                </c:pt>
                <c:pt idx="610">
                  <c:v>41604</c:v>
                </c:pt>
                <c:pt idx="611">
                  <c:v>41605</c:v>
                </c:pt>
                <c:pt idx="612">
                  <c:v>41607</c:v>
                </c:pt>
                <c:pt idx="613">
                  <c:v>41610</c:v>
                </c:pt>
                <c:pt idx="614">
                  <c:v>41611</c:v>
                </c:pt>
                <c:pt idx="615">
                  <c:v>41612</c:v>
                </c:pt>
                <c:pt idx="616">
                  <c:v>41613</c:v>
                </c:pt>
                <c:pt idx="617">
                  <c:v>41614</c:v>
                </c:pt>
                <c:pt idx="618">
                  <c:v>41617</c:v>
                </c:pt>
                <c:pt idx="619">
                  <c:v>41618</c:v>
                </c:pt>
                <c:pt idx="620">
                  <c:v>41619</c:v>
                </c:pt>
                <c:pt idx="621">
                  <c:v>41620</c:v>
                </c:pt>
                <c:pt idx="622">
                  <c:v>41621</c:v>
                </c:pt>
                <c:pt idx="623">
                  <c:v>41624</c:v>
                </c:pt>
                <c:pt idx="624">
                  <c:v>41625</c:v>
                </c:pt>
                <c:pt idx="625">
                  <c:v>41626</c:v>
                </c:pt>
                <c:pt idx="626">
                  <c:v>41627</c:v>
                </c:pt>
                <c:pt idx="627">
                  <c:v>41628</c:v>
                </c:pt>
                <c:pt idx="628">
                  <c:v>41631</c:v>
                </c:pt>
                <c:pt idx="629">
                  <c:v>41632</c:v>
                </c:pt>
                <c:pt idx="630">
                  <c:v>41634</c:v>
                </c:pt>
                <c:pt idx="631">
                  <c:v>41635</c:v>
                </c:pt>
                <c:pt idx="632">
                  <c:v>41638</c:v>
                </c:pt>
                <c:pt idx="633">
                  <c:v>41639</c:v>
                </c:pt>
                <c:pt idx="634">
                  <c:v>41641</c:v>
                </c:pt>
                <c:pt idx="635">
                  <c:v>41642</c:v>
                </c:pt>
                <c:pt idx="636">
                  <c:v>41645</c:v>
                </c:pt>
                <c:pt idx="637">
                  <c:v>41646</c:v>
                </c:pt>
                <c:pt idx="638">
                  <c:v>41647</c:v>
                </c:pt>
                <c:pt idx="639">
                  <c:v>41648</c:v>
                </c:pt>
                <c:pt idx="640">
                  <c:v>41649</c:v>
                </c:pt>
                <c:pt idx="641">
                  <c:v>41652</c:v>
                </c:pt>
                <c:pt idx="642">
                  <c:v>41653</c:v>
                </c:pt>
                <c:pt idx="643">
                  <c:v>41654</c:v>
                </c:pt>
                <c:pt idx="644">
                  <c:v>41655</c:v>
                </c:pt>
                <c:pt idx="645">
                  <c:v>41656</c:v>
                </c:pt>
                <c:pt idx="646">
                  <c:v>41660</c:v>
                </c:pt>
                <c:pt idx="647">
                  <c:v>41661</c:v>
                </c:pt>
                <c:pt idx="648">
                  <c:v>41662</c:v>
                </c:pt>
                <c:pt idx="649">
                  <c:v>41663</c:v>
                </c:pt>
                <c:pt idx="650">
                  <c:v>41666</c:v>
                </c:pt>
                <c:pt idx="651">
                  <c:v>41667</c:v>
                </c:pt>
                <c:pt idx="652">
                  <c:v>41668</c:v>
                </c:pt>
                <c:pt idx="653">
                  <c:v>41669</c:v>
                </c:pt>
                <c:pt idx="654">
                  <c:v>41670</c:v>
                </c:pt>
                <c:pt idx="655">
                  <c:v>41673</c:v>
                </c:pt>
                <c:pt idx="656">
                  <c:v>41674</c:v>
                </c:pt>
                <c:pt idx="657">
                  <c:v>41675</c:v>
                </c:pt>
                <c:pt idx="658">
                  <c:v>41676</c:v>
                </c:pt>
                <c:pt idx="659">
                  <c:v>41677</c:v>
                </c:pt>
                <c:pt idx="660">
                  <c:v>41680</c:v>
                </c:pt>
                <c:pt idx="661">
                  <c:v>41681</c:v>
                </c:pt>
                <c:pt idx="662">
                  <c:v>41682</c:v>
                </c:pt>
                <c:pt idx="663">
                  <c:v>41683</c:v>
                </c:pt>
                <c:pt idx="664">
                  <c:v>41684</c:v>
                </c:pt>
                <c:pt idx="665">
                  <c:v>41688</c:v>
                </c:pt>
                <c:pt idx="666">
                  <c:v>41689</c:v>
                </c:pt>
                <c:pt idx="667">
                  <c:v>41690</c:v>
                </c:pt>
                <c:pt idx="668">
                  <c:v>41691</c:v>
                </c:pt>
                <c:pt idx="669">
                  <c:v>41694</c:v>
                </c:pt>
                <c:pt idx="670">
                  <c:v>41695</c:v>
                </c:pt>
                <c:pt idx="671">
                  <c:v>41696</c:v>
                </c:pt>
                <c:pt idx="672">
                  <c:v>41697</c:v>
                </c:pt>
                <c:pt idx="673">
                  <c:v>41698</c:v>
                </c:pt>
                <c:pt idx="674">
                  <c:v>41701</c:v>
                </c:pt>
                <c:pt idx="675">
                  <c:v>41702</c:v>
                </c:pt>
                <c:pt idx="676">
                  <c:v>41703</c:v>
                </c:pt>
                <c:pt idx="677">
                  <c:v>41704</c:v>
                </c:pt>
                <c:pt idx="678">
                  <c:v>41705</c:v>
                </c:pt>
                <c:pt idx="679">
                  <c:v>41708</c:v>
                </c:pt>
                <c:pt idx="680">
                  <c:v>41709</c:v>
                </c:pt>
                <c:pt idx="681">
                  <c:v>41710</c:v>
                </c:pt>
                <c:pt idx="682">
                  <c:v>41711</c:v>
                </c:pt>
                <c:pt idx="683">
                  <c:v>41712</c:v>
                </c:pt>
                <c:pt idx="684">
                  <c:v>41715</c:v>
                </c:pt>
                <c:pt idx="685">
                  <c:v>41716</c:v>
                </c:pt>
                <c:pt idx="686">
                  <c:v>41717</c:v>
                </c:pt>
                <c:pt idx="687">
                  <c:v>41718</c:v>
                </c:pt>
                <c:pt idx="688">
                  <c:v>41719</c:v>
                </c:pt>
                <c:pt idx="689">
                  <c:v>41722</c:v>
                </c:pt>
                <c:pt idx="690">
                  <c:v>41723</c:v>
                </c:pt>
                <c:pt idx="691">
                  <c:v>41724</c:v>
                </c:pt>
                <c:pt idx="692">
                  <c:v>41725</c:v>
                </c:pt>
                <c:pt idx="693">
                  <c:v>41726</c:v>
                </c:pt>
                <c:pt idx="694">
                  <c:v>41729</c:v>
                </c:pt>
                <c:pt idx="695">
                  <c:v>41730</c:v>
                </c:pt>
                <c:pt idx="696">
                  <c:v>41731</c:v>
                </c:pt>
                <c:pt idx="697">
                  <c:v>41732</c:v>
                </c:pt>
                <c:pt idx="698">
                  <c:v>41733</c:v>
                </c:pt>
                <c:pt idx="699">
                  <c:v>41736</c:v>
                </c:pt>
                <c:pt idx="700">
                  <c:v>41737</c:v>
                </c:pt>
                <c:pt idx="701">
                  <c:v>41738</c:v>
                </c:pt>
                <c:pt idx="702">
                  <c:v>41739</c:v>
                </c:pt>
                <c:pt idx="703">
                  <c:v>41740</c:v>
                </c:pt>
                <c:pt idx="704">
                  <c:v>41743</c:v>
                </c:pt>
                <c:pt idx="705">
                  <c:v>41744</c:v>
                </c:pt>
                <c:pt idx="706">
                  <c:v>41745</c:v>
                </c:pt>
                <c:pt idx="707">
                  <c:v>41746</c:v>
                </c:pt>
                <c:pt idx="708">
                  <c:v>41750</c:v>
                </c:pt>
                <c:pt idx="709">
                  <c:v>41751</c:v>
                </c:pt>
                <c:pt idx="710">
                  <c:v>41752</c:v>
                </c:pt>
                <c:pt idx="711">
                  <c:v>41753</c:v>
                </c:pt>
                <c:pt idx="712">
                  <c:v>41754</c:v>
                </c:pt>
                <c:pt idx="713">
                  <c:v>41757</c:v>
                </c:pt>
                <c:pt idx="714">
                  <c:v>41758</c:v>
                </c:pt>
                <c:pt idx="715">
                  <c:v>41759</c:v>
                </c:pt>
                <c:pt idx="716">
                  <c:v>41760</c:v>
                </c:pt>
                <c:pt idx="717">
                  <c:v>41761</c:v>
                </c:pt>
                <c:pt idx="718">
                  <c:v>41764</c:v>
                </c:pt>
                <c:pt idx="719">
                  <c:v>41765</c:v>
                </c:pt>
                <c:pt idx="720">
                  <c:v>41766</c:v>
                </c:pt>
                <c:pt idx="721">
                  <c:v>41767</c:v>
                </c:pt>
                <c:pt idx="722">
                  <c:v>41768</c:v>
                </c:pt>
                <c:pt idx="723">
                  <c:v>41771</c:v>
                </c:pt>
                <c:pt idx="724">
                  <c:v>41772</c:v>
                </c:pt>
                <c:pt idx="725">
                  <c:v>41773</c:v>
                </c:pt>
                <c:pt idx="726">
                  <c:v>41774</c:v>
                </c:pt>
                <c:pt idx="727">
                  <c:v>41775</c:v>
                </c:pt>
                <c:pt idx="728">
                  <c:v>41778</c:v>
                </c:pt>
                <c:pt idx="729">
                  <c:v>41779</c:v>
                </c:pt>
                <c:pt idx="730">
                  <c:v>41780</c:v>
                </c:pt>
                <c:pt idx="731">
                  <c:v>41781</c:v>
                </c:pt>
                <c:pt idx="732">
                  <c:v>41782</c:v>
                </c:pt>
                <c:pt idx="733">
                  <c:v>41786</c:v>
                </c:pt>
                <c:pt idx="734">
                  <c:v>41787</c:v>
                </c:pt>
                <c:pt idx="735">
                  <c:v>41788</c:v>
                </c:pt>
                <c:pt idx="736">
                  <c:v>41789</c:v>
                </c:pt>
                <c:pt idx="737">
                  <c:v>41792</c:v>
                </c:pt>
                <c:pt idx="738">
                  <c:v>41793</c:v>
                </c:pt>
                <c:pt idx="739">
                  <c:v>41794</c:v>
                </c:pt>
                <c:pt idx="740">
                  <c:v>41795</c:v>
                </c:pt>
                <c:pt idx="741">
                  <c:v>41796</c:v>
                </c:pt>
                <c:pt idx="742">
                  <c:v>41799</c:v>
                </c:pt>
                <c:pt idx="743">
                  <c:v>41800</c:v>
                </c:pt>
                <c:pt idx="744">
                  <c:v>41801</c:v>
                </c:pt>
                <c:pt idx="745">
                  <c:v>41802</c:v>
                </c:pt>
                <c:pt idx="746">
                  <c:v>41803</c:v>
                </c:pt>
                <c:pt idx="747">
                  <c:v>41806</c:v>
                </c:pt>
                <c:pt idx="748">
                  <c:v>41807</c:v>
                </c:pt>
                <c:pt idx="749">
                  <c:v>41808</c:v>
                </c:pt>
                <c:pt idx="750">
                  <c:v>41809</c:v>
                </c:pt>
                <c:pt idx="751">
                  <c:v>41810</c:v>
                </c:pt>
                <c:pt idx="752">
                  <c:v>41813</c:v>
                </c:pt>
                <c:pt idx="753">
                  <c:v>41814</c:v>
                </c:pt>
                <c:pt idx="754">
                  <c:v>41815</c:v>
                </c:pt>
                <c:pt idx="755">
                  <c:v>41816</c:v>
                </c:pt>
                <c:pt idx="756">
                  <c:v>41817</c:v>
                </c:pt>
                <c:pt idx="757">
                  <c:v>41820</c:v>
                </c:pt>
                <c:pt idx="758">
                  <c:v>41821</c:v>
                </c:pt>
                <c:pt idx="759">
                  <c:v>41822</c:v>
                </c:pt>
                <c:pt idx="760">
                  <c:v>41823</c:v>
                </c:pt>
                <c:pt idx="761">
                  <c:v>41827</c:v>
                </c:pt>
                <c:pt idx="762">
                  <c:v>41828</c:v>
                </c:pt>
                <c:pt idx="763">
                  <c:v>41829</c:v>
                </c:pt>
                <c:pt idx="764">
                  <c:v>41830</c:v>
                </c:pt>
                <c:pt idx="765">
                  <c:v>41831</c:v>
                </c:pt>
                <c:pt idx="766">
                  <c:v>41834</c:v>
                </c:pt>
                <c:pt idx="767">
                  <c:v>41835</c:v>
                </c:pt>
                <c:pt idx="768">
                  <c:v>41836</c:v>
                </c:pt>
                <c:pt idx="769">
                  <c:v>41837</c:v>
                </c:pt>
                <c:pt idx="770">
                  <c:v>41838</c:v>
                </c:pt>
                <c:pt idx="771">
                  <c:v>41841</c:v>
                </c:pt>
                <c:pt idx="772">
                  <c:v>41842</c:v>
                </c:pt>
                <c:pt idx="773">
                  <c:v>41843</c:v>
                </c:pt>
                <c:pt idx="774">
                  <c:v>41844</c:v>
                </c:pt>
                <c:pt idx="775">
                  <c:v>41845</c:v>
                </c:pt>
                <c:pt idx="776">
                  <c:v>41848</c:v>
                </c:pt>
                <c:pt idx="777">
                  <c:v>41849</c:v>
                </c:pt>
                <c:pt idx="778">
                  <c:v>41850</c:v>
                </c:pt>
                <c:pt idx="779">
                  <c:v>41851</c:v>
                </c:pt>
                <c:pt idx="780">
                  <c:v>41852</c:v>
                </c:pt>
                <c:pt idx="781">
                  <c:v>41855</c:v>
                </c:pt>
                <c:pt idx="782">
                  <c:v>41856</c:v>
                </c:pt>
                <c:pt idx="783">
                  <c:v>41857</c:v>
                </c:pt>
                <c:pt idx="784">
                  <c:v>41858</c:v>
                </c:pt>
                <c:pt idx="785">
                  <c:v>41859</c:v>
                </c:pt>
                <c:pt idx="786">
                  <c:v>41862</c:v>
                </c:pt>
                <c:pt idx="787">
                  <c:v>41863</c:v>
                </c:pt>
                <c:pt idx="788">
                  <c:v>41864</c:v>
                </c:pt>
                <c:pt idx="789">
                  <c:v>41865</c:v>
                </c:pt>
                <c:pt idx="790">
                  <c:v>41866</c:v>
                </c:pt>
                <c:pt idx="791">
                  <c:v>41869</c:v>
                </c:pt>
                <c:pt idx="792">
                  <c:v>41870</c:v>
                </c:pt>
                <c:pt idx="793">
                  <c:v>41871</c:v>
                </c:pt>
                <c:pt idx="794">
                  <c:v>41872</c:v>
                </c:pt>
                <c:pt idx="795">
                  <c:v>41873</c:v>
                </c:pt>
                <c:pt idx="796">
                  <c:v>41876</c:v>
                </c:pt>
                <c:pt idx="797">
                  <c:v>41877</c:v>
                </c:pt>
                <c:pt idx="798">
                  <c:v>41878</c:v>
                </c:pt>
                <c:pt idx="799">
                  <c:v>41879</c:v>
                </c:pt>
                <c:pt idx="800">
                  <c:v>41880</c:v>
                </c:pt>
                <c:pt idx="801">
                  <c:v>41884</c:v>
                </c:pt>
                <c:pt idx="802">
                  <c:v>41885</c:v>
                </c:pt>
                <c:pt idx="803">
                  <c:v>41886</c:v>
                </c:pt>
                <c:pt idx="804">
                  <c:v>41887</c:v>
                </c:pt>
                <c:pt idx="805">
                  <c:v>41890</c:v>
                </c:pt>
                <c:pt idx="806">
                  <c:v>41891</c:v>
                </c:pt>
                <c:pt idx="807">
                  <c:v>41892</c:v>
                </c:pt>
                <c:pt idx="808">
                  <c:v>41893</c:v>
                </c:pt>
                <c:pt idx="809">
                  <c:v>41894</c:v>
                </c:pt>
                <c:pt idx="810">
                  <c:v>41897</c:v>
                </c:pt>
                <c:pt idx="811">
                  <c:v>41898</c:v>
                </c:pt>
                <c:pt idx="812">
                  <c:v>41899</c:v>
                </c:pt>
                <c:pt idx="813">
                  <c:v>41900</c:v>
                </c:pt>
                <c:pt idx="814">
                  <c:v>41901</c:v>
                </c:pt>
                <c:pt idx="815">
                  <c:v>41904</c:v>
                </c:pt>
                <c:pt idx="816">
                  <c:v>41905</c:v>
                </c:pt>
                <c:pt idx="817">
                  <c:v>41906</c:v>
                </c:pt>
                <c:pt idx="818">
                  <c:v>41907</c:v>
                </c:pt>
                <c:pt idx="819">
                  <c:v>41908</c:v>
                </c:pt>
                <c:pt idx="820">
                  <c:v>41911</c:v>
                </c:pt>
                <c:pt idx="821">
                  <c:v>41912</c:v>
                </c:pt>
                <c:pt idx="822">
                  <c:v>41913</c:v>
                </c:pt>
                <c:pt idx="823">
                  <c:v>41914</c:v>
                </c:pt>
                <c:pt idx="824">
                  <c:v>41915</c:v>
                </c:pt>
                <c:pt idx="825">
                  <c:v>41918</c:v>
                </c:pt>
                <c:pt idx="826">
                  <c:v>41919</c:v>
                </c:pt>
                <c:pt idx="827">
                  <c:v>41920</c:v>
                </c:pt>
                <c:pt idx="828">
                  <c:v>41921</c:v>
                </c:pt>
                <c:pt idx="829">
                  <c:v>41922</c:v>
                </c:pt>
                <c:pt idx="830">
                  <c:v>41926</c:v>
                </c:pt>
                <c:pt idx="831">
                  <c:v>41927</c:v>
                </c:pt>
                <c:pt idx="832">
                  <c:v>41928</c:v>
                </c:pt>
                <c:pt idx="833">
                  <c:v>41929</c:v>
                </c:pt>
                <c:pt idx="834">
                  <c:v>41932</c:v>
                </c:pt>
                <c:pt idx="835">
                  <c:v>41933</c:v>
                </c:pt>
                <c:pt idx="836">
                  <c:v>41934</c:v>
                </c:pt>
                <c:pt idx="837">
                  <c:v>41935</c:v>
                </c:pt>
                <c:pt idx="838">
                  <c:v>41936</c:v>
                </c:pt>
                <c:pt idx="839">
                  <c:v>41939</c:v>
                </c:pt>
                <c:pt idx="840">
                  <c:v>41940</c:v>
                </c:pt>
                <c:pt idx="841">
                  <c:v>41941</c:v>
                </c:pt>
                <c:pt idx="842">
                  <c:v>41942</c:v>
                </c:pt>
                <c:pt idx="843">
                  <c:v>41943</c:v>
                </c:pt>
                <c:pt idx="844">
                  <c:v>41946</c:v>
                </c:pt>
                <c:pt idx="845">
                  <c:v>41947</c:v>
                </c:pt>
                <c:pt idx="846">
                  <c:v>41948</c:v>
                </c:pt>
                <c:pt idx="847">
                  <c:v>41949</c:v>
                </c:pt>
                <c:pt idx="848">
                  <c:v>41950</c:v>
                </c:pt>
                <c:pt idx="849">
                  <c:v>41953</c:v>
                </c:pt>
                <c:pt idx="850">
                  <c:v>41955</c:v>
                </c:pt>
                <c:pt idx="851">
                  <c:v>41956</c:v>
                </c:pt>
                <c:pt idx="852">
                  <c:v>41957</c:v>
                </c:pt>
                <c:pt idx="853">
                  <c:v>41960</c:v>
                </c:pt>
                <c:pt idx="854">
                  <c:v>41961</c:v>
                </c:pt>
                <c:pt idx="855">
                  <c:v>41962</c:v>
                </c:pt>
                <c:pt idx="856">
                  <c:v>41963</c:v>
                </c:pt>
                <c:pt idx="857">
                  <c:v>41964</c:v>
                </c:pt>
                <c:pt idx="858">
                  <c:v>41967</c:v>
                </c:pt>
                <c:pt idx="859">
                  <c:v>41968</c:v>
                </c:pt>
                <c:pt idx="860">
                  <c:v>41969</c:v>
                </c:pt>
                <c:pt idx="861">
                  <c:v>41971</c:v>
                </c:pt>
                <c:pt idx="862">
                  <c:v>41974</c:v>
                </c:pt>
                <c:pt idx="863">
                  <c:v>41975</c:v>
                </c:pt>
                <c:pt idx="864">
                  <c:v>41976</c:v>
                </c:pt>
                <c:pt idx="865">
                  <c:v>41977</c:v>
                </c:pt>
                <c:pt idx="866">
                  <c:v>41978</c:v>
                </c:pt>
                <c:pt idx="867">
                  <c:v>41981</c:v>
                </c:pt>
                <c:pt idx="868">
                  <c:v>41982</c:v>
                </c:pt>
                <c:pt idx="869">
                  <c:v>41983</c:v>
                </c:pt>
                <c:pt idx="870">
                  <c:v>41984</c:v>
                </c:pt>
                <c:pt idx="871">
                  <c:v>41985</c:v>
                </c:pt>
                <c:pt idx="872">
                  <c:v>41988</c:v>
                </c:pt>
                <c:pt idx="873">
                  <c:v>41989</c:v>
                </c:pt>
                <c:pt idx="874">
                  <c:v>41990</c:v>
                </c:pt>
                <c:pt idx="875">
                  <c:v>41991</c:v>
                </c:pt>
                <c:pt idx="876">
                  <c:v>41992</c:v>
                </c:pt>
                <c:pt idx="877">
                  <c:v>41995</c:v>
                </c:pt>
                <c:pt idx="878">
                  <c:v>41996</c:v>
                </c:pt>
                <c:pt idx="879">
                  <c:v>41997</c:v>
                </c:pt>
                <c:pt idx="880">
                  <c:v>41999</c:v>
                </c:pt>
                <c:pt idx="881">
                  <c:v>42002</c:v>
                </c:pt>
                <c:pt idx="882">
                  <c:v>42003</c:v>
                </c:pt>
                <c:pt idx="883">
                  <c:v>42004</c:v>
                </c:pt>
                <c:pt idx="884">
                  <c:v>42006</c:v>
                </c:pt>
                <c:pt idx="885">
                  <c:v>42009</c:v>
                </c:pt>
                <c:pt idx="886">
                  <c:v>42010</c:v>
                </c:pt>
                <c:pt idx="887">
                  <c:v>42011</c:v>
                </c:pt>
                <c:pt idx="888">
                  <c:v>42012</c:v>
                </c:pt>
                <c:pt idx="889">
                  <c:v>42013</c:v>
                </c:pt>
                <c:pt idx="890">
                  <c:v>42016</c:v>
                </c:pt>
                <c:pt idx="891">
                  <c:v>42017</c:v>
                </c:pt>
                <c:pt idx="892">
                  <c:v>42018</c:v>
                </c:pt>
                <c:pt idx="893">
                  <c:v>42019</c:v>
                </c:pt>
                <c:pt idx="894">
                  <c:v>42020</c:v>
                </c:pt>
                <c:pt idx="895">
                  <c:v>42024</c:v>
                </c:pt>
                <c:pt idx="896">
                  <c:v>42025</c:v>
                </c:pt>
                <c:pt idx="897">
                  <c:v>42026</c:v>
                </c:pt>
                <c:pt idx="898">
                  <c:v>42027</c:v>
                </c:pt>
                <c:pt idx="899">
                  <c:v>42030</c:v>
                </c:pt>
                <c:pt idx="900">
                  <c:v>42031</c:v>
                </c:pt>
                <c:pt idx="901">
                  <c:v>42032</c:v>
                </c:pt>
                <c:pt idx="902">
                  <c:v>42033</c:v>
                </c:pt>
                <c:pt idx="903">
                  <c:v>42034</c:v>
                </c:pt>
                <c:pt idx="904">
                  <c:v>42037</c:v>
                </c:pt>
                <c:pt idx="905">
                  <c:v>42038</c:v>
                </c:pt>
                <c:pt idx="906">
                  <c:v>42039</c:v>
                </c:pt>
                <c:pt idx="907">
                  <c:v>42040</c:v>
                </c:pt>
                <c:pt idx="908">
                  <c:v>42041</c:v>
                </c:pt>
                <c:pt idx="909">
                  <c:v>42044</c:v>
                </c:pt>
                <c:pt idx="910">
                  <c:v>42045</c:v>
                </c:pt>
                <c:pt idx="911">
                  <c:v>42046</c:v>
                </c:pt>
                <c:pt idx="912">
                  <c:v>42047</c:v>
                </c:pt>
                <c:pt idx="913">
                  <c:v>42048</c:v>
                </c:pt>
                <c:pt idx="914">
                  <c:v>42052</c:v>
                </c:pt>
                <c:pt idx="915">
                  <c:v>42053</c:v>
                </c:pt>
                <c:pt idx="916">
                  <c:v>42054</c:v>
                </c:pt>
                <c:pt idx="917">
                  <c:v>42055</c:v>
                </c:pt>
                <c:pt idx="918">
                  <c:v>42058</c:v>
                </c:pt>
                <c:pt idx="919">
                  <c:v>42059</c:v>
                </c:pt>
                <c:pt idx="920">
                  <c:v>42060</c:v>
                </c:pt>
                <c:pt idx="921">
                  <c:v>42061</c:v>
                </c:pt>
                <c:pt idx="922">
                  <c:v>42062</c:v>
                </c:pt>
                <c:pt idx="923">
                  <c:v>42065</c:v>
                </c:pt>
                <c:pt idx="924">
                  <c:v>42066</c:v>
                </c:pt>
                <c:pt idx="925">
                  <c:v>42067</c:v>
                </c:pt>
                <c:pt idx="926">
                  <c:v>42068</c:v>
                </c:pt>
                <c:pt idx="927">
                  <c:v>42069</c:v>
                </c:pt>
                <c:pt idx="928">
                  <c:v>42072</c:v>
                </c:pt>
                <c:pt idx="929">
                  <c:v>42073</c:v>
                </c:pt>
                <c:pt idx="930">
                  <c:v>42074</c:v>
                </c:pt>
                <c:pt idx="931">
                  <c:v>42075</c:v>
                </c:pt>
                <c:pt idx="932">
                  <c:v>42076</c:v>
                </c:pt>
                <c:pt idx="933">
                  <c:v>42079</c:v>
                </c:pt>
                <c:pt idx="934">
                  <c:v>42080</c:v>
                </c:pt>
                <c:pt idx="935">
                  <c:v>42081</c:v>
                </c:pt>
                <c:pt idx="936">
                  <c:v>42082</c:v>
                </c:pt>
                <c:pt idx="937">
                  <c:v>42083</c:v>
                </c:pt>
                <c:pt idx="938">
                  <c:v>42086</c:v>
                </c:pt>
                <c:pt idx="939">
                  <c:v>42087</c:v>
                </c:pt>
                <c:pt idx="940">
                  <c:v>42088</c:v>
                </c:pt>
                <c:pt idx="941">
                  <c:v>42089</c:v>
                </c:pt>
                <c:pt idx="942">
                  <c:v>42090</c:v>
                </c:pt>
                <c:pt idx="943">
                  <c:v>42093</c:v>
                </c:pt>
                <c:pt idx="944">
                  <c:v>42094</c:v>
                </c:pt>
                <c:pt idx="945">
                  <c:v>42095</c:v>
                </c:pt>
                <c:pt idx="946">
                  <c:v>42096</c:v>
                </c:pt>
                <c:pt idx="947">
                  <c:v>42097</c:v>
                </c:pt>
                <c:pt idx="948">
                  <c:v>42100</c:v>
                </c:pt>
                <c:pt idx="949">
                  <c:v>42101</c:v>
                </c:pt>
                <c:pt idx="950">
                  <c:v>42102</c:v>
                </c:pt>
                <c:pt idx="951">
                  <c:v>42103</c:v>
                </c:pt>
                <c:pt idx="952">
                  <c:v>42104</c:v>
                </c:pt>
                <c:pt idx="953">
                  <c:v>42107</c:v>
                </c:pt>
                <c:pt idx="954">
                  <c:v>42108</c:v>
                </c:pt>
                <c:pt idx="955">
                  <c:v>42109</c:v>
                </c:pt>
                <c:pt idx="956">
                  <c:v>42110</c:v>
                </c:pt>
                <c:pt idx="957">
                  <c:v>42111</c:v>
                </c:pt>
                <c:pt idx="958">
                  <c:v>42114</c:v>
                </c:pt>
                <c:pt idx="959">
                  <c:v>42115</c:v>
                </c:pt>
                <c:pt idx="960">
                  <c:v>42116</c:v>
                </c:pt>
                <c:pt idx="961">
                  <c:v>42117</c:v>
                </c:pt>
                <c:pt idx="962">
                  <c:v>42118</c:v>
                </c:pt>
                <c:pt idx="963">
                  <c:v>42121</c:v>
                </c:pt>
                <c:pt idx="964">
                  <c:v>42122</c:v>
                </c:pt>
                <c:pt idx="965">
                  <c:v>42123</c:v>
                </c:pt>
                <c:pt idx="966">
                  <c:v>42124</c:v>
                </c:pt>
                <c:pt idx="967">
                  <c:v>42125</c:v>
                </c:pt>
                <c:pt idx="968">
                  <c:v>42128</c:v>
                </c:pt>
                <c:pt idx="969">
                  <c:v>42129</c:v>
                </c:pt>
                <c:pt idx="970">
                  <c:v>42130</c:v>
                </c:pt>
                <c:pt idx="971">
                  <c:v>42131</c:v>
                </c:pt>
                <c:pt idx="972">
                  <c:v>42132</c:v>
                </c:pt>
                <c:pt idx="973">
                  <c:v>42135</c:v>
                </c:pt>
                <c:pt idx="974">
                  <c:v>42136</c:v>
                </c:pt>
                <c:pt idx="975">
                  <c:v>42137</c:v>
                </c:pt>
                <c:pt idx="976">
                  <c:v>42138</c:v>
                </c:pt>
                <c:pt idx="977">
                  <c:v>42139</c:v>
                </c:pt>
                <c:pt idx="978">
                  <c:v>42142</c:v>
                </c:pt>
                <c:pt idx="979">
                  <c:v>42143</c:v>
                </c:pt>
                <c:pt idx="980">
                  <c:v>42144</c:v>
                </c:pt>
                <c:pt idx="981">
                  <c:v>42145</c:v>
                </c:pt>
                <c:pt idx="982">
                  <c:v>42146</c:v>
                </c:pt>
                <c:pt idx="983">
                  <c:v>42150</c:v>
                </c:pt>
                <c:pt idx="984">
                  <c:v>42151</c:v>
                </c:pt>
                <c:pt idx="985">
                  <c:v>42152</c:v>
                </c:pt>
                <c:pt idx="986">
                  <c:v>42153</c:v>
                </c:pt>
                <c:pt idx="987">
                  <c:v>42156</c:v>
                </c:pt>
                <c:pt idx="988">
                  <c:v>42157</c:v>
                </c:pt>
                <c:pt idx="989">
                  <c:v>42158</c:v>
                </c:pt>
                <c:pt idx="990">
                  <c:v>42159</c:v>
                </c:pt>
                <c:pt idx="991">
                  <c:v>42160</c:v>
                </c:pt>
                <c:pt idx="992">
                  <c:v>42163</c:v>
                </c:pt>
                <c:pt idx="993">
                  <c:v>42164</c:v>
                </c:pt>
                <c:pt idx="994">
                  <c:v>42165</c:v>
                </c:pt>
                <c:pt idx="995">
                  <c:v>42166</c:v>
                </c:pt>
                <c:pt idx="996">
                  <c:v>42167</c:v>
                </c:pt>
                <c:pt idx="997">
                  <c:v>42170</c:v>
                </c:pt>
                <c:pt idx="998">
                  <c:v>42171</c:v>
                </c:pt>
                <c:pt idx="999">
                  <c:v>42172</c:v>
                </c:pt>
                <c:pt idx="1000">
                  <c:v>42173</c:v>
                </c:pt>
                <c:pt idx="1001">
                  <c:v>42174</c:v>
                </c:pt>
                <c:pt idx="1002">
                  <c:v>42177</c:v>
                </c:pt>
                <c:pt idx="1003">
                  <c:v>42178</c:v>
                </c:pt>
                <c:pt idx="1004">
                  <c:v>42179</c:v>
                </c:pt>
                <c:pt idx="1005">
                  <c:v>42180</c:v>
                </c:pt>
                <c:pt idx="1006">
                  <c:v>42181</c:v>
                </c:pt>
                <c:pt idx="1007">
                  <c:v>42184</c:v>
                </c:pt>
                <c:pt idx="1008">
                  <c:v>42185</c:v>
                </c:pt>
                <c:pt idx="1009">
                  <c:v>42186</c:v>
                </c:pt>
                <c:pt idx="1010">
                  <c:v>42187</c:v>
                </c:pt>
                <c:pt idx="1011">
                  <c:v>42191</c:v>
                </c:pt>
                <c:pt idx="1012">
                  <c:v>42192</c:v>
                </c:pt>
                <c:pt idx="1013">
                  <c:v>42193</c:v>
                </c:pt>
                <c:pt idx="1014">
                  <c:v>42194</c:v>
                </c:pt>
                <c:pt idx="1015">
                  <c:v>42195</c:v>
                </c:pt>
                <c:pt idx="1016">
                  <c:v>42198</c:v>
                </c:pt>
                <c:pt idx="1017">
                  <c:v>42199</c:v>
                </c:pt>
                <c:pt idx="1018">
                  <c:v>42200</c:v>
                </c:pt>
                <c:pt idx="1019">
                  <c:v>42201</c:v>
                </c:pt>
                <c:pt idx="1020">
                  <c:v>42202</c:v>
                </c:pt>
                <c:pt idx="1021">
                  <c:v>42205</c:v>
                </c:pt>
                <c:pt idx="1022">
                  <c:v>42206</c:v>
                </c:pt>
                <c:pt idx="1023">
                  <c:v>42207</c:v>
                </c:pt>
                <c:pt idx="1024">
                  <c:v>42208</c:v>
                </c:pt>
                <c:pt idx="1025">
                  <c:v>42209</c:v>
                </c:pt>
                <c:pt idx="1026">
                  <c:v>42212</c:v>
                </c:pt>
                <c:pt idx="1027">
                  <c:v>42213</c:v>
                </c:pt>
                <c:pt idx="1028">
                  <c:v>42214</c:v>
                </c:pt>
                <c:pt idx="1029">
                  <c:v>42215</c:v>
                </c:pt>
                <c:pt idx="1030">
                  <c:v>42216</c:v>
                </c:pt>
                <c:pt idx="1031">
                  <c:v>42219</c:v>
                </c:pt>
                <c:pt idx="1032">
                  <c:v>42220</c:v>
                </c:pt>
                <c:pt idx="1033">
                  <c:v>42221</c:v>
                </c:pt>
                <c:pt idx="1034">
                  <c:v>42222</c:v>
                </c:pt>
                <c:pt idx="1035">
                  <c:v>42223</c:v>
                </c:pt>
                <c:pt idx="1036">
                  <c:v>42226</c:v>
                </c:pt>
                <c:pt idx="1037">
                  <c:v>42227</c:v>
                </c:pt>
                <c:pt idx="1038">
                  <c:v>42228</c:v>
                </c:pt>
                <c:pt idx="1039">
                  <c:v>42229</c:v>
                </c:pt>
                <c:pt idx="1040">
                  <c:v>42230</c:v>
                </c:pt>
                <c:pt idx="1041">
                  <c:v>42233</c:v>
                </c:pt>
                <c:pt idx="1042">
                  <c:v>42234</c:v>
                </c:pt>
                <c:pt idx="1043">
                  <c:v>42235</c:v>
                </c:pt>
                <c:pt idx="1044">
                  <c:v>42236</c:v>
                </c:pt>
                <c:pt idx="1045">
                  <c:v>42237</c:v>
                </c:pt>
                <c:pt idx="1046">
                  <c:v>42240</c:v>
                </c:pt>
                <c:pt idx="1047">
                  <c:v>42241</c:v>
                </c:pt>
                <c:pt idx="1048">
                  <c:v>42242</c:v>
                </c:pt>
                <c:pt idx="1049">
                  <c:v>42243</c:v>
                </c:pt>
                <c:pt idx="1050">
                  <c:v>42244</c:v>
                </c:pt>
                <c:pt idx="1051">
                  <c:v>42247</c:v>
                </c:pt>
                <c:pt idx="1052">
                  <c:v>42248</c:v>
                </c:pt>
                <c:pt idx="1053">
                  <c:v>42249</c:v>
                </c:pt>
                <c:pt idx="1054">
                  <c:v>42250</c:v>
                </c:pt>
                <c:pt idx="1055">
                  <c:v>42251</c:v>
                </c:pt>
                <c:pt idx="1056">
                  <c:v>42255</c:v>
                </c:pt>
                <c:pt idx="1057">
                  <c:v>42256</c:v>
                </c:pt>
                <c:pt idx="1058">
                  <c:v>42257</c:v>
                </c:pt>
                <c:pt idx="1059">
                  <c:v>42258</c:v>
                </c:pt>
                <c:pt idx="1060">
                  <c:v>42261</c:v>
                </c:pt>
                <c:pt idx="1061">
                  <c:v>42262</c:v>
                </c:pt>
                <c:pt idx="1062">
                  <c:v>42263</c:v>
                </c:pt>
                <c:pt idx="1063">
                  <c:v>42264</c:v>
                </c:pt>
                <c:pt idx="1064">
                  <c:v>42265</c:v>
                </c:pt>
                <c:pt idx="1065">
                  <c:v>42268</c:v>
                </c:pt>
                <c:pt idx="1066">
                  <c:v>42269</c:v>
                </c:pt>
                <c:pt idx="1067">
                  <c:v>42270</c:v>
                </c:pt>
                <c:pt idx="1068">
                  <c:v>42271</c:v>
                </c:pt>
                <c:pt idx="1069">
                  <c:v>42272</c:v>
                </c:pt>
                <c:pt idx="1070">
                  <c:v>42275</c:v>
                </c:pt>
                <c:pt idx="1071">
                  <c:v>42276</c:v>
                </c:pt>
                <c:pt idx="1072">
                  <c:v>42277</c:v>
                </c:pt>
                <c:pt idx="1073">
                  <c:v>42278</c:v>
                </c:pt>
                <c:pt idx="1074">
                  <c:v>42279</c:v>
                </c:pt>
                <c:pt idx="1075">
                  <c:v>42282</c:v>
                </c:pt>
                <c:pt idx="1076">
                  <c:v>42283</c:v>
                </c:pt>
                <c:pt idx="1077">
                  <c:v>42284</c:v>
                </c:pt>
                <c:pt idx="1078">
                  <c:v>42285</c:v>
                </c:pt>
                <c:pt idx="1079">
                  <c:v>42286</c:v>
                </c:pt>
                <c:pt idx="1080">
                  <c:v>42290</c:v>
                </c:pt>
                <c:pt idx="1081">
                  <c:v>42291</c:v>
                </c:pt>
                <c:pt idx="1082">
                  <c:v>42292</c:v>
                </c:pt>
                <c:pt idx="1083">
                  <c:v>42293</c:v>
                </c:pt>
                <c:pt idx="1084">
                  <c:v>42296</c:v>
                </c:pt>
                <c:pt idx="1085">
                  <c:v>42297</c:v>
                </c:pt>
                <c:pt idx="1086">
                  <c:v>42298</c:v>
                </c:pt>
                <c:pt idx="1087">
                  <c:v>42299</c:v>
                </c:pt>
                <c:pt idx="1088">
                  <c:v>42300</c:v>
                </c:pt>
                <c:pt idx="1089">
                  <c:v>42303</c:v>
                </c:pt>
                <c:pt idx="1090">
                  <c:v>42304</c:v>
                </c:pt>
                <c:pt idx="1091">
                  <c:v>42305</c:v>
                </c:pt>
                <c:pt idx="1092">
                  <c:v>42306</c:v>
                </c:pt>
                <c:pt idx="1093">
                  <c:v>42307</c:v>
                </c:pt>
                <c:pt idx="1094">
                  <c:v>42310</c:v>
                </c:pt>
                <c:pt idx="1095">
                  <c:v>42311</c:v>
                </c:pt>
                <c:pt idx="1096">
                  <c:v>42312</c:v>
                </c:pt>
                <c:pt idx="1097">
                  <c:v>42313</c:v>
                </c:pt>
                <c:pt idx="1098">
                  <c:v>42314</c:v>
                </c:pt>
                <c:pt idx="1099">
                  <c:v>42317</c:v>
                </c:pt>
                <c:pt idx="1100">
                  <c:v>42318</c:v>
                </c:pt>
                <c:pt idx="1101">
                  <c:v>42320</c:v>
                </c:pt>
                <c:pt idx="1102">
                  <c:v>42321</c:v>
                </c:pt>
                <c:pt idx="1103">
                  <c:v>42324</c:v>
                </c:pt>
                <c:pt idx="1104">
                  <c:v>42325</c:v>
                </c:pt>
                <c:pt idx="1105">
                  <c:v>42326</c:v>
                </c:pt>
                <c:pt idx="1106">
                  <c:v>42327</c:v>
                </c:pt>
                <c:pt idx="1107">
                  <c:v>42328</c:v>
                </c:pt>
                <c:pt idx="1108">
                  <c:v>42331</c:v>
                </c:pt>
                <c:pt idx="1109">
                  <c:v>42332</c:v>
                </c:pt>
                <c:pt idx="1110">
                  <c:v>42333</c:v>
                </c:pt>
                <c:pt idx="1111">
                  <c:v>42335</c:v>
                </c:pt>
                <c:pt idx="1112">
                  <c:v>42338</c:v>
                </c:pt>
                <c:pt idx="1113">
                  <c:v>42339</c:v>
                </c:pt>
                <c:pt idx="1114">
                  <c:v>42340</c:v>
                </c:pt>
                <c:pt idx="1115">
                  <c:v>42341</c:v>
                </c:pt>
                <c:pt idx="1116">
                  <c:v>42342</c:v>
                </c:pt>
                <c:pt idx="1117">
                  <c:v>42345</c:v>
                </c:pt>
                <c:pt idx="1118">
                  <c:v>42346</c:v>
                </c:pt>
                <c:pt idx="1119">
                  <c:v>42347</c:v>
                </c:pt>
                <c:pt idx="1120">
                  <c:v>42348</c:v>
                </c:pt>
                <c:pt idx="1121">
                  <c:v>42349</c:v>
                </c:pt>
                <c:pt idx="1122">
                  <c:v>42352</c:v>
                </c:pt>
                <c:pt idx="1123">
                  <c:v>42353</c:v>
                </c:pt>
                <c:pt idx="1124">
                  <c:v>42354</c:v>
                </c:pt>
                <c:pt idx="1125">
                  <c:v>42355</c:v>
                </c:pt>
                <c:pt idx="1126">
                  <c:v>42356</c:v>
                </c:pt>
                <c:pt idx="1127">
                  <c:v>42359</c:v>
                </c:pt>
                <c:pt idx="1128">
                  <c:v>42360</c:v>
                </c:pt>
                <c:pt idx="1129">
                  <c:v>42361</c:v>
                </c:pt>
                <c:pt idx="1130">
                  <c:v>42362</c:v>
                </c:pt>
                <c:pt idx="1131">
                  <c:v>42366</c:v>
                </c:pt>
                <c:pt idx="1132">
                  <c:v>42367</c:v>
                </c:pt>
                <c:pt idx="1133">
                  <c:v>42368</c:v>
                </c:pt>
                <c:pt idx="1134">
                  <c:v>42369</c:v>
                </c:pt>
                <c:pt idx="1135">
                  <c:v>42373</c:v>
                </c:pt>
                <c:pt idx="1136">
                  <c:v>42374</c:v>
                </c:pt>
                <c:pt idx="1137">
                  <c:v>42375</c:v>
                </c:pt>
                <c:pt idx="1138">
                  <c:v>42376</c:v>
                </c:pt>
                <c:pt idx="1139">
                  <c:v>42377</c:v>
                </c:pt>
                <c:pt idx="1140">
                  <c:v>42380</c:v>
                </c:pt>
                <c:pt idx="1141">
                  <c:v>42381</c:v>
                </c:pt>
                <c:pt idx="1142">
                  <c:v>42382</c:v>
                </c:pt>
                <c:pt idx="1143">
                  <c:v>42383</c:v>
                </c:pt>
                <c:pt idx="1144">
                  <c:v>42384</c:v>
                </c:pt>
                <c:pt idx="1145">
                  <c:v>42388</c:v>
                </c:pt>
                <c:pt idx="1146">
                  <c:v>42389</c:v>
                </c:pt>
                <c:pt idx="1147">
                  <c:v>42390</c:v>
                </c:pt>
                <c:pt idx="1148">
                  <c:v>42391</c:v>
                </c:pt>
                <c:pt idx="1149">
                  <c:v>42394</c:v>
                </c:pt>
                <c:pt idx="1150">
                  <c:v>42395</c:v>
                </c:pt>
                <c:pt idx="1151">
                  <c:v>42396</c:v>
                </c:pt>
                <c:pt idx="1152">
                  <c:v>42397</c:v>
                </c:pt>
                <c:pt idx="1153">
                  <c:v>42398</c:v>
                </c:pt>
                <c:pt idx="1154">
                  <c:v>42401</c:v>
                </c:pt>
                <c:pt idx="1155">
                  <c:v>42402</c:v>
                </c:pt>
                <c:pt idx="1156">
                  <c:v>42403</c:v>
                </c:pt>
                <c:pt idx="1157">
                  <c:v>42404</c:v>
                </c:pt>
                <c:pt idx="1158">
                  <c:v>42405</c:v>
                </c:pt>
                <c:pt idx="1159">
                  <c:v>42408</c:v>
                </c:pt>
                <c:pt idx="1160">
                  <c:v>42409</c:v>
                </c:pt>
                <c:pt idx="1161">
                  <c:v>42410</c:v>
                </c:pt>
                <c:pt idx="1162">
                  <c:v>42411</c:v>
                </c:pt>
                <c:pt idx="1163">
                  <c:v>42412</c:v>
                </c:pt>
                <c:pt idx="1164">
                  <c:v>42416</c:v>
                </c:pt>
                <c:pt idx="1165">
                  <c:v>42417</c:v>
                </c:pt>
                <c:pt idx="1166">
                  <c:v>42418</c:v>
                </c:pt>
                <c:pt idx="1167">
                  <c:v>42419</c:v>
                </c:pt>
                <c:pt idx="1168">
                  <c:v>42422</c:v>
                </c:pt>
                <c:pt idx="1169">
                  <c:v>42423</c:v>
                </c:pt>
                <c:pt idx="1170">
                  <c:v>42424</c:v>
                </c:pt>
                <c:pt idx="1171">
                  <c:v>42425</c:v>
                </c:pt>
                <c:pt idx="1172">
                  <c:v>42426</c:v>
                </c:pt>
                <c:pt idx="1173">
                  <c:v>42429</c:v>
                </c:pt>
                <c:pt idx="1174">
                  <c:v>42430</c:v>
                </c:pt>
                <c:pt idx="1175">
                  <c:v>42431</c:v>
                </c:pt>
                <c:pt idx="1176">
                  <c:v>42432</c:v>
                </c:pt>
                <c:pt idx="1177">
                  <c:v>42433</c:v>
                </c:pt>
                <c:pt idx="1178">
                  <c:v>42436</c:v>
                </c:pt>
                <c:pt idx="1179">
                  <c:v>42437</c:v>
                </c:pt>
                <c:pt idx="1180">
                  <c:v>42438</c:v>
                </c:pt>
                <c:pt idx="1181">
                  <c:v>42439</c:v>
                </c:pt>
                <c:pt idx="1182">
                  <c:v>42440</c:v>
                </c:pt>
                <c:pt idx="1183">
                  <c:v>42443</c:v>
                </c:pt>
                <c:pt idx="1184">
                  <c:v>42444</c:v>
                </c:pt>
                <c:pt idx="1185">
                  <c:v>42445</c:v>
                </c:pt>
                <c:pt idx="1186">
                  <c:v>42446</c:v>
                </c:pt>
                <c:pt idx="1187">
                  <c:v>42447</c:v>
                </c:pt>
                <c:pt idx="1188">
                  <c:v>42450</c:v>
                </c:pt>
                <c:pt idx="1189">
                  <c:v>42451</c:v>
                </c:pt>
                <c:pt idx="1190">
                  <c:v>42452</c:v>
                </c:pt>
                <c:pt idx="1191">
                  <c:v>42453</c:v>
                </c:pt>
                <c:pt idx="1192">
                  <c:v>42457</c:v>
                </c:pt>
                <c:pt idx="1193">
                  <c:v>42458</c:v>
                </c:pt>
                <c:pt idx="1194">
                  <c:v>42459</c:v>
                </c:pt>
                <c:pt idx="1195">
                  <c:v>42460</c:v>
                </c:pt>
                <c:pt idx="1196">
                  <c:v>42461</c:v>
                </c:pt>
                <c:pt idx="1197">
                  <c:v>42464</c:v>
                </c:pt>
                <c:pt idx="1198">
                  <c:v>42465</c:v>
                </c:pt>
                <c:pt idx="1199">
                  <c:v>42466</c:v>
                </c:pt>
                <c:pt idx="1200">
                  <c:v>42467</c:v>
                </c:pt>
                <c:pt idx="1201">
                  <c:v>42468</c:v>
                </c:pt>
                <c:pt idx="1202">
                  <c:v>42471</c:v>
                </c:pt>
                <c:pt idx="1203">
                  <c:v>42472</c:v>
                </c:pt>
                <c:pt idx="1204">
                  <c:v>42473</c:v>
                </c:pt>
                <c:pt idx="1205">
                  <c:v>42474</c:v>
                </c:pt>
                <c:pt idx="1206">
                  <c:v>42475</c:v>
                </c:pt>
                <c:pt idx="1207">
                  <c:v>42478</c:v>
                </c:pt>
                <c:pt idx="1208">
                  <c:v>42479</c:v>
                </c:pt>
                <c:pt idx="1209">
                  <c:v>42480</c:v>
                </c:pt>
                <c:pt idx="1210">
                  <c:v>42481</c:v>
                </c:pt>
                <c:pt idx="1211">
                  <c:v>42482</c:v>
                </c:pt>
                <c:pt idx="1212">
                  <c:v>42485</c:v>
                </c:pt>
                <c:pt idx="1213">
                  <c:v>42486</c:v>
                </c:pt>
                <c:pt idx="1214">
                  <c:v>42487</c:v>
                </c:pt>
                <c:pt idx="1215">
                  <c:v>42488</c:v>
                </c:pt>
                <c:pt idx="1216">
                  <c:v>42489</c:v>
                </c:pt>
                <c:pt idx="1217">
                  <c:v>42492</c:v>
                </c:pt>
                <c:pt idx="1218">
                  <c:v>42493</c:v>
                </c:pt>
                <c:pt idx="1219">
                  <c:v>42494</c:v>
                </c:pt>
                <c:pt idx="1220">
                  <c:v>42495</c:v>
                </c:pt>
                <c:pt idx="1221">
                  <c:v>42496</c:v>
                </c:pt>
                <c:pt idx="1222">
                  <c:v>42499</c:v>
                </c:pt>
                <c:pt idx="1223">
                  <c:v>42500</c:v>
                </c:pt>
                <c:pt idx="1224">
                  <c:v>42501</c:v>
                </c:pt>
                <c:pt idx="1225">
                  <c:v>42502</c:v>
                </c:pt>
                <c:pt idx="1226">
                  <c:v>42503</c:v>
                </c:pt>
                <c:pt idx="1227">
                  <c:v>42506</c:v>
                </c:pt>
                <c:pt idx="1228">
                  <c:v>42507</c:v>
                </c:pt>
                <c:pt idx="1229">
                  <c:v>42508</c:v>
                </c:pt>
                <c:pt idx="1230">
                  <c:v>42509</c:v>
                </c:pt>
                <c:pt idx="1231">
                  <c:v>42510</c:v>
                </c:pt>
                <c:pt idx="1232">
                  <c:v>42513</c:v>
                </c:pt>
                <c:pt idx="1233">
                  <c:v>42514</c:v>
                </c:pt>
                <c:pt idx="1234">
                  <c:v>42515</c:v>
                </c:pt>
                <c:pt idx="1235">
                  <c:v>42516</c:v>
                </c:pt>
                <c:pt idx="1236">
                  <c:v>42517</c:v>
                </c:pt>
                <c:pt idx="1237">
                  <c:v>42521</c:v>
                </c:pt>
                <c:pt idx="1238">
                  <c:v>42522</c:v>
                </c:pt>
                <c:pt idx="1239">
                  <c:v>42523</c:v>
                </c:pt>
                <c:pt idx="1240">
                  <c:v>42524</c:v>
                </c:pt>
                <c:pt idx="1241">
                  <c:v>42527</c:v>
                </c:pt>
                <c:pt idx="1242">
                  <c:v>42528</c:v>
                </c:pt>
                <c:pt idx="1243">
                  <c:v>42529</c:v>
                </c:pt>
                <c:pt idx="1244">
                  <c:v>42530</c:v>
                </c:pt>
                <c:pt idx="1245">
                  <c:v>42531</c:v>
                </c:pt>
                <c:pt idx="1246">
                  <c:v>42534</c:v>
                </c:pt>
                <c:pt idx="1247">
                  <c:v>42535</c:v>
                </c:pt>
                <c:pt idx="1248">
                  <c:v>42536</c:v>
                </c:pt>
                <c:pt idx="1249">
                  <c:v>42537</c:v>
                </c:pt>
                <c:pt idx="1250">
                  <c:v>42538</c:v>
                </c:pt>
                <c:pt idx="1251">
                  <c:v>42541</c:v>
                </c:pt>
                <c:pt idx="1252">
                  <c:v>42542</c:v>
                </c:pt>
                <c:pt idx="1253">
                  <c:v>42543</c:v>
                </c:pt>
                <c:pt idx="1254">
                  <c:v>42544</c:v>
                </c:pt>
                <c:pt idx="1255">
                  <c:v>42545</c:v>
                </c:pt>
                <c:pt idx="1256">
                  <c:v>42548</c:v>
                </c:pt>
                <c:pt idx="1257">
                  <c:v>42549</c:v>
                </c:pt>
                <c:pt idx="1258">
                  <c:v>42550</c:v>
                </c:pt>
                <c:pt idx="1259">
                  <c:v>42551</c:v>
                </c:pt>
                <c:pt idx="1260">
                  <c:v>42552</c:v>
                </c:pt>
                <c:pt idx="1261">
                  <c:v>42556</c:v>
                </c:pt>
                <c:pt idx="1262">
                  <c:v>42557</c:v>
                </c:pt>
                <c:pt idx="1263">
                  <c:v>42558</c:v>
                </c:pt>
                <c:pt idx="1264">
                  <c:v>42559</c:v>
                </c:pt>
                <c:pt idx="1265">
                  <c:v>42562</c:v>
                </c:pt>
                <c:pt idx="1266">
                  <c:v>42563</c:v>
                </c:pt>
                <c:pt idx="1267">
                  <c:v>42564</c:v>
                </c:pt>
                <c:pt idx="1268">
                  <c:v>42565</c:v>
                </c:pt>
                <c:pt idx="1269">
                  <c:v>42566</c:v>
                </c:pt>
                <c:pt idx="1270">
                  <c:v>42569</c:v>
                </c:pt>
                <c:pt idx="1271">
                  <c:v>42570</c:v>
                </c:pt>
                <c:pt idx="1272">
                  <c:v>42571</c:v>
                </c:pt>
                <c:pt idx="1273">
                  <c:v>42572</c:v>
                </c:pt>
                <c:pt idx="1274">
                  <c:v>42573</c:v>
                </c:pt>
                <c:pt idx="1275">
                  <c:v>42576</c:v>
                </c:pt>
                <c:pt idx="1276">
                  <c:v>42577</c:v>
                </c:pt>
                <c:pt idx="1277">
                  <c:v>42578</c:v>
                </c:pt>
                <c:pt idx="1278">
                  <c:v>42579</c:v>
                </c:pt>
                <c:pt idx="1279">
                  <c:v>42580</c:v>
                </c:pt>
              </c:numCache>
            </c:numRef>
          </c:cat>
          <c:val>
            <c:numRef>
              <c:f>'Sonata Prepay Risk vs IOS OAS'!$D$727:$D$1370</c:f>
              <c:numCache>
                <c:formatCode>#,##0.00_);\(#,##0.00\)</c:formatCode>
                <c:ptCount val="644"/>
                <c:pt idx="0">
                  <c:v>2.2537910000000001</c:v>
                </c:pt>
                <c:pt idx="1">
                  <c:v>2.259862</c:v>
                </c:pt>
                <c:pt idx="2">
                  <c:v>2.2104889999999999</c:v>
                </c:pt>
                <c:pt idx="3">
                  <c:v>-1.4957780000000001</c:v>
                </c:pt>
                <c:pt idx="4">
                  <c:v>-1.443845</c:v>
                </c:pt>
                <c:pt idx="5">
                  <c:v>-1.6417930000000001</c:v>
                </c:pt>
                <c:pt idx="6">
                  <c:v>-1.7326649999999999</c:v>
                </c:pt>
                <c:pt idx="7">
                  <c:v>-1.7433970000000001</c:v>
                </c:pt>
                <c:pt idx="8">
                  <c:v>-1.699139</c:v>
                </c:pt>
                <c:pt idx="9">
                  <c:v>-1.6779120000000001</c:v>
                </c:pt>
                <c:pt idx="10">
                  <c:v>-1.592479</c:v>
                </c:pt>
                <c:pt idx="11">
                  <c:v>-1.6737219999999999</c:v>
                </c:pt>
                <c:pt idx="12">
                  <c:v>-1.501371</c:v>
                </c:pt>
                <c:pt idx="13">
                  <c:v>-1.3964840000000001</c:v>
                </c:pt>
                <c:pt idx="14">
                  <c:v>-1.424121</c:v>
                </c:pt>
                <c:pt idx="15">
                  <c:v>-1.3924650000000001</c:v>
                </c:pt>
                <c:pt idx="16">
                  <c:v>-1.1813180000000001</c:v>
                </c:pt>
                <c:pt idx="17">
                  <c:v>-1.441095</c:v>
                </c:pt>
                <c:pt idx="18">
                  <c:v>-1.373329</c:v>
                </c:pt>
                <c:pt idx="19">
                  <c:v>-1.3221529999999999</c:v>
                </c:pt>
                <c:pt idx="20">
                  <c:v>-1.4029389999999999</c:v>
                </c:pt>
                <c:pt idx="21">
                  <c:v>-1.5250950000000001</c:v>
                </c:pt>
                <c:pt idx="22">
                  <c:v>-1.541706</c:v>
                </c:pt>
                <c:pt idx="23">
                  <c:v>-1.615685</c:v>
                </c:pt>
                <c:pt idx="24">
                  <c:v>-1.61571</c:v>
                </c:pt>
                <c:pt idx="25">
                  <c:v>-1.594176</c:v>
                </c:pt>
                <c:pt idx="26">
                  <c:v>-1.6176250000000001</c:v>
                </c:pt>
                <c:pt idx="27">
                  <c:v>-1.556996</c:v>
                </c:pt>
                <c:pt idx="28">
                  <c:v>-1.6115790000000001</c:v>
                </c:pt>
                <c:pt idx="29">
                  <c:v>-1.6288450000000001</c:v>
                </c:pt>
                <c:pt idx="30">
                  <c:v>-1.632825</c:v>
                </c:pt>
                <c:pt idx="31">
                  <c:v>1.4514769999999999</c:v>
                </c:pt>
                <c:pt idx="32">
                  <c:v>1.5668930000000001</c:v>
                </c:pt>
                <c:pt idx="33">
                  <c:v>1.429926</c:v>
                </c:pt>
                <c:pt idx="34">
                  <c:v>6.205946</c:v>
                </c:pt>
                <c:pt idx="35">
                  <c:v>6.3543419999999999</c:v>
                </c:pt>
                <c:pt idx="36">
                  <c:v>6.490075</c:v>
                </c:pt>
                <c:pt idx="37">
                  <c:v>6.4530989999999999</c:v>
                </c:pt>
                <c:pt idx="38">
                  <c:v>6.6647610000000004</c:v>
                </c:pt>
                <c:pt idx="39">
                  <c:v>6.3833019999999996</c:v>
                </c:pt>
                <c:pt idx="40">
                  <c:v>6.3074190000000003</c:v>
                </c:pt>
                <c:pt idx="41">
                  <c:v>6.4293259999999997</c:v>
                </c:pt>
                <c:pt idx="42">
                  <c:v>7.1706159999999999</c:v>
                </c:pt>
                <c:pt idx="43">
                  <c:v>7.0056770000000004</c:v>
                </c:pt>
                <c:pt idx="44">
                  <c:v>7.2008409999999996</c:v>
                </c:pt>
                <c:pt idx="45">
                  <c:v>7.2604819999999997</c:v>
                </c:pt>
                <c:pt idx="46">
                  <c:v>7.6653209999999996</c:v>
                </c:pt>
                <c:pt idx="47">
                  <c:v>15.786719</c:v>
                </c:pt>
                <c:pt idx="48">
                  <c:v>15.248047</c:v>
                </c:pt>
                <c:pt idx="49">
                  <c:v>15.236682999999999</c:v>
                </c:pt>
                <c:pt idx="50">
                  <c:v>14.615009000000001</c:v>
                </c:pt>
                <c:pt idx="51">
                  <c:v>14.501083</c:v>
                </c:pt>
                <c:pt idx="52">
                  <c:v>14.739934</c:v>
                </c:pt>
                <c:pt idx="53">
                  <c:v>14.975542000000001</c:v>
                </c:pt>
                <c:pt idx="54">
                  <c:v>14.954571</c:v>
                </c:pt>
                <c:pt idx="55">
                  <c:v>14.984786</c:v>
                </c:pt>
                <c:pt idx="56">
                  <c:v>21.162391</c:v>
                </c:pt>
                <c:pt idx="57">
                  <c:v>20.907149</c:v>
                </c:pt>
                <c:pt idx="58">
                  <c:v>20.573143000000002</c:v>
                </c:pt>
                <c:pt idx="59">
                  <c:v>20.388248999999998</c:v>
                </c:pt>
                <c:pt idx="60">
                  <c:v>20.841835</c:v>
                </c:pt>
                <c:pt idx="61">
                  <c:v>21.027099</c:v>
                </c:pt>
                <c:pt idx="62">
                  <c:v>21.249213000000001</c:v>
                </c:pt>
                <c:pt idx="63">
                  <c:v>21.440360999999999</c:v>
                </c:pt>
                <c:pt idx="64">
                  <c:v>21.610624999999999</c:v>
                </c:pt>
                <c:pt idx="65">
                  <c:v>21.506288000000001</c:v>
                </c:pt>
                <c:pt idx="66">
                  <c:v>25.455280999999999</c:v>
                </c:pt>
                <c:pt idx="67">
                  <c:v>25.443757999999999</c:v>
                </c:pt>
                <c:pt idx="68">
                  <c:v>25.296676000000001</c:v>
                </c:pt>
                <c:pt idx="69">
                  <c:v>25.441137000000001</c:v>
                </c:pt>
                <c:pt idx="70">
                  <c:v>25.511941</c:v>
                </c:pt>
                <c:pt idx="71">
                  <c:v>25.104220000000002</c:v>
                </c:pt>
                <c:pt idx="72">
                  <c:v>25.150417999999998</c:v>
                </c:pt>
                <c:pt idx="73">
                  <c:v>25.142910000000001</c:v>
                </c:pt>
                <c:pt idx="74">
                  <c:v>28.597691000000001</c:v>
                </c:pt>
                <c:pt idx="75">
                  <c:v>28.560365000000001</c:v>
                </c:pt>
                <c:pt idx="76">
                  <c:v>28.567447000000001</c:v>
                </c:pt>
                <c:pt idx="77">
                  <c:v>28.536218000000002</c:v>
                </c:pt>
                <c:pt idx="78">
                  <c:v>28.344609999999999</c:v>
                </c:pt>
                <c:pt idx="79">
                  <c:v>29.083506</c:v>
                </c:pt>
                <c:pt idx="80">
                  <c:v>29.533280000000001</c:v>
                </c:pt>
                <c:pt idx="81">
                  <c:v>29.547446999999998</c:v>
                </c:pt>
                <c:pt idx="82">
                  <c:v>29.31861</c:v>
                </c:pt>
                <c:pt idx="83">
                  <c:v>29.483725</c:v>
                </c:pt>
                <c:pt idx="84">
                  <c:v>29.469968000000001</c:v>
                </c:pt>
                <c:pt idx="85">
                  <c:v>29.441645999999999</c:v>
                </c:pt>
                <c:pt idx="86">
                  <c:v>28.955389</c:v>
                </c:pt>
                <c:pt idx="87">
                  <c:v>28.897818000000001</c:v>
                </c:pt>
                <c:pt idx="88">
                  <c:v>28.962553</c:v>
                </c:pt>
                <c:pt idx="89">
                  <c:v>29.390968000000001</c:v>
                </c:pt>
                <c:pt idx="90">
                  <c:v>29.997029999999999</c:v>
                </c:pt>
                <c:pt idx="91">
                  <c:v>29.524122999999999</c:v>
                </c:pt>
                <c:pt idx="92">
                  <c:v>29.173442000000001</c:v>
                </c:pt>
                <c:pt idx="93">
                  <c:v>29.341733999999999</c:v>
                </c:pt>
                <c:pt idx="94">
                  <c:v>28.843195000000001</c:v>
                </c:pt>
                <c:pt idx="95">
                  <c:v>28.622716</c:v>
                </c:pt>
                <c:pt idx="96">
                  <c:v>28.854939000000002</c:v>
                </c:pt>
                <c:pt idx="97">
                  <c:v>29.026256</c:v>
                </c:pt>
                <c:pt idx="98">
                  <c:v>29.563697000000001</c:v>
                </c:pt>
                <c:pt idx="99">
                  <c:v>29.594147</c:v>
                </c:pt>
                <c:pt idx="100">
                  <c:v>29.257511000000001</c:v>
                </c:pt>
                <c:pt idx="101">
                  <c:v>28.770944</c:v>
                </c:pt>
                <c:pt idx="102">
                  <c:v>28.414314999999998</c:v>
                </c:pt>
                <c:pt idx="103">
                  <c:v>28.252146</c:v>
                </c:pt>
                <c:pt idx="104">
                  <c:v>28.310077</c:v>
                </c:pt>
                <c:pt idx="105">
                  <c:v>28.534075000000001</c:v>
                </c:pt>
                <c:pt idx="106">
                  <c:v>28.465263</c:v>
                </c:pt>
                <c:pt idx="107">
                  <c:v>28.334016999999999</c:v>
                </c:pt>
                <c:pt idx="108">
                  <c:v>27.911514</c:v>
                </c:pt>
                <c:pt idx="109">
                  <c:v>28.379359999999998</c:v>
                </c:pt>
                <c:pt idx="110">
                  <c:v>27.373956</c:v>
                </c:pt>
                <c:pt idx="111">
                  <c:v>27.360628999999999</c:v>
                </c:pt>
                <c:pt idx="112">
                  <c:v>26.961849999999998</c:v>
                </c:pt>
                <c:pt idx="113">
                  <c:v>27.091279</c:v>
                </c:pt>
                <c:pt idx="114">
                  <c:v>26.806294999999999</c:v>
                </c:pt>
                <c:pt idx="115">
                  <c:v>26.916920000000001</c:v>
                </c:pt>
                <c:pt idx="116">
                  <c:v>26.913969999999999</c:v>
                </c:pt>
                <c:pt idx="117">
                  <c:v>27.160526999999998</c:v>
                </c:pt>
                <c:pt idx="118">
                  <c:v>27.174388</c:v>
                </c:pt>
                <c:pt idx="119">
                  <c:v>27.453420999999999</c:v>
                </c:pt>
                <c:pt idx="120">
                  <c:v>27.286299</c:v>
                </c:pt>
                <c:pt idx="121">
                  <c:v>28.480812</c:v>
                </c:pt>
                <c:pt idx="122">
                  <c:v>27.819718999999999</c:v>
                </c:pt>
                <c:pt idx="123">
                  <c:v>27.335436999999999</c:v>
                </c:pt>
                <c:pt idx="124">
                  <c:v>27.300408999999998</c:v>
                </c:pt>
                <c:pt idx="125">
                  <c:v>27.650573999999999</c:v>
                </c:pt>
                <c:pt idx="126">
                  <c:v>28.539124000000001</c:v>
                </c:pt>
                <c:pt idx="127">
                  <c:v>35.110849000000002</c:v>
                </c:pt>
                <c:pt idx="128">
                  <c:v>37.644962999999997</c:v>
                </c:pt>
                <c:pt idx="129">
                  <c:v>37.386344999999999</c:v>
                </c:pt>
                <c:pt idx="130">
                  <c:v>37.180546999999997</c:v>
                </c:pt>
                <c:pt idx="131">
                  <c:v>37.280923999999999</c:v>
                </c:pt>
                <c:pt idx="132">
                  <c:v>37.428683999999997</c:v>
                </c:pt>
                <c:pt idx="133">
                  <c:v>38.243547</c:v>
                </c:pt>
                <c:pt idx="134">
                  <c:v>38.196838999999997</c:v>
                </c:pt>
                <c:pt idx="135">
                  <c:v>38.522176000000002</c:v>
                </c:pt>
                <c:pt idx="136">
                  <c:v>38.593367000000001</c:v>
                </c:pt>
                <c:pt idx="137">
                  <c:v>38.603116</c:v>
                </c:pt>
                <c:pt idx="138">
                  <c:v>38.228523000000003</c:v>
                </c:pt>
                <c:pt idx="139">
                  <c:v>38.847479999999997</c:v>
                </c:pt>
                <c:pt idx="140">
                  <c:v>38.468643999999998</c:v>
                </c:pt>
                <c:pt idx="141">
                  <c:v>38.857697999999999</c:v>
                </c:pt>
                <c:pt idx="142">
                  <c:v>38.135702000000002</c:v>
                </c:pt>
                <c:pt idx="143">
                  <c:v>37.931173999999999</c:v>
                </c:pt>
                <c:pt idx="144">
                  <c:v>38.230738000000002</c:v>
                </c:pt>
                <c:pt idx="145">
                  <c:v>38.261586000000001</c:v>
                </c:pt>
                <c:pt idx="146">
                  <c:v>38.400848000000003</c:v>
                </c:pt>
                <c:pt idx="147">
                  <c:v>38.725169000000001</c:v>
                </c:pt>
                <c:pt idx="148">
                  <c:v>39.786693</c:v>
                </c:pt>
                <c:pt idx="149">
                  <c:v>39.412633</c:v>
                </c:pt>
                <c:pt idx="150">
                  <c:v>38.715496999999999</c:v>
                </c:pt>
                <c:pt idx="151">
                  <c:v>38.411002000000003</c:v>
                </c:pt>
                <c:pt idx="152">
                  <c:v>38.598041000000002</c:v>
                </c:pt>
                <c:pt idx="153">
                  <c:v>38.940618000000001</c:v>
                </c:pt>
                <c:pt idx="154">
                  <c:v>39.386243999999998</c:v>
                </c:pt>
                <c:pt idx="155">
                  <c:v>39.040256999999997</c:v>
                </c:pt>
                <c:pt idx="156">
                  <c:v>38.902175</c:v>
                </c:pt>
                <c:pt idx="157">
                  <c:v>39.955399</c:v>
                </c:pt>
                <c:pt idx="158">
                  <c:v>40.04316</c:v>
                </c:pt>
                <c:pt idx="159">
                  <c:v>40.37764</c:v>
                </c:pt>
                <c:pt idx="160">
                  <c:v>40.562688999999999</c:v>
                </c:pt>
                <c:pt idx="161">
                  <c:v>40.238273999999997</c:v>
                </c:pt>
                <c:pt idx="162">
                  <c:v>40.501058999999998</c:v>
                </c:pt>
                <c:pt idx="163">
                  <c:v>40.879005999999997</c:v>
                </c:pt>
                <c:pt idx="164">
                  <c:v>40.501024999999998</c:v>
                </c:pt>
                <c:pt idx="165">
                  <c:v>39.919677</c:v>
                </c:pt>
                <c:pt idx="166">
                  <c:v>40.154159</c:v>
                </c:pt>
                <c:pt idx="167">
                  <c:v>39.817228</c:v>
                </c:pt>
                <c:pt idx="168">
                  <c:v>39.70843</c:v>
                </c:pt>
                <c:pt idx="169">
                  <c:v>40.663283999999997</c:v>
                </c:pt>
                <c:pt idx="170">
                  <c:v>40.656744000000003</c:v>
                </c:pt>
                <c:pt idx="171">
                  <c:v>40.191833000000003</c:v>
                </c:pt>
                <c:pt idx="172">
                  <c:v>39.732706999999998</c:v>
                </c:pt>
                <c:pt idx="173">
                  <c:v>38.921247000000001</c:v>
                </c:pt>
                <c:pt idx="174">
                  <c:v>38.995170999999999</c:v>
                </c:pt>
                <c:pt idx="175">
                  <c:v>38.893616000000002</c:v>
                </c:pt>
                <c:pt idx="176">
                  <c:v>38.779020000000003</c:v>
                </c:pt>
                <c:pt idx="177">
                  <c:v>38.859127999999998</c:v>
                </c:pt>
                <c:pt idx="178">
                  <c:v>39.596870000000003</c:v>
                </c:pt>
                <c:pt idx="179">
                  <c:v>39.714891999999999</c:v>
                </c:pt>
                <c:pt idx="180">
                  <c:v>40.084457</c:v>
                </c:pt>
                <c:pt idx="181">
                  <c:v>39.909492</c:v>
                </c:pt>
                <c:pt idx="182">
                  <c:v>40.348078000000001</c:v>
                </c:pt>
                <c:pt idx="183">
                  <c:v>40.417760999999999</c:v>
                </c:pt>
                <c:pt idx="184">
                  <c:v>40.695076</c:v>
                </c:pt>
                <c:pt idx="185">
                  <c:v>40.378037999999997</c:v>
                </c:pt>
                <c:pt idx="186">
                  <c:v>40.923025000000003</c:v>
                </c:pt>
                <c:pt idx="187">
                  <c:v>40.682510999999998</c:v>
                </c:pt>
                <c:pt idx="188">
                  <c:v>40.899723999999999</c:v>
                </c:pt>
                <c:pt idx="189">
                  <c:v>40.787931</c:v>
                </c:pt>
                <c:pt idx="190">
                  <c:v>40.799945999999998</c:v>
                </c:pt>
                <c:pt idx="191">
                  <c:v>40.788823999999998</c:v>
                </c:pt>
                <c:pt idx="192">
                  <c:v>40.806077000000002</c:v>
                </c:pt>
                <c:pt idx="193">
                  <c:v>40.589283999999999</c:v>
                </c:pt>
                <c:pt idx="194">
                  <c:v>40.405726999999999</c:v>
                </c:pt>
                <c:pt idx="195">
                  <c:v>33.353397999999999</c:v>
                </c:pt>
                <c:pt idx="196">
                  <c:v>33.684936999999998</c:v>
                </c:pt>
                <c:pt idx="197">
                  <c:v>33.619559000000002</c:v>
                </c:pt>
                <c:pt idx="198">
                  <c:v>33.581811000000002</c:v>
                </c:pt>
                <c:pt idx="199">
                  <c:v>33.475012</c:v>
                </c:pt>
                <c:pt idx="200">
                  <c:v>30.492533000000002</c:v>
                </c:pt>
                <c:pt idx="201">
                  <c:v>30.628368999999999</c:v>
                </c:pt>
                <c:pt idx="202">
                  <c:v>30.851935999999998</c:v>
                </c:pt>
                <c:pt idx="203">
                  <c:v>30.876878000000001</c:v>
                </c:pt>
                <c:pt idx="204">
                  <c:v>30.952461</c:v>
                </c:pt>
                <c:pt idx="205">
                  <c:v>31.346990999999999</c:v>
                </c:pt>
                <c:pt idx="206">
                  <c:v>31.234601000000001</c:v>
                </c:pt>
                <c:pt idx="207">
                  <c:v>31.355540000000001</c:v>
                </c:pt>
                <c:pt idx="208">
                  <c:v>31.475629999999999</c:v>
                </c:pt>
                <c:pt idx="209">
                  <c:v>31.497543</c:v>
                </c:pt>
                <c:pt idx="210">
                  <c:v>31.366385999999999</c:v>
                </c:pt>
                <c:pt idx="211">
                  <c:v>31.227767</c:v>
                </c:pt>
                <c:pt idx="212">
                  <c:v>31.261223999999999</c:v>
                </c:pt>
                <c:pt idx="213">
                  <c:v>30.752884999999999</c:v>
                </c:pt>
                <c:pt idx="214">
                  <c:v>30.797466</c:v>
                </c:pt>
                <c:pt idx="215">
                  <c:v>30.762976999999999</c:v>
                </c:pt>
                <c:pt idx="216">
                  <c:v>30.765957</c:v>
                </c:pt>
                <c:pt idx="217">
                  <c:v>30.699387999999999</c:v>
                </c:pt>
                <c:pt idx="218">
                  <c:v>30.785374000000001</c:v>
                </c:pt>
                <c:pt idx="219">
                  <c:v>30.891203999999998</c:v>
                </c:pt>
                <c:pt idx="220">
                  <c:v>30.769245999999999</c:v>
                </c:pt>
                <c:pt idx="221">
                  <c:v>30.943660000000001</c:v>
                </c:pt>
                <c:pt idx="222">
                  <c:v>30.748569</c:v>
                </c:pt>
                <c:pt idx="223">
                  <c:v>30.563925999999999</c:v>
                </c:pt>
                <c:pt idx="224">
                  <c:v>30.664522999999999</c:v>
                </c:pt>
                <c:pt idx="225">
                  <c:v>30.023021</c:v>
                </c:pt>
                <c:pt idx="226">
                  <c:v>29.834970999999999</c:v>
                </c:pt>
                <c:pt idx="227">
                  <c:v>30.026541999999999</c:v>
                </c:pt>
                <c:pt idx="228">
                  <c:v>30.269548</c:v>
                </c:pt>
                <c:pt idx="229">
                  <c:v>30.269242999999999</c:v>
                </c:pt>
                <c:pt idx="230">
                  <c:v>30.619996</c:v>
                </c:pt>
                <c:pt idx="231">
                  <c:v>30.807158000000001</c:v>
                </c:pt>
                <c:pt idx="232">
                  <c:v>29.98433</c:v>
                </c:pt>
                <c:pt idx="233">
                  <c:v>30.054929999999999</c:v>
                </c:pt>
                <c:pt idx="234">
                  <c:v>29.755275000000001</c:v>
                </c:pt>
                <c:pt idx="235">
                  <c:v>29.693363000000002</c:v>
                </c:pt>
                <c:pt idx="236">
                  <c:v>30.047118000000001</c:v>
                </c:pt>
                <c:pt idx="237">
                  <c:v>30.199572</c:v>
                </c:pt>
                <c:pt idx="238">
                  <c:v>30.126477000000001</c:v>
                </c:pt>
                <c:pt idx="239">
                  <c:v>30.008500999999999</c:v>
                </c:pt>
                <c:pt idx="240">
                  <c:v>28.333590000000001</c:v>
                </c:pt>
                <c:pt idx="241">
                  <c:v>28.557030999999998</c:v>
                </c:pt>
                <c:pt idx="242">
                  <c:v>28.248183999999998</c:v>
                </c:pt>
                <c:pt idx="243">
                  <c:v>28.424509</c:v>
                </c:pt>
                <c:pt idx="244">
                  <c:v>28.386412</c:v>
                </c:pt>
                <c:pt idx="245">
                  <c:v>28.541266</c:v>
                </c:pt>
                <c:pt idx="246">
                  <c:v>28.712154000000002</c:v>
                </c:pt>
                <c:pt idx="247">
                  <c:v>28.675656</c:v>
                </c:pt>
                <c:pt idx="248">
                  <c:v>28.800039000000002</c:v>
                </c:pt>
                <c:pt idx="249">
                  <c:v>29.058831999999999</c:v>
                </c:pt>
                <c:pt idx="250">
                  <c:v>32.562866</c:v>
                </c:pt>
                <c:pt idx="251">
                  <c:v>32.959533</c:v>
                </c:pt>
                <c:pt idx="252">
                  <c:v>32.053680999999997</c:v>
                </c:pt>
                <c:pt idx="253">
                  <c:v>31.857880999999999</c:v>
                </c:pt>
                <c:pt idx="254">
                  <c:v>31.7559</c:v>
                </c:pt>
                <c:pt idx="255">
                  <c:v>31.541616999999999</c:v>
                </c:pt>
                <c:pt idx="256">
                  <c:v>30.833739000000001</c:v>
                </c:pt>
                <c:pt idx="257">
                  <c:v>31.026488000000001</c:v>
                </c:pt>
                <c:pt idx="258">
                  <c:v>24.702131999999999</c:v>
                </c:pt>
                <c:pt idx="259">
                  <c:v>24.795797</c:v>
                </c:pt>
                <c:pt idx="260">
                  <c:v>25.046282999999999</c:v>
                </c:pt>
                <c:pt idx="261">
                  <c:v>24.872983000000001</c:v>
                </c:pt>
                <c:pt idx="262">
                  <c:v>24.783708000000001</c:v>
                </c:pt>
                <c:pt idx="263">
                  <c:v>24.998313</c:v>
                </c:pt>
                <c:pt idx="264">
                  <c:v>24.863859000000001</c:v>
                </c:pt>
                <c:pt idx="265">
                  <c:v>25.063265999999999</c:v>
                </c:pt>
                <c:pt idx="266">
                  <c:v>25.37387</c:v>
                </c:pt>
                <c:pt idx="267">
                  <c:v>24.730934000000001</c:v>
                </c:pt>
                <c:pt idx="268">
                  <c:v>24.699577000000001</c:v>
                </c:pt>
                <c:pt idx="269">
                  <c:v>24.057292</c:v>
                </c:pt>
                <c:pt idx="270">
                  <c:v>24.235972</c:v>
                </c:pt>
                <c:pt idx="271">
                  <c:v>24.152059999999999</c:v>
                </c:pt>
                <c:pt idx="272">
                  <c:v>24.574428999999999</c:v>
                </c:pt>
                <c:pt idx="273">
                  <c:v>24.366868</c:v>
                </c:pt>
                <c:pt idx="274">
                  <c:v>24.151738000000002</c:v>
                </c:pt>
                <c:pt idx="275">
                  <c:v>24.096308000000001</c:v>
                </c:pt>
                <c:pt idx="276">
                  <c:v>23.825859999999999</c:v>
                </c:pt>
                <c:pt idx="277">
                  <c:v>23.617470000000001</c:v>
                </c:pt>
                <c:pt idx="278">
                  <c:v>23.570898</c:v>
                </c:pt>
                <c:pt idx="279">
                  <c:v>23.801351</c:v>
                </c:pt>
                <c:pt idx="280">
                  <c:v>23.802869999999999</c:v>
                </c:pt>
                <c:pt idx="281">
                  <c:v>23.934132999999999</c:v>
                </c:pt>
                <c:pt idx="282">
                  <c:v>24.135762</c:v>
                </c:pt>
                <c:pt idx="283">
                  <c:v>24.201443999999999</c:v>
                </c:pt>
                <c:pt idx="284">
                  <c:v>24.481750000000002</c:v>
                </c:pt>
                <c:pt idx="285">
                  <c:v>24.468831999999999</c:v>
                </c:pt>
                <c:pt idx="286">
                  <c:v>24.709816</c:v>
                </c:pt>
                <c:pt idx="287">
                  <c:v>24.253354999999999</c:v>
                </c:pt>
                <c:pt idx="288">
                  <c:v>24.119969000000001</c:v>
                </c:pt>
                <c:pt idx="289">
                  <c:v>23.918479999999999</c:v>
                </c:pt>
                <c:pt idx="290">
                  <c:v>23.992547999999999</c:v>
                </c:pt>
                <c:pt idx="291">
                  <c:v>23.706199000000002</c:v>
                </c:pt>
                <c:pt idx="292">
                  <c:v>23.877441999999999</c:v>
                </c:pt>
                <c:pt idx="293">
                  <c:v>24.084869999999999</c:v>
                </c:pt>
                <c:pt idx="294">
                  <c:v>23.817352</c:v>
                </c:pt>
                <c:pt idx="295">
                  <c:v>23.017838999999999</c:v>
                </c:pt>
                <c:pt idx="296">
                  <c:v>22.824909000000002</c:v>
                </c:pt>
                <c:pt idx="297">
                  <c:v>22.832933000000001</c:v>
                </c:pt>
                <c:pt idx="298">
                  <c:v>23.415457</c:v>
                </c:pt>
                <c:pt idx="299">
                  <c:v>23.640464000000001</c:v>
                </c:pt>
                <c:pt idx="300">
                  <c:v>20.572179999999999</c:v>
                </c:pt>
                <c:pt idx="301">
                  <c:v>20.416886999999999</c:v>
                </c:pt>
                <c:pt idx="302">
                  <c:v>20.331437000000001</c:v>
                </c:pt>
                <c:pt idx="303">
                  <c:v>20.209834000000001</c:v>
                </c:pt>
                <c:pt idx="304">
                  <c:v>20.473144999999999</c:v>
                </c:pt>
                <c:pt idx="305">
                  <c:v>19.493656999999999</c:v>
                </c:pt>
                <c:pt idx="306">
                  <c:v>20.040903</c:v>
                </c:pt>
                <c:pt idx="307">
                  <c:v>19.790064999999998</c:v>
                </c:pt>
                <c:pt idx="308">
                  <c:v>19.574393000000001</c:v>
                </c:pt>
                <c:pt idx="309">
                  <c:v>19.524283</c:v>
                </c:pt>
                <c:pt idx="310">
                  <c:v>19.800941000000002</c:v>
                </c:pt>
                <c:pt idx="311">
                  <c:v>19.484058999999998</c:v>
                </c:pt>
                <c:pt idx="312">
                  <c:v>19.196504999999998</c:v>
                </c:pt>
                <c:pt idx="313">
                  <c:v>18.983803000000002</c:v>
                </c:pt>
                <c:pt idx="314">
                  <c:v>15.493570999999999</c:v>
                </c:pt>
                <c:pt idx="315">
                  <c:v>15.060549999999999</c:v>
                </c:pt>
                <c:pt idx="316">
                  <c:v>15.179753</c:v>
                </c:pt>
                <c:pt idx="317">
                  <c:v>14.791665</c:v>
                </c:pt>
                <c:pt idx="318">
                  <c:v>14.551822</c:v>
                </c:pt>
                <c:pt idx="319">
                  <c:v>14.411281000000001</c:v>
                </c:pt>
                <c:pt idx="320">
                  <c:v>14.594212000000001</c:v>
                </c:pt>
                <c:pt idx="321">
                  <c:v>15.284506</c:v>
                </c:pt>
                <c:pt idx="322">
                  <c:v>15.380022</c:v>
                </c:pt>
                <c:pt idx="323">
                  <c:v>15.817868000000001</c:v>
                </c:pt>
                <c:pt idx="324">
                  <c:v>17.844415999999999</c:v>
                </c:pt>
                <c:pt idx="325">
                  <c:v>17.925049000000001</c:v>
                </c:pt>
                <c:pt idx="326">
                  <c:v>17.683693999999999</c:v>
                </c:pt>
                <c:pt idx="327">
                  <c:v>18.293977000000002</c:v>
                </c:pt>
                <c:pt idx="328">
                  <c:v>18.325049</c:v>
                </c:pt>
                <c:pt idx="329">
                  <c:v>18.366008999999998</c:v>
                </c:pt>
                <c:pt idx="330">
                  <c:v>17.751836000000001</c:v>
                </c:pt>
                <c:pt idx="331">
                  <c:v>17.672059999999998</c:v>
                </c:pt>
                <c:pt idx="332">
                  <c:v>18.510048000000001</c:v>
                </c:pt>
                <c:pt idx="333">
                  <c:v>20.648036999999999</c:v>
                </c:pt>
                <c:pt idx="334">
                  <c:v>20.336109</c:v>
                </c:pt>
                <c:pt idx="335">
                  <c:v>24.274059999999999</c:v>
                </c:pt>
                <c:pt idx="336">
                  <c:v>23.384084000000001</c:v>
                </c:pt>
                <c:pt idx="337">
                  <c:v>22.998614</c:v>
                </c:pt>
                <c:pt idx="338">
                  <c:v>23.418977000000002</c:v>
                </c:pt>
                <c:pt idx="339">
                  <c:v>24.203389999999999</c:v>
                </c:pt>
                <c:pt idx="340">
                  <c:v>23.724501</c:v>
                </c:pt>
                <c:pt idx="341">
                  <c:v>24.097000000000001</c:v>
                </c:pt>
                <c:pt idx="342">
                  <c:v>23.943867000000001</c:v>
                </c:pt>
                <c:pt idx="343">
                  <c:v>18.873094999999999</c:v>
                </c:pt>
                <c:pt idx="344">
                  <c:v>19.557466999999999</c:v>
                </c:pt>
                <c:pt idx="345">
                  <c:v>19.454222999999999</c:v>
                </c:pt>
                <c:pt idx="346">
                  <c:v>19.466992999999999</c:v>
                </c:pt>
                <c:pt idx="347">
                  <c:v>21.908111000000002</c:v>
                </c:pt>
                <c:pt idx="348">
                  <c:v>21.961393999999999</c:v>
                </c:pt>
                <c:pt idx="349">
                  <c:v>21.866890999999999</c:v>
                </c:pt>
                <c:pt idx="350">
                  <c:v>22.142123000000002</c:v>
                </c:pt>
                <c:pt idx="351">
                  <c:v>22.303397</c:v>
                </c:pt>
                <c:pt idx="352">
                  <c:v>23.790132</c:v>
                </c:pt>
                <c:pt idx="353">
                  <c:v>24.322082000000002</c:v>
                </c:pt>
                <c:pt idx="354">
                  <c:v>26.192786000000002</c:v>
                </c:pt>
                <c:pt idx="355">
                  <c:v>27.058667</c:v>
                </c:pt>
                <c:pt idx="356">
                  <c:v>26.726883000000001</c:v>
                </c:pt>
                <c:pt idx="357">
                  <c:v>27.277325000000001</c:v>
                </c:pt>
                <c:pt idx="358">
                  <c:v>27.231133</c:v>
                </c:pt>
                <c:pt idx="359">
                  <c:v>26.476486999999999</c:v>
                </c:pt>
                <c:pt idx="360">
                  <c:v>26.823433999999999</c:v>
                </c:pt>
                <c:pt idx="361">
                  <c:v>26.797515000000001</c:v>
                </c:pt>
                <c:pt idx="362">
                  <c:v>27.495187000000001</c:v>
                </c:pt>
                <c:pt idx="363">
                  <c:v>27.375567</c:v>
                </c:pt>
                <c:pt idx="364">
                  <c:v>27.075040000000001</c:v>
                </c:pt>
                <c:pt idx="365">
                  <c:v>27.081626</c:v>
                </c:pt>
                <c:pt idx="366">
                  <c:v>27.269192</c:v>
                </c:pt>
                <c:pt idx="367">
                  <c:v>27.149232000000001</c:v>
                </c:pt>
                <c:pt idx="368">
                  <c:v>27.152161</c:v>
                </c:pt>
                <c:pt idx="369">
                  <c:v>27.113966999999999</c:v>
                </c:pt>
                <c:pt idx="370">
                  <c:v>26.782312000000001</c:v>
                </c:pt>
                <c:pt idx="371">
                  <c:v>26.864224</c:v>
                </c:pt>
                <c:pt idx="372">
                  <c:v>26.361366</c:v>
                </c:pt>
                <c:pt idx="373">
                  <c:v>26.693003000000001</c:v>
                </c:pt>
                <c:pt idx="374">
                  <c:v>26.454775999999999</c:v>
                </c:pt>
                <c:pt idx="375">
                  <c:v>26.210713999999999</c:v>
                </c:pt>
                <c:pt idx="376">
                  <c:v>26.198871</c:v>
                </c:pt>
                <c:pt idx="377">
                  <c:v>26.889586999999999</c:v>
                </c:pt>
                <c:pt idx="378">
                  <c:v>26.583155999999999</c:v>
                </c:pt>
                <c:pt idx="379">
                  <c:v>26.402832</c:v>
                </c:pt>
                <c:pt idx="380">
                  <c:v>25.224101000000001</c:v>
                </c:pt>
                <c:pt idx="381">
                  <c:v>25.143273000000001</c:v>
                </c:pt>
                <c:pt idx="382">
                  <c:v>25.089297999999999</c:v>
                </c:pt>
                <c:pt idx="383">
                  <c:v>25.212371000000001</c:v>
                </c:pt>
                <c:pt idx="384">
                  <c:v>29.218336000000001</c:v>
                </c:pt>
                <c:pt idx="385">
                  <c:v>29.322565999999998</c:v>
                </c:pt>
                <c:pt idx="386">
                  <c:v>32.805900000000001</c:v>
                </c:pt>
                <c:pt idx="387">
                  <c:v>32.853104999999999</c:v>
                </c:pt>
                <c:pt idx="388">
                  <c:v>33.085085999999997</c:v>
                </c:pt>
                <c:pt idx="389">
                  <c:v>33.194825000000002</c:v>
                </c:pt>
                <c:pt idx="390">
                  <c:v>32.843074999999999</c:v>
                </c:pt>
                <c:pt idx="391">
                  <c:v>32.555346999999998</c:v>
                </c:pt>
                <c:pt idx="392">
                  <c:v>32.612304000000002</c:v>
                </c:pt>
                <c:pt idx="393">
                  <c:v>33.678541000000003</c:v>
                </c:pt>
                <c:pt idx="394">
                  <c:v>30.039788999999999</c:v>
                </c:pt>
                <c:pt idx="395">
                  <c:v>27.357167</c:v>
                </c:pt>
                <c:pt idx="396">
                  <c:v>27.585975000000001</c:v>
                </c:pt>
                <c:pt idx="397">
                  <c:v>27.608689999999999</c:v>
                </c:pt>
                <c:pt idx="398">
                  <c:v>28.007224999999998</c:v>
                </c:pt>
                <c:pt idx="399">
                  <c:v>28.427538999999999</c:v>
                </c:pt>
                <c:pt idx="400">
                  <c:v>28.443118999999999</c:v>
                </c:pt>
                <c:pt idx="401">
                  <c:v>28.098963999999999</c:v>
                </c:pt>
                <c:pt idx="402">
                  <c:v>28.031257</c:v>
                </c:pt>
                <c:pt idx="403">
                  <c:v>28.241091000000001</c:v>
                </c:pt>
                <c:pt idx="404">
                  <c:v>28.463322000000002</c:v>
                </c:pt>
                <c:pt idx="405">
                  <c:v>28.433592000000001</c:v>
                </c:pt>
                <c:pt idx="406">
                  <c:v>28.736944999999999</c:v>
                </c:pt>
                <c:pt idx="407">
                  <c:v>28.095666999999999</c:v>
                </c:pt>
                <c:pt idx="408">
                  <c:v>28.245280000000001</c:v>
                </c:pt>
                <c:pt idx="409">
                  <c:v>28.306939</c:v>
                </c:pt>
                <c:pt idx="410">
                  <c:v>28.458466999999999</c:v>
                </c:pt>
                <c:pt idx="411">
                  <c:v>28.356552000000001</c:v>
                </c:pt>
                <c:pt idx="412">
                  <c:v>28.163512999999998</c:v>
                </c:pt>
                <c:pt idx="413">
                  <c:v>28.051421999999999</c:v>
                </c:pt>
                <c:pt idx="414">
                  <c:v>27.932175000000001</c:v>
                </c:pt>
                <c:pt idx="415">
                  <c:v>27.947163</c:v>
                </c:pt>
                <c:pt idx="416">
                  <c:v>28.074266000000001</c:v>
                </c:pt>
                <c:pt idx="417">
                  <c:v>28.160734000000001</c:v>
                </c:pt>
                <c:pt idx="418">
                  <c:v>27.817015000000001</c:v>
                </c:pt>
                <c:pt idx="419">
                  <c:v>28.028600000000001</c:v>
                </c:pt>
                <c:pt idx="420">
                  <c:v>28.151678</c:v>
                </c:pt>
                <c:pt idx="421">
                  <c:v>28.269456999999999</c:v>
                </c:pt>
                <c:pt idx="422">
                  <c:v>28.399968000000001</c:v>
                </c:pt>
                <c:pt idx="423">
                  <c:v>27.930204</c:v>
                </c:pt>
                <c:pt idx="424">
                  <c:v>27.664522000000002</c:v>
                </c:pt>
                <c:pt idx="425">
                  <c:v>27.607036000000001</c:v>
                </c:pt>
                <c:pt idx="426">
                  <c:v>27.404087000000001</c:v>
                </c:pt>
                <c:pt idx="427">
                  <c:v>27.313829999999999</c:v>
                </c:pt>
                <c:pt idx="428">
                  <c:v>27.219733000000002</c:v>
                </c:pt>
                <c:pt idx="429">
                  <c:v>27.517742999999999</c:v>
                </c:pt>
                <c:pt idx="430">
                  <c:v>27.692498000000001</c:v>
                </c:pt>
                <c:pt idx="431">
                  <c:v>28.481045000000002</c:v>
                </c:pt>
                <c:pt idx="432">
                  <c:v>28.730689999999999</c:v>
                </c:pt>
                <c:pt idx="433">
                  <c:v>28.722299</c:v>
                </c:pt>
                <c:pt idx="434">
                  <c:v>28.948650000000001</c:v>
                </c:pt>
                <c:pt idx="435">
                  <c:v>28.912113000000002</c:v>
                </c:pt>
                <c:pt idx="436">
                  <c:v>28.010472</c:v>
                </c:pt>
                <c:pt idx="437">
                  <c:v>22.754915</c:v>
                </c:pt>
                <c:pt idx="438">
                  <c:v>22.873000999999999</c:v>
                </c:pt>
                <c:pt idx="439">
                  <c:v>22.411344</c:v>
                </c:pt>
                <c:pt idx="440">
                  <c:v>15.752386</c:v>
                </c:pt>
                <c:pt idx="441">
                  <c:v>16.082004000000001</c:v>
                </c:pt>
                <c:pt idx="442">
                  <c:v>16.051504000000001</c:v>
                </c:pt>
                <c:pt idx="443">
                  <c:v>15.842513</c:v>
                </c:pt>
                <c:pt idx="444">
                  <c:v>21.05939</c:v>
                </c:pt>
                <c:pt idx="445">
                  <c:v>21.475645</c:v>
                </c:pt>
                <c:pt idx="446">
                  <c:v>21.225355</c:v>
                </c:pt>
                <c:pt idx="447">
                  <c:v>21.267264999999998</c:v>
                </c:pt>
                <c:pt idx="448">
                  <c:v>21.161009</c:v>
                </c:pt>
                <c:pt idx="449">
                  <c:v>20.964811999999998</c:v>
                </c:pt>
                <c:pt idx="450">
                  <c:v>21.15401</c:v>
                </c:pt>
                <c:pt idx="451">
                  <c:v>20.948146000000001</c:v>
                </c:pt>
                <c:pt idx="452">
                  <c:v>20.895499999999998</c:v>
                </c:pt>
                <c:pt idx="453">
                  <c:v>21.125530000000001</c:v>
                </c:pt>
                <c:pt idx="454">
                  <c:v>21.084534999999999</c:v>
                </c:pt>
                <c:pt idx="455">
                  <c:v>20.993143</c:v>
                </c:pt>
                <c:pt idx="456">
                  <c:v>21.019296000000001</c:v>
                </c:pt>
                <c:pt idx="457">
                  <c:v>20.953654</c:v>
                </c:pt>
                <c:pt idx="458">
                  <c:v>20.771678999999999</c:v>
                </c:pt>
                <c:pt idx="459">
                  <c:v>20.936108999999998</c:v>
                </c:pt>
                <c:pt idx="460">
                  <c:v>21.837313999999999</c:v>
                </c:pt>
                <c:pt idx="461">
                  <c:v>21.821885999999999</c:v>
                </c:pt>
                <c:pt idx="462">
                  <c:v>21.548642999999998</c:v>
                </c:pt>
                <c:pt idx="463">
                  <c:v>21.843990000000002</c:v>
                </c:pt>
                <c:pt idx="464">
                  <c:v>21.737013000000001</c:v>
                </c:pt>
                <c:pt idx="465">
                  <c:v>21.589835000000001</c:v>
                </c:pt>
                <c:pt idx="466">
                  <c:v>21.718250999999999</c:v>
                </c:pt>
                <c:pt idx="467">
                  <c:v>21.611187000000001</c:v>
                </c:pt>
                <c:pt idx="468">
                  <c:v>21.722995000000001</c:v>
                </c:pt>
                <c:pt idx="469">
                  <c:v>21.707547000000002</c:v>
                </c:pt>
                <c:pt idx="470">
                  <c:v>21.83154</c:v>
                </c:pt>
                <c:pt idx="471">
                  <c:v>21.821823999999999</c:v>
                </c:pt>
                <c:pt idx="472">
                  <c:v>21.685972</c:v>
                </c:pt>
                <c:pt idx="473">
                  <c:v>21.399190999999998</c:v>
                </c:pt>
                <c:pt idx="474">
                  <c:v>21.385715000000001</c:v>
                </c:pt>
                <c:pt idx="475">
                  <c:v>21.327632000000001</c:v>
                </c:pt>
                <c:pt idx="476">
                  <c:v>21.387698</c:v>
                </c:pt>
                <c:pt idx="477">
                  <c:v>21.313379999999999</c:v>
                </c:pt>
                <c:pt idx="478">
                  <c:v>21.137854000000001</c:v>
                </c:pt>
                <c:pt idx="479">
                  <c:v>20.751221000000001</c:v>
                </c:pt>
                <c:pt idx="480">
                  <c:v>20.817319999999999</c:v>
                </c:pt>
                <c:pt idx="481">
                  <c:v>20.906224000000002</c:v>
                </c:pt>
                <c:pt idx="482">
                  <c:v>20.595579000000001</c:v>
                </c:pt>
                <c:pt idx="483">
                  <c:v>20.731776</c:v>
                </c:pt>
                <c:pt idx="484">
                  <c:v>20.509767</c:v>
                </c:pt>
                <c:pt idx="485">
                  <c:v>18.714366999999999</c:v>
                </c:pt>
                <c:pt idx="486">
                  <c:v>18.928778999999999</c:v>
                </c:pt>
                <c:pt idx="487">
                  <c:v>18.823626999999998</c:v>
                </c:pt>
                <c:pt idx="488">
                  <c:v>18.564467</c:v>
                </c:pt>
                <c:pt idx="489">
                  <c:v>18.616951</c:v>
                </c:pt>
                <c:pt idx="490">
                  <c:v>18.555878</c:v>
                </c:pt>
                <c:pt idx="491">
                  <c:v>18.298311999999999</c:v>
                </c:pt>
                <c:pt idx="492">
                  <c:v>18.130932000000001</c:v>
                </c:pt>
                <c:pt idx="493">
                  <c:v>17.882286000000001</c:v>
                </c:pt>
                <c:pt idx="494">
                  <c:v>18.015858999999999</c:v>
                </c:pt>
                <c:pt idx="495">
                  <c:v>17.94708</c:v>
                </c:pt>
                <c:pt idx="496">
                  <c:v>17.737887000000001</c:v>
                </c:pt>
                <c:pt idx="497">
                  <c:v>17.722225999999999</c:v>
                </c:pt>
                <c:pt idx="498">
                  <c:v>17.518913000000001</c:v>
                </c:pt>
                <c:pt idx="499">
                  <c:v>17.592213999999998</c:v>
                </c:pt>
                <c:pt idx="500">
                  <c:v>22.563490999999999</c:v>
                </c:pt>
                <c:pt idx="501">
                  <c:v>22.538017</c:v>
                </c:pt>
                <c:pt idx="502">
                  <c:v>26.904095999999999</c:v>
                </c:pt>
                <c:pt idx="503">
                  <c:v>26.731338999999998</c:v>
                </c:pt>
                <c:pt idx="504">
                  <c:v>27.847193999999998</c:v>
                </c:pt>
                <c:pt idx="505">
                  <c:v>28.675138</c:v>
                </c:pt>
                <c:pt idx="506">
                  <c:v>28.461375</c:v>
                </c:pt>
                <c:pt idx="507">
                  <c:v>28.61853</c:v>
                </c:pt>
                <c:pt idx="508">
                  <c:v>28.418247000000001</c:v>
                </c:pt>
                <c:pt idx="509">
                  <c:v>28.548089999999998</c:v>
                </c:pt>
                <c:pt idx="510">
                  <c:v>28.291409999999999</c:v>
                </c:pt>
                <c:pt idx="511">
                  <c:v>28.267073</c:v>
                </c:pt>
                <c:pt idx="512">
                  <c:v>28.416599999999999</c:v>
                </c:pt>
                <c:pt idx="513">
                  <c:v>28.238579999999999</c:v>
                </c:pt>
                <c:pt idx="514">
                  <c:v>30.227267999999999</c:v>
                </c:pt>
                <c:pt idx="515">
                  <c:v>30.126218999999999</c:v>
                </c:pt>
                <c:pt idx="516">
                  <c:v>29.980820999999999</c:v>
                </c:pt>
                <c:pt idx="517">
                  <c:v>29.763400000000001</c:v>
                </c:pt>
                <c:pt idx="518">
                  <c:v>30.345424999999999</c:v>
                </c:pt>
                <c:pt idx="519">
                  <c:v>29.742777</c:v>
                </c:pt>
                <c:pt idx="520">
                  <c:v>29.929068999999998</c:v>
                </c:pt>
                <c:pt idx="521">
                  <c:v>29.763310000000001</c:v>
                </c:pt>
                <c:pt idx="522">
                  <c:v>29.639619</c:v>
                </c:pt>
                <c:pt idx="523">
                  <c:v>29.388190000000002</c:v>
                </c:pt>
                <c:pt idx="524">
                  <c:v>29.200728999999999</c:v>
                </c:pt>
                <c:pt idx="525">
                  <c:v>33.716436000000002</c:v>
                </c:pt>
                <c:pt idx="526">
                  <c:v>31.97317</c:v>
                </c:pt>
                <c:pt idx="527">
                  <c:v>34.408354000000003</c:v>
                </c:pt>
                <c:pt idx="528">
                  <c:v>34.153117000000002</c:v>
                </c:pt>
                <c:pt idx="529">
                  <c:v>35.239649</c:v>
                </c:pt>
                <c:pt idx="530">
                  <c:v>34.574516000000003</c:v>
                </c:pt>
                <c:pt idx="531">
                  <c:v>35.673237999999998</c:v>
                </c:pt>
                <c:pt idx="532">
                  <c:v>37.263432000000002</c:v>
                </c:pt>
                <c:pt idx="533">
                  <c:v>39.561038000000003</c:v>
                </c:pt>
                <c:pt idx="534">
                  <c:v>39.271197000000001</c:v>
                </c:pt>
                <c:pt idx="535">
                  <c:v>39.239106999999997</c:v>
                </c:pt>
                <c:pt idx="536">
                  <c:v>39.750689000000001</c:v>
                </c:pt>
                <c:pt idx="537">
                  <c:v>38.891925999999998</c:v>
                </c:pt>
                <c:pt idx="538">
                  <c:v>39.816014000000003</c:v>
                </c:pt>
                <c:pt idx="539">
                  <c:v>40.026305999999998</c:v>
                </c:pt>
                <c:pt idx="540">
                  <c:v>39.646712999999998</c:v>
                </c:pt>
                <c:pt idx="541">
                  <c:v>40.069643999999997</c:v>
                </c:pt>
                <c:pt idx="542">
                  <c:v>40.303106999999997</c:v>
                </c:pt>
                <c:pt idx="543">
                  <c:v>39.870370000000001</c:v>
                </c:pt>
                <c:pt idx="544">
                  <c:v>40.671078000000001</c:v>
                </c:pt>
                <c:pt idx="545">
                  <c:v>41.452404999999999</c:v>
                </c:pt>
                <c:pt idx="546">
                  <c:v>42.472811999999998</c:v>
                </c:pt>
                <c:pt idx="547">
                  <c:v>42.396920999999999</c:v>
                </c:pt>
                <c:pt idx="548">
                  <c:v>42.601030000000002</c:v>
                </c:pt>
                <c:pt idx="549">
                  <c:v>42.606299</c:v>
                </c:pt>
                <c:pt idx="550">
                  <c:v>41.908242999999999</c:v>
                </c:pt>
                <c:pt idx="551">
                  <c:v>41.968310000000002</c:v>
                </c:pt>
                <c:pt idx="552">
                  <c:v>42.551642000000001</c:v>
                </c:pt>
                <c:pt idx="553">
                  <c:v>42.729503000000001</c:v>
                </c:pt>
                <c:pt idx="554">
                  <c:v>42.183591999999997</c:v>
                </c:pt>
                <c:pt idx="555">
                  <c:v>42.327813999999996</c:v>
                </c:pt>
                <c:pt idx="556">
                  <c:v>43.740859</c:v>
                </c:pt>
                <c:pt idx="557">
                  <c:v>42.751807999999997</c:v>
                </c:pt>
                <c:pt idx="558">
                  <c:v>43.295782000000003</c:v>
                </c:pt>
                <c:pt idx="559">
                  <c:v>41.939450999999998</c:v>
                </c:pt>
                <c:pt idx="560">
                  <c:v>41.841858999999999</c:v>
                </c:pt>
                <c:pt idx="561">
                  <c:v>41.905926999999998</c:v>
                </c:pt>
                <c:pt idx="562">
                  <c:v>41.679001</c:v>
                </c:pt>
                <c:pt idx="563">
                  <c:v>41.987921999999998</c:v>
                </c:pt>
                <c:pt idx="564">
                  <c:v>41.300535000000004</c:v>
                </c:pt>
                <c:pt idx="565">
                  <c:v>40.959567999999997</c:v>
                </c:pt>
                <c:pt idx="566">
                  <c:v>40.137908000000003</c:v>
                </c:pt>
                <c:pt idx="567">
                  <c:v>40.675711</c:v>
                </c:pt>
                <c:pt idx="568">
                  <c:v>40.728864999999999</c:v>
                </c:pt>
                <c:pt idx="569">
                  <c:v>40.774861999999999</c:v>
                </c:pt>
                <c:pt idx="570">
                  <c:v>40.744456</c:v>
                </c:pt>
                <c:pt idx="571">
                  <c:v>41.774054</c:v>
                </c:pt>
                <c:pt idx="572">
                  <c:v>41.964505000000003</c:v>
                </c:pt>
                <c:pt idx="573">
                  <c:v>43.917189</c:v>
                </c:pt>
                <c:pt idx="574">
                  <c:v>44.141187000000002</c:v>
                </c:pt>
                <c:pt idx="575">
                  <c:v>45.525775000000003</c:v>
                </c:pt>
                <c:pt idx="576">
                  <c:v>45.517901999999999</c:v>
                </c:pt>
                <c:pt idx="577">
                  <c:v>48.69117</c:v>
                </c:pt>
                <c:pt idx="578">
                  <c:v>48.006732</c:v>
                </c:pt>
                <c:pt idx="579">
                  <c:v>47.382109999999997</c:v>
                </c:pt>
                <c:pt idx="580">
                  <c:v>46.876731999999997</c:v>
                </c:pt>
                <c:pt idx="581">
                  <c:v>47.884645999999996</c:v>
                </c:pt>
                <c:pt idx="582">
                  <c:v>47.018574999999998</c:v>
                </c:pt>
                <c:pt idx="583">
                  <c:v>47.123179999999998</c:v>
                </c:pt>
                <c:pt idx="584">
                  <c:v>46.662711999999999</c:v>
                </c:pt>
                <c:pt idx="585">
                  <c:v>46.561860000000003</c:v>
                </c:pt>
                <c:pt idx="586">
                  <c:v>46.677314000000003</c:v>
                </c:pt>
                <c:pt idx="587">
                  <c:v>46.847053000000002</c:v>
                </c:pt>
                <c:pt idx="588">
                  <c:v>45.931040000000003</c:v>
                </c:pt>
                <c:pt idx="589">
                  <c:v>46.535798</c:v>
                </c:pt>
                <c:pt idx="590">
                  <c:v>46.007986000000002</c:v>
                </c:pt>
                <c:pt idx="591">
                  <c:v>46.526874999999997</c:v>
                </c:pt>
                <c:pt idx="592">
                  <c:v>46.641038999999999</c:v>
                </c:pt>
                <c:pt idx="593">
                  <c:v>49.411020999999998</c:v>
                </c:pt>
                <c:pt idx="594">
                  <c:v>51.157814000000002</c:v>
                </c:pt>
                <c:pt idx="595">
                  <c:v>51.705064999999998</c:v>
                </c:pt>
                <c:pt idx="596">
                  <c:v>51.446154999999997</c:v>
                </c:pt>
                <c:pt idx="597">
                  <c:v>51.834488999999998</c:v>
                </c:pt>
                <c:pt idx="598">
                  <c:v>54.826529999999998</c:v>
                </c:pt>
                <c:pt idx="599">
                  <c:v>56.473652999999999</c:v>
                </c:pt>
                <c:pt idx="600">
                  <c:v>56.588824000000002</c:v>
                </c:pt>
                <c:pt idx="601">
                  <c:v>56.092979</c:v>
                </c:pt>
                <c:pt idx="602">
                  <c:v>56.275362000000001</c:v>
                </c:pt>
                <c:pt idx="603">
                  <c:v>55.906388999999997</c:v>
                </c:pt>
                <c:pt idx="604">
                  <c:v>54.497881</c:v>
                </c:pt>
                <c:pt idx="605">
                  <c:v>55.770083</c:v>
                </c:pt>
                <c:pt idx="606">
                  <c:v>55.580080000000002</c:v>
                </c:pt>
                <c:pt idx="607">
                  <c:v>55.450097</c:v>
                </c:pt>
                <c:pt idx="608">
                  <c:v>55.069907000000001</c:v>
                </c:pt>
                <c:pt idx="609">
                  <c:v>53.340238999999997</c:v>
                </c:pt>
                <c:pt idx="610">
                  <c:v>53.126401999999999</c:v>
                </c:pt>
                <c:pt idx="611">
                  <c:v>53.117851000000002</c:v>
                </c:pt>
                <c:pt idx="612">
                  <c:v>52.635477000000002</c:v>
                </c:pt>
                <c:pt idx="613">
                  <c:v>52.020808000000002</c:v>
                </c:pt>
                <c:pt idx="614">
                  <c:v>53.194541000000001</c:v>
                </c:pt>
                <c:pt idx="615">
                  <c:v>54.037025</c:v>
                </c:pt>
                <c:pt idx="616">
                  <c:v>54.382170000000002</c:v>
                </c:pt>
                <c:pt idx="617">
                  <c:v>54.358162999999998</c:v>
                </c:pt>
                <c:pt idx="618">
                  <c:v>54.670285999999997</c:v>
                </c:pt>
                <c:pt idx="619">
                  <c:v>52.279305000000001</c:v>
                </c:pt>
                <c:pt idx="620">
                  <c:v>48.415731999999998</c:v>
                </c:pt>
                <c:pt idx="621">
                  <c:v>48.770212000000001</c:v>
                </c:pt>
                <c:pt idx="622">
                  <c:v>48.530535</c:v>
                </c:pt>
                <c:pt idx="623">
                  <c:v>47.243529000000002</c:v>
                </c:pt>
                <c:pt idx="624">
                  <c:v>46.869478999999998</c:v>
                </c:pt>
                <c:pt idx="625">
                  <c:v>44.105620999999999</c:v>
                </c:pt>
                <c:pt idx="626">
                  <c:v>44.663994000000002</c:v>
                </c:pt>
                <c:pt idx="627">
                  <c:v>44.988394</c:v>
                </c:pt>
                <c:pt idx="628">
                  <c:v>44.150731999999998</c:v>
                </c:pt>
                <c:pt idx="629">
                  <c:v>44.166066999999998</c:v>
                </c:pt>
                <c:pt idx="630">
                  <c:v>45.452415999999999</c:v>
                </c:pt>
                <c:pt idx="631">
                  <c:v>45.208314000000001</c:v>
                </c:pt>
                <c:pt idx="632">
                  <c:v>46.382022999999997</c:v>
                </c:pt>
                <c:pt idx="633">
                  <c:v>47.556641999999997</c:v>
                </c:pt>
                <c:pt idx="634">
                  <c:v>46.738706000000001</c:v>
                </c:pt>
                <c:pt idx="635">
                  <c:v>46.324368999999997</c:v>
                </c:pt>
                <c:pt idx="636">
                  <c:v>47.058627000000001</c:v>
                </c:pt>
                <c:pt idx="637">
                  <c:v>49.050854999999999</c:v>
                </c:pt>
                <c:pt idx="638">
                  <c:v>49.616383999999996</c:v>
                </c:pt>
                <c:pt idx="639">
                  <c:v>49.805278999999999</c:v>
                </c:pt>
                <c:pt idx="640">
                  <c:v>49.785074000000002</c:v>
                </c:pt>
                <c:pt idx="641">
                  <c:v>48.577764000000002</c:v>
                </c:pt>
                <c:pt idx="642">
                  <c:v>48.254258</c:v>
                </c:pt>
                <c:pt idx="643">
                  <c:v>47.314579999999999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42F-444B-B017-75B2D8CFD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60608"/>
        <c:axId val="443458688"/>
      </c:lineChart>
      <c:dateAx>
        <c:axId val="4434508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  <c:crossAx val="443452416"/>
        <c:crossesAt val="-50"/>
        <c:auto val="1"/>
        <c:lblOffset val="100"/>
        <c:baseTimeUnit val="days"/>
      </c:dateAx>
      <c:valAx>
        <c:axId val="4434524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OAS</a:t>
                </a:r>
                <a:r>
                  <a:rPr lang="en-US" b="0" baseline="0"/>
                  <a:t> (bps)</a:t>
                </a:r>
                <a:endParaRPr lang="en-US" b="0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3450880"/>
        <c:crosses val="autoZero"/>
        <c:crossBetween val="between"/>
      </c:valAx>
      <c:valAx>
        <c:axId val="4434586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%NAV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Calibri" panose="020F0502020204030204" pitchFamily="34" charset="0"/>
              </a:defRPr>
            </a:pPr>
            <a:endParaRPr lang="en-US"/>
          </a:p>
        </c:txPr>
        <c:crossAx val="443460608"/>
        <c:crosses val="max"/>
        <c:crossBetween val="between"/>
      </c:valAx>
      <c:dateAx>
        <c:axId val="443460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3458688"/>
        <c:crossesAt val="0"/>
        <c:auto val="1"/>
        <c:lblOffset val="100"/>
        <c:baseTimeUnit val="days"/>
      </c:dateAx>
      <c:spPr>
        <a:noFill/>
      </c:spPr>
    </c:plotArea>
    <c:legend>
      <c:legendPos val="b"/>
      <c:overlay val="0"/>
      <c:txPr>
        <a:bodyPr/>
        <a:lstStyle/>
        <a:p>
          <a:pPr>
            <a:defRPr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2016-08.xlsm]Cello Net IO &amp; CMO MV % of NAV !CelloNetIO_CMOMV_PivotTable1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12700">
            <a:solidFill>
              <a:srgbClr val="C4B59B"/>
            </a:solidFill>
          </a:ln>
        </c:spPr>
        <c:marker>
          <c:symbol val="none"/>
        </c:marker>
      </c:pivotFmt>
      <c:pivotFmt>
        <c:idx val="6"/>
      </c:pivotFmt>
      <c:pivotFmt>
        <c:idx val="7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'Cello Net IO &amp; CMO MV % of NAV '!$B$3</c:f>
              <c:strCache>
                <c:ptCount val="1"/>
                <c:pt idx="0">
                  <c:v>Net IO</c:v>
                </c:pt>
              </c:strCache>
            </c:strRef>
          </c:tx>
          <c:spPr>
            <a:ln w="127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'Cello Net IO &amp; CMO MV % of NAV '!$A$4:$A$1283</c:f>
              <c:strCache>
                <c:ptCount val="1280"/>
                <c:pt idx="0">
                  <c:v>Jun-11</c:v>
                </c:pt>
                <c:pt idx="1">
                  <c:v>Jun-11</c:v>
                </c:pt>
                <c:pt idx="2">
                  <c:v>Jun-11</c:v>
                </c:pt>
                <c:pt idx="3">
                  <c:v>Jun-11</c:v>
                </c:pt>
                <c:pt idx="4">
                  <c:v>Jun-11</c:v>
                </c:pt>
                <c:pt idx="5">
                  <c:v>Jun-11</c:v>
                </c:pt>
                <c:pt idx="6">
                  <c:v>Jun-11</c:v>
                </c:pt>
                <c:pt idx="7">
                  <c:v>Jun-11</c:v>
                </c:pt>
                <c:pt idx="8">
                  <c:v>Jun-11</c:v>
                </c:pt>
                <c:pt idx="9">
                  <c:v>Jun-11</c:v>
                </c:pt>
                <c:pt idx="10">
                  <c:v>Jul-11</c:v>
                </c:pt>
                <c:pt idx="11">
                  <c:v>Jul-11</c:v>
                </c:pt>
                <c:pt idx="12">
                  <c:v>Jul-11</c:v>
                </c:pt>
                <c:pt idx="13">
                  <c:v>Jul-11</c:v>
                </c:pt>
                <c:pt idx="14">
                  <c:v>Jul-11</c:v>
                </c:pt>
                <c:pt idx="15">
                  <c:v>Jul-11</c:v>
                </c:pt>
                <c:pt idx="16">
                  <c:v>Jul-11</c:v>
                </c:pt>
                <c:pt idx="17">
                  <c:v>Jul-11</c:v>
                </c:pt>
                <c:pt idx="18">
                  <c:v>Jul-11</c:v>
                </c:pt>
                <c:pt idx="19">
                  <c:v>Jul-11</c:v>
                </c:pt>
                <c:pt idx="20">
                  <c:v>Jul-11</c:v>
                </c:pt>
                <c:pt idx="21">
                  <c:v>Jul-11</c:v>
                </c:pt>
                <c:pt idx="22">
                  <c:v>Jul-11</c:v>
                </c:pt>
                <c:pt idx="23">
                  <c:v>Jul-11</c:v>
                </c:pt>
                <c:pt idx="24">
                  <c:v>Jul-11</c:v>
                </c:pt>
                <c:pt idx="25">
                  <c:v>Jul-11</c:v>
                </c:pt>
                <c:pt idx="26">
                  <c:v>Jul-11</c:v>
                </c:pt>
                <c:pt idx="27">
                  <c:v>Jul-11</c:v>
                </c:pt>
                <c:pt idx="28">
                  <c:v>Jul-11</c:v>
                </c:pt>
                <c:pt idx="29">
                  <c:v>Jul-11</c:v>
                </c:pt>
                <c:pt idx="30">
                  <c:v>Aug-11</c:v>
                </c:pt>
                <c:pt idx="31">
                  <c:v>Aug-11</c:v>
                </c:pt>
                <c:pt idx="32">
                  <c:v>Aug-11</c:v>
                </c:pt>
                <c:pt idx="33">
                  <c:v>Aug-11</c:v>
                </c:pt>
                <c:pt idx="34">
                  <c:v>Aug-11</c:v>
                </c:pt>
                <c:pt idx="35">
                  <c:v>Aug-11</c:v>
                </c:pt>
                <c:pt idx="36">
                  <c:v>Aug-11</c:v>
                </c:pt>
                <c:pt idx="37">
                  <c:v>Aug-11</c:v>
                </c:pt>
                <c:pt idx="38">
                  <c:v>Aug-11</c:v>
                </c:pt>
                <c:pt idx="39">
                  <c:v>Aug-11</c:v>
                </c:pt>
                <c:pt idx="40">
                  <c:v>Aug-11</c:v>
                </c:pt>
                <c:pt idx="41">
                  <c:v>Aug-11</c:v>
                </c:pt>
                <c:pt idx="42">
                  <c:v>Aug-11</c:v>
                </c:pt>
                <c:pt idx="43">
                  <c:v>Aug-11</c:v>
                </c:pt>
                <c:pt idx="44">
                  <c:v>Aug-11</c:v>
                </c:pt>
                <c:pt idx="45">
                  <c:v>Aug-11</c:v>
                </c:pt>
                <c:pt idx="46">
                  <c:v>Aug-11</c:v>
                </c:pt>
                <c:pt idx="47">
                  <c:v>Aug-11</c:v>
                </c:pt>
                <c:pt idx="48">
                  <c:v>Aug-11</c:v>
                </c:pt>
                <c:pt idx="49">
                  <c:v>Aug-11</c:v>
                </c:pt>
                <c:pt idx="50">
                  <c:v>Aug-11</c:v>
                </c:pt>
                <c:pt idx="51">
                  <c:v>Aug-11</c:v>
                </c:pt>
                <c:pt idx="52">
                  <c:v>Aug-11</c:v>
                </c:pt>
                <c:pt idx="53">
                  <c:v>Sep-11</c:v>
                </c:pt>
                <c:pt idx="54">
                  <c:v>Sep-11</c:v>
                </c:pt>
                <c:pt idx="55">
                  <c:v>Sep-11</c:v>
                </c:pt>
                <c:pt idx="56">
                  <c:v>Sep-11</c:v>
                </c:pt>
                <c:pt idx="57">
                  <c:v>Sep-11</c:v>
                </c:pt>
                <c:pt idx="58">
                  <c:v>Sep-11</c:v>
                </c:pt>
                <c:pt idx="59">
                  <c:v>Sep-11</c:v>
                </c:pt>
                <c:pt idx="60">
                  <c:v>Sep-11</c:v>
                </c:pt>
                <c:pt idx="61">
                  <c:v>Sep-11</c:v>
                </c:pt>
                <c:pt idx="62">
                  <c:v>Sep-11</c:v>
                </c:pt>
                <c:pt idx="63">
                  <c:v>Sep-11</c:v>
                </c:pt>
                <c:pt idx="64">
                  <c:v>Sep-11</c:v>
                </c:pt>
                <c:pt idx="65">
                  <c:v>Sep-11</c:v>
                </c:pt>
                <c:pt idx="66">
                  <c:v>Sep-11</c:v>
                </c:pt>
                <c:pt idx="67">
                  <c:v>Sep-11</c:v>
                </c:pt>
                <c:pt idx="68">
                  <c:v>Sep-11</c:v>
                </c:pt>
                <c:pt idx="69">
                  <c:v>Sep-11</c:v>
                </c:pt>
                <c:pt idx="70">
                  <c:v>Sep-11</c:v>
                </c:pt>
                <c:pt idx="71">
                  <c:v>Sep-11</c:v>
                </c:pt>
                <c:pt idx="72">
                  <c:v>Sep-11</c:v>
                </c:pt>
                <c:pt idx="73">
                  <c:v>Sep-11</c:v>
                </c:pt>
                <c:pt idx="74">
                  <c:v>Oct-11</c:v>
                </c:pt>
                <c:pt idx="75">
                  <c:v>Oct-11</c:v>
                </c:pt>
                <c:pt idx="76">
                  <c:v>Oct-11</c:v>
                </c:pt>
                <c:pt idx="77">
                  <c:v>Oct-11</c:v>
                </c:pt>
                <c:pt idx="78">
                  <c:v>Oct-11</c:v>
                </c:pt>
                <c:pt idx="79">
                  <c:v>Oct-11</c:v>
                </c:pt>
                <c:pt idx="80">
                  <c:v>Oct-11</c:v>
                </c:pt>
                <c:pt idx="81">
                  <c:v>Oct-11</c:v>
                </c:pt>
                <c:pt idx="82">
                  <c:v>Oct-11</c:v>
                </c:pt>
                <c:pt idx="83">
                  <c:v>Oct-11</c:v>
                </c:pt>
                <c:pt idx="84">
                  <c:v>Oct-11</c:v>
                </c:pt>
                <c:pt idx="85">
                  <c:v>Oct-11</c:v>
                </c:pt>
                <c:pt idx="86">
                  <c:v>Oct-11</c:v>
                </c:pt>
                <c:pt idx="87">
                  <c:v>Oct-11</c:v>
                </c:pt>
                <c:pt idx="88">
                  <c:v>Oct-11</c:v>
                </c:pt>
                <c:pt idx="89">
                  <c:v>Oct-11</c:v>
                </c:pt>
                <c:pt idx="90">
                  <c:v>Oct-11</c:v>
                </c:pt>
                <c:pt idx="91">
                  <c:v>Oct-11</c:v>
                </c:pt>
                <c:pt idx="92">
                  <c:v>Oct-11</c:v>
                </c:pt>
                <c:pt idx="93">
                  <c:v>Oct-11</c:v>
                </c:pt>
                <c:pt idx="94">
                  <c:v>Nov-11</c:v>
                </c:pt>
                <c:pt idx="95">
                  <c:v>Nov-11</c:v>
                </c:pt>
                <c:pt idx="96">
                  <c:v>Nov-11</c:v>
                </c:pt>
                <c:pt idx="97">
                  <c:v>Nov-11</c:v>
                </c:pt>
                <c:pt idx="98">
                  <c:v>Nov-11</c:v>
                </c:pt>
                <c:pt idx="99">
                  <c:v>Nov-11</c:v>
                </c:pt>
                <c:pt idx="100">
                  <c:v>Nov-11</c:v>
                </c:pt>
                <c:pt idx="101">
                  <c:v>Nov-11</c:v>
                </c:pt>
                <c:pt idx="102">
                  <c:v>Nov-11</c:v>
                </c:pt>
                <c:pt idx="103">
                  <c:v>Nov-11</c:v>
                </c:pt>
                <c:pt idx="104">
                  <c:v>Nov-11</c:v>
                </c:pt>
                <c:pt idx="105">
                  <c:v>Nov-11</c:v>
                </c:pt>
                <c:pt idx="106">
                  <c:v>Nov-11</c:v>
                </c:pt>
                <c:pt idx="107">
                  <c:v>Nov-11</c:v>
                </c:pt>
                <c:pt idx="108">
                  <c:v>Nov-11</c:v>
                </c:pt>
                <c:pt idx="109">
                  <c:v>Nov-11</c:v>
                </c:pt>
                <c:pt idx="110">
                  <c:v>Nov-11</c:v>
                </c:pt>
                <c:pt idx="111">
                  <c:v>Nov-11</c:v>
                </c:pt>
                <c:pt idx="112">
                  <c:v>Nov-11</c:v>
                </c:pt>
                <c:pt idx="113">
                  <c:v>Nov-11</c:v>
                </c:pt>
                <c:pt idx="114">
                  <c:v>Dec-11</c:v>
                </c:pt>
                <c:pt idx="115">
                  <c:v>Dec-11</c:v>
                </c:pt>
                <c:pt idx="116">
                  <c:v>Dec-11</c:v>
                </c:pt>
                <c:pt idx="117">
                  <c:v>Dec-11</c:v>
                </c:pt>
                <c:pt idx="118">
                  <c:v>Dec-11</c:v>
                </c:pt>
                <c:pt idx="119">
                  <c:v>Dec-11</c:v>
                </c:pt>
                <c:pt idx="120">
                  <c:v>Dec-11</c:v>
                </c:pt>
                <c:pt idx="121">
                  <c:v>Dec-11</c:v>
                </c:pt>
                <c:pt idx="122">
                  <c:v>Dec-11</c:v>
                </c:pt>
                <c:pt idx="123">
                  <c:v>Dec-11</c:v>
                </c:pt>
                <c:pt idx="124">
                  <c:v>Dec-11</c:v>
                </c:pt>
                <c:pt idx="125">
                  <c:v>Dec-11</c:v>
                </c:pt>
                <c:pt idx="126">
                  <c:v>Dec-11</c:v>
                </c:pt>
                <c:pt idx="127">
                  <c:v>Dec-11</c:v>
                </c:pt>
                <c:pt idx="128">
                  <c:v>Dec-11</c:v>
                </c:pt>
                <c:pt idx="129">
                  <c:v>Dec-11</c:v>
                </c:pt>
                <c:pt idx="130">
                  <c:v>Dec-11</c:v>
                </c:pt>
                <c:pt idx="131">
                  <c:v>Dec-11</c:v>
                </c:pt>
                <c:pt idx="132">
                  <c:v>Dec-11</c:v>
                </c:pt>
                <c:pt idx="133">
                  <c:v>Dec-11</c:v>
                </c:pt>
                <c:pt idx="134">
                  <c:v>Dec-11</c:v>
                </c:pt>
                <c:pt idx="135">
                  <c:v>Jan-12</c:v>
                </c:pt>
                <c:pt idx="136">
                  <c:v>Jan-12</c:v>
                </c:pt>
                <c:pt idx="137">
                  <c:v>Jan-12</c:v>
                </c:pt>
                <c:pt idx="138">
                  <c:v>Jan-12</c:v>
                </c:pt>
                <c:pt idx="139">
                  <c:v>Jan-12</c:v>
                </c:pt>
                <c:pt idx="140">
                  <c:v>Jan-12</c:v>
                </c:pt>
                <c:pt idx="141">
                  <c:v>Jan-12</c:v>
                </c:pt>
                <c:pt idx="142">
                  <c:v>Jan-12</c:v>
                </c:pt>
                <c:pt idx="143">
                  <c:v>Jan-12</c:v>
                </c:pt>
                <c:pt idx="144">
                  <c:v>Jan-12</c:v>
                </c:pt>
                <c:pt idx="145">
                  <c:v>Jan-12</c:v>
                </c:pt>
                <c:pt idx="146">
                  <c:v>Jan-12</c:v>
                </c:pt>
                <c:pt idx="147">
                  <c:v>Jan-12</c:v>
                </c:pt>
                <c:pt idx="148">
                  <c:v>Jan-12</c:v>
                </c:pt>
                <c:pt idx="149">
                  <c:v>Jan-12</c:v>
                </c:pt>
                <c:pt idx="150">
                  <c:v>Jan-12</c:v>
                </c:pt>
                <c:pt idx="151">
                  <c:v>Jan-12</c:v>
                </c:pt>
                <c:pt idx="152">
                  <c:v>Jan-12</c:v>
                </c:pt>
                <c:pt idx="153">
                  <c:v>Jan-12</c:v>
                </c:pt>
                <c:pt idx="154">
                  <c:v>Feb-12</c:v>
                </c:pt>
                <c:pt idx="155">
                  <c:v>Feb-12</c:v>
                </c:pt>
                <c:pt idx="156">
                  <c:v>Feb-12</c:v>
                </c:pt>
                <c:pt idx="157">
                  <c:v>Feb-12</c:v>
                </c:pt>
                <c:pt idx="158">
                  <c:v>Feb-12</c:v>
                </c:pt>
                <c:pt idx="159">
                  <c:v>Feb-12</c:v>
                </c:pt>
                <c:pt idx="160">
                  <c:v>Feb-12</c:v>
                </c:pt>
                <c:pt idx="161">
                  <c:v>Feb-12</c:v>
                </c:pt>
                <c:pt idx="162">
                  <c:v>Feb-12</c:v>
                </c:pt>
                <c:pt idx="163">
                  <c:v>Feb-12</c:v>
                </c:pt>
                <c:pt idx="164">
                  <c:v>Feb-12</c:v>
                </c:pt>
                <c:pt idx="165">
                  <c:v>Feb-12</c:v>
                </c:pt>
                <c:pt idx="166">
                  <c:v>Feb-12</c:v>
                </c:pt>
                <c:pt idx="167">
                  <c:v>Feb-12</c:v>
                </c:pt>
                <c:pt idx="168">
                  <c:v>Feb-12</c:v>
                </c:pt>
                <c:pt idx="169">
                  <c:v>Feb-12</c:v>
                </c:pt>
                <c:pt idx="170">
                  <c:v>Feb-12</c:v>
                </c:pt>
                <c:pt idx="171">
                  <c:v>Feb-12</c:v>
                </c:pt>
                <c:pt idx="172">
                  <c:v>Feb-12</c:v>
                </c:pt>
                <c:pt idx="173">
                  <c:v>Feb-12</c:v>
                </c:pt>
                <c:pt idx="174">
                  <c:v>Mar-12</c:v>
                </c:pt>
                <c:pt idx="175">
                  <c:v>Mar-12</c:v>
                </c:pt>
                <c:pt idx="176">
                  <c:v>Mar-12</c:v>
                </c:pt>
                <c:pt idx="177">
                  <c:v>Mar-12</c:v>
                </c:pt>
                <c:pt idx="178">
                  <c:v>Mar-12</c:v>
                </c:pt>
                <c:pt idx="179">
                  <c:v>Mar-12</c:v>
                </c:pt>
                <c:pt idx="180">
                  <c:v>Mar-12</c:v>
                </c:pt>
                <c:pt idx="181">
                  <c:v>Mar-12</c:v>
                </c:pt>
                <c:pt idx="182">
                  <c:v>Mar-12</c:v>
                </c:pt>
                <c:pt idx="183">
                  <c:v>Mar-12</c:v>
                </c:pt>
                <c:pt idx="184">
                  <c:v>Mar-12</c:v>
                </c:pt>
                <c:pt idx="185">
                  <c:v>Mar-12</c:v>
                </c:pt>
                <c:pt idx="186">
                  <c:v>Mar-12</c:v>
                </c:pt>
                <c:pt idx="187">
                  <c:v>Mar-12</c:v>
                </c:pt>
                <c:pt idx="188">
                  <c:v>Mar-12</c:v>
                </c:pt>
                <c:pt idx="189">
                  <c:v>Mar-12</c:v>
                </c:pt>
                <c:pt idx="190">
                  <c:v>Mar-12</c:v>
                </c:pt>
                <c:pt idx="191">
                  <c:v>Mar-12</c:v>
                </c:pt>
                <c:pt idx="192">
                  <c:v>Mar-12</c:v>
                </c:pt>
                <c:pt idx="193">
                  <c:v>Mar-12</c:v>
                </c:pt>
                <c:pt idx="194">
                  <c:v>Mar-12</c:v>
                </c:pt>
                <c:pt idx="195">
                  <c:v>Mar-12</c:v>
                </c:pt>
                <c:pt idx="196">
                  <c:v>Apr-12</c:v>
                </c:pt>
                <c:pt idx="197">
                  <c:v>Apr-12</c:v>
                </c:pt>
                <c:pt idx="198">
                  <c:v>Apr-12</c:v>
                </c:pt>
                <c:pt idx="199">
                  <c:v>Apr-12</c:v>
                </c:pt>
                <c:pt idx="200">
                  <c:v>Apr-12</c:v>
                </c:pt>
                <c:pt idx="201">
                  <c:v>Apr-12</c:v>
                </c:pt>
                <c:pt idx="202">
                  <c:v>Apr-12</c:v>
                </c:pt>
                <c:pt idx="203">
                  <c:v>Apr-12</c:v>
                </c:pt>
                <c:pt idx="204">
                  <c:v>Apr-12</c:v>
                </c:pt>
                <c:pt idx="205">
                  <c:v>Apr-12</c:v>
                </c:pt>
                <c:pt idx="206">
                  <c:v>Apr-12</c:v>
                </c:pt>
                <c:pt idx="207">
                  <c:v>Apr-12</c:v>
                </c:pt>
                <c:pt idx="208">
                  <c:v>Apr-12</c:v>
                </c:pt>
                <c:pt idx="209">
                  <c:v>Apr-12</c:v>
                </c:pt>
                <c:pt idx="210">
                  <c:v>Apr-12</c:v>
                </c:pt>
                <c:pt idx="211">
                  <c:v>Apr-12</c:v>
                </c:pt>
                <c:pt idx="212">
                  <c:v>Apr-12</c:v>
                </c:pt>
                <c:pt idx="213">
                  <c:v>Apr-12</c:v>
                </c:pt>
                <c:pt idx="214">
                  <c:v>Apr-12</c:v>
                </c:pt>
                <c:pt idx="215">
                  <c:v>Apr-12</c:v>
                </c:pt>
                <c:pt idx="216">
                  <c:v>Apr-12</c:v>
                </c:pt>
                <c:pt idx="217">
                  <c:v>May-12</c:v>
                </c:pt>
                <c:pt idx="218">
                  <c:v>May-12</c:v>
                </c:pt>
                <c:pt idx="219">
                  <c:v>May-12</c:v>
                </c:pt>
                <c:pt idx="220">
                  <c:v>May-12</c:v>
                </c:pt>
                <c:pt idx="221">
                  <c:v>May-12</c:v>
                </c:pt>
                <c:pt idx="222">
                  <c:v>May-12</c:v>
                </c:pt>
                <c:pt idx="223">
                  <c:v>May-12</c:v>
                </c:pt>
                <c:pt idx="224">
                  <c:v>May-12</c:v>
                </c:pt>
                <c:pt idx="225">
                  <c:v>May-12</c:v>
                </c:pt>
                <c:pt idx="226">
                  <c:v>May-12</c:v>
                </c:pt>
                <c:pt idx="227">
                  <c:v>May-12</c:v>
                </c:pt>
                <c:pt idx="228">
                  <c:v>May-12</c:v>
                </c:pt>
                <c:pt idx="229">
                  <c:v>May-12</c:v>
                </c:pt>
                <c:pt idx="230">
                  <c:v>May-12</c:v>
                </c:pt>
                <c:pt idx="231">
                  <c:v>May-12</c:v>
                </c:pt>
                <c:pt idx="232">
                  <c:v>May-12</c:v>
                </c:pt>
                <c:pt idx="233">
                  <c:v>May-12</c:v>
                </c:pt>
                <c:pt idx="234">
                  <c:v>May-12</c:v>
                </c:pt>
                <c:pt idx="235">
                  <c:v>May-12</c:v>
                </c:pt>
                <c:pt idx="236">
                  <c:v>May-12</c:v>
                </c:pt>
                <c:pt idx="237">
                  <c:v>May-12</c:v>
                </c:pt>
                <c:pt idx="238">
                  <c:v>May-12</c:v>
                </c:pt>
                <c:pt idx="239">
                  <c:v>Jun-12</c:v>
                </c:pt>
                <c:pt idx="240">
                  <c:v>Jun-12</c:v>
                </c:pt>
                <c:pt idx="241">
                  <c:v>Jun-12</c:v>
                </c:pt>
                <c:pt idx="242">
                  <c:v>Jun-12</c:v>
                </c:pt>
                <c:pt idx="243">
                  <c:v>Jun-12</c:v>
                </c:pt>
                <c:pt idx="244">
                  <c:v>Jun-12</c:v>
                </c:pt>
                <c:pt idx="245">
                  <c:v>Jun-12</c:v>
                </c:pt>
                <c:pt idx="246">
                  <c:v>Jun-12</c:v>
                </c:pt>
                <c:pt idx="247">
                  <c:v>Jun-12</c:v>
                </c:pt>
                <c:pt idx="248">
                  <c:v>Jun-12</c:v>
                </c:pt>
                <c:pt idx="249">
                  <c:v>Jun-12</c:v>
                </c:pt>
                <c:pt idx="250">
                  <c:v>Jun-12</c:v>
                </c:pt>
                <c:pt idx="251">
                  <c:v>Jun-12</c:v>
                </c:pt>
                <c:pt idx="252">
                  <c:v>Jun-12</c:v>
                </c:pt>
                <c:pt idx="253">
                  <c:v>Jun-12</c:v>
                </c:pt>
                <c:pt idx="254">
                  <c:v>Jun-12</c:v>
                </c:pt>
                <c:pt idx="255">
                  <c:v>Jun-12</c:v>
                </c:pt>
                <c:pt idx="256">
                  <c:v>Jun-12</c:v>
                </c:pt>
                <c:pt idx="257">
                  <c:v>Jun-12</c:v>
                </c:pt>
                <c:pt idx="258">
                  <c:v>Jun-12</c:v>
                </c:pt>
                <c:pt idx="259">
                  <c:v>Jun-12</c:v>
                </c:pt>
                <c:pt idx="260">
                  <c:v>Jul-12</c:v>
                </c:pt>
                <c:pt idx="261">
                  <c:v>Jul-12</c:v>
                </c:pt>
                <c:pt idx="262">
                  <c:v>Jul-12</c:v>
                </c:pt>
                <c:pt idx="263">
                  <c:v>Jul-12</c:v>
                </c:pt>
                <c:pt idx="264">
                  <c:v>Jul-12</c:v>
                </c:pt>
                <c:pt idx="265">
                  <c:v>Jul-12</c:v>
                </c:pt>
                <c:pt idx="266">
                  <c:v>Jul-12</c:v>
                </c:pt>
                <c:pt idx="267">
                  <c:v>Jul-12</c:v>
                </c:pt>
                <c:pt idx="268">
                  <c:v>Jul-12</c:v>
                </c:pt>
                <c:pt idx="269">
                  <c:v>Jul-12</c:v>
                </c:pt>
                <c:pt idx="270">
                  <c:v>Jul-12</c:v>
                </c:pt>
                <c:pt idx="271">
                  <c:v>Jul-12</c:v>
                </c:pt>
                <c:pt idx="272">
                  <c:v>Jul-12</c:v>
                </c:pt>
                <c:pt idx="273">
                  <c:v>Jul-12</c:v>
                </c:pt>
                <c:pt idx="274">
                  <c:v>Jul-12</c:v>
                </c:pt>
                <c:pt idx="275">
                  <c:v>Jul-12</c:v>
                </c:pt>
                <c:pt idx="276">
                  <c:v>Jul-12</c:v>
                </c:pt>
                <c:pt idx="277">
                  <c:v>Jul-12</c:v>
                </c:pt>
                <c:pt idx="278">
                  <c:v>Jul-12</c:v>
                </c:pt>
                <c:pt idx="279">
                  <c:v>Jul-12</c:v>
                </c:pt>
                <c:pt idx="280">
                  <c:v>Jul-12</c:v>
                </c:pt>
                <c:pt idx="281">
                  <c:v>Aug-12</c:v>
                </c:pt>
                <c:pt idx="282">
                  <c:v>Aug-12</c:v>
                </c:pt>
                <c:pt idx="283">
                  <c:v>Aug-12</c:v>
                </c:pt>
                <c:pt idx="284">
                  <c:v>Aug-12</c:v>
                </c:pt>
                <c:pt idx="285">
                  <c:v>Aug-12</c:v>
                </c:pt>
                <c:pt idx="286">
                  <c:v>Aug-12</c:v>
                </c:pt>
                <c:pt idx="287">
                  <c:v>Aug-12</c:v>
                </c:pt>
                <c:pt idx="288">
                  <c:v>Aug-12</c:v>
                </c:pt>
                <c:pt idx="289">
                  <c:v>Aug-12</c:v>
                </c:pt>
                <c:pt idx="290">
                  <c:v>Aug-12</c:v>
                </c:pt>
                <c:pt idx="291">
                  <c:v>Aug-12</c:v>
                </c:pt>
                <c:pt idx="292">
                  <c:v>Aug-12</c:v>
                </c:pt>
                <c:pt idx="293">
                  <c:v>Aug-12</c:v>
                </c:pt>
                <c:pt idx="294">
                  <c:v>Aug-12</c:v>
                </c:pt>
                <c:pt idx="295">
                  <c:v>Aug-12</c:v>
                </c:pt>
                <c:pt idx="296">
                  <c:v>Aug-12</c:v>
                </c:pt>
                <c:pt idx="297">
                  <c:v>Aug-12</c:v>
                </c:pt>
                <c:pt idx="298">
                  <c:v>Aug-12</c:v>
                </c:pt>
                <c:pt idx="299">
                  <c:v>Aug-12</c:v>
                </c:pt>
                <c:pt idx="300">
                  <c:v>Aug-12</c:v>
                </c:pt>
                <c:pt idx="301">
                  <c:v>Aug-12</c:v>
                </c:pt>
                <c:pt idx="302">
                  <c:v>Aug-12</c:v>
                </c:pt>
                <c:pt idx="303">
                  <c:v>Aug-12</c:v>
                </c:pt>
                <c:pt idx="304">
                  <c:v>Sep-12</c:v>
                </c:pt>
                <c:pt idx="305">
                  <c:v>Sep-12</c:v>
                </c:pt>
                <c:pt idx="306">
                  <c:v>Sep-12</c:v>
                </c:pt>
                <c:pt idx="307">
                  <c:v>Sep-12</c:v>
                </c:pt>
                <c:pt idx="308">
                  <c:v>Sep-12</c:v>
                </c:pt>
                <c:pt idx="309">
                  <c:v>Sep-12</c:v>
                </c:pt>
                <c:pt idx="310">
                  <c:v>Sep-12</c:v>
                </c:pt>
                <c:pt idx="311">
                  <c:v>Sep-12</c:v>
                </c:pt>
                <c:pt idx="312">
                  <c:v>Sep-12</c:v>
                </c:pt>
                <c:pt idx="313">
                  <c:v>Sep-12</c:v>
                </c:pt>
                <c:pt idx="314">
                  <c:v>Sep-12</c:v>
                </c:pt>
                <c:pt idx="315">
                  <c:v>Sep-12</c:v>
                </c:pt>
                <c:pt idx="316">
                  <c:v>Sep-12</c:v>
                </c:pt>
                <c:pt idx="317">
                  <c:v>Sep-12</c:v>
                </c:pt>
                <c:pt idx="318">
                  <c:v>Sep-12</c:v>
                </c:pt>
                <c:pt idx="319">
                  <c:v>Sep-12</c:v>
                </c:pt>
                <c:pt idx="320">
                  <c:v>Sep-12</c:v>
                </c:pt>
                <c:pt idx="321">
                  <c:v>Sep-12</c:v>
                </c:pt>
                <c:pt idx="322">
                  <c:v>Sep-12</c:v>
                </c:pt>
                <c:pt idx="323">
                  <c:v>Oct-12</c:v>
                </c:pt>
                <c:pt idx="324">
                  <c:v>Oct-12</c:v>
                </c:pt>
                <c:pt idx="325">
                  <c:v>Oct-12</c:v>
                </c:pt>
                <c:pt idx="326">
                  <c:v>Oct-12</c:v>
                </c:pt>
                <c:pt idx="327">
                  <c:v>Oct-12</c:v>
                </c:pt>
                <c:pt idx="328">
                  <c:v>Oct-12</c:v>
                </c:pt>
                <c:pt idx="329">
                  <c:v>Oct-12</c:v>
                </c:pt>
                <c:pt idx="330">
                  <c:v>Oct-12</c:v>
                </c:pt>
                <c:pt idx="331">
                  <c:v>Oct-12</c:v>
                </c:pt>
                <c:pt idx="332">
                  <c:v>Oct-12</c:v>
                </c:pt>
                <c:pt idx="333">
                  <c:v>Oct-12</c:v>
                </c:pt>
                <c:pt idx="334">
                  <c:v>Oct-12</c:v>
                </c:pt>
                <c:pt idx="335">
                  <c:v>Oct-12</c:v>
                </c:pt>
                <c:pt idx="336">
                  <c:v>Oct-12</c:v>
                </c:pt>
                <c:pt idx="337">
                  <c:v>Oct-12</c:v>
                </c:pt>
                <c:pt idx="338">
                  <c:v>Oct-12</c:v>
                </c:pt>
                <c:pt idx="339">
                  <c:v>Oct-12</c:v>
                </c:pt>
                <c:pt idx="340">
                  <c:v>Oct-12</c:v>
                </c:pt>
                <c:pt idx="341">
                  <c:v>Oct-12</c:v>
                </c:pt>
                <c:pt idx="342">
                  <c:v>Oct-12</c:v>
                </c:pt>
                <c:pt idx="343">
                  <c:v>Oct-12</c:v>
                </c:pt>
                <c:pt idx="344">
                  <c:v>Nov-12</c:v>
                </c:pt>
                <c:pt idx="345">
                  <c:v>Nov-12</c:v>
                </c:pt>
                <c:pt idx="346">
                  <c:v>Nov-12</c:v>
                </c:pt>
                <c:pt idx="347">
                  <c:v>Nov-12</c:v>
                </c:pt>
                <c:pt idx="348">
                  <c:v>Nov-12</c:v>
                </c:pt>
                <c:pt idx="349">
                  <c:v>Nov-12</c:v>
                </c:pt>
                <c:pt idx="350">
                  <c:v>Nov-12</c:v>
                </c:pt>
                <c:pt idx="351">
                  <c:v>Nov-12</c:v>
                </c:pt>
                <c:pt idx="352">
                  <c:v>Nov-12</c:v>
                </c:pt>
                <c:pt idx="353">
                  <c:v>Nov-12</c:v>
                </c:pt>
                <c:pt idx="354">
                  <c:v>Nov-12</c:v>
                </c:pt>
                <c:pt idx="355">
                  <c:v>Nov-12</c:v>
                </c:pt>
                <c:pt idx="356">
                  <c:v>Nov-12</c:v>
                </c:pt>
                <c:pt idx="357">
                  <c:v>Nov-12</c:v>
                </c:pt>
                <c:pt idx="358">
                  <c:v>Nov-12</c:v>
                </c:pt>
                <c:pt idx="359">
                  <c:v>Nov-12</c:v>
                </c:pt>
                <c:pt idx="360">
                  <c:v>Nov-12</c:v>
                </c:pt>
                <c:pt idx="361">
                  <c:v>Nov-12</c:v>
                </c:pt>
                <c:pt idx="362">
                  <c:v>Nov-12</c:v>
                </c:pt>
                <c:pt idx="363">
                  <c:v>Nov-12</c:v>
                </c:pt>
                <c:pt idx="364">
                  <c:v>Dec-12</c:v>
                </c:pt>
                <c:pt idx="365">
                  <c:v>Dec-12</c:v>
                </c:pt>
                <c:pt idx="366">
                  <c:v>Dec-12</c:v>
                </c:pt>
                <c:pt idx="367">
                  <c:v>Dec-12</c:v>
                </c:pt>
                <c:pt idx="368">
                  <c:v>Dec-12</c:v>
                </c:pt>
                <c:pt idx="369">
                  <c:v>Dec-12</c:v>
                </c:pt>
                <c:pt idx="370">
                  <c:v>Dec-12</c:v>
                </c:pt>
                <c:pt idx="371">
                  <c:v>Dec-12</c:v>
                </c:pt>
                <c:pt idx="372">
                  <c:v>Dec-12</c:v>
                </c:pt>
                <c:pt idx="373">
                  <c:v>Dec-12</c:v>
                </c:pt>
                <c:pt idx="374">
                  <c:v>Dec-12</c:v>
                </c:pt>
                <c:pt idx="375">
                  <c:v>Dec-12</c:v>
                </c:pt>
                <c:pt idx="376">
                  <c:v>Dec-12</c:v>
                </c:pt>
                <c:pt idx="377">
                  <c:v>Dec-12</c:v>
                </c:pt>
                <c:pt idx="378">
                  <c:v>Dec-12</c:v>
                </c:pt>
                <c:pt idx="379">
                  <c:v>Dec-12</c:v>
                </c:pt>
                <c:pt idx="380">
                  <c:v>Dec-12</c:v>
                </c:pt>
                <c:pt idx="381">
                  <c:v>Dec-12</c:v>
                </c:pt>
                <c:pt idx="382">
                  <c:v>Dec-12</c:v>
                </c:pt>
                <c:pt idx="383">
                  <c:v>Dec-12</c:v>
                </c:pt>
                <c:pt idx="384">
                  <c:v>Jan-13</c:v>
                </c:pt>
                <c:pt idx="385">
                  <c:v>Jan-13</c:v>
                </c:pt>
                <c:pt idx="386">
                  <c:v>Jan-13</c:v>
                </c:pt>
                <c:pt idx="387">
                  <c:v>Jan-13</c:v>
                </c:pt>
                <c:pt idx="388">
                  <c:v>Jan-13</c:v>
                </c:pt>
                <c:pt idx="389">
                  <c:v>Jan-13</c:v>
                </c:pt>
                <c:pt idx="390">
                  <c:v>Jan-13</c:v>
                </c:pt>
                <c:pt idx="391">
                  <c:v>Jan-13</c:v>
                </c:pt>
                <c:pt idx="392">
                  <c:v>Jan-13</c:v>
                </c:pt>
                <c:pt idx="393">
                  <c:v>Jan-13</c:v>
                </c:pt>
                <c:pt idx="394">
                  <c:v>Jan-13</c:v>
                </c:pt>
                <c:pt idx="395">
                  <c:v>Jan-13</c:v>
                </c:pt>
                <c:pt idx="396">
                  <c:v>Jan-13</c:v>
                </c:pt>
                <c:pt idx="397">
                  <c:v>Jan-13</c:v>
                </c:pt>
                <c:pt idx="398">
                  <c:v>Jan-13</c:v>
                </c:pt>
                <c:pt idx="399">
                  <c:v>Jan-13</c:v>
                </c:pt>
                <c:pt idx="400">
                  <c:v>Jan-13</c:v>
                </c:pt>
                <c:pt idx="401">
                  <c:v>Jan-13</c:v>
                </c:pt>
                <c:pt idx="402">
                  <c:v>Jan-13</c:v>
                </c:pt>
                <c:pt idx="403">
                  <c:v>Jan-13</c:v>
                </c:pt>
                <c:pt idx="404">
                  <c:v>Jan-13</c:v>
                </c:pt>
                <c:pt idx="405">
                  <c:v>Feb-13</c:v>
                </c:pt>
                <c:pt idx="406">
                  <c:v>Feb-13</c:v>
                </c:pt>
                <c:pt idx="407">
                  <c:v>Feb-13</c:v>
                </c:pt>
                <c:pt idx="408">
                  <c:v>Feb-13</c:v>
                </c:pt>
                <c:pt idx="409">
                  <c:v>Feb-13</c:v>
                </c:pt>
                <c:pt idx="410">
                  <c:v>Feb-13</c:v>
                </c:pt>
                <c:pt idx="411">
                  <c:v>Feb-13</c:v>
                </c:pt>
                <c:pt idx="412">
                  <c:v>Feb-13</c:v>
                </c:pt>
                <c:pt idx="413">
                  <c:v>Feb-13</c:v>
                </c:pt>
                <c:pt idx="414">
                  <c:v>Feb-13</c:v>
                </c:pt>
                <c:pt idx="415">
                  <c:v>Feb-13</c:v>
                </c:pt>
                <c:pt idx="416">
                  <c:v>Feb-13</c:v>
                </c:pt>
                <c:pt idx="417">
                  <c:v>Feb-13</c:v>
                </c:pt>
                <c:pt idx="418">
                  <c:v>Feb-13</c:v>
                </c:pt>
                <c:pt idx="419">
                  <c:v>Feb-13</c:v>
                </c:pt>
                <c:pt idx="420">
                  <c:v>Feb-13</c:v>
                </c:pt>
                <c:pt idx="421">
                  <c:v>Feb-13</c:v>
                </c:pt>
                <c:pt idx="422">
                  <c:v>Feb-13</c:v>
                </c:pt>
                <c:pt idx="423">
                  <c:v>Feb-13</c:v>
                </c:pt>
                <c:pt idx="424">
                  <c:v>Mar-13</c:v>
                </c:pt>
                <c:pt idx="425">
                  <c:v>Mar-13</c:v>
                </c:pt>
                <c:pt idx="426">
                  <c:v>Mar-13</c:v>
                </c:pt>
                <c:pt idx="427">
                  <c:v>Mar-13</c:v>
                </c:pt>
                <c:pt idx="428">
                  <c:v>Mar-13</c:v>
                </c:pt>
                <c:pt idx="429">
                  <c:v>Mar-13</c:v>
                </c:pt>
                <c:pt idx="430">
                  <c:v>Mar-13</c:v>
                </c:pt>
                <c:pt idx="431">
                  <c:v>Mar-13</c:v>
                </c:pt>
                <c:pt idx="432">
                  <c:v>Mar-13</c:v>
                </c:pt>
                <c:pt idx="433">
                  <c:v>Mar-13</c:v>
                </c:pt>
                <c:pt idx="434">
                  <c:v>Mar-13</c:v>
                </c:pt>
                <c:pt idx="435">
                  <c:v>Mar-13</c:v>
                </c:pt>
                <c:pt idx="436">
                  <c:v>Mar-13</c:v>
                </c:pt>
                <c:pt idx="437">
                  <c:v>Mar-13</c:v>
                </c:pt>
                <c:pt idx="438">
                  <c:v>Mar-13</c:v>
                </c:pt>
                <c:pt idx="439">
                  <c:v>Mar-13</c:v>
                </c:pt>
                <c:pt idx="440">
                  <c:v>Mar-13</c:v>
                </c:pt>
                <c:pt idx="441">
                  <c:v>Mar-13</c:v>
                </c:pt>
                <c:pt idx="442">
                  <c:v>Mar-13</c:v>
                </c:pt>
                <c:pt idx="443">
                  <c:v>Mar-13</c:v>
                </c:pt>
                <c:pt idx="444">
                  <c:v>Apr-13</c:v>
                </c:pt>
                <c:pt idx="445">
                  <c:v>Apr-13</c:v>
                </c:pt>
                <c:pt idx="446">
                  <c:v>Apr-13</c:v>
                </c:pt>
                <c:pt idx="447">
                  <c:v>Apr-13</c:v>
                </c:pt>
                <c:pt idx="448">
                  <c:v>Apr-13</c:v>
                </c:pt>
                <c:pt idx="449">
                  <c:v>Apr-13</c:v>
                </c:pt>
                <c:pt idx="450">
                  <c:v>Apr-13</c:v>
                </c:pt>
                <c:pt idx="451">
                  <c:v>Apr-13</c:v>
                </c:pt>
                <c:pt idx="452">
                  <c:v>Apr-13</c:v>
                </c:pt>
                <c:pt idx="453">
                  <c:v>Apr-13</c:v>
                </c:pt>
                <c:pt idx="454">
                  <c:v>Apr-13</c:v>
                </c:pt>
                <c:pt idx="455">
                  <c:v>Apr-13</c:v>
                </c:pt>
                <c:pt idx="456">
                  <c:v>Apr-13</c:v>
                </c:pt>
                <c:pt idx="457">
                  <c:v>Apr-13</c:v>
                </c:pt>
                <c:pt idx="458">
                  <c:v>Apr-13</c:v>
                </c:pt>
                <c:pt idx="459">
                  <c:v>Apr-13</c:v>
                </c:pt>
                <c:pt idx="460">
                  <c:v>Apr-13</c:v>
                </c:pt>
                <c:pt idx="461">
                  <c:v>Apr-13</c:v>
                </c:pt>
                <c:pt idx="462">
                  <c:v>Apr-13</c:v>
                </c:pt>
                <c:pt idx="463">
                  <c:v>Apr-13</c:v>
                </c:pt>
                <c:pt idx="464">
                  <c:v>Apr-13</c:v>
                </c:pt>
                <c:pt idx="465">
                  <c:v>Apr-13</c:v>
                </c:pt>
                <c:pt idx="466">
                  <c:v>May-13</c:v>
                </c:pt>
                <c:pt idx="467">
                  <c:v>May-13</c:v>
                </c:pt>
                <c:pt idx="468">
                  <c:v>May-13</c:v>
                </c:pt>
                <c:pt idx="469">
                  <c:v>May-13</c:v>
                </c:pt>
                <c:pt idx="470">
                  <c:v>May-13</c:v>
                </c:pt>
                <c:pt idx="471">
                  <c:v>May-13</c:v>
                </c:pt>
                <c:pt idx="472">
                  <c:v>May-13</c:v>
                </c:pt>
                <c:pt idx="473">
                  <c:v>May-13</c:v>
                </c:pt>
                <c:pt idx="474">
                  <c:v>May-13</c:v>
                </c:pt>
                <c:pt idx="475">
                  <c:v>May-13</c:v>
                </c:pt>
                <c:pt idx="476">
                  <c:v>May-13</c:v>
                </c:pt>
                <c:pt idx="477">
                  <c:v>May-13</c:v>
                </c:pt>
                <c:pt idx="478">
                  <c:v>May-13</c:v>
                </c:pt>
                <c:pt idx="479">
                  <c:v>May-13</c:v>
                </c:pt>
                <c:pt idx="480">
                  <c:v>May-13</c:v>
                </c:pt>
                <c:pt idx="481">
                  <c:v>May-13</c:v>
                </c:pt>
                <c:pt idx="482">
                  <c:v>May-13</c:v>
                </c:pt>
                <c:pt idx="483">
                  <c:v>May-13</c:v>
                </c:pt>
                <c:pt idx="484">
                  <c:v>May-13</c:v>
                </c:pt>
                <c:pt idx="485">
                  <c:v>May-13</c:v>
                </c:pt>
                <c:pt idx="486">
                  <c:v>May-13</c:v>
                </c:pt>
                <c:pt idx="487">
                  <c:v>May-13</c:v>
                </c:pt>
                <c:pt idx="488">
                  <c:v>Jun-13</c:v>
                </c:pt>
                <c:pt idx="489">
                  <c:v>Jun-13</c:v>
                </c:pt>
                <c:pt idx="490">
                  <c:v>Jun-13</c:v>
                </c:pt>
                <c:pt idx="491">
                  <c:v>Jun-13</c:v>
                </c:pt>
                <c:pt idx="492">
                  <c:v>Jun-13</c:v>
                </c:pt>
                <c:pt idx="493">
                  <c:v>Jun-13</c:v>
                </c:pt>
                <c:pt idx="494">
                  <c:v>Jun-13</c:v>
                </c:pt>
                <c:pt idx="495">
                  <c:v>Jun-13</c:v>
                </c:pt>
                <c:pt idx="496">
                  <c:v>Jun-13</c:v>
                </c:pt>
                <c:pt idx="497">
                  <c:v>Jun-13</c:v>
                </c:pt>
                <c:pt idx="498">
                  <c:v>Jun-13</c:v>
                </c:pt>
                <c:pt idx="499">
                  <c:v>Jun-13</c:v>
                </c:pt>
                <c:pt idx="500">
                  <c:v>Jun-13</c:v>
                </c:pt>
                <c:pt idx="501">
                  <c:v>Jun-13</c:v>
                </c:pt>
                <c:pt idx="502">
                  <c:v>Jun-13</c:v>
                </c:pt>
                <c:pt idx="503">
                  <c:v>Jun-13</c:v>
                </c:pt>
                <c:pt idx="504">
                  <c:v>Jun-13</c:v>
                </c:pt>
                <c:pt idx="505">
                  <c:v>Jun-13</c:v>
                </c:pt>
                <c:pt idx="506">
                  <c:v>Jun-13</c:v>
                </c:pt>
                <c:pt idx="507">
                  <c:v>Jun-13</c:v>
                </c:pt>
                <c:pt idx="508">
                  <c:v>Jul-13</c:v>
                </c:pt>
                <c:pt idx="509">
                  <c:v>Jul-13</c:v>
                </c:pt>
                <c:pt idx="510">
                  <c:v>Jul-13</c:v>
                </c:pt>
                <c:pt idx="511">
                  <c:v>Jul-13</c:v>
                </c:pt>
                <c:pt idx="512">
                  <c:v>Jul-13</c:v>
                </c:pt>
                <c:pt idx="513">
                  <c:v>Jul-13</c:v>
                </c:pt>
                <c:pt idx="514">
                  <c:v>Jul-13</c:v>
                </c:pt>
                <c:pt idx="515">
                  <c:v>Jul-13</c:v>
                </c:pt>
                <c:pt idx="516">
                  <c:v>Jul-13</c:v>
                </c:pt>
                <c:pt idx="517">
                  <c:v>Jul-13</c:v>
                </c:pt>
                <c:pt idx="518">
                  <c:v>Jul-13</c:v>
                </c:pt>
                <c:pt idx="519">
                  <c:v>Jul-13</c:v>
                </c:pt>
                <c:pt idx="520">
                  <c:v>Jul-13</c:v>
                </c:pt>
                <c:pt idx="521">
                  <c:v>Jul-13</c:v>
                </c:pt>
                <c:pt idx="522">
                  <c:v>Jul-13</c:v>
                </c:pt>
                <c:pt idx="523">
                  <c:v>Jul-13</c:v>
                </c:pt>
                <c:pt idx="524">
                  <c:v>Jul-13</c:v>
                </c:pt>
                <c:pt idx="525">
                  <c:v>Jul-13</c:v>
                </c:pt>
                <c:pt idx="526">
                  <c:v>Jul-13</c:v>
                </c:pt>
                <c:pt idx="527">
                  <c:v>Jul-13</c:v>
                </c:pt>
                <c:pt idx="528">
                  <c:v>Jul-13</c:v>
                </c:pt>
                <c:pt idx="529">
                  <c:v>Jul-13</c:v>
                </c:pt>
                <c:pt idx="530">
                  <c:v>Aug-13</c:v>
                </c:pt>
                <c:pt idx="531">
                  <c:v>Aug-13</c:v>
                </c:pt>
                <c:pt idx="532">
                  <c:v>Aug-13</c:v>
                </c:pt>
                <c:pt idx="533">
                  <c:v>Aug-13</c:v>
                </c:pt>
                <c:pt idx="534">
                  <c:v>Aug-13</c:v>
                </c:pt>
                <c:pt idx="535">
                  <c:v>Aug-13</c:v>
                </c:pt>
                <c:pt idx="536">
                  <c:v>Aug-13</c:v>
                </c:pt>
                <c:pt idx="537">
                  <c:v>Aug-13</c:v>
                </c:pt>
                <c:pt idx="538">
                  <c:v>Aug-13</c:v>
                </c:pt>
                <c:pt idx="539">
                  <c:v>Aug-13</c:v>
                </c:pt>
                <c:pt idx="540">
                  <c:v>Aug-13</c:v>
                </c:pt>
                <c:pt idx="541">
                  <c:v>Aug-13</c:v>
                </c:pt>
                <c:pt idx="542">
                  <c:v>Aug-13</c:v>
                </c:pt>
                <c:pt idx="543">
                  <c:v>Aug-13</c:v>
                </c:pt>
                <c:pt idx="544">
                  <c:v>Aug-13</c:v>
                </c:pt>
                <c:pt idx="545">
                  <c:v>Aug-13</c:v>
                </c:pt>
                <c:pt idx="546">
                  <c:v>Aug-13</c:v>
                </c:pt>
                <c:pt idx="547">
                  <c:v>Aug-13</c:v>
                </c:pt>
                <c:pt idx="548">
                  <c:v>Aug-13</c:v>
                </c:pt>
                <c:pt idx="549">
                  <c:v>Aug-13</c:v>
                </c:pt>
                <c:pt idx="550">
                  <c:v>Aug-13</c:v>
                </c:pt>
                <c:pt idx="551">
                  <c:v>Aug-13</c:v>
                </c:pt>
                <c:pt idx="552">
                  <c:v>Sep-13</c:v>
                </c:pt>
                <c:pt idx="553">
                  <c:v>Sep-13</c:v>
                </c:pt>
                <c:pt idx="554">
                  <c:v>Sep-13</c:v>
                </c:pt>
                <c:pt idx="555">
                  <c:v>Sep-13</c:v>
                </c:pt>
                <c:pt idx="556">
                  <c:v>Sep-13</c:v>
                </c:pt>
                <c:pt idx="557">
                  <c:v>Sep-13</c:v>
                </c:pt>
                <c:pt idx="558">
                  <c:v>Sep-13</c:v>
                </c:pt>
                <c:pt idx="559">
                  <c:v>Sep-13</c:v>
                </c:pt>
                <c:pt idx="560">
                  <c:v>Sep-13</c:v>
                </c:pt>
                <c:pt idx="561">
                  <c:v>Sep-13</c:v>
                </c:pt>
                <c:pt idx="562">
                  <c:v>Sep-13</c:v>
                </c:pt>
                <c:pt idx="563">
                  <c:v>Sep-13</c:v>
                </c:pt>
                <c:pt idx="564">
                  <c:v>Sep-13</c:v>
                </c:pt>
                <c:pt idx="565">
                  <c:v>Sep-13</c:v>
                </c:pt>
                <c:pt idx="566">
                  <c:v>Sep-13</c:v>
                </c:pt>
                <c:pt idx="567">
                  <c:v>Sep-13</c:v>
                </c:pt>
                <c:pt idx="568">
                  <c:v>Sep-13</c:v>
                </c:pt>
                <c:pt idx="569">
                  <c:v>Sep-13</c:v>
                </c:pt>
                <c:pt idx="570">
                  <c:v>Sep-13</c:v>
                </c:pt>
                <c:pt idx="571">
                  <c:v>Sep-13</c:v>
                </c:pt>
                <c:pt idx="572">
                  <c:v>Oct-13</c:v>
                </c:pt>
                <c:pt idx="573">
                  <c:v>Oct-13</c:v>
                </c:pt>
                <c:pt idx="574">
                  <c:v>Oct-13</c:v>
                </c:pt>
                <c:pt idx="575">
                  <c:v>Oct-13</c:v>
                </c:pt>
                <c:pt idx="576">
                  <c:v>Oct-13</c:v>
                </c:pt>
                <c:pt idx="577">
                  <c:v>Oct-13</c:v>
                </c:pt>
                <c:pt idx="578">
                  <c:v>Oct-13</c:v>
                </c:pt>
                <c:pt idx="579">
                  <c:v>Oct-13</c:v>
                </c:pt>
                <c:pt idx="580">
                  <c:v>Oct-13</c:v>
                </c:pt>
                <c:pt idx="581">
                  <c:v>Oct-13</c:v>
                </c:pt>
                <c:pt idx="582">
                  <c:v>Oct-13</c:v>
                </c:pt>
                <c:pt idx="583">
                  <c:v>Oct-13</c:v>
                </c:pt>
                <c:pt idx="584">
                  <c:v>Oct-13</c:v>
                </c:pt>
                <c:pt idx="585">
                  <c:v>Oct-13</c:v>
                </c:pt>
                <c:pt idx="586">
                  <c:v>Oct-13</c:v>
                </c:pt>
                <c:pt idx="587">
                  <c:v>Oct-13</c:v>
                </c:pt>
                <c:pt idx="588">
                  <c:v>Oct-13</c:v>
                </c:pt>
                <c:pt idx="589">
                  <c:v>Oct-13</c:v>
                </c:pt>
                <c:pt idx="590">
                  <c:v>Oct-13</c:v>
                </c:pt>
                <c:pt idx="591">
                  <c:v>Oct-13</c:v>
                </c:pt>
                <c:pt idx="592">
                  <c:v>Oct-13</c:v>
                </c:pt>
                <c:pt idx="593">
                  <c:v>Oct-13</c:v>
                </c:pt>
                <c:pt idx="594">
                  <c:v>Nov-13</c:v>
                </c:pt>
                <c:pt idx="595">
                  <c:v>Nov-13</c:v>
                </c:pt>
                <c:pt idx="596">
                  <c:v>Nov-13</c:v>
                </c:pt>
                <c:pt idx="597">
                  <c:v>Nov-13</c:v>
                </c:pt>
                <c:pt idx="598">
                  <c:v>Nov-13</c:v>
                </c:pt>
                <c:pt idx="599">
                  <c:v>Nov-13</c:v>
                </c:pt>
                <c:pt idx="600">
                  <c:v>Nov-13</c:v>
                </c:pt>
                <c:pt idx="601">
                  <c:v>Nov-13</c:v>
                </c:pt>
                <c:pt idx="602">
                  <c:v>Nov-13</c:v>
                </c:pt>
                <c:pt idx="603">
                  <c:v>Nov-13</c:v>
                </c:pt>
                <c:pt idx="604">
                  <c:v>Nov-13</c:v>
                </c:pt>
                <c:pt idx="605">
                  <c:v>Nov-13</c:v>
                </c:pt>
                <c:pt idx="606">
                  <c:v>Nov-13</c:v>
                </c:pt>
                <c:pt idx="607">
                  <c:v>Nov-13</c:v>
                </c:pt>
                <c:pt idx="608">
                  <c:v>Nov-13</c:v>
                </c:pt>
                <c:pt idx="609">
                  <c:v>Nov-13</c:v>
                </c:pt>
                <c:pt idx="610">
                  <c:v>Nov-13</c:v>
                </c:pt>
                <c:pt idx="611">
                  <c:v>Nov-13</c:v>
                </c:pt>
                <c:pt idx="612">
                  <c:v>Nov-13</c:v>
                </c:pt>
                <c:pt idx="613">
                  <c:v>Dec-13</c:v>
                </c:pt>
                <c:pt idx="614">
                  <c:v>Dec-13</c:v>
                </c:pt>
                <c:pt idx="615">
                  <c:v>Dec-13</c:v>
                </c:pt>
                <c:pt idx="616">
                  <c:v>Dec-13</c:v>
                </c:pt>
                <c:pt idx="617">
                  <c:v>Dec-13</c:v>
                </c:pt>
                <c:pt idx="618">
                  <c:v>Dec-13</c:v>
                </c:pt>
                <c:pt idx="619">
                  <c:v>Dec-13</c:v>
                </c:pt>
                <c:pt idx="620">
                  <c:v>Dec-13</c:v>
                </c:pt>
                <c:pt idx="621">
                  <c:v>Dec-13</c:v>
                </c:pt>
                <c:pt idx="622">
                  <c:v>Dec-13</c:v>
                </c:pt>
                <c:pt idx="623">
                  <c:v>Dec-13</c:v>
                </c:pt>
                <c:pt idx="624">
                  <c:v>Dec-13</c:v>
                </c:pt>
                <c:pt idx="625">
                  <c:v>Dec-13</c:v>
                </c:pt>
                <c:pt idx="626">
                  <c:v>Dec-13</c:v>
                </c:pt>
                <c:pt idx="627">
                  <c:v>Dec-13</c:v>
                </c:pt>
                <c:pt idx="628">
                  <c:v>Dec-13</c:v>
                </c:pt>
                <c:pt idx="629">
                  <c:v>Dec-13</c:v>
                </c:pt>
                <c:pt idx="630">
                  <c:v>Dec-13</c:v>
                </c:pt>
                <c:pt idx="631">
                  <c:v>Dec-13</c:v>
                </c:pt>
                <c:pt idx="632">
                  <c:v>Dec-13</c:v>
                </c:pt>
                <c:pt idx="633">
                  <c:v>Dec-13</c:v>
                </c:pt>
                <c:pt idx="634">
                  <c:v>Jan-14</c:v>
                </c:pt>
                <c:pt idx="635">
                  <c:v>Jan-14</c:v>
                </c:pt>
                <c:pt idx="636">
                  <c:v>Jan-14</c:v>
                </c:pt>
                <c:pt idx="637">
                  <c:v>Jan-14</c:v>
                </c:pt>
                <c:pt idx="638">
                  <c:v>Jan-14</c:v>
                </c:pt>
                <c:pt idx="639">
                  <c:v>Jan-14</c:v>
                </c:pt>
                <c:pt idx="640">
                  <c:v>Jan-14</c:v>
                </c:pt>
                <c:pt idx="641">
                  <c:v>Jan-14</c:v>
                </c:pt>
                <c:pt idx="642">
                  <c:v>Jan-14</c:v>
                </c:pt>
                <c:pt idx="643">
                  <c:v>Jan-14</c:v>
                </c:pt>
                <c:pt idx="644">
                  <c:v>Jan-14</c:v>
                </c:pt>
                <c:pt idx="645">
                  <c:v>Jan-14</c:v>
                </c:pt>
                <c:pt idx="646">
                  <c:v>Jan-14</c:v>
                </c:pt>
                <c:pt idx="647">
                  <c:v>Jan-14</c:v>
                </c:pt>
                <c:pt idx="648">
                  <c:v>Jan-14</c:v>
                </c:pt>
                <c:pt idx="649">
                  <c:v>Jan-14</c:v>
                </c:pt>
                <c:pt idx="650">
                  <c:v>Jan-14</c:v>
                </c:pt>
                <c:pt idx="651">
                  <c:v>Jan-14</c:v>
                </c:pt>
                <c:pt idx="652">
                  <c:v>Jan-14</c:v>
                </c:pt>
                <c:pt idx="653">
                  <c:v>Jan-14</c:v>
                </c:pt>
                <c:pt idx="654">
                  <c:v>Jan-14</c:v>
                </c:pt>
                <c:pt idx="655">
                  <c:v>Feb-14</c:v>
                </c:pt>
                <c:pt idx="656">
                  <c:v>Feb-14</c:v>
                </c:pt>
                <c:pt idx="657">
                  <c:v>Feb-14</c:v>
                </c:pt>
                <c:pt idx="658">
                  <c:v>Feb-14</c:v>
                </c:pt>
                <c:pt idx="659">
                  <c:v>Feb-14</c:v>
                </c:pt>
                <c:pt idx="660">
                  <c:v>Feb-14</c:v>
                </c:pt>
                <c:pt idx="661">
                  <c:v>Feb-14</c:v>
                </c:pt>
                <c:pt idx="662">
                  <c:v>Feb-14</c:v>
                </c:pt>
                <c:pt idx="663">
                  <c:v>Feb-14</c:v>
                </c:pt>
                <c:pt idx="664">
                  <c:v>Feb-14</c:v>
                </c:pt>
                <c:pt idx="665">
                  <c:v>Feb-14</c:v>
                </c:pt>
                <c:pt idx="666">
                  <c:v>Feb-14</c:v>
                </c:pt>
                <c:pt idx="667">
                  <c:v>Feb-14</c:v>
                </c:pt>
                <c:pt idx="668">
                  <c:v>Feb-14</c:v>
                </c:pt>
                <c:pt idx="669">
                  <c:v>Feb-14</c:v>
                </c:pt>
                <c:pt idx="670">
                  <c:v>Feb-14</c:v>
                </c:pt>
                <c:pt idx="671">
                  <c:v>Feb-14</c:v>
                </c:pt>
                <c:pt idx="672">
                  <c:v>Feb-14</c:v>
                </c:pt>
                <c:pt idx="673">
                  <c:v>Feb-14</c:v>
                </c:pt>
                <c:pt idx="674">
                  <c:v>Mar-14</c:v>
                </c:pt>
                <c:pt idx="675">
                  <c:v>Mar-14</c:v>
                </c:pt>
                <c:pt idx="676">
                  <c:v>Mar-14</c:v>
                </c:pt>
                <c:pt idx="677">
                  <c:v>Mar-14</c:v>
                </c:pt>
                <c:pt idx="678">
                  <c:v>Mar-14</c:v>
                </c:pt>
                <c:pt idx="679">
                  <c:v>Mar-14</c:v>
                </c:pt>
                <c:pt idx="680">
                  <c:v>Mar-14</c:v>
                </c:pt>
                <c:pt idx="681">
                  <c:v>Mar-14</c:v>
                </c:pt>
                <c:pt idx="682">
                  <c:v>Mar-14</c:v>
                </c:pt>
                <c:pt idx="683">
                  <c:v>Mar-14</c:v>
                </c:pt>
                <c:pt idx="684">
                  <c:v>Mar-14</c:v>
                </c:pt>
                <c:pt idx="685">
                  <c:v>Mar-14</c:v>
                </c:pt>
                <c:pt idx="686">
                  <c:v>Mar-14</c:v>
                </c:pt>
                <c:pt idx="687">
                  <c:v>Mar-14</c:v>
                </c:pt>
                <c:pt idx="688">
                  <c:v>Mar-14</c:v>
                </c:pt>
                <c:pt idx="689">
                  <c:v>Mar-14</c:v>
                </c:pt>
                <c:pt idx="690">
                  <c:v>Mar-14</c:v>
                </c:pt>
                <c:pt idx="691">
                  <c:v>Mar-14</c:v>
                </c:pt>
                <c:pt idx="692">
                  <c:v>Mar-14</c:v>
                </c:pt>
                <c:pt idx="693">
                  <c:v>Mar-14</c:v>
                </c:pt>
                <c:pt idx="694">
                  <c:v>Mar-14</c:v>
                </c:pt>
                <c:pt idx="695">
                  <c:v>Apr-14</c:v>
                </c:pt>
                <c:pt idx="696">
                  <c:v>Apr-14</c:v>
                </c:pt>
                <c:pt idx="697">
                  <c:v>Apr-14</c:v>
                </c:pt>
                <c:pt idx="698">
                  <c:v>Apr-14</c:v>
                </c:pt>
                <c:pt idx="699">
                  <c:v>Apr-14</c:v>
                </c:pt>
                <c:pt idx="700">
                  <c:v>Apr-14</c:v>
                </c:pt>
                <c:pt idx="701">
                  <c:v>Apr-14</c:v>
                </c:pt>
                <c:pt idx="702">
                  <c:v>Apr-14</c:v>
                </c:pt>
                <c:pt idx="703">
                  <c:v>Apr-14</c:v>
                </c:pt>
                <c:pt idx="704">
                  <c:v>Apr-14</c:v>
                </c:pt>
                <c:pt idx="705">
                  <c:v>Apr-14</c:v>
                </c:pt>
                <c:pt idx="706">
                  <c:v>Apr-14</c:v>
                </c:pt>
                <c:pt idx="707">
                  <c:v>Apr-14</c:v>
                </c:pt>
                <c:pt idx="708">
                  <c:v>Apr-14</c:v>
                </c:pt>
                <c:pt idx="709">
                  <c:v>Apr-14</c:v>
                </c:pt>
                <c:pt idx="710">
                  <c:v>Apr-14</c:v>
                </c:pt>
                <c:pt idx="711">
                  <c:v>Apr-14</c:v>
                </c:pt>
                <c:pt idx="712">
                  <c:v>Apr-14</c:v>
                </c:pt>
                <c:pt idx="713">
                  <c:v>Apr-14</c:v>
                </c:pt>
                <c:pt idx="714">
                  <c:v>Apr-14</c:v>
                </c:pt>
                <c:pt idx="715">
                  <c:v>Apr-14</c:v>
                </c:pt>
                <c:pt idx="716">
                  <c:v>May-14</c:v>
                </c:pt>
                <c:pt idx="717">
                  <c:v>May-14</c:v>
                </c:pt>
                <c:pt idx="718">
                  <c:v>May-14</c:v>
                </c:pt>
                <c:pt idx="719">
                  <c:v>May-14</c:v>
                </c:pt>
                <c:pt idx="720">
                  <c:v>May-14</c:v>
                </c:pt>
                <c:pt idx="721">
                  <c:v>May-14</c:v>
                </c:pt>
                <c:pt idx="722">
                  <c:v>May-14</c:v>
                </c:pt>
                <c:pt idx="723">
                  <c:v>May-14</c:v>
                </c:pt>
                <c:pt idx="724">
                  <c:v>May-14</c:v>
                </c:pt>
                <c:pt idx="725">
                  <c:v>May-14</c:v>
                </c:pt>
                <c:pt idx="726">
                  <c:v>May-14</c:v>
                </c:pt>
                <c:pt idx="727">
                  <c:v>May-14</c:v>
                </c:pt>
                <c:pt idx="728">
                  <c:v>May-14</c:v>
                </c:pt>
                <c:pt idx="729">
                  <c:v>May-14</c:v>
                </c:pt>
                <c:pt idx="730">
                  <c:v>May-14</c:v>
                </c:pt>
                <c:pt idx="731">
                  <c:v>May-14</c:v>
                </c:pt>
                <c:pt idx="732">
                  <c:v>May-14</c:v>
                </c:pt>
                <c:pt idx="733">
                  <c:v>May-14</c:v>
                </c:pt>
                <c:pt idx="734">
                  <c:v>May-14</c:v>
                </c:pt>
                <c:pt idx="735">
                  <c:v>May-14</c:v>
                </c:pt>
                <c:pt idx="736">
                  <c:v>May-14</c:v>
                </c:pt>
                <c:pt idx="737">
                  <c:v>Jun-14</c:v>
                </c:pt>
                <c:pt idx="738">
                  <c:v>Jun-14</c:v>
                </c:pt>
                <c:pt idx="739">
                  <c:v>Jun-14</c:v>
                </c:pt>
                <c:pt idx="740">
                  <c:v>Jun-14</c:v>
                </c:pt>
                <c:pt idx="741">
                  <c:v>Jun-14</c:v>
                </c:pt>
                <c:pt idx="742">
                  <c:v>Jun-14</c:v>
                </c:pt>
                <c:pt idx="743">
                  <c:v>Jun-14</c:v>
                </c:pt>
                <c:pt idx="744">
                  <c:v>Jun-14</c:v>
                </c:pt>
                <c:pt idx="745">
                  <c:v>Jun-14</c:v>
                </c:pt>
                <c:pt idx="746">
                  <c:v>Jun-14</c:v>
                </c:pt>
                <c:pt idx="747">
                  <c:v>Jun-14</c:v>
                </c:pt>
                <c:pt idx="748">
                  <c:v>Jun-14</c:v>
                </c:pt>
                <c:pt idx="749">
                  <c:v>Jun-14</c:v>
                </c:pt>
                <c:pt idx="750">
                  <c:v>Jun-14</c:v>
                </c:pt>
                <c:pt idx="751">
                  <c:v>Jun-14</c:v>
                </c:pt>
                <c:pt idx="752">
                  <c:v>Jun-14</c:v>
                </c:pt>
                <c:pt idx="753">
                  <c:v>Jun-14</c:v>
                </c:pt>
                <c:pt idx="754">
                  <c:v>Jun-14</c:v>
                </c:pt>
                <c:pt idx="755">
                  <c:v>Jun-14</c:v>
                </c:pt>
                <c:pt idx="756">
                  <c:v>Jun-14</c:v>
                </c:pt>
                <c:pt idx="757">
                  <c:v>Jun-14</c:v>
                </c:pt>
                <c:pt idx="758">
                  <c:v>Jul-14</c:v>
                </c:pt>
                <c:pt idx="759">
                  <c:v>Jul-14</c:v>
                </c:pt>
                <c:pt idx="760">
                  <c:v>Jul-14</c:v>
                </c:pt>
                <c:pt idx="761">
                  <c:v>Jul-14</c:v>
                </c:pt>
                <c:pt idx="762">
                  <c:v>Jul-14</c:v>
                </c:pt>
                <c:pt idx="763">
                  <c:v>Jul-14</c:v>
                </c:pt>
                <c:pt idx="764">
                  <c:v>Jul-14</c:v>
                </c:pt>
                <c:pt idx="765">
                  <c:v>Jul-14</c:v>
                </c:pt>
                <c:pt idx="766">
                  <c:v>Jul-14</c:v>
                </c:pt>
                <c:pt idx="767">
                  <c:v>Jul-14</c:v>
                </c:pt>
                <c:pt idx="768">
                  <c:v>Jul-14</c:v>
                </c:pt>
                <c:pt idx="769">
                  <c:v>Jul-14</c:v>
                </c:pt>
                <c:pt idx="770">
                  <c:v>Jul-14</c:v>
                </c:pt>
                <c:pt idx="771">
                  <c:v>Jul-14</c:v>
                </c:pt>
                <c:pt idx="772">
                  <c:v>Jul-14</c:v>
                </c:pt>
                <c:pt idx="773">
                  <c:v>Jul-14</c:v>
                </c:pt>
                <c:pt idx="774">
                  <c:v>Jul-14</c:v>
                </c:pt>
                <c:pt idx="775">
                  <c:v>Jul-14</c:v>
                </c:pt>
                <c:pt idx="776">
                  <c:v>Jul-14</c:v>
                </c:pt>
                <c:pt idx="777">
                  <c:v>Jul-14</c:v>
                </c:pt>
                <c:pt idx="778">
                  <c:v>Jul-14</c:v>
                </c:pt>
                <c:pt idx="779">
                  <c:v>Jul-14</c:v>
                </c:pt>
                <c:pt idx="780">
                  <c:v>Aug-14</c:v>
                </c:pt>
                <c:pt idx="781">
                  <c:v>Aug-14</c:v>
                </c:pt>
                <c:pt idx="782">
                  <c:v>Aug-14</c:v>
                </c:pt>
                <c:pt idx="783">
                  <c:v>Aug-14</c:v>
                </c:pt>
                <c:pt idx="784">
                  <c:v>Aug-14</c:v>
                </c:pt>
                <c:pt idx="785">
                  <c:v>Aug-14</c:v>
                </c:pt>
                <c:pt idx="786">
                  <c:v>Aug-14</c:v>
                </c:pt>
                <c:pt idx="787">
                  <c:v>Aug-14</c:v>
                </c:pt>
                <c:pt idx="788">
                  <c:v>Aug-14</c:v>
                </c:pt>
                <c:pt idx="789">
                  <c:v>Aug-14</c:v>
                </c:pt>
                <c:pt idx="790">
                  <c:v>Aug-14</c:v>
                </c:pt>
                <c:pt idx="791">
                  <c:v>Aug-14</c:v>
                </c:pt>
                <c:pt idx="792">
                  <c:v>Aug-14</c:v>
                </c:pt>
                <c:pt idx="793">
                  <c:v>Aug-14</c:v>
                </c:pt>
                <c:pt idx="794">
                  <c:v>Aug-14</c:v>
                </c:pt>
                <c:pt idx="795">
                  <c:v>Aug-14</c:v>
                </c:pt>
                <c:pt idx="796">
                  <c:v>Aug-14</c:v>
                </c:pt>
                <c:pt idx="797">
                  <c:v>Aug-14</c:v>
                </c:pt>
                <c:pt idx="798">
                  <c:v>Aug-14</c:v>
                </c:pt>
                <c:pt idx="799">
                  <c:v>Aug-14</c:v>
                </c:pt>
                <c:pt idx="800">
                  <c:v>Aug-14</c:v>
                </c:pt>
                <c:pt idx="801">
                  <c:v>Sep-14</c:v>
                </c:pt>
                <c:pt idx="802">
                  <c:v>Sep-14</c:v>
                </c:pt>
                <c:pt idx="803">
                  <c:v>Sep-14</c:v>
                </c:pt>
                <c:pt idx="804">
                  <c:v>Sep-14</c:v>
                </c:pt>
                <c:pt idx="805">
                  <c:v>Sep-14</c:v>
                </c:pt>
                <c:pt idx="806">
                  <c:v>Sep-14</c:v>
                </c:pt>
                <c:pt idx="807">
                  <c:v>Sep-14</c:v>
                </c:pt>
                <c:pt idx="808">
                  <c:v>Sep-14</c:v>
                </c:pt>
                <c:pt idx="809">
                  <c:v>Sep-14</c:v>
                </c:pt>
                <c:pt idx="810">
                  <c:v>Sep-14</c:v>
                </c:pt>
                <c:pt idx="811">
                  <c:v>Sep-14</c:v>
                </c:pt>
                <c:pt idx="812">
                  <c:v>Sep-14</c:v>
                </c:pt>
                <c:pt idx="813">
                  <c:v>Sep-14</c:v>
                </c:pt>
                <c:pt idx="814">
                  <c:v>Sep-14</c:v>
                </c:pt>
                <c:pt idx="815">
                  <c:v>Sep-14</c:v>
                </c:pt>
                <c:pt idx="816">
                  <c:v>Sep-14</c:v>
                </c:pt>
                <c:pt idx="817">
                  <c:v>Sep-14</c:v>
                </c:pt>
                <c:pt idx="818">
                  <c:v>Sep-14</c:v>
                </c:pt>
                <c:pt idx="819">
                  <c:v>Sep-14</c:v>
                </c:pt>
                <c:pt idx="820">
                  <c:v>Sep-14</c:v>
                </c:pt>
                <c:pt idx="821">
                  <c:v>Sep-14</c:v>
                </c:pt>
                <c:pt idx="822">
                  <c:v>Oct-14</c:v>
                </c:pt>
                <c:pt idx="823">
                  <c:v>Oct-14</c:v>
                </c:pt>
                <c:pt idx="824">
                  <c:v>Oct-14</c:v>
                </c:pt>
                <c:pt idx="825">
                  <c:v>Oct-14</c:v>
                </c:pt>
                <c:pt idx="826">
                  <c:v>Oct-14</c:v>
                </c:pt>
                <c:pt idx="827">
                  <c:v>Oct-14</c:v>
                </c:pt>
                <c:pt idx="828">
                  <c:v>Oct-14</c:v>
                </c:pt>
                <c:pt idx="829">
                  <c:v>Oct-14</c:v>
                </c:pt>
                <c:pt idx="830">
                  <c:v>Oct-14</c:v>
                </c:pt>
                <c:pt idx="831">
                  <c:v>Oct-14</c:v>
                </c:pt>
                <c:pt idx="832">
                  <c:v>Oct-14</c:v>
                </c:pt>
                <c:pt idx="833">
                  <c:v>Oct-14</c:v>
                </c:pt>
                <c:pt idx="834">
                  <c:v>Oct-14</c:v>
                </c:pt>
                <c:pt idx="835">
                  <c:v>Oct-14</c:v>
                </c:pt>
                <c:pt idx="836">
                  <c:v>Oct-14</c:v>
                </c:pt>
                <c:pt idx="837">
                  <c:v>Oct-14</c:v>
                </c:pt>
                <c:pt idx="838">
                  <c:v>Oct-14</c:v>
                </c:pt>
                <c:pt idx="839">
                  <c:v>Oct-14</c:v>
                </c:pt>
                <c:pt idx="840">
                  <c:v>Oct-14</c:v>
                </c:pt>
                <c:pt idx="841">
                  <c:v>Oct-14</c:v>
                </c:pt>
                <c:pt idx="842">
                  <c:v>Oct-14</c:v>
                </c:pt>
                <c:pt idx="843">
                  <c:v>Oct-14</c:v>
                </c:pt>
                <c:pt idx="844">
                  <c:v>Nov-14</c:v>
                </c:pt>
                <c:pt idx="845">
                  <c:v>Nov-14</c:v>
                </c:pt>
                <c:pt idx="846">
                  <c:v>Nov-14</c:v>
                </c:pt>
                <c:pt idx="847">
                  <c:v>Nov-14</c:v>
                </c:pt>
                <c:pt idx="848">
                  <c:v>Nov-14</c:v>
                </c:pt>
                <c:pt idx="849">
                  <c:v>Nov-14</c:v>
                </c:pt>
                <c:pt idx="850">
                  <c:v>Nov-14</c:v>
                </c:pt>
                <c:pt idx="851">
                  <c:v>Nov-14</c:v>
                </c:pt>
                <c:pt idx="852">
                  <c:v>Nov-14</c:v>
                </c:pt>
                <c:pt idx="853">
                  <c:v>Nov-14</c:v>
                </c:pt>
                <c:pt idx="854">
                  <c:v>Nov-14</c:v>
                </c:pt>
                <c:pt idx="855">
                  <c:v>Nov-14</c:v>
                </c:pt>
                <c:pt idx="856">
                  <c:v>Nov-14</c:v>
                </c:pt>
                <c:pt idx="857">
                  <c:v>Nov-14</c:v>
                </c:pt>
                <c:pt idx="858">
                  <c:v>Nov-14</c:v>
                </c:pt>
                <c:pt idx="859">
                  <c:v>Nov-14</c:v>
                </c:pt>
                <c:pt idx="860">
                  <c:v>Nov-14</c:v>
                </c:pt>
                <c:pt idx="861">
                  <c:v>Nov-14</c:v>
                </c:pt>
                <c:pt idx="862">
                  <c:v>Dec-14</c:v>
                </c:pt>
                <c:pt idx="863">
                  <c:v>Dec-14</c:v>
                </c:pt>
                <c:pt idx="864">
                  <c:v>Dec-14</c:v>
                </c:pt>
                <c:pt idx="865">
                  <c:v>Dec-14</c:v>
                </c:pt>
                <c:pt idx="866">
                  <c:v>Dec-14</c:v>
                </c:pt>
                <c:pt idx="867">
                  <c:v>Dec-14</c:v>
                </c:pt>
                <c:pt idx="868">
                  <c:v>Dec-14</c:v>
                </c:pt>
                <c:pt idx="869">
                  <c:v>Dec-14</c:v>
                </c:pt>
                <c:pt idx="870">
                  <c:v>Dec-14</c:v>
                </c:pt>
                <c:pt idx="871">
                  <c:v>Dec-14</c:v>
                </c:pt>
                <c:pt idx="872">
                  <c:v>Dec-14</c:v>
                </c:pt>
                <c:pt idx="873">
                  <c:v>Dec-14</c:v>
                </c:pt>
                <c:pt idx="874">
                  <c:v>Dec-14</c:v>
                </c:pt>
                <c:pt idx="875">
                  <c:v>Dec-14</c:v>
                </c:pt>
                <c:pt idx="876">
                  <c:v>Dec-14</c:v>
                </c:pt>
                <c:pt idx="877">
                  <c:v>Dec-14</c:v>
                </c:pt>
                <c:pt idx="878">
                  <c:v>Dec-14</c:v>
                </c:pt>
                <c:pt idx="879">
                  <c:v>Dec-14</c:v>
                </c:pt>
                <c:pt idx="880">
                  <c:v>Dec-14</c:v>
                </c:pt>
                <c:pt idx="881">
                  <c:v>Dec-14</c:v>
                </c:pt>
                <c:pt idx="882">
                  <c:v>Dec-14</c:v>
                </c:pt>
                <c:pt idx="883">
                  <c:v>Dec-14</c:v>
                </c:pt>
                <c:pt idx="884">
                  <c:v>Jan-15</c:v>
                </c:pt>
                <c:pt idx="885">
                  <c:v>Jan-15</c:v>
                </c:pt>
                <c:pt idx="886">
                  <c:v>Jan-15</c:v>
                </c:pt>
                <c:pt idx="887">
                  <c:v>Jan-15</c:v>
                </c:pt>
                <c:pt idx="888">
                  <c:v>Jan-15</c:v>
                </c:pt>
                <c:pt idx="889">
                  <c:v>Jan-15</c:v>
                </c:pt>
                <c:pt idx="890">
                  <c:v>Jan-15</c:v>
                </c:pt>
                <c:pt idx="891">
                  <c:v>Jan-15</c:v>
                </c:pt>
                <c:pt idx="892">
                  <c:v>Jan-15</c:v>
                </c:pt>
                <c:pt idx="893">
                  <c:v>Jan-15</c:v>
                </c:pt>
                <c:pt idx="894">
                  <c:v>Jan-15</c:v>
                </c:pt>
                <c:pt idx="895">
                  <c:v>Jan-15</c:v>
                </c:pt>
                <c:pt idx="896">
                  <c:v>Jan-15</c:v>
                </c:pt>
                <c:pt idx="897">
                  <c:v>Jan-15</c:v>
                </c:pt>
                <c:pt idx="898">
                  <c:v>Jan-15</c:v>
                </c:pt>
                <c:pt idx="899">
                  <c:v>Jan-15</c:v>
                </c:pt>
                <c:pt idx="900">
                  <c:v>Jan-15</c:v>
                </c:pt>
                <c:pt idx="901">
                  <c:v>Jan-15</c:v>
                </c:pt>
                <c:pt idx="902">
                  <c:v>Jan-15</c:v>
                </c:pt>
                <c:pt idx="903">
                  <c:v>Jan-15</c:v>
                </c:pt>
                <c:pt idx="904">
                  <c:v>Feb-15</c:v>
                </c:pt>
                <c:pt idx="905">
                  <c:v>Feb-15</c:v>
                </c:pt>
                <c:pt idx="906">
                  <c:v>Feb-15</c:v>
                </c:pt>
                <c:pt idx="907">
                  <c:v>Feb-15</c:v>
                </c:pt>
                <c:pt idx="908">
                  <c:v>Feb-15</c:v>
                </c:pt>
                <c:pt idx="909">
                  <c:v>Feb-15</c:v>
                </c:pt>
                <c:pt idx="910">
                  <c:v>Feb-15</c:v>
                </c:pt>
                <c:pt idx="911">
                  <c:v>Feb-15</c:v>
                </c:pt>
                <c:pt idx="912">
                  <c:v>Feb-15</c:v>
                </c:pt>
                <c:pt idx="913">
                  <c:v>Feb-15</c:v>
                </c:pt>
                <c:pt idx="914">
                  <c:v>Feb-15</c:v>
                </c:pt>
                <c:pt idx="915">
                  <c:v>Feb-15</c:v>
                </c:pt>
                <c:pt idx="916">
                  <c:v>Feb-15</c:v>
                </c:pt>
                <c:pt idx="917">
                  <c:v>Feb-15</c:v>
                </c:pt>
                <c:pt idx="918">
                  <c:v>Feb-15</c:v>
                </c:pt>
                <c:pt idx="919">
                  <c:v>Feb-15</c:v>
                </c:pt>
                <c:pt idx="920">
                  <c:v>Feb-15</c:v>
                </c:pt>
                <c:pt idx="921">
                  <c:v>Feb-15</c:v>
                </c:pt>
                <c:pt idx="922">
                  <c:v>Feb-15</c:v>
                </c:pt>
                <c:pt idx="923">
                  <c:v>Mar-15</c:v>
                </c:pt>
                <c:pt idx="924">
                  <c:v>Mar-15</c:v>
                </c:pt>
                <c:pt idx="925">
                  <c:v>Mar-15</c:v>
                </c:pt>
                <c:pt idx="926">
                  <c:v>Mar-15</c:v>
                </c:pt>
                <c:pt idx="927">
                  <c:v>Mar-15</c:v>
                </c:pt>
                <c:pt idx="928">
                  <c:v>Mar-15</c:v>
                </c:pt>
                <c:pt idx="929">
                  <c:v>Mar-15</c:v>
                </c:pt>
                <c:pt idx="930">
                  <c:v>Mar-15</c:v>
                </c:pt>
                <c:pt idx="931">
                  <c:v>Mar-15</c:v>
                </c:pt>
                <c:pt idx="932">
                  <c:v>Mar-15</c:v>
                </c:pt>
                <c:pt idx="933">
                  <c:v>Mar-15</c:v>
                </c:pt>
                <c:pt idx="934">
                  <c:v>Mar-15</c:v>
                </c:pt>
                <c:pt idx="935">
                  <c:v>Mar-15</c:v>
                </c:pt>
                <c:pt idx="936">
                  <c:v>Mar-15</c:v>
                </c:pt>
                <c:pt idx="937">
                  <c:v>Mar-15</c:v>
                </c:pt>
                <c:pt idx="938">
                  <c:v>Mar-15</c:v>
                </c:pt>
                <c:pt idx="939">
                  <c:v>Mar-15</c:v>
                </c:pt>
                <c:pt idx="940">
                  <c:v>Mar-15</c:v>
                </c:pt>
                <c:pt idx="941">
                  <c:v>Mar-15</c:v>
                </c:pt>
                <c:pt idx="942">
                  <c:v>Mar-15</c:v>
                </c:pt>
                <c:pt idx="943">
                  <c:v>Mar-15</c:v>
                </c:pt>
                <c:pt idx="944">
                  <c:v>Mar-15</c:v>
                </c:pt>
                <c:pt idx="945">
                  <c:v>Apr-15</c:v>
                </c:pt>
                <c:pt idx="946">
                  <c:v>Apr-15</c:v>
                </c:pt>
                <c:pt idx="947">
                  <c:v>Apr-15</c:v>
                </c:pt>
                <c:pt idx="948">
                  <c:v>Apr-15</c:v>
                </c:pt>
                <c:pt idx="949">
                  <c:v>Apr-15</c:v>
                </c:pt>
                <c:pt idx="950">
                  <c:v>Apr-15</c:v>
                </c:pt>
                <c:pt idx="951">
                  <c:v>Apr-15</c:v>
                </c:pt>
                <c:pt idx="952">
                  <c:v>Apr-15</c:v>
                </c:pt>
                <c:pt idx="953">
                  <c:v>Apr-15</c:v>
                </c:pt>
                <c:pt idx="954">
                  <c:v>Apr-15</c:v>
                </c:pt>
                <c:pt idx="955">
                  <c:v>Apr-15</c:v>
                </c:pt>
                <c:pt idx="956">
                  <c:v>Apr-15</c:v>
                </c:pt>
                <c:pt idx="957">
                  <c:v>Apr-15</c:v>
                </c:pt>
                <c:pt idx="958">
                  <c:v>Apr-15</c:v>
                </c:pt>
                <c:pt idx="959">
                  <c:v>Apr-15</c:v>
                </c:pt>
                <c:pt idx="960">
                  <c:v>Apr-15</c:v>
                </c:pt>
                <c:pt idx="961">
                  <c:v>Apr-15</c:v>
                </c:pt>
                <c:pt idx="962">
                  <c:v>Apr-15</c:v>
                </c:pt>
                <c:pt idx="963">
                  <c:v>Apr-15</c:v>
                </c:pt>
                <c:pt idx="964">
                  <c:v>Apr-15</c:v>
                </c:pt>
                <c:pt idx="965">
                  <c:v>Apr-15</c:v>
                </c:pt>
                <c:pt idx="966">
                  <c:v>Apr-15</c:v>
                </c:pt>
                <c:pt idx="967">
                  <c:v>May-15</c:v>
                </c:pt>
                <c:pt idx="968">
                  <c:v>May-15</c:v>
                </c:pt>
                <c:pt idx="969">
                  <c:v>May-15</c:v>
                </c:pt>
                <c:pt idx="970">
                  <c:v>May-15</c:v>
                </c:pt>
                <c:pt idx="971">
                  <c:v>May-15</c:v>
                </c:pt>
                <c:pt idx="972">
                  <c:v>May-15</c:v>
                </c:pt>
                <c:pt idx="973">
                  <c:v>May-15</c:v>
                </c:pt>
                <c:pt idx="974">
                  <c:v>May-15</c:v>
                </c:pt>
                <c:pt idx="975">
                  <c:v>May-15</c:v>
                </c:pt>
                <c:pt idx="976">
                  <c:v>May-15</c:v>
                </c:pt>
                <c:pt idx="977">
                  <c:v>May-15</c:v>
                </c:pt>
                <c:pt idx="978">
                  <c:v>May-15</c:v>
                </c:pt>
                <c:pt idx="979">
                  <c:v>May-15</c:v>
                </c:pt>
                <c:pt idx="980">
                  <c:v>May-15</c:v>
                </c:pt>
                <c:pt idx="981">
                  <c:v>May-15</c:v>
                </c:pt>
                <c:pt idx="982">
                  <c:v>May-15</c:v>
                </c:pt>
                <c:pt idx="983">
                  <c:v>May-15</c:v>
                </c:pt>
                <c:pt idx="984">
                  <c:v>May-15</c:v>
                </c:pt>
                <c:pt idx="985">
                  <c:v>May-15</c:v>
                </c:pt>
                <c:pt idx="986">
                  <c:v>May-15</c:v>
                </c:pt>
                <c:pt idx="987">
                  <c:v>Jun-15</c:v>
                </c:pt>
                <c:pt idx="988">
                  <c:v>Jun-15</c:v>
                </c:pt>
                <c:pt idx="989">
                  <c:v>Jun-15</c:v>
                </c:pt>
                <c:pt idx="990">
                  <c:v>Jun-15</c:v>
                </c:pt>
                <c:pt idx="991">
                  <c:v>Jun-15</c:v>
                </c:pt>
                <c:pt idx="992">
                  <c:v>Jun-15</c:v>
                </c:pt>
                <c:pt idx="993">
                  <c:v>Jun-15</c:v>
                </c:pt>
                <c:pt idx="994">
                  <c:v>Jun-15</c:v>
                </c:pt>
                <c:pt idx="995">
                  <c:v>Jun-15</c:v>
                </c:pt>
                <c:pt idx="996">
                  <c:v>Jun-15</c:v>
                </c:pt>
                <c:pt idx="997">
                  <c:v>Jun-15</c:v>
                </c:pt>
                <c:pt idx="998">
                  <c:v>Jun-15</c:v>
                </c:pt>
                <c:pt idx="999">
                  <c:v>Jun-15</c:v>
                </c:pt>
                <c:pt idx="1000">
                  <c:v>Jun-15</c:v>
                </c:pt>
                <c:pt idx="1001">
                  <c:v>Jun-15</c:v>
                </c:pt>
                <c:pt idx="1002">
                  <c:v>Jun-15</c:v>
                </c:pt>
                <c:pt idx="1003">
                  <c:v>Jun-15</c:v>
                </c:pt>
                <c:pt idx="1004">
                  <c:v>Jun-15</c:v>
                </c:pt>
                <c:pt idx="1005">
                  <c:v>Jun-15</c:v>
                </c:pt>
                <c:pt idx="1006">
                  <c:v>Jun-15</c:v>
                </c:pt>
                <c:pt idx="1007">
                  <c:v>Jun-15</c:v>
                </c:pt>
                <c:pt idx="1008">
                  <c:v>Jun-15</c:v>
                </c:pt>
                <c:pt idx="1009">
                  <c:v>Jul-15</c:v>
                </c:pt>
                <c:pt idx="1010">
                  <c:v>Jul-15</c:v>
                </c:pt>
                <c:pt idx="1011">
                  <c:v>Jul-15</c:v>
                </c:pt>
                <c:pt idx="1012">
                  <c:v>Jul-15</c:v>
                </c:pt>
                <c:pt idx="1013">
                  <c:v>Jul-15</c:v>
                </c:pt>
                <c:pt idx="1014">
                  <c:v>Jul-15</c:v>
                </c:pt>
                <c:pt idx="1015">
                  <c:v>Jul-15</c:v>
                </c:pt>
                <c:pt idx="1016">
                  <c:v>Jul-15</c:v>
                </c:pt>
                <c:pt idx="1017">
                  <c:v>Jul-15</c:v>
                </c:pt>
                <c:pt idx="1018">
                  <c:v>Jul-15</c:v>
                </c:pt>
                <c:pt idx="1019">
                  <c:v>Jul-15</c:v>
                </c:pt>
                <c:pt idx="1020">
                  <c:v>Jul-15</c:v>
                </c:pt>
                <c:pt idx="1021">
                  <c:v>Jul-15</c:v>
                </c:pt>
                <c:pt idx="1022">
                  <c:v>Jul-15</c:v>
                </c:pt>
                <c:pt idx="1023">
                  <c:v>Jul-15</c:v>
                </c:pt>
                <c:pt idx="1024">
                  <c:v>Jul-15</c:v>
                </c:pt>
                <c:pt idx="1025">
                  <c:v>Jul-15</c:v>
                </c:pt>
                <c:pt idx="1026">
                  <c:v>Jul-15</c:v>
                </c:pt>
                <c:pt idx="1027">
                  <c:v>Jul-15</c:v>
                </c:pt>
                <c:pt idx="1028">
                  <c:v>Jul-15</c:v>
                </c:pt>
                <c:pt idx="1029">
                  <c:v>Jul-15</c:v>
                </c:pt>
                <c:pt idx="1030">
                  <c:v>Jul-15</c:v>
                </c:pt>
                <c:pt idx="1031">
                  <c:v>Aug-15</c:v>
                </c:pt>
                <c:pt idx="1032">
                  <c:v>Aug-15</c:v>
                </c:pt>
                <c:pt idx="1033">
                  <c:v>Aug-15</c:v>
                </c:pt>
                <c:pt idx="1034">
                  <c:v>Aug-15</c:v>
                </c:pt>
                <c:pt idx="1035">
                  <c:v>Aug-15</c:v>
                </c:pt>
                <c:pt idx="1036">
                  <c:v>Aug-15</c:v>
                </c:pt>
                <c:pt idx="1037">
                  <c:v>Aug-15</c:v>
                </c:pt>
                <c:pt idx="1038">
                  <c:v>Aug-15</c:v>
                </c:pt>
                <c:pt idx="1039">
                  <c:v>Aug-15</c:v>
                </c:pt>
                <c:pt idx="1040">
                  <c:v>Aug-15</c:v>
                </c:pt>
                <c:pt idx="1041">
                  <c:v>Aug-15</c:v>
                </c:pt>
                <c:pt idx="1042">
                  <c:v>Aug-15</c:v>
                </c:pt>
                <c:pt idx="1043">
                  <c:v>Aug-15</c:v>
                </c:pt>
                <c:pt idx="1044">
                  <c:v>Aug-15</c:v>
                </c:pt>
                <c:pt idx="1045">
                  <c:v>Aug-15</c:v>
                </c:pt>
                <c:pt idx="1046">
                  <c:v>Aug-15</c:v>
                </c:pt>
                <c:pt idx="1047">
                  <c:v>Aug-15</c:v>
                </c:pt>
                <c:pt idx="1048">
                  <c:v>Aug-15</c:v>
                </c:pt>
                <c:pt idx="1049">
                  <c:v>Aug-15</c:v>
                </c:pt>
                <c:pt idx="1050">
                  <c:v>Aug-15</c:v>
                </c:pt>
                <c:pt idx="1051">
                  <c:v>Aug-15</c:v>
                </c:pt>
                <c:pt idx="1052">
                  <c:v>Sep-15</c:v>
                </c:pt>
                <c:pt idx="1053">
                  <c:v>Sep-15</c:v>
                </c:pt>
                <c:pt idx="1054">
                  <c:v>Sep-15</c:v>
                </c:pt>
                <c:pt idx="1055">
                  <c:v>Sep-15</c:v>
                </c:pt>
                <c:pt idx="1056">
                  <c:v>Sep-15</c:v>
                </c:pt>
                <c:pt idx="1057">
                  <c:v>Sep-15</c:v>
                </c:pt>
                <c:pt idx="1058">
                  <c:v>Sep-15</c:v>
                </c:pt>
                <c:pt idx="1059">
                  <c:v>Sep-15</c:v>
                </c:pt>
                <c:pt idx="1060">
                  <c:v>Sep-15</c:v>
                </c:pt>
                <c:pt idx="1061">
                  <c:v>Sep-15</c:v>
                </c:pt>
                <c:pt idx="1062">
                  <c:v>Sep-15</c:v>
                </c:pt>
                <c:pt idx="1063">
                  <c:v>Sep-15</c:v>
                </c:pt>
                <c:pt idx="1064">
                  <c:v>Sep-15</c:v>
                </c:pt>
                <c:pt idx="1065">
                  <c:v>Sep-15</c:v>
                </c:pt>
                <c:pt idx="1066">
                  <c:v>Sep-15</c:v>
                </c:pt>
                <c:pt idx="1067">
                  <c:v>Sep-15</c:v>
                </c:pt>
                <c:pt idx="1068">
                  <c:v>Sep-15</c:v>
                </c:pt>
                <c:pt idx="1069">
                  <c:v>Sep-15</c:v>
                </c:pt>
                <c:pt idx="1070">
                  <c:v>Sep-15</c:v>
                </c:pt>
                <c:pt idx="1071">
                  <c:v>Sep-15</c:v>
                </c:pt>
                <c:pt idx="1072">
                  <c:v>Sep-15</c:v>
                </c:pt>
                <c:pt idx="1073">
                  <c:v>Oct-15</c:v>
                </c:pt>
                <c:pt idx="1074">
                  <c:v>Oct-15</c:v>
                </c:pt>
                <c:pt idx="1075">
                  <c:v>Oct-15</c:v>
                </c:pt>
                <c:pt idx="1076">
                  <c:v>Oct-15</c:v>
                </c:pt>
                <c:pt idx="1077">
                  <c:v>Oct-15</c:v>
                </c:pt>
                <c:pt idx="1078">
                  <c:v>Oct-15</c:v>
                </c:pt>
                <c:pt idx="1079">
                  <c:v>Oct-15</c:v>
                </c:pt>
                <c:pt idx="1080">
                  <c:v>Oct-15</c:v>
                </c:pt>
                <c:pt idx="1081">
                  <c:v>Oct-15</c:v>
                </c:pt>
                <c:pt idx="1082">
                  <c:v>Oct-15</c:v>
                </c:pt>
                <c:pt idx="1083">
                  <c:v>Oct-15</c:v>
                </c:pt>
                <c:pt idx="1084">
                  <c:v>Oct-15</c:v>
                </c:pt>
                <c:pt idx="1085">
                  <c:v>Oct-15</c:v>
                </c:pt>
                <c:pt idx="1086">
                  <c:v>Oct-15</c:v>
                </c:pt>
                <c:pt idx="1087">
                  <c:v>Oct-15</c:v>
                </c:pt>
                <c:pt idx="1088">
                  <c:v>Oct-15</c:v>
                </c:pt>
                <c:pt idx="1089">
                  <c:v>Oct-15</c:v>
                </c:pt>
                <c:pt idx="1090">
                  <c:v>Oct-15</c:v>
                </c:pt>
                <c:pt idx="1091">
                  <c:v>Oct-15</c:v>
                </c:pt>
                <c:pt idx="1092">
                  <c:v>Oct-15</c:v>
                </c:pt>
                <c:pt idx="1093">
                  <c:v>Oct-15</c:v>
                </c:pt>
                <c:pt idx="1094">
                  <c:v>Nov-15</c:v>
                </c:pt>
                <c:pt idx="1095">
                  <c:v>Nov-15</c:v>
                </c:pt>
                <c:pt idx="1096">
                  <c:v>Nov-15</c:v>
                </c:pt>
                <c:pt idx="1097">
                  <c:v>Nov-15</c:v>
                </c:pt>
                <c:pt idx="1098">
                  <c:v>Nov-15</c:v>
                </c:pt>
                <c:pt idx="1099">
                  <c:v>Nov-15</c:v>
                </c:pt>
                <c:pt idx="1100">
                  <c:v>Nov-15</c:v>
                </c:pt>
                <c:pt idx="1101">
                  <c:v>Nov-15</c:v>
                </c:pt>
                <c:pt idx="1102">
                  <c:v>Nov-15</c:v>
                </c:pt>
                <c:pt idx="1103">
                  <c:v>Nov-15</c:v>
                </c:pt>
                <c:pt idx="1104">
                  <c:v>Nov-15</c:v>
                </c:pt>
                <c:pt idx="1105">
                  <c:v>Nov-15</c:v>
                </c:pt>
                <c:pt idx="1106">
                  <c:v>Nov-15</c:v>
                </c:pt>
                <c:pt idx="1107">
                  <c:v>Nov-15</c:v>
                </c:pt>
                <c:pt idx="1108">
                  <c:v>Nov-15</c:v>
                </c:pt>
                <c:pt idx="1109">
                  <c:v>Nov-15</c:v>
                </c:pt>
                <c:pt idx="1110">
                  <c:v>Nov-15</c:v>
                </c:pt>
                <c:pt idx="1111">
                  <c:v>Nov-15</c:v>
                </c:pt>
                <c:pt idx="1112">
                  <c:v>Nov-15</c:v>
                </c:pt>
                <c:pt idx="1113">
                  <c:v>Dec-15</c:v>
                </c:pt>
                <c:pt idx="1114">
                  <c:v>Dec-15</c:v>
                </c:pt>
                <c:pt idx="1115">
                  <c:v>Dec-15</c:v>
                </c:pt>
                <c:pt idx="1116">
                  <c:v>Dec-15</c:v>
                </c:pt>
                <c:pt idx="1117">
                  <c:v>Dec-15</c:v>
                </c:pt>
                <c:pt idx="1118">
                  <c:v>Dec-15</c:v>
                </c:pt>
                <c:pt idx="1119">
                  <c:v>Dec-15</c:v>
                </c:pt>
                <c:pt idx="1120">
                  <c:v>Dec-15</c:v>
                </c:pt>
                <c:pt idx="1121">
                  <c:v>Dec-15</c:v>
                </c:pt>
                <c:pt idx="1122">
                  <c:v>Dec-15</c:v>
                </c:pt>
                <c:pt idx="1123">
                  <c:v>Dec-15</c:v>
                </c:pt>
                <c:pt idx="1124">
                  <c:v>Dec-15</c:v>
                </c:pt>
                <c:pt idx="1125">
                  <c:v>Dec-15</c:v>
                </c:pt>
                <c:pt idx="1126">
                  <c:v>Dec-15</c:v>
                </c:pt>
                <c:pt idx="1127">
                  <c:v>Dec-15</c:v>
                </c:pt>
                <c:pt idx="1128">
                  <c:v>Dec-15</c:v>
                </c:pt>
                <c:pt idx="1129">
                  <c:v>Dec-15</c:v>
                </c:pt>
                <c:pt idx="1130">
                  <c:v>Dec-15</c:v>
                </c:pt>
                <c:pt idx="1131">
                  <c:v>Dec-15</c:v>
                </c:pt>
                <c:pt idx="1132">
                  <c:v>Dec-15</c:v>
                </c:pt>
                <c:pt idx="1133">
                  <c:v>Dec-15</c:v>
                </c:pt>
                <c:pt idx="1134">
                  <c:v>Dec-15</c:v>
                </c:pt>
                <c:pt idx="1135">
                  <c:v>Jan-16</c:v>
                </c:pt>
                <c:pt idx="1136">
                  <c:v>Jan-16</c:v>
                </c:pt>
                <c:pt idx="1137">
                  <c:v>Jan-16</c:v>
                </c:pt>
                <c:pt idx="1138">
                  <c:v>Jan-16</c:v>
                </c:pt>
                <c:pt idx="1139">
                  <c:v>Jan-16</c:v>
                </c:pt>
                <c:pt idx="1140">
                  <c:v>Jan-16</c:v>
                </c:pt>
                <c:pt idx="1141">
                  <c:v>Jan-16</c:v>
                </c:pt>
                <c:pt idx="1142">
                  <c:v>Jan-16</c:v>
                </c:pt>
                <c:pt idx="1143">
                  <c:v>Jan-16</c:v>
                </c:pt>
                <c:pt idx="1144">
                  <c:v>Jan-16</c:v>
                </c:pt>
                <c:pt idx="1145">
                  <c:v>Jan-16</c:v>
                </c:pt>
                <c:pt idx="1146">
                  <c:v>Jan-16</c:v>
                </c:pt>
                <c:pt idx="1147">
                  <c:v>Jan-16</c:v>
                </c:pt>
                <c:pt idx="1148">
                  <c:v>Jan-16</c:v>
                </c:pt>
                <c:pt idx="1149">
                  <c:v>Jan-16</c:v>
                </c:pt>
                <c:pt idx="1150">
                  <c:v>Jan-16</c:v>
                </c:pt>
                <c:pt idx="1151">
                  <c:v>Jan-16</c:v>
                </c:pt>
                <c:pt idx="1152">
                  <c:v>Jan-16</c:v>
                </c:pt>
                <c:pt idx="1153">
                  <c:v>Jan-16</c:v>
                </c:pt>
                <c:pt idx="1154">
                  <c:v>Feb-16</c:v>
                </c:pt>
                <c:pt idx="1155">
                  <c:v>Feb-16</c:v>
                </c:pt>
                <c:pt idx="1156">
                  <c:v>Feb-16</c:v>
                </c:pt>
                <c:pt idx="1157">
                  <c:v>Feb-16</c:v>
                </c:pt>
                <c:pt idx="1158">
                  <c:v>Feb-16</c:v>
                </c:pt>
                <c:pt idx="1159">
                  <c:v>Feb-16</c:v>
                </c:pt>
                <c:pt idx="1160">
                  <c:v>Feb-16</c:v>
                </c:pt>
                <c:pt idx="1161">
                  <c:v>Feb-16</c:v>
                </c:pt>
                <c:pt idx="1162">
                  <c:v>Feb-16</c:v>
                </c:pt>
                <c:pt idx="1163">
                  <c:v>Feb-16</c:v>
                </c:pt>
                <c:pt idx="1164">
                  <c:v>Feb-16</c:v>
                </c:pt>
                <c:pt idx="1165">
                  <c:v>Feb-16</c:v>
                </c:pt>
                <c:pt idx="1166">
                  <c:v>Feb-16</c:v>
                </c:pt>
                <c:pt idx="1167">
                  <c:v>Feb-16</c:v>
                </c:pt>
                <c:pt idx="1168">
                  <c:v>Feb-16</c:v>
                </c:pt>
                <c:pt idx="1169">
                  <c:v>Feb-16</c:v>
                </c:pt>
                <c:pt idx="1170">
                  <c:v>Feb-16</c:v>
                </c:pt>
                <c:pt idx="1171">
                  <c:v>Feb-16</c:v>
                </c:pt>
                <c:pt idx="1172">
                  <c:v>Feb-16</c:v>
                </c:pt>
                <c:pt idx="1173">
                  <c:v>Feb-16</c:v>
                </c:pt>
                <c:pt idx="1174">
                  <c:v>Mar-16</c:v>
                </c:pt>
                <c:pt idx="1175">
                  <c:v>Mar-16</c:v>
                </c:pt>
                <c:pt idx="1176">
                  <c:v>Mar-16</c:v>
                </c:pt>
                <c:pt idx="1177">
                  <c:v>Mar-16</c:v>
                </c:pt>
                <c:pt idx="1178">
                  <c:v>Mar-16</c:v>
                </c:pt>
                <c:pt idx="1179">
                  <c:v>Mar-16</c:v>
                </c:pt>
                <c:pt idx="1180">
                  <c:v>Mar-16</c:v>
                </c:pt>
                <c:pt idx="1181">
                  <c:v>Mar-16</c:v>
                </c:pt>
                <c:pt idx="1182">
                  <c:v>Mar-16</c:v>
                </c:pt>
                <c:pt idx="1183">
                  <c:v>Mar-16</c:v>
                </c:pt>
                <c:pt idx="1184">
                  <c:v>Mar-16</c:v>
                </c:pt>
                <c:pt idx="1185">
                  <c:v>Mar-16</c:v>
                </c:pt>
                <c:pt idx="1186">
                  <c:v>Mar-16</c:v>
                </c:pt>
                <c:pt idx="1187">
                  <c:v>Mar-16</c:v>
                </c:pt>
                <c:pt idx="1188">
                  <c:v>Mar-16</c:v>
                </c:pt>
                <c:pt idx="1189">
                  <c:v>Mar-16</c:v>
                </c:pt>
                <c:pt idx="1190">
                  <c:v>Mar-16</c:v>
                </c:pt>
                <c:pt idx="1191">
                  <c:v>Mar-16</c:v>
                </c:pt>
                <c:pt idx="1192">
                  <c:v>Mar-16</c:v>
                </c:pt>
                <c:pt idx="1193">
                  <c:v>Mar-16</c:v>
                </c:pt>
                <c:pt idx="1194">
                  <c:v>Mar-16</c:v>
                </c:pt>
                <c:pt idx="1195">
                  <c:v>Mar-16</c:v>
                </c:pt>
                <c:pt idx="1196">
                  <c:v>Apr-16</c:v>
                </c:pt>
                <c:pt idx="1197">
                  <c:v>Apr-16</c:v>
                </c:pt>
                <c:pt idx="1198">
                  <c:v>Apr-16</c:v>
                </c:pt>
                <c:pt idx="1199">
                  <c:v>Apr-16</c:v>
                </c:pt>
                <c:pt idx="1200">
                  <c:v>Apr-16</c:v>
                </c:pt>
                <c:pt idx="1201">
                  <c:v>Apr-16</c:v>
                </c:pt>
                <c:pt idx="1202">
                  <c:v>Apr-16</c:v>
                </c:pt>
                <c:pt idx="1203">
                  <c:v>Apr-16</c:v>
                </c:pt>
                <c:pt idx="1204">
                  <c:v>Apr-16</c:v>
                </c:pt>
                <c:pt idx="1205">
                  <c:v>Apr-16</c:v>
                </c:pt>
                <c:pt idx="1206">
                  <c:v>Apr-16</c:v>
                </c:pt>
                <c:pt idx="1207">
                  <c:v>Apr-16</c:v>
                </c:pt>
                <c:pt idx="1208">
                  <c:v>Apr-16</c:v>
                </c:pt>
                <c:pt idx="1209">
                  <c:v>Apr-16</c:v>
                </c:pt>
                <c:pt idx="1210">
                  <c:v>Apr-16</c:v>
                </c:pt>
                <c:pt idx="1211">
                  <c:v>Apr-16</c:v>
                </c:pt>
                <c:pt idx="1212">
                  <c:v>Apr-16</c:v>
                </c:pt>
                <c:pt idx="1213">
                  <c:v>Apr-16</c:v>
                </c:pt>
                <c:pt idx="1214">
                  <c:v>Apr-16</c:v>
                </c:pt>
                <c:pt idx="1215">
                  <c:v>Apr-16</c:v>
                </c:pt>
                <c:pt idx="1216">
                  <c:v>Apr-16</c:v>
                </c:pt>
                <c:pt idx="1217">
                  <c:v>May-16</c:v>
                </c:pt>
                <c:pt idx="1218">
                  <c:v>May-16</c:v>
                </c:pt>
                <c:pt idx="1219">
                  <c:v>May-16</c:v>
                </c:pt>
                <c:pt idx="1220">
                  <c:v>May-16</c:v>
                </c:pt>
                <c:pt idx="1221">
                  <c:v>May-16</c:v>
                </c:pt>
                <c:pt idx="1222">
                  <c:v>May-16</c:v>
                </c:pt>
                <c:pt idx="1223">
                  <c:v>May-16</c:v>
                </c:pt>
                <c:pt idx="1224">
                  <c:v>May-16</c:v>
                </c:pt>
                <c:pt idx="1225">
                  <c:v>May-16</c:v>
                </c:pt>
                <c:pt idx="1226">
                  <c:v>May-16</c:v>
                </c:pt>
                <c:pt idx="1227">
                  <c:v>May-16</c:v>
                </c:pt>
                <c:pt idx="1228">
                  <c:v>May-16</c:v>
                </c:pt>
                <c:pt idx="1229">
                  <c:v>May-16</c:v>
                </c:pt>
                <c:pt idx="1230">
                  <c:v>May-16</c:v>
                </c:pt>
                <c:pt idx="1231">
                  <c:v>May-16</c:v>
                </c:pt>
                <c:pt idx="1232">
                  <c:v>May-16</c:v>
                </c:pt>
                <c:pt idx="1233">
                  <c:v>May-16</c:v>
                </c:pt>
                <c:pt idx="1234">
                  <c:v>May-16</c:v>
                </c:pt>
                <c:pt idx="1235">
                  <c:v>May-16</c:v>
                </c:pt>
                <c:pt idx="1236">
                  <c:v>May-16</c:v>
                </c:pt>
                <c:pt idx="1237">
                  <c:v>May-16</c:v>
                </c:pt>
                <c:pt idx="1238">
                  <c:v>Jun-16</c:v>
                </c:pt>
                <c:pt idx="1239">
                  <c:v>Jun-16</c:v>
                </c:pt>
                <c:pt idx="1240">
                  <c:v>Jun-16</c:v>
                </c:pt>
                <c:pt idx="1241">
                  <c:v>Jun-16</c:v>
                </c:pt>
                <c:pt idx="1242">
                  <c:v>Jun-16</c:v>
                </c:pt>
                <c:pt idx="1243">
                  <c:v>Jun-16</c:v>
                </c:pt>
                <c:pt idx="1244">
                  <c:v>Jun-16</c:v>
                </c:pt>
                <c:pt idx="1245">
                  <c:v>Jun-16</c:v>
                </c:pt>
                <c:pt idx="1246">
                  <c:v>Jun-16</c:v>
                </c:pt>
                <c:pt idx="1247">
                  <c:v>Jun-16</c:v>
                </c:pt>
                <c:pt idx="1248">
                  <c:v>Jun-16</c:v>
                </c:pt>
                <c:pt idx="1249">
                  <c:v>Jun-16</c:v>
                </c:pt>
                <c:pt idx="1250">
                  <c:v>Jun-16</c:v>
                </c:pt>
                <c:pt idx="1251">
                  <c:v>Jun-16</c:v>
                </c:pt>
                <c:pt idx="1252">
                  <c:v>Jun-16</c:v>
                </c:pt>
                <c:pt idx="1253">
                  <c:v>Jun-16</c:v>
                </c:pt>
                <c:pt idx="1254">
                  <c:v>Jun-16</c:v>
                </c:pt>
                <c:pt idx="1255">
                  <c:v>Jun-16</c:v>
                </c:pt>
                <c:pt idx="1256">
                  <c:v>Jun-16</c:v>
                </c:pt>
                <c:pt idx="1257">
                  <c:v>Jun-16</c:v>
                </c:pt>
                <c:pt idx="1258">
                  <c:v>Jun-16</c:v>
                </c:pt>
                <c:pt idx="1259">
                  <c:v>Jun-16</c:v>
                </c:pt>
                <c:pt idx="1260">
                  <c:v>Jul-16</c:v>
                </c:pt>
                <c:pt idx="1261">
                  <c:v>Jul-16</c:v>
                </c:pt>
                <c:pt idx="1262">
                  <c:v>Jul-16</c:v>
                </c:pt>
                <c:pt idx="1263">
                  <c:v>Jul-16</c:v>
                </c:pt>
                <c:pt idx="1264">
                  <c:v>Jul-16</c:v>
                </c:pt>
                <c:pt idx="1265">
                  <c:v>Jul-16</c:v>
                </c:pt>
                <c:pt idx="1266">
                  <c:v>Jul-16</c:v>
                </c:pt>
                <c:pt idx="1267">
                  <c:v>Jul-16</c:v>
                </c:pt>
                <c:pt idx="1268">
                  <c:v>Jul-16</c:v>
                </c:pt>
                <c:pt idx="1269">
                  <c:v>Jul-16</c:v>
                </c:pt>
                <c:pt idx="1270">
                  <c:v>Jul-16</c:v>
                </c:pt>
                <c:pt idx="1271">
                  <c:v>Jul-16</c:v>
                </c:pt>
                <c:pt idx="1272">
                  <c:v>Jul-16</c:v>
                </c:pt>
                <c:pt idx="1273">
                  <c:v>Jul-16</c:v>
                </c:pt>
                <c:pt idx="1274">
                  <c:v>Jul-16</c:v>
                </c:pt>
                <c:pt idx="1275">
                  <c:v>Jul-16</c:v>
                </c:pt>
                <c:pt idx="1276">
                  <c:v>Jul-16</c:v>
                </c:pt>
                <c:pt idx="1277">
                  <c:v>Jul-16</c:v>
                </c:pt>
                <c:pt idx="1278">
                  <c:v>Jul-16</c:v>
                </c:pt>
                <c:pt idx="1279">
                  <c:v>Jul-16</c:v>
                </c:pt>
              </c:strCache>
            </c:strRef>
          </c:cat>
          <c:val>
            <c:numRef>
              <c:f>'Cello Net IO &amp; CMO MV % of NAV '!$B$4:$B$1283</c:f>
              <c:numCache>
                <c:formatCode>0.00</c:formatCode>
                <c:ptCount val="1280"/>
                <c:pt idx="0">
                  <c:v>26.408259000000001</c:v>
                </c:pt>
                <c:pt idx="1">
                  <c:v>26.463370000000001</c:v>
                </c:pt>
                <c:pt idx="2">
                  <c:v>20.33089</c:v>
                </c:pt>
                <c:pt idx="3">
                  <c:v>19.789752</c:v>
                </c:pt>
                <c:pt idx="4">
                  <c:v>19.472556000000001</c:v>
                </c:pt>
                <c:pt idx="5">
                  <c:v>19.606809999999999</c:v>
                </c:pt>
                <c:pt idx="6">
                  <c:v>19.897186000000001</c:v>
                </c:pt>
                <c:pt idx="7">
                  <c:v>20.187017999999998</c:v>
                </c:pt>
                <c:pt idx="8">
                  <c:v>20.021044</c:v>
                </c:pt>
                <c:pt idx="9">
                  <c:v>19.766183000000002</c:v>
                </c:pt>
                <c:pt idx="10">
                  <c:v>22.318912999999998</c:v>
                </c:pt>
                <c:pt idx="11">
                  <c:v>26.820893999999999</c:v>
                </c:pt>
                <c:pt idx="12">
                  <c:v>30.310095</c:v>
                </c:pt>
                <c:pt idx="13">
                  <c:v>36.379128999999999</c:v>
                </c:pt>
                <c:pt idx="14">
                  <c:v>37.902602999999999</c:v>
                </c:pt>
                <c:pt idx="15">
                  <c:v>42.162928000000001</c:v>
                </c:pt>
                <c:pt idx="16">
                  <c:v>41.147804000000001</c:v>
                </c:pt>
                <c:pt idx="17">
                  <c:v>44.905974999999998</c:v>
                </c:pt>
                <c:pt idx="18">
                  <c:v>36.255845999999998</c:v>
                </c:pt>
                <c:pt idx="19">
                  <c:v>35.959994000000002</c:v>
                </c:pt>
                <c:pt idx="20">
                  <c:v>37.468341000000002</c:v>
                </c:pt>
                <c:pt idx="21">
                  <c:v>32.747776000000002</c:v>
                </c:pt>
                <c:pt idx="22">
                  <c:v>33.102518000000003</c:v>
                </c:pt>
                <c:pt idx="23">
                  <c:v>31.084985</c:v>
                </c:pt>
                <c:pt idx="24">
                  <c:v>30.843178000000002</c:v>
                </c:pt>
                <c:pt idx="25">
                  <c:v>31.379259000000001</c:v>
                </c:pt>
                <c:pt idx="26">
                  <c:v>30.980988</c:v>
                </c:pt>
                <c:pt idx="27">
                  <c:v>31.372109999999999</c:v>
                </c:pt>
                <c:pt idx="28">
                  <c:v>30.915448000000001</c:v>
                </c:pt>
                <c:pt idx="29">
                  <c:v>29.742616000000002</c:v>
                </c:pt>
                <c:pt idx="30">
                  <c:v>26.984479</c:v>
                </c:pt>
                <c:pt idx="31">
                  <c:v>25.865811999999998</c:v>
                </c:pt>
                <c:pt idx="32">
                  <c:v>24.972211000000001</c:v>
                </c:pt>
                <c:pt idx="33">
                  <c:v>17.053411000000001</c:v>
                </c:pt>
                <c:pt idx="34">
                  <c:v>18.771122999999999</c:v>
                </c:pt>
                <c:pt idx="35">
                  <c:v>17.525656000000001</c:v>
                </c:pt>
                <c:pt idx="36">
                  <c:v>15.310325000000001</c:v>
                </c:pt>
                <c:pt idx="37">
                  <c:v>15.045192999999999</c:v>
                </c:pt>
                <c:pt idx="38">
                  <c:v>22.103808999999998</c:v>
                </c:pt>
                <c:pt idx="39">
                  <c:v>23.337927000000001</c:v>
                </c:pt>
                <c:pt idx="40">
                  <c:v>23.609508999999999</c:v>
                </c:pt>
                <c:pt idx="41">
                  <c:v>22.462755999999999</c:v>
                </c:pt>
                <c:pt idx="42">
                  <c:v>21.879242000000001</c:v>
                </c:pt>
                <c:pt idx="43">
                  <c:v>23.664057</c:v>
                </c:pt>
                <c:pt idx="44">
                  <c:v>24.476997999999998</c:v>
                </c:pt>
                <c:pt idx="45">
                  <c:v>24.961345000000001</c:v>
                </c:pt>
                <c:pt idx="46">
                  <c:v>26.018439000000001</c:v>
                </c:pt>
                <c:pt idx="47">
                  <c:v>30.531929999999999</c:v>
                </c:pt>
                <c:pt idx="48">
                  <c:v>30.837602</c:v>
                </c:pt>
                <c:pt idx="49">
                  <c:v>30.166461999999999</c:v>
                </c:pt>
                <c:pt idx="50">
                  <c:v>30.820042000000001</c:v>
                </c:pt>
                <c:pt idx="51">
                  <c:v>29.887865999999999</c:v>
                </c:pt>
                <c:pt idx="52">
                  <c:v>29.690367999999999</c:v>
                </c:pt>
                <c:pt idx="53">
                  <c:v>26.635204999999999</c:v>
                </c:pt>
                <c:pt idx="54">
                  <c:v>25.645399999999999</c:v>
                </c:pt>
                <c:pt idx="55">
                  <c:v>25.942836</c:v>
                </c:pt>
                <c:pt idx="56">
                  <c:v>28.663927000000001</c:v>
                </c:pt>
                <c:pt idx="57">
                  <c:v>29.233640999999999</c:v>
                </c:pt>
                <c:pt idx="58">
                  <c:v>27.440456999999999</c:v>
                </c:pt>
                <c:pt idx="59">
                  <c:v>27.668396999999999</c:v>
                </c:pt>
                <c:pt idx="60">
                  <c:v>29.040528999999999</c:v>
                </c:pt>
                <c:pt idx="61">
                  <c:v>37.790049000000003</c:v>
                </c:pt>
                <c:pt idx="62">
                  <c:v>37.756556000000003</c:v>
                </c:pt>
                <c:pt idx="63">
                  <c:v>37.488397999999997</c:v>
                </c:pt>
                <c:pt idx="64">
                  <c:v>33.164568000000003</c:v>
                </c:pt>
                <c:pt idx="65">
                  <c:v>32.545991999999998</c:v>
                </c:pt>
                <c:pt idx="66">
                  <c:v>29.752154999999998</c:v>
                </c:pt>
                <c:pt idx="67">
                  <c:v>30.463152999999998</c:v>
                </c:pt>
                <c:pt idx="68">
                  <c:v>31.401596999999999</c:v>
                </c:pt>
                <c:pt idx="69">
                  <c:v>32.438952</c:v>
                </c:pt>
                <c:pt idx="70">
                  <c:v>33.665498999999997</c:v>
                </c:pt>
                <c:pt idx="71">
                  <c:v>32.814168000000002</c:v>
                </c:pt>
                <c:pt idx="72">
                  <c:v>32.29025</c:v>
                </c:pt>
                <c:pt idx="73">
                  <c:v>27.380379999999999</c:v>
                </c:pt>
                <c:pt idx="74">
                  <c:v>26.856458</c:v>
                </c:pt>
                <c:pt idx="75">
                  <c:v>27.158337</c:v>
                </c:pt>
                <c:pt idx="76">
                  <c:v>27.391197999999999</c:v>
                </c:pt>
                <c:pt idx="77">
                  <c:v>29.420869</c:v>
                </c:pt>
                <c:pt idx="78">
                  <c:v>32.486516999999999</c:v>
                </c:pt>
                <c:pt idx="79">
                  <c:v>31.295400000000001</c:v>
                </c:pt>
                <c:pt idx="80">
                  <c:v>30.500197</c:v>
                </c:pt>
                <c:pt idx="81">
                  <c:v>31.227035000000001</c:v>
                </c:pt>
                <c:pt idx="82">
                  <c:v>31.194697999999999</c:v>
                </c:pt>
                <c:pt idx="83">
                  <c:v>30.638283000000001</c:v>
                </c:pt>
                <c:pt idx="84">
                  <c:v>30.207958999999999</c:v>
                </c:pt>
                <c:pt idx="85">
                  <c:v>30.034037999999999</c:v>
                </c:pt>
                <c:pt idx="86">
                  <c:v>30.140771000000001</c:v>
                </c:pt>
                <c:pt idx="87">
                  <c:v>30.062604</c:v>
                </c:pt>
                <c:pt idx="88">
                  <c:v>29.104495</c:v>
                </c:pt>
                <c:pt idx="89">
                  <c:v>28.595524999999999</c:v>
                </c:pt>
                <c:pt idx="90">
                  <c:v>28.816284</c:v>
                </c:pt>
                <c:pt idx="91">
                  <c:v>24.641459999999999</c:v>
                </c:pt>
                <c:pt idx="92">
                  <c:v>24.461486000000001</c:v>
                </c:pt>
                <c:pt idx="93">
                  <c:v>24.727782000000001</c:v>
                </c:pt>
                <c:pt idx="94">
                  <c:v>24.126123</c:v>
                </c:pt>
                <c:pt idx="95">
                  <c:v>23.951633000000001</c:v>
                </c:pt>
                <c:pt idx="96">
                  <c:v>26.250512000000001</c:v>
                </c:pt>
                <c:pt idx="97">
                  <c:v>27.191983</c:v>
                </c:pt>
                <c:pt idx="98">
                  <c:v>28.720333</c:v>
                </c:pt>
                <c:pt idx="99">
                  <c:v>29.618801999999999</c:v>
                </c:pt>
                <c:pt idx="100">
                  <c:v>29.163219999999999</c:v>
                </c:pt>
                <c:pt idx="101">
                  <c:v>31.181479</c:v>
                </c:pt>
                <c:pt idx="102">
                  <c:v>30.749237000000001</c:v>
                </c:pt>
                <c:pt idx="103">
                  <c:v>39.320613000000002</c:v>
                </c:pt>
                <c:pt idx="104">
                  <c:v>37.260604999999998</c:v>
                </c:pt>
                <c:pt idx="105">
                  <c:v>42.08381</c:v>
                </c:pt>
                <c:pt idx="106">
                  <c:v>42.411186999999998</c:v>
                </c:pt>
                <c:pt idx="107">
                  <c:v>51.426279000000001</c:v>
                </c:pt>
                <c:pt idx="108">
                  <c:v>50.289430000000003</c:v>
                </c:pt>
                <c:pt idx="109">
                  <c:v>48.978382000000003</c:v>
                </c:pt>
                <c:pt idx="110">
                  <c:v>50.894286999999998</c:v>
                </c:pt>
                <c:pt idx="111">
                  <c:v>50.023432</c:v>
                </c:pt>
                <c:pt idx="112">
                  <c:v>50.310017999999999</c:v>
                </c:pt>
                <c:pt idx="113">
                  <c:v>51.034117999999999</c:v>
                </c:pt>
                <c:pt idx="114">
                  <c:v>52.044893000000002</c:v>
                </c:pt>
                <c:pt idx="115">
                  <c:v>50.305019999999999</c:v>
                </c:pt>
                <c:pt idx="116">
                  <c:v>50.448777</c:v>
                </c:pt>
                <c:pt idx="117">
                  <c:v>50.824134999999998</c:v>
                </c:pt>
                <c:pt idx="118">
                  <c:v>57.467913000000003</c:v>
                </c:pt>
                <c:pt idx="119">
                  <c:v>54.895358999999999</c:v>
                </c:pt>
                <c:pt idx="120">
                  <c:v>54.351360999999997</c:v>
                </c:pt>
                <c:pt idx="121">
                  <c:v>53.726768</c:v>
                </c:pt>
                <c:pt idx="122">
                  <c:v>54.398015999999998</c:v>
                </c:pt>
                <c:pt idx="123">
                  <c:v>52.159030999999999</c:v>
                </c:pt>
                <c:pt idx="124">
                  <c:v>52.976100000000002</c:v>
                </c:pt>
                <c:pt idx="125">
                  <c:v>51.426475000000003</c:v>
                </c:pt>
                <c:pt idx="126">
                  <c:v>47.898558000000001</c:v>
                </c:pt>
                <c:pt idx="127">
                  <c:v>52.730102000000002</c:v>
                </c:pt>
                <c:pt idx="128">
                  <c:v>53.721972999999998</c:v>
                </c:pt>
                <c:pt idx="129">
                  <c:v>52.352410999999996</c:v>
                </c:pt>
                <c:pt idx="130">
                  <c:v>54.209950999999997</c:v>
                </c:pt>
                <c:pt idx="131">
                  <c:v>53.771214999999998</c:v>
                </c:pt>
                <c:pt idx="132">
                  <c:v>50.851461999999998</c:v>
                </c:pt>
                <c:pt idx="133">
                  <c:v>50.723084999999998</c:v>
                </c:pt>
                <c:pt idx="134">
                  <c:v>52.039369000000001</c:v>
                </c:pt>
                <c:pt idx="135">
                  <c:v>48.228310999999998</c:v>
                </c:pt>
                <c:pt idx="136">
                  <c:v>50.170448999999998</c:v>
                </c:pt>
                <c:pt idx="137">
                  <c:v>45.593559999999997</c:v>
                </c:pt>
                <c:pt idx="138">
                  <c:v>46.275680999999999</c:v>
                </c:pt>
                <c:pt idx="139">
                  <c:v>48.028500999999999</c:v>
                </c:pt>
                <c:pt idx="140">
                  <c:v>51.135938000000003</c:v>
                </c:pt>
                <c:pt idx="141">
                  <c:v>47.952277000000002</c:v>
                </c:pt>
                <c:pt idx="142">
                  <c:v>47.368994000000001</c:v>
                </c:pt>
                <c:pt idx="143">
                  <c:v>44.733929000000003</c:v>
                </c:pt>
                <c:pt idx="144">
                  <c:v>45.099341000000003</c:v>
                </c:pt>
                <c:pt idx="145">
                  <c:v>44.886712000000003</c:v>
                </c:pt>
                <c:pt idx="146">
                  <c:v>46.402987000000003</c:v>
                </c:pt>
                <c:pt idx="147">
                  <c:v>46.888497000000001</c:v>
                </c:pt>
                <c:pt idx="148">
                  <c:v>70.951459</c:v>
                </c:pt>
                <c:pt idx="149">
                  <c:v>70.552601999999993</c:v>
                </c:pt>
                <c:pt idx="150">
                  <c:v>69.566089000000005</c:v>
                </c:pt>
                <c:pt idx="151">
                  <c:v>67.718387000000007</c:v>
                </c:pt>
                <c:pt idx="152">
                  <c:v>62.216647999999999</c:v>
                </c:pt>
                <c:pt idx="153">
                  <c:v>61.814509000000001</c:v>
                </c:pt>
                <c:pt idx="154">
                  <c:v>46.123621</c:v>
                </c:pt>
                <c:pt idx="155">
                  <c:v>52.180911999999999</c:v>
                </c:pt>
                <c:pt idx="156">
                  <c:v>58.518185000000003</c:v>
                </c:pt>
                <c:pt idx="157">
                  <c:v>57.078631000000001</c:v>
                </c:pt>
                <c:pt idx="158">
                  <c:v>57.515120000000003</c:v>
                </c:pt>
                <c:pt idx="159">
                  <c:v>55.226869000000001</c:v>
                </c:pt>
                <c:pt idx="160">
                  <c:v>58.595044000000001</c:v>
                </c:pt>
                <c:pt idx="161">
                  <c:v>55.330618999999999</c:v>
                </c:pt>
                <c:pt idx="162">
                  <c:v>55.119658999999999</c:v>
                </c:pt>
                <c:pt idx="163">
                  <c:v>56.159337999999998</c:v>
                </c:pt>
                <c:pt idx="164">
                  <c:v>57.536326000000003</c:v>
                </c:pt>
                <c:pt idx="165">
                  <c:v>59.121251000000001</c:v>
                </c:pt>
                <c:pt idx="166">
                  <c:v>60.795231999999999</c:v>
                </c:pt>
                <c:pt idx="167">
                  <c:v>61.859945000000003</c:v>
                </c:pt>
                <c:pt idx="168">
                  <c:v>60.227741000000002</c:v>
                </c:pt>
                <c:pt idx="169">
                  <c:v>58.161706000000002</c:v>
                </c:pt>
                <c:pt idx="170">
                  <c:v>57.420594999999999</c:v>
                </c:pt>
                <c:pt idx="171">
                  <c:v>56.376890000000003</c:v>
                </c:pt>
                <c:pt idx="172">
                  <c:v>55.649833000000001</c:v>
                </c:pt>
                <c:pt idx="173">
                  <c:v>56.767622000000003</c:v>
                </c:pt>
                <c:pt idx="174">
                  <c:v>60.652569</c:v>
                </c:pt>
                <c:pt idx="175">
                  <c:v>59.964593000000001</c:v>
                </c:pt>
                <c:pt idx="176">
                  <c:v>60.692087000000001</c:v>
                </c:pt>
                <c:pt idx="177">
                  <c:v>60.162610999999998</c:v>
                </c:pt>
                <c:pt idx="178">
                  <c:v>62.525913000000003</c:v>
                </c:pt>
                <c:pt idx="179">
                  <c:v>64.337980999999999</c:v>
                </c:pt>
                <c:pt idx="180">
                  <c:v>61.560454</c:v>
                </c:pt>
                <c:pt idx="181">
                  <c:v>64.460652999999994</c:v>
                </c:pt>
                <c:pt idx="182">
                  <c:v>66.110491999999994</c:v>
                </c:pt>
                <c:pt idx="183">
                  <c:v>68.529968999999994</c:v>
                </c:pt>
                <c:pt idx="184">
                  <c:v>69.743404999999996</c:v>
                </c:pt>
                <c:pt idx="185">
                  <c:v>68.946872999999997</c:v>
                </c:pt>
                <c:pt idx="186">
                  <c:v>67.960976000000002</c:v>
                </c:pt>
                <c:pt idx="187">
                  <c:v>66.987492000000003</c:v>
                </c:pt>
                <c:pt idx="188">
                  <c:v>67.125968999999998</c:v>
                </c:pt>
                <c:pt idx="189">
                  <c:v>69.279630999999995</c:v>
                </c:pt>
                <c:pt idx="190">
                  <c:v>68.648543000000004</c:v>
                </c:pt>
                <c:pt idx="191">
                  <c:v>68.312262000000004</c:v>
                </c:pt>
                <c:pt idx="192">
                  <c:v>68.242609000000002</c:v>
                </c:pt>
                <c:pt idx="193">
                  <c:v>68.374105</c:v>
                </c:pt>
                <c:pt idx="194">
                  <c:v>67.886655000000005</c:v>
                </c:pt>
                <c:pt idx="195">
                  <c:v>67.350111999999996</c:v>
                </c:pt>
                <c:pt idx="196">
                  <c:v>62.182231999999999</c:v>
                </c:pt>
                <c:pt idx="197">
                  <c:v>56.662601000000002</c:v>
                </c:pt>
                <c:pt idx="198">
                  <c:v>55.886257000000001</c:v>
                </c:pt>
                <c:pt idx="199">
                  <c:v>61.324660000000002</c:v>
                </c:pt>
                <c:pt idx="200">
                  <c:v>59.069609999999997</c:v>
                </c:pt>
                <c:pt idx="201">
                  <c:v>60.045577000000002</c:v>
                </c:pt>
                <c:pt idx="202">
                  <c:v>62.440286</c:v>
                </c:pt>
                <c:pt idx="203">
                  <c:v>62.979422999999997</c:v>
                </c:pt>
                <c:pt idx="204">
                  <c:v>64.892904000000001</c:v>
                </c:pt>
                <c:pt idx="205">
                  <c:v>65.725132000000002</c:v>
                </c:pt>
                <c:pt idx="206">
                  <c:v>65.208194000000006</c:v>
                </c:pt>
                <c:pt idx="207">
                  <c:v>72.180812000000003</c:v>
                </c:pt>
                <c:pt idx="208">
                  <c:v>71.575244999999995</c:v>
                </c:pt>
                <c:pt idx="209">
                  <c:v>70.104902999999993</c:v>
                </c:pt>
                <c:pt idx="210">
                  <c:v>66.984492000000003</c:v>
                </c:pt>
                <c:pt idx="211">
                  <c:v>65.847927999999996</c:v>
                </c:pt>
                <c:pt idx="212">
                  <c:v>63.572304000000003</c:v>
                </c:pt>
                <c:pt idx="213">
                  <c:v>65.538842000000002</c:v>
                </c:pt>
                <c:pt idx="214">
                  <c:v>66.728596999999993</c:v>
                </c:pt>
                <c:pt idx="215">
                  <c:v>64.053740000000005</c:v>
                </c:pt>
                <c:pt idx="216">
                  <c:v>62.153694000000002</c:v>
                </c:pt>
                <c:pt idx="217">
                  <c:v>56.876264999999997</c:v>
                </c:pt>
                <c:pt idx="218">
                  <c:v>56.354747000000003</c:v>
                </c:pt>
                <c:pt idx="219">
                  <c:v>56.350949999999997</c:v>
                </c:pt>
                <c:pt idx="220">
                  <c:v>56.625909999999998</c:v>
                </c:pt>
                <c:pt idx="221">
                  <c:v>54.433731000000002</c:v>
                </c:pt>
                <c:pt idx="222">
                  <c:v>52.894941000000003</c:v>
                </c:pt>
                <c:pt idx="223">
                  <c:v>53.631196000000003</c:v>
                </c:pt>
                <c:pt idx="224">
                  <c:v>56.553260999999999</c:v>
                </c:pt>
                <c:pt idx="225">
                  <c:v>54.849120999999997</c:v>
                </c:pt>
                <c:pt idx="226">
                  <c:v>53.865169999999999</c:v>
                </c:pt>
                <c:pt idx="227">
                  <c:v>53.891267999999997</c:v>
                </c:pt>
                <c:pt idx="228">
                  <c:v>52.314278999999999</c:v>
                </c:pt>
                <c:pt idx="229">
                  <c:v>48.080872999999997</c:v>
                </c:pt>
                <c:pt idx="230">
                  <c:v>48.241241000000002</c:v>
                </c:pt>
                <c:pt idx="231">
                  <c:v>51.063493999999999</c:v>
                </c:pt>
                <c:pt idx="232">
                  <c:v>52.680624999999999</c:v>
                </c:pt>
                <c:pt idx="233">
                  <c:v>50.002687999999999</c:v>
                </c:pt>
                <c:pt idx="234">
                  <c:v>50.061667999999997</c:v>
                </c:pt>
                <c:pt idx="235">
                  <c:v>50.157150999999999</c:v>
                </c:pt>
                <c:pt idx="236">
                  <c:v>49.165562000000001</c:v>
                </c:pt>
                <c:pt idx="237">
                  <c:v>46.291248000000003</c:v>
                </c:pt>
                <c:pt idx="238">
                  <c:v>48.575381</c:v>
                </c:pt>
                <c:pt idx="239">
                  <c:v>41.885356999999999</c:v>
                </c:pt>
                <c:pt idx="240">
                  <c:v>37.840024</c:v>
                </c:pt>
                <c:pt idx="241">
                  <c:v>46.368665</c:v>
                </c:pt>
                <c:pt idx="242">
                  <c:v>48.362136999999997</c:v>
                </c:pt>
                <c:pt idx="243">
                  <c:v>49.503073000000001</c:v>
                </c:pt>
                <c:pt idx="244">
                  <c:v>47.488342000000003</c:v>
                </c:pt>
                <c:pt idx="245">
                  <c:v>44.775098999999997</c:v>
                </c:pt>
                <c:pt idx="246">
                  <c:v>45.946192000000003</c:v>
                </c:pt>
                <c:pt idx="247">
                  <c:v>48.948717000000002</c:v>
                </c:pt>
                <c:pt idx="248">
                  <c:v>50.231065999999998</c:v>
                </c:pt>
                <c:pt idx="249">
                  <c:v>50.472092000000004</c:v>
                </c:pt>
                <c:pt idx="250">
                  <c:v>53.389631000000001</c:v>
                </c:pt>
                <c:pt idx="251">
                  <c:v>47.733263000000001</c:v>
                </c:pt>
                <c:pt idx="252">
                  <c:v>47.420378999999997</c:v>
                </c:pt>
                <c:pt idx="253">
                  <c:v>46.311059999999998</c:v>
                </c:pt>
                <c:pt idx="254">
                  <c:v>48.532462000000002</c:v>
                </c:pt>
                <c:pt idx="255">
                  <c:v>52.931888000000001</c:v>
                </c:pt>
                <c:pt idx="256">
                  <c:v>45.284035000000003</c:v>
                </c:pt>
                <c:pt idx="257">
                  <c:v>44.788072999999997</c:v>
                </c:pt>
                <c:pt idx="258">
                  <c:v>43.547787999999997</c:v>
                </c:pt>
                <c:pt idx="259">
                  <c:v>46.846497999999997</c:v>
                </c:pt>
                <c:pt idx="260">
                  <c:v>41.456257000000001</c:v>
                </c:pt>
                <c:pt idx="261">
                  <c:v>42.634300000000003</c:v>
                </c:pt>
                <c:pt idx="262">
                  <c:v>42.028793999999998</c:v>
                </c:pt>
                <c:pt idx="263">
                  <c:v>40.415483000000002</c:v>
                </c:pt>
                <c:pt idx="264">
                  <c:v>40.491078000000002</c:v>
                </c:pt>
                <c:pt idx="265">
                  <c:v>38.997551000000001</c:v>
                </c:pt>
                <c:pt idx="266">
                  <c:v>35.510717999999997</c:v>
                </c:pt>
                <c:pt idx="267">
                  <c:v>35.166240000000002</c:v>
                </c:pt>
                <c:pt idx="268">
                  <c:v>36.61797</c:v>
                </c:pt>
                <c:pt idx="269">
                  <c:v>37.996115000000003</c:v>
                </c:pt>
                <c:pt idx="270">
                  <c:v>38.931949000000003</c:v>
                </c:pt>
                <c:pt idx="271">
                  <c:v>37.022360999999997</c:v>
                </c:pt>
                <c:pt idx="272">
                  <c:v>39.333609000000003</c:v>
                </c:pt>
                <c:pt idx="273">
                  <c:v>38.685896999999997</c:v>
                </c:pt>
                <c:pt idx="274">
                  <c:v>37.847835000000003</c:v>
                </c:pt>
                <c:pt idx="275">
                  <c:v>37.536906000000002</c:v>
                </c:pt>
                <c:pt idx="276">
                  <c:v>37.846905</c:v>
                </c:pt>
                <c:pt idx="277">
                  <c:v>37.829996000000001</c:v>
                </c:pt>
                <c:pt idx="278">
                  <c:v>42.067368999999999</c:v>
                </c:pt>
                <c:pt idx="279">
                  <c:v>38.674047999999999</c:v>
                </c:pt>
                <c:pt idx="280">
                  <c:v>38.928877999999997</c:v>
                </c:pt>
                <c:pt idx="281">
                  <c:v>30.793683000000001</c:v>
                </c:pt>
                <c:pt idx="282">
                  <c:v>30.625785</c:v>
                </c:pt>
                <c:pt idx="283">
                  <c:v>32.895183000000003</c:v>
                </c:pt>
                <c:pt idx="284">
                  <c:v>32.797384999999998</c:v>
                </c:pt>
                <c:pt idx="285">
                  <c:v>36.947648000000001</c:v>
                </c:pt>
                <c:pt idx="286">
                  <c:v>29.853818</c:v>
                </c:pt>
                <c:pt idx="287">
                  <c:v>33.509583999999997</c:v>
                </c:pt>
                <c:pt idx="288">
                  <c:v>35.585636000000001</c:v>
                </c:pt>
                <c:pt idx="289">
                  <c:v>42.911409999999997</c:v>
                </c:pt>
                <c:pt idx="290">
                  <c:v>44.887784000000003</c:v>
                </c:pt>
                <c:pt idx="291">
                  <c:v>48.391683</c:v>
                </c:pt>
                <c:pt idx="292">
                  <c:v>48.494140000000002</c:v>
                </c:pt>
                <c:pt idx="293">
                  <c:v>47.805829000000003</c:v>
                </c:pt>
                <c:pt idx="294">
                  <c:v>47.438102000000001</c:v>
                </c:pt>
                <c:pt idx="295">
                  <c:v>48.542591999999999</c:v>
                </c:pt>
                <c:pt idx="296">
                  <c:v>46.514853000000002</c:v>
                </c:pt>
                <c:pt idx="297">
                  <c:v>45.662002000000001</c:v>
                </c:pt>
                <c:pt idx="298">
                  <c:v>46.089976999999998</c:v>
                </c:pt>
                <c:pt idx="299">
                  <c:v>45.564633999999998</c:v>
                </c:pt>
                <c:pt idx="300">
                  <c:v>44.349316999999999</c:v>
                </c:pt>
                <c:pt idx="301">
                  <c:v>45.677360999999998</c:v>
                </c:pt>
                <c:pt idx="302">
                  <c:v>44.935932000000001</c:v>
                </c:pt>
                <c:pt idx="303">
                  <c:v>45.876795999999999</c:v>
                </c:pt>
                <c:pt idx="304">
                  <c:v>44.999673000000001</c:v>
                </c:pt>
                <c:pt idx="305">
                  <c:v>45.219895000000001</c:v>
                </c:pt>
                <c:pt idx="306">
                  <c:v>46.253960999999997</c:v>
                </c:pt>
                <c:pt idx="307">
                  <c:v>44.349854000000001</c:v>
                </c:pt>
                <c:pt idx="308">
                  <c:v>46.332738999999997</c:v>
                </c:pt>
                <c:pt idx="309">
                  <c:v>46.860342000000003</c:v>
                </c:pt>
                <c:pt idx="310">
                  <c:v>46.811154000000002</c:v>
                </c:pt>
                <c:pt idx="311">
                  <c:v>44.275201000000003</c:v>
                </c:pt>
                <c:pt idx="312">
                  <c:v>45.370885000000001</c:v>
                </c:pt>
                <c:pt idx="313">
                  <c:v>44.044144000000003</c:v>
                </c:pt>
                <c:pt idx="314">
                  <c:v>42.195638000000002</c:v>
                </c:pt>
                <c:pt idx="315">
                  <c:v>39.335377999999999</c:v>
                </c:pt>
                <c:pt idx="316">
                  <c:v>36.463787000000004</c:v>
                </c:pt>
                <c:pt idx="317">
                  <c:v>35.055937999999998</c:v>
                </c:pt>
                <c:pt idx="318">
                  <c:v>33.550716000000001</c:v>
                </c:pt>
                <c:pt idx="319">
                  <c:v>28.947030000000002</c:v>
                </c:pt>
                <c:pt idx="320">
                  <c:v>27.712693000000002</c:v>
                </c:pt>
                <c:pt idx="321">
                  <c:v>27.806746</c:v>
                </c:pt>
                <c:pt idx="322">
                  <c:v>28.535056999999998</c:v>
                </c:pt>
                <c:pt idx="323">
                  <c:v>26.536936000000001</c:v>
                </c:pt>
                <c:pt idx="324">
                  <c:v>25.883645999999999</c:v>
                </c:pt>
                <c:pt idx="325">
                  <c:v>26.831116000000002</c:v>
                </c:pt>
                <c:pt idx="326">
                  <c:v>28.309221999999998</c:v>
                </c:pt>
                <c:pt idx="327">
                  <c:v>28.816966000000001</c:v>
                </c:pt>
                <c:pt idx="328">
                  <c:v>29.056712000000001</c:v>
                </c:pt>
                <c:pt idx="329">
                  <c:v>28.313753999999999</c:v>
                </c:pt>
                <c:pt idx="330">
                  <c:v>27.167952</c:v>
                </c:pt>
                <c:pt idx="331">
                  <c:v>26.142544999999998</c:v>
                </c:pt>
                <c:pt idx="332">
                  <c:v>26.367825</c:v>
                </c:pt>
                <c:pt idx="333">
                  <c:v>28.947092999999999</c:v>
                </c:pt>
                <c:pt idx="334">
                  <c:v>30.622824999999999</c:v>
                </c:pt>
                <c:pt idx="335">
                  <c:v>31.085387000000001</c:v>
                </c:pt>
                <c:pt idx="336">
                  <c:v>30.200389000000001</c:v>
                </c:pt>
                <c:pt idx="337">
                  <c:v>31.086841</c:v>
                </c:pt>
                <c:pt idx="338">
                  <c:v>30.412296999999999</c:v>
                </c:pt>
                <c:pt idx="339">
                  <c:v>30.788242</c:v>
                </c:pt>
                <c:pt idx="340">
                  <c:v>31.372575999999999</c:v>
                </c:pt>
                <c:pt idx="341">
                  <c:v>29.850722000000001</c:v>
                </c:pt>
                <c:pt idx="342">
                  <c:v>29.407878</c:v>
                </c:pt>
                <c:pt idx="343">
                  <c:v>28.520900999999999</c:v>
                </c:pt>
                <c:pt idx="344">
                  <c:v>29.970516</c:v>
                </c:pt>
                <c:pt idx="345">
                  <c:v>29.378712</c:v>
                </c:pt>
                <c:pt idx="346">
                  <c:v>28.706379999999999</c:v>
                </c:pt>
                <c:pt idx="347">
                  <c:v>29.422011000000001</c:v>
                </c:pt>
                <c:pt idx="348">
                  <c:v>29.135427</c:v>
                </c:pt>
                <c:pt idx="349">
                  <c:v>27.911749</c:v>
                </c:pt>
                <c:pt idx="350">
                  <c:v>26.509743</c:v>
                </c:pt>
                <c:pt idx="351">
                  <c:v>27.83314</c:v>
                </c:pt>
                <c:pt idx="352">
                  <c:v>28.587439</c:v>
                </c:pt>
                <c:pt idx="353">
                  <c:v>27.722311000000001</c:v>
                </c:pt>
                <c:pt idx="354">
                  <c:v>27.565147</c:v>
                </c:pt>
                <c:pt idx="355">
                  <c:v>28.060596</c:v>
                </c:pt>
                <c:pt idx="356">
                  <c:v>26.693218999999999</c:v>
                </c:pt>
                <c:pt idx="357">
                  <c:v>27.073944000000001</c:v>
                </c:pt>
                <c:pt idx="358">
                  <c:v>27.109318999999999</c:v>
                </c:pt>
                <c:pt idx="359">
                  <c:v>26.221747000000001</c:v>
                </c:pt>
                <c:pt idx="360">
                  <c:v>24.928211000000001</c:v>
                </c:pt>
                <c:pt idx="361">
                  <c:v>25.059723000000002</c:v>
                </c:pt>
                <c:pt idx="362">
                  <c:v>25.284609</c:v>
                </c:pt>
                <c:pt idx="363">
                  <c:v>25.508417999999999</c:v>
                </c:pt>
                <c:pt idx="364">
                  <c:v>25.825151000000002</c:v>
                </c:pt>
                <c:pt idx="365">
                  <c:v>27.553262</c:v>
                </c:pt>
                <c:pt idx="366">
                  <c:v>27.733855999999999</c:v>
                </c:pt>
                <c:pt idx="367">
                  <c:v>28.179123000000001</c:v>
                </c:pt>
                <c:pt idx="368">
                  <c:v>29.816201</c:v>
                </c:pt>
                <c:pt idx="369">
                  <c:v>31.194579999999998</c:v>
                </c:pt>
                <c:pt idx="370">
                  <c:v>30.092714000000001</c:v>
                </c:pt>
                <c:pt idx="371">
                  <c:v>31.177085000000002</c:v>
                </c:pt>
                <c:pt idx="372">
                  <c:v>31.307652999999998</c:v>
                </c:pt>
                <c:pt idx="373">
                  <c:v>31.287519</c:v>
                </c:pt>
                <c:pt idx="374">
                  <c:v>34.835250000000002</c:v>
                </c:pt>
                <c:pt idx="375">
                  <c:v>35.688836999999999</c:v>
                </c:pt>
                <c:pt idx="376">
                  <c:v>34.987439999999999</c:v>
                </c:pt>
                <c:pt idx="377">
                  <c:v>34.692906000000001</c:v>
                </c:pt>
                <c:pt idx="378">
                  <c:v>34.304803999999997</c:v>
                </c:pt>
                <c:pt idx="379">
                  <c:v>34.631424000000003</c:v>
                </c:pt>
                <c:pt idx="380">
                  <c:v>33.837757000000003</c:v>
                </c:pt>
                <c:pt idx="381">
                  <c:v>33.528222999999997</c:v>
                </c:pt>
                <c:pt idx="382">
                  <c:v>33.803725</c:v>
                </c:pt>
                <c:pt idx="383">
                  <c:v>34.593195000000001</c:v>
                </c:pt>
                <c:pt idx="384">
                  <c:v>36.347472000000003</c:v>
                </c:pt>
                <c:pt idx="385">
                  <c:v>39.057251999999998</c:v>
                </c:pt>
                <c:pt idx="386">
                  <c:v>39.157913000000001</c:v>
                </c:pt>
                <c:pt idx="387">
                  <c:v>37.634211000000001</c:v>
                </c:pt>
                <c:pt idx="388">
                  <c:v>42.168261000000001</c:v>
                </c:pt>
                <c:pt idx="389">
                  <c:v>43.234597000000001</c:v>
                </c:pt>
                <c:pt idx="390">
                  <c:v>43.346341000000002</c:v>
                </c:pt>
                <c:pt idx="391">
                  <c:v>43.586559999999999</c:v>
                </c:pt>
                <c:pt idx="392">
                  <c:v>42.989204999999998</c:v>
                </c:pt>
                <c:pt idx="393">
                  <c:v>43.891651000000003</c:v>
                </c:pt>
                <c:pt idx="394">
                  <c:v>43.723843000000002</c:v>
                </c:pt>
                <c:pt idx="395">
                  <c:v>47.773071000000002</c:v>
                </c:pt>
                <c:pt idx="396">
                  <c:v>47.313130999999998</c:v>
                </c:pt>
                <c:pt idx="397">
                  <c:v>46.146949999999997</c:v>
                </c:pt>
                <c:pt idx="398">
                  <c:v>46.540143999999998</c:v>
                </c:pt>
                <c:pt idx="399">
                  <c:v>47.063384999999997</c:v>
                </c:pt>
                <c:pt idx="400">
                  <c:v>49.127246999999997</c:v>
                </c:pt>
                <c:pt idx="401">
                  <c:v>48.829557000000001</c:v>
                </c:pt>
                <c:pt idx="402">
                  <c:v>49.134377000000001</c:v>
                </c:pt>
                <c:pt idx="403">
                  <c:v>48.165674000000003</c:v>
                </c:pt>
                <c:pt idx="404">
                  <c:v>48.321429000000002</c:v>
                </c:pt>
                <c:pt idx="405">
                  <c:v>47.168300000000002</c:v>
                </c:pt>
                <c:pt idx="406">
                  <c:v>46.627797999999999</c:v>
                </c:pt>
                <c:pt idx="407">
                  <c:v>47.222549000000001</c:v>
                </c:pt>
                <c:pt idx="408">
                  <c:v>45.690207999999998</c:v>
                </c:pt>
                <c:pt idx="409">
                  <c:v>49.407378999999999</c:v>
                </c:pt>
                <c:pt idx="410">
                  <c:v>42.844585000000002</c:v>
                </c:pt>
                <c:pt idx="411">
                  <c:v>40.609003999999999</c:v>
                </c:pt>
                <c:pt idx="412">
                  <c:v>41.449627999999997</c:v>
                </c:pt>
                <c:pt idx="413">
                  <c:v>65.828106000000005</c:v>
                </c:pt>
                <c:pt idx="414">
                  <c:v>65.387304999999998</c:v>
                </c:pt>
                <c:pt idx="415">
                  <c:v>67.953301999999994</c:v>
                </c:pt>
                <c:pt idx="416">
                  <c:v>68.165518000000006</c:v>
                </c:pt>
                <c:pt idx="417">
                  <c:v>64.800155000000004</c:v>
                </c:pt>
                <c:pt idx="418">
                  <c:v>64.810102999999998</c:v>
                </c:pt>
                <c:pt idx="419">
                  <c:v>64.619253999999998</c:v>
                </c:pt>
                <c:pt idx="420">
                  <c:v>62.871428000000002</c:v>
                </c:pt>
                <c:pt idx="421">
                  <c:v>62.790764000000003</c:v>
                </c:pt>
                <c:pt idx="422">
                  <c:v>62.134633999999998</c:v>
                </c:pt>
                <c:pt idx="423">
                  <c:v>59.868664000000003</c:v>
                </c:pt>
                <c:pt idx="424">
                  <c:v>59.564087999999998</c:v>
                </c:pt>
                <c:pt idx="425">
                  <c:v>59.818306</c:v>
                </c:pt>
                <c:pt idx="426">
                  <c:v>59.967585999999997</c:v>
                </c:pt>
                <c:pt idx="427">
                  <c:v>60.611643000000001</c:v>
                </c:pt>
                <c:pt idx="428">
                  <c:v>60.876894999999998</c:v>
                </c:pt>
                <c:pt idx="429">
                  <c:v>61.664349000000001</c:v>
                </c:pt>
                <c:pt idx="430">
                  <c:v>60.715960000000003</c:v>
                </c:pt>
                <c:pt idx="431">
                  <c:v>60.699499000000003</c:v>
                </c:pt>
                <c:pt idx="432">
                  <c:v>60.395955999999998</c:v>
                </c:pt>
                <c:pt idx="433">
                  <c:v>60.358972000000001</c:v>
                </c:pt>
                <c:pt idx="434">
                  <c:v>60.814912999999997</c:v>
                </c:pt>
                <c:pt idx="435">
                  <c:v>60.120562</c:v>
                </c:pt>
                <c:pt idx="436">
                  <c:v>59.852291999999998</c:v>
                </c:pt>
                <c:pt idx="437">
                  <c:v>63.409419</c:v>
                </c:pt>
                <c:pt idx="438">
                  <c:v>67.250783999999996</c:v>
                </c:pt>
                <c:pt idx="439">
                  <c:v>67.584835999999996</c:v>
                </c:pt>
                <c:pt idx="440">
                  <c:v>66.743146999999993</c:v>
                </c:pt>
                <c:pt idx="441">
                  <c:v>66.949445999999995</c:v>
                </c:pt>
                <c:pt idx="442">
                  <c:v>66.600047000000004</c:v>
                </c:pt>
                <c:pt idx="443">
                  <c:v>66.393694999999994</c:v>
                </c:pt>
                <c:pt idx="444">
                  <c:v>69.893056000000001</c:v>
                </c:pt>
                <c:pt idx="445">
                  <c:v>70.275383000000005</c:v>
                </c:pt>
                <c:pt idx="446">
                  <c:v>69.766484000000005</c:v>
                </c:pt>
                <c:pt idx="447">
                  <c:v>67.631274000000005</c:v>
                </c:pt>
                <c:pt idx="448">
                  <c:v>66.282979999999995</c:v>
                </c:pt>
                <c:pt idx="449">
                  <c:v>66.708984000000001</c:v>
                </c:pt>
                <c:pt idx="450">
                  <c:v>66.767028999999994</c:v>
                </c:pt>
                <c:pt idx="451">
                  <c:v>67.131136999999995</c:v>
                </c:pt>
                <c:pt idx="452">
                  <c:v>64.572042999999994</c:v>
                </c:pt>
                <c:pt idx="453">
                  <c:v>63.413784</c:v>
                </c:pt>
                <c:pt idx="454">
                  <c:v>63.045102</c:v>
                </c:pt>
                <c:pt idx="455">
                  <c:v>63.345151999999999</c:v>
                </c:pt>
                <c:pt idx="456">
                  <c:v>60.871693</c:v>
                </c:pt>
                <c:pt idx="457">
                  <c:v>60.416758999999999</c:v>
                </c:pt>
                <c:pt idx="458">
                  <c:v>60.248125999999999</c:v>
                </c:pt>
                <c:pt idx="459">
                  <c:v>60.1372</c:v>
                </c:pt>
                <c:pt idx="460">
                  <c:v>59.930745999999999</c:v>
                </c:pt>
                <c:pt idx="461">
                  <c:v>59.687466999999998</c:v>
                </c:pt>
                <c:pt idx="462">
                  <c:v>57.749872000000003</c:v>
                </c:pt>
                <c:pt idx="463">
                  <c:v>56.507595000000002</c:v>
                </c:pt>
                <c:pt idx="464">
                  <c:v>56.777628</c:v>
                </c:pt>
                <c:pt idx="465">
                  <c:v>56.800508999999998</c:v>
                </c:pt>
                <c:pt idx="466">
                  <c:v>54.563146000000003</c:v>
                </c:pt>
                <c:pt idx="467">
                  <c:v>55.188963999999999</c:v>
                </c:pt>
                <c:pt idx="468">
                  <c:v>57.165964000000002</c:v>
                </c:pt>
                <c:pt idx="469">
                  <c:v>56.469363000000001</c:v>
                </c:pt>
                <c:pt idx="470">
                  <c:v>55.975219000000003</c:v>
                </c:pt>
                <c:pt idx="471">
                  <c:v>56.687035999999999</c:v>
                </c:pt>
                <c:pt idx="472">
                  <c:v>57.719728000000003</c:v>
                </c:pt>
                <c:pt idx="473">
                  <c:v>56.788426000000001</c:v>
                </c:pt>
                <c:pt idx="474">
                  <c:v>55.586041999999999</c:v>
                </c:pt>
                <c:pt idx="475">
                  <c:v>56.040086000000002</c:v>
                </c:pt>
                <c:pt idx="476">
                  <c:v>56.965344999999999</c:v>
                </c:pt>
                <c:pt idx="477">
                  <c:v>58.197434999999999</c:v>
                </c:pt>
                <c:pt idx="478">
                  <c:v>58.332585999999999</c:v>
                </c:pt>
                <c:pt idx="479">
                  <c:v>58.042374000000002</c:v>
                </c:pt>
                <c:pt idx="480">
                  <c:v>58.025821000000001</c:v>
                </c:pt>
                <c:pt idx="481">
                  <c:v>57.724510000000002</c:v>
                </c:pt>
                <c:pt idx="482">
                  <c:v>57.950381999999998</c:v>
                </c:pt>
                <c:pt idx="483">
                  <c:v>58.124040999999998</c:v>
                </c:pt>
                <c:pt idx="484">
                  <c:v>56.964587000000002</c:v>
                </c:pt>
                <c:pt idx="485">
                  <c:v>56.932226</c:v>
                </c:pt>
                <c:pt idx="486">
                  <c:v>57.561641000000002</c:v>
                </c:pt>
                <c:pt idx="487">
                  <c:v>57.754069999999999</c:v>
                </c:pt>
                <c:pt idx="488">
                  <c:v>57.243749999999999</c:v>
                </c:pt>
                <c:pt idx="489">
                  <c:v>57.772742999999998</c:v>
                </c:pt>
                <c:pt idx="490">
                  <c:v>58.068523999999996</c:v>
                </c:pt>
                <c:pt idx="491">
                  <c:v>58.469776000000003</c:v>
                </c:pt>
                <c:pt idx="492">
                  <c:v>59.249456000000002</c:v>
                </c:pt>
                <c:pt idx="493">
                  <c:v>59.144154</c:v>
                </c:pt>
                <c:pt idx="494">
                  <c:v>57.951126000000002</c:v>
                </c:pt>
                <c:pt idx="495">
                  <c:v>58.281210999999999</c:v>
                </c:pt>
                <c:pt idx="496">
                  <c:v>58.183438000000002</c:v>
                </c:pt>
                <c:pt idx="497">
                  <c:v>62.280101999999999</c:v>
                </c:pt>
                <c:pt idx="498">
                  <c:v>64.379101000000006</c:v>
                </c:pt>
                <c:pt idx="499">
                  <c:v>64.478070000000002</c:v>
                </c:pt>
                <c:pt idx="500">
                  <c:v>65.519375999999994</c:v>
                </c:pt>
                <c:pt idx="501">
                  <c:v>67.336873999999995</c:v>
                </c:pt>
                <c:pt idx="502">
                  <c:v>68.599971999999994</c:v>
                </c:pt>
                <c:pt idx="503">
                  <c:v>68.932473999999999</c:v>
                </c:pt>
                <c:pt idx="504">
                  <c:v>64.053338999999994</c:v>
                </c:pt>
                <c:pt idx="505">
                  <c:v>63.755265000000001</c:v>
                </c:pt>
                <c:pt idx="506">
                  <c:v>63.584060999999998</c:v>
                </c:pt>
                <c:pt idx="507">
                  <c:v>62.939588999999998</c:v>
                </c:pt>
                <c:pt idx="508">
                  <c:v>70.716013000000004</c:v>
                </c:pt>
                <c:pt idx="509">
                  <c:v>70.498501000000005</c:v>
                </c:pt>
                <c:pt idx="510">
                  <c:v>70.660617999999999</c:v>
                </c:pt>
                <c:pt idx="511">
                  <c:v>74.302012000000005</c:v>
                </c:pt>
                <c:pt idx="512">
                  <c:v>73.945970000000003</c:v>
                </c:pt>
                <c:pt idx="513">
                  <c:v>73.568414000000004</c:v>
                </c:pt>
                <c:pt idx="514">
                  <c:v>73.827483000000001</c:v>
                </c:pt>
                <c:pt idx="515">
                  <c:v>74.328433000000004</c:v>
                </c:pt>
                <c:pt idx="516">
                  <c:v>66.658314000000004</c:v>
                </c:pt>
                <c:pt idx="517">
                  <c:v>64.911169999999998</c:v>
                </c:pt>
                <c:pt idx="518">
                  <c:v>70.437516000000002</c:v>
                </c:pt>
                <c:pt idx="519">
                  <c:v>69.516081999999997</c:v>
                </c:pt>
                <c:pt idx="520">
                  <c:v>63.819885999999997</c:v>
                </c:pt>
                <c:pt idx="521">
                  <c:v>63.273704000000002</c:v>
                </c:pt>
                <c:pt idx="522">
                  <c:v>63.277498999999999</c:v>
                </c:pt>
                <c:pt idx="523">
                  <c:v>63.742539999999998</c:v>
                </c:pt>
                <c:pt idx="524">
                  <c:v>63.893228000000001</c:v>
                </c:pt>
                <c:pt idx="525">
                  <c:v>63.790481</c:v>
                </c:pt>
                <c:pt idx="526">
                  <c:v>61.231321000000001</c:v>
                </c:pt>
                <c:pt idx="527">
                  <c:v>61.156213999999999</c:v>
                </c:pt>
                <c:pt idx="528">
                  <c:v>61.206162999999997</c:v>
                </c:pt>
                <c:pt idx="529">
                  <c:v>61.89987</c:v>
                </c:pt>
                <c:pt idx="530">
                  <c:v>56.572657</c:v>
                </c:pt>
                <c:pt idx="531">
                  <c:v>56.423268</c:v>
                </c:pt>
                <c:pt idx="532">
                  <c:v>56.394632000000001</c:v>
                </c:pt>
                <c:pt idx="533">
                  <c:v>56.937209000000003</c:v>
                </c:pt>
                <c:pt idx="534">
                  <c:v>57.490360000000003</c:v>
                </c:pt>
                <c:pt idx="535">
                  <c:v>57.141716000000002</c:v>
                </c:pt>
                <c:pt idx="536">
                  <c:v>56.229284</c:v>
                </c:pt>
                <c:pt idx="537">
                  <c:v>57.391039999999997</c:v>
                </c:pt>
                <c:pt idx="538">
                  <c:v>60.119183</c:v>
                </c:pt>
                <c:pt idx="539">
                  <c:v>60.154262000000003</c:v>
                </c:pt>
                <c:pt idx="540">
                  <c:v>60.182876999999998</c:v>
                </c:pt>
                <c:pt idx="541">
                  <c:v>60.540908999999999</c:v>
                </c:pt>
                <c:pt idx="542">
                  <c:v>60.608260000000001</c:v>
                </c:pt>
                <c:pt idx="543">
                  <c:v>60.615938</c:v>
                </c:pt>
                <c:pt idx="544">
                  <c:v>62.379413</c:v>
                </c:pt>
                <c:pt idx="545">
                  <c:v>62.490746000000001</c:v>
                </c:pt>
                <c:pt idx="546">
                  <c:v>64.291068999999993</c:v>
                </c:pt>
                <c:pt idx="547">
                  <c:v>62.615879999999997</c:v>
                </c:pt>
                <c:pt idx="548">
                  <c:v>61.359377000000002</c:v>
                </c:pt>
                <c:pt idx="549">
                  <c:v>61.431305000000002</c:v>
                </c:pt>
                <c:pt idx="550">
                  <c:v>61.488182000000002</c:v>
                </c:pt>
                <c:pt idx="551">
                  <c:v>65.075316999999998</c:v>
                </c:pt>
                <c:pt idx="552">
                  <c:v>62.004412000000002</c:v>
                </c:pt>
                <c:pt idx="553">
                  <c:v>61.637523000000002</c:v>
                </c:pt>
                <c:pt idx="554">
                  <c:v>61.318717999999997</c:v>
                </c:pt>
                <c:pt idx="555">
                  <c:v>62.512858999999999</c:v>
                </c:pt>
                <c:pt idx="556">
                  <c:v>62.707304000000001</c:v>
                </c:pt>
                <c:pt idx="557">
                  <c:v>62.584806999999998</c:v>
                </c:pt>
                <c:pt idx="558">
                  <c:v>61.813595999999997</c:v>
                </c:pt>
                <c:pt idx="559">
                  <c:v>71.069348000000005</c:v>
                </c:pt>
                <c:pt idx="560">
                  <c:v>71.020647999999994</c:v>
                </c:pt>
                <c:pt idx="561">
                  <c:v>70.934499000000002</c:v>
                </c:pt>
                <c:pt idx="562">
                  <c:v>71.097533999999996</c:v>
                </c:pt>
                <c:pt idx="563">
                  <c:v>71.434814000000003</c:v>
                </c:pt>
                <c:pt idx="564">
                  <c:v>71.290189999999996</c:v>
                </c:pt>
                <c:pt idx="565">
                  <c:v>71.273122999999998</c:v>
                </c:pt>
                <c:pt idx="566">
                  <c:v>71.395280999999997</c:v>
                </c:pt>
                <c:pt idx="567">
                  <c:v>71.297011999999995</c:v>
                </c:pt>
                <c:pt idx="568">
                  <c:v>70.575892999999994</c:v>
                </c:pt>
                <c:pt idx="569">
                  <c:v>70.699555000000004</c:v>
                </c:pt>
                <c:pt idx="570">
                  <c:v>67.651399999999995</c:v>
                </c:pt>
                <c:pt idx="571">
                  <c:v>68.287344000000004</c:v>
                </c:pt>
                <c:pt idx="572">
                  <c:v>67.989165999999997</c:v>
                </c:pt>
                <c:pt idx="573">
                  <c:v>68.024238999999994</c:v>
                </c:pt>
                <c:pt idx="574">
                  <c:v>67.862758999999997</c:v>
                </c:pt>
                <c:pt idx="575">
                  <c:v>68.090152000000003</c:v>
                </c:pt>
                <c:pt idx="576">
                  <c:v>68.895077000000001</c:v>
                </c:pt>
                <c:pt idx="577">
                  <c:v>69.344746000000001</c:v>
                </c:pt>
                <c:pt idx="578">
                  <c:v>65.800475000000006</c:v>
                </c:pt>
                <c:pt idx="579">
                  <c:v>66.033693</c:v>
                </c:pt>
                <c:pt idx="580">
                  <c:v>65.264104000000003</c:v>
                </c:pt>
                <c:pt idx="581">
                  <c:v>65.477868000000001</c:v>
                </c:pt>
                <c:pt idx="582">
                  <c:v>65.121253999999993</c:v>
                </c:pt>
                <c:pt idx="583">
                  <c:v>59.814079999999997</c:v>
                </c:pt>
                <c:pt idx="584">
                  <c:v>59.529283999999997</c:v>
                </c:pt>
                <c:pt idx="585">
                  <c:v>59.728282999999998</c:v>
                </c:pt>
                <c:pt idx="586">
                  <c:v>57.772592000000003</c:v>
                </c:pt>
                <c:pt idx="587">
                  <c:v>56.646447999999999</c:v>
                </c:pt>
                <c:pt idx="588">
                  <c:v>42.942802</c:v>
                </c:pt>
                <c:pt idx="589">
                  <c:v>42.009731000000002</c:v>
                </c:pt>
                <c:pt idx="590">
                  <c:v>54.648521000000002</c:v>
                </c:pt>
                <c:pt idx="591">
                  <c:v>55.287103999999999</c:v>
                </c:pt>
                <c:pt idx="592">
                  <c:v>55.298473000000001</c:v>
                </c:pt>
                <c:pt idx="593">
                  <c:v>55.411499999999997</c:v>
                </c:pt>
                <c:pt idx="594">
                  <c:v>53.764192000000001</c:v>
                </c:pt>
                <c:pt idx="595">
                  <c:v>53.539994</c:v>
                </c:pt>
                <c:pt idx="596">
                  <c:v>53.869109000000002</c:v>
                </c:pt>
                <c:pt idx="597">
                  <c:v>54.948681999999998</c:v>
                </c:pt>
                <c:pt idx="598">
                  <c:v>55.082335999999998</c:v>
                </c:pt>
                <c:pt idx="599">
                  <c:v>55.010379</c:v>
                </c:pt>
                <c:pt idx="600">
                  <c:v>55.174190000000003</c:v>
                </c:pt>
                <c:pt idx="601">
                  <c:v>55.021974999999998</c:v>
                </c:pt>
                <c:pt idx="602">
                  <c:v>54.877487000000002</c:v>
                </c:pt>
                <c:pt idx="603">
                  <c:v>58.431387000000001</c:v>
                </c:pt>
                <c:pt idx="604">
                  <c:v>57.612555</c:v>
                </c:pt>
                <c:pt idx="605">
                  <c:v>57.838059000000001</c:v>
                </c:pt>
                <c:pt idx="606">
                  <c:v>58.231577000000001</c:v>
                </c:pt>
                <c:pt idx="607">
                  <c:v>57.220615000000002</c:v>
                </c:pt>
                <c:pt idx="608">
                  <c:v>50.827021000000002</c:v>
                </c:pt>
                <c:pt idx="609">
                  <c:v>49.963712000000001</c:v>
                </c:pt>
                <c:pt idx="610">
                  <c:v>49.472805999999999</c:v>
                </c:pt>
                <c:pt idx="611">
                  <c:v>49.737166000000002</c:v>
                </c:pt>
                <c:pt idx="612">
                  <c:v>50.381131000000003</c:v>
                </c:pt>
                <c:pt idx="613">
                  <c:v>50.098744000000003</c:v>
                </c:pt>
                <c:pt idx="614">
                  <c:v>50.251460000000002</c:v>
                </c:pt>
                <c:pt idx="615">
                  <c:v>50.700547999999998</c:v>
                </c:pt>
                <c:pt idx="616">
                  <c:v>51.337299000000002</c:v>
                </c:pt>
                <c:pt idx="617">
                  <c:v>48.549647999999998</c:v>
                </c:pt>
                <c:pt idx="618">
                  <c:v>48.355781</c:v>
                </c:pt>
                <c:pt idx="619">
                  <c:v>48.582273000000001</c:v>
                </c:pt>
                <c:pt idx="620">
                  <c:v>48.368968000000002</c:v>
                </c:pt>
                <c:pt idx="621">
                  <c:v>52.256067999999999</c:v>
                </c:pt>
                <c:pt idx="622">
                  <c:v>54.009511000000003</c:v>
                </c:pt>
                <c:pt idx="623">
                  <c:v>53.975915000000001</c:v>
                </c:pt>
                <c:pt idx="624">
                  <c:v>53.493518000000002</c:v>
                </c:pt>
                <c:pt idx="625">
                  <c:v>53.464241000000001</c:v>
                </c:pt>
                <c:pt idx="626">
                  <c:v>53.505420999999998</c:v>
                </c:pt>
                <c:pt idx="627">
                  <c:v>53.034998999999999</c:v>
                </c:pt>
                <c:pt idx="628">
                  <c:v>52.637850999999998</c:v>
                </c:pt>
                <c:pt idx="629">
                  <c:v>53.223835000000001</c:v>
                </c:pt>
                <c:pt idx="630">
                  <c:v>52.261254000000001</c:v>
                </c:pt>
                <c:pt idx="631">
                  <c:v>52.145192999999999</c:v>
                </c:pt>
                <c:pt idx="632">
                  <c:v>52.223820000000003</c:v>
                </c:pt>
                <c:pt idx="633">
                  <c:v>52.416381000000001</c:v>
                </c:pt>
                <c:pt idx="634">
                  <c:v>56.533535000000001</c:v>
                </c:pt>
                <c:pt idx="635">
                  <c:v>56.444325999999997</c:v>
                </c:pt>
                <c:pt idx="636">
                  <c:v>55.408236000000002</c:v>
                </c:pt>
                <c:pt idx="637">
                  <c:v>55.501009000000003</c:v>
                </c:pt>
                <c:pt idx="638">
                  <c:v>56.073627999999999</c:v>
                </c:pt>
                <c:pt idx="639">
                  <c:v>53.319037000000002</c:v>
                </c:pt>
                <c:pt idx="640">
                  <c:v>53.149175</c:v>
                </c:pt>
                <c:pt idx="641">
                  <c:v>52.981791999999999</c:v>
                </c:pt>
                <c:pt idx="642">
                  <c:v>53.028435000000002</c:v>
                </c:pt>
                <c:pt idx="643">
                  <c:v>52.862585000000003</c:v>
                </c:pt>
                <c:pt idx="644">
                  <c:v>52.814532</c:v>
                </c:pt>
                <c:pt idx="645">
                  <c:v>52.739392000000002</c:v>
                </c:pt>
                <c:pt idx="646">
                  <c:v>52.692515</c:v>
                </c:pt>
                <c:pt idx="647">
                  <c:v>53.058459999999997</c:v>
                </c:pt>
                <c:pt idx="648">
                  <c:v>53.395498000000003</c:v>
                </c:pt>
                <c:pt idx="649">
                  <c:v>53.167281000000003</c:v>
                </c:pt>
                <c:pt idx="650">
                  <c:v>53.447501000000003</c:v>
                </c:pt>
                <c:pt idx="651">
                  <c:v>52.665855999999998</c:v>
                </c:pt>
                <c:pt idx="652">
                  <c:v>52.498151</c:v>
                </c:pt>
                <c:pt idx="653">
                  <c:v>52.219152999999999</c:v>
                </c:pt>
                <c:pt idx="654">
                  <c:v>52.092371999999997</c:v>
                </c:pt>
                <c:pt idx="655">
                  <c:v>51.744028</c:v>
                </c:pt>
                <c:pt idx="656">
                  <c:v>51.711184000000003</c:v>
                </c:pt>
                <c:pt idx="657">
                  <c:v>51.890960999999997</c:v>
                </c:pt>
                <c:pt idx="658">
                  <c:v>51.883679999999998</c:v>
                </c:pt>
                <c:pt idx="659">
                  <c:v>52.377161000000001</c:v>
                </c:pt>
                <c:pt idx="660">
                  <c:v>52.365839999999999</c:v>
                </c:pt>
                <c:pt idx="661">
                  <c:v>52.057139999999997</c:v>
                </c:pt>
                <c:pt idx="662">
                  <c:v>52.639864000000003</c:v>
                </c:pt>
                <c:pt idx="663">
                  <c:v>52.603679999999997</c:v>
                </c:pt>
                <c:pt idx="664">
                  <c:v>52.738160000000001</c:v>
                </c:pt>
                <c:pt idx="665">
                  <c:v>52.676257</c:v>
                </c:pt>
                <c:pt idx="666">
                  <c:v>52.745148999999998</c:v>
                </c:pt>
                <c:pt idx="667">
                  <c:v>52.743105999999997</c:v>
                </c:pt>
                <c:pt idx="668">
                  <c:v>52.721632999999997</c:v>
                </c:pt>
                <c:pt idx="669">
                  <c:v>50.896503000000003</c:v>
                </c:pt>
                <c:pt idx="670">
                  <c:v>51.529214000000003</c:v>
                </c:pt>
                <c:pt idx="671">
                  <c:v>51.598103999999999</c:v>
                </c:pt>
                <c:pt idx="672">
                  <c:v>47.118907</c:v>
                </c:pt>
                <c:pt idx="673">
                  <c:v>46.909489999999998</c:v>
                </c:pt>
                <c:pt idx="674">
                  <c:v>46.982404000000002</c:v>
                </c:pt>
                <c:pt idx="675">
                  <c:v>47.337933999999997</c:v>
                </c:pt>
                <c:pt idx="676">
                  <c:v>47.354891000000002</c:v>
                </c:pt>
                <c:pt idx="677">
                  <c:v>48.481968999999999</c:v>
                </c:pt>
                <c:pt idx="678">
                  <c:v>48.204934000000002</c:v>
                </c:pt>
                <c:pt idx="679">
                  <c:v>47.918309000000001</c:v>
                </c:pt>
                <c:pt idx="680">
                  <c:v>47.746862</c:v>
                </c:pt>
                <c:pt idx="681">
                  <c:v>47.748506999999996</c:v>
                </c:pt>
                <c:pt idx="682">
                  <c:v>47.451563</c:v>
                </c:pt>
                <c:pt idx="683">
                  <c:v>48.982194999999997</c:v>
                </c:pt>
                <c:pt idx="684">
                  <c:v>48.919355000000003</c:v>
                </c:pt>
                <c:pt idx="685">
                  <c:v>48.822704999999999</c:v>
                </c:pt>
                <c:pt idx="686">
                  <c:v>49.138879000000003</c:v>
                </c:pt>
                <c:pt idx="687">
                  <c:v>49.136457</c:v>
                </c:pt>
                <c:pt idx="688">
                  <c:v>49.065589000000003</c:v>
                </c:pt>
                <c:pt idx="689">
                  <c:v>49.027346999999999</c:v>
                </c:pt>
                <c:pt idx="690">
                  <c:v>49.117635999999997</c:v>
                </c:pt>
                <c:pt idx="691">
                  <c:v>48.160637000000001</c:v>
                </c:pt>
                <c:pt idx="692">
                  <c:v>48.099418</c:v>
                </c:pt>
                <c:pt idx="693">
                  <c:v>48.144905999999999</c:v>
                </c:pt>
                <c:pt idx="694">
                  <c:v>47.847835000000003</c:v>
                </c:pt>
                <c:pt idx="695">
                  <c:v>50.595534000000001</c:v>
                </c:pt>
                <c:pt idx="696">
                  <c:v>50.895130999999999</c:v>
                </c:pt>
                <c:pt idx="697">
                  <c:v>50.793574</c:v>
                </c:pt>
                <c:pt idx="698">
                  <c:v>50.471682999999999</c:v>
                </c:pt>
                <c:pt idx="699">
                  <c:v>50.963334000000003</c:v>
                </c:pt>
                <c:pt idx="700">
                  <c:v>50.920878000000002</c:v>
                </c:pt>
                <c:pt idx="701">
                  <c:v>51.091974</c:v>
                </c:pt>
                <c:pt idx="702">
                  <c:v>53.127245000000002</c:v>
                </c:pt>
                <c:pt idx="703">
                  <c:v>51.085472000000003</c:v>
                </c:pt>
                <c:pt idx="704">
                  <c:v>51.112825000000001</c:v>
                </c:pt>
                <c:pt idx="705">
                  <c:v>51.097385000000003</c:v>
                </c:pt>
                <c:pt idx="706">
                  <c:v>51.206270000000004</c:v>
                </c:pt>
                <c:pt idx="707">
                  <c:v>51.262672999999999</c:v>
                </c:pt>
                <c:pt idx="708">
                  <c:v>51.465035</c:v>
                </c:pt>
                <c:pt idx="709">
                  <c:v>51.297876000000002</c:v>
                </c:pt>
                <c:pt idx="710">
                  <c:v>51.223745999999998</c:v>
                </c:pt>
                <c:pt idx="711">
                  <c:v>51.137749999999997</c:v>
                </c:pt>
                <c:pt idx="712">
                  <c:v>50.290194</c:v>
                </c:pt>
                <c:pt idx="713">
                  <c:v>50.069603000000001</c:v>
                </c:pt>
                <c:pt idx="714">
                  <c:v>50.139727999999998</c:v>
                </c:pt>
                <c:pt idx="715">
                  <c:v>50.968625000000003</c:v>
                </c:pt>
                <c:pt idx="716">
                  <c:v>50.036799000000002</c:v>
                </c:pt>
                <c:pt idx="717">
                  <c:v>50.036636999999999</c:v>
                </c:pt>
                <c:pt idx="718">
                  <c:v>49.923226999999997</c:v>
                </c:pt>
                <c:pt idx="719">
                  <c:v>49.884222999999999</c:v>
                </c:pt>
                <c:pt idx="720">
                  <c:v>48.339491000000002</c:v>
                </c:pt>
                <c:pt idx="721">
                  <c:v>48.358232000000001</c:v>
                </c:pt>
                <c:pt idx="722">
                  <c:v>47.933866000000002</c:v>
                </c:pt>
                <c:pt idx="723">
                  <c:v>48.043004000000003</c:v>
                </c:pt>
                <c:pt idx="724">
                  <c:v>48.099243000000001</c:v>
                </c:pt>
                <c:pt idx="725">
                  <c:v>47.270097</c:v>
                </c:pt>
                <c:pt idx="726">
                  <c:v>47.003115000000001</c:v>
                </c:pt>
                <c:pt idx="727">
                  <c:v>46.639932000000002</c:v>
                </c:pt>
                <c:pt idx="728">
                  <c:v>46.511127000000002</c:v>
                </c:pt>
                <c:pt idx="729">
                  <c:v>46.585970000000003</c:v>
                </c:pt>
                <c:pt idx="730">
                  <c:v>44.588214999999998</c:v>
                </c:pt>
                <c:pt idx="731">
                  <c:v>44.543615000000003</c:v>
                </c:pt>
                <c:pt idx="732">
                  <c:v>44.687925</c:v>
                </c:pt>
                <c:pt idx="733">
                  <c:v>44.099077999999999</c:v>
                </c:pt>
                <c:pt idx="734">
                  <c:v>43.878888000000003</c:v>
                </c:pt>
                <c:pt idx="735">
                  <c:v>43.926591000000002</c:v>
                </c:pt>
                <c:pt idx="736">
                  <c:v>43.844726000000001</c:v>
                </c:pt>
                <c:pt idx="737">
                  <c:v>44.044916999999998</c:v>
                </c:pt>
                <c:pt idx="738">
                  <c:v>44.128644999999999</c:v>
                </c:pt>
                <c:pt idx="739">
                  <c:v>44.056277000000001</c:v>
                </c:pt>
                <c:pt idx="740">
                  <c:v>44.040140000000001</c:v>
                </c:pt>
                <c:pt idx="741">
                  <c:v>44.551096000000001</c:v>
                </c:pt>
                <c:pt idx="742">
                  <c:v>44.516894000000001</c:v>
                </c:pt>
                <c:pt idx="743">
                  <c:v>44.702595000000002</c:v>
                </c:pt>
                <c:pt idx="744">
                  <c:v>44.108190999999998</c:v>
                </c:pt>
                <c:pt idx="745">
                  <c:v>44.195762999999999</c:v>
                </c:pt>
                <c:pt idx="746">
                  <c:v>42.010008999999997</c:v>
                </c:pt>
                <c:pt idx="747">
                  <c:v>41.903322000000003</c:v>
                </c:pt>
                <c:pt idx="748">
                  <c:v>42.141368999999997</c:v>
                </c:pt>
                <c:pt idx="749">
                  <c:v>41.965865000000001</c:v>
                </c:pt>
                <c:pt idx="750">
                  <c:v>41.820298999999999</c:v>
                </c:pt>
                <c:pt idx="751">
                  <c:v>41.896994999999997</c:v>
                </c:pt>
                <c:pt idx="752">
                  <c:v>41.98386</c:v>
                </c:pt>
                <c:pt idx="753">
                  <c:v>41.962549000000003</c:v>
                </c:pt>
                <c:pt idx="754">
                  <c:v>41.277723999999999</c:v>
                </c:pt>
                <c:pt idx="755">
                  <c:v>41.355662000000002</c:v>
                </c:pt>
                <c:pt idx="756">
                  <c:v>41.282846999999997</c:v>
                </c:pt>
                <c:pt idx="757">
                  <c:v>42.028753999999999</c:v>
                </c:pt>
                <c:pt idx="758">
                  <c:v>40.035829</c:v>
                </c:pt>
                <c:pt idx="759">
                  <c:v>40.111871999999998</c:v>
                </c:pt>
                <c:pt idx="760">
                  <c:v>40.245792999999999</c:v>
                </c:pt>
                <c:pt idx="761">
                  <c:v>40.286324</c:v>
                </c:pt>
                <c:pt idx="762">
                  <c:v>40.855649999999997</c:v>
                </c:pt>
                <c:pt idx="763">
                  <c:v>40.913541000000002</c:v>
                </c:pt>
                <c:pt idx="764">
                  <c:v>39.953684000000003</c:v>
                </c:pt>
                <c:pt idx="765">
                  <c:v>39.450527000000001</c:v>
                </c:pt>
                <c:pt idx="766">
                  <c:v>40.814388000000001</c:v>
                </c:pt>
                <c:pt idx="767">
                  <c:v>40.856226999999997</c:v>
                </c:pt>
                <c:pt idx="768">
                  <c:v>40.875433000000001</c:v>
                </c:pt>
                <c:pt idx="769">
                  <c:v>41.043092000000001</c:v>
                </c:pt>
                <c:pt idx="770">
                  <c:v>40.951194999999998</c:v>
                </c:pt>
                <c:pt idx="771">
                  <c:v>40.863089000000002</c:v>
                </c:pt>
                <c:pt idx="772">
                  <c:v>40.903024000000002</c:v>
                </c:pt>
                <c:pt idx="773">
                  <c:v>40.900393999999999</c:v>
                </c:pt>
                <c:pt idx="774">
                  <c:v>40.649140000000003</c:v>
                </c:pt>
                <c:pt idx="775">
                  <c:v>40.766047</c:v>
                </c:pt>
                <c:pt idx="776">
                  <c:v>39.826053000000002</c:v>
                </c:pt>
                <c:pt idx="777">
                  <c:v>39.809353000000002</c:v>
                </c:pt>
                <c:pt idx="778">
                  <c:v>39.927231999999997</c:v>
                </c:pt>
                <c:pt idx="779">
                  <c:v>40.420197000000002</c:v>
                </c:pt>
                <c:pt idx="780">
                  <c:v>39.536158999999998</c:v>
                </c:pt>
                <c:pt idx="781">
                  <c:v>37.754443000000002</c:v>
                </c:pt>
                <c:pt idx="782">
                  <c:v>37.734363000000002</c:v>
                </c:pt>
                <c:pt idx="783">
                  <c:v>37.890143999999999</c:v>
                </c:pt>
                <c:pt idx="784">
                  <c:v>38.244450999999998</c:v>
                </c:pt>
                <c:pt idx="785">
                  <c:v>38.240577000000002</c:v>
                </c:pt>
                <c:pt idx="786">
                  <c:v>37.705460000000002</c:v>
                </c:pt>
                <c:pt idx="787">
                  <c:v>37.714447</c:v>
                </c:pt>
                <c:pt idx="788">
                  <c:v>37.610568000000001</c:v>
                </c:pt>
                <c:pt idx="789">
                  <c:v>37.680956999999999</c:v>
                </c:pt>
                <c:pt idx="790">
                  <c:v>37.670495000000003</c:v>
                </c:pt>
                <c:pt idx="791">
                  <c:v>37.712415999999997</c:v>
                </c:pt>
                <c:pt idx="792">
                  <c:v>37.747622999999997</c:v>
                </c:pt>
                <c:pt idx="793">
                  <c:v>38.784253</c:v>
                </c:pt>
                <c:pt idx="794">
                  <c:v>38.837899</c:v>
                </c:pt>
                <c:pt idx="795">
                  <c:v>38.965231000000003</c:v>
                </c:pt>
                <c:pt idx="796">
                  <c:v>38.865957999999999</c:v>
                </c:pt>
                <c:pt idx="797">
                  <c:v>38.185913999999997</c:v>
                </c:pt>
                <c:pt idx="798">
                  <c:v>38.057440999999997</c:v>
                </c:pt>
                <c:pt idx="799">
                  <c:v>38.025314000000002</c:v>
                </c:pt>
                <c:pt idx="800">
                  <c:v>37.793849999999999</c:v>
                </c:pt>
                <c:pt idx="801">
                  <c:v>37.908819999999999</c:v>
                </c:pt>
                <c:pt idx="802">
                  <c:v>38.032879000000001</c:v>
                </c:pt>
                <c:pt idx="803">
                  <c:v>38.063471999999997</c:v>
                </c:pt>
                <c:pt idx="804">
                  <c:v>38.223022999999998</c:v>
                </c:pt>
                <c:pt idx="805">
                  <c:v>39.515255000000003</c:v>
                </c:pt>
                <c:pt idx="806">
                  <c:v>39.647956999999998</c:v>
                </c:pt>
                <c:pt idx="807">
                  <c:v>39.610039</c:v>
                </c:pt>
                <c:pt idx="808">
                  <c:v>39.04786</c:v>
                </c:pt>
                <c:pt idx="809">
                  <c:v>39.226993</c:v>
                </c:pt>
                <c:pt idx="810">
                  <c:v>39.125861999999998</c:v>
                </c:pt>
                <c:pt idx="811">
                  <c:v>39.102445000000003</c:v>
                </c:pt>
                <c:pt idx="812">
                  <c:v>38.89479</c:v>
                </c:pt>
                <c:pt idx="813">
                  <c:v>38.891173000000002</c:v>
                </c:pt>
                <c:pt idx="814">
                  <c:v>39.028233</c:v>
                </c:pt>
                <c:pt idx="815">
                  <c:v>38.982008</c:v>
                </c:pt>
                <c:pt idx="816">
                  <c:v>39.020493000000002</c:v>
                </c:pt>
                <c:pt idx="817">
                  <c:v>39.145038999999997</c:v>
                </c:pt>
                <c:pt idx="818">
                  <c:v>38.511271999999998</c:v>
                </c:pt>
                <c:pt idx="819">
                  <c:v>38.595934999999997</c:v>
                </c:pt>
                <c:pt idx="820">
                  <c:v>38.485596000000001</c:v>
                </c:pt>
                <c:pt idx="821">
                  <c:v>38.233576999999997</c:v>
                </c:pt>
                <c:pt idx="822">
                  <c:v>38.960200999999998</c:v>
                </c:pt>
                <c:pt idx="823">
                  <c:v>38.989356999999998</c:v>
                </c:pt>
                <c:pt idx="824">
                  <c:v>39.151091000000001</c:v>
                </c:pt>
                <c:pt idx="825">
                  <c:v>38.972614</c:v>
                </c:pt>
                <c:pt idx="826">
                  <c:v>38.807817</c:v>
                </c:pt>
                <c:pt idx="827">
                  <c:v>38.730106999999997</c:v>
                </c:pt>
                <c:pt idx="828">
                  <c:v>38.789544999999997</c:v>
                </c:pt>
                <c:pt idx="829">
                  <c:v>38.298971000000002</c:v>
                </c:pt>
                <c:pt idx="830">
                  <c:v>37.603299999999997</c:v>
                </c:pt>
                <c:pt idx="831">
                  <c:v>27.347971000000001</c:v>
                </c:pt>
                <c:pt idx="832">
                  <c:v>27.755631999999999</c:v>
                </c:pt>
                <c:pt idx="833">
                  <c:v>27.823595000000001</c:v>
                </c:pt>
                <c:pt idx="834">
                  <c:v>27.640373</c:v>
                </c:pt>
                <c:pt idx="835">
                  <c:v>27.691331999999999</c:v>
                </c:pt>
                <c:pt idx="836">
                  <c:v>27.769732999999999</c:v>
                </c:pt>
                <c:pt idx="837">
                  <c:v>28.133389000000001</c:v>
                </c:pt>
                <c:pt idx="838">
                  <c:v>28.404527999999999</c:v>
                </c:pt>
                <c:pt idx="839">
                  <c:v>28.401108000000001</c:v>
                </c:pt>
                <c:pt idx="840">
                  <c:v>28.368948</c:v>
                </c:pt>
                <c:pt idx="841">
                  <c:v>28.536877</c:v>
                </c:pt>
                <c:pt idx="842">
                  <c:v>28.451484000000001</c:v>
                </c:pt>
                <c:pt idx="843">
                  <c:v>28.74878</c:v>
                </c:pt>
                <c:pt idx="844">
                  <c:v>28.860157000000001</c:v>
                </c:pt>
                <c:pt idx="845">
                  <c:v>28.887346999999998</c:v>
                </c:pt>
                <c:pt idx="846">
                  <c:v>28.867260000000002</c:v>
                </c:pt>
                <c:pt idx="847">
                  <c:v>28.823931000000002</c:v>
                </c:pt>
                <c:pt idx="848">
                  <c:v>28.900106999999998</c:v>
                </c:pt>
                <c:pt idx="849">
                  <c:v>28.511167</c:v>
                </c:pt>
                <c:pt idx="850">
                  <c:v>28.522055000000002</c:v>
                </c:pt>
                <c:pt idx="851">
                  <c:v>28.499202</c:v>
                </c:pt>
                <c:pt idx="852">
                  <c:v>28.426062999999999</c:v>
                </c:pt>
                <c:pt idx="853">
                  <c:v>27.307727</c:v>
                </c:pt>
                <c:pt idx="854">
                  <c:v>27.370865999999999</c:v>
                </c:pt>
                <c:pt idx="855">
                  <c:v>27.50704</c:v>
                </c:pt>
                <c:pt idx="856">
                  <c:v>27.392507999999999</c:v>
                </c:pt>
                <c:pt idx="857">
                  <c:v>27.426454</c:v>
                </c:pt>
                <c:pt idx="858">
                  <c:v>27.033594000000001</c:v>
                </c:pt>
                <c:pt idx="859">
                  <c:v>26.678274999999999</c:v>
                </c:pt>
                <c:pt idx="860">
                  <c:v>26.645821999999999</c:v>
                </c:pt>
                <c:pt idx="861">
                  <c:v>25.990769</c:v>
                </c:pt>
                <c:pt idx="862">
                  <c:v>25.899387999999998</c:v>
                </c:pt>
                <c:pt idx="863">
                  <c:v>26.269362000000001</c:v>
                </c:pt>
                <c:pt idx="864">
                  <c:v>26.469963</c:v>
                </c:pt>
                <c:pt idx="865">
                  <c:v>26.366738000000002</c:v>
                </c:pt>
                <c:pt idx="866">
                  <c:v>26.988807999999999</c:v>
                </c:pt>
                <c:pt idx="867">
                  <c:v>26.705466000000001</c:v>
                </c:pt>
                <c:pt idx="868">
                  <c:v>26.024478999999999</c:v>
                </c:pt>
                <c:pt idx="869">
                  <c:v>25.880379999999999</c:v>
                </c:pt>
                <c:pt idx="870">
                  <c:v>25.502655000000001</c:v>
                </c:pt>
                <c:pt idx="871">
                  <c:v>25.131264999999999</c:v>
                </c:pt>
                <c:pt idx="872">
                  <c:v>25.328071000000001</c:v>
                </c:pt>
                <c:pt idx="873">
                  <c:v>25.148904999999999</c:v>
                </c:pt>
                <c:pt idx="874">
                  <c:v>25.344905000000001</c:v>
                </c:pt>
                <c:pt idx="875">
                  <c:v>25.466612000000001</c:v>
                </c:pt>
                <c:pt idx="876">
                  <c:v>24.069006999999999</c:v>
                </c:pt>
                <c:pt idx="877">
                  <c:v>24.144452000000001</c:v>
                </c:pt>
                <c:pt idx="878">
                  <c:v>24.324396</c:v>
                </c:pt>
                <c:pt idx="879">
                  <c:v>24.435092999999998</c:v>
                </c:pt>
                <c:pt idx="880">
                  <c:v>24.024979999999999</c:v>
                </c:pt>
                <c:pt idx="881">
                  <c:v>23.926565</c:v>
                </c:pt>
                <c:pt idx="882">
                  <c:v>23.947399000000001</c:v>
                </c:pt>
                <c:pt idx="883">
                  <c:v>23.951056000000001</c:v>
                </c:pt>
                <c:pt idx="884">
                  <c:v>24.686389999999999</c:v>
                </c:pt>
                <c:pt idx="885">
                  <c:v>24.312279</c:v>
                </c:pt>
                <c:pt idx="886">
                  <c:v>26.748937999999999</c:v>
                </c:pt>
                <c:pt idx="887">
                  <c:v>26.687895000000001</c:v>
                </c:pt>
                <c:pt idx="888">
                  <c:v>26.707581000000001</c:v>
                </c:pt>
                <c:pt idx="889">
                  <c:v>26.313776000000001</c:v>
                </c:pt>
                <c:pt idx="890">
                  <c:v>25.841097000000001</c:v>
                </c:pt>
                <c:pt idx="891">
                  <c:v>25.540937</c:v>
                </c:pt>
                <c:pt idx="892">
                  <c:v>24.913245</c:v>
                </c:pt>
                <c:pt idx="893">
                  <c:v>24.936067999999999</c:v>
                </c:pt>
                <c:pt idx="894">
                  <c:v>25.971854</c:v>
                </c:pt>
                <c:pt idx="895">
                  <c:v>25.988593999999999</c:v>
                </c:pt>
                <c:pt idx="896">
                  <c:v>26.246426</c:v>
                </c:pt>
                <c:pt idx="897">
                  <c:v>26.349426999999999</c:v>
                </c:pt>
                <c:pt idx="898">
                  <c:v>25.784669999999998</c:v>
                </c:pt>
                <c:pt idx="899">
                  <c:v>25.990003999999999</c:v>
                </c:pt>
                <c:pt idx="900">
                  <c:v>25.567751000000001</c:v>
                </c:pt>
                <c:pt idx="901">
                  <c:v>25.326937999999998</c:v>
                </c:pt>
                <c:pt idx="902">
                  <c:v>25.653328999999999</c:v>
                </c:pt>
                <c:pt idx="903">
                  <c:v>24.914301999999999</c:v>
                </c:pt>
                <c:pt idx="904">
                  <c:v>24.428550999999999</c:v>
                </c:pt>
                <c:pt idx="905">
                  <c:v>24.294481000000001</c:v>
                </c:pt>
                <c:pt idx="906">
                  <c:v>24.47655</c:v>
                </c:pt>
                <c:pt idx="907">
                  <c:v>24.602784</c:v>
                </c:pt>
                <c:pt idx="908">
                  <c:v>25.427002000000002</c:v>
                </c:pt>
                <c:pt idx="909">
                  <c:v>25.262957</c:v>
                </c:pt>
                <c:pt idx="910">
                  <c:v>25.397372000000001</c:v>
                </c:pt>
                <c:pt idx="911">
                  <c:v>25.212502000000001</c:v>
                </c:pt>
                <c:pt idx="912">
                  <c:v>23.900863000000001</c:v>
                </c:pt>
                <c:pt idx="913">
                  <c:v>23.897000999999999</c:v>
                </c:pt>
                <c:pt idx="914">
                  <c:v>24.633299000000001</c:v>
                </c:pt>
                <c:pt idx="915">
                  <c:v>24.510556999999999</c:v>
                </c:pt>
                <c:pt idx="916">
                  <c:v>24.76435</c:v>
                </c:pt>
                <c:pt idx="917">
                  <c:v>24.851103999999999</c:v>
                </c:pt>
                <c:pt idx="918">
                  <c:v>24.710740000000001</c:v>
                </c:pt>
                <c:pt idx="919">
                  <c:v>24.057383000000002</c:v>
                </c:pt>
                <c:pt idx="920">
                  <c:v>24.095192000000001</c:v>
                </c:pt>
                <c:pt idx="921">
                  <c:v>24.295635999999998</c:v>
                </c:pt>
                <c:pt idx="922">
                  <c:v>24.411673</c:v>
                </c:pt>
                <c:pt idx="923">
                  <c:v>24.420725000000001</c:v>
                </c:pt>
                <c:pt idx="924">
                  <c:v>24.560172000000001</c:v>
                </c:pt>
                <c:pt idx="925">
                  <c:v>24.491312000000001</c:v>
                </c:pt>
                <c:pt idx="926">
                  <c:v>24.437802000000001</c:v>
                </c:pt>
                <c:pt idx="927">
                  <c:v>24.872610000000002</c:v>
                </c:pt>
                <c:pt idx="928">
                  <c:v>24.862012</c:v>
                </c:pt>
                <c:pt idx="929">
                  <c:v>24.728276000000001</c:v>
                </c:pt>
                <c:pt idx="930">
                  <c:v>24.387999000000001</c:v>
                </c:pt>
                <c:pt idx="931">
                  <c:v>23.491606000000001</c:v>
                </c:pt>
                <c:pt idx="932">
                  <c:v>23.386626</c:v>
                </c:pt>
                <c:pt idx="933">
                  <c:v>23.326072</c:v>
                </c:pt>
                <c:pt idx="934">
                  <c:v>23.313966000000001</c:v>
                </c:pt>
                <c:pt idx="935">
                  <c:v>22.859414999999998</c:v>
                </c:pt>
                <c:pt idx="936">
                  <c:v>17.056695999999999</c:v>
                </c:pt>
                <c:pt idx="937">
                  <c:v>16.956160000000001</c:v>
                </c:pt>
                <c:pt idx="938">
                  <c:v>16.915507000000002</c:v>
                </c:pt>
                <c:pt idx="939">
                  <c:v>16.841317</c:v>
                </c:pt>
                <c:pt idx="940">
                  <c:v>17.049430000000001</c:v>
                </c:pt>
                <c:pt idx="941">
                  <c:v>16.305211</c:v>
                </c:pt>
                <c:pt idx="942">
                  <c:v>16.347833999999999</c:v>
                </c:pt>
                <c:pt idx="943">
                  <c:v>16.364796999999999</c:v>
                </c:pt>
                <c:pt idx="944">
                  <c:v>16.052406999999999</c:v>
                </c:pt>
                <c:pt idx="945">
                  <c:v>17.12931</c:v>
                </c:pt>
                <c:pt idx="946">
                  <c:v>17.455293999999999</c:v>
                </c:pt>
                <c:pt idx="947">
                  <c:v>17.186525</c:v>
                </c:pt>
                <c:pt idx="948">
                  <c:v>17.18056</c:v>
                </c:pt>
                <c:pt idx="949">
                  <c:v>16.810623</c:v>
                </c:pt>
                <c:pt idx="950">
                  <c:v>13.695944000000001</c:v>
                </c:pt>
                <c:pt idx="951">
                  <c:v>13.595838000000001</c:v>
                </c:pt>
                <c:pt idx="952">
                  <c:v>13.42234</c:v>
                </c:pt>
                <c:pt idx="953">
                  <c:v>12.738417</c:v>
                </c:pt>
                <c:pt idx="954">
                  <c:v>12.402900000000001</c:v>
                </c:pt>
                <c:pt idx="955">
                  <c:v>12.328512999999999</c:v>
                </c:pt>
                <c:pt idx="956">
                  <c:v>12.433062</c:v>
                </c:pt>
                <c:pt idx="957">
                  <c:v>12.759219</c:v>
                </c:pt>
                <c:pt idx="958">
                  <c:v>13.000508</c:v>
                </c:pt>
                <c:pt idx="959">
                  <c:v>13.412314</c:v>
                </c:pt>
                <c:pt idx="960">
                  <c:v>15.850439</c:v>
                </c:pt>
                <c:pt idx="961">
                  <c:v>15.777777</c:v>
                </c:pt>
                <c:pt idx="962">
                  <c:v>15.441689</c:v>
                </c:pt>
                <c:pt idx="963">
                  <c:v>15.796950000000001</c:v>
                </c:pt>
                <c:pt idx="964">
                  <c:v>16.241992</c:v>
                </c:pt>
                <c:pt idx="965">
                  <c:v>16.603883</c:v>
                </c:pt>
                <c:pt idx="966">
                  <c:v>16.165697000000002</c:v>
                </c:pt>
                <c:pt idx="967">
                  <c:v>15.29172</c:v>
                </c:pt>
                <c:pt idx="968">
                  <c:v>16.375736</c:v>
                </c:pt>
                <c:pt idx="969">
                  <c:v>18.733643000000001</c:v>
                </c:pt>
                <c:pt idx="970">
                  <c:v>18.845994999999998</c:v>
                </c:pt>
                <c:pt idx="971">
                  <c:v>22.604413000000001</c:v>
                </c:pt>
                <c:pt idx="972">
                  <c:v>21.973448000000001</c:v>
                </c:pt>
                <c:pt idx="973">
                  <c:v>22.236910000000002</c:v>
                </c:pt>
                <c:pt idx="974">
                  <c:v>22.444506000000001</c:v>
                </c:pt>
                <c:pt idx="975">
                  <c:v>23.502922999999999</c:v>
                </c:pt>
                <c:pt idx="976">
                  <c:v>22.895842999999999</c:v>
                </c:pt>
                <c:pt idx="977">
                  <c:v>22.716847999999999</c:v>
                </c:pt>
                <c:pt idx="978">
                  <c:v>22.911014000000002</c:v>
                </c:pt>
                <c:pt idx="979">
                  <c:v>23.599184999999999</c:v>
                </c:pt>
                <c:pt idx="980">
                  <c:v>24.292452000000001</c:v>
                </c:pt>
                <c:pt idx="981">
                  <c:v>23.806778000000001</c:v>
                </c:pt>
                <c:pt idx="982">
                  <c:v>24.067810999999999</c:v>
                </c:pt>
                <c:pt idx="983">
                  <c:v>25.268988</c:v>
                </c:pt>
                <c:pt idx="984">
                  <c:v>25.242948999999999</c:v>
                </c:pt>
                <c:pt idx="985">
                  <c:v>25.208311999999999</c:v>
                </c:pt>
                <c:pt idx="986">
                  <c:v>25.214618999999999</c:v>
                </c:pt>
                <c:pt idx="987">
                  <c:v>25.727784</c:v>
                </c:pt>
                <c:pt idx="988">
                  <c:v>27.767641999999999</c:v>
                </c:pt>
                <c:pt idx="989">
                  <c:v>28.452314999999999</c:v>
                </c:pt>
                <c:pt idx="990">
                  <c:v>30.097602999999999</c:v>
                </c:pt>
                <c:pt idx="991">
                  <c:v>31.385162000000001</c:v>
                </c:pt>
                <c:pt idx="992">
                  <c:v>31.167054</c:v>
                </c:pt>
                <c:pt idx="993">
                  <c:v>31.801929000000001</c:v>
                </c:pt>
                <c:pt idx="994">
                  <c:v>32.244399999999999</c:v>
                </c:pt>
                <c:pt idx="995">
                  <c:v>30.864605999999998</c:v>
                </c:pt>
                <c:pt idx="996">
                  <c:v>31.386768</c:v>
                </c:pt>
                <c:pt idx="997">
                  <c:v>31.355350999999999</c:v>
                </c:pt>
                <c:pt idx="998">
                  <c:v>32.022348999999998</c:v>
                </c:pt>
                <c:pt idx="999">
                  <c:v>31.949795999999999</c:v>
                </c:pt>
                <c:pt idx="1000">
                  <c:v>31.948723999999999</c:v>
                </c:pt>
                <c:pt idx="1001">
                  <c:v>31.615005</c:v>
                </c:pt>
                <c:pt idx="1002">
                  <c:v>32.144841999999997</c:v>
                </c:pt>
                <c:pt idx="1003">
                  <c:v>31.975221999999999</c:v>
                </c:pt>
                <c:pt idx="1004">
                  <c:v>31.847280000000001</c:v>
                </c:pt>
                <c:pt idx="1005">
                  <c:v>31.531331999999999</c:v>
                </c:pt>
                <c:pt idx="1006">
                  <c:v>31.296254999999999</c:v>
                </c:pt>
                <c:pt idx="1007">
                  <c:v>30.77317</c:v>
                </c:pt>
                <c:pt idx="1008">
                  <c:v>30.174624000000001</c:v>
                </c:pt>
                <c:pt idx="1009">
                  <c:v>32.557284000000003</c:v>
                </c:pt>
                <c:pt idx="1010">
                  <c:v>32.325108999999998</c:v>
                </c:pt>
                <c:pt idx="1011">
                  <c:v>32.108787</c:v>
                </c:pt>
                <c:pt idx="1012">
                  <c:v>31.797304</c:v>
                </c:pt>
                <c:pt idx="1013">
                  <c:v>32.594478000000002</c:v>
                </c:pt>
                <c:pt idx="1014">
                  <c:v>33.009135000000001</c:v>
                </c:pt>
                <c:pt idx="1015">
                  <c:v>32.672434000000003</c:v>
                </c:pt>
                <c:pt idx="1016">
                  <c:v>32.726613999999998</c:v>
                </c:pt>
                <c:pt idx="1017">
                  <c:v>32.417301000000002</c:v>
                </c:pt>
                <c:pt idx="1018">
                  <c:v>32.199837000000002</c:v>
                </c:pt>
                <c:pt idx="1019">
                  <c:v>32.248536999999999</c:v>
                </c:pt>
                <c:pt idx="1020">
                  <c:v>36.139722999999996</c:v>
                </c:pt>
                <c:pt idx="1021">
                  <c:v>36.261702</c:v>
                </c:pt>
                <c:pt idx="1022">
                  <c:v>39.670369999999998</c:v>
                </c:pt>
                <c:pt idx="1023">
                  <c:v>39.683793999999999</c:v>
                </c:pt>
                <c:pt idx="1024">
                  <c:v>39.891679000000003</c:v>
                </c:pt>
                <c:pt idx="1025">
                  <c:v>38.335419999999999</c:v>
                </c:pt>
                <c:pt idx="1026">
                  <c:v>37.851098999999998</c:v>
                </c:pt>
                <c:pt idx="1027">
                  <c:v>37.270462000000002</c:v>
                </c:pt>
                <c:pt idx="1028">
                  <c:v>37.256267000000001</c:v>
                </c:pt>
                <c:pt idx="1029">
                  <c:v>38.750767000000003</c:v>
                </c:pt>
                <c:pt idx="1030">
                  <c:v>35.112510999999998</c:v>
                </c:pt>
                <c:pt idx="1031">
                  <c:v>35.142457</c:v>
                </c:pt>
                <c:pt idx="1032">
                  <c:v>33.080829999999999</c:v>
                </c:pt>
                <c:pt idx="1033">
                  <c:v>30.454118999999999</c:v>
                </c:pt>
                <c:pt idx="1034">
                  <c:v>30.704830000000001</c:v>
                </c:pt>
                <c:pt idx="1035">
                  <c:v>27.854158999999999</c:v>
                </c:pt>
                <c:pt idx="1036">
                  <c:v>28.195124</c:v>
                </c:pt>
                <c:pt idx="1037">
                  <c:v>27.781725000000002</c:v>
                </c:pt>
                <c:pt idx="1038">
                  <c:v>27.718935999999999</c:v>
                </c:pt>
                <c:pt idx="1039">
                  <c:v>28.118852</c:v>
                </c:pt>
                <c:pt idx="1040">
                  <c:v>28.337869000000001</c:v>
                </c:pt>
                <c:pt idx="1041">
                  <c:v>28.110789</c:v>
                </c:pt>
                <c:pt idx="1042">
                  <c:v>28.238064999999999</c:v>
                </c:pt>
                <c:pt idx="1043">
                  <c:v>27.354559999999999</c:v>
                </c:pt>
                <c:pt idx="1044">
                  <c:v>27.147328999999999</c:v>
                </c:pt>
                <c:pt idx="1045">
                  <c:v>27.078589999999998</c:v>
                </c:pt>
                <c:pt idx="1046">
                  <c:v>27.052021</c:v>
                </c:pt>
                <c:pt idx="1047">
                  <c:v>24.737276999999999</c:v>
                </c:pt>
                <c:pt idx="1048">
                  <c:v>24.441004</c:v>
                </c:pt>
                <c:pt idx="1049">
                  <c:v>24.263403</c:v>
                </c:pt>
                <c:pt idx="1050">
                  <c:v>24.167273999999999</c:v>
                </c:pt>
                <c:pt idx="1051">
                  <c:v>24.377569000000001</c:v>
                </c:pt>
                <c:pt idx="1052">
                  <c:v>24.430669999999999</c:v>
                </c:pt>
                <c:pt idx="1053">
                  <c:v>24.56129</c:v>
                </c:pt>
                <c:pt idx="1054">
                  <c:v>24.220457</c:v>
                </c:pt>
                <c:pt idx="1055">
                  <c:v>24.25253</c:v>
                </c:pt>
                <c:pt idx="1056">
                  <c:v>24.85322</c:v>
                </c:pt>
                <c:pt idx="1057">
                  <c:v>24.867251</c:v>
                </c:pt>
                <c:pt idx="1058">
                  <c:v>25.140364000000002</c:v>
                </c:pt>
                <c:pt idx="1059">
                  <c:v>24.572292000000001</c:v>
                </c:pt>
                <c:pt idx="1060">
                  <c:v>24.281293999999999</c:v>
                </c:pt>
                <c:pt idx="1061">
                  <c:v>24.498837000000002</c:v>
                </c:pt>
                <c:pt idx="1062">
                  <c:v>24.320478000000001</c:v>
                </c:pt>
                <c:pt idx="1063">
                  <c:v>23.984722999999999</c:v>
                </c:pt>
                <c:pt idx="1064">
                  <c:v>23.870604</c:v>
                </c:pt>
                <c:pt idx="1065">
                  <c:v>24.301946999999998</c:v>
                </c:pt>
                <c:pt idx="1066">
                  <c:v>24.216577000000001</c:v>
                </c:pt>
                <c:pt idx="1067">
                  <c:v>24.828164000000001</c:v>
                </c:pt>
                <c:pt idx="1068">
                  <c:v>25.020309000000001</c:v>
                </c:pt>
                <c:pt idx="1069">
                  <c:v>24.757963</c:v>
                </c:pt>
                <c:pt idx="1070">
                  <c:v>25.192608</c:v>
                </c:pt>
                <c:pt idx="1071">
                  <c:v>24.966442000000001</c:v>
                </c:pt>
                <c:pt idx="1072">
                  <c:v>24.290308</c:v>
                </c:pt>
                <c:pt idx="1073">
                  <c:v>25.515775000000001</c:v>
                </c:pt>
                <c:pt idx="1074">
                  <c:v>25.530944000000002</c:v>
                </c:pt>
                <c:pt idx="1075">
                  <c:v>25.174538999999999</c:v>
                </c:pt>
                <c:pt idx="1076">
                  <c:v>22.894969</c:v>
                </c:pt>
                <c:pt idx="1077">
                  <c:v>23.6661</c:v>
                </c:pt>
                <c:pt idx="1078">
                  <c:v>22.798794000000001</c:v>
                </c:pt>
                <c:pt idx="1079">
                  <c:v>22.470815000000002</c:v>
                </c:pt>
                <c:pt idx="1080">
                  <c:v>22.528217000000001</c:v>
                </c:pt>
                <c:pt idx="1081">
                  <c:v>22.918931000000001</c:v>
                </c:pt>
                <c:pt idx="1082">
                  <c:v>22.697654</c:v>
                </c:pt>
                <c:pt idx="1083">
                  <c:v>22.701879999999999</c:v>
                </c:pt>
                <c:pt idx="1084">
                  <c:v>22.569219</c:v>
                </c:pt>
                <c:pt idx="1085">
                  <c:v>22.407056000000001</c:v>
                </c:pt>
                <c:pt idx="1086">
                  <c:v>22.571608999999999</c:v>
                </c:pt>
                <c:pt idx="1087">
                  <c:v>22.197309000000001</c:v>
                </c:pt>
                <c:pt idx="1088">
                  <c:v>22.118849999999998</c:v>
                </c:pt>
                <c:pt idx="1089">
                  <c:v>22.274989999999999</c:v>
                </c:pt>
                <c:pt idx="1090">
                  <c:v>22.009153999999999</c:v>
                </c:pt>
                <c:pt idx="1091">
                  <c:v>21.722355</c:v>
                </c:pt>
                <c:pt idx="1092">
                  <c:v>21.795521000000001</c:v>
                </c:pt>
                <c:pt idx="1093">
                  <c:v>21.101804999999999</c:v>
                </c:pt>
                <c:pt idx="1094">
                  <c:v>20.927879999999998</c:v>
                </c:pt>
                <c:pt idx="1095">
                  <c:v>21.188551</c:v>
                </c:pt>
                <c:pt idx="1096">
                  <c:v>22.326442</c:v>
                </c:pt>
                <c:pt idx="1097">
                  <c:v>22.427572000000001</c:v>
                </c:pt>
                <c:pt idx="1098">
                  <c:v>22.546672000000001</c:v>
                </c:pt>
                <c:pt idx="1099">
                  <c:v>22.870334</c:v>
                </c:pt>
                <c:pt idx="1100">
                  <c:v>22.770600999999999</c:v>
                </c:pt>
                <c:pt idx="1101">
                  <c:v>22.558617000000002</c:v>
                </c:pt>
                <c:pt idx="1102">
                  <c:v>22.602256000000001</c:v>
                </c:pt>
                <c:pt idx="1103">
                  <c:v>22.481383999999998</c:v>
                </c:pt>
                <c:pt idx="1104">
                  <c:v>22.508628000000002</c:v>
                </c:pt>
                <c:pt idx="1105">
                  <c:v>22.501602999999999</c:v>
                </c:pt>
                <c:pt idx="1106">
                  <c:v>22.532105999999999</c:v>
                </c:pt>
                <c:pt idx="1107">
                  <c:v>22.527028000000001</c:v>
                </c:pt>
                <c:pt idx="1108">
                  <c:v>22.332453999999998</c:v>
                </c:pt>
                <c:pt idx="1109">
                  <c:v>21.903016000000001</c:v>
                </c:pt>
                <c:pt idx="1110">
                  <c:v>21.880071999999998</c:v>
                </c:pt>
                <c:pt idx="1111">
                  <c:v>21.752393000000001</c:v>
                </c:pt>
                <c:pt idx="1112">
                  <c:v>21.699211999999999</c:v>
                </c:pt>
                <c:pt idx="1113">
                  <c:v>21.541782999999999</c:v>
                </c:pt>
                <c:pt idx="1114">
                  <c:v>21.348213999999999</c:v>
                </c:pt>
                <c:pt idx="1115">
                  <c:v>21.420387999999999</c:v>
                </c:pt>
                <c:pt idx="1116">
                  <c:v>21.230564000000001</c:v>
                </c:pt>
                <c:pt idx="1117">
                  <c:v>21.489205999999999</c:v>
                </c:pt>
                <c:pt idx="1118">
                  <c:v>21.172882000000001</c:v>
                </c:pt>
                <c:pt idx="1119">
                  <c:v>21.273249</c:v>
                </c:pt>
                <c:pt idx="1120">
                  <c:v>21.103149999999999</c:v>
                </c:pt>
                <c:pt idx="1121">
                  <c:v>17.942667</c:v>
                </c:pt>
                <c:pt idx="1122">
                  <c:v>18.289100999999999</c:v>
                </c:pt>
                <c:pt idx="1123">
                  <c:v>18.286949</c:v>
                </c:pt>
                <c:pt idx="1124">
                  <c:v>18.153728999999998</c:v>
                </c:pt>
                <c:pt idx="1125">
                  <c:v>18.034403999999999</c:v>
                </c:pt>
                <c:pt idx="1126">
                  <c:v>17.866985</c:v>
                </c:pt>
                <c:pt idx="1127">
                  <c:v>17.748011999999999</c:v>
                </c:pt>
                <c:pt idx="1128">
                  <c:v>17.804044000000001</c:v>
                </c:pt>
                <c:pt idx="1129">
                  <c:v>17.762217</c:v>
                </c:pt>
                <c:pt idx="1130">
                  <c:v>17.830780000000001</c:v>
                </c:pt>
                <c:pt idx="1131">
                  <c:v>17.369899</c:v>
                </c:pt>
                <c:pt idx="1132">
                  <c:v>17.336009000000001</c:v>
                </c:pt>
                <c:pt idx="1133">
                  <c:v>17.290292000000001</c:v>
                </c:pt>
                <c:pt idx="1134">
                  <c:v>16.737279000000001</c:v>
                </c:pt>
                <c:pt idx="1135">
                  <c:v>20.575778</c:v>
                </c:pt>
                <c:pt idx="1136">
                  <c:v>22.765706000000002</c:v>
                </c:pt>
                <c:pt idx="1137">
                  <c:v>22.722421000000001</c:v>
                </c:pt>
                <c:pt idx="1138">
                  <c:v>26.978100999999999</c:v>
                </c:pt>
                <c:pt idx="1139">
                  <c:v>27.216094999999999</c:v>
                </c:pt>
                <c:pt idx="1140">
                  <c:v>28.170476000000001</c:v>
                </c:pt>
                <c:pt idx="1141">
                  <c:v>29.061824000000001</c:v>
                </c:pt>
                <c:pt idx="1142">
                  <c:v>29.136527000000001</c:v>
                </c:pt>
                <c:pt idx="1143">
                  <c:v>29.095963000000001</c:v>
                </c:pt>
                <c:pt idx="1144">
                  <c:v>29.164372</c:v>
                </c:pt>
                <c:pt idx="1145">
                  <c:v>29.28482</c:v>
                </c:pt>
                <c:pt idx="1146">
                  <c:v>29.106695999999999</c:v>
                </c:pt>
                <c:pt idx="1147">
                  <c:v>29.062633000000002</c:v>
                </c:pt>
                <c:pt idx="1148">
                  <c:v>29.047799999999999</c:v>
                </c:pt>
                <c:pt idx="1149">
                  <c:v>28.918970000000002</c:v>
                </c:pt>
                <c:pt idx="1150">
                  <c:v>30.727564000000001</c:v>
                </c:pt>
                <c:pt idx="1151">
                  <c:v>30.645565000000001</c:v>
                </c:pt>
                <c:pt idx="1152">
                  <c:v>30.392395</c:v>
                </c:pt>
                <c:pt idx="1153">
                  <c:v>29.956776999999999</c:v>
                </c:pt>
                <c:pt idx="1154">
                  <c:v>30.639824000000001</c:v>
                </c:pt>
                <c:pt idx="1155">
                  <c:v>30.269528999999999</c:v>
                </c:pt>
                <c:pt idx="1156">
                  <c:v>30.501805000000001</c:v>
                </c:pt>
                <c:pt idx="1157">
                  <c:v>29.576568000000002</c:v>
                </c:pt>
                <c:pt idx="1158">
                  <c:v>29.596471000000001</c:v>
                </c:pt>
                <c:pt idx="1159">
                  <c:v>28.993186999999999</c:v>
                </c:pt>
                <c:pt idx="1160">
                  <c:v>28.677022000000001</c:v>
                </c:pt>
                <c:pt idx="1161">
                  <c:v>30.508289999999999</c:v>
                </c:pt>
                <c:pt idx="1162">
                  <c:v>28.671766000000002</c:v>
                </c:pt>
                <c:pt idx="1163">
                  <c:v>30.649992999999998</c:v>
                </c:pt>
                <c:pt idx="1164">
                  <c:v>30.456911999999999</c:v>
                </c:pt>
                <c:pt idx="1165">
                  <c:v>31.564978</c:v>
                </c:pt>
                <c:pt idx="1166">
                  <c:v>30.777837000000002</c:v>
                </c:pt>
                <c:pt idx="1167">
                  <c:v>31.569201</c:v>
                </c:pt>
                <c:pt idx="1168">
                  <c:v>32.661752999999997</c:v>
                </c:pt>
                <c:pt idx="1169">
                  <c:v>32.530372</c:v>
                </c:pt>
                <c:pt idx="1170">
                  <c:v>32.070630999999999</c:v>
                </c:pt>
                <c:pt idx="1171">
                  <c:v>32.140717000000002</c:v>
                </c:pt>
                <c:pt idx="1172">
                  <c:v>32.673960999999998</c:v>
                </c:pt>
                <c:pt idx="1173">
                  <c:v>31.626138000000001</c:v>
                </c:pt>
                <c:pt idx="1174">
                  <c:v>33.307001999999997</c:v>
                </c:pt>
                <c:pt idx="1175">
                  <c:v>33.534528999999999</c:v>
                </c:pt>
                <c:pt idx="1176">
                  <c:v>33.167672000000003</c:v>
                </c:pt>
                <c:pt idx="1177">
                  <c:v>33.468167999999999</c:v>
                </c:pt>
                <c:pt idx="1178">
                  <c:v>33.801538999999998</c:v>
                </c:pt>
                <c:pt idx="1179">
                  <c:v>33.647737999999997</c:v>
                </c:pt>
                <c:pt idx="1180">
                  <c:v>34.194692000000003</c:v>
                </c:pt>
                <c:pt idx="1181">
                  <c:v>34.858708</c:v>
                </c:pt>
                <c:pt idx="1182">
                  <c:v>35.740020000000001</c:v>
                </c:pt>
                <c:pt idx="1183">
                  <c:v>35.656329999999997</c:v>
                </c:pt>
                <c:pt idx="1184">
                  <c:v>35.791285999999999</c:v>
                </c:pt>
                <c:pt idx="1185">
                  <c:v>35.947682999999998</c:v>
                </c:pt>
                <c:pt idx="1186">
                  <c:v>35.462770999999996</c:v>
                </c:pt>
                <c:pt idx="1187">
                  <c:v>35.611942999999997</c:v>
                </c:pt>
                <c:pt idx="1188">
                  <c:v>35.862730999999997</c:v>
                </c:pt>
                <c:pt idx="1189">
                  <c:v>36.057746000000002</c:v>
                </c:pt>
                <c:pt idx="1190">
                  <c:v>35.797440000000002</c:v>
                </c:pt>
                <c:pt idx="1191">
                  <c:v>35.767620000000001</c:v>
                </c:pt>
                <c:pt idx="1192">
                  <c:v>37.126050999999997</c:v>
                </c:pt>
                <c:pt idx="1193">
                  <c:v>36.387788</c:v>
                </c:pt>
                <c:pt idx="1194">
                  <c:v>36.902979000000002</c:v>
                </c:pt>
                <c:pt idx="1195">
                  <c:v>35.705452999999999</c:v>
                </c:pt>
                <c:pt idx="1196">
                  <c:v>35.854464</c:v>
                </c:pt>
                <c:pt idx="1197">
                  <c:v>35.933183</c:v>
                </c:pt>
                <c:pt idx="1198">
                  <c:v>35.719914000000003</c:v>
                </c:pt>
                <c:pt idx="1199">
                  <c:v>36.040298999999997</c:v>
                </c:pt>
                <c:pt idx="1200">
                  <c:v>35.665824999999998</c:v>
                </c:pt>
                <c:pt idx="1201">
                  <c:v>35.315353999999999</c:v>
                </c:pt>
                <c:pt idx="1202">
                  <c:v>34.495792000000002</c:v>
                </c:pt>
                <c:pt idx="1203">
                  <c:v>35.089897999999998</c:v>
                </c:pt>
                <c:pt idx="1204">
                  <c:v>35.056030999999997</c:v>
                </c:pt>
                <c:pt idx="1205">
                  <c:v>35.123133000000003</c:v>
                </c:pt>
                <c:pt idx="1206">
                  <c:v>35.396282999999997</c:v>
                </c:pt>
                <c:pt idx="1207">
                  <c:v>36.448908000000003</c:v>
                </c:pt>
                <c:pt idx="1208">
                  <c:v>36.578448999999999</c:v>
                </c:pt>
                <c:pt idx="1209">
                  <c:v>37.784878999999997</c:v>
                </c:pt>
                <c:pt idx="1210">
                  <c:v>36.914718999999998</c:v>
                </c:pt>
                <c:pt idx="1211">
                  <c:v>37.587761</c:v>
                </c:pt>
                <c:pt idx="1212">
                  <c:v>37.554910999999997</c:v>
                </c:pt>
                <c:pt idx="1213">
                  <c:v>38.696199999999997</c:v>
                </c:pt>
                <c:pt idx="1214">
                  <c:v>38.275263000000002</c:v>
                </c:pt>
                <c:pt idx="1215">
                  <c:v>37.731831999999997</c:v>
                </c:pt>
                <c:pt idx="1216">
                  <c:v>37.240617999999998</c:v>
                </c:pt>
                <c:pt idx="1217">
                  <c:v>38.083382999999998</c:v>
                </c:pt>
                <c:pt idx="1218">
                  <c:v>37.467849999999999</c:v>
                </c:pt>
                <c:pt idx="1219">
                  <c:v>37.615112000000003</c:v>
                </c:pt>
                <c:pt idx="1220">
                  <c:v>37.264187</c:v>
                </c:pt>
                <c:pt idx="1221">
                  <c:v>37.445466000000003</c:v>
                </c:pt>
                <c:pt idx="1222">
                  <c:v>37.500805999999997</c:v>
                </c:pt>
                <c:pt idx="1223">
                  <c:v>37.724117999999997</c:v>
                </c:pt>
                <c:pt idx="1224">
                  <c:v>36.877626999999997</c:v>
                </c:pt>
                <c:pt idx="1225">
                  <c:v>37.433503000000002</c:v>
                </c:pt>
                <c:pt idx="1226">
                  <c:v>36.812038000000001</c:v>
                </c:pt>
                <c:pt idx="1227">
                  <c:v>37.463019000000003</c:v>
                </c:pt>
                <c:pt idx="1228">
                  <c:v>37.620227999999997</c:v>
                </c:pt>
                <c:pt idx="1229">
                  <c:v>39.373674000000001</c:v>
                </c:pt>
                <c:pt idx="1230">
                  <c:v>39.734402000000003</c:v>
                </c:pt>
                <c:pt idx="1231">
                  <c:v>39.898468999999999</c:v>
                </c:pt>
                <c:pt idx="1232">
                  <c:v>39.694181</c:v>
                </c:pt>
                <c:pt idx="1233">
                  <c:v>40.005111999999997</c:v>
                </c:pt>
                <c:pt idx="1234">
                  <c:v>40.03313</c:v>
                </c:pt>
                <c:pt idx="1235">
                  <c:v>41.845190000000002</c:v>
                </c:pt>
                <c:pt idx="1236">
                  <c:v>41.881127999999997</c:v>
                </c:pt>
                <c:pt idx="1237">
                  <c:v>41.719594000000001</c:v>
                </c:pt>
                <c:pt idx="1238">
                  <c:v>41.443489</c:v>
                </c:pt>
                <c:pt idx="1239">
                  <c:v>41.278373000000002</c:v>
                </c:pt>
                <c:pt idx="1240">
                  <c:v>40.194994000000001</c:v>
                </c:pt>
                <c:pt idx="1241">
                  <c:v>41.361620000000002</c:v>
                </c:pt>
                <c:pt idx="1242">
                  <c:v>41.490139999999997</c:v>
                </c:pt>
                <c:pt idx="1243">
                  <c:v>40.697333999999998</c:v>
                </c:pt>
                <c:pt idx="1244">
                  <c:v>40.364685000000001</c:v>
                </c:pt>
                <c:pt idx="1245">
                  <c:v>39.015551000000002</c:v>
                </c:pt>
                <c:pt idx="1246">
                  <c:v>38.957701999999998</c:v>
                </c:pt>
                <c:pt idx="1247">
                  <c:v>39.045808000000001</c:v>
                </c:pt>
                <c:pt idx="1248">
                  <c:v>38.660105000000001</c:v>
                </c:pt>
                <c:pt idx="1249">
                  <c:v>38.414572</c:v>
                </c:pt>
                <c:pt idx="1250">
                  <c:v>39.114635</c:v>
                </c:pt>
                <c:pt idx="1251">
                  <c:v>39.513823000000002</c:v>
                </c:pt>
                <c:pt idx="1252">
                  <c:v>39.668550000000003</c:v>
                </c:pt>
                <c:pt idx="1253">
                  <c:v>39.625106000000002</c:v>
                </c:pt>
                <c:pt idx="1254">
                  <c:v>40.619534999999999</c:v>
                </c:pt>
                <c:pt idx="1255">
                  <c:v>38.748285000000003</c:v>
                </c:pt>
                <c:pt idx="1256">
                  <c:v>35.693151</c:v>
                </c:pt>
                <c:pt idx="1257">
                  <c:v>35.851531000000001</c:v>
                </c:pt>
                <c:pt idx="1258">
                  <c:v>35.493057</c:v>
                </c:pt>
                <c:pt idx="1259">
                  <c:v>34.309300999999998</c:v>
                </c:pt>
                <c:pt idx="1260">
                  <c:v>32.731062000000001</c:v>
                </c:pt>
                <c:pt idx="1261">
                  <c:v>31.071012</c:v>
                </c:pt>
                <c:pt idx="1262">
                  <c:v>31.410916</c:v>
                </c:pt>
                <c:pt idx="1263">
                  <c:v>31.733965000000001</c:v>
                </c:pt>
                <c:pt idx="1264">
                  <c:v>31.477826</c:v>
                </c:pt>
                <c:pt idx="1265">
                  <c:v>31.121324000000001</c:v>
                </c:pt>
                <c:pt idx="1266">
                  <c:v>31.819541999999998</c:v>
                </c:pt>
                <c:pt idx="1267">
                  <c:v>31.900839999999999</c:v>
                </c:pt>
                <c:pt idx="1268">
                  <c:v>32.527856</c:v>
                </c:pt>
                <c:pt idx="1269">
                  <c:v>33.425507000000003</c:v>
                </c:pt>
                <c:pt idx="1270">
                  <c:v>33.074964999999999</c:v>
                </c:pt>
                <c:pt idx="1271">
                  <c:v>32.946268000000003</c:v>
                </c:pt>
                <c:pt idx="1272">
                  <c:v>33.635207999999999</c:v>
                </c:pt>
                <c:pt idx="1273">
                  <c:v>35.615403999999998</c:v>
                </c:pt>
                <c:pt idx="1274">
                  <c:v>36.033737000000002</c:v>
                </c:pt>
                <c:pt idx="1275">
                  <c:v>36.249670000000002</c:v>
                </c:pt>
                <c:pt idx="1276">
                  <c:v>36.270493999999999</c:v>
                </c:pt>
                <c:pt idx="1277">
                  <c:v>35.458981000000001</c:v>
                </c:pt>
                <c:pt idx="1278">
                  <c:v>35.168557</c:v>
                </c:pt>
                <c:pt idx="1279">
                  <c:v>34.407465999999999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61-4ACF-874D-9F3F3D4EEA75}"/>
            </c:ext>
          </c:extLst>
        </c:ser>
        <c:ser>
          <c:idx val="1"/>
          <c:order val="1"/>
          <c:tx>
            <c:strRef>
              <c:f>'Cello Net IO &amp; CMO MV % of NAV '!$C$3</c:f>
              <c:strCache>
                <c:ptCount val="1"/>
                <c:pt idx="0">
                  <c:v>CMO</c:v>
                </c:pt>
              </c:strCache>
            </c:strRef>
          </c:tx>
          <c:spPr>
            <a:ln w="12700">
              <a:solidFill>
                <a:srgbClr val="C4B59B"/>
              </a:solidFill>
            </a:ln>
          </c:spPr>
          <c:marker>
            <c:symbol val="none"/>
          </c:marker>
          <c:cat>
            <c:strRef>
              <c:f>'Cello Net IO &amp; CMO MV % of NAV '!$A$4:$A$1283</c:f>
              <c:strCache>
                <c:ptCount val="1280"/>
                <c:pt idx="0">
                  <c:v>Jun-11</c:v>
                </c:pt>
                <c:pt idx="1">
                  <c:v>Jun-11</c:v>
                </c:pt>
                <c:pt idx="2">
                  <c:v>Jun-11</c:v>
                </c:pt>
                <c:pt idx="3">
                  <c:v>Jun-11</c:v>
                </c:pt>
                <c:pt idx="4">
                  <c:v>Jun-11</c:v>
                </c:pt>
                <c:pt idx="5">
                  <c:v>Jun-11</c:v>
                </c:pt>
                <c:pt idx="6">
                  <c:v>Jun-11</c:v>
                </c:pt>
                <c:pt idx="7">
                  <c:v>Jun-11</c:v>
                </c:pt>
                <c:pt idx="8">
                  <c:v>Jun-11</c:v>
                </c:pt>
                <c:pt idx="9">
                  <c:v>Jun-11</c:v>
                </c:pt>
                <c:pt idx="10">
                  <c:v>Jul-11</c:v>
                </c:pt>
                <c:pt idx="11">
                  <c:v>Jul-11</c:v>
                </c:pt>
                <c:pt idx="12">
                  <c:v>Jul-11</c:v>
                </c:pt>
                <c:pt idx="13">
                  <c:v>Jul-11</c:v>
                </c:pt>
                <c:pt idx="14">
                  <c:v>Jul-11</c:v>
                </c:pt>
                <c:pt idx="15">
                  <c:v>Jul-11</c:v>
                </c:pt>
                <c:pt idx="16">
                  <c:v>Jul-11</c:v>
                </c:pt>
                <c:pt idx="17">
                  <c:v>Jul-11</c:v>
                </c:pt>
                <c:pt idx="18">
                  <c:v>Jul-11</c:v>
                </c:pt>
                <c:pt idx="19">
                  <c:v>Jul-11</c:v>
                </c:pt>
                <c:pt idx="20">
                  <c:v>Jul-11</c:v>
                </c:pt>
                <c:pt idx="21">
                  <c:v>Jul-11</c:v>
                </c:pt>
                <c:pt idx="22">
                  <c:v>Jul-11</c:v>
                </c:pt>
                <c:pt idx="23">
                  <c:v>Jul-11</c:v>
                </c:pt>
                <c:pt idx="24">
                  <c:v>Jul-11</c:v>
                </c:pt>
                <c:pt idx="25">
                  <c:v>Jul-11</c:v>
                </c:pt>
                <c:pt idx="26">
                  <c:v>Jul-11</c:v>
                </c:pt>
                <c:pt idx="27">
                  <c:v>Jul-11</c:v>
                </c:pt>
                <c:pt idx="28">
                  <c:v>Jul-11</c:v>
                </c:pt>
                <c:pt idx="29">
                  <c:v>Jul-11</c:v>
                </c:pt>
                <c:pt idx="30">
                  <c:v>Aug-11</c:v>
                </c:pt>
                <c:pt idx="31">
                  <c:v>Aug-11</c:v>
                </c:pt>
                <c:pt idx="32">
                  <c:v>Aug-11</c:v>
                </c:pt>
                <c:pt idx="33">
                  <c:v>Aug-11</c:v>
                </c:pt>
                <c:pt idx="34">
                  <c:v>Aug-11</c:v>
                </c:pt>
                <c:pt idx="35">
                  <c:v>Aug-11</c:v>
                </c:pt>
                <c:pt idx="36">
                  <c:v>Aug-11</c:v>
                </c:pt>
                <c:pt idx="37">
                  <c:v>Aug-11</c:v>
                </c:pt>
                <c:pt idx="38">
                  <c:v>Aug-11</c:v>
                </c:pt>
                <c:pt idx="39">
                  <c:v>Aug-11</c:v>
                </c:pt>
                <c:pt idx="40">
                  <c:v>Aug-11</c:v>
                </c:pt>
                <c:pt idx="41">
                  <c:v>Aug-11</c:v>
                </c:pt>
                <c:pt idx="42">
                  <c:v>Aug-11</c:v>
                </c:pt>
                <c:pt idx="43">
                  <c:v>Aug-11</c:v>
                </c:pt>
                <c:pt idx="44">
                  <c:v>Aug-11</c:v>
                </c:pt>
                <c:pt idx="45">
                  <c:v>Aug-11</c:v>
                </c:pt>
                <c:pt idx="46">
                  <c:v>Aug-11</c:v>
                </c:pt>
                <c:pt idx="47">
                  <c:v>Aug-11</c:v>
                </c:pt>
                <c:pt idx="48">
                  <c:v>Aug-11</c:v>
                </c:pt>
                <c:pt idx="49">
                  <c:v>Aug-11</c:v>
                </c:pt>
                <c:pt idx="50">
                  <c:v>Aug-11</c:v>
                </c:pt>
                <c:pt idx="51">
                  <c:v>Aug-11</c:v>
                </c:pt>
                <c:pt idx="52">
                  <c:v>Aug-11</c:v>
                </c:pt>
                <c:pt idx="53">
                  <c:v>Sep-11</c:v>
                </c:pt>
                <c:pt idx="54">
                  <c:v>Sep-11</c:v>
                </c:pt>
                <c:pt idx="55">
                  <c:v>Sep-11</c:v>
                </c:pt>
                <c:pt idx="56">
                  <c:v>Sep-11</c:v>
                </c:pt>
                <c:pt idx="57">
                  <c:v>Sep-11</c:v>
                </c:pt>
                <c:pt idx="58">
                  <c:v>Sep-11</c:v>
                </c:pt>
                <c:pt idx="59">
                  <c:v>Sep-11</c:v>
                </c:pt>
                <c:pt idx="60">
                  <c:v>Sep-11</c:v>
                </c:pt>
                <c:pt idx="61">
                  <c:v>Sep-11</c:v>
                </c:pt>
                <c:pt idx="62">
                  <c:v>Sep-11</c:v>
                </c:pt>
                <c:pt idx="63">
                  <c:v>Sep-11</c:v>
                </c:pt>
                <c:pt idx="64">
                  <c:v>Sep-11</c:v>
                </c:pt>
                <c:pt idx="65">
                  <c:v>Sep-11</c:v>
                </c:pt>
                <c:pt idx="66">
                  <c:v>Sep-11</c:v>
                </c:pt>
                <c:pt idx="67">
                  <c:v>Sep-11</c:v>
                </c:pt>
                <c:pt idx="68">
                  <c:v>Sep-11</c:v>
                </c:pt>
                <c:pt idx="69">
                  <c:v>Sep-11</c:v>
                </c:pt>
                <c:pt idx="70">
                  <c:v>Sep-11</c:v>
                </c:pt>
                <c:pt idx="71">
                  <c:v>Sep-11</c:v>
                </c:pt>
                <c:pt idx="72">
                  <c:v>Sep-11</c:v>
                </c:pt>
                <c:pt idx="73">
                  <c:v>Sep-11</c:v>
                </c:pt>
                <c:pt idx="74">
                  <c:v>Oct-11</c:v>
                </c:pt>
                <c:pt idx="75">
                  <c:v>Oct-11</c:v>
                </c:pt>
                <c:pt idx="76">
                  <c:v>Oct-11</c:v>
                </c:pt>
                <c:pt idx="77">
                  <c:v>Oct-11</c:v>
                </c:pt>
                <c:pt idx="78">
                  <c:v>Oct-11</c:v>
                </c:pt>
                <c:pt idx="79">
                  <c:v>Oct-11</c:v>
                </c:pt>
                <c:pt idx="80">
                  <c:v>Oct-11</c:v>
                </c:pt>
                <c:pt idx="81">
                  <c:v>Oct-11</c:v>
                </c:pt>
                <c:pt idx="82">
                  <c:v>Oct-11</c:v>
                </c:pt>
                <c:pt idx="83">
                  <c:v>Oct-11</c:v>
                </c:pt>
                <c:pt idx="84">
                  <c:v>Oct-11</c:v>
                </c:pt>
                <c:pt idx="85">
                  <c:v>Oct-11</c:v>
                </c:pt>
                <c:pt idx="86">
                  <c:v>Oct-11</c:v>
                </c:pt>
                <c:pt idx="87">
                  <c:v>Oct-11</c:v>
                </c:pt>
                <c:pt idx="88">
                  <c:v>Oct-11</c:v>
                </c:pt>
                <c:pt idx="89">
                  <c:v>Oct-11</c:v>
                </c:pt>
                <c:pt idx="90">
                  <c:v>Oct-11</c:v>
                </c:pt>
                <c:pt idx="91">
                  <c:v>Oct-11</c:v>
                </c:pt>
                <c:pt idx="92">
                  <c:v>Oct-11</c:v>
                </c:pt>
                <c:pt idx="93">
                  <c:v>Oct-11</c:v>
                </c:pt>
                <c:pt idx="94">
                  <c:v>Nov-11</c:v>
                </c:pt>
                <c:pt idx="95">
                  <c:v>Nov-11</c:v>
                </c:pt>
                <c:pt idx="96">
                  <c:v>Nov-11</c:v>
                </c:pt>
                <c:pt idx="97">
                  <c:v>Nov-11</c:v>
                </c:pt>
                <c:pt idx="98">
                  <c:v>Nov-11</c:v>
                </c:pt>
                <c:pt idx="99">
                  <c:v>Nov-11</c:v>
                </c:pt>
                <c:pt idx="100">
                  <c:v>Nov-11</c:v>
                </c:pt>
                <c:pt idx="101">
                  <c:v>Nov-11</c:v>
                </c:pt>
                <c:pt idx="102">
                  <c:v>Nov-11</c:v>
                </c:pt>
                <c:pt idx="103">
                  <c:v>Nov-11</c:v>
                </c:pt>
                <c:pt idx="104">
                  <c:v>Nov-11</c:v>
                </c:pt>
                <c:pt idx="105">
                  <c:v>Nov-11</c:v>
                </c:pt>
                <c:pt idx="106">
                  <c:v>Nov-11</c:v>
                </c:pt>
                <c:pt idx="107">
                  <c:v>Nov-11</c:v>
                </c:pt>
                <c:pt idx="108">
                  <c:v>Nov-11</c:v>
                </c:pt>
                <c:pt idx="109">
                  <c:v>Nov-11</c:v>
                </c:pt>
                <c:pt idx="110">
                  <c:v>Nov-11</c:v>
                </c:pt>
                <c:pt idx="111">
                  <c:v>Nov-11</c:v>
                </c:pt>
                <c:pt idx="112">
                  <c:v>Nov-11</c:v>
                </c:pt>
                <c:pt idx="113">
                  <c:v>Nov-11</c:v>
                </c:pt>
                <c:pt idx="114">
                  <c:v>Dec-11</c:v>
                </c:pt>
                <c:pt idx="115">
                  <c:v>Dec-11</c:v>
                </c:pt>
                <c:pt idx="116">
                  <c:v>Dec-11</c:v>
                </c:pt>
                <c:pt idx="117">
                  <c:v>Dec-11</c:v>
                </c:pt>
                <c:pt idx="118">
                  <c:v>Dec-11</c:v>
                </c:pt>
                <c:pt idx="119">
                  <c:v>Dec-11</c:v>
                </c:pt>
                <c:pt idx="120">
                  <c:v>Dec-11</c:v>
                </c:pt>
                <c:pt idx="121">
                  <c:v>Dec-11</c:v>
                </c:pt>
                <c:pt idx="122">
                  <c:v>Dec-11</c:v>
                </c:pt>
                <c:pt idx="123">
                  <c:v>Dec-11</c:v>
                </c:pt>
                <c:pt idx="124">
                  <c:v>Dec-11</c:v>
                </c:pt>
                <c:pt idx="125">
                  <c:v>Dec-11</c:v>
                </c:pt>
                <c:pt idx="126">
                  <c:v>Dec-11</c:v>
                </c:pt>
                <c:pt idx="127">
                  <c:v>Dec-11</c:v>
                </c:pt>
                <c:pt idx="128">
                  <c:v>Dec-11</c:v>
                </c:pt>
                <c:pt idx="129">
                  <c:v>Dec-11</c:v>
                </c:pt>
                <c:pt idx="130">
                  <c:v>Dec-11</c:v>
                </c:pt>
                <c:pt idx="131">
                  <c:v>Dec-11</c:v>
                </c:pt>
                <c:pt idx="132">
                  <c:v>Dec-11</c:v>
                </c:pt>
                <c:pt idx="133">
                  <c:v>Dec-11</c:v>
                </c:pt>
                <c:pt idx="134">
                  <c:v>Dec-11</c:v>
                </c:pt>
                <c:pt idx="135">
                  <c:v>Jan-12</c:v>
                </c:pt>
                <c:pt idx="136">
                  <c:v>Jan-12</c:v>
                </c:pt>
                <c:pt idx="137">
                  <c:v>Jan-12</c:v>
                </c:pt>
                <c:pt idx="138">
                  <c:v>Jan-12</c:v>
                </c:pt>
                <c:pt idx="139">
                  <c:v>Jan-12</c:v>
                </c:pt>
                <c:pt idx="140">
                  <c:v>Jan-12</c:v>
                </c:pt>
                <c:pt idx="141">
                  <c:v>Jan-12</c:v>
                </c:pt>
                <c:pt idx="142">
                  <c:v>Jan-12</c:v>
                </c:pt>
                <c:pt idx="143">
                  <c:v>Jan-12</c:v>
                </c:pt>
                <c:pt idx="144">
                  <c:v>Jan-12</c:v>
                </c:pt>
                <c:pt idx="145">
                  <c:v>Jan-12</c:v>
                </c:pt>
                <c:pt idx="146">
                  <c:v>Jan-12</c:v>
                </c:pt>
                <c:pt idx="147">
                  <c:v>Jan-12</c:v>
                </c:pt>
                <c:pt idx="148">
                  <c:v>Jan-12</c:v>
                </c:pt>
                <c:pt idx="149">
                  <c:v>Jan-12</c:v>
                </c:pt>
                <c:pt idx="150">
                  <c:v>Jan-12</c:v>
                </c:pt>
                <c:pt idx="151">
                  <c:v>Jan-12</c:v>
                </c:pt>
                <c:pt idx="152">
                  <c:v>Jan-12</c:v>
                </c:pt>
                <c:pt idx="153">
                  <c:v>Jan-12</c:v>
                </c:pt>
                <c:pt idx="154">
                  <c:v>Feb-12</c:v>
                </c:pt>
                <c:pt idx="155">
                  <c:v>Feb-12</c:v>
                </c:pt>
                <c:pt idx="156">
                  <c:v>Feb-12</c:v>
                </c:pt>
                <c:pt idx="157">
                  <c:v>Feb-12</c:v>
                </c:pt>
                <c:pt idx="158">
                  <c:v>Feb-12</c:v>
                </c:pt>
                <c:pt idx="159">
                  <c:v>Feb-12</c:v>
                </c:pt>
                <c:pt idx="160">
                  <c:v>Feb-12</c:v>
                </c:pt>
                <c:pt idx="161">
                  <c:v>Feb-12</c:v>
                </c:pt>
                <c:pt idx="162">
                  <c:v>Feb-12</c:v>
                </c:pt>
                <c:pt idx="163">
                  <c:v>Feb-12</c:v>
                </c:pt>
                <c:pt idx="164">
                  <c:v>Feb-12</c:v>
                </c:pt>
                <c:pt idx="165">
                  <c:v>Feb-12</c:v>
                </c:pt>
                <c:pt idx="166">
                  <c:v>Feb-12</c:v>
                </c:pt>
                <c:pt idx="167">
                  <c:v>Feb-12</c:v>
                </c:pt>
                <c:pt idx="168">
                  <c:v>Feb-12</c:v>
                </c:pt>
                <c:pt idx="169">
                  <c:v>Feb-12</c:v>
                </c:pt>
                <c:pt idx="170">
                  <c:v>Feb-12</c:v>
                </c:pt>
                <c:pt idx="171">
                  <c:v>Feb-12</c:v>
                </c:pt>
                <c:pt idx="172">
                  <c:v>Feb-12</c:v>
                </c:pt>
                <c:pt idx="173">
                  <c:v>Feb-12</c:v>
                </c:pt>
                <c:pt idx="174">
                  <c:v>Mar-12</c:v>
                </c:pt>
                <c:pt idx="175">
                  <c:v>Mar-12</c:v>
                </c:pt>
                <c:pt idx="176">
                  <c:v>Mar-12</c:v>
                </c:pt>
                <c:pt idx="177">
                  <c:v>Mar-12</c:v>
                </c:pt>
                <c:pt idx="178">
                  <c:v>Mar-12</c:v>
                </c:pt>
                <c:pt idx="179">
                  <c:v>Mar-12</c:v>
                </c:pt>
                <c:pt idx="180">
                  <c:v>Mar-12</c:v>
                </c:pt>
                <c:pt idx="181">
                  <c:v>Mar-12</c:v>
                </c:pt>
                <c:pt idx="182">
                  <c:v>Mar-12</c:v>
                </c:pt>
                <c:pt idx="183">
                  <c:v>Mar-12</c:v>
                </c:pt>
                <c:pt idx="184">
                  <c:v>Mar-12</c:v>
                </c:pt>
                <c:pt idx="185">
                  <c:v>Mar-12</c:v>
                </c:pt>
                <c:pt idx="186">
                  <c:v>Mar-12</c:v>
                </c:pt>
                <c:pt idx="187">
                  <c:v>Mar-12</c:v>
                </c:pt>
                <c:pt idx="188">
                  <c:v>Mar-12</c:v>
                </c:pt>
                <c:pt idx="189">
                  <c:v>Mar-12</c:v>
                </c:pt>
                <c:pt idx="190">
                  <c:v>Mar-12</c:v>
                </c:pt>
                <c:pt idx="191">
                  <c:v>Mar-12</c:v>
                </c:pt>
                <c:pt idx="192">
                  <c:v>Mar-12</c:v>
                </c:pt>
                <c:pt idx="193">
                  <c:v>Mar-12</c:v>
                </c:pt>
                <c:pt idx="194">
                  <c:v>Mar-12</c:v>
                </c:pt>
                <c:pt idx="195">
                  <c:v>Mar-12</c:v>
                </c:pt>
                <c:pt idx="196">
                  <c:v>Apr-12</c:v>
                </c:pt>
                <c:pt idx="197">
                  <c:v>Apr-12</c:v>
                </c:pt>
                <c:pt idx="198">
                  <c:v>Apr-12</c:v>
                </c:pt>
                <c:pt idx="199">
                  <c:v>Apr-12</c:v>
                </c:pt>
                <c:pt idx="200">
                  <c:v>Apr-12</c:v>
                </c:pt>
                <c:pt idx="201">
                  <c:v>Apr-12</c:v>
                </c:pt>
                <c:pt idx="202">
                  <c:v>Apr-12</c:v>
                </c:pt>
                <c:pt idx="203">
                  <c:v>Apr-12</c:v>
                </c:pt>
                <c:pt idx="204">
                  <c:v>Apr-12</c:v>
                </c:pt>
                <c:pt idx="205">
                  <c:v>Apr-12</c:v>
                </c:pt>
                <c:pt idx="206">
                  <c:v>Apr-12</c:v>
                </c:pt>
                <c:pt idx="207">
                  <c:v>Apr-12</c:v>
                </c:pt>
                <c:pt idx="208">
                  <c:v>Apr-12</c:v>
                </c:pt>
                <c:pt idx="209">
                  <c:v>Apr-12</c:v>
                </c:pt>
                <c:pt idx="210">
                  <c:v>Apr-12</c:v>
                </c:pt>
                <c:pt idx="211">
                  <c:v>Apr-12</c:v>
                </c:pt>
                <c:pt idx="212">
                  <c:v>Apr-12</c:v>
                </c:pt>
                <c:pt idx="213">
                  <c:v>Apr-12</c:v>
                </c:pt>
                <c:pt idx="214">
                  <c:v>Apr-12</c:v>
                </c:pt>
                <c:pt idx="215">
                  <c:v>Apr-12</c:v>
                </c:pt>
                <c:pt idx="216">
                  <c:v>Apr-12</c:v>
                </c:pt>
                <c:pt idx="217">
                  <c:v>May-12</c:v>
                </c:pt>
                <c:pt idx="218">
                  <c:v>May-12</c:v>
                </c:pt>
                <c:pt idx="219">
                  <c:v>May-12</c:v>
                </c:pt>
                <c:pt idx="220">
                  <c:v>May-12</c:v>
                </c:pt>
                <c:pt idx="221">
                  <c:v>May-12</c:v>
                </c:pt>
                <c:pt idx="222">
                  <c:v>May-12</c:v>
                </c:pt>
                <c:pt idx="223">
                  <c:v>May-12</c:v>
                </c:pt>
                <c:pt idx="224">
                  <c:v>May-12</c:v>
                </c:pt>
                <c:pt idx="225">
                  <c:v>May-12</c:v>
                </c:pt>
                <c:pt idx="226">
                  <c:v>May-12</c:v>
                </c:pt>
                <c:pt idx="227">
                  <c:v>May-12</c:v>
                </c:pt>
                <c:pt idx="228">
                  <c:v>May-12</c:v>
                </c:pt>
                <c:pt idx="229">
                  <c:v>May-12</c:v>
                </c:pt>
                <c:pt idx="230">
                  <c:v>May-12</c:v>
                </c:pt>
                <c:pt idx="231">
                  <c:v>May-12</c:v>
                </c:pt>
                <c:pt idx="232">
                  <c:v>May-12</c:v>
                </c:pt>
                <c:pt idx="233">
                  <c:v>May-12</c:v>
                </c:pt>
                <c:pt idx="234">
                  <c:v>May-12</c:v>
                </c:pt>
                <c:pt idx="235">
                  <c:v>May-12</c:v>
                </c:pt>
                <c:pt idx="236">
                  <c:v>May-12</c:v>
                </c:pt>
                <c:pt idx="237">
                  <c:v>May-12</c:v>
                </c:pt>
                <c:pt idx="238">
                  <c:v>May-12</c:v>
                </c:pt>
                <c:pt idx="239">
                  <c:v>Jun-12</c:v>
                </c:pt>
                <c:pt idx="240">
                  <c:v>Jun-12</c:v>
                </c:pt>
                <c:pt idx="241">
                  <c:v>Jun-12</c:v>
                </c:pt>
                <c:pt idx="242">
                  <c:v>Jun-12</c:v>
                </c:pt>
                <c:pt idx="243">
                  <c:v>Jun-12</c:v>
                </c:pt>
                <c:pt idx="244">
                  <c:v>Jun-12</c:v>
                </c:pt>
                <c:pt idx="245">
                  <c:v>Jun-12</c:v>
                </c:pt>
                <c:pt idx="246">
                  <c:v>Jun-12</c:v>
                </c:pt>
                <c:pt idx="247">
                  <c:v>Jun-12</c:v>
                </c:pt>
                <c:pt idx="248">
                  <c:v>Jun-12</c:v>
                </c:pt>
                <c:pt idx="249">
                  <c:v>Jun-12</c:v>
                </c:pt>
                <c:pt idx="250">
                  <c:v>Jun-12</c:v>
                </c:pt>
                <c:pt idx="251">
                  <c:v>Jun-12</c:v>
                </c:pt>
                <c:pt idx="252">
                  <c:v>Jun-12</c:v>
                </c:pt>
                <c:pt idx="253">
                  <c:v>Jun-12</c:v>
                </c:pt>
                <c:pt idx="254">
                  <c:v>Jun-12</c:v>
                </c:pt>
                <c:pt idx="255">
                  <c:v>Jun-12</c:v>
                </c:pt>
                <c:pt idx="256">
                  <c:v>Jun-12</c:v>
                </c:pt>
                <c:pt idx="257">
                  <c:v>Jun-12</c:v>
                </c:pt>
                <c:pt idx="258">
                  <c:v>Jun-12</c:v>
                </c:pt>
                <c:pt idx="259">
                  <c:v>Jun-12</c:v>
                </c:pt>
                <c:pt idx="260">
                  <c:v>Jul-12</c:v>
                </c:pt>
                <c:pt idx="261">
                  <c:v>Jul-12</c:v>
                </c:pt>
                <c:pt idx="262">
                  <c:v>Jul-12</c:v>
                </c:pt>
                <c:pt idx="263">
                  <c:v>Jul-12</c:v>
                </c:pt>
                <c:pt idx="264">
                  <c:v>Jul-12</c:v>
                </c:pt>
                <c:pt idx="265">
                  <c:v>Jul-12</c:v>
                </c:pt>
                <c:pt idx="266">
                  <c:v>Jul-12</c:v>
                </c:pt>
                <c:pt idx="267">
                  <c:v>Jul-12</c:v>
                </c:pt>
                <c:pt idx="268">
                  <c:v>Jul-12</c:v>
                </c:pt>
                <c:pt idx="269">
                  <c:v>Jul-12</c:v>
                </c:pt>
                <c:pt idx="270">
                  <c:v>Jul-12</c:v>
                </c:pt>
                <c:pt idx="271">
                  <c:v>Jul-12</c:v>
                </c:pt>
                <c:pt idx="272">
                  <c:v>Jul-12</c:v>
                </c:pt>
                <c:pt idx="273">
                  <c:v>Jul-12</c:v>
                </c:pt>
                <c:pt idx="274">
                  <c:v>Jul-12</c:v>
                </c:pt>
                <c:pt idx="275">
                  <c:v>Jul-12</c:v>
                </c:pt>
                <c:pt idx="276">
                  <c:v>Jul-12</c:v>
                </c:pt>
                <c:pt idx="277">
                  <c:v>Jul-12</c:v>
                </c:pt>
                <c:pt idx="278">
                  <c:v>Jul-12</c:v>
                </c:pt>
                <c:pt idx="279">
                  <c:v>Jul-12</c:v>
                </c:pt>
                <c:pt idx="280">
                  <c:v>Jul-12</c:v>
                </c:pt>
                <c:pt idx="281">
                  <c:v>Aug-12</c:v>
                </c:pt>
                <c:pt idx="282">
                  <c:v>Aug-12</c:v>
                </c:pt>
                <c:pt idx="283">
                  <c:v>Aug-12</c:v>
                </c:pt>
                <c:pt idx="284">
                  <c:v>Aug-12</c:v>
                </c:pt>
                <c:pt idx="285">
                  <c:v>Aug-12</c:v>
                </c:pt>
                <c:pt idx="286">
                  <c:v>Aug-12</c:v>
                </c:pt>
                <c:pt idx="287">
                  <c:v>Aug-12</c:v>
                </c:pt>
                <c:pt idx="288">
                  <c:v>Aug-12</c:v>
                </c:pt>
                <c:pt idx="289">
                  <c:v>Aug-12</c:v>
                </c:pt>
                <c:pt idx="290">
                  <c:v>Aug-12</c:v>
                </c:pt>
                <c:pt idx="291">
                  <c:v>Aug-12</c:v>
                </c:pt>
                <c:pt idx="292">
                  <c:v>Aug-12</c:v>
                </c:pt>
                <c:pt idx="293">
                  <c:v>Aug-12</c:v>
                </c:pt>
                <c:pt idx="294">
                  <c:v>Aug-12</c:v>
                </c:pt>
                <c:pt idx="295">
                  <c:v>Aug-12</c:v>
                </c:pt>
                <c:pt idx="296">
                  <c:v>Aug-12</c:v>
                </c:pt>
                <c:pt idx="297">
                  <c:v>Aug-12</c:v>
                </c:pt>
                <c:pt idx="298">
                  <c:v>Aug-12</c:v>
                </c:pt>
                <c:pt idx="299">
                  <c:v>Aug-12</c:v>
                </c:pt>
                <c:pt idx="300">
                  <c:v>Aug-12</c:v>
                </c:pt>
                <c:pt idx="301">
                  <c:v>Aug-12</c:v>
                </c:pt>
                <c:pt idx="302">
                  <c:v>Aug-12</c:v>
                </c:pt>
                <c:pt idx="303">
                  <c:v>Aug-12</c:v>
                </c:pt>
                <c:pt idx="304">
                  <c:v>Sep-12</c:v>
                </c:pt>
                <c:pt idx="305">
                  <c:v>Sep-12</c:v>
                </c:pt>
                <c:pt idx="306">
                  <c:v>Sep-12</c:v>
                </c:pt>
                <c:pt idx="307">
                  <c:v>Sep-12</c:v>
                </c:pt>
                <c:pt idx="308">
                  <c:v>Sep-12</c:v>
                </c:pt>
                <c:pt idx="309">
                  <c:v>Sep-12</c:v>
                </c:pt>
                <c:pt idx="310">
                  <c:v>Sep-12</c:v>
                </c:pt>
                <c:pt idx="311">
                  <c:v>Sep-12</c:v>
                </c:pt>
                <c:pt idx="312">
                  <c:v>Sep-12</c:v>
                </c:pt>
                <c:pt idx="313">
                  <c:v>Sep-12</c:v>
                </c:pt>
                <c:pt idx="314">
                  <c:v>Sep-12</c:v>
                </c:pt>
                <c:pt idx="315">
                  <c:v>Sep-12</c:v>
                </c:pt>
                <c:pt idx="316">
                  <c:v>Sep-12</c:v>
                </c:pt>
                <c:pt idx="317">
                  <c:v>Sep-12</c:v>
                </c:pt>
                <c:pt idx="318">
                  <c:v>Sep-12</c:v>
                </c:pt>
                <c:pt idx="319">
                  <c:v>Sep-12</c:v>
                </c:pt>
                <c:pt idx="320">
                  <c:v>Sep-12</c:v>
                </c:pt>
                <c:pt idx="321">
                  <c:v>Sep-12</c:v>
                </c:pt>
                <c:pt idx="322">
                  <c:v>Sep-12</c:v>
                </c:pt>
                <c:pt idx="323">
                  <c:v>Oct-12</c:v>
                </c:pt>
                <c:pt idx="324">
                  <c:v>Oct-12</c:v>
                </c:pt>
                <c:pt idx="325">
                  <c:v>Oct-12</c:v>
                </c:pt>
                <c:pt idx="326">
                  <c:v>Oct-12</c:v>
                </c:pt>
                <c:pt idx="327">
                  <c:v>Oct-12</c:v>
                </c:pt>
                <c:pt idx="328">
                  <c:v>Oct-12</c:v>
                </c:pt>
                <c:pt idx="329">
                  <c:v>Oct-12</c:v>
                </c:pt>
                <c:pt idx="330">
                  <c:v>Oct-12</c:v>
                </c:pt>
                <c:pt idx="331">
                  <c:v>Oct-12</c:v>
                </c:pt>
                <c:pt idx="332">
                  <c:v>Oct-12</c:v>
                </c:pt>
                <c:pt idx="333">
                  <c:v>Oct-12</c:v>
                </c:pt>
                <c:pt idx="334">
                  <c:v>Oct-12</c:v>
                </c:pt>
                <c:pt idx="335">
                  <c:v>Oct-12</c:v>
                </c:pt>
                <c:pt idx="336">
                  <c:v>Oct-12</c:v>
                </c:pt>
                <c:pt idx="337">
                  <c:v>Oct-12</c:v>
                </c:pt>
                <c:pt idx="338">
                  <c:v>Oct-12</c:v>
                </c:pt>
                <c:pt idx="339">
                  <c:v>Oct-12</c:v>
                </c:pt>
                <c:pt idx="340">
                  <c:v>Oct-12</c:v>
                </c:pt>
                <c:pt idx="341">
                  <c:v>Oct-12</c:v>
                </c:pt>
                <c:pt idx="342">
                  <c:v>Oct-12</c:v>
                </c:pt>
                <c:pt idx="343">
                  <c:v>Oct-12</c:v>
                </c:pt>
                <c:pt idx="344">
                  <c:v>Nov-12</c:v>
                </c:pt>
                <c:pt idx="345">
                  <c:v>Nov-12</c:v>
                </c:pt>
                <c:pt idx="346">
                  <c:v>Nov-12</c:v>
                </c:pt>
                <c:pt idx="347">
                  <c:v>Nov-12</c:v>
                </c:pt>
                <c:pt idx="348">
                  <c:v>Nov-12</c:v>
                </c:pt>
                <c:pt idx="349">
                  <c:v>Nov-12</c:v>
                </c:pt>
                <c:pt idx="350">
                  <c:v>Nov-12</c:v>
                </c:pt>
                <c:pt idx="351">
                  <c:v>Nov-12</c:v>
                </c:pt>
                <c:pt idx="352">
                  <c:v>Nov-12</c:v>
                </c:pt>
                <c:pt idx="353">
                  <c:v>Nov-12</c:v>
                </c:pt>
                <c:pt idx="354">
                  <c:v>Nov-12</c:v>
                </c:pt>
                <c:pt idx="355">
                  <c:v>Nov-12</c:v>
                </c:pt>
                <c:pt idx="356">
                  <c:v>Nov-12</c:v>
                </c:pt>
                <c:pt idx="357">
                  <c:v>Nov-12</c:v>
                </c:pt>
                <c:pt idx="358">
                  <c:v>Nov-12</c:v>
                </c:pt>
                <c:pt idx="359">
                  <c:v>Nov-12</c:v>
                </c:pt>
                <c:pt idx="360">
                  <c:v>Nov-12</c:v>
                </c:pt>
                <c:pt idx="361">
                  <c:v>Nov-12</c:v>
                </c:pt>
                <c:pt idx="362">
                  <c:v>Nov-12</c:v>
                </c:pt>
                <c:pt idx="363">
                  <c:v>Nov-12</c:v>
                </c:pt>
                <c:pt idx="364">
                  <c:v>Dec-12</c:v>
                </c:pt>
                <c:pt idx="365">
                  <c:v>Dec-12</c:v>
                </c:pt>
                <c:pt idx="366">
                  <c:v>Dec-12</c:v>
                </c:pt>
                <c:pt idx="367">
                  <c:v>Dec-12</c:v>
                </c:pt>
                <c:pt idx="368">
                  <c:v>Dec-12</c:v>
                </c:pt>
                <c:pt idx="369">
                  <c:v>Dec-12</c:v>
                </c:pt>
                <c:pt idx="370">
                  <c:v>Dec-12</c:v>
                </c:pt>
                <c:pt idx="371">
                  <c:v>Dec-12</c:v>
                </c:pt>
                <c:pt idx="372">
                  <c:v>Dec-12</c:v>
                </c:pt>
                <c:pt idx="373">
                  <c:v>Dec-12</c:v>
                </c:pt>
                <c:pt idx="374">
                  <c:v>Dec-12</c:v>
                </c:pt>
                <c:pt idx="375">
                  <c:v>Dec-12</c:v>
                </c:pt>
                <c:pt idx="376">
                  <c:v>Dec-12</c:v>
                </c:pt>
                <c:pt idx="377">
                  <c:v>Dec-12</c:v>
                </c:pt>
                <c:pt idx="378">
                  <c:v>Dec-12</c:v>
                </c:pt>
                <c:pt idx="379">
                  <c:v>Dec-12</c:v>
                </c:pt>
                <c:pt idx="380">
                  <c:v>Dec-12</c:v>
                </c:pt>
                <c:pt idx="381">
                  <c:v>Dec-12</c:v>
                </c:pt>
                <c:pt idx="382">
                  <c:v>Dec-12</c:v>
                </c:pt>
                <c:pt idx="383">
                  <c:v>Dec-12</c:v>
                </c:pt>
                <c:pt idx="384">
                  <c:v>Jan-13</c:v>
                </c:pt>
                <c:pt idx="385">
                  <c:v>Jan-13</c:v>
                </c:pt>
                <c:pt idx="386">
                  <c:v>Jan-13</c:v>
                </c:pt>
                <c:pt idx="387">
                  <c:v>Jan-13</c:v>
                </c:pt>
                <c:pt idx="388">
                  <c:v>Jan-13</c:v>
                </c:pt>
                <c:pt idx="389">
                  <c:v>Jan-13</c:v>
                </c:pt>
                <c:pt idx="390">
                  <c:v>Jan-13</c:v>
                </c:pt>
                <c:pt idx="391">
                  <c:v>Jan-13</c:v>
                </c:pt>
                <c:pt idx="392">
                  <c:v>Jan-13</c:v>
                </c:pt>
                <c:pt idx="393">
                  <c:v>Jan-13</c:v>
                </c:pt>
                <c:pt idx="394">
                  <c:v>Jan-13</c:v>
                </c:pt>
                <c:pt idx="395">
                  <c:v>Jan-13</c:v>
                </c:pt>
                <c:pt idx="396">
                  <c:v>Jan-13</c:v>
                </c:pt>
                <c:pt idx="397">
                  <c:v>Jan-13</c:v>
                </c:pt>
                <c:pt idx="398">
                  <c:v>Jan-13</c:v>
                </c:pt>
                <c:pt idx="399">
                  <c:v>Jan-13</c:v>
                </c:pt>
                <c:pt idx="400">
                  <c:v>Jan-13</c:v>
                </c:pt>
                <c:pt idx="401">
                  <c:v>Jan-13</c:v>
                </c:pt>
                <c:pt idx="402">
                  <c:v>Jan-13</c:v>
                </c:pt>
                <c:pt idx="403">
                  <c:v>Jan-13</c:v>
                </c:pt>
                <c:pt idx="404">
                  <c:v>Jan-13</c:v>
                </c:pt>
                <c:pt idx="405">
                  <c:v>Feb-13</c:v>
                </c:pt>
                <c:pt idx="406">
                  <c:v>Feb-13</c:v>
                </c:pt>
                <c:pt idx="407">
                  <c:v>Feb-13</c:v>
                </c:pt>
                <c:pt idx="408">
                  <c:v>Feb-13</c:v>
                </c:pt>
                <c:pt idx="409">
                  <c:v>Feb-13</c:v>
                </c:pt>
                <c:pt idx="410">
                  <c:v>Feb-13</c:v>
                </c:pt>
                <c:pt idx="411">
                  <c:v>Feb-13</c:v>
                </c:pt>
                <c:pt idx="412">
                  <c:v>Feb-13</c:v>
                </c:pt>
                <c:pt idx="413">
                  <c:v>Feb-13</c:v>
                </c:pt>
                <c:pt idx="414">
                  <c:v>Feb-13</c:v>
                </c:pt>
                <c:pt idx="415">
                  <c:v>Feb-13</c:v>
                </c:pt>
                <c:pt idx="416">
                  <c:v>Feb-13</c:v>
                </c:pt>
                <c:pt idx="417">
                  <c:v>Feb-13</c:v>
                </c:pt>
                <c:pt idx="418">
                  <c:v>Feb-13</c:v>
                </c:pt>
                <c:pt idx="419">
                  <c:v>Feb-13</c:v>
                </c:pt>
                <c:pt idx="420">
                  <c:v>Feb-13</c:v>
                </c:pt>
                <c:pt idx="421">
                  <c:v>Feb-13</c:v>
                </c:pt>
                <c:pt idx="422">
                  <c:v>Feb-13</c:v>
                </c:pt>
                <c:pt idx="423">
                  <c:v>Feb-13</c:v>
                </c:pt>
                <c:pt idx="424">
                  <c:v>Mar-13</c:v>
                </c:pt>
                <c:pt idx="425">
                  <c:v>Mar-13</c:v>
                </c:pt>
                <c:pt idx="426">
                  <c:v>Mar-13</c:v>
                </c:pt>
                <c:pt idx="427">
                  <c:v>Mar-13</c:v>
                </c:pt>
                <c:pt idx="428">
                  <c:v>Mar-13</c:v>
                </c:pt>
                <c:pt idx="429">
                  <c:v>Mar-13</c:v>
                </c:pt>
                <c:pt idx="430">
                  <c:v>Mar-13</c:v>
                </c:pt>
                <c:pt idx="431">
                  <c:v>Mar-13</c:v>
                </c:pt>
                <c:pt idx="432">
                  <c:v>Mar-13</c:v>
                </c:pt>
                <c:pt idx="433">
                  <c:v>Mar-13</c:v>
                </c:pt>
                <c:pt idx="434">
                  <c:v>Mar-13</c:v>
                </c:pt>
                <c:pt idx="435">
                  <c:v>Mar-13</c:v>
                </c:pt>
                <c:pt idx="436">
                  <c:v>Mar-13</c:v>
                </c:pt>
                <c:pt idx="437">
                  <c:v>Mar-13</c:v>
                </c:pt>
                <c:pt idx="438">
                  <c:v>Mar-13</c:v>
                </c:pt>
                <c:pt idx="439">
                  <c:v>Mar-13</c:v>
                </c:pt>
                <c:pt idx="440">
                  <c:v>Mar-13</c:v>
                </c:pt>
                <c:pt idx="441">
                  <c:v>Mar-13</c:v>
                </c:pt>
                <c:pt idx="442">
                  <c:v>Mar-13</c:v>
                </c:pt>
                <c:pt idx="443">
                  <c:v>Mar-13</c:v>
                </c:pt>
                <c:pt idx="444">
                  <c:v>Apr-13</c:v>
                </c:pt>
                <c:pt idx="445">
                  <c:v>Apr-13</c:v>
                </c:pt>
                <c:pt idx="446">
                  <c:v>Apr-13</c:v>
                </c:pt>
                <c:pt idx="447">
                  <c:v>Apr-13</c:v>
                </c:pt>
                <c:pt idx="448">
                  <c:v>Apr-13</c:v>
                </c:pt>
                <c:pt idx="449">
                  <c:v>Apr-13</c:v>
                </c:pt>
                <c:pt idx="450">
                  <c:v>Apr-13</c:v>
                </c:pt>
                <c:pt idx="451">
                  <c:v>Apr-13</c:v>
                </c:pt>
                <c:pt idx="452">
                  <c:v>Apr-13</c:v>
                </c:pt>
                <c:pt idx="453">
                  <c:v>Apr-13</c:v>
                </c:pt>
                <c:pt idx="454">
                  <c:v>Apr-13</c:v>
                </c:pt>
                <c:pt idx="455">
                  <c:v>Apr-13</c:v>
                </c:pt>
                <c:pt idx="456">
                  <c:v>Apr-13</c:v>
                </c:pt>
                <c:pt idx="457">
                  <c:v>Apr-13</c:v>
                </c:pt>
                <c:pt idx="458">
                  <c:v>Apr-13</c:v>
                </c:pt>
                <c:pt idx="459">
                  <c:v>Apr-13</c:v>
                </c:pt>
                <c:pt idx="460">
                  <c:v>Apr-13</c:v>
                </c:pt>
                <c:pt idx="461">
                  <c:v>Apr-13</c:v>
                </c:pt>
                <c:pt idx="462">
                  <c:v>Apr-13</c:v>
                </c:pt>
                <c:pt idx="463">
                  <c:v>Apr-13</c:v>
                </c:pt>
                <c:pt idx="464">
                  <c:v>Apr-13</c:v>
                </c:pt>
                <c:pt idx="465">
                  <c:v>Apr-13</c:v>
                </c:pt>
                <c:pt idx="466">
                  <c:v>May-13</c:v>
                </c:pt>
                <c:pt idx="467">
                  <c:v>May-13</c:v>
                </c:pt>
                <c:pt idx="468">
                  <c:v>May-13</c:v>
                </c:pt>
                <c:pt idx="469">
                  <c:v>May-13</c:v>
                </c:pt>
                <c:pt idx="470">
                  <c:v>May-13</c:v>
                </c:pt>
                <c:pt idx="471">
                  <c:v>May-13</c:v>
                </c:pt>
                <c:pt idx="472">
                  <c:v>May-13</c:v>
                </c:pt>
                <c:pt idx="473">
                  <c:v>May-13</c:v>
                </c:pt>
                <c:pt idx="474">
                  <c:v>May-13</c:v>
                </c:pt>
                <c:pt idx="475">
                  <c:v>May-13</c:v>
                </c:pt>
                <c:pt idx="476">
                  <c:v>May-13</c:v>
                </c:pt>
                <c:pt idx="477">
                  <c:v>May-13</c:v>
                </c:pt>
                <c:pt idx="478">
                  <c:v>May-13</c:v>
                </c:pt>
                <c:pt idx="479">
                  <c:v>May-13</c:v>
                </c:pt>
                <c:pt idx="480">
                  <c:v>May-13</c:v>
                </c:pt>
                <c:pt idx="481">
                  <c:v>May-13</c:v>
                </c:pt>
                <c:pt idx="482">
                  <c:v>May-13</c:v>
                </c:pt>
                <c:pt idx="483">
                  <c:v>May-13</c:v>
                </c:pt>
                <c:pt idx="484">
                  <c:v>May-13</c:v>
                </c:pt>
                <c:pt idx="485">
                  <c:v>May-13</c:v>
                </c:pt>
                <c:pt idx="486">
                  <c:v>May-13</c:v>
                </c:pt>
                <c:pt idx="487">
                  <c:v>May-13</c:v>
                </c:pt>
                <c:pt idx="488">
                  <c:v>Jun-13</c:v>
                </c:pt>
                <c:pt idx="489">
                  <c:v>Jun-13</c:v>
                </c:pt>
                <c:pt idx="490">
                  <c:v>Jun-13</c:v>
                </c:pt>
                <c:pt idx="491">
                  <c:v>Jun-13</c:v>
                </c:pt>
                <c:pt idx="492">
                  <c:v>Jun-13</c:v>
                </c:pt>
                <c:pt idx="493">
                  <c:v>Jun-13</c:v>
                </c:pt>
                <c:pt idx="494">
                  <c:v>Jun-13</c:v>
                </c:pt>
                <c:pt idx="495">
                  <c:v>Jun-13</c:v>
                </c:pt>
                <c:pt idx="496">
                  <c:v>Jun-13</c:v>
                </c:pt>
                <c:pt idx="497">
                  <c:v>Jun-13</c:v>
                </c:pt>
                <c:pt idx="498">
                  <c:v>Jun-13</c:v>
                </c:pt>
                <c:pt idx="499">
                  <c:v>Jun-13</c:v>
                </c:pt>
                <c:pt idx="500">
                  <c:v>Jun-13</c:v>
                </c:pt>
                <c:pt idx="501">
                  <c:v>Jun-13</c:v>
                </c:pt>
                <c:pt idx="502">
                  <c:v>Jun-13</c:v>
                </c:pt>
                <c:pt idx="503">
                  <c:v>Jun-13</c:v>
                </c:pt>
                <c:pt idx="504">
                  <c:v>Jun-13</c:v>
                </c:pt>
                <c:pt idx="505">
                  <c:v>Jun-13</c:v>
                </c:pt>
                <c:pt idx="506">
                  <c:v>Jun-13</c:v>
                </c:pt>
                <c:pt idx="507">
                  <c:v>Jun-13</c:v>
                </c:pt>
                <c:pt idx="508">
                  <c:v>Jul-13</c:v>
                </c:pt>
                <c:pt idx="509">
                  <c:v>Jul-13</c:v>
                </c:pt>
                <c:pt idx="510">
                  <c:v>Jul-13</c:v>
                </c:pt>
                <c:pt idx="511">
                  <c:v>Jul-13</c:v>
                </c:pt>
                <c:pt idx="512">
                  <c:v>Jul-13</c:v>
                </c:pt>
                <c:pt idx="513">
                  <c:v>Jul-13</c:v>
                </c:pt>
                <c:pt idx="514">
                  <c:v>Jul-13</c:v>
                </c:pt>
                <c:pt idx="515">
                  <c:v>Jul-13</c:v>
                </c:pt>
                <c:pt idx="516">
                  <c:v>Jul-13</c:v>
                </c:pt>
                <c:pt idx="517">
                  <c:v>Jul-13</c:v>
                </c:pt>
                <c:pt idx="518">
                  <c:v>Jul-13</c:v>
                </c:pt>
                <c:pt idx="519">
                  <c:v>Jul-13</c:v>
                </c:pt>
                <c:pt idx="520">
                  <c:v>Jul-13</c:v>
                </c:pt>
                <c:pt idx="521">
                  <c:v>Jul-13</c:v>
                </c:pt>
                <c:pt idx="522">
                  <c:v>Jul-13</c:v>
                </c:pt>
                <c:pt idx="523">
                  <c:v>Jul-13</c:v>
                </c:pt>
                <c:pt idx="524">
                  <c:v>Jul-13</c:v>
                </c:pt>
                <c:pt idx="525">
                  <c:v>Jul-13</c:v>
                </c:pt>
                <c:pt idx="526">
                  <c:v>Jul-13</c:v>
                </c:pt>
                <c:pt idx="527">
                  <c:v>Jul-13</c:v>
                </c:pt>
                <c:pt idx="528">
                  <c:v>Jul-13</c:v>
                </c:pt>
                <c:pt idx="529">
                  <c:v>Jul-13</c:v>
                </c:pt>
                <c:pt idx="530">
                  <c:v>Aug-13</c:v>
                </c:pt>
                <c:pt idx="531">
                  <c:v>Aug-13</c:v>
                </c:pt>
                <c:pt idx="532">
                  <c:v>Aug-13</c:v>
                </c:pt>
                <c:pt idx="533">
                  <c:v>Aug-13</c:v>
                </c:pt>
                <c:pt idx="534">
                  <c:v>Aug-13</c:v>
                </c:pt>
                <c:pt idx="535">
                  <c:v>Aug-13</c:v>
                </c:pt>
                <c:pt idx="536">
                  <c:v>Aug-13</c:v>
                </c:pt>
                <c:pt idx="537">
                  <c:v>Aug-13</c:v>
                </c:pt>
                <c:pt idx="538">
                  <c:v>Aug-13</c:v>
                </c:pt>
                <c:pt idx="539">
                  <c:v>Aug-13</c:v>
                </c:pt>
                <c:pt idx="540">
                  <c:v>Aug-13</c:v>
                </c:pt>
                <c:pt idx="541">
                  <c:v>Aug-13</c:v>
                </c:pt>
                <c:pt idx="542">
                  <c:v>Aug-13</c:v>
                </c:pt>
                <c:pt idx="543">
                  <c:v>Aug-13</c:v>
                </c:pt>
                <c:pt idx="544">
                  <c:v>Aug-13</c:v>
                </c:pt>
                <c:pt idx="545">
                  <c:v>Aug-13</c:v>
                </c:pt>
                <c:pt idx="546">
                  <c:v>Aug-13</c:v>
                </c:pt>
                <c:pt idx="547">
                  <c:v>Aug-13</c:v>
                </c:pt>
                <c:pt idx="548">
                  <c:v>Aug-13</c:v>
                </c:pt>
                <c:pt idx="549">
                  <c:v>Aug-13</c:v>
                </c:pt>
                <c:pt idx="550">
                  <c:v>Aug-13</c:v>
                </c:pt>
                <c:pt idx="551">
                  <c:v>Aug-13</c:v>
                </c:pt>
                <c:pt idx="552">
                  <c:v>Sep-13</c:v>
                </c:pt>
                <c:pt idx="553">
                  <c:v>Sep-13</c:v>
                </c:pt>
                <c:pt idx="554">
                  <c:v>Sep-13</c:v>
                </c:pt>
                <c:pt idx="555">
                  <c:v>Sep-13</c:v>
                </c:pt>
                <c:pt idx="556">
                  <c:v>Sep-13</c:v>
                </c:pt>
                <c:pt idx="557">
                  <c:v>Sep-13</c:v>
                </c:pt>
                <c:pt idx="558">
                  <c:v>Sep-13</c:v>
                </c:pt>
                <c:pt idx="559">
                  <c:v>Sep-13</c:v>
                </c:pt>
                <c:pt idx="560">
                  <c:v>Sep-13</c:v>
                </c:pt>
                <c:pt idx="561">
                  <c:v>Sep-13</c:v>
                </c:pt>
                <c:pt idx="562">
                  <c:v>Sep-13</c:v>
                </c:pt>
                <c:pt idx="563">
                  <c:v>Sep-13</c:v>
                </c:pt>
                <c:pt idx="564">
                  <c:v>Sep-13</c:v>
                </c:pt>
                <c:pt idx="565">
                  <c:v>Sep-13</c:v>
                </c:pt>
                <c:pt idx="566">
                  <c:v>Sep-13</c:v>
                </c:pt>
                <c:pt idx="567">
                  <c:v>Sep-13</c:v>
                </c:pt>
                <c:pt idx="568">
                  <c:v>Sep-13</c:v>
                </c:pt>
                <c:pt idx="569">
                  <c:v>Sep-13</c:v>
                </c:pt>
                <c:pt idx="570">
                  <c:v>Sep-13</c:v>
                </c:pt>
                <c:pt idx="571">
                  <c:v>Sep-13</c:v>
                </c:pt>
                <c:pt idx="572">
                  <c:v>Oct-13</c:v>
                </c:pt>
                <c:pt idx="573">
                  <c:v>Oct-13</c:v>
                </c:pt>
                <c:pt idx="574">
                  <c:v>Oct-13</c:v>
                </c:pt>
                <c:pt idx="575">
                  <c:v>Oct-13</c:v>
                </c:pt>
                <c:pt idx="576">
                  <c:v>Oct-13</c:v>
                </c:pt>
                <c:pt idx="577">
                  <c:v>Oct-13</c:v>
                </c:pt>
                <c:pt idx="578">
                  <c:v>Oct-13</c:v>
                </c:pt>
                <c:pt idx="579">
                  <c:v>Oct-13</c:v>
                </c:pt>
                <c:pt idx="580">
                  <c:v>Oct-13</c:v>
                </c:pt>
                <c:pt idx="581">
                  <c:v>Oct-13</c:v>
                </c:pt>
                <c:pt idx="582">
                  <c:v>Oct-13</c:v>
                </c:pt>
                <c:pt idx="583">
                  <c:v>Oct-13</c:v>
                </c:pt>
                <c:pt idx="584">
                  <c:v>Oct-13</c:v>
                </c:pt>
                <c:pt idx="585">
                  <c:v>Oct-13</c:v>
                </c:pt>
                <c:pt idx="586">
                  <c:v>Oct-13</c:v>
                </c:pt>
                <c:pt idx="587">
                  <c:v>Oct-13</c:v>
                </c:pt>
                <c:pt idx="588">
                  <c:v>Oct-13</c:v>
                </c:pt>
                <c:pt idx="589">
                  <c:v>Oct-13</c:v>
                </c:pt>
                <c:pt idx="590">
                  <c:v>Oct-13</c:v>
                </c:pt>
                <c:pt idx="591">
                  <c:v>Oct-13</c:v>
                </c:pt>
                <c:pt idx="592">
                  <c:v>Oct-13</c:v>
                </c:pt>
                <c:pt idx="593">
                  <c:v>Oct-13</c:v>
                </c:pt>
                <c:pt idx="594">
                  <c:v>Nov-13</c:v>
                </c:pt>
                <c:pt idx="595">
                  <c:v>Nov-13</c:v>
                </c:pt>
                <c:pt idx="596">
                  <c:v>Nov-13</c:v>
                </c:pt>
                <c:pt idx="597">
                  <c:v>Nov-13</c:v>
                </c:pt>
                <c:pt idx="598">
                  <c:v>Nov-13</c:v>
                </c:pt>
                <c:pt idx="599">
                  <c:v>Nov-13</c:v>
                </c:pt>
                <c:pt idx="600">
                  <c:v>Nov-13</c:v>
                </c:pt>
                <c:pt idx="601">
                  <c:v>Nov-13</c:v>
                </c:pt>
                <c:pt idx="602">
                  <c:v>Nov-13</c:v>
                </c:pt>
                <c:pt idx="603">
                  <c:v>Nov-13</c:v>
                </c:pt>
                <c:pt idx="604">
                  <c:v>Nov-13</c:v>
                </c:pt>
                <c:pt idx="605">
                  <c:v>Nov-13</c:v>
                </c:pt>
                <c:pt idx="606">
                  <c:v>Nov-13</c:v>
                </c:pt>
                <c:pt idx="607">
                  <c:v>Nov-13</c:v>
                </c:pt>
                <c:pt idx="608">
                  <c:v>Nov-13</c:v>
                </c:pt>
                <c:pt idx="609">
                  <c:v>Nov-13</c:v>
                </c:pt>
                <c:pt idx="610">
                  <c:v>Nov-13</c:v>
                </c:pt>
                <c:pt idx="611">
                  <c:v>Nov-13</c:v>
                </c:pt>
                <c:pt idx="612">
                  <c:v>Nov-13</c:v>
                </c:pt>
                <c:pt idx="613">
                  <c:v>Dec-13</c:v>
                </c:pt>
                <c:pt idx="614">
                  <c:v>Dec-13</c:v>
                </c:pt>
                <c:pt idx="615">
                  <c:v>Dec-13</c:v>
                </c:pt>
                <c:pt idx="616">
                  <c:v>Dec-13</c:v>
                </c:pt>
                <c:pt idx="617">
                  <c:v>Dec-13</c:v>
                </c:pt>
                <c:pt idx="618">
                  <c:v>Dec-13</c:v>
                </c:pt>
                <c:pt idx="619">
                  <c:v>Dec-13</c:v>
                </c:pt>
                <c:pt idx="620">
                  <c:v>Dec-13</c:v>
                </c:pt>
                <c:pt idx="621">
                  <c:v>Dec-13</c:v>
                </c:pt>
                <c:pt idx="622">
                  <c:v>Dec-13</c:v>
                </c:pt>
                <c:pt idx="623">
                  <c:v>Dec-13</c:v>
                </c:pt>
                <c:pt idx="624">
                  <c:v>Dec-13</c:v>
                </c:pt>
                <c:pt idx="625">
                  <c:v>Dec-13</c:v>
                </c:pt>
                <c:pt idx="626">
                  <c:v>Dec-13</c:v>
                </c:pt>
                <c:pt idx="627">
                  <c:v>Dec-13</c:v>
                </c:pt>
                <c:pt idx="628">
                  <c:v>Dec-13</c:v>
                </c:pt>
                <c:pt idx="629">
                  <c:v>Dec-13</c:v>
                </c:pt>
                <c:pt idx="630">
                  <c:v>Dec-13</c:v>
                </c:pt>
                <c:pt idx="631">
                  <c:v>Dec-13</c:v>
                </c:pt>
                <c:pt idx="632">
                  <c:v>Dec-13</c:v>
                </c:pt>
                <c:pt idx="633">
                  <c:v>Dec-13</c:v>
                </c:pt>
                <c:pt idx="634">
                  <c:v>Jan-14</c:v>
                </c:pt>
                <c:pt idx="635">
                  <c:v>Jan-14</c:v>
                </c:pt>
                <c:pt idx="636">
                  <c:v>Jan-14</c:v>
                </c:pt>
                <c:pt idx="637">
                  <c:v>Jan-14</c:v>
                </c:pt>
                <c:pt idx="638">
                  <c:v>Jan-14</c:v>
                </c:pt>
                <c:pt idx="639">
                  <c:v>Jan-14</c:v>
                </c:pt>
                <c:pt idx="640">
                  <c:v>Jan-14</c:v>
                </c:pt>
                <c:pt idx="641">
                  <c:v>Jan-14</c:v>
                </c:pt>
                <c:pt idx="642">
                  <c:v>Jan-14</c:v>
                </c:pt>
                <c:pt idx="643">
                  <c:v>Jan-14</c:v>
                </c:pt>
                <c:pt idx="644">
                  <c:v>Jan-14</c:v>
                </c:pt>
                <c:pt idx="645">
                  <c:v>Jan-14</c:v>
                </c:pt>
                <c:pt idx="646">
                  <c:v>Jan-14</c:v>
                </c:pt>
                <c:pt idx="647">
                  <c:v>Jan-14</c:v>
                </c:pt>
                <c:pt idx="648">
                  <c:v>Jan-14</c:v>
                </c:pt>
                <c:pt idx="649">
                  <c:v>Jan-14</c:v>
                </c:pt>
                <c:pt idx="650">
                  <c:v>Jan-14</c:v>
                </c:pt>
                <c:pt idx="651">
                  <c:v>Jan-14</c:v>
                </c:pt>
                <c:pt idx="652">
                  <c:v>Jan-14</c:v>
                </c:pt>
                <c:pt idx="653">
                  <c:v>Jan-14</c:v>
                </c:pt>
                <c:pt idx="654">
                  <c:v>Jan-14</c:v>
                </c:pt>
                <c:pt idx="655">
                  <c:v>Feb-14</c:v>
                </c:pt>
                <c:pt idx="656">
                  <c:v>Feb-14</c:v>
                </c:pt>
                <c:pt idx="657">
                  <c:v>Feb-14</c:v>
                </c:pt>
                <c:pt idx="658">
                  <c:v>Feb-14</c:v>
                </c:pt>
                <c:pt idx="659">
                  <c:v>Feb-14</c:v>
                </c:pt>
                <c:pt idx="660">
                  <c:v>Feb-14</c:v>
                </c:pt>
                <c:pt idx="661">
                  <c:v>Feb-14</c:v>
                </c:pt>
                <c:pt idx="662">
                  <c:v>Feb-14</c:v>
                </c:pt>
                <c:pt idx="663">
                  <c:v>Feb-14</c:v>
                </c:pt>
                <c:pt idx="664">
                  <c:v>Feb-14</c:v>
                </c:pt>
                <c:pt idx="665">
                  <c:v>Feb-14</c:v>
                </c:pt>
                <c:pt idx="666">
                  <c:v>Feb-14</c:v>
                </c:pt>
                <c:pt idx="667">
                  <c:v>Feb-14</c:v>
                </c:pt>
                <c:pt idx="668">
                  <c:v>Feb-14</c:v>
                </c:pt>
                <c:pt idx="669">
                  <c:v>Feb-14</c:v>
                </c:pt>
                <c:pt idx="670">
                  <c:v>Feb-14</c:v>
                </c:pt>
                <c:pt idx="671">
                  <c:v>Feb-14</c:v>
                </c:pt>
                <c:pt idx="672">
                  <c:v>Feb-14</c:v>
                </c:pt>
                <c:pt idx="673">
                  <c:v>Feb-14</c:v>
                </c:pt>
                <c:pt idx="674">
                  <c:v>Mar-14</c:v>
                </c:pt>
                <c:pt idx="675">
                  <c:v>Mar-14</c:v>
                </c:pt>
                <c:pt idx="676">
                  <c:v>Mar-14</c:v>
                </c:pt>
                <c:pt idx="677">
                  <c:v>Mar-14</c:v>
                </c:pt>
                <c:pt idx="678">
                  <c:v>Mar-14</c:v>
                </c:pt>
                <c:pt idx="679">
                  <c:v>Mar-14</c:v>
                </c:pt>
                <c:pt idx="680">
                  <c:v>Mar-14</c:v>
                </c:pt>
                <c:pt idx="681">
                  <c:v>Mar-14</c:v>
                </c:pt>
                <c:pt idx="682">
                  <c:v>Mar-14</c:v>
                </c:pt>
                <c:pt idx="683">
                  <c:v>Mar-14</c:v>
                </c:pt>
                <c:pt idx="684">
                  <c:v>Mar-14</c:v>
                </c:pt>
                <c:pt idx="685">
                  <c:v>Mar-14</c:v>
                </c:pt>
                <c:pt idx="686">
                  <c:v>Mar-14</c:v>
                </c:pt>
                <c:pt idx="687">
                  <c:v>Mar-14</c:v>
                </c:pt>
                <c:pt idx="688">
                  <c:v>Mar-14</c:v>
                </c:pt>
                <c:pt idx="689">
                  <c:v>Mar-14</c:v>
                </c:pt>
                <c:pt idx="690">
                  <c:v>Mar-14</c:v>
                </c:pt>
                <c:pt idx="691">
                  <c:v>Mar-14</c:v>
                </c:pt>
                <c:pt idx="692">
                  <c:v>Mar-14</c:v>
                </c:pt>
                <c:pt idx="693">
                  <c:v>Mar-14</c:v>
                </c:pt>
                <c:pt idx="694">
                  <c:v>Mar-14</c:v>
                </c:pt>
                <c:pt idx="695">
                  <c:v>Apr-14</c:v>
                </c:pt>
                <c:pt idx="696">
                  <c:v>Apr-14</c:v>
                </c:pt>
                <c:pt idx="697">
                  <c:v>Apr-14</c:v>
                </c:pt>
                <c:pt idx="698">
                  <c:v>Apr-14</c:v>
                </c:pt>
                <c:pt idx="699">
                  <c:v>Apr-14</c:v>
                </c:pt>
                <c:pt idx="700">
                  <c:v>Apr-14</c:v>
                </c:pt>
                <c:pt idx="701">
                  <c:v>Apr-14</c:v>
                </c:pt>
                <c:pt idx="702">
                  <c:v>Apr-14</c:v>
                </c:pt>
                <c:pt idx="703">
                  <c:v>Apr-14</c:v>
                </c:pt>
                <c:pt idx="704">
                  <c:v>Apr-14</c:v>
                </c:pt>
                <c:pt idx="705">
                  <c:v>Apr-14</c:v>
                </c:pt>
                <c:pt idx="706">
                  <c:v>Apr-14</c:v>
                </c:pt>
                <c:pt idx="707">
                  <c:v>Apr-14</c:v>
                </c:pt>
                <c:pt idx="708">
                  <c:v>Apr-14</c:v>
                </c:pt>
                <c:pt idx="709">
                  <c:v>Apr-14</c:v>
                </c:pt>
                <c:pt idx="710">
                  <c:v>Apr-14</c:v>
                </c:pt>
                <c:pt idx="711">
                  <c:v>Apr-14</c:v>
                </c:pt>
                <c:pt idx="712">
                  <c:v>Apr-14</c:v>
                </c:pt>
                <c:pt idx="713">
                  <c:v>Apr-14</c:v>
                </c:pt>
                <c:pt idx="714">
                  <c:v>Apr-14</c:v>
                </c:pt>
                <c:pt idx="715">
                  <c:v>Apr-14</c:v>
                </c:pt>
                <c:pt idx="716">
                  <c:v>May-14</c:v>
                </c:pt>
                <c:pt idx="717">
                  <c:v>May-14</c:v>
                </c:pt>
                <c:pt idx="718">
                  <c:v>May-14</c:v>
                </c:pt>
                <c:pt idx="719">
                  <c:v>May-14</c:v>
                </c:pt>
                <c:pt idx="720">
                  <c:v>May-14</c:v>
                </c:pt>
                <c:pt idx="721">
                  <c:v>May-14</c:v>
                </c:pt>
                <c:pt idx="722">
                  <c:v>May-14</c:v>
                </c:pt>
                <c:pt idx="723">
                  <c:v>May-14</c:v>
                </c:pt>
                <c:pt idx="724">
                  <c:v>May-14</c:v>
                </c:pt>
                <c:pt idx="725">
                  <c:v>May-14</c:v>
                </c:pt>
                <c:pt idx="726">
                  <c:v>May-14</c:v>
                </c:pt>
                <c:pt idx="727">
                  <c:v>May-14</c:v>
                </c:pt>
                <c:pt idx="728">
                  <c:v>May-14</c:v>
                </c:pt>
                <c:pt idx="729">
                  <c:v>May-14</c:v>
                </c:pt>
                <c:pt idx="730">
                  <c:v>May-14</c:v>
                </c:pt>
                <c:pt idx="731">
                  <c:v>May-14</c:v>
                </c:pt>
                <c:pt idx="732">
                  <c:v>May-14</c:v>
                </c:pt>
                <c:pt idx="733">
                  <c:v>May-14</c:v>
                </c:pt>
                <c:pt idx="734">
                  <c:v>May-14</c:v>
                </c:pt>
                <c:pt idx="735">
                  <c:v>May-14</c:v>
                </c:pt>
                <c:pt idx="736">
                  <c:v>May-14</c:v>
                </c:pt>
                <c:pt idx="737">
                  <c:v>Jun-14</c:v>
                </c:pt>
                <c:pt idx="738">
                  <c:v>Jun-14</c:v>
                </c:pt>
                <c:pt idx="739">
                  <c:v>Jun-14</c:v>
                </c:pt>
                <c:pt idx="740">
                  <c:v>Jun-14</c:v>
                </c:pt>
                <c:pt idx="741">
                  <c:v>Jun-14</c:v>
                </c:pt>
                <c:pt idx="742">
                  <c:v>Jun-14</c:v>
                </c:pt>
                <c:pt idx="743">
                  <c:v>Jun-14</c:v>
                </c:pt>
                <c:pt idx="744">
                  <c:v>Jun-14</c:v>
                </c:pt>
                <c:pt idx="745">
                  <c:v>Jun-14</c:v>
                </c:pt>
                <c:pt idx="746">
                  <c:v>Jun-14</c:v>
                </c:pt>
                <c:pt idx="747">
                  <c:v>Jun-14</c:v>
                </c:pt>
                <c:pt idx="748">
                  <c:v>Jun-14</c:v>
                </c:pt>
                <c:pt idx="749">
                  <c:v>Jun-14</c:v>
                </c:pt>
                <c:pt idx="750">
                  <c:v>Jun-14</c:v>
                </c:pt>
                <c:pt idx="751">
                  <c:v>Jun-14</c:v>
                </c:pt>
                <c:pt idx="752">
                  <c:v>Jun-14</c:v>
                </c:pt>
                <c:pt idx="753">
                  <c:v>Jun-14</c:v>
                </c:pt>
                <c:pt idx="754">
                  <c:v>Jun-14</c:v>
                </c:pt>
                <c:pt idx="755">
                  <c:v>Jun-14</c:v>
                </c:pt>
                <c:pt idx="756">
                  <c:v>Jun-14</c:v>
                </c:pt>
                <c:pt idx="757">
                  <c:v>Jun-14</c:v>
                </c:pt>
                <c:pt idx="758">
                  <c:v>Jul-14</c:v>
                </c:pt>
                <c:pt idx="759">
                  <c:v>Jul-14</c:v>
                </c:pt>
                <c:pt idx="760">
                  <c:v>Jul-14</c:v>
                </c:pt>
                <c:pt idx="761">
                  <c:v>Jul-14</c:v>
                </c:pt>
                <c:pt idx="762">
                  <c:v>Jul-14</c:v>
                </c:pt>
                <c:pt idx="763">
                  <c:v>Jul-14</c:v>
                </c:pt>
                <c:pt idx="764">
                  <c:v>Jul-14</c:v>
                </c:pt>
                <c:pt idx="765">
                  <c:v>Jul-14</c:v>
                </c:pt>
                <c:pt idx="766">
                  <c:v>Jul-14</c:v>
                </c:pt>
                <c:pt idx="767">
                  <c:v>Jul-14</c:v>
                </c:pt>
                <c:pt idx="768">
                  <c:v>Jul-14</c:v>
                </c:pt>
                <c:pt idx="769">
                  <c:v>Jul-14</c:v>
                </c:pt>
                <c:pt idx="770">
                  <c:v>Jul-14</c:v>
                </c:pt>
                <c:pt idx="771">
                  <c:v>Jul-14</c:v>
                </c:pt>
                <c:pt idx="772">
                  <c:v>Jul-14</c:v>
                </c:pt>
                <c:pt idx="773">
                  <c:v>Jul-14</c:v>
                </c:pt>
                <c:pt idx="774">
                  <c:v>Jul-14</c:v>
                </c:pt>
                <c:pt idx="775">
                  <c:v>Jul-14</c:v>
                </c:pt>
                <c:pt idx="776">
                  <c:v>Jul-14</c:v>
                </c:pt>
                <c:pt idx="777">
                  <c:v>Jul-14</c:v>
                </c:pt>
                <c:pt idx="778">
                  <c:v>Jul-14</c:v>
                </c:pt>
                <c:pt idx="779">
                  <c:v>Jul-14</c:v>
                </c:pt>
                <c:pt idx="780">
                  <c:v>Aug-14</c:v>
                </c:pt>
                <c:pt idx="781">
                  <c:v>Aug-14</c:v>
                </c:pt>
                <c:pt idx="782">
                  <c:v>Aug-14</c:v>
                </c:pt>
                <c:pt idx="783">
                  <c:v>Aug-14</c:v>
                </c:pt>
                <c:pt idx="784">
                  <c:v>Aug-14</c:v>
                </c:pt>
                <c:pt idx="785">
                  <c:v>Aug-14</c:v>
                </c:pt>
                <c:pt idx="786">
                  <c:v>Aug-14</c:v>
                </c:pt>
                <c:pt idx="787">
                  <c:v>Aug-14</c:v>
                </c:pt>
                <c:pt idx="788">
                  <c:v>Aug-14</c:v>
                </c:pt>
                <c:pt idx="789">
                  <c:v>Aug-14</c:v>
                </c:pt>
                <c:pt idx="790">
                  <c:v>Aug-14</c:v>
                </c:pt>
                <c:pt idx="791">
                  <c:v>Aug-14</c:v>
                </c:pt>
                <c:pt idx="792">
                  <c:v>Aug-14</c:v>
                </c:pt>
                <c:pt idx="793">
                  <c:v>Aug-14</c:v>
                </c:pt>
                <c:pt idx="794">
                  <c:v>Aug-14</c:v>
                </c:pt>
                <c:pt idx="795">
                  <c:v>Aug-14</c:v>
                </c:pt>
                <c:pt idx="796">
                  <c:v>Aug-14</c:v>
                </c:pt>
                <c:pt idx="797">
                  <c:v>Aug-14</c:v>
                </c:pt>
                <c:pt idx="798">
                  <c:v>Aug-14</c:v>
                </c:pt>
                <c:pt idx="799">
                  <c:v>Aug-14</c:v>
                </c:pt>
                <c:pt idx="800">
                  <c:v>Aug-14</c:v>
                </c:pt>
                <c:pt idx="801">
                  <c:v>Sep-14</c:v>
                </c:pt>
                <c:pt idx="802">
                  <c:v>Sep-14</c:v>
                </c:pt>
                <c:pt idx="803">
                  <c:v>Sep-14</c:v>
                </c:pt>
                <c:pt idx="804">
                  <c:v>Sep-14</c:v>
                </c:pt>
                <c:pt idx="805">
                  <c:v>Sep-14</c:v>
                </c:pt>
                <c:pt idx="806">
                  <c:v>Sep-14</c:v>
                </c:pt>
                <c:pt idx="807">
                  <c:v>Sep-14</c:v>
                </c:pt>
                <c:pt idx="808">
                  <c:v>Sep-14</c:v>
                </c:pt>
                <c:pt idx="809">
                  <c:v>Sep-14</c:v>
                </c:pt>
                <c:pt idx="810">
                  <c:v>Sep-14</c:v>
                </c:pt>
                <c:pt idx="811">
                  <c:v>Sep-14</c:v>
                </c:pt>
                <c:pt idx="812">
                  <c:v>Sep-14</c:v>
                </c:pt>
                <c:pt idx="813">
                  <c:v>Sep-14</c:v>
                </c:pt>
                <c:pt idx="814">
                  <c:v>Sep-14</c:v>
                </c:pt>
                <c:pt idx="815">
                  <c:v>Sep-14</c:v>
                </c:pt>
                <c:pt idx="816">
                  <c:v>Sep-14</c:v>
                </c:pt>
                <c:pt idx="817">
                  <c:v>Sep-14</c:v>
                </c:pt>
                <c:pt idx="818">
                  <c:v>Sep-14</c:v>
                </c:pt>
                <c:pt idx="819">
                  <c:v>Sep-14</c:v>
                </c:pt>
                <c:pt idx="820">
                  <c:v>Sep-14</c:v>
                </c:pt>
                <c:pt idx="821">
                  <c:v>Sep-14</c:v>
                </c:pt>
                <c:pt idx="822">
                  <c:v>Oct-14</c:v>
                </c:pt>
                <c:pt idx="823">
                  <c:v>Oct-14</c:v>
                </c:pt>
                <c:pt idx="824">
                  <c:v>Oct-14</c:v>
                </c:pt>
                <c:pt idx="825">
                  <c:v>Oct-14</c:v>
                </c:pt>
                <c:pt idx="826">
                  <c:v>Oct-14</c:v>
                </c:pt>
                <c:pt idx="827">
                  <c:v>Oct-14</c:v>
                </c:pt>
                <c:pt idx="828">
                  <c:v>Oct-14</c:v>
                </c:pt>
                <c:pt idx="829">
                  <c:v>Oct-14</c:v>
                </c:pt>
                <c:pt idx="830">
                  <c:v>Oct-14</c:v>
                </c:pt>
                <c:pt idx="831">
                  <c:v>Oct-14</c:v>
                </c:pt>
                <c:pt idx="832">
                  <c:v>Oct-14</c:v>
                </c:pt>
                <c:pt idx="833">
                  <c:v>Oct-14</c:v>
                </c:pt>
                <c:pt idx="834">
                  <c:v>Oct-14</c:v>
                </c:pt>
                <c:pt idx="835">
                  <c:v>Oct-14</c:v>
                </c:pt>
                <c:pt idx="836">
                  <c:v>Oct-14</c:v>
                </c:pt>
                <c:pt idx="837">
                  <c:v>Oct-14</c:v>
                </c:pt>
                <c:pt idx="838">
                  <c:v>Oct-14</c:v>
                </c:pt>
                <c:pt idx="839">
                  <c:v>Oct-14</c:v>
                </c:pt>
                <c:pt idx="840">
                  <c:v>Oct-14</c:v>
                </c:pt>
                <c:pt idx="841">
                  <c:v>Oct-14</c:v>
                </c:pt>
                <c:pt idx="842">
                  <c:v>Oct-14</c:v>
                </c:pt>
                <c:pt idx="843">
                  <c:v>Oct-14</c:v>
                </c:pt>
                <c:pt idx="844">
                  <c:v>Nov-14</c:v>
                </c:pt>
                <c:pt idx="845">
                  <c:v>Nov-14</c:v>
                </c:pt>
                <c:pt idx="846">
                  <c:v>Nov-14</c:v>
                </c:pt>
                <c:pt idx="847">
                  <c:v>Nov-14</c:v>
                </c:pt>
                <c:pt idx="848">
                  <c:v>Nov-14</c:v>
                </c:pt>
                <c:pt idx="849">
                  <c:v>Nov-14</c:v>
                </c:pt>
                <c:pt idx="850">
                  <c:v>Nov-14</c:v>
                </c:pt>
                <c:pt idx="851">
                  <c:v>Nov-14</c:v>
                </c:pt>
                <c:pt idx="852">
                  <c:v>Nov-14</c:v>
                </c:pt>
                <c:pt idx="853">
                  <c:v>Nov-14</c:v>
                </c:pt>
                <c:pt idx="854">
                  <c:v>Nov-14</c:v>
                </c:pt>
                <c:pt idx="855">
                  <c:v>Nov-14</c:v>
                </c:pt>
                <c:pt idx="856">
                  <c:v>Nov-14</c:v>
                </c:pt>
                <c:pt idx="857">
                  <c:v>Nov-14</c:v>
                </c:pt>
                <c:pt idx="858">
                  <c:v>Nov-14</c:v>
                </c:pt>
                <c:pt idx="859">
                  <c:v>Nov-14</c:v>
                </c:pt>
                <c:pt idx="860">
                  <c:v>Nov-14</c:v>
                </c:pt>
                <c:pt idx="861">
                  <c:v>Nov-14</c:v>
                </c:pt>
                <c:pt idx="862">
                  <c:v>Dec-14</c:v>
                </c:pt>
                <c:pt idx="863">
                  <c:v>Dec-14</c:v>
                </c:pt>
                <c:pt idx="864">
                  <c:v>Dec-14</c:v>
                </c:pt>
                <c:pt idx="865">
                  <c:v>Dec-14</c:v>
                </c:pt>
                <c:pt idx="866">
                  <c:v>Dec-14</c:v>
                </c:pt>
                <c:pt idx="867">
                  <c:v>Dec-14</c:v>
                </c:pt>
                <c:pt idx="868">
                  <c:v>Dec-14</c:v>
                </c:pt>
                <c:pt idx="869">
                  <c:v>Dec-14</c:v>
                </c:pt>
                <c:pt idx="870">
                  <c:v>Dec-14</c:v>
                </c:pt>
                <c:pt idx="871">
                  <c:v>Dec-14</c:v>
                </c:pt>
                <c:pt idx="872">
                  <c:v>Dec-14</c:v>
                </c:pt>
                <c:pt idx="873">
                  <c:v>Dec-14</c:v>
                </c:pt>
                <c:pt idx="874">
                  <c:v>Dec-14</c:v>
                </c:pt>
                <c:pt idx="875">
                  <c:v>Dec-14</c:v>
                </c:pt>
                <c:pt idx="876">
                  <c:v>Dec-14</c:v>
                </c:pt>
                <c:pt idx="877">
                  <c:v>Dec-14</c:v>
                </c:pt>
                <c:pt idx="878">
                  <c:v>Dec-14</c:v>
                </c:pt>
                <c:pt idx="879">
                  <c:v>Dec-14</c:v>
                </c:pt>
                <c:pt idx="880">
                  <c:v>Dec-14</c:v>
                </c:pt>
                <c:pt idx="881">
                  <c:v>Dec-14</c:v>
                </c:pt>
                <c:pt idx="882">
                  <c:v>Dec-14</c:v>
                </c:pt>
                <c:pt idx="883">
                  <c:v>Dec-14</c:v>
                </c:pt>
                <c:pt idx="884">
                  <c:v>Jan-15</c:v>
                </c:pt>
                <c:pt idx="885">
                  <c:v>Jan-15</c:v>
                </c:pt>
                <c:pt idx="886">
                  <c:v>Jan-15</c:v>
                </c:pt>
                <c:pt idx="887">
                  <c:v>Jan-15</c:v>
                </c:pt>
                <c:pt idx="888">
                  <c:v>Jan-15</c:v>
                </c:pt>
                <c:pt idx="889">
                  <c:v>Jan-15</c:v>
                </c:pt>
                <c:pt idx="890">
                  <c:v>Jan-15</c:v>
                </c:pt>
                <c:pt idx="891">
                  <c:v>Jan-15</c:v>
                </c:pt>
                <c:pt idx="892">
                  <c:v>Jan-15</c:v>
                </c:pt>
                <c:pt idx="893">
                  <c:v>Jan-15</c:v>
                </c:pt>
                <c:pt idx="894">
                  <c:v>Jan-15</c:v>
                </c:pt>
                <c:pt idx="895">
                  <c:v>Jan-15</c:v>
                </c:pt>
                <c:pt idx="896">
                  <c:v>Jan-15</c:v>
                </c:pt>
                <c:pt idx="897">
                  <c:v>Jan-15</c:v>
                </c:pt>
                <c:pt idx="898">
                  <c:v>Jan-15</c:v>
                </c:pt>
                <c:pt idx="899">
                  <c:v>Jan-15</c:v>
                </c:pt>
                <c:pt idx="900">
                  <c:v>Jan-15</c:v>
                </c:pt>
                <c:pt idx="901">
                  <c:v>Jan-15</c:v>
                </c:pt>
                <c:pt idx="902">
                  <c:v>Jan-15</c:v>
                </c:pt>
                <c:pt idx="903">
                  <c:v>Jan-15</c:v>
                </c:pt>
                <c:pt idx="904">
                  <c:v>Feb-15</c:v>
                </c:pt>
                <c:pt idx="905">
                  <c:v>Feb-15</c:v>
                </c:pt>
                <c:pt idx="906">
                  <c:v>Feb-15</c:v>
                </c:pt>
                <c:pt idx="907">
                  <c:v>Feb-15</c:v>
                </c:pt>
                <c:pt idx="908">
                  <c:v>Feb-15</c:v>
                </c:pt>
                <c:pt idx="909">
                  <c:v>Feb-15</c:v>
                </c:pt>
                <c:pt idx="910">
                  <c:v>Feb-15</c:v>
                </c:pt>
                <c:pt idx="911">
                  <c:v>Feb-15</c:v>
                </c:pt>
                <c:pt idx="912">
                  <c:v>Feb-15</c:v>
                </c:pt>
                <c:pt idx="913">
                  <c:v>Feb-15</c:v>
                </c:pt>
                <c:pt idx="914">
                  <c:v>Feb-15</c:v>
                </c:pt>
                <c:pt idx="915">
                  <c:v>Feb-15</c:v>
                </c:pt>
                <c:pt idx="916">
                  <c:v>Feb-15</c:v>
                </c:pt>
                <c:pt idx="917">
                  <c:v>Feb-15</c:v>
                </c:pt>
                <c:pt idx="918">
                  <c:v>Feb-15</c:v>
                </c:pt>
                <c:pt idx="919">
                  <c:v>Feb-15</c:v>
                </c:pt>
                <c:pt idx="920">
                  <c:v>Feb-15</c:v>
                </c:pt>
                <c:pt idx="921">
                  <c:v>Feb-15</c:v>
                </c:pt>
                <c:pt idx="922">
                  <c:v>Feb-15</c:v>
                </c:pt>
                <c:pt idx="923">
                  <c:v>Mar-15</c:v>
                </c:pt>
                <c:pt idx="924">
                  <c:v>Mar-15</c:v>
                </c:pt>
                <c:pt idx="925">
                  <c:v>Mar-15</c:v>
                </c:pt>
                <c:pt idx="926">
                  <c:v>Mar-15</c:v>
                </c:pt>
                <c:pt idx="927">
                  <c:v>Mar-15</c:v>
                </c:pt>
                <c:pt idx="928">
                  <c:v>Mar-15</c:v>
                </c:pt>
                <c:pt idx="929">
                  <c:v>Mar-15</c:v>
                </c:pt>
                <c:pt idx="930">
                  <c:v>Mar-15</c:v>
                </c:pt>
                <c:pt idx="931">
                  <c:v>Mar-15</c:v>
                </c:pt>
                <c:pt idx="932">
                  <c:v>Mar-15</c:v>
                </c:pt>
                <c:pt idx="933">
                  <c:v>Mar-15</c:v>
                </c:pt>
                <c:pt idx="934">
                  <c:v>Mar-15</c:v>
                </c:pt>
                <c:pt idx="935">
                  <c:v>Mar-15</c:v>
                </c:pt>
                <c:pt idx="936">
                  <c:v>Mar-15</c:v>
                </c:pt>
                <c:pt idx="937">
                  <c:v>Mar-15</c:v>
                </c:pt>
                <c:pt idx="938">
                  <c:v>Mar-15</c:v>
                </c:pt>
                <c:pt idx="939">
                  <c:v>Mar-15</c:v>
                </c:pt>
                <c:pt idx="940">
                  <c:v>Mar-15</c:v>
                </c:pt>
                <c:pt idx="941">
                  <c:v>Mar-15</c:v>
                </c:pt>
                <c:pt idx="942">
                  <c:v>Mar-15</c:v>
                </c:pt>
                <c:pt idx="943">
                  <c:v>Mar-15</c:v>
                </c:pt>
                <c:pt idx="944">
                  <c:v>Mar-15</c:v>
                </c:pt>
                <c:pt idx="945">
                  <c:v>Apr-15</c:v>
                </c:pt>
                <c:pt idx="946">
                  <c:v>Apr-15</c:v>
                </c:pt>
                <c:pt idx="947">
                  <c:v>Apr-15</c:v>
                </c:pt>
                <c:pt idx="948">
                  <c:v>Apr-15</c:v>
                </c:pt>
                <c:pt idx="949">
                  <c:v>Apr-15</c:v>
                </c:pt>
                <c:pt idx="950">
                  <c:v>Apr-15</c:v>
                </c:pt>
                <c:pt idx="951">
                  <c:v>Apr-15</c:v>
                </c:pt>
                <c:pt idx="952">
                  <c:v>Apr-15</c:v>
                </c:pt>
                <c:pt idx="953">
                  <c:v>Apr-15</c:v>
                </c:pt>
                <c:pt idx="954">
                  <c:v>Apr-15</c:v>
                </c:pt>
                <c:pt idx="955">
                  <c:v>Apr-15</c:v>
                </c:pt>
                <c:pt idx="956">
                  <c:v>Apr-15</c:v>
                </c:pt>
                <c:pt idx="957">
                  <c:v>Apr-15</c:v>
                </c:pt>
                <c:pt idx="958">
                  <c:v>Apr-15</c:v>
                </c:pt>
                <c:pt idx="959">
                  <c:v>Apr-15</c:v>
                </c:pt>
                <c:pt idx="960">
                  <c:v>Apr-15</c:v>
                </c:pt>
                <c:pt idx="961">
                  <c:v>Apr-15</c:v>
                </c:pt>
                <c:pt idx="962">
                  <c:v>Apr-15</c:v>
                </c:pt>
                <c:pt idx="963">
                  <c:v>Apr-15</c:v>
                </c:pt>
                <c:pt idx="964">
                  <c:v>Apr-15</c:v>
                </c:pt>
                <c:pt idx="965">
                  <c:v>Apr-15</c:v>
                </c:pt>
                <c:pt idx="966">
                  <c:v>Apr-15</c:v>
                </c:pt>
                <c:pt idx="967">
                  <c:v>May-15</c:v>
                </c:pt>
                <c:pt idx="968">
                  <c:v>May-15</c:v>
                </c:pt>
                <c:pt idx="969">
                  <c:v>May-15</c:v>
                </c:pt>
                <c:pt idx="970">
                  <c:v>May-15</c:v>
                </c:pt>
                <c:pt idx="971">
                  <c:v>May-15</c:v>
                </c:pt>
                <c:pt idx="972">
                  <c:v>May-15</c:v>
                </c:pt>
                <c:pt idx="973">
                  <c:v>May-15</c:v>
                </c:pt>
                <c:pt idx="974">
                  <c:v>May-15</c:v>
                </c:pt>
                <c:pt idx="975">
                  <c:v>May-15</c:v>
                </c:pt>
                <c:pt idx="976">
                  <c:v>May-15</c:v>
                </c:pt>
                <c:pt idx="977">
                  <c:v>May-15</c:v>
                </c:pt>
                <c:pt idx="978">
                  <c:v>May-15</c:v>
                </c:pt>
                <c:pt idx="979">
                  <c:v>May-15</c:v>
                </c:pt>
                <c:pt idx="980">
                  <c:v>May-15</c:v>
                </c:pt>
                <c:pt idx="981">
                  <c:v>May-15</c:v>
                </c:pt>
                <c:pt idx="982">
                  <c:v>May-15</c:v>
                </c:pt>
                <c:pt idx="983">
                  <c:v>May-15</c:v>
                </c:pt>
                <c:pt idx="984">
                  <c:v>May-15</c:v>
                </c:pt>
                <c:pt idx="985">
                  <c:v>May-15</c:v>
                </c:pt>
                <c:pt idx="986">
                  <c:v>May-15</c:v>
                </c:pt>
                <c:pt idx="987">
                  <c:v>Jun-15</c:v>
                </c:pt>
                <c:pt idx="988">
                  <c:v>Jun-15</c:v>
                </c:pt>
                <c:pt idx="989">
                  <c:v>Jun-15</c:v>
                </c:pt>
                <c:pt idx="990">
                  <c:v>Jun-15</c:v>
                </c:pt>
                <c:pt idx="991">
                  <c:v>Jun-15</c:v>
                </c:pt>
                <c:pt idx="992">
                  <c:v>Jun-15</c:v>
                </c:pt>
                <c:pt idx="993">
                  <c:v>Jun-15</c:v>
                </c:pt>
                <c:pt idx="994">
                  <c:v>Jun-15</c:v>
                </c:pt>
                <c:pt idx="995">
                  <c:v>Jun-15</c:v>
                </c:pt>
                <c:pt idx="996">
                  <c:v>Jun-15</c:v>
                </c:pt>
                <c:pt idx="997">
                  <c:v>Jun-15</c:v>
                </c:pt>
                <c:pt idx="998">
                  <c:v>Jun-15</c:v>
                </c:pt>
                <c:pt idx="999">
                  <c:v>Jun-15</c:v>
                </c:pt>
                <c:pt idx="1000">
                  <c:v>Jun-15</c:v>
                </c:pt>
                <c:pt idx="1001">
                  <c:v>Jun-15</c:v>
                </c:pt>
                <c:pt idx="1002">
                  <c:v>Jun-15</c:v>
                </c:pt>
                <c:pt idx="1003">
                  <c:v>Jun-15</c:v>
                </c:pt>
                <c:pt idx="1004">
                  <c:v>Jun-15</c:v>
                </c:pt>
                <c:pt idx="1005">
                  <c:v>Jun-15</c:v>
                </c:pt>
                <c:pt idx="1006">
                  <c:v>Jun-15</c:v>
                </c:pt>
                <c:pt idx="1007">
                  <c:v>Jun-15</c:v>
                </c:pt>
                <c:pt idx="1008">
                  <c:v>Jun-15</c:v>
                </c:pt>
                <c:pt idx="1009">
                  <c:v>Jul-15</c:v>
                </c:pt>
                <c:pt idx="1010">
                  <c:v>Jul-15</c:v>
                </c:pt>
                <c:pt idx="1011">
                  <c:v>Jul-15</c:v>
                </c:pt>
                <c:pt idx="1012">
                  <c:v>Jul-15</c:v>
                </c:pt>
                <c:pt idx="1013">
                  <c:v>Jul-15</c:v>
                </c:pt>
                <c:pt idx="1014">
                  <c:v>Jul-15</c:v>
                </c:pt>
                <c:pt idx="1015">
                  <c:v>Jul-15</c:v>
                </c:pt>
                <c:pt idx="1016">
                  <c:v>Jul-15</c:v>
                </c:pt>
                <c:pt idx="1017">
                  <c:v>Jul-15</c:v>
                </c:pt>
                <c:pt idx="1018">
                  <c:v>Jul-15</c:v>
                </c:pt>
                <c:pt idx="1019">
                  <c:v>Jul-15</c:v>
                </c:pt>
                <c:pt idx="1020">
                  <c:v>Jul-15</c:v>
                </c:pt>
                <c:pt idx="1021">
                  <c:v>Jul-15</c:v>
                </c:pt>
                <c:pt idx="1022">
                  <c:v>Jul-15</c:v>
                </c:pt>
                <c:pt idx="1023">
                  <c:v>Jul-15</c:v>
                </c:pt>
                <c:pt idx="1024">
                  <c:v>Jul-15</c:v>
                </c:pt>
                <c:pt idx="1025">
                  <c:v>Jul-15</c:v>
                </c:pt>
                <c:pt idx="1026">
                  <c:v>Jul-15</c:v>
                </c:pt>
                <c:pt idx="1027">
                  <c:v>Jul-15</c:v>
                </c:pt>
                <c:pt idx="1028">
                  <c:v>Jul-15</c:v>
                </c:pt>
                <c:pt idx="1029">
                  <c:v>Jul-15</c:v>
                </c:pt>
                <c:pt idx="1030">
                  <c:v>Jul-15</c:v>
                </c:pt>
                <c:pt idx="1031">
                  <c:v>Aug-15</c:v>
                </c:pt>
                <c:pt idx="1032">
                  <c:v>Aug-15</c:v>
                </c:pt>
                <c:pt idx="1033">
                  <c:v>Aug-15</c:v>
                </c:pt>
                <c:pt idx="1034">
                  <c:v>Aug-15</c:v>
                </c:pt>
                <c:pt idx="1035">
                  <c:v>Aug-15</c:v>
                </c:pt>
                <c:pt idx="1036">
                  <c:v>Aug-15</c:v>
                </c:pt>
                <c:pt idx="1037">
                  <c:v>Aug-15</c:v>
                </c:pt>
                <c:pt idx="1038">
                  <c:v>Aug-15</c:v>
                </c:pt>
                <c:pt idx="1039">
                  <c:v>Aug-15</c:v>
                </c:pt>
                <c:pt idx="1040">
                  <c:v>Aug-15</c:v>
                </c:pt>
                <c:pt idx="1041">
                  <c:v>Aug-15</c:v>
                </c:pt>
                <c:pt idx="1042">
                  <c:v>Aug-15</c:v>
                </c:pt>
                <c:pt idx="1043">
                  <c:v>Aug-15</c:v>
                </c:pt>
                <c:pt idx="1044">
                  <c:v>Aug-15</c:v>
                </c:pt>
                <c:pt idx="1045">
                  <c:v>Aug-15</c:v>
                </c:pt>
                <c:pt idx="1046">
                  <c:v>Aug-15</c:v>
                </c:pt>
                <c:pt idx="1047">
                  <c:v>Aug-15</c:v>
                </c:pt>
                <c:pt idx="1048">
                  <c:v>Aug-15</c:v>
                </c:pt>
                <c:pt idx="1049">
                  <c:v>Aug-15</c:v>
                </c:pt>
                <c:pt idx="1050">
                  <c:v>Aug-15</c:v>
                </c:pt>
                <c:pt idx="1051">
                  <c:v>Aug-15</c:v>
                </c:pt>
                <c:pt idx="1052">
                  <c:v>Sep-15</c:v>
                </c:pt>
                <c:pt idx="1053">
                  <c:v>Sep-15</c:v>
                </c:pt>
                <c:pt idx="1054">
                  <c:v>Sep-15</c:v>
                </c:pt>
                <c:pt idx="1055">
                  <c:v>Sep-15</c:v>
                </c:pt>
                <c:pt idx="1056">
                  <c:v>Sep-15</c:v>
                </c:pt>
                <c:pt idx="1057">
                  <c:v>Sep-15</c:v>
                </c:pt>
                <c:pt idx="1058">
                  <c:v>Sep-15</c:v>
                </c:pt>
                <c:pt idx="1059">
                  <c:v>Sep-15</c:v>
                </c:pt>
                <c:pt idx="1060">
                  <c:v>Sep-15</c:v>
                </c:pt>
                <c:pt idx="1061">
                  <c:v>Sep-15</c:v>
                </c:pt>
                <c:pt idx="1062">
                  <c:v>Sep-15</c:v>
                </c:pt>
                <c:pt idx="1063">
                  <c:v>Sep-15</c:v>
                </c:pt>
                <c:pt idx="1064">
                  <c:v>Sep-15</c:v>
                </c:pt>
                <c:pt idx="1065">
                  <c:v>Sep-15</c:v>
                </c:pt>
                <c:pt idx="1066">
                  <c:v>Sep-15</c:v>
                </c:pt>
                <c:pt idx="1067">
                  <c:v>Sep-15</c:v>
                </c:pt>
                <c:pt idx="1068">
                  <c:v>Sep-15</c:v>
                </c:pt>
                <c:pt idx="1069">
                  <c:v>Sep-15</c:v>
                </c:pt>
                <c:pt idx="1070">
                  <c:v>Sep-15</c:v>
                </c:pt>
                <c:pt idx="1071">
                  <c:v>Sep-15</c:v>
                </c:pt>
                <c:pt idx="1072">
                  <c:v>Sep-15</c:v>
                </c:pt>
                <c:pt idx="1073">
                  <c:v>Oct-15</c:v>
                </c:pt>
                <c:pt idx="1074">
                  <c:v>Oct-15</c:v>
                </c:pt>
                <c:pt idx="1075">
                  <c:v>Oct-15</c:v>
                </c:pt>
                <c:pt idx="1076">
                  <c:v>Oct-15</c:v>
                </c:pt>
                <c:pt idx="1077">
                  <c:v>Oct-15</c:v>
                </c:pt>
                <c:pt idx="1078">
                  <c:v>Oct-15</c:v>
                </c:pt>
                <c:pt idx="1079">
                  <c:v>Oct-15</c:v>
                </c:pt>
                <c:pt idx="1080">
                  <c:v>Oct-15</c:v>
                </c:pt>
                <c:pt idx="1081">
                  <c:v>Oct-15</c:v>
                </c:pt>
                <c:pt idx="1082">
                  <c:v>Oct-15</c:v>
                </c:pt>
                <c:pt idx="1083">
                  <c:v>Oct-15</c:v>
                </c:pt>
                <c:pt idx="1084">
                  <c:v>Oct-15</c:v>
                </c:pt>
                <c:pt idx="1085">
                  <c:v>Oct-15</c:v>
                </c:pt>
                <c:pt idx="1086">
                  <c:v>Oct-15</c:v>
                </c:pt>
                <c:pt idx="1087">
                  <c:v>Oct-15</c:v>
                </c:pt>
                <c:pt idx="1088">
                  <c:v>Oct-15</c:v>
                </c:pt>
                <c:pt idx="1089">
                  <c:v>Oct-15</c:v>
                </c:pt>
                <c:pt idx="1090">
                  <c:v>Oct-15</c:v>
                </c:pt>
                <c:pt idx="1091">
                  <c:v>Oct-15</c:v>
                </c:pt>
                <c:pt idx="1092">
                  <c:v>Oct-15</c:v>
                </c:pt>
                <c:pt idx="1093">
                  <c:v>Oct-15</c:v>
                </c:pt>
                <c:pt idx="1094">
                  <c:v>Nov-15</c:v>
                </c:pt>
                <c:pt idx="1095">
                  <c:v>Nov-15</c:v>
                </c:pt>
                <c:pt idx="1096">
                  <c:v>Nov-15</c:v>
                </c:pt>
                <c:pt idx="1097">
                  <c:v>Nov-15</c:v>
                </c:pt>
                <c:pt idx="1098">
                  <c:v>Nov-15</c:v>
                </c:pt>
                <c:pt idx="1099">
                  <c:v>Nov-15</c:v>
                </c:pt>
                <c:pt idx="1100">
                  <c:v>Nov-15</c:v>
                </c:pt>
                <c:pt idx="1101">
                  <c:v>Nov-15</c:v>
                </c:pt>
                <c:pt idx="1102">
                  <c:v>Nov-15</c:v>
                </c:pt>
                <c:pt idx="1103">
                  <c:v>Nov-15</c:v>
                </c:pt>
                <c:pt idx="1104">
                  <c:v>Nov-15</c:v>
                </c:pt>
                <c:pt idx="1105">
                  <c:v>Nov-15</c:v>
                </c:pt>
                <c:pt idx="1106">
                  <c:v>Nov-15</c:v>
                </c:pt>
                <c:pt idx="1107">
                  <c:v>Nov-15</c:v>
                </c:pt>
                <c:pt idx="1108">
                  <c:v>Nov-15</c:v>
                </c:pt>
                <c:pt idx="1109">
                  <c:v>Nov-15</c:v>
                </c:pt>
                <c:pt idx="1110">
                  <c:v>Nov-15</c:v>
                </c:pt>
                <c:pt idx="1111">
                  <c:v>Nov-15</c:v>
                </c:pt>
                <c:pt idx="1112">
                  <c:v>Nov-15</c:v>
                </c:pt>
                <c:pt idx="1113">
                  <c:v>Dec-15</c:v>
                </c:pt>
                <c:pt idx="1114">
                  <c:v>Dec-15</c:v>
                </c:pt>
                <c:pt idx="1115">
                  <c:v>Dec-15</c:v>
                </c:pt>
                <c:pt idx="1116">
                  <c:v>Dec-15</c:v>
                </c:pt>
                <c:pt idx="1117">
                  <c:v>Dec-15</c:v>
                </c:pt>
                <c:pt idx="1118">
                  <c:v>Dec-15</c:v>
                </c:pt>
                <c:pt idx="1119">
                  <c:v>Dec-15</c:v>
                </c:pt>
                <c:pt idx="1120">
                  <c:v>Dec-15</c:v>
                </c:pt>
                <c:pt idx="1121">
                  <c:v>Dec-15</c:v>
                </c:pt>
                <c:pt idx="1122">
                  <c:v>Dec-15</c:v>
                </c:pt>
                <c:pt idx="1123">
                  <c:v>Dec-15</c:v>
                </c:pt>
                <c:pt idx="1124">
                  <c:v>Dec-15</c:v>
                </c:pt>
                <c:pt idx="1125">
                  <c:v>Dec-15</c:v>
                </c:pt>
                <c:pt idx="1126">
                  <c:v>Dec-15</c:v>
                </c:pt>
                <c:pt idx="1127">
                  <c:v>Dec-15</c:v>
                </c:pt>
                <c:pt idx="1128">
                  <c:v>Dec-15</c:v>
                </c:pt>
                <c:pt idx="1129">
                  <c:v>Dec-15</c:v>
                </c:pt>
                <c:pt idx="1130">
                  <c:v>Dec-15</c:v>
                </c:pt>
                <c:pt idx="1131">
                  <c:v>Dec-15</c:v>
                </c:pt>
                <c:pt idx="1132">
                  <c:v>Dec-15</c:v>
                </c:pt>
                <c:pt idx="1133">
                  <c:v>Dec-15</c:v>
                </c:pt>
                <c:pt idx="1134">
                  <c:v>Dec-15</c:v>
                </c:pt>
                <c:pt idx="1135">
                  <c:v>Jan-16</c:v>
                </c:pt>
                <c:pt idx="1136">
                  <c:v>Jan-16</c:v>
                </c:pt>
                <c:pt idx="1137">
                  <c:v>Jan-16</c:v>
                </c:pt>
                <c:pt idx="1138">
                  <c:v>Jan-16</c:v>
                </c:pt>
                <c:pt idx="1139">
                  <c:v>Jan-16</c:v>
                </c:pt>
                <c:pt idx="1140">
                  <c:v>Jan-16</c:v>
                </c:pt>
                <c:pt idx="1141">
                  <c:v>Jan-16</c:v>
                </c:pt>
                <c:pt idx="1142">
                  <c:v>Jan-16</c:v>
                </c:pt>
                <c:pt idx="1143">
                  <c:v>Jan-16</c:v>
                </c:pt>
                <c:pt idx="1144">
                  <c:v>Jan-16</c:v>
                </c:pt>
                <c:pt idx="1145">
                  <c:v>Jan-16</c:v>
                </c:pt>
                <c:pt idx="1146">
                  <c:v>Jan-16</c:v>
                </c:pt>
                <c:pt idx="1147">
                  <c:v>Jan-16</c:v>
                </c:pt>
                <c:pt idx="1148">
                  <c:v>Jan-16</c:v>
                </c:pt>
                <c:pt idx="1149">
                  <c:v>Jan-16</c:v>
                </c:pt>
                <c:pt idx="1150">
                  <c:v>Jan-16</c:v>
                </c:pt>
                <c:pt idx="1151">
                  <c:v>Jan-16</c:v>
                </c:pt>
                <c:pt idx="1152">
                  <c:v>Jan-16</c:v>
                </c:pt>
                <c:pt idx="1153">
                  <c:v>Jan-16</c:v>
                </c:pt>
                <c:pt idx="1154">
                  <c:v>Feb-16</c:v>
                </c:pt>
                <c:pt idx="1155">
                  <c:v>Feb-16</c:v>
                </c:pt>
                <c:pt idx="1156">
                  <c:v>Feb-16</c:v>
                </c:pt>
                <c:pt idx="1157">
                  <c:v>Feb-16</c:v>
                </c:pt>
                <c:pt idx="1158">
                  <c:v>Feb-16</c:v>
                </c:pt>
                <c:pt idx="1159">
                  <c:v>Feb-16</c:v>
                </c:pt>
                <c:pt idx="1160">
                  <c:v>Feb-16</c:v>
                </c:pt>
                <c:pt idx="1161">
                  <c:v>Feb-16</c:v>
                </c:pt>
                <c:pt idx="1162">
                  <c:v>Feb-16</c:v>
                </c:pt>
                <c:pt idx="1163">
                  <c:v>Feb-16</c:v>
                </c:pt>
                <c:pt idx="1164">
                  <c:v>Feb-16</c:v>
                </c:pt>
                <c:pt idx="1165">
                  <c:v>Feb-16</c:v>
                </c:pt>
                <c:pt idx="1166">
                  <c:v>Feb-16</c:v>
                </c:pt>
                <c:pt idx="1167">
                  <c:v>Feb-16</c:v>
                </c:pt>
                <c:pt idx="1168">
                  <c:v>Feb-16</c:v>
                </c:pt>
                <c:pt idx="1169">
                  <c:v>Feb-16</c:v>
                </c:pt>
                <c:pt idx="1170">
                  <c:v>Feb-16</c:v>
                </c:pt>
                <c:pt idx="1171">
                  <c:v>Feb-16</c:v>
                </c:pt>
                <c:pt idx="1172">
                  <c:v>Feb-16</c:v>
                </c:pt>
                <c:pt idx="1173">
                  <c:v>Feb-16</c:v>
                </c:pt>
                <c:pt idx="1174">
                  <c:v>Mar-16</c:v>
                </c:pt>
                <c:pt idx="1175">
                  <c:v>Mar-16</c:v>
                </c:pt>
                <c:pt idx="1176">
                  <c:v>Mar-16</c:v>
                </c:pt>
                <c:pt idx="1177">
                  <c:v>Mar-16</c:v>
                </c:pt>
                <c:pt idx="1178">
                  <c:v>Mar-16</c:v>
                </c:pt>
                <c:pt idx="1179">
                  <c:v>Mar-16</c:v>
                </c:pt>
                <c:pt idx="1180">
                  <c:v>Mar-16</c:v>
                </c:pt>
                <c:pt idx="1181">
                  <c:v>Mar-16</c:v>
                </c:pt>
                <c:pt idx="1182">
                  <c:v>Mar-16</c:v>
                </c:pt>
                <c:pt idx="1183">
                  <c:v>Mar-16</c:v>
                </c:pt>
                <c:pt idx="1184">
                  <c:v>Mar-16</c:v>
                </c:pt>
                <c:pt idx="1185">
                  <c:v>Mar-16</c:v>
                </c:pt>
                <c:pt idx="1186">
                  <c:v>Mar-16</c:v>
                </c:pt>
                <c:pt idx="1187">
                  <c:v>Mar-16</c:v>
                </c:pt>
                <c:pt idx="1188">
                  <c:v>Mar-16</c:v>
                </c:pt>
                <c:pt idx="1189">
                  <c:v>Mar-16</c:v>
                </c:pt>
                <c:pt idx="1190">
                  <c:v>Mar-16</c:v>
                </c:pt>
                <c:pt idx="1191">
                  <c:v>Mar-16</c:v>
                </c:pt>
                <c:pt idx="1192">
                  <c:v>Mar-16</c:v>
                </c:pt>
                <c:pt idx="1193">
                  <c:v>Mar-16</c:v>
                </c:pt>
                <c:pt idx="1194">
                  <c:v>Mar-16</c:v>
                </c:pt>
                <c:pt idx="1195">
                  <c:v>Mar-16</c:v>
                </c:pt>
                <c:pt idx="1196">
                  <c:v>Apr-16</c:v>
                </c:pt>
                <c:pt idx="1197">
                  <c:v>Apr-16</c:v>
                </c:pt>
                <c:pt idx="1198">
                  <c:v>Apr-16</c:v>
                </c:pt>
                <c:pt idx="1199">
                  <c:v>Apr-16</c:v>
                </c:pt>
                <c:pt idx="1200">
                  <c:v>Apr-16</c:v>
                </c:pt>
                <c:pt idx="1201">
                  <c:v>Apr-16</c:v>
                </c:pt>
                <c:pt idx="1202">
                  <c:v>Apr-16</c:v>
                </c:pt>
                <c:pt idx="1203">
                  <c:v>Apr-16</c:v>
                </c:pt>
                <c:pt idx="1204">
                  <c:v>Apr-16</c:v>
                </c:pt>
                <c:pt idx="1205">
                  <c:v>Apr-16</c:v>
                </c:pt>
                <c:pt idx="1206">
                  <c:v>Apr-16</c:v>
                </c:pt>
                <c:pt idx="1207">
                  <c:v>Apr-16</c:v>
                </c:pt>
                <c:pt idx="1208">
                  <c:v>Apr-16</c:v>
                </c:pt>
                <c:pt idx="1209">
                  <c:v>Apr-16</c:v>
                </c:pt>
                <c:pt idx="1210">
                  <c:v>Apr-16</c:v>
                </c:pt>
                <c:pt idx="1211">
                  <c:v>Apr-16</c:v>
                </c:pt>
                <c:pt idx="1212">
                  <c:v>Apr-16</c:v>
                </c:pt>
                <c:pt idx="1213">
                  <c:v>Apr-16</c:v>
                </c:pt>
                <c:pt idx="1214">
                  <c:v>Apr-16</c:v>
                </c:pt>
                <c:pt idx="1215">
                  <c:v>Apr-16</c:v>
                </c:pt>
                <c:pt idx="1216">
                  <c:v>Apr-16</c:v>
                </c:pt>
                <c:pt idx="1217">
                  <c:v>May-16</c:v>
                </c:pt>
                <c:pt idx="1218">
                  <c:v>May-16</c:v>
                </c:pt>
                <c:pt idx="1219">
                  <c:v>May-16</c:v>
                </c:pt>
                <c:pt idx="1220">
                  <c:v>May-16</c:v>
                </c:pt>
                <c:pt idx="1221">
                  <c:v>May-16</c:v>
                </c:pt>
                <c:pt idx="1222">
                  <c:v>May-16</c:v>
                </c:pt>
                <c:pt idx="1223">
                  <c:v>May-16</c:v>
                </c:pt>
                <c:pt idx="1224">
                  <c:v>May-16</c:v>
                </c:pt>
                <c:pt idx="1225">
                  <c:v>May-16</c:v>
                </c:pt>
                <c:pt idx="1226">
                  <c:v>May-16</c:v>
                </c:pt>
                <c:pt idx="1227">
                  <c:v>May-16</c:v>
                </c:pt>
                <c:pt idx="1228">
                  <c:v>May-16</c:v>
                </c:pt>
                <c:pt idx="1229">
                  <c:v>May-16</c:v>
                </c:pt>
                <c:pt idx="1230">
                  <c:v>May-16</c:v>
                </c:pt>
                <c:pt idx="1231">
                  <c:v>May-16</c:v>
                </c:pt>
                <c:pt idx="1232">
                  <c:v>May-16</c:v>
                </c:pt>
                <c:pt idx="1233">
                  <c:v>May-16</c:v>
                </c:pt>
                <c:pt idx="1234">
                  <c:v>May-16</c:v>
                </c:pt>
                <c:pt idx="1235">
                  <c:v>May-16</c:v>
                </c:pt>
                <c:pt idx="1236">
                  <c:v>May-16</c:v>
                </c:pt>
                <c:pt idx="1237">
                  <c:v>May-16</c:v>
                </c:pt>
                <c:pt idx="1238">
                  <c:v>Jun-16</c:v>
                </c:pt>
                <c:pt idx="1239">
                  <c:v>Jun-16</c:v>
                </c:pt>
                <c:pt idx="1240">
                  <c:v>Jun-16</c:v>
                </c:pt>
                <c:pt idx="1241">
                  <c:v>Jun-16</c:v>
                </c:pt>
                <c:pt idx="1242">
                  <c:v>Jun-16</c:v>
                </c:pt>
                <c:pt idx="1243">
                  <c:v>Jun-16</c:v>
                </c:pt>
                <c:pt idx="1244">
                  <c:v>Jun-16</c:v>
                </c:pt>
                <c:pt idx="1245">
                  <c:v>Jun-16</c:v>
                </c:pt>
                <c:pt idx="1246">
                  <c:v>Jun-16</c:v>
                </c:pt>
                <c:pt idx="1247">
                  <c:v>Jun-16</c:v>
                </c:pt>
                <c:pt idx="1248">
                  <c:v>Jun-16</c:v>
                </c:pt>
                <c:pt idx="1249">
                  <c:v>Jun-16</c:v>
                </c:pt>
                <c:pt idx="1250">
                  <c:v>Jun-16</c:v>
                </c:pt>
                <c:pt idx="1251">
                  <c:v>Jun-16</c:v>
                </c:pt>
                <c:pt idx="1252">
                  <c:v>Jun-16</c:v>
                </c:pt>
                <c:pt idx="1253">
                  <c:v>Jun-16</c:v>
                </c:pt>
                <c:pt idx="1254">
                  <c:v>Jun-16</c:v>
                </c:pt>
                <c:pt idx="1255">
                  <c:v>Jun-16</c:v>
                </c:pt>
                <c:pt idx="1256">
                  <c:v>Jun-16</c:v>
                </c:pt>
                <c:pt idx="1257">
                  <c:v>Jun-16</c:v>
                </c:pt>
                <c:pt idx="1258">
                  <c:v>Jun-16</c:v>
                </c:pt>
                <c:pt idx="1259">
                  <c:v>Jun-16</c:v>
                </c:pt>
                <c:pt idx="1260">
                  <c:v>Jul-16</c:v>
                </c:pt>
                <c:pt idx="1261">
                  <c:v>Jul-16</c:v>
                </c:pt>
                <c:pt idx="1262">
                  <c:v>Jul-16</c:v>
                </c:pt>
                <c:pt idx="1263">
                  <c:v>Jul-16</c:v>
                </c:pt>
                <c:pt idx="1264">
                  <c:v>Jul-16</c:v>
                </c:pt>
                <c:pt idx="1265">
                  <c:v>Jul-16</c:v>
                </c:pt>
                <c:pt idx="1266">
                  <c:v>Jul-16</c:v>
                </c:pt>
                <c:pt idx="1267">
                  <c:v>Jul-16</c:v>
                </c:pt>
                <c:pt idx="1268">
                  <c:v>Jul-16</c:v>
                </c:pt>
                <c:pt idx="1269">
                  <c:v>Jul-16</c:v>
                </c:pt>
                <c:pt idx="1270">
                  <c:v>Jul-16</c:v>
                </c:pt>
                <c:pt idx="1271">
                  <c:v>Jul-16</c:v>
                </c:pt>
                <c:pt idx="1272">
                  <c:v>Jul-16</c:v>
                </c:pt>
                <c:pt idx="1273">
                  <c:v>Jul-16</c:v>
                </c:pt>
                <c:pt idx="1274">
                  <c:v>Jul-16</c:v>
                </c:pt>
                <c:pt idx="1275">
                  <c:v>Jul-16</c:v>
                </c:pt>
                <c:pt idx="1276">
                  <c:v>Jul-16</c:v>
                </c:pt>
                <c:pt idx="1277">
                  <c:v>Jul-16</c:v>
                </c:pt>
                <c:pt idx="1278">
                  <c:v>Jul-16</c:v>
                </c:pt>
                <c:pt idx="1279">
                  <c:v>Jul-16</c:v>
                </c:pt>
              </c:strCache>
            </c:strRef>
          </c:cat>
          <c:val>
            <c:numRef>
              <c:f>'Cello Net IO &amp; CMO MV % of NAV '!$C$4:$C$1283</c:f>
              <c:numCache>
                <c:formatCode>0.00</c:formatCode>
                <c:ptCount val="1280"/>
                <c:pt idx="0">
                  <c:v>72.711762478714789</c:v>
                </c:pt>
                <c:pt idx="1">
                  <c:v>72.806941031840353</c:v>
                </c:pt>
                <c:pt idx="2">
                  <c:v>56.253104483386117</c:v>
                </c:pt>
                <c:pt idx="3">
                  <c:v>56.384273847750841</c:v>
                </c:pt>
                <c:pt idx="4">
                  <c:v>40.168988189419217</c:v>
                </c:pt>
                <c:pt idx="5">
                  <c:v>40.194345081922691</c:v>
                </c:pt>
                <c:pt idx="6">
                  <c:v>39.67407992568689</c:v>
                </c:pt>
                <c:pt idx="7">
                  <c:v>39.208834899934807</c:v>
                </c:pt>
                <c:pt idx="8">
                  <c:v>39.057874283682835</c:v>
                </c:pt>
                <c:pt idx="9">
                  <c:v>39.13500053925663</c:v>
                </c:pt>
                <c:pt idx="10">
                  <c:v>40.037049893065088</c:v>
                </c:pt>
                <c:pt idx="11">
                  <c:v>53.253311696304273</c:v>
                </c:pt>
                <c:pt idx="12">
                  <c:v>55.240528173161849</c:v>
                </c:pt>
                <c:pt idx="13">
                  <c:v>62.243481703283152</c:v>
                </c:pt>
                <c:pt idx="14">
                  <c:v>63.115728652643085</c:v>
                </c:pt>
                <c:pt idx="15">
                  <c:v>63.192440069320355</c:v>
                </c:pt>
                <c:pt idx="16">
                  <c:v>74.425693219246298</c:v>
                </c:pt>
                <c:pt idx="17">
                  <c:v>78.175508272653786</c:v>
                </c:pt>
                <c:pt idx="18">
                  <c:v>77.975187507001664</c:v>
                </c:pt>
                <c:pt idx="19">
                  <c:v>77.339409323862512</c:v>
                </c:pt>
                <c:pt idx="20">
                  <c:v>79.01299565646211</c:v>
                </c:pt>
                <c:pt idx="21">
                  <c:v>64.042637940125118</c:v>
                </c:pt>
                <c:pt idx="22">
                  <c:v>63.79444809053215</c:v>
                </c:pt>
                <c:pt idx="23">
                  <c:v>63.706921751263089</c:v>
                </c:pt>
                <c:pt idx="24">
                  <c:v>58.240150318571615</c:v>
                </c:pt>
                <c:pt idx="25">
                  <c:v>58.063948601578375</c:v>
                </c:pt>
                <c:pt idx="26">
                  <c:v>53.040365943056244</c:v>
                </c:pt>
                <c:pt idx="27">
                  <c:v>52.864915388770903</c:v>
                </c:pt>
                <c:pt idx="28">
                  <c:v>52.964799523704933</c:v>
                </c:pt>
                <c:pt idx="29">
                  <c:v>53.240718027622826</c:v>
                </c:pt>
                <c:pt idx="30">
                  <c:v>49.297092018202036</c:v>
                </c:pt>
                <c:pt idx="31">
                  <c:v>49.298129644654907</c:v>
                </c:pt>
                <c:pt idx="32">
                  <c:v>49.289421741255545</c:v>
                </c:pt>
                <c:pt idx="33">
                  <c:v>49.358163983501555</c:v>
                </c:pt>
                <c:pt idx="34">
                  <c:v>49.358104005469244</c:v>
                </c:pt>
                <c:pt idx="35">
                  <c:v>49.100924142336538</c:v>
                </c:pt>
                <c:pt idx="36">
                  <c:v>40.408965730922418</c:v>
                </c:pt>
                <c:pt idx="37">
                  <c:v>40.369634913061574</c:v>
                </c:pt>
                <c:pt idx="38">
                  <c:v>48.75738499200606</c:v>
                </c:pt>
                <c:pt idx="39">
                  <c:v>53.66524620488552</c:v>
                </c:pt>
                <c:pt idx="40">
                  <c:v>53.060014970226156</c:v>
                </c:pt>
                <c:pt idx="41">
                  <c:v>52.82521760225238</c:v>
                </c:pt>
                <c:pt idx="42">
                  <c:v>52.804624249464261</c:v>
                </c:pt>
                <c:pt idx="43">
                  <c:v>54.499928542238329</c:v>
                </c:pt>
                <c:pt idx="44">
                  <c:v>54.409970950619133</c:v>
                </c:pt>
                <c:pt idx="45">
                  <c:v>54.18263722127142</c:v>
                </c:pt>
                <c:pt idx="46">
                  <c:v>54.104343743126947</c:v>
                </c:pt>
                <c:pt idx="47">
                  <c:v>68.495433600438133</c:v>
                </c:pt>
                <c:pt idx="48">
                  <c:v>68.041693588021687</c:v>
                </c:pt>
                <c:pt idx="49">
                  <c:v>68.210085025260838</c:v>
                </c:pt>
                <c:pt idx="50">
                  <c:v>51.663369442889042</c:v>
                </c:pt>
                <c:pt idx="51">
                  <c:v>44.239323617008779</c:v>
                </c:pt>
                <c:pt idx="52">
                  <c:v>44.302287477729017</c:v>
                </c:pt>
                <c:pt idx="53">
                  <c:v>39.900771947935141</c:v>
                </c:pt>
                <c:pt idx="54">
                  <c:v>39.707803677730567</c:v>
                </c:pt>
                <c:pt idx="55">
                  <c:v>39.674630664515369</c:v>
                </c:pt>
                <c:pt idx="56">
                  <c:v>46.182583187469007</c:v>
                </c:pt>
                <c:pt idx="57">
                  <c:v>56.58279764680055</c:v>
                </c:pt>
                <c:pt idx="58">
                  <c:v>56.403717048879976</c:v>
                </c:pt>
                <c:pt idx="59">
                  <c:v>56.451273919142622</c:v>
                </c:pt>
                <c:pt idx="60">
                  <c:v>53.163291773785339</c:v>
                </c:pt>
                <c:pt idx="61">
                  <c:v>63.425853348089277</c:v>
                </c:pt>
                <c:pt idx="62">
                  <c:v>63.193653338572943</c:v>
                </c:pt>
                <c:pt idx="63">
                  <c:v>63.019527822138421</c:v>
                </c:pt>
                <c:pt idx="64">
                  <c:v>68.964558104199838</c:v>
                </c:pt>
                <c:pt idx="65">
                  <c:v>68.856893827398849</c:v>
                </c:pt>
                <c:pt idx="66">
                  <c:v>71.921190539209974</c:v>
                </c:pt>
                <c:pt idx="67">
                  <c:v>61.172090356297268</c:v>
                </c:pt>
                <c:pt idx="68">
                  <c:v>61.533216022122176</c:v>
                </c:pt>
                <c:pt idx="69">
                  <c:v>57.529194883955896</c:v>
                </c:pt>
                <c:pt idx="70">
                  <c:v>57.565359800942183</c:v>
                </c:pt>
                <c:pt idx="71">
                  <c:v>57.475073673030266</c:v>
                </c:pt>
                <c:pt idx="72">
                  <c:v>57.292647502518705</c:v>
                </c:pt>
                <c:pt idx="73">
                  <c:v>57.012863721646831</c:v>
                </c:pt>
                <c:pt idx="74">
                  <c:v>56.802080338717019</c:v>
                </c:pt>
                <c:pt idx="75">
                  <c:v>56.757660159795243</c:v>
                </c:pt>
                <c:pt idx="76">
                  <c:v>50.915490537541643</c:v>
                </c:pt>
                <c:pt idx="77">
                  <c:v>51.042381666847817</c:v>
                </c:pt>
                <c:pt idx="78">
                  <c:v>50.9840746523221</c:v>
                </c:pt>
                <c:pt idx="79">
                  <c:v>50.93943480692711</c:v>
                </c:pt>
                <c:pt idx="80">
                  <c:v>55.407443510326225</c:v>
                </c:pt>
                <c:pt idx="81">
                  <c:v>55.469281094294345</c:v>
                </c:pt>
                <c:pt idx="82">
                  <c:v>51.107718020652356</c:v>
                </c:pt>
                <c:pt idx="83">
                  <c:v>50.44267038131585</c:v>
                </c:pt>
                <c:pt idx="84">
                  <c:v>50.35738948647743</c:v>
                </c:pt>
                <c:pt idx="85">
                  <c:v>50.354925208376031</c:v>
                </c:pt>
                <c:pt idx="86">
                  <c:v>50.227636629532554</c:v>
                </c:pt>
                <c:pt idx="87">
                  <c:v>50.196921420489574</c:v>
                </c:pt>
                <c:pt idx="88">
                  <c:v>49.942398788189799</c:v>
                </c:pt>
                <c:pt idx="89">
                  <c:v>49.487164362605959</c:v>
                </c:pt>
                <c:pt idx="90">
                  <c:v>49.460573171151424</c:v>
                </c:pt>
                <c:pt idx="91">
                  <c:v>50.028291316604111</c:v>
                </c:pt>
                <c:pt idx="92">
                  <c:v>50.211877497335266</c:v>
                </c:pt>
                <c:pt idx="93">
                  <c:v>50.300149801088814</c:v>
                </c:pt>
                <c:pt idx="94">
                  <c:v>44.157470912404833</c:v>
                </c:pt>
                <c:pt idx="95">
                  <c:v>44.390751945691989</c:v>
                </c:pt>
                <c:pt idx="96">
                  <c:v>46.987741445039575</c:v>
                </c:pt>
                <c:pt idx="97">
                  <c:v>49.03104553030937</c:v>
                </c:pt>
                <c:pt idx="98">
                  <c:v>48.880753991599519</c:v>
                </c:pt>
                <c:pt idx="99">
                  <c:v>49.146185163485761</c:v>
                </c:pt>
                <c:pt idx="100">
                  <c:v>48.698883600861727</c:v>
                </c:pt>
                <c:pt idx="101">
                  <c:v>52.617356771922253</c:v>
                </c:pt>
                <c:pt idx="102">
                  <c:v>52.488385291031406</c:v>
                </c:pt>
                <c:pt idx="103">
                  <c:v>58.857413619724042</c:v>
                </c:pt>
                <c:pt idx="104">
                  <c:v>58.249293273032343</c:v>
                </c:pt>
                <c:pt idx="105">
                  <c:v>63.315826435156509</c:v>
                </c:pt>
                <c:pt idx="106">
                  <c:v>63.92032268095231</c:v>
                </c:pt>
                <c:pt idx="107">
                  <c:v>65.685923846911393</c:v>
                </c:pt>
                <c:pt idx="108">
                  <c:v>65.486490509924977</c:v>
                </c:pt>
                <c:pt idx="109">
                  <c:v>64.689644538409695</c:v>
                </c:pt>
                <c:pt idx="110">
                  <c:v>65.551304349331573</c:v>
                </c:pt>
                <c:pt idx="111">
                  <c:v>65.367018345852443</c:v>
                </c:pt>
                <c:pt idx="112">
                  <c:v>65.838099174721506</c:v>
                </c:pt>
                <c:pt idx="113">
                  <c:v>67.450044882423484</c:v>
                </c:pt>
                <c:pt idx="114">
                  <c:v>66.830911490302483</c:v>
                </c:pt>
                <c:pt idx="115">
                  <c:v>66.016477922017486</c:v>
                </c:pt>
                <c:pt idx="116">
                  <c:v>66.302532306991111</c:v>
                </c:pt>
                <c:pt idx="117">
                  <c:v>66.72898663052375</c:v>
                </c:pt>
                <c:pt idx="118">
                  <c:v>74.306559872622884</c:v>
                </c:pt>
                <c:pt idx="119">
                  <c:v>73.928231719297813</c:v>
                </c:pt>
                <c:pt idx="120">
                  <c:v>74.921893100488802</c:v>
                </c:pt>
                <c:pt idx="121">
                  <c:v>74.52084866663256</c:v>
                </c:pt>
                <c:pt idx="122">
                  <c:v>76.381388862944917</c:v>
                </c:pt>
                <c:pt idx="123">
                  <c:v>75.222435383954263</c:v>
                </c:pt>
                <c:pt idx="124">
                  <c:v>75.335506871326473</c:v>
                </c:pt>
                <c:pt idx="125">
                  <c:v>74.357124081137783</c:v>
                </c:pt>
                <c:pt idx="126">
                  <c:v>73.96509985852208</c:v>
                </c:pt>
                <c:pt idx="127">
                  <c:v>77.886195598032188</c:v>
                </c:pt>
                <c:pt idx="128">
                  <c:v>78.468672021010732</c:v>
                </c:pt>
                <c:pt idx="129">
                  <c:v>74.970258493019188</c:v>
                </c:pt>
                <c:pt idx="130">
                  <c:v>75.946053721456323</c:v>
                </c:pt>
                <c:pt idx="131">
                  <c:v>75.317778391249945</c:v>
                </c:pt>
                <c:pt idx="132">
                  <c:v>73.801976647248196</c:v>
                </c:pt>
                <c:pt idx="133">
                  <c:v>73.580963857084512</c:v>
                </c:pt>
                <c:pt idx="134">
                  <c:v>73.846122812082044</c:v>
                </c:pt>
                <c:pt idx="135">
                  <c:v>71.269091413011296</c:v>
                </c:pt>
                <c:pt idx="136">
                  <c:v>71.734906592367182</c:v>
                </c:pt>
                <c:pt idx="137">
                  <c:v>71.144912601361852</c:v>
                </c:pt>
                <c:pt idx="138">
                  <c:v>70.463002998013962</c:v>
                </c:pt>
                <c:pt idx="139">
                  <c:v>70.82866730048265</c:v>
                </c:pt>
                <c:pt idx="140">
                  <c:v>73.347442359601388</c:v>
                </c:pt>
                <c:pt idx="141">
                  <c:v>72.481193087005863</c:v>
                </c:pt>
                <c:pt idx="142">
                  <c:v>72.707211615672989</c:v>
                </c:pt>
                <c:pt idx="143">
                  <c:v>71.496823553871351</c:v>
                </c:pt>
                <c:pt idx="144">
                  <c:v>71.155498676854094</c:v>
                </c:pt>
                <c:pt idx="145">
                  <c:v>72.032787438262829</c:v>
                </c:pt>
                <c:pt idx="146">
                  <c:v>71.19533500222704</c:v>
                </c:pt>
                <c:pt idx="147">
                  <c:v>71.751050576522616</c:v>
                </c:pt>
                <c:pt idx="148">
                  <c:v>65.748051587445616</c:v>
                </c:pt>
                <c:pt idx="149">
                  <c:v>64.903696227281188</c:v>
                </c:pt>
                <c:pt idx="150">
                  <c:v>63.677374889281758</c:v>
                </c:pt>
                <c:pt idx="151">
                  <c:v>62.742702663839765</c:v>
                </c:pt>
                <c:pt idx="152">
                  <c:v>62.691094736325091</c:v>
                </c:pt>
                <c:pt idx="153">
                  <c:v>58.781079185289961</c:v>
                </c:pt>
                <c:pt idx="154">
                  <c:v>43.326196696313929</c:v>
                </c:pt>
                <c:pt idx="155">
                  <c:v>44.66312969203566</c:v>
                </c:pt>
                <c:pt idx="156">
                  <c:v>50.070545043245595</c:v>
                </c:pt>
                <c:pt idx="157">
                  <c:v>49.247165865428649</c:v>
                </c:pt>
                <c:pt idx="158">
                  <c:v>49.898003677985024</c:v>
                </c:pt>
                <c:pt idx="159">
                  <c:v>49.167204366181402</c:v>
                </c:pt>
                <c:pt idx="160">
                  <c:v>50.562818347943207</c:v>
                </c:pt>
                <c:pt idx="161">
                  <c:v>49.738216340124794</c:v>
                </c:pt>
                <c:pt idx="162">
                  <c:v>49.850124761156266</c:v>
                </c:pt>
                <c:pt idx="163">
                  <c:v>51.525241597422877</c:v>
                </c:pt>
                <c:pt idx="164">
                  <c:v>51.707185167867699</c:v>
                </c:pt>
                <c:pt idx="165">
                  <c:v>52.740573856813633</c:v>
                </c:pt>
                <c:pt idx="166">
                  <c:v>53.30109990671469</c:v>
                </c:pt>
                <c:pt idx="167">
                  <c:v>53.993520588027032</c:v>
                </c:pt>
                <c:pt idx="168">
                  <c:v>52.929622052917871</c:v>
                </c:pt>
                <c:pt idx="169">
                  <c:v>52.299202056242336</c:v>
                </c:pt>
                <c:pt idx="170">
                  <c:v>52.221997776019855</c:v>
                </c:pt>
                <c:pt idx="171">
                  <c:v>51.745321593645713</c:v>
                </c:pt>
                <c:pt idx="172">
                  <c:v>51.560863321300531</c:v>
                </c:pt>
                <c:pt idx="173">
                  <c:v>52.46804954872507</c:v>
                </c:pt>
                <c:pt idx="174">
                  <c:v>54.119235988156987</c:v>
                </c:pt>
                <c:pt idx="175">
                  <c:v>53.798945380048011</c:v>
                </c:pt>
                <c:pt idx="176">
                  <c:v>54.976605592022487</c:v>
                </c:pt>
                <c:pt idx="177">
                  <c:v>52.90133360099594</c:v>
                </c:pt>
                <c:pt idx="178">
                  <c:v>53.40822460597294</c:v>
                </c:pt>
                <c:pt idx="179">
                  <c:v>53.851089319080295</c:v>
                </c:pt>
                <c:pt idx="180">
                  <c:v>53.709419436452755</c:v>
                </c:pt>
                <c:pt idx="181">
                  <c:v>56.685545260298831</c:v>
                </c:pt>
                <c:pt idx="182">
                  <c:v>57.380414455114568</c:v>
                </c:pt>
                <c:pt idx="183">
                  <c:v>59.252297482115935</c:v>
                </c:pt>
                <c:pt idx="184">
                  <c:v>58.140630499977576</c:v>
                </c:pt>
                <c:pt idx="185">
                  <c:v>57.813917519329571</c:v>
                </c:pt>
                <c:pt idx="186">
                  <c:v>58.363751163310695</c:v>
                </c:pt>
                <c:pt idx="187">
                  <c:v>57.904582740073288</c:v>
                </c:pt>
                <c:pt idx="188">
                  <c:v>57.697856585234462</c:v>
                </c:pt>
                <c:pt idx="189">
                  <c:v>61.376492785895543</c:v>
                </c:pt>
                <c:pt idx="190">
                  <c:v>61.280442927707391</c:v>
                </c:pt>
                <c:pt idx="191">
                  <c:v>61.136771008410363</c:v>
                </c:pt>
                <c:pt idx="192">
                  <c:v>60.840493098206849</c:v>
                </c:pt>
                <c:pt idx="193">
                  <c:v>61.017559914066524</c:v>
                </c:pt>
                <c:pt idx="194">
                  <c:v>60.735230615834858</c:v>
                </c:pt>
                <c:pt idx="195">
                  <c:v>61.257271653772705</c:v>
                </c:pt>
                <c:pt idx="196">
                  <c:v>55.496294563926661</c:v>
                </c:pt>
                <c:pt idx="197">
                  <c:v>56.211844552348545</c:v>
                </c:pt>
                <c:pt idx="198">
                  <c:v>55.814053611898515</c:v>
                </c:pt>
                <c:pt idx="199">
                  <c:v>59.90345212620857</c:v>
                </c:pt>
                <c:pt idx="200">
                  <c:v>58.957721820653738</c:v>
                </c:pt>
                <c:pt idx="201">
                  <c:v>58.765799611085122</c:v>
                </c:pt>
                <c:pt idx="202">
                  <c:v>61.594119395177657</c:v>
                </c:pt>
                <c:pt idx="203">
                  <c:v>65.562250558922088</c:v>
                </c:pt>
                <c:pt idx="204">
                  <c:v>63.713885562693015</c:v>
                </c:pt>
                <c:pt idx="205">
                  <c:v>63.169012273883716</c:v>
                </c:pt>
                <c:pt idx="206">
                  <c:v>60.931971540039285</c:v>
                </c:pt>
                <c:pt idx="207">
                  <c:v>70.609687678703708</c:v>
                </c:pt>
                <c:pt idx="208">
                  <c:v>70.142150424122335</c:v>
                </c:pt>
                <c:pt idx="209">
                  <c:v>69.506353876330607</c:v>
                </c:pt>
                <c:pt idx="210">
                  <c:v>65.379429684679238</c:v>
                </c:pt>
                <c:pt idx="211">
                  <c:v>64.774104123875702</c:v>
                </c:pt>
                <c:pt idx="212">
                  <c:v>67.607990941832725</c:v>
                </c:pt>
                <c:pt idx="213">
                  <c:v>70.018221434383094</c:v>
                </c:pt>
                <c:pt idx="214">
                  <c:v>73.866994362195598</c:v>
                </c:pt>
                <c:pt idx="215">
                  <c:v>68.505352515104789</c:v>
                </c:pt>
                <c:pt idx="216">
                  <c:v>67.640124675897383</c:v>
                </c:pt>
                <c:pt idx="217">
                  <c:v>60.86872999851208</c:v>
                </c:pt>
                <c:pt idx="218">
                  <c:v>58.874585702353563</c:v>
                </c:pt>
                <c:pt idx="219">
                  <c:v>58.205066891746426</c:v>
                </c:pt>
                <c:pt idx="220">
                  <c:v>57.696318043377993</c:v>
                </c:pt>
                <c:pt idx="221">
                  <c:v>57.769704509649166</c:v>
                </c:pt>
                <c:pt idx="222">
                  <c:v>57.307161307773526</c:v>
                </c:pt>
                <c:pt idx="223">
                  <c:v>58.464694750449887</c:v>
                </c:pt>
                <c:pt idx="224">
                  <c:v>62.70512172830108</c:v>
                </c:pt>
                <c:pt idx="225">
                  <c:v>62.445110656185555</c:v>
                </c:pt>
                <c:pt idx="226">
                  <c:v>61.414990337063301</c:v>
                </c:pt>
                <c:pt idx="227">
                  <c:v>60.761128186927763</c:v>
                </c:pt>
                <c:pt idx="228">
                  <c:v>60.406469913968877</c:v>
                </c:pt>
                <c:pt idx="229">
                  <c:v>58.838037135543431</c:v>
                </c:pt>
                <c:pt idx="230">
                  <c:v>59.007347432302126</c:v>
                </c:pt>
                <c:pt idx="231">
                  <c:v>57.63237804019996</c:v>
                </c:pt>
                <c:pt idx="232">
                  <c:v>56.742363742089765</c:v>
                </c:pt>
                <c:pt idx="233">
                  <c:v>55.665987029229335</c:v>
                </c:pt>
                <c:pt idx="234">
                  <c:v>56.268911772591004</c:v>
                </c:pt>
                <c:pt idx="235">
                  <c:v>56.106956388212318</c:v>
                </c:pt>
                <c:pt idx="236">
                  <c:v>56.225819066066471</c:v>
                </c:pt>
                <c:pt idx="237">
                  <c:v>57.669385724882574</c:v>
                </c:pt>
                <c:pt idx="238">
                  <c:v>55.85347235317851</c:v>
                </c:pt>
                <c:pt idx="239">
                  <c:v>50.722724694538968</c:v>
                </c:pt>
                <c:pt idx="240">
                  <c:v>52.115585963615054</c:v>
                </c:pt>
                <c:pt idx="241">
                  <c:v>54.852240576999911</c:v>
                </c:pt>
                <c:pt idx="242">
                  <c:v>57.016778211970745</c:v>
                </c:pt>
                <c:pt idx="243">
                  <c:v>57.349644648016266</c:v>
                </c:pt>
                <c:pt idx="244">
                  <c:v>57.452827768066285</c:v>
                </c:pt>
                <c:pt idx="245">
                  <c:v>56.808460438528527</c:v>
                </c:pt>
                <c:pt idx="246">
                  <c:v>57.959240693051797</c:v>
                </c:pt>
                <c:pt idx="247">
                  <c:v>62.220752155688238</c:v>
                </c:pt>
                <c:pt idx="248">
                  <c:v>66.630925231382264</c:v>
                </c:pt>
                <c:pt idx="249">
                  <c:v>66.365131563590339</c:v>
                </c:pt>
                <c:pt idx="250">
                  <c:v>75.149071320673841</c:v>
                </c:pt>
                <c:pt idx="251">
                  <c:v>66.540103295803817</c:v>
                </c:pt>
                <c:pt idx="252">
                  <c:v>66.541423238707068</c:v>
                </c:pt>
                <c:pt idx="253">
                  <c:v>63.873968299840676</c:v>
                </c:pt>
                <c:pt idx="254">
                  <c:v>64.683269501416788</c:v>
                </c:pt>
                <c:pt idx="255">
                  <c:v>74.593932650885165</c:v>
                </c:pt>
                <c:pt idx="256">
                  <c:v>66.28293158428194</c:v>
                </c:pt>
                <c:pt idx="257">
                  <c:v>69.631764681291259</c:v>
                </c:pt>
                <c:pt idx="258">
                  <c:v>67.653974491689098</c:v>
                </c:pt>
                <c:pt idx="259">
                  <c:v>61.734971572942939</c:v>
                </c:pt>
                <c:pt idx="260">
                  <c:v>56.680089362853401</c:v>
                </c:pt>
                <c:pt idx="261">
                  <c:v>57.284982880594249</c:v>
                </c:pt>
                <c:pt idx="262">
                  <c:v>58.517407148606502</c:v>
                </c:pt>
                <c:pt idx="263">
                  <c:v>57.844091578622134</c:v>
                </c:pt>
                <c:pt idx="264">
                  <c:v>57.779610253869848</c:v>
                </c:pt>
                <c:pt idx="265">
                  <c:v>55.775602352766676</c:v>
                </c:pt>
                <c:pt idx="266">
                  <c:v>60.629032987801089</c:v>
                </c:pt>
                <c:pt idx="267">
                  <c:v>60.62208870402992</c:v>
                </c:pt>
                <c:pt idx="268">
                  <c:v>61.170700159629689</c:v>
                </c:pt>
                <c:pt idx="269">
                  <c:v>60.184963235013242</c:v>
                </c:pt>
                <c:pt idx="270">
                  <c:v>59.191355682290535</c:v>
                </c:pt>
                <c:pt idx="271">
                  <c:v>58.870768272822559</c:v>
                </c:pt>
                <c:pt idx="272">
                  <c:v>60.570687956230728</c:v>
                </c:pt>
                <c:pt idx="273">
                  <c:v>59.409840761327338</c:v>
                </c:pt>
                <c:pt idx="274">
                  <c:v>56.125633506569308</c:v>
                </c:pt>
                <c:pt idx="275">
                  <c:v>55.908858904035732</c:v>
                </c:pt>
                <c:pt idx="276">
                  <c:v>54.607814705091371</c:v>
                </c:pt>
                <c:pt idx="277">
                  <c:v>54.790770495232735</c:v>
                </c:pt>
                <c:pt idx="278">
                  <c:v>55.845826601896619</c:v>
                </c:pt>
                <c:pt idx="279">
                  <c:v>55.228650450549836</c:v>
                </c:pt>
                <c:pt idx="280">
                  <c:v>58.678999483031866</c:v>
                </c:pt>
                <c:pt idx="281">
                  <c:v>43.665677875819888</c:v>
                </c:pt>
                <c:pt idx="282">
                  <c:v>43.994998181663526</c:v>
                </c:pt>
                <c:pt idx="283">
                  <c:v>45.565248869366563</c:v>
                </c:pt>
                <c:pt idx="284">
                  <c:v>45.618536785769713</c:v>
                </c:pt>
                <c:pt idx="285">
                  <c:v>46.939361970119393</c:v>
                </c:pt>
                <c:pt idx="286">
                  <c:v>49.325445128293318</c:v>
                </c:pt>
                <c:pt idx="287">
                  <c:v>53.571509583312228</c:v>
                </c:pt>
                <c:pt idx="288">
                  <c:v>53.57309251444142</c:v>
                </c:pt>
                <c:pt idx="289">
                  <c:v>55.991078441038212</c:v>
                </c:pt>
                <c:pt idx="290">
                  <c:v>56.7205517447969</c:v>
                </c:pt>
                <c:pt idx="291">
                  <c:v>57.36804069223971</c:v>
                </c:pt>
                <c:pt idx="292">
                  <c:v>57.368879084941248</c:v>
                </c:pt>
                <c:pt idx="293">
                  <c:v>60.175057857976725</c:v>
                </c:pt>
                <c:pt idx="294">
                  <c:v>59.817387227307265</c:v>
                </c:pt>
                <c:pt idx="295">
                  <c:v>60.799720580427639</c:v>
                </c:pt>
                <c:pt idx="296">
                  <c:v>57.703425206013051</c:v>
                </c:pt>
                <c:pt idx="297">
                  <c:v>63.993063906423565</c:v>
                </c:pt>
                <c:pt idx="298">
                  <c:v>64.102445050373618</c:v>
                </c:pt>
                <c:pt idx="299">
                  <c:v>64.533298995644259</c:v>
                </c:pt>
                <c:pt idx="300">
                  <c:v>62.260340631944942</c:v>
                </c:pt>
                <c:pt idx="301">
                  <c:v>62.418803971725623</c:v>
                </c:pt>
                <c:pt idx="302">
                  <c:v>62.00694062146156</c:v>
                </c:pt>
                <c:pt idx="303">
                  <c:v>62.342862917397511</c:v>
                </c:pt>
                <c:pt idx="304">
                  <c:v>59.511197892777354</c:v>
                </c:pt>
                <c:pt idx="305">
                  <c:v>59.546670716641593</c:v>
                </c:pt>
                <c:pt idx="306">
                  <c:v>59.511068343074626</c:v>
                </c:pt>
                <c:pt idx="307">
                  <c:v>59.311683612107387</c:v>
                </c:pt>
                <c:pt idx="308">
                  <c:v>59.649433774947546</c:v>
                </c:pt>
                <c:pt idx="309">
                  <c:v>59.632358292852516</c:v>
                </c:pt>
                <c:pt idx="310">
                  <c:v>59.529913223322019</c:v>
                </c:pt>
                <c:pt idx="311">
                  <c:v>58.764396891285664</c:v>
                </c:pt>
                <c:pt idx="312">
                  <c:v>59.594076590267242</c:v>
                </c:pt>
                <c:pt idx="313">
                  <c:v>57.59830888429849</c:v>
                </c:pt>
                <c:pt idx="314">
                  <c:v>57.42029366775234</c:v>
                </c:pt>
                <c:pt idx="315">
                  <c:v>57.300772491549267</c:v>
                </c:pt>
                <c:pt idx="316">
                  <c:v>54.329151842945535</c:v>
                </c:pt>
                <c:pt idx="317">
                  <c:v>52.512885439536191</c:v>
                </c:pt>
                <c:pt idx="318">
                  <c:v>50.031942406653393</c:v>
                </c:pt>
                <c:pt idx="319">
                  <c:v>47.27497474989778</c:v>
                </c:pt>
                <c:pt idx="320">
                  <c:v>46.823626408955846</c:v>
                </c:pt>
                <c:pt idx="321">
                  <c:v>45.383665039128957</c:v>
                </c:pt>
                <c:pt idx="322">
                  <c:v>44.518541387032087</c:v>
                </c:pt>
                <c:pt idx="323">
                  <c:v>41.486652561916443</c:v>
                </c:pt>
                <c:pt idx="324">
                  <c:v>38.407186147836107</c:v>
                </c:pt>
                <c:pt idx="325">
                  <c:v>36.878022897971185</c:v>
                </c:pt>
                <c:pt idx="326">
                  <c:v>37.341033987158411</c:v>
                </c:pt>
                <c:pt idx="327">
                  <c:v>37.450064289871179</c:v>
                </c:pt>
                <c:pt idx="328">
                  <c:v>37.914749509921066</c:v>
                </c:pt>
                <c:pt idx="329">
                  <c:v>37.50080065030545</c:v>
                </c:pt>
                <c:pt idx="330">
                  <c:v>37.306988528911489</c:v>
                </c:pt>
                <c:pt idx="331">
                  <c:v>37.349959863431167</c:v>
                </c:pt>
                <c:pt idx="332">
                  <c:v>37.353561251089054</c:v>
                </c:pt>
                <c:pt idx="333">
                  <c:v>37.429038202999912</c:v>
                </c:pt>
                <c:pt idx="334">
                  <c:v>37.986358616981818</c:v>
                </c:pt>
                <c:pt idx="335">
                  <c:v>38.266850170742259</c:v>
                </c:pt>
                <c:pt idx="336">
                  <c:v>37.807582078520589</c:v>
                </c:pt>
                <c:pt idx="337">
                  <c:v>37.843574643325226</c:v>
                </c:pt>
                <c:pt idx="338">
                  <c:v>37.645962428196796</c:v>
                </c:pt>
                <c:pt idx="339">
                  <c:v>37.943139386582629</c:v>
                </c:pt>
                <c:pt idx="340">
                  <c:v>37.845854575675311</c:v>
                </c:pt>
                <c:pt idx="341">
                  <c:v>37.456086843631518</c:v>
                </c:pt>
                <c:pt idx="342">
                  <c:v>37.330118998003336</c:v>
                </c:pt>
                <c:pt idx="343">
                  <c:v>37.124232030442734</c:v>
                </c:pt>
                <c:pt idx="344">
                  <c:v>36.929306027971926</c:v>
                </c:pt>
                <c:pt idx="345">
                  <c:v>36.68575883836349</c:v>
                </c:pt>
                <c:pt idx="346">
                  <c:v>36.441525122875845</c:v>
                </c:pt>
                <c:pt idx="347">
                  <c:v>36.910383138076021</c:v>
                </c:pt>
                <c:pt idx="348">
                  <c:v>36.259680110505606</c:v>
                </c:pt>
                <c:pt idx="349">
                  <c:v>35.919112762859982</c:v>
                </c:pt>
                <c:pt idx="350">
                  <c:v>35.964931527799742</c:v>
                </c:pt>
                <c:pt idx="351">
                  <c:v>40.298447495017996</c:v>
                </c:pt>
                <c:pt idx="352">
                  <c:v>40.665004067308956</c:v>
                </c:pt>
                <c:pt idx="353">
                  <c:v>42.522088557387065</c:v>
                </c:pt>
                <c:pt idx="354">
                  <c:v>42.237056773790115</c:v>
                </c:pt>
                <c:pt idx="355">
                  <c:v>42.501062574379048</c:v>
                </c:pt>
                <c:pt idx="356">
                  <c:v>42.254940500524441</c:v>
                </c:pt>
                <c:pt idx="357">
                  <c:v>42.601130107731016</c:v>
                </c:pt>
                <c:pt idx="358">
                  <c:v>42.617170047633842</c:v>
                </c:pt>
                <c:pt idx="359">
                  <c:v>39.61653886005179</c:v>
                </c:pt>
                <c:pt idx="360">
                  <c:v>39.490664162650432</c:v>
                </c:pt>
                <c:pt idx="361">
                  <c:v>39.674504005689165</c:v>
                </c:pt>
                <c:pt idx="362">
                  <c:v>39.753120261489066</c:v>
                </c:pt>
                <c:pt idx="363">
                  <c:v>39.770994742069895</c:v>
                </c:pt>
                <c:pt idx="364">
                  <c:v>40.01496259641074</c:v>
                </c:pt>
                <c:pt idx="365">
                  <c:v>41.625748471331534</c:v>
                </c:pt>
                <c:pt idx="366">
                  <c:v>41.646347897409072</c:v>
                </c:pt>
                <c:pt idx="367">
                  <c:v>41.812289845372</c:v>
                </c:pt>
                <c:pt idx="368">
                  <c:v>42.027609823429081</c:v>
                </c:pt>
                <c:pt idx="369">
                  <c:v>43.608493066256216</c:v>
                </c:pt>
                <c:pt idx="370">
                  <c:v>44.122837299169532</c:v>
                </c:pt>
                <c:pt idx="371">
                  <c:v>44.818717240676023</c:v>
                </c:pt>
                <c:pt idx="372">
                  <c:v>44.823310937200453</c:v>
                </c:pt>
                <c:pt idx="373">
                  <c:v>44.777271285279724</c:v>
                </c:pt>
                <c:pt idx="374">
                  <c:v>47.458662566965195</c:v>
                </c:pt>
                <c:pt idx="375">
                  <c:v>47.665005395415498</c:v>
                </c:pt>
                <c:pt idx="376">
                  <c:v>47.469850169840697</c:v>
                </c:pt>
                <c:pt idx="377">
                  <c:v>47.161960995022099</c:v>
                </c:pt>
                <c:pt idx="378">
                  <c:v>46.956492444802002</c:v>
                </c:pt>
                <c:pt idx="379">
                  <c:v>46.997385355115448</c:v>
                </c:pt>
                <c:pt idx="380">
                  <c:v>46.605510771378071</c:v>
                </c:pt>
                <c:pt idx="381">
                  <c:v>46.56975297996938</c:v>
                </c:pt>
                <c:pt idx="382">
                  <c:v>46.676930697106158</c:v>
                </c:pt>
                <c:pt idx="383">
                  <c:v>47.032717670896915</c:v>
                </c:pt>
                <c:pt idx="384">
                  <c:v>48.529947336233967</c:v>
                </c:pt>
                <c:pt idx="385">
                  <c:v>50.050139318452878</c:v>
                </c:pt>
                <c:pt idx="386">
                  <c:v>50.216577609486926</c:v>
                </c:pt>
                <c:pt idx="387">
                  <c:v>49.963597357705545</c:v>
                </c:pt>
                <c:pt idx="388">
                  <c:v>52.44669134433417</c:v>
                </c:pt>
                <c:pt idx="389">
                  <c:v>52.870061226580574</c:v>
                </c:pt>
                <c:pt idx="390">
                  <c:v>52.823962669096666</c:v>
                </c:pt>
                <c:pt idx="391">
                  <c:v>54.727934621479136</c:v>
                </c:pt>
                <c:pt idx="392">
                  <c:v>55.53299308038536</c:v>
                </c:pt>
                <c:pt idx="393">
                  <c:v>58.317789449355693</c:v>
                </c:pt>
                <c:pt idx="394">
                  <c:v>58.385342105326757</c:v>
                </c:pt>
                <c:pt idx="395">
                  <c:v>60.56118167110143</c:v>
                </c:pt>
                <c:pt idx="396">
                  <c:v>58.995018647461059</c:v>
                </c:pt>
                <c:pt idx="397">
                  <c:v>58.676120117893781</c:v>
                </c:pt>
                <c:pt idx="398">
                  <c:v>59.64144636541203</c:v>
                </c:pt>
                <c:pt idx="399">
                  <c:v>62.286204398737212</c:v>
                </c:pt>
                <c:pt idx="400">
                  <c:v>61.167556817867066</c:v>
                </c:pt>
                <c:pt idx="401">
                  <c:v>61.237930589113546</c:v>
                </c:pt>
                <c:pt idx="402">
                  <c:v>60.078422954574698</c:v>
                </c:pt>
                <c:pt idx="403">
                  <c:v>60.230765974780617</c:v>
                </c:pt>
                <c:pt idx="404">
                  <c:v>60.248533643750193</c:v>
                </c:pt>
                <c:pt idx="405">
                  <c:v>58.332976652039562</c:v>
                </c:pt>
                <c:pt idx="406">
                  <c:v>56.72526208335146</c:v>
                </c:pt>
                <c:pt idx="407">
                  <c:v>57.083165402255013</c:v>
                </c:pt>
                <c:pt idx="408">
                  <c:v>56.991739305292519</c:v>
                </c:pt>
                <c:pt idx="409">
                  <c:v>57.070898274484392</c:v>
                </c:pt>
                <c:pt idx="410">
                  <c:v>57.821212335812348</c:v>
                </c:pt>
                <c:pt idx="411">
                  <c:v>57.575136161368931</c:v>
                </c:pt>
                <c:pt idx="412">
                  <c:v>59.166414698960189</c:v>
                </c:pt>
                <c:pt idx="413">
                  <c:v>60.25715050410794</c:v>
                </c:pt>
                <c:pt idx="414">
                  <c:v>58.677526096114754</c:v>
                </c:pt>
                <c:pt idx="415">
                  <c:v>61.636860897210241</c:v>
                </c:pt>
                <c:pt idx="416">
                  <c:v>61.681050899214327</c:v>
                </c:pt>
                <c:pt idx="417">
                  <c:v>61.443979190980194</c:v>
                </c:pt>
                <c:pt idx="418">
                  <c:v>61.421960362190639</c:v>
                </c:pt>
                <c:pt idx="419">
                  <c:v>61.502616360796111</c:v>
                </c:pt>
                <c:pt idx="420">
                  <c:v>60.780860037951122</c:v>
                </c:pt>
                <c:pt idx="421">
                  <c:v>60.607540229993248</c:v>
                </c:pt>
                <c:pt idx="422">
                  <c:v>60.874501675989492</c:v>
                </c:pt>
                <c:pt idx="423">
                  <c:v>60.846804906033405</c:v>
                </c:pt>
                <c:pt idx="424">
                  <c:v>60.072085152615614</c:v>
                </c:pt>
                <c:pt idx="425">
                  <c:v>58.786243727948793</c:v>
                </c:pt>
                <c:pt idx="426">
                  <c:v>56.956245853770916</c:v>
                </c:pt>
                <c:pt idx="427">
                  <c:v>57.318192506280226</c:v>
                </c:pt>
                <c:pt idx="428">
                  <c:v>57.726667943848987</c:v>
                </c:pt>
                <c:pt idx="429">
                  <c:v>58.443625806816435</c:v>
                </c:pt>
                <c:pt idx="430">
                  <c:v>58.310948400414141</c:v>
                </c:pt>
                <c:pt idx="431">
                  <c:v>58.110477933621929</c:v>
                </c:pt>
                <c:pt idx="432">
                  <c:v>58.063577019566857</c:v>
                </c:pt>
                <c:pt idx="433">
                  <c:v>58.102072831533988</c:v>
                </c:pt>
                <c:pt idx="434">
                  <c:v>57.693295465859471</c:v>
                </c:pt>
                <c:pt idx="435">
                  <c:v>57.368071928701312</c:v>
                </c:pt>
                <c:pt idx="436">
                  <c:v>57.142020226139756</c:v>
                </c:pt>
                <c:pt idx="437">
                  <c:v>60.542254544634524</c:v>
                </c:pt>
                <c:pt idx="438">
                  <c:v>65.229240507016868</c:v>
                </c:pt>
                <c:pt idx="439">
                  <c:v>65.581377542894032</c:v>
                </c:pt>
                <c:pt idx="440">
                  <c:v>65.316105099748782</c:v>
                </c:pt>
                <c:pt idx="441">
                  <c:v>65.349407050423196</c:v>
                </c:pt>
                <c:pt idx="442">
                  <c:v>65.195545851379762</c:v>
                </c:pt>
                <c:pt idx="443">
                  <c:v>65.161600952315339</c:v>
                </c:pt>
                <c:pt idx="444">
                  <c:v>67.31305610018255</c:v>
                </c:pt>
                <c:pt idx="445">
                  <c:v>67.316119745934529</c:v>
                </c:pt>
                <c:pt idx="446">
                  <c:v>66.977157004866825</c:v>
                </c:pt>
                <c:pt idx="447">
                  <c:v>66.096964677568977</c:v>
                </c:pt>
                <c:pt idx="448">
                  <c:v>65.375178721057196</c:v>
                </c:pt>
                <c:pt idx="449">
                  <c:v>65.837056386592863</c:v>
                </c:pt>
                <c:pt idx="450">
                  <c:v>65.870594638748315</c:v>
                </c:pt>
                <c:pt idx="451">
                  <c:v>66.246232901234023</c:v>
                </c:pt>
                <c:pt idx="452">
                  <c:v>65.80228772348579</c:v>
                </c:pt>
                <c:pt idx="453">
                  <c:v>65.210958695830143</c:v>
                </c:pt>
                <c:pt idx="454">
                  <c:v>64.721522116930132</c:v>
                </c:pt>
                <c:pt idx="455">
                  <c:v>64.903867798201617</c:v>
                </c:pt>
                <c:pt idx="456">
                  <c:v>64.781013259414536</c:v>
                </c:pt>
                <c:pt idx="457">
                  <c:v>64.692491452141482</c:v>
                </c:pt>
                <c:pt idx="458">
                  <c:v>64.839193873074279</c:v>
                </c:pt>
                <c:pt idx="459">
                  <c:v>61.500283714903091</c:v>
                </c:pt>
                <c:pt idx="460">
                  <c:v>61.385744080910023</c:v>
                </c:pt>
                <c:pt idx="461">
                  <c:v>61.377887143657894</c:v>
                </c:pt>
                <c:pt idx="462">
                  <c:v>60.840522622461236</c:v>
                </c:pt>
                <c:pt idx="463">
                  <c:v>60.307649079906909</c:v>
                </c:pt>
                <c:pt idx="464">
                  <c:v>60.389883288015177</c:v>
                </c:pt>
                <c:pt idx="465">
                  <c:v>60.164150423791128</c:v>
                </c:pt>
                <c:pt idx="466">
                  <c:v>57.543700852397826</c:v>
                </c:pt>
                <c:pt idx="467">
                  <c:v>57.971421926265563</c:v>
                </c:pt>
                <c:pt idx="468">
                  <c:v>58.838155471689014</c:v>
                </c:pt>
                <c:pt idx="469">
                  <c:v>58.616306622637119</c:v>
                </c:pt>
                <c:pt idx="470">
                  <c:v>59.078077193600151</c:v>
                </c:pt>
                <c:pt idx="471">
                  <c:v>59.720892641458434</c:v>
                </c:pt>
                <c:pt idx="472">
                  <c:v>60.86729487009174</c:v>
                </c:pt>
                <c:pt idx="473">
                  <c:v>61.082320410649629</c:v>
                </c:pt>
                <c:pt idx="474">
                  <c:v>60.978537835391421</c:v>
                </c:pt>
                <c:pt idx="475">
                  <c:v>61.907812826868792</c:v>
                </c:pt>
                <c:pt idx="476">
                  <c:v>63.692343003285636</c:v>
                </c:pt>
                <c:pt idx="477">
                  <c:v>65.237013967901788</c:v>
                </c:pt>
                <c:pt idx="478">
                  <c:v>65.336875565167659</c:v>
                </c:pt>
                <c:pt idx="479">
                  <c:v>65.043155928879813</c:v>
                </c:pt>
                <c:pt idx="480">
                  <c:v>64.941980798993811</c:v>
                </c:pt>
                <c:pt idx="481">
                  <c:v>65.410033534671157</c:v>
                </c:pt>
                <c:pt idx="482">
                  <c:v>65.635728519513265</c:v>
                </c:pt>
                <c:pt idx="483">
                  <c:v>65.584331636622267</c:v>
                </c:pt>
                <c:pt idx="484">
                  <c:v>65.440849648048967</c:v>
                </c:pt>
                <c:pt idx="485">
                  <c:v>65.29355846445938</c:v>
                </c:pt>
                <c:pt idx="486">
                  <c:v>66.077074769856054</c:v>
                </c:pt>
                <c:pt idx="487">
                  <c:v>66.703856032945239</c:v>
                </c:pt>
                <c:pt idx="488">
                  <c:v>65.749003838849191</c:v>
                </c:pt>
                <c:pt idx="489">
                  <c:v>66.061500735024154</c:v>
                </c:pt>
                <c:pt idx="490">
                  <c:v>65.834022363719541</c:v>
                </c:pt>
                <c:pt idx="491">
                  <c:v>65.290091925416647</c:v>
                </c:pt>
                <c:pt idx="492">
                  <c:v>66.088881854337373</c:v>
                </c:pt>
                <c:pt idx="493">
                  <c:v>66.243467991723278</c:v>
                </c:pt>
                <c:pt idx="494">
                  <c:v>65.8255654259533</c:v>
                </c:pt>
                <c:pt idx="495">
                  <c:v>66.210043338663453</c:v>
                </c:pt>
                <c:pt idx="496">
                  <c:v>65.790777180718507</c:v>
                </c:pt>
                <c:pt idx="497">
                  <c:v>68.85987473774297</c:v>
                </c:pt>
                <c:pt idx="498">
                  <c:v>69.39405877293882</c:v>
                </c:pt>
                <c:pt idx="499">
                  <c:v>69.394642696136927</c:v>
                </c:pt>
                <c:pt idx="500">
                  <c:v>70.878623671615657</c:v>
                </c:pt>
                <c:pt idx="501">
                  <c:v>71.907504778311079</c:v>
                </c:pt>
                <c:pt idx="502">
                  <c:v>73.254543637888816</c:v>
                </c:pt>
                <c:pt idx="503">
                  <c:v>73.617194119463846</c:v>
                </c:pt>
                <c:pt idx="504">
                  <c:v>73.436820101552073</c:v>
                </c:pt>
                <c:pt idx="505">
                  <c:v>72.993691369989079</c:v>
                </c:pt>
                <c:pt idx="506">
                  <c:v>71.891392167752883</c:v>
                </c:pt>
                <c:pt idx="507">
                  <c:v>70.323290707146469</c:v>
                </c:pt>
                <c:pt idx="508">
                  <c:v>77.265066792793803</c:v>
                </c:pt>
                <c:pt idx="509">
                  <c:v>77.386167590179582</c:v>
                </c:pt>
                <c:pt idx="510">
                  <c:v>77.932085976263252</c:v>
                </c:pt>
                <c:pt idx="511">
                  <c:v>81.416446237893226</c:v>
                </c:pt>
                <c:pt idx="512">
                  <c:v>80.485062223370846</c:v>
                </c:pt>
                <c:pt idx="513">
                  <c:v>80.017897328553815</c:v>
                </c:pt>
                <c:pt idx="514">
                  <c:v>81.158343792369621</c:v>
                </c:pt>
                <c:pt idx="515">
                  <c:v>81.565902383387098</c:v>
                </c:pt>
                <c:pt idx="516">
                  <c:v>80.980055478684818</c:v>
                </c:pt>
                <c:pt idx="517">
                  <c:v>80.462170732016872</c:v>
                </c:pt>
                <c:pt idx="518">
                  <c:v>86.385827448948547</c:v>
                </c:pt>
                <c:pt idx="519">
                  <c:v>77.916580610079009</c:v>
                </c:pt>
                <c:pt idx="520">
                  <c:v>76.717201097973131</c:v>
                </c:pt>
                <c:pt idx="521">
                  <c:v>76.568916918381774</c:v>
                </c:pt>
                <c:pt idx="522">
                  <c:v>76.097473241142197</c:v>
                </c:pt>
                <c:pt idx="523">
                  <c:v>71.791999995624877</c:v>
                </c:pt>
                <c:pt idx="524">
                  <c:v>72.486436027451333</c:v>
                </c:pt>
                <c:pt idx="525">
                  <c:v>72.364043052128238</c:v>
                </c:pt>
                <c:pt idx="526">
                  <c:v>71.911935543418309</c:v>
                </c:pt>
                <c:pt idx="527">
                  <c:v>72.054451490933445</c:v>
                </c:pt>
                <c:pt idx="528">
                  <c:v>72.472408244366804</c:v>
                </c:pt>
                <c:pt idx="529">
                  <c:v>72.010717016905389</c:v>
                </c:pt>
                <c:pt idx="530">
                  <c:v>65.87454758326939</c:v>
                </c:pt>
                <c:pt idx="531">
                  <c:v>64.951215761871438</c:v>
                </c:pt>
                <c:pt idx="532">
                  <c:v>65.027822293160114</c:v>
                </c:pt>
                <c:pt idx="533">
                  <c:v>65.134040338146377</c:v>
                </c:pt>
                <c:pt idx="534">
                  <c:v>64.902359026271839</c:v>
                </c:pt>
                <c:pt idx="535">
                  <c:v>67.201584630125808</c:v>
                </c:pt>
                <c:pt idx="536">
                  <c:v>67.089866426293781</c:v>
                </c:pt>
                <c:pt idx="537">
                  <c:v>68.576734611503582</c:v>
                </c:pt>
                <c:pt idx="538">
                  <c:v>71.999806671492138</c:v>
                </c:pt>
                <c:pt idx="539">
                  <c:v>72.009662506569853</c:v>
                </c:pt>
                <c:pt idx="540">
                  <c:v>72.066064230864669</c:v>
                </c:pt>
                <c:pt idx="541">
                  <c:v>72.677131492555034</c:v>
                </c:pt>
                <c:pt idx="542">
                  <c:v>72.922049908980142</c:v>
                </c:pt>
                <c:pt idx="543">
                  <c:v>72.372920299762669</c:v>
                </c:pt>
                <c:pt idx="544">
                  <c:v>74.557820571258873</c:v>
                </c:pt>
                <c:pt idx="545">
                  <c:v>74.415173471117029</c:v>
                </c:pt>
                <c:pt idx="546">
                  <c:v>76.299692091942504</c:v>
                </c:pt>
                <c:pt idx="547">
                  <c:v>76.064916932869536</c:v>
                </c:pt>
                <c:pt idx="548">
                  <c:v>76.420065035128047</c:v>
                </c:pt>
                <c:pt idx="549">
                  <c:v>76.544659039743337</c:v>
                </c:pt>
                <c:pt idx="550">
                  <c:v>76.405667043193205</c:v>
                </c:pt>
                <c:pt idx="551">
                  <c:v>78.542038564017275</c:v>
                </c:pt>
                <c:pt idx="552">
                  <c:v>76.93826057975096</c:v>
                </c:pt>
                <c:pt idx="553">
                  <c:v>77.009345836407576</c:v>
                </c:pt>
                <c:pt idx="554">
                  <c:v>77.176836798647273</c:v>
                </c:pt>
                <c:pt idx="555">
                  <c:v>77.357427882465444</c:v>
                </c:pt>
                <c:pt idx="556">
                  <c:v>77.492587721021252</c:v>
                </c:pt>
                <c:pt idx="557">
                  <c:v>77.57613693892408</c:v>
                </c:pt>
                <c:pt idx="558">
                  <c:v>77.578714762369472</c:v>
                </c:pt>
                <c:pt idx="559">
                  <c:v>88.893841644554556</c:v>
                </c:pt>
                <c:pt idx="560">
                  <c:v>88.809034322974227</c:v>
                </c:pt>
                <c:pt idx="561">
                  <c:v>88.534288193567107</c:v>
                </c:pt>
                <c:pt idx="562">
                  <c:v>88.544599846908952</c:v>
                </c:pt>
                <c:pt idx="563">
                  <c:v>88.273316693537183</c:v>
                </c:pt>
                <c:pt idx="564">
                  <c:v>88.296310860769239</c:v>
                </c:pt>
                <c:pt idx="565">
                  <c:v>88.101050558498301</c:v>
                </c:pt>
                <c:pt idx="566">
                  <c:v>92.524156922195289</c:v>
                </c:pt>
                <c:pt idx="567">
                  <c:v>91.842515459136649</c:v>
                </c:pt>
                <c:pt idx="568">
                  <c:v>91.136780471443558</c:v>
                </c:pt>
                <c:pt idx="569">
                  <c:v>91.413425728060616</c:v>
                </c:pt>
                <c:pt idx="570">
                  <c:v>86.818243829510394</c:v>
                </c:pt>
                <c:pt idx="571">
                  <c:v>84.708173439864069</c:v>
                </c:pt>
                <c:pt idx="572">
                  <c:v>84.687409243509265</c:v>
                </c:pt>
                <c:pt idx="573">
                  <c:v>81.285761076612062</c:v>
                </c:pt>
                <c:pt idx="574">
                  <c:v>81.053486317380035</c:v>
                </c:pt>
                <c:pt idx="575">
                  <c:v>81.366780954925858</c:v>
                </c:pt>
                <c:pt idx="576">
                  <c:v>81.501952763270907</c:v>
                </c:pt>
                <c:pt idx="577">
                  <c:v>81.614907207443011</c:v>
                </c:pt>
                <c:pt idx="578">
                  <c:v>81.61728459461338</c:v>
                </c:pt>
                <c:pt idx="579">
                  <c:v>81.879146530294207</c:v>
                </c:pt>
                <c:pt idx="580">
                  <c:v>82.001933364930579</c:v>
                </c:pt>
                <c:pt idx="581">
                  <c:v>78.752975080141582</c:v>
                </c:pt>
                <c:pt idx="582">
                  <c:v>78.339688835586173</c:v>
                </c:pt>
                <c:pt idx="583">
                  <c:v>77.313340026385362</c:v>
                </c:pt>
                <c:pt idx="584">
                  <c:v>77.487258458496143</c:v>
                </c:pt>
                <c:pt idx="585">
                  <c:v>77.503084209249323</c:v>
                </c:pt>
                <c:pt idx="586">
                  <c:v>71.726606921243217</c:v>
                </c:pt>
                <c:pt idx="587">
                  <c:v>71.494300898749529</c:v>
                </c:pt>
                <c:pt idx="588">
                  <c:v>71.740496539431319</c:v>
                </c:pt>
                <c:pt idx="589">
                  <c:v>67.731667368867207</c:v>
                </c:pt>
                <c:pt idx="590">
                  <c:v>67.770342219183831</c:v>
                </c:pt>
                <c:pt idx="591">
                  <c:v>67.694976557070845</c:v>
                </c:pt>
                <c:pt idx="592">
                  <c:v>67.757866754309404</c:v>
                </c:pt>
                <c:pt idx="593">
                  <c:v>68.179512371830256</c:v>
                </c:pt>
                <c:pt idx="594">
                  <c:v>66.391942414264832</c:v>
                </c:pt>
                <c:pt idx="595">
                  <c:v>66.277312443803922</c:v>
                </c:pt>
                <c:pt idx="596">
                  <c:v>66.388115804031386</c:v>
                </c:pt>
                <c:pt idx="597">
                  <c:v>66.584743085019809</c:v>
                </c:pt>
                <c:pt idx="598">
                  <c:v>66.696849630075519</c:v>
                </c:pt>
                <c:pt idx="599">
                  <c:v>67.763622249170723</c:v>
                </c:pt>
                <c:pt idx="600">
                  <c:v>67.747234114071816</c:v>
                </c:pt>
                <c:pt idx="601">
                  <c:v>67.503357032128577</c:v>
                </c:pt>
                <c:pt idx="602">
                  <c:v>67.185899130726014</c:v>
                </c:pt>
                <c:pt idx="603">
                  <c:v>69.755518723083981</c:v>
                </c:pt>
                <c:pt idx="604">
                  <c:v>69.462502872171569</c:v>
                </c:pt>
                <c:pt idx="605">
                  <c:v>69.805321091623995</c:v>
                </c:pt>
                <c:pt idx="606">
                  <c:v>70.459590783252054</c:v>
                </c:pt>
                <c:pt idx="607">
                  <c:v>70.156832435028832</c:v>
                </c:pt>
                <c:pt idx="608">
                  <c:v>69.885969883010475</c:v>
                </c:pt>
                <c:pt idx="609">
                  <c:v>69.709665132424377</c:v>
                </c:pt>
                <c:pt idx="610">
                  <c:v>70.771318434407576</c:v>
                </c:pt>
                <c:pt idx="611">
                  <c:v>66.358801840698717</c:v>
                </c:pt>
                <c:pt idx="612">
                  <c:v>66.505000537030739</c:v>
                </c:pt>
                <c:pt idx="613">
                  <c:v>66.113621272181661</c:v>
                </c:pt>
                <c:pt idx="614">
                  <c:v>66.186816129231588</c:v>
                </c:pt>
                <c:pt idx="615">
                  <c:v>66.561083202999257</c:v>
                </c:pt>
                <c:pt idx="616">
                  <c:v>66.820302198201091</c:v>
                </c:pt>
                <c:pt idx="617">
                  <c:v>66.444388228260138</c:v>
                </c:pt>
                <c:pt idx="618">
                  <c:v>66.611654772741431</c:v>
                </c:pt>
                <c:pt idx="619">
                  <c:v>66.553671060089087</c:v>
                </c:pt>
                <c:pt idx="620">
                  <c:v>64.002011621041788</c:v>
                </c:pt>
                <c:pt idx="621">
                  <c:v>67.112788562531094</c:v>
                </c:pt>
                <c:pt idx="622">
                  <c:v>69.575442220183419</c:v>
                </c:pt>
                <c:pt idx="623">
                  <c:v>69.343560538759576</c:v>
                </c:pt>
                <c:pt idx="624">
                  <c:v>69.255206654992335</c:v>
                </c:pt>
                <c:pt idx="625">
                  <c:v>69.601027030207888</c:v>
                </c:pt>
                <c:pt idx="626">
                  <c:v>69.631844549281411</c:v>
                </c:pt>
                <c:pt idx="627">
                  <c:v>68.818709192551097</c:v>
                </c:pt>
                <c:pt idx="628">
                  <c:v>68.166316700082191</c:v>
                </c:pt>
                <c:pt idx="629">
                  <c:v>68.385547713846847</c:v>
                </c:pt>
                <c:pt idx="630">
                  <c:v>68.146137762250703</c:v>
                </c:pt>
                <c:pt idx="631">
                  <c:v>68.214484878861342</c:v>
                </c:pt>
                <c:pt idx="632">
                  <c:v>68.126232750147892</c:v>
                </c:pt>
                <c:pt idx="633">
                  <c:v>68.227407489049952</c:v>
                </c:pt>
                <c:pt idx="634">
                  <c:v>72.802657781781988</c:v>
                </c:pt>
                <c:pt idx="635">
                  <c:v>72.771239435133637</c:v>
                </c:pt>
                <c:pt idx="636">
                  <c:v>72.673489270306035</c:v>
                </c:pt>
                <c:pt idx="637">
                  <c:v>72.623291453930676</c:v>
                </c:pt>
                <c:pt idx="638">
                  <c:v>72.68639949316362</c:v>
                </c:pt>
                <c:pt idx="639">
                  <c:v>78.229037540091753</c:v>
                </c:pt>
                <c:pt idx="640">
                  <c:v>78.120666051308959</c:v>
                </c:pt>
                <c:pt idx="641">
                  <c:v>78.043211470735912</c:v>
                </c:pt>
                <c:pt idx="642">
                  <c:v>78.184266039935466</c:v>
                </c:pt>
                <c:pt idx="643">
                  <c:v>77.812338362806216</c:v>
                </c:pt>
                <c:pt idx="644">
                  <c:v>77.675415520234381</c:v>
                </c:pt>
                <c:pt idx="645">
                  <c:v>77.59098951705127</c:v>
                </c:pt>
                <c:pt idx="646">
                  <c:v>77.159612559599509</c:v>
                </c:pt>
                <c:pt idx="647">
                  <c:v>77.318363205127426</c:v>
                </c:pt>
                <c:pt idx="648">
                  <c:v>77.412931990234313</c:v>
                </c:pt>
                <c:pt idx="649">
                  <c:v>77.243500453782971</c:v>
                </c:pt>
                <c:pt idx="650">
                  <c:v>77.147559537374562</c:v>
                </c:pt>
                <c:pt idx="651">
                  <c:v>77.183314142846243</c:v>
                </c:pt>
                <c:pt idx="652">
                  <c:v>77.066031296958997</c:v>
                </c:pt>
                <c:pt idx="653">
                  <c:v>81.662180459950946</c:v>
                </c:pt>
                <c:pt idx="654">
                  <c:v>81.597418537560856</c:v>
                </c:pt>
                <c:pt idx="655">
                  <c:v>80.582050661040441</c:v>
                </c:pt>
                <c:pt idx="656">
                  <c:v>80.652963353798029</c:v>
                </c:pt>
                <c:pt idx="657">
                  <c:v>80.847002104871549</c:v>
                </c:pt>
                <c:pt idx="658">
                  <c:v>80.918543052164679</c:v>
                </c:pt>
                <c:pt idx="659">
                  <c:v>83.805728778658377</c:v>
                </c:pt>
                <c:pt idx="660">
                  <c:v>83.831686362164959</c:v>
                </c:pt>
                <c:pt idx="661">
                  <c:v>83.872872593077574</c:v>
                </c:pt>
                <c:pt idx="662">
                  <c:v>84.039920677757053</c:v>
                </c:pt>
                <c:pt idx="663">
                  <c:v>83.992618867881504</c:v>
                </c:pt>
                <c:pt idx="664">
                  <c:v>84.105129183750066</c:v>
                </c:pt>
                <c:pt idx="665">
                  <c:v>83.804812914767382</c:v>
                </c:pt>
                <c:pt idx="666">
                  <c:v>83.808347055646109</c:v>
                </c:pt>
                <c:pt idx="667">
                  <c:v>90.136880998091925</c:v>
                </c:pt>
                <c:pt idx="668">
                  <c:v>90.121478110673053</c:v>
                </c:pt>
                <c:pt idx="669">
                  <c:v>90.038215863748334</c:v>
                </c:pt>
                <c:pt idx="670">
                  <c:v>97.66798991069669</c:v>
                </c:pt>
                <c:pt idx="671">
                  <c:v>97.712616502011059</c:v>
                </c:pt>
                <c:pt idx="672">
                  <c:v>95.876747519998489</c:v>
                </c:pt>
                <c:pt idx="673">
                  <c:v>95.896603077071845</c:v>
                </c:pt>
                <c:pt idx="674">
                  <c:v>94.821454115129526</c:v>
                </c:pt>
                <c:pt idx="675">
                  <c:v>90.087146773093707</c:v>
                </c:pt>
                <c:pt idx="676">
                  <c:v>90.094390893863903</c:v>
                </c:pt>
                <c:pt idx="677">
                  <c:v>90.107748094367508</c:v>
                </c:pt>
                <c:pt idx="678">
                  <c:v>94.251676398621441</c:v>
                </c:pt>
                <c:pt idx="679">
                  <c:v>94.229857062485351</c:v>
                </c:pt>
                <c:pt idx="680">
                  <c:v>94.25136505778211</c:v>
                </c:pt>
                <c:pt idx="681">
                  <c:v>94.201408769810541</c:v>
                </c:pt>
                <c:pt idx="682">
                  <c:v>94.244191591771781</c:v>
                </c:pt>
                <c:pt idx="683">
                  <c:v>95.751492659649486</c:v>
                </c:pt>
                <c:pt idx="684">
                  <c:v>95.883667441660492</c:v>
                </c:pt>
                <c:pt idx="685">
                  <c:v>95.871708978551226</c:v>
                </c:pt>
                <c:pt idx="686">
                  <c:v>95.68232021412652</c:v>
                </c:pt>
                <c:pt idx="687">
                  <c:v>95.485147138911103</c:v>
                </c:pt>
                <c:pt idx="688">
                  <c:v>95.419546686013632</c:v>
                </c:pt>
                <c:pt idx="689">
                  <c:v>95.332334863515399</c:v>
                </c:pt>
                <c:pt idx="690">
                  <c:v>95.216077907372565</c:v>
                </c:pt>
                <c:pt idx="691">
                  <c:v>95.260385307703572</c:v>
                </c:pt>
                <c:pt idx="692">
                  <c:v>95.253206897823304</c:v>
                </c:pt>
                <c:pt idx="693">
                  <c:v>95.203183105152334</c:v>
                </c:pt>
                <c:pt idx="694">
                  <c:v>95.269089798941636</c:v>
                </c:pt>
                <c:pt idx="695">
                  <c:v>98.949262820870743</c:v>
                </c:pt>
                <c:pt idx="696">
                  <c:v>98.888916873546222</c:v>
                </c:pt>
                <c:pt idx="697">
                  <c:v>98.89259177750769</c:v>
                </c:pt>
                <c:pt idx="698">
                  <c:v>99.144327225473816</c:v>
                </c:pt>
                <c:pt idx="699">
                  <c:v>98.324562648117819</c:v>
                </c:pt>
                <c:pt idx="700">
                  <c:v>98.323288112321336</c:v>
                </c:pt>
                <c:pt idx="701">
                  <c:v>98.387699182281338</c:v>
                </c:pt>
                <c:pt idx="702">
                  <c:v>101.29272711079355</c:v>
                </c:pt>
                <c:pt idx="703">
                  <c:v>101.34594748764063</c:v>
                </c:pt>
                <c:pt idx="704">
                  <c:v>101.32630044382034</c:v>
                </c:pt>
                <c:pt idx="705">
                  <c:v>100.99297823176312</c:v>
                </c:pt>
                <c:pt idx="706">
                  <c:v>99.65224265953745</c:v>
                </c:pt>
                <c:pt idx="707">
                  <c:v>99.405747101395818</c:v>
                </c:pt>
                <c:pt idx="708">
                  <c:v>99.247199249194068</c:v>
                </c:pt>
                <c:pt idx="709">
                  <c:v>99.134878611711443</c:v>
                </c:pt>
                <c:pt idx="710">
                  <c:v>99.224058361662344</c:v>
                </c:pt>
                <c:pt idx="711">
                  <c:v>99.212213259268808</c:v>
                </c:pt>
                <c:pt idx="712">
                  <c:v>99.126197829170565</c:v>
                </c:pt>
                <c:pt idx="713">
                  <c:v>99.089066228856851</c:v>
                </c:pt>
                <c:pt idx="714">
                  <c:v>99.021303637719754</c:v>
                </c:pt>
                <c:pt idx="715">
                  <c:v>99.141785099499501</c:v>
                </c:pt>
                <c:pt idx="716">
                  <c:v>96.300399861287119</c:v>
                </c:pt>
                <c:pt idx="717">
                  <c:v>96.323235073779145</c:v>
                </c:pt>
                <c:pt idx="718">
                  <c:v>96.208370670809174</c:v>
                </c:pt>
                <c:pt idx="719">
                  <c:v>96.238034313556625</c:v>
                </c:pt>
                <c:pt idx="720">
                  <c:v>96.112581352584385</c:v>
                </c:pt>
                <c:pt idx="721">
                  <c:v>96.330068945404008</c:v>
                </c:pt>
                <c:pt idx="722">
                  <c:v>96.34299878114966</c:v>
                </c:pt>
                <c:pt idx="723">
                  <c:v>94.655646468667001</c:v>
                </c:pt>
                <c:pt idx="724">
                  <c:v>94.734220032441158</c:v>
                </c:pt>
                <c:pt idx="725">
                  <c:v>94.713948551918762</c:v>
                </c:pt>
                <c:pt idx="726">
                  <c:v>94.443711846807659</c:v>
                </c:pt>
                <c:pt idx="727">
                  <c:v>91.911724406555479</c:v>
                </c:pt>
                <c:pt idx="728">
                  <c:v>90.786350276746646</c:v>
                </c:pt>
                <c:pt idx="729">
                  <c:v>89.771017818591019</c:v>
                </c:pt>
                <c:pt idx="730">
                  <c:v>85.614422826503613</c:v>
                </c:pt>
                <c:pt idx="731">
                  <c:v>85.782235001483016</c:v>
                </c:pt>
                <c:pt idx="732">
                  <c:v>85.827403833237753</c:v>
                </c:pt>
                <c:pt idx="733">
                  <c:v>83.888139601024761</c:v>
                </c:pt>
                <c:pt idx="734">
                  <c:v>83.775320208725802</c:v>
                </c:pt>
                <c:pt idx="735">
                  <c:v>83.804869835955273</c:v>
                </c:pt>
                <c:pt idx="736">
                  <c:v>83.731758949586137</c:v>
                </c:pt>
                <c:pt idx="737">
                  <c:v>83.339625722181538</c:v>
                </c:pt>
                <c:pt idx="738">
                  <c:v>83.378959617811731</c:v>
                </c:pt>
                <c:pt idx="739">
                  <c:v>83.376538480836587</c:v>
                </c:pt>
                <c:pt idx="740">
                  <c:v>83.383011824914661</c:v>
                </c:pt>
                <c:pt idx="741">
                  <c:v>83.298673877139478</c:v>
                </c:pt>
                <c:pt idx="742">
                  <c:v>83.251784451134299</c:v>
                </c:pt>
                <c:pt idx="743">
                  <c:v>83.233415606864654</c:v>
                </c:pt>
                <c:pt idx="744">
                  <c:v>83.226488406611949</c:v>
                </c:pt>
                <c:pt idx="745">
                  <c:v>83.310888442213454</c:v>
                </c:pt>
                <c:pt idx="746">
                  <c:v>83.271766855631839</c:v>
                </c:pt>
                <c:pt idx="747">
                  <c:v>82.809378821265895</c:v>
                </c:pt>
                <c:pt idx="748">
                  <c:v>82.813978237281248</c:v>
                </c:pt>
                <c:pt idx="749">
                  <c:v>82.793690384998015</c:v>
                </c:pt>
                <c:pt idx="750">
                  <c:v>82.791089037255873</c:v>
                </c:pt>
                <c:pt idx="751">
                  <c:v>82.43634952696739</c:v>
                </c:pt>
                <c:pt idx="752">
                  <c:v>82.465752102710752</c:v>
                </c:pt>
                <c:pt idx="753">
                  <c:v>82.459305277276314</c:v>
                </c:pt>
                <c:pt idx="754">
                  <c:v>82.374032682789718</c:v>
                </c:pt>
                <c:pt idx="755">
                  <c:v>82.450370463005129</c:v>
                </c:pt>
                <c:pt idx="756">
                  <c:v>82.434615076351577</c:v>
                </c:pt>
                <c:pt idx="757">
                  <c:v>82.574257089404654</c:v>
                </c:pt>
                <c:pt idx="758">
                  <c:v>81.331229660821904</c:v>
                </c:pt>
                <c:pt idx="759">
                  <c:v>81.39298937491094</c:v>
                </c:pt>
                <c:pt idx="760">
                  <c:v>81.376905586068972</c:v>
                </c:pt>
                <c:pt idx="761">
                  <c:v>78.968356316000467</c:v>
                </c:pt>
                <c:pt idx="762">
                  <c:v>78.96996549611427</c:v>
                </c:pt>
                <c:pt idx="763">
                  <c:v>79.011515233039034</c:v>
                </c:pt>
                <c:pt idx="764">
                  <c:v>78.976741824437866</c:v>
                </c:pt>
                <c:pt idx="765">
                  <c:v>79.003429679378172</c:v>
                </c:pt>
                <c:pt idx="766">
                  <c:v>78.945290092148952</c:v>
                </c:pt>
                <c:pt idx="767">
                  <c:v>77.808413553556775</c:v>
                </c:pt>
                <c:pt idx="768">
                  <c:v>77.794893358886398</c:v>
                </c:pt>
                <c:pt idx="769">
                  <c:v>74.839780960357132</c:v>
                </c:pt>
                <c:pt idx="770">
                  <c:v>74.789375306881141</c:v>
                </c:pt>
                <c:pt idx="771">
                  <c:v>74.299096886209583</c:v>
                </c:pt>
                <c:pt idx="772">
                  <c:v>74.302443947791829</c:v>
                </c:pt>
                <c:pt idx="773">
                  <c:v>74.358580734665225</c:v>
                </c:pt>
                <c:pt idx="774">
                  <c:v>74.422378377915223</c:v>
                </c:pt>
                <c:pt idx="775">
                  <c:v>74.19461073245887</c:v>
                </c:pt>
                <c:pt idx="776">
                  <c:v>74.116956805097473</c:v>
                </c:pt>
                <c:pt idx="777">
                  <c:v>74.040974463760904</c:v>
                </c:pt>
                <c:pt idx="778">
                  <c:v>74.239356862630842</c:v>
                </c:pt>
                <c:pt idx="779">
                  <c:v>74.392539634259521</c:v>
                </c:pt>
                <c:pt idx="780">
                  <c:v>72.457125191935333</c:v>
                </c:pt>
                <c:pt idx="781">
                  <c:v>72.440850211282509</c:v>
                </c:pt>
                <c:pt idx="782">
                  <c:v>72.440746559317788</c:v>
                </c:pt>
                <c:pt idx="783">
                  <c:v>72.424134558377105</c:v>
                </c:pt>
                <c:pt idx="784">
                  <c:v>70.998825002025086</c:v>
                </c:pt>
                <c:pt idx="785">
                  <c:v>70.949534448013708</c:v>
                </c:pt>
                <c:pt idx="786">
                  <c:v>70.963384301069453</c:v>
                </c:pt>
                <c:pt idx="787">
                  <c:v>71.000077779270327</c:v>
                </c:pt>
                <c:pt idx="788">
                  <c:v>70.990131731024491</c:v>
                </c:pt>
                <c:pt idx="789">
                  <c:v>70.961732876009677</c:v>
                </c:pt>
                <c:pt idx="790">
                  <c:v>70.552012141464445</c:v>
                </c:pt>
                <c:pt idx="791">
                  <c:v>70.612326390194852</c:v>
                </c:pt>
                <c:pt idx="792">
                  <c:v>70.663683424948388</c:v>
                </c:pt>
                <c:pt idx="793">
                  <c:v>71.788173150567502</c:v>
                </c:pt>
                <c:pt idx="794">
                  <c:v>71.753412469692847</c:v>
                </c:pt>
                <c:pt idx="795">
                  <c:v>71.728206845852128</c:v>
                </c:pt>
                <c:pt idx="796">
                  <c:v>71.526961445854297</c:v>
                </c:pt>
                <c:pt idx="797">
                  <c:v>71.499186088682237</c:v>
                </c:pt>
                <c:pt idx="798">
                  <c:v>71.422060285081415</c:v>
                </c:pt>
                <c:pt idx="799">
                  <c:v>71.392876511454745</c:v>
                </c:pt>
                <c:pt idx="800">
                  <c:v>71.406189993123363</c:v>
                </c:pt>
                <c:pt idx="801">
                  <c:v>71.135048262254543</c:v>
                </c:pt>
                <c:pt idx="802">
                  <c:v>71.194927404712161</c:v>
                </c:pt>
                <c:pt idx="803">
                  <c:v>71.255276119440083</c:v>
                </c:pt>
                <c:pt idx="804">
                  <c:v>71.392440455113032</c:v>
                </c:pt>
                <c:pt idx="805">
                  <c:v>71.339692815921424</c:v>
                </c:pt>
                <c:pt idx="806">
                  <c:v>71.398595231751599</c:v>
                </c:pt>
                <c:pt idx="807">
                  <c:v>71.390875227710239</c:v>
                </c:pt>
                <c:pt idx="808">
                  <c:v>70.087710904530709</c:v>
                </c:pt>
                <c:pt idx="809">
                  <c:v>70.194976750286699</c:v>
                </c:pt>
                <c:pt idx="810">
                  <c:v>69.881271238907615</c:v>
                </c:pt>
                <c:pt idx="811">
                  <c:v>69.923446046877956</c:v>
                </c:pt>
                <c:pt idx="812">
                  <c:v>69.89532608023805</c:v>
                </c:pt>
                <c:pt idx="813">
                  <c:v>69.887199209303972</c:v>
                </c:pt>
                <c:pt idx="814">
                  <c:v>69.858670486673375</c:v>
                </c:pt>
                <c:pt idx="815">
                  <c:v>69.6029648730768</c:v>
                </c:pt>
                <c:pt idx="816">
                  <c:v>69.611654916825913</c:v>
                </c:pt>
                <c:pt idx="817">
                  <c:v>69.647284119991596</c:v>
                </c:pt>
                <c:pt idx="818">
                  <c:v>69.485816992925692</c:v>
                </c:pt>
                <c:pt idx="819">
                  <c:v>69.440393115068915</c:v>
                </c:pt>
                <c:pt idx="820">
                  <c:v>69.372209078293309</c:v>
                </c:pt>
                <c:pt idx="821">
                  <c:v>69.288822255915278</c:v>
                </c:pt>
                <c:pt idx="822">
                  <c:v>70.84083615794502</c:v>
                </c:pt>
                <c:pt idx="823">
                  <c:v>70.890133875081375</c:v>
                </c:pt>
                <c:pt idx="824">
                  <c:v>70.860865379300918</c:v>
                </c:pt>
                <c:pt idx="825">
                  <c:v>70.905467291181736</c:v>
                </c:pt>
                <c:pt idx="826">
                  <c:v>70.948398470690705</c:v>
                </c:pt>
                <c:pt idx="827">
                  <c:v>71.000442908598913</c:v>
                </c:pt>
                <c:pt idx="828">
                  <c:v>70.972094467444421</c:v>
                </c:pt>
                <c:pt idx="829">
                  <c:v>70.843642594750349</c:v>
                </c:pt>
                <c:pt idx="830">
                  <c:v>70.63802558054293</c:v>
                </c:pt>
                <c:pt idx="831">
                  <c:v>69.927462154190607</c:v>
                </c:pt>
                <c:pt idx="832">
                  <c:v>70.140258596875199</c:v>
                </c:pt>
                <c:pt idx="833">
                  <c:v>70.19379884718893</c:v>
                </c:pt>
                <c:pt idx="834">
                  <c:v>61.23062626706475</c:v>
                </c:pt>
                <c:pt idx="835">
                  <c:v>61.275882563456477</c:v>
                </c:pt>
                <c:pt idx="836">
                  <c:v>61.296966742423756</c:v>
                </c:pt>
                <c:pt idx="837">
                  <c:v>61.390942920180876</c:v>
                </c:pt>
                <c:pt idx="838">
                  <c:v>61.487002568584735</c:v>
                </c:pt>
                <c:pt idx="839">
                  <c:v>61.400461515855639</c:v>
                </c:pt>
                <c:pt idx="840">
                  <c:v>61.459488839359707</c:v>
                </c:pt>
                <c:pt idx="841">
                  <c:v>61.326875922039967</c:v>
                </c:pt>
                <c:pt idx="842">
                  <c:v>61.402480234392776</c:v>
                </c:pt>
                <c:pt idx="843">
                  <c:v>61.438359935605426</c:v>
                </c:pt>
                <c:pt idx="844">
                  <c:v>61.218955319142808</c:v>
                </c:pt>
                <c:pt idx="845">
                  <c:v>61.217435195297632</c:v>
                </c:pt>
                <c:pt idx="846">
                  <c:v>61.211801272675928</c:v>
                </c:pt>
                <c:pt idx="847">
                  <c:v>61.20340005825733</c:v>
                </c:pt>
                <c:pt idx="848">
                  <c:v>61.262018998974931</c:v>
                </c:pt>
                <c:pt idx="849">
                  <c:v>61.217006147177322</c:v>
                </c:pt>
                <c:pt idx="850">
                  <c:v>61.234007285340674</c:v>
                </c:pt>
                <c:pt idx="851">
                  <c:v>61.292759465882916</c:v>
                </c:pt>
                <c:pt idx="852">
                  <c:v>61.301673395524759</c:v>
                </c:pt>
                <c:pt idx="853">
                  <c:v>60.999771597535144</c:v>
                </c:pt>
                <c:pt idx="854">
                  <c:v>61.076888292363606</c:v>
                </c:pt>
                <c:pt idx="855">
                  <c:v>61.102249099967423</c:v>
                </c:pt>
                <c:pt idx="856">
                  <c:v>60.27896683782086</c:v>
                </c:pt>
                <c:pt idx="857">
                  <c:v>60.287433012647121</c:v>
                </c:pt>
                <c:pt idx="858">
                  <c:v>60.33343305902131</c:v>
                </c:pt>
                <c:pt idx="859">
                  <c:v>60.11303078010102</c:v>
                </c:pt>
                <c:pt idx="860">
                  <c:v>60.086209782401632</c:v>
                </c:pt>
                <c:pt idx="861">
                  <c:v>59.892203330734048</c:v>
                </c:pt>
                <c:pt idx="862">
                  <c:v>59.727593908994145</c:v>
                </c:pt>
                <c:pt idx="863">
                  <c:v>59.708167962757699</c:v>
                </c:pt>
                <c:pt idx="864">
                  <c:v>59.670297188177635</c:v>
                </c:pt>
                <c:pt idx="865">
                  <c:v>59.711955153660902</c:v>
                </c:pt>
                <c:pt idx="866">
                  <c:v>59.548913645282298</c:v>
                </c:pt>
                <c:pt idx="867">
                  <c:v>59.453272507733104</c:v>
                </c:pt>
                <c:pt idx="868">
                  <c:v>62.354405901350148</c:v>
                </c:pt>
                <c:pt idx="869">
                  <c:v>62.411862332820199</c:v>
                </c:pt>
                <c:pt idx="870">
                  <c:v>62.234370787331208</c:v>
                </c:pt>
                <c:pt idx="871">
                  <c:v>62.272677327076856</c:v>
                </c:pt>
                <c:pt idx="872">
                  <c:v>61.796188267469397</c:v>
                </c:pt>
                <c:pt idx="873">
                  <c:v>61.804509240177971</c:v>
                </c:pt>
                <c:pt idx="874">
                  <c:v>61.803397258545999</c:v>
                </c:pt>
                <c:pt idx="875">
                  <c:v>61.886883532835633</c:v>
                </c:pt>
                <c:pt idx="876">
                  <c:v>61.784310812644826</c:v>
                </c:pt>
                <c:pt idx="877">
                  <c:v>61.678928521234887</c:v>
                </c:pt>
                <c:pt idx="878">
                  <c:v>61.710446853500365</c:v>
                </c:pt>
                <c:pt idx="879">
                  <c:v>61.715427621823217</c:v>
                </c:pt>
                <c:pt idx="880">
                  <c:v>61.603586209115988</c:v>
                </c:pt>
                <c:pt idx="881">
                  <c:v>61.650698146412111</c:v>
                </c:pt>
                <c:pt idx="882">
                  <c:v>61.685272197765428</c:v>
                </c:pt>
                <c:pt idx="883">
                  <c:v>61.604016522337488</c:v>
                </c:pt>
                <c:pt idx="884">
                  <c:v>63.58094649213055</c:v>
                </c:pt>
                <c:pt idx="885">
                  <c:v>63.445490262653145</c:v>
                </c:pt>
                <c:pt idx="886">
                  <c:v>63.377808672142812</c:v>
                </c:pt>
                <c:pt idx="887">
                  <c:v>63.305704840539988</c:v>
                </c:pt>
                <c:pt idx="888">
                  <c:v>63.406435107335327</c:v>
                </c:pt>
                <c:pt idx="889">
                  <c:v>63.406688940589326</c:v>
                </c:pt>
                <c:pt idx="890">
                  <c:v>63.270723129269598</c:v>
                </c:pt>
                <c:pt idx="891">
                  <c:v>63.22300213816645</c:v>
                </c:pt>
                <c:pt idx="892">
                  <c:v>63.190073305214824</c:v>
                </c:pt>
                <c:pt idx="893">
                  <c:v>62.78439402832938</c:v>
                </c:pt>
                <c:pt idx="894">
                  <c:v>62.85040948608048</c:v>
                </c:pt>
                <c:pt idx="895">
                  <c:v>62.519925249000373</c:v>
                </c:pt>
                <c:pt idx="896">
                  <c:v>62.582646615308136</c:v>
                </c:pt>
                <c:pt idx="897">
                  <c:v>62.702325110164857</c:v>
                </c:pt>
                <c:pt idx="898">
                  <c:v>62.508557720656412</c:v>
                </c:pt>
                <c:pt idx="899">
                  <c:v>62.337784553862662</c:v>
                </c:pt>
                <c:pt idx="900">
                  <c:v>62.388353940293527</c:v>
                </c:pt>
                <c:pt idx="901">
                  <c:v>64.482245904798319</c:v>
                </c:pt>
                <c:pt idx="902">
                  <c:v>64.663630751557719</c:v>
                </c:pt>
                <c:pt idx="903">
                  <c:v>64.685678874079684</c:v>
                </c:pt>
                <c:pt idx="904">
                  <c:v>62.864125724131746</c:v>
                </c:pt>
                <c:pt idx="905">
                  <c:v>63.087465043827784</c:v>
                </c:pt>
                <c:pt idx="906">
                  <c:v>63.027368104604363</c:v>
                </c:pt>
                <c:pt idx="907">
                  <c:v>63.194486384645053</c:v>
                </c:pt>
                <c:pt idx="908">
                  <c:v>62.747466593061482</c:v>
                </c:pt>
                <c:pt idx="909">
                  <c:v>62.74709963032852</c:v>
                </c:pt>
                <c:pt idx="910">
                  <c:v>62.828447737414827</c:v>
                </c:pt>
                <c:pt idx="911">
                  <c:v>62.851400067544361</c:v>
                </c:pt>
                <c:pt idx="912">
                  <c:v>62.877530255509321</c:v>
                </c:pt>
                <c:pt idx="913">
                  <c:v>63.099719142486698</c:v>
                </c:pt>
                <c:pt idx="914">
                  <c:v>62.963731775118568</c:v>
                </c:pt>
                <c:pt idx="915">
                  <c:v>61.456960970745769</c:v>
                </c:pt>
                <c:pt idx="916">
                  <c:v>61.484498071536244</c:v>
                </c:pt>
                <c:pt idx="917">
                  <c:v>61.382438851274834</c:v>
                </c:pt>
                <c:pt idx="918">
                  <c:v>61.277552026621393</c:v>
                </c:pt>
                <c:pt idx="919">
                  <c:v>61.304317474936454</c:v>
                </c:pt>
                <c:pt idx="920">
                  <c:v>61.139944218339984</c:v>
                </c:pt>
                <c:pt idx="921">
                  <c:v>61.119481385991968</c:v>
                </c:pt>
                <c:pt idx="922">
                  <c:v>61.115346314453291</c:v>
                </c:pt>
                <c:pt idx="923">
                  <c:v>61.036683505109309</c:v>
                </c:pt>
                <c:pt idx="924">
                  <c:v>61.026785467642078</c:v>
                </c:pt>
                <c:pt idx="925">
                  <c:v>61.097947675820251</c:v>
                </c:pt>
                <c:pt idx="926">
                  <c:v>61.173242320725322</c:v>
                </c:pt>
                <c:pt idx="927">
                  <c:v>61.302498452960599</c:v>
                </c:pt>
                <c:pt idx="928">
                  <c:v>61.322501810341677</c:v>
                </c:pt>
                <c:pt idx="929">
                  <c:v>61.185142839558168</c:v>
                </c:pt>
                <c:pt idx="930">
                  <c:v>61.081183405956352</c:v>
                </c:pt>
                <c:pt idx="931">
                  <c:v>61.168951145460341</c:v>
                </c:pt>
                <c:pt idx="932">
                  <c:v>61.146976946917761</c:v>
                </c:pt>
                <c:pt idx="933">
                  <c:v>60.843792333047141</c:v>
                </c:pt>
                <c:pt idx="934">
                  <c:v>60.697435471205416</c:v>
                </c:pt>
                <c:pt idx="935">
                  <c:v>60.763653807461203</c:v>
                </c:pt>
                <c:pt idx="936">
                  <c:v>60.554698080826782</c:v>
                </c:pt>
                <c:pt idx="937">
                  <c:v>60.611003051194487</c:v>
                </c:pt>
                <c:pt idx="938">
                  <c:v>60.683098552620294</c:v>
                </c:pt>
                <c:pt idx="939">
                  <c:v>58.454649264291227</c:v>
                </c:pt>
                <c:pt idx="940">
                  <c:v>58.380178366516077</c:v>
                </c:pt>
                <c:pt idx="941">
                  <c:v>58.46698365810493</c:v>
                </c:pt>
                <c:pt idx="942">
                  <c:v>58.472145193574477</c:v>
                </c:pt>
                <c:pt idx="943">
                  <c:v>58.574959617683653</c:v>
                </c:pt>
                <c:pt idx="944">
                  <c:v>58.56459871905394</c:v>
                </c:pt>
                <c:pt idx="945">
                  <c:v>62.359760670034504</c:v>
                </c:pt>
                <c:pt idx="946">
                  <c:v>62.473281284902967</c:v>
                </c:pt>
                <c:pt idx="947">
                  <c:v>62.518799056440024</c:v>
                </c:pt>
                <c:pt idx="948">
                  <c:v>62.655401437794907</c:v>
                </c:pt>
                <c:pt idx="949">
                  <c:v>62.495786216668833</c:v>
                </c:pt>
                <c:pt idx="950">
                  <c:v>66.903389487284528</c:v>
                </c:pt>
                <c:pt idx="951">
                  <c:v>66.972145247455117</c:v>
                </c:pt>
                <c:pt idx="952">
                  <c:v>66.888341537814881</c:v>
                </c:pt>
                <c:pt idx="953">
                  <c:v>67.105886870180015</c:v>
                </c:pt>
                <c:pt idx="954">
                  <c:v>67.046492369288586</c:v>
                </c:pt>
                <c:pt idx="955">
                  <c:v>66.803369206160781</c:v>
                </c:pt>
                <c:pt idx="956">
                  <c:v>66.894950337598644</c:v>
                </c:pt>
                <c:pt idx="957">
                  <c:v>66.716729908039468</c:v>
                </c:pt>
                <c:pt idx="958">
                  <c:v>66.806305490981003</c:v>
                </c:pt>
                <c:pt idx="959">
                  <c:v>66.949343791603042</c:v>
                </c:pt>
                <c:pt idx="960">
                  <c:v>67.201051892370728</c:v>
                </c:pt>
                <c:pt idx="961">
                  <c:v>67.233926494007719</c:v>
                </c:pt>
                <c:pt idx="962">
                  <c:v>67.250890437329218</c:v>
                </c:pt>
                <c:pt idx="963">
                  <c:v>67.702514310083913</c:v>
                </c:pt>
                <c:pt idx="964">
                  <c:v>67.835662700126392</c:v>
                </c:pt>
                <c:pt idx="965">
                  <c:v>68.013391902706971</c:v>
                </c:pt>
                <c:pt idx="966">
                  <c:v>67.993048664377355</c:v>
                </c:pt>
                <c:pt idx="967">
                  <c:v>67.625753561258861</c:v>
                </c:pt>
                <c:pt idx="968">
                  <c:v>69.171622729713206</c:v>
                </c:pt>
                <c:pt idx="969">
                  <c:v>72.078943153650869</c:v>
                </c:pt>
                <c:pt idx="970">
                  <c:v>71.604960188859692</c:v>
                </c:pt>
                <c:pt idx="971">
                  <c:v>75.513606925769892</c:v>
                </c:pt>
                <c:pt idx="972">
                  <c:v>75.701787028731061</c:v>
                </c:pt>
                <c:pt idx="973">
                  <c:v>75.817269648870109</c:v>
                </c:pt>
                <c:pt idx="974">
                  <c:v>75.79757704711561</c:v>
                </c:pt>
                <c:pt idx="975">
                  <c:v>76.798352570850966</c:v>
                </c:pt>
                <c:pt idx="976">
                  <c:v>76.968082410834796</c:v>
                </c:pt>
                <c:pt idx="977">
                  <c:v>76.622250680862564</c:v>
                </c:pt>
                <c:pt idx="978">
                  <c:v>76.535457002204154</c:v>
                </c:pt>
                <c:pt idx="979">
                  <c:v>76.460185413611498</c:v>
                </c:pt>
                <c:pt idx="980">
                  <c:v>76.289129180472528</c:v>
                </c:pt>
                <c:pt idx="981">
                  <c:v>76.317922448146973</c:v>
                </c:pt>
                <c:pt idx="982">
                  <c:v>76.23958437587622</c:v>
                </c:pt>
                <c:pt idx="983">
                  <c:v>72.176675109131352</c:v>
                </c:pt>
                <c:pt idx="984">
                  <c:v>72.173526324099925</c:v>
                </c:pt>
                <c:pt idx="985">
                  <c:v>72.254636791592418</c:v>
                </c:pt>
                <c:pt idx="986">
                  <c:v>73.014892316380525</c:v>
                </c:pt>
                <c:pt idx="987">
                  <c:v>72.609028017599172</c:v>
                </c:pt>
                <c:pt idx="988">
                  <c:v>73.6386616870914</c:v>
                </c:pt>
                <c:pt idx="989">
                  <c:v>73.469950149947067</c:v>
                </c:pt>
                <c:pt idx="990">
                  <c:v>73.531963664111814</c:v>
                </c:pt>
                <c:pt idx="991">
                  <c:v>73.360441305795007</c:v>
                </c:pt>
                <c:pt idx="992">
                  <c:v>73.520028842411278</c:v>
                </c:pt>
                <c:pt idx="993">
                  <c:v>73.382833774888468</c:v>
                </c:pt>
                <c:pt idx="994">
                  <c:v>73.364531284421773</c:v>
                </c:pt>
                <c:pt idx="995">
                  <c:v>73.417815589932403</c:v>
                </c:pt>
                <c:pt idx="996">
                  <c:v>67.566180263946109</c:v>
                </c:pt>
                <c:pt idx="997">
                  <c:v>67.266629534746841</c:v>
                </c:pt>
                <c:pt idx="998">
                  <c:v>67.258802904138335</c:v>
                </c:pt>
                <c:pt idx="999">
                  <c:v>67.452664572753136</c:v>
                </c:pt>
                <c:pt idx="1000">
                  <c:v>67.487561361593777</c:v>
                </c:pt>
                <c:pt idx="1001">
                  <c:v>64.104858100150338</c:v>
                </c:pt>
                <c:pt idx="1002">
                  <c:v>64.091261271965251</c:v>
                </c:pt>
                <c:pt idx="1003">
                  <c:v>64.027774781423531</c:v>
                </c:pt>
                <c:pt idx="1004">
                  <c:v>64.095060211302396</c:v>
                </c:pt>
                <c:pt idx="1005">
                  <c:v>63.9298652688407</c:v>
                </c:pt>
                <c:pt idx="1006">
                  <c:v>63.923226689976417</c:v>
                </c:pt>
                <c:pt idx="1007">
                  <c:v>64.20229900647297</c:v>
                </c:pt>
                <c:pt idx="1008">
                  <c:v>64.077597754204319</c:v>
                </c:pt>
                <c:pt idx="1009">
                  <c:v>67.402707905673438</c:v>
                </c:pt>
                <c:pt idx="1010">
                  <c:v>67.528995311339941</c:v>
                </c:pt>
                <c:pt idx="1011">
                  <c:v>67.821295237318154</c:v>
                </c:pt>
                <c:pt idx="1012">
                  <c:v>67.997593585277087</c:v>
                </c:pt>
                <c:pt idx="1013">
                  <c:v>68.08458731250245</c:v>
                </c:pt>
                <c:pt idx="1014">
                  <c:v>67.842325879527436</c:v>
                </c:pt>
                <c:pt idx="1015">
                  <c:v>67.517575919758329</c:v>
                </c:pt>
                <c:pt idx="1016">
                  <c:v>67.487230695266135</c:v>
                </c:pt>
                <c:pt idx="1017">
                  <c:v>67.540620274244617</c:v>
                </c:pt>
                <c:pt idx="1018">
                  <c:v>67.310223057463432</c:v>
                </c:pt>
                <c:pt idx="1019">
                  <c:v>67.260729644310175</c:v>
                </c:pt>
                <c:pt idx="1020">
                  <c:v>71.050219105219028</c:v>
                </c:pt>
                <c:pt idx="1021">
                  <c:v>70.958006498771795</c:v>
                </c:pt>
                <c:pt idx="1022">
                  <c:v>73.808414353525094</c:v>
                </c:pt>
                <c:pt idx="1023">
                  <c:v>73.818633323520828</c:v>
                </c:pt>
                <c:pt idx="1024">
                  <c:v>73.919608674716585</c:v>
                </c:pt>
                <c:pt idx="1025">
                  <c:v>74.022808426244239</c:v>
                </c:pt>
                <c:pt idx="1026">
                  <c:v>73.800280051887739</c:v>
                </c:pt>
                <c:pt idx="1027">
                  <c:v>73.678222361546275</c:v>
                </c:pt>
                <c:pt idx="1028">
                  <c:v>71.623965413772822</c:v>
                </c:pt>
                <c:pt idx="1029">
                  <c:v>80.186212696199519</c:v>
                </c:pt>
                <c:pt idx="1030">
                  <c:v>80.168870498955556</c:v>
                </c:pt>
                <c:pt idx="1031">
                  <c:v>79.649835508758159</c:v>
                </c:pt>
                <c:pt idx="1032">
                  <c:v>79.724824900391184</c:v>
                </c:pt>
                <c:pt idx="1033">
                  <c:v>79.793005283108158</c:v>
                </c:pt>
                <c:pt idx="1034">
                  <c:v>79.666978298540641</c:v>
                </c:pt>
                <c:pt idx="1035">
                  <c:v>77.184939632263337</c:v>
                </c:pt>
                <c:pt idx="1036">
                  <c:v>77.368385082650917</c:v>
                </c:pt>
                <c:pt idx="1037">
                  <c:v>73.691189287692112</c:v>
                </c:pt>
                <c:pt idx="1038">
                  <c:v>71.218965961016139</c:v>
                </c:pt>
                <c:pt idx="1039">
                  <c:v>71.292700919720829</c:v>
                </c:pt>
                <c:pt idx="1040">
                  <c:v>71.361991373457329</c:v>
                </c:pt>
                <c:pt idx="1041">
                  <c:v>70.924949916460562</c:v>
                </c:pt>
                <c:pt idx="1042">
                  <c:v>70.996545560396925</c:v>
                </c:pt>
                <c:pt idx="1043">
                  <c:v>70.896741327688702</c:v>
                </c:pt>
                <c:pt idx="1044">
                  <c:v>70.708058524160975</c:v>
                </c:pt>
                <c:pt idx="1045">
                  <c:v>70.737039639295858</c:v>
                </c:pt>
                <c:pt idx="1046">
                  <c:v>70.821637288387606</c:v>
                </c:pt>
                <c:pt idx="1047">
                  <c:v>71.030229337891129</c:v>
                </c:pt>
                <c:pt idx="1048">
                  <c:v>71.206791627120253</c:v>
                </c:pt>
                <c:pt idx="1049">
                  <c:v>71.114914612701085</c:v>
                </c:pt>
                <c:pt idx="1050">
                  <c:v>69.075079119451217</c:v>
                </c:pt>
                <c:pt idx="1051">
                  <c:v>69.173970233160262</c:v>
                </c:pt>
                <c:pt idx="1052">
                  <c:v>68.805442951698268</c:v>
                </c:pt>
                <c:pt idx="1053">
                  <c:v>68.873786928273091</c:v>
                </c:pt>
                <c:pt idx="1054">
                  <c:v>68.736398500541966</c:v>
                </c:pt>
                <c:pt idx="1055">
                  <c:v>68.755300669680835</c:v>
                </c:pt>
                <c:pt idx="1056">
                  <c:v>68.844199751821762</c:v>
                </c:pt>
                <c:pt idx="1057">
                  <c:v>68.85422552387881</c:v>
                </c:pt>
                <c:pt idx="1058">
                  <c:v>68.977370660907582</c:v>
                </c:pt>
                <c:pt idx="1059">
                  <c:v>68.987654736720827</c:v>
                </c:pt>
                <c:pt idx="1060">
                  <c:v>68.905199482862741</c:v>
                </c:pt>
                <c:pt idx="1061">
                  <c:v>68.697688819614342</c:v>
                </c:pt>
                <c:pt idx="1062">
                  <c:v>68.642118789936461</c:v>
                </c:pt>
                <c:pt idx="1063">
                  <c:v>68.673694455767603</c:v>
                </c:pt>
                <c:pt idx="1064">
                  <c:v>68.631331062254247</c:v>
                </c:pt>
                <c:pt idx="1065">
                  <c:v>68.827371110081316</c:v>
                </c:pt>
                <c:pt idx="1066">
                  <c:v>68.882821812382105</c:v>
                </c:pt>
                <c:pt idx="1067">
                  <c:v>69.489752116588292</c:v>
                </c:pt>
                <c:pt idx="1068">
                  <c:v>69.579564932066333</c:v>
                </c:pt>
                <c:pt idx="1069">
                  <c:v>69.497079688815361</c:v>
                </c:pt>
                <c:pt idx="1070">
                  <c:v>70.11360082511986</c:v>
                </c:pt>
                <c:pt idx="1071">
                  <c:v>69.999269607571918</c:v>
                </c:pt>
                <c:pt idx="1072">
                  <c:v>69.776803837243705</c:v>
                </c:pt>
                <c:pt idx="1073">
                  <c:v>82.996734604414996</c:v>
                </c:pt>
                <c:pt idx="1074">
                  <c:v>83.069152762375779</c:v>
                </c:pt>
                <c:pt idx="1075">
                  <c:v>83.100684202209578</c:v>
                </c:pt>
                <c:pt idx="1076">
                  <c:v>82.969038212086701</c:v>
                </c:pt>
                <c:pt idx="1077">
                  <c:v>83.025777349718012</c:v>
                </c:pt>
                <c:pt idx="1078">
                  <c:v>83.176564833715645</c:v>
                </c:pt>
                <c:pt idx="1079">
                  <c:v>79.078958930739248</c:v>
                </c:pt>
                <c:pt idx="1080">
                  <c:v>79.081289302401885</c:v>
                </c:pt>
                <c:pt idx="1081">
                  <c:v>77.840051348813844</c:v>
                </c:pt>
                <c:pt idx="1082">
                  <c:v>77.250258518869046</c:v>
                </c:pt>
                <c:pt idx="1083">
                  <c:v>77.168533417071046</c:v>
                </c:pt>
                <c:pt idx="1084">
                  <c:v>77.205523571381889</c:v>
                </c:pt>
                <c:pt idx="1085">
                  <c:v>77.233929906672529</c:v>
                </c:pt>
                <c:pt idx="1086">
                  <c:v>77.183231197974905</c:v>
                </c:pt>
                <c:pt idx="1087">
                  <c:v>77.051303129427069</c:v>
                </c:pt>
                <c:pt idx="1088">
                  <c:v>77.154922092001982</c:v>
                </c:pt>
                <c:pt idx="1089">
                  <c:v>76.981687580914965</c:v>
                </c:pt>
                <c:pt idx="1090">
                  <c:v>76.966643574918308</c:v>
                </c:pt>
                <c:pt idx="1091">
                  <c:v>76.900137230848614</c:v>
                </c:pt>
                <c:pt idx="1092">
                  <c:v>77.11534149385318</c:v>
                </c:pt>
                <c:pt idx="1093">
                  <c:v>76.975641517931493</c:v>
                </c:pt>
                <c:pt idx="1094">
                  <c:v>76.54725870032793</c:v>
                </c:pt>
                <c:pt idx="1095">
                  <c:v>76.733065711381073</c:v>
                </c:pt>
                <c:pt idx="1096">
                  <c:v>76.832695838759818</c:v>
                </c:pt>
                <c:pt idx="1097">
                  <c:v>76.962657769304769</c:v>
                </c:pt>
                <c:pt idx="1098">
                  <c:v>76.910681903020304</c:v>
                </c:pt>
                <c:pt idx="1099">
                  <c:v>71.419451350667913</c:v>
                </c:pt>
                <c:pt idx="1100">
                  <c:v>71.431833361773286</c:v>
                </c:pt>
                <c:pt idx="1101">
                  <c:v>71.475875754631431</c:v>
                </c:pt>
                <c:pt idx="1102">
                  <c:v>71.521189129307615</c:v>
                </c:pt>
                <c:pt idx="1103">
                  <c:v>71.12165266562279</c:v>
                </c:pt>
                <c:pt idx="1104">
                  <c:v>71.04794339518493</c:v>
                </c:pt>
                <c:pt idx="1105">
                  <c:v>71.050271121221201</c:v>
                </c:pt>
                <c:pt idx="1106">
                  <c:v>71.065298722182973</c:v>
                </c:pt>
                <c:pt idx="1107">
                  <c:v>71.161150346197715</c:v>
                </c:pt>
                <c:pt idx="1108">
                  <c:v>71.053973366477436</c:v>
                </c:pt>
                <c:pt idx="1109">
                  <c:v>70.983865992748505</c:v>
                </c:pt>
                <c:pt idx="1110">
                  <c:v>70.83372455335558</c:v>
                </c:pt>
                <c:pt idx="1111">
                  <c:v>70.846249800660061</c:v>
                </c:pt>
                <c:pt idx="1112">
                  <c:v>70.740736636260166</c:v>
                </c:pt>
                <c:pt idx="1113">
                  <c:v>70.222189301369383</c:v>
                </c:pt>
                <c:pt idx="1114">
                  <c:v>70.108168898223838</c:v>
                </c:pt>
                <c:pt idx="1115">
                  <c:v>70.663117155412763</c:v>
                </c:pt>
                <c:pt idx="1116">
                  <c:v>70.400332435316571</c:v>
                </c:pt>
                <c:pt idx="1117">
                  <c:v>70.201572364961095</c:v>
                </c:pt>
                <c:pt idx="1118">
                  <c:v>70.174191333225153</c:v>
                </c:pt>
                <c:pt idx="1119">
                  <c:v>70.333859368784843</c:v>
                </c:pt>
                <c:pt idx="1120">
                  <c:v>70.399588329676305</c:v>
                </c:pt>
                <c:pt idx="1121">
                  <c:v>70.067143538665974</c:v>
                </c:pt>
                <c:pt idx="1122">
                  <c:v>70.389030069723432</c:v>
                </c:pt>
                <c:pt idx="1123">
                  <c:v>70.014165069510597</c:v>
                </c:pt>
                <c:pt idx="1124">
                  <c:v>64.434863552092324</c:v>
                </c:pt>
                <c:pt idx="1125">
                  <c:v>64.199470668043531</c:v>
                </c:pt>
                <c:pt idx="1126">
                  <c:v>64.071549582870858</c:v>
                </c:pt>
                <c:pt idx="1127">
                  <c:v>64.067435649090697</c:v>
                </c:pt>
                <c:pt idx="1128">
                  <c:v>64.176406179478931</c:v>
                </c:pt>
                <c:pt idx="1129">
                  <c:v>64.195240000800595</c:v>
                </c:pt>
                <c:pt idx="1130">
                  <c:v>64.179019702366645</c:v>
                </c:pt>
                <c:pt idx="1131">
                  <c:v>63.808637652020785</c:v>
                </c:pt>
                <c:pt idx="1132">
                  <c:v>63.757988753126263</c:v>
                </c:pt>
                <c:pt idx="1133">
                  <c:v>63.784394543571821</c:v>
                </c:pt>
                <c:pt idx="1134">
                  <c:v>63.652296516595811</c:v>
                </c:pt>
                <c:pt idx="1135">
                  <c:v>77.392613656174376</c:v>
                </c:pt>
                <c:pt idx="1136">
                  <c:v>78.732469255139264</c:v>
                </c:pt>
                <c:pt idx="1137">
                  <c:v>78.632459708467195</c:v>
                </c:pt>
                <c:pt idx="1138">
                  <c:v>82.573538511169403</c:v>
                </c:pt>
                <c:pt idx="1139">
                  <c:v>82.528266601419105</c:v>
                </c:pt>
                <c:pt idx="1140">
                  <c:v>83.794496738087034</c:v>
                </c:pt>
                <c:pt idx="1141">
                  <c:v>84.206429778138641</c:v>
                </c:pt>
                <c:pt idx="1142">
                  <c:v>84.000417530753197</c:v>
                </c:pt>
                <c:pt idx="1143">
                  <c:v>84.14202990549586</c:v>
                </c:pt>
                <c:pt idx="1144">
                  <c:v>83.628386799074761</c:v>
                </c:pt>
                <c:pt idx="1145">
                  <c:v>83.563210558767921</c:v>
                </c:pt>
                <c:pt idx="1146">
                  <c:v>83.357214424760585</c:v>
                </c:pt>
                <c:pt idx="1147">
                  <c:v>83.552657555965808</c:v>
                </c:pt>
                <c:pt idx="1148">
                  <c:v>83.651197355028899</c:v>
                </c:pt>
                <c:pt idx="1149">
                  <c:v>83.222006075422158</c:v>
                </c:pt>
                <c:pt idx="1150">
                  <c:v>85.290655606432622</c:v>
                </c:pt>
                <c:pt idx="1151">
                  <c:v>85.292023239354535</c:v>
                </c:pt>
                <c:pt idx="1152">
                  <c:v>85.189964517571227</c:v>
                </c:pt>
                <c:pt idx="1153">
                  <c:v>85.026226230180612</c:v>
                </c:pt>
                <c:pt idx="1154">
                  <c:v>84.724653416694167</c:v>
                </c:pt>
                <c:pt idx="1155">
                  <c:v>84.206875014926482</c:v>
                </c:pt>
                <c:pt idx="1156">
                  <c:v>84.50278176436629</c:v>
                </c:pt>
                <c:pt idx="1157">
                  <c:v>84.328335242666853</c:v>
                </c:pt>
                <c:pt idx="1158">
                  <c:v>84.235016885661409</c:v>
                </c:pt>
                <c:pt idx="1159">
                  <c:v>83.777904612933455</c:v>
                </c:pt>
                <c:pt idx="1160">
                  <c:v>82.523114733431072</c:v>
                </c:pt>
                <c:pt idx="1161">
                  <c:v>85.004821683006014</c:v>
                </c:pt>
                <c:pt idx="1162">
                  <c:v>84.564589183032226</c:v>
                </c:pt>
                <c:pt idx="1163">
                  <c:v>86.665563841993503</c:v>
                </c:pt>
                <c:pt idx="1164">
                  <c:v>86.220606033541898</c:v>
                </c:pt>
                <c:pt idx="1165">
                  <c:v>85.681843531382114</c:v>
                </c:pt>
                <c:pt idx="1166">
                  <c:v>85.152137351129227</c:v>
                </c:pt>
                <c:pt idx="1167">
                  <c:v>85.641907738154188</c:v>
                </c:pt>
                <c:pt idx="1168">
                  <c:v>86.603521556564118</c:v>
                </c:pt>
                <c:pt idx="1169">
                  <c:v>86.541744360367375</c:v>
                </c:pt>
                <c:pt idx="1170">
                  <c:v>86.447632711386689</c:v>
                </c:pt>
                <c:pt idx="1171">
                  <c:v>86.094230759409612</c:v>
                </c:pt>
                <c:pt idx="1172">
                  <c:v>86.233654657871043</c:v>
                </c:pt>
                <c:pt idx="1173">
                  <c:v>85.858069357073973</c:v>
                </c:pt>
                <c:pt idx="1174">
                  <c:v>86.344821568525475</c:v>
                </c:pt>
                <c:pt idx="1175">
                  <c:v>86.413738521160383</c:v>
                </c:pt>
                <c:pt idx="1176">
                  <c:v>86.117819055429791</c:v>
                </c:pt>
                <c:pt idx="1177">
                  <c:v>86.386485226221424</c:v>
                </c:pt>
                <c:pt idx="1178">
                  <c:v>86.543551678883901</c:v>
                </c:pt>
                <c:pt idx="1179">
                  <c:v>86.266002620495115</c:v>
                </c:pt>
                <c:pt idx="1180">
                  <c:v>86.870186666108381</c:v>
                </c:pt>
                <c:pt idx="1181">
                  <c:v>87.221310056469235</c:v>
                </c:pt>
                <c:pt idx="1182">
                  <c:v>88.367371915080213</c:v>
                </c:pt>
                <c:pt idx="1183">
                  <c:v>88.32032517349073</c:v>
                </c:pt>
                <c:pt idx="1184">
                  <c:v>87.978519970388618</c:v>
                </c:pt>
                <c:pt idx="1185">
                  <c:v>88.141192051636494</c:v>
                </c:pt>
                <c:pt idx="1186">
                  <c:v>87.626858852377083</c:v>
                </c:pt>
                <c:pt idx="1187">
                  <c:v>87.774783635293787</c:v>
                </c:pt>
                <c:pt idx="1188">
                  <c:v>88.133196136155505</c:v>
                </c:pt>
                <c:pt idx="1189">
                  <c:v>88.139567013826905</c:v>
                </c:pt>
                <c:pt idx="1190">
                  <c:v>87.775582946008726</c:v>
                </c:pt>
                <c:pt idx="1191">
                  <c:v>87.887828416629205</c:v>
                </c:pt>
                <c:pt idx="1192">
                  <c:v>88.810578343613486</c:v>
                </c:pt>
                <c:pt idx="1193">
                  <c:v>88.235277368460771</c:v>
                </c:pt>
                <c:pt idx="1194">
                  <c:v>88.792621551172303</c:v>
                </c:pt>
                <c:pt idx="1195">
                  <c:v>88.260665436828518</c:v>
                </c:pt>
                <c:pt idx="1196">
                  <c:v>87.897870588035644</c:v>
                </c:pt>
                <c:pt idx="1197">
                  <c:v>87.979609480211778</c:v>
                </c:pt>
                <c:pt idx="1198">
                  <c:v>87.686949561665017</c:v>
                </c:pt>
                <c:pt idx="1199">
                  <c:v>87.990298308499064</c:v>
                </c:pt>
                <c:pt idx="1200">
                  <c:v>87.574001838634473</c:v>
                </c:pt>
                <c:pt idx="1201">
                  <c:v>87.470756364285435</c:v>
                </c:pt>
                <c:pt idx="1202">
                  <c:v>87.326957878544789</c:v>
                </c:pt>
                <c:pt idx="1203">
                  <c:v>87.789976783489621</c:v>
                </c:pt>
                <c:pt idx="1204">
                  <c:v>87.588393424008615</c:v>
                </c:pt>
                <c:pt idx="1205">
                  <c:v>87.685296518559085</c:v>
                </c:pt>
                <c:pt idx="1206">
                  <c:v>87.128253917273256</c:v>
                </c:pt>
                <c:pt idx="1207">
                  <c:v>88.420043885768834</c:v>
                </c:pt>
                <c:pt idx="1208">
                  <c:v>88.458960804360103</c:v>
                </c:pt>
                <c:pt idx="1209">
                  <c:v>89.330671078839387</c:v>
                </c:pt>
                <c:pt idx="1210">
                  <c:v>89.513470534144972</c:v>
                </c:pt>
                <c:pt idx="1211">
                  <c:v>90.065109709998296</c:v>
                </c:pt>
                <c:pt idx="1212">
                  <c:v>89.654740904535203</c:v>
                </c:pt>
                <c:pt idx="1213">
                  <c:v>89.646857076172708</c:v>
                </c:pt>
                <c:pt idx="1214">
                  <c:v>89.133236775804761</c:v>
                </c:pt>
                <c:pt idx="1215">
                  <c:v>88.906770241068571</c:v>
                </c:pt>
                <c:pt idx="1216">
                  <c:v>88.671696072467768</c:v>
                </c:pt>
                <c:pt idx="1217">
                  <c:v>88.591186896093234</c:v>
                </c:pt>
                <c:pt idx="1218">
                  <c:v>88.053713162150842</c:v>
                </c:pt>
                <c:pt idx="1219">
                  <c:v>88.085035447488082</c:v>
                </c:pt>
                <c:pt idx="1220">
                  <c:v>87.759604556222797</c:v>
                </c:pt>
                <c:pt idx="1221">
                  <c:v>87.812900698503896</c:v>
                </c:pt>
                <c:pt idx="1222">
                  <c:v>87.860240576756539</c:v>
                </c:pt>
                <c:pt idx="1223">
                  <c:v>87.899133837379622</c:v>
                </c:pt>
                <c:pt idx="1224">
                  <c:v>87.669376379619365</c:v>
                </c:pt>
                <c:pt idx="1225">
                  <c:v>88.185057784164584</c:v>
                </c:pt>
                <c:pt idx="1226">
                  <c:v>87.730030643757402</c:v>
                </c:pt>
                <c:pt idx="1227">
                  <c:v>87.545930728174454</c:v>
                </c:pt>
                <c:pt idx="1228">
                  <c:v>87.444909643706225</c:v>
                </c:pt>
                <c:pt idx="1229">
                  <c:v>88.824006727411685</c:v>
                </c:pt>
                <c:pt idx="1230">
                  <c:v>88.982710408298828</c:v>
                </c:pt>
                <c:pt idx="1231">
                  <c:v>89.155042700762692</c:v>
                </c:pt>
                <c:pt idx="1232">
                  <c:v>88.954527991521772</c:v>
                </c:pt>
                <c:pt idx="1233">
                  <c:v>89.139069857824751</c:v>
                </c:pt>
                <c:pt idx="1234">
                  <c:v>89.236429414916842</c:v>
                </c:pt>
                <c:pt idx="1235">
                  <c:v>90.430918670619562</c:v>
                </c:pt>
                <c:pt idx="1236">
                  <c:v>90.411237237945869</c:v>
                </c:pt>
                <c:pt idx="1237">
                  <c:v>90.129221619136487</c:v>
                </c:pt>
                <c:pt idx="1238">
                  <c:v>88.449149662254499</c:v>
                </c:pt>
                <c:pt idx="1239">
                  <c:v>88.190528077814164</c:v>
                </c:pt>
                <c:pt idx="1240">
                  <c:v>87.741565943258109</c:v>
                </c:pt>
                <c:pt idx="1241">
                  <c:v>88.863361823648972</c:v>
                </c:pt>
                <c:pt idx="1242">
                  <c:v>88.873812144666346</c:v>
                </c:pt>
                <c:pt idx="1243">
                  <c:v>88.668071753099127</c:v>
                </c:pt>
                <c:pt idx="1244">
                  <c:v>88.471230631247494</c:v>
                </c:pt>
                <c:pt idx="1245">
                  <c:v>88.127414032256297</c:v>
                </c:pt>
                <c:pt idx="1246">
                  <c:v>88.115358541874784</c:v>
                </c:pt>
                <c:pt idx="1247">
                  <c:v>88.064376061009568</c:v>
                </c:pt>
                <c:pt idx="1248">
                  <c:v>87.201454249716349</c:v>
                </c:pt>
                <c:pt idx="1249">
                  <c:v>86.743744582322037</c:v>
                </c:pt>
                <c:pt idx="1250">
                  <c:v>87.393415720690484</c:v>
                </c:pt>
                <c:pt idx="1251">
                  <c:v>87.694345367250037</c:v>
                </c:pt>
                <c:pt idx="1252">
                  <c:v>87.906640636725371</c:v>
                </c:pt>
                <c:pt idx="1253">
                  <c:v>87.910233476913973</c:v>
                </c:pt>
                <c:pt idx="1254">
                  <c:v>88.130689028574238</c:v>
                </c:pt>
                <c:pt idx="1255">
                  <c:v>87.166639807618324</c:v>
                </c:pt>
                <c:pt idx="1256">
                  <c:v>85.414503608319265</c:v>
                </c:pt>
                <c:pt idx="1257">
                  <c:v>85.411310632374949</c:v>
                </c:pt>
                <c:pt idx="1258">
                  <c:v>85.217645597519521</c:v>
                </c:pt>
                <c:pt idx="1259">
                  <c:v>85.110628262652995</c:v>
                </c:pt>
                <c:pt idx="1260">
                  <c:v>80.159172663917559</c:v>
                </c:pt>
                <c:pt idx="1261">
                  <c:v>78.666711859309302</c:v>
                </c:pt>
                <c:pt idx="1262">
                  <c:v>78.866673937819087</c:v>
                </c:pt>
                <c:pt idx="1263">
                  <c:v>78.849096400761027</c:v>
                </c:pt>
                <c:pt idx="1264">
                  <c:v>78.448801867941768</c:v>
                </c:pt>
                <c:pt idx="1265">
                  <c:v>78.608187588662688</c:v>
                </c:pt>
                <c:pt idx="1266">
                  <c:v>79.318891057103684</c:v>
                </c:pt>
                <c:pt idx="1267">
                  <c:v>79.187698890873065</c:v>
                </c:pt>
                <c:pt idx="1268">
                  <c:v>79.829841478495879</c:v>
                </c:pt>
                <c:pt idx="1269">
                  <c:v>79.657350622569993</c:v>
                </c:pt>
                <c:pt idx="1270">
                  <c:v>79.65157932919999</c:v>
                </c:pt>
                <c:pt idx="1271">
                  <c:v>79.141395521325876</c:v>
                </c:pt>
                <c:pt idx="1272">
                  <c:v>79.74058669036333</c:v>
                </c:pt>
                <c:pt idx="1273">
                  <c:v>81.213643333201944</c:v>
                </c:pt>
                <c:pt idx="1274">
                  <c:v>76.451614462756851</c:v>
                </c:pt>
                <c:pt idx="1275">
                  <c:v>76.05958310874955</c:v>
                </c:pt>
                <c:pt idx="1276">
                  <c:v>76.416965687785236</c:v>
                </c:pt>
                <c:pt idx="1277">
                  <c:v>75.651438749390053</c:v>
                </c:pt>
                <c:pt idx="1278">
                  <c:v>75.451539846753278</c:v>
                </c:pt>
                <c:pt idx="1279">
                  <c:v>75.112024979224259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61-4ACF-874D-9F3F3D4E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34720"/>
        <c:axId val="443540608"/>
      </c:lineChart>
      <c:catAx>
        <c:axId val="443534720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spPr>
          <a:ln/>
        </c:spPr>
        <c:crossAx val="443540608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4435406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% NAV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ln>
            <a:solidFill>
              <a:srgbClr val="868686"/>
            </a:solidFill>
          </a:ln>
        </c:spPr>
        <c:crossAx val="4435347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2016-08.xlsm]Cello Net IO &amp; CMO MV QT!CelloNetIO_CMOMV_PivotTableQT</c:name>
    <c:fmtId val="2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12700">
            <a:solidFill>
              <a:srgbClr val="C4B59B"/>
            </a:solidFill>
          </a:ln>
        </c:spPr>
        <c:marker>
          <c:symbol val="none"/>
        </c:marker>
      </c:pivotFmt>
      <c:pivotFmt>
        <c:idx val="6"/>
      </c:pivotFmt>
      <c:pivotFmt>
        <c:idx val="7"/>
      </c:pivotFmt>
      <c:pivotFmt>
        <c:idx val="8"/>
        <c:spPr>
          <a:solidFill>
            <a:srgbClr val="2E398A"/>
          </a:solidFill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9"/>
        <c:spPr>
          <a:solidFill>
            <a:srgbClr val="C4B59B"/>
          </a:solidFill>
          <a:ln w="12700">
            <a:solidFill>
              <a:srgbClr val="C4B59B"/>
            </a:solidFill>
          </a:ln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'Cello Net IO &amp; CMO MV QT'!$B$3</c:f>
              <c:strCache>
                <c:ptCount val="1"/>
                <c:pt idx="0">
                  <c:v>Net IO</c:v>
                </c:pt>
              </c:strCache>
            </c:strRef>
          </c:tx>
          <c:spPr>
            <a:solidFill>
              <a:srgbClr val="2E398A"/>
            </a:solidFill>
            <a:ln w="12700">
              <a:solidFill>
                <a:srgbClr val="2E398A"/>
              </a:solidFill>
            </a:ln>
          </c:spPr>
          <c:invertIfNegative val="0"/>
          <c:cat>
            <c:multiLvlStrRef>
              <c:f>'Cello Net IO &amp; CMO MV QT'!$A$4:$A$31</c:f>
              <c:multiLvlStrCache>
                <c:ptCount val="22"/>
                <c:lvl>
                  <c:pt idx="0">
                    <c:v>Q2</c:v>
                  </c:pt>
                  <c:pt idx="1">
                    <c:v>Q3</c:v>
                  </c:pt>
                  <c:pt idx="2">
                    <c:v>Q4</c:v>
                  </c:pt>
                  <c:pt idx="3">
                    <c:v>Q1</c:v>
                  </c:pt>
                  <c:pt idx="4">
                    <c:v>Q2</c:v>
                  </c:pt>
                  <c:pt idx="5">
                    <c:v>Q3</c:v>
                  </c:pt>
                  <c:pt idx="6">
                    <c:v>Q4</c:v>
                  </c:pt>
                  <c:pt idx="7">
                    <c:v>Q1</c:v>
                  </c:pt>
                  <c:pt idx="8">
                    <c:v>Q2</c:v>
                  </c:pt>
                  <c:pt idx="9">
                    <c:v>Q3</c:v>
                  </c:pt>
                  <c:pt idx="10">
                    <c:v>Q4</c:v>
                  </c:pt>
                  <c:pt idx="11">
                    <c:v>Q1</c:v>
                  </c:pt>
                  <c:pt idx="12">
                    <c:v>Q2</c:v>
                  </c:pt>
                  <c:pt idx="13">
                    <c:v>Q3</c:v>
                  </c:pt>
                  <c:pt idx="14">
                    <c:v>Q4</c:v>
                  </c:pt>
                  <c:pt idx="15">
                    <c:v>Q1</c:v>
                  </c:pt>
                  <c:pt idx="16">
                    <c:v>Q2</c:v>
                  </c:pt>
                  <c:pt idx="17">
                    <c:v>Q3</c:v>
                  </c:pt>
                  <c:pt idx="18">
                    <c:v>Q4</c:v>
                  </c:pt>
                  <c:pt idx="19">
                    <c:v>Q1</c:v>
                  </c:pt>
                  <c:pt idx="20">
                    <c:v>Q2</c:v>
                  </c:pt>
                  <c:pt idx="21">
                    <c:v>Q3</c:v>
                  </c:pt>
                </c:lvl>
                <c:lvl>
                  <c:pt idx="0">
                    <c:v>2011</c:v>
                  </c:pt>
                  <c:pt idx="3">
                    <c:v>2012</c:v>
                  </c:pt>
                  <c:pt idx="7">
                    <c:v>2013</c:v>
                  </c:pt>
                  <c:pt idx="11">
                    <c:v>2014</c:v>
                  </c:pt>
                  <c:pt idx="15">
                    <c:v>2015</c:v>
                  </c:pt>
                  <c:pt idx="19">
                    <c:v>2016</c:v>
                  </c:pt>
                </c:lvl>
              </c:multiLvlStrCache>
            </c:multiLvlStrRef>
          </c:cat>
          <c:val>
            <c:numRef>
              <c:f>'Cello Net IO &amp; CMO MV QT'!$B$4:$B$31</c:f>
              <c:numCache>
                <c:formatCode>0.00</c:formatCode>
                <c:ptCount val="22"/>
                <c:pt idx="0">
                  <c:v>21.1943068</c:v>
                </c:pt>
                <c:pt idx="1">
                  <c:v>29.359376109375006</c:v>
                </c:pt>
                <c:pt idx="2">
                  <c:v>40.119161524590183</c:v>
                </c:pt>
                <c:pt idx="3">
                  <c:v>59.00337645901638</c:v>
                </c:pt>
                <c:pt idx="4">
                  <c:v>54.480063187500022</c:v>
                </c:pt>
                <c:pt idx="5">
                  <c:v>40.099876571428574</c:v>
                </c:pt>
                <c:pt idx="6">
                  <c:v>29.401227721311479</c:v>
                </c:pt>
                <c:pt idx="7">
                  <c:v>54.236555833333341</c:v>
                </c:pt>
                <c:pt idx="8">
                  <c:v>60.670959312500003</c:v>
                </c:pt>
                <c:pt idx="9">
                  <c:v>64.862502750000019</c:v>
                </c:pt>
                <c:pt idx="10">
                  <c:v>55.691765354838722</c:v>
                </c:pt>
                <c:pt idx="11">
                  <c:v>51.159555114754092</c:v>
                </c:pt>
                <c:pt idx="12">
                  <c:v>46.911496968253978</c:v>
                </c:pt>
                <c:pt idx="13">
                  <c:v>39.164199500000002</c:v>
                </c:pt>
                <c:pt idx="14">
                  <c:v>28.554468419354837</c:v>
                </c:pt>
                <c:pt idx="15">
                  <c:v>23.684253278688512</c:v>
                </c:pt>
                <c:pt idx="16">
                  <c:v>22.721767187500006</c:v>
                </c:pt>
                <c:pt idx="17">
                  <c:v>29.260401937499996</c:v>
                </c:pt>
                <c:pt idx="18">
                  <c:v>21.307017903225816</c:v>
                </c:pt>
                <c:pt idx="19">
                  <c:v>31.50795618032787</c:v>
                </c:pt>
                <c:pt idx="20">
                  <c:v>38.086832499999993</c:v>
                </c:pt>
                <c:pt idx="21">
                  <c:v>33.404029999999999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59-42DE-B1F8-7ED062E2426D}"/>
            </c:ext>
          </c:extLst>
        </c:ser>
        <c:ser>
          <c:idx val="1"/>
          <c:order val="1"/>
          <c:tx>
            <c:strRef>
              <c:f>'Cello Net IO &amp; CMO MV QT'!$C$3</c:f>
              <c:strCache>
                <c:ptCount val="1"/>
                <c:pt idx="0">
                  <c:v>% CMO/NAV</c:v>
                </c:pt>
              </c:strCache>
            </c:strRef>
          </c:tx>
          <c:spPr>
            <a:solidFill>
              <a:srgbClr val="C4B59B"/>
            </a:solidFill>
            <a:ln w="12700">
              <a:solidFill>
                <a:srgbClr val="C4B59B"/>
              </a:solidFill>
            </a:ln>
          </c:spPr>
          <c:invertIfNegative val="0"/>
          <c:cat>
            <c:multiLvlStrRef>
              <c:f>'Cello Net IO &amp; CMO MV QT'!$A$4:$A$31</c:f>
              <c:multiLvlStrCache>
                <c:ptCount val="22"/>
                <c:lvl>
                  <c:pt idx="0">
                    <c:v>Q2</c:v>
                  </c:pt>
                  <c:pt idx="1">
                    <c:v>Q3</c:v>
                  </c:pt>
                  <c:pt idx="2">
                    <c:v>Q4</c:v>
                  </c:pt>
                  <c:pt idx="3">
                    <c:v>Q1</c:v>
                  </c:pt>
                  <c:pt idx="4">
                    <c:v>Q2</c:v>
                  </c:pt>
                  <c:pt idx="5">
                    <c:v>Q3</c:v>
                  </c:pt>
                  <c:pt idx="6">
                    <c:v>Q4</c:v>
                  </c:pt>
                  <c:pt idx="7">
                    <c:v>Q1</c:v>
                  </c:pt>
                  <c:pt idx="8">
                    <c:v>Q2</c:v>
                  </c:pt>
                  <c:pt idx="9">
                    <c:v>Q3</c:v>
                  </c:pt>
                  <c:pt idx="10">
                    <c:v>Q4</c:v>
                  </c:pt>
                  <c:pt idx="11">
                    <c:v>Q1</c:v>
                  </c:pt>
                  <c:pt idx="12">
                    <c:v>Q2</c:v>
                  </c:pt>
                  <c:pt idx="13">
                    <c:v>Q3</c:v>
                  </c:pt>
                  <c:pt idx="14">
                    <c:v>Q4</c:v>
                  </c:pt>
                  <c:pt idx="15">
                    <c:v>Q1</c:v>
                  </c:pt>
                  <c:pt idx="16">
                    <c:v>Q2</c:v>
                  </c:pt>
                  <c:pt idx="17">
                    <c:v>Q3</c:v>
                  </c:pt>
                  <c:pt idx="18">
                    <c:v>Q4</c:v>
                  </c:pt>
                  <c:pt idx="19">
                    <c:v>Q1</c:v>
                  </c:pt>
                  <c:pt idx="20">
                    <c:v>Q2</c:v>
                  </c:pt>
                  <c:pt idx="21">
                    <c:v>Q3</c:v>
                  </c:pt>
                </c:lvl>
                <c:lvl>
                  <c:pt idx="0">
                    <c:v>2011</c:v>
                  </c:pt>
                  <c:pt idx="3">
                    <c:v>2012</c:v>
                  </c:pt>
                  <c:pt idx="7">
                    <c:v>2013</c:v>
                  </c:pt>
                  <c:pt idx="11">
                    <c:v>2014</c:v>
                  </c:pt>
                  <c:pt idx="15">
                    <c:v>2015</c:v>
                  </c:pt>
                  <c:pt idx="19">
                    <c:v>2016</c:v>
                  </c:pt>
                </c:lvl>
              </c:multiLvlStrCache>
            </c:multiLvlStrRef>
          </c:cat>
          <c:val>
            <c:numRef>
              <c:f>'Cello Net IO &amp; CMO MV QT'!$C$4:$C$31</c:f>
              <c:numCache>
                <c:formatCode>0.00</c:formatCode>
                <c:ptCount val="22"/>
                <c:pt idx="0">
                  <c:v>49.55952047615952</c:v>
                </c:pt>
                <c:pt idx="1">
                  <c:v>56.886581718210188</c:v>
                </c:pt>
                <c:pt idx="2">
                  <c:v>60.883303892906937</c:v>
                </c:pt>
                <c:pt idx="3">
                  <c:v>58.865837973654244</c:v>
                </c:pt>
                <c:pt idx="4">
                  <c:v>61.738754353555422</c:v>
                </c:pt>
                <c:pt idx="5">
                  <c:v>56.409817539307795</c:v>
                </c:pt>
                <c:pt idx="6">
                  <c:v>40.699231063225163</c:v>
                </c:pt>
                <c:pt idx="7">
                  <c:v>58.732582161980098</c:v>
                </c:pt>
                <c:pt idx="8">
                  <c:v>65.187439521644492</c:v>
                </c:pt>
                <c:pt idx="9">
                  <c:v>77.633251191306385</c:v>
                </c:pt>
                <c:pt idx="10">
                  <c:v>70.932397265436151</c:v>
                </c:pt>
                <c:pt idx="11">
                  <c:v>86.010385597772668</c:v>
                </c:pt>
                <c:pt idx="12">
                  <c:v>91.220535311009698</c:v>
                </c:pt>
                <c:pt idx="13">
                  <c:v>72.91925090435079</c:v>
                </c:pt>
                <c:pt idx="14">
                  <c:v>62.984144171978542</c:v>
                </c:pt>
                <c:pt idx="15">
                  <c:v>61.867070730833071</c:v>
                </c:pt>
                <c:pt idx="16">
                  <c:v>69.527526879046817</c:v>
                </c:pt>
                <c:pt idx="17">
                  <c:v>71.07841524883095</c:v>
                </c:pt>
                <c:pt idx="18">
                  <c:v>72.847832928425063</c:v>
                </c:pt>
                <c:pt idx="19">
                  <c:v>85.396615617823755</c:v>
                </c:pt>
                <c:pt idx="20">
                  <c:v>88.135723849541108</c:v>
                </c:pt>
                <c:pt idx="21">
                  <c:v>78.32413990381022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59-42DE-B1F8-7ED062E24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61536"/>
        <c:axId val="439779712"/>
      </c:barChart>
      <c:catAx>
        <c:axId val="439761536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spPr>
          <a:ln/>
        </c:spPr>
        <c:crossAx val="439779712"/>
        <c:crosses val="autoZero"/>
        <c:auto val="1"/>
        <c:lblAlgn val="ctr"/>
        <c:lblOffset val="100"/>
        <c:tickMarkSkip val="1"/>
        <c:noMultiLvlLbl val="0"/>
      </c:catAx>
      <c:valAx>
        <c:axId val="439779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% NAV</a:t>
                </a:r>
              </a:p>
            </c:rich>
          </c:tx>
          <c:layout/>
          <c:overlay val="0"/>
        </c:title>
        <c:numFmt formatCode="0" sourceLinked="0"/>
        <c:majorTickMark val="none"/>
        <c:minorTickMark val="none"/>
        <c:tickLblPos val="nextTo"/>
        <c:spPr>
          <a:ln>
            <a:solidFill>
              <a:srgbClr val="868686"/>
            </a:solidFill>
          </a:ln>
        </c:spPr>
        <c:crossAx val="43976153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2016-08.xlsm]Sonata Net IO &amp; CMO MV % of NAV!SonataNetIO_CMOMV_PivotTable1</c:name>
    <c:fmtId val="2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12700">
            <a:solidFill>
              <a:srgbClr val="C4B59B"/>
            </a:solidFill>
          </a:ln>
        </c:spPr>
        <c:marker>
          <c:symbol val="none"/>
        </c:marker>
      </c:pivotFmt>
      <c:pivotFmt>
        <c:idx val="6"/>
      </c:pivotFmt>
      <c:pivotFmt>
        <c:idx val="7"/>
      </c:pivotFmt>
      <c:pivotFmt>
        <c:idx val="8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9"/>
        <c:spPr>
          <a:ln w="12700">
            <a:solidFill>
              <a:srgbClr val="C4B59B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'Sonata Net IO &amp; CMO MV % of NAV'!$B$3</c:f>
              <c:strCache>
                <c:ptCount val="1"/>
                <c:pt idx="0">
                  <c:v>Net IO (%NAV)</c:v>
                </c:pt>
              </c:strCache>
            </c:strRef>
          </c:tx>
          <c:spPr>
            <a:ln w="1270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'Sonata Net IO &amp; CMO MV % of NAV'!$A$4:$A$647</c:f>
              <c:strCache>
                <c:ptCount val="644"/>
                <c:pt idx="0">
                  <c:v>Jan-14</c:v>
                </c:pt>
                <c:pt idx="1">
                  <c:v>Jan-14</c:v>
                </c:pt>
                <c:pt idx="2">
                  <c:v>Jan-14</c:v>
                </c:pt>
                <c:pt idx="3">
                  <c:v>Jan-14</c:v>
                </c:pt>
                <c:pt idx="4">
                  <c:v>Jan-14</c:v>
                </c:pt>
                <c:pt idx="5">
                  <c:v>Jan-14</c:v>
                </c:pt>
                <c:pt idx="6">
                  <c:v>Jan-14</c:v>
                </c:pt>
                <c:pt idx="7">
                  <c:v>Jan-14</c:v>
                </c:pt>
                <c:pt idx="8">
                  <c:v>Jan-14</c:v>
                </c:pt>
                <c:pt idx="9">
                  <c:v>Jan-14</c:v>
                </c:pt>
                <c:pt idx="10">
                  <c:v>Jan-14</c:v>
                </c:pt>
                <c:pt idx="11">
                  <c:v>Jan-14</c:v>
                </c:pt>
                <c:pt idx="12">
                  <c:v>Jan-14</c:v>
                </c:pt>
                <c:pt idx="13">
                  <c:v>Jan-14</c:v>
                </c:pt>
                <c:pt idx="14">
                  <c:v>Jan-14</c:v>
                </c:pt>
                <c:pt idx="15">
                  <c:v>Jan-14</c:v>
                </c:pt>
                <c:pt idx="16">
                  <c:v>Jan-14</c:v>
                </c:pt>
                <c:pt idx="17">
                  <c:v>Jan-14</c:v>
                </c:pt>
                <c:pt idx="18">
                  <c:v>Jan-14</c:v>
                </c:pt>
                <c:pt idx="19">
                  <c:v>Feb-14</c:v>
                </c:pt>
                <c:pt idx="20">
                  <c:v>Feb-14</c:v>
                </c:pt>
                <c:pt idx="21">
                  <c:v>Feb-14</c:v>
                </c:pt>
                <c:pt idx="22">
                  <c:v>Feb-14</c:v>
                </c:pt>
                <c:pt idx="23">
                  <c:v>Feb-14</c:v>
                </c:pt>
                <c:pt idx="24">
                  <c:v>Feb-14</c:v>
                </c:pt>
                <c:pt idx="25">
                  <c:v>Feb-14</c:v>
                </c:pt>
                <c:pt idx="26">
                  <c:v>Feb-14</c:v>
                </c:pt>
                <c:pt idx="27">
                  <c:v>Feb-14</c:v>
                </c:pt>
                <c:pt idx="28">
                  <c:v>Feb-14</c:v>
                </c:pt>
                <c:pt idx="29">
                  <c:v>Feb-14</c:v>
                </c:pt>
                <c:pt idx="30">
                  <c:v>Feb-14</c:v>
                </c:pt>
                <c:pt idx="31">
                  <c:v>Feb-14</c:v>
                </c:pt>
                <c:pt idx="32">
                  <c:v>Feb-14</c:v>
                </c:pt>
                <c:pt idx="33">
                  <c:v>Feb-14</c:v>
                </c:pt>
                <c:pt idx="34">
                  <c:v>Feb-14</c:v>
                </c:pt>
                <c:pt idx="35">
                  <c:v>Feb-14</c:v>
                </c:pt>
                <c:pt idx="36">
                  <c:v>Feb-14</c:v>
                </c:pt>
                <c:pt idx="37">
                  <c:v>Feb-14</c:v>
                </c:pt>
                <c:pt idx="38">
                  <c:v>Mar-14</c:v>
                </c:pt>
                <c:pt idx="39">
                  <c:v>Mar-14</c:v>
                </c:pt>
                <c:pt idx="40">
                  <c:v>Mar-14</c:v>
                </c:pt>
                <c:pt idx="41">
                  <c:v>Mar-14</c:v>
                </c:pt>
                <c:pt idx="42">
                  <c:v>Mar-14</c:v>
                </c:pt>
                <c:pt idx="43">
                  <c:v>Mar-14</c:v>
                </c:pt>
                <c:pt idx="44">
                  <c:v>Mar-14</c:v>
                </c:pt>
                <c:pt idx="45">
                  <c:v>Mar-14</c:v>
                </c:pt>
                <c:pt idx="46">
                  <c:v>Mar-14</c:v>
                </c:pt>
                <c:pt idx="47">
                  <c:v>Mar-14</c:v>
                </c:pt>
                <c:pt idx="48">
                  <c:v>Mar-14</c:v>
                </c:pt>
                <c:pt idx="49">
                  <c:v>Mar-14</c:v>
                </c:pt>
                <c:pt idx="50">
                  <c:v>Mar-14</c:v>
                </c:pt>
                <c:pt idx="51">
                  <c:v>Mar-14</c:v>
                </c:pt>
                <c:pt idx="52">
                  <c:v>Mar-14</c:v>
                </c:pt>
                <c:pt idx="53">
                  <c:v>Mar-14</c:v>
                </c:pt>
                <c:pt idx="54">
                  <c:v>Mar-14</c:v>
                </c:pt>
                <c:pt idx="55">
                  <c:v>Mar-14</c:v>
                </c:pt>
                <c:pt idx="56">
                  <c:v>Mar-14</c:v>
                </c:pt>
                <c:pt idx="57">
                  <c:v>Mar-14</c:v>
                </c:pt>
                <c:pt idx="58">
                  <c:v>Mar-14</c:v>
                </c:pt>
                <c:pt idx="59">
                  <c:v>Apr-14</c:v>
                </c:pt>
                <c:pt idx="60">
                  <c:v>Apr-14</c:v>
                </c:pt>
                <c:pt idx="61">
                  <c:v>Apr-14</c:v>
                </c:pt>
                <c:pt idx="62">
                  <c:v>Apr-14</c:v>
                </c:pt>
                <c:pt idx="63">
                  <c:v>Apr-14</c:v>
                </c:pt>
                <c:pt idx="64">
                  <c:v>Apr-14</c:v>
                </c:pt>
                <c:pt idx="65">
                  <c:v>Apr-14</c:v>
                </c:pt>
                <c:pt idx="66">
                  <c:v>Apr-14</c:v>
                </c:pt>
                <c:pt idx="67">
                  <c:v>Apr-14</c:v>
                </c:pt>
                <c:pt idx="68">
                  <c:v>Apr-14</c:v>
                </c:pt>
                <c:pt idx="69">
                  <c:v>Apr-14</c:v>
                </c:pt>
                <c:pt idx="70">
                  <c:v>Apr-14</c:v>
                </c:pt>
                <c:pt idx="71">
                  <c:v>Apr-14</c:v>
                </c:pt>
                <c:pt idx="72">
                  <c:v>Apr-14</c:v>
                </c:pt>
                <c:pt idx="73">
                  <c:v>Apr-14</c:v>
                </c:pt>
                <c:pt idx="74">
                  <c:v>Apr-14</c:v>
                </c:pt>
                <c:pt idx="75">
                  <c:v>Apr-14</c:v>
                </c:pt>
                <c:pt idx="76">
                  <c:v>Apr-14</c:v>
                </c:pt>
                <c:pt idx="77">
                  <c:v>Apr-14</c:v>
                </c:pt>
                <c:pt idx="78">
                  <c:v>Apr-14</c:v>
                </c:pt>
                <c:pt idx="79">
                  <c:v>Apr-14</c:v>
                </c:pt>
                <c:pt idx="80">
                  <c:v>May-14</c:v>
                </c:pt>
                <c:pt idx="81">
                  <c:v>May-14</c:v>
                </c:pt>
                <c:pt idx="82">
                  <c:v>May-14</c:v>
                </c:pt>
                <c:pt idx="83">
                  <c:v>May-14</c:v>
                </c:pt>
                <c:pt idx="84">
                  <c:v>May-14</c:v>
                </c:pt>
                <c:pt idx="85">
                  <c:v>May-14</c:v>
                </c:pt>
                <c:pt idx="86">
                  <c:v>May-14</c:v>
                </c:pt>
                <c:pt idx="87">
                  <c:v>May-14</c:v>
                </c:pt>
                <c:pt idx="88">
                  <c:v>May-14</c:v>
                </c:pt>
                <c:pt idx="89">
                  <c:v>May-14</c:v>
                </c:pt>
                <c:pt idx="90">
                  <c:v>May-14</c:v>
                </c:pt>
                <c:pt idx="91">
                  <c:v>May-14</c:v>
                </c:pt>
                <c:pt idx="92">
                  <c:v>May-14</c:v>
                </c:pt>
                <c:pt idx="93">
                  <c:v>May-14</c:v>
                </c:pt>
                <c:pt idx="94">
                  <c:v>May-14</c:v>
                </c:pt>
                <c:pt idx="95">
                  <c:v>May-14</c:v>
                </c:pt>
                <c:pt idx="96">
                  <c:v>May-14</c:v>
                </c:pt>
                <c:pt idx="97">
                  <c:v>May-14</c:v>
                </c:pt>
                <c:pt idx="98">
                  <c:v>May-14</c:v>
                </c:pt>
                <c:pt idx="99">
                  <c:v>May-14</c:v>
                </c:pt>
                <c:pt idx="100">
                  <c:v>May-14</c:v>
                </c:pt>
                <c:pt idx="101">
                  <c:v>Jun-14</c:v>
                </c:pt>
                <c:pt idx="102">
                  <c:v>Jun-14</c:v>
                </c:pt>
                <c:pt idx="103">
                  <c:v>Jun-14</c:v>
                </c:pt>
                <c:pt idx="104">
                  <c:v>Jun-14</c:v>
                </c:pt>
                <c:pt idx="105">
                  <c:v>Jun-14</c:v>
                </c:pt>
                <c:pt idx="106">
                  <c:v>Jun-14</c:v>
                </c:pt>
                <c:pt idx="107">
                  <c:v>Jun-14</c:v>
                </c:pt>
                <c:pt idx="108">
                  <c:v>Jun-14</c:v>
                </c:pt>
                <c:pt idx="109">
                  <c:v>Jun-14</c:v>
                </c:pt>
                <c:pt idx="110">
                  <c:v>Jun-14</c:v>
                </c:pt>
                <c:pt idx="111">
                  <c:v>Jun-14</c:v>
                </c:pt>
                <c:pt idx="112">
                  <c:v>Jun-14</c:v>
                </c:pt>
                <c:pt idx="113">
                  <c:v>Jun-14</c:v>
                </c:pt>
                <c:pt idx="114">
                  <c:v>Jun-14</c:v>
                </c:pt>
                <c:pt idx="115">
                  <c:v>Jun-14</c:v>
                </c:pt>
                <c:pt idx="116">
                  <c:v>Jun-14</c:v>
                </c:pt>
                <c:pt idx="117">
                  <c:v>Jun-14</c:v>
                </c:pt>
                <c:pt idx="118">
                  <c:v>Jun-14</c:v>
                </c:pt>
                <c:pt idx="119">
                  <c:v>Jun-14</c:v>
                </c:pt>
                <c:pt idx="120">
                  <c:v>Jun-14</c:v>
                </c:pt>
                <c:pt idx="121">
                  <c:v>Jun-14</c:v>
                </c:pt>
                <c:pt idx="122">
                  <c:v>Jul-14</c:v>
                </c:pt>
                <c:pt idx="123">
                  <c:v>Jul-14</c:v>
                </c:pt>
                <c:pt idx="124">
                  <c:v>Jul-14</c:v>
                </c:pt>
                <c:pt idx="125">
                  <c:v>Jul-14</c:v>
                </c:pt>
                <c:pt idx="126">
                  <c:v>Jul-14</c:v>
                </c:pt>
                <c:pt idx="127">
                  <c:v>Jul-14</c:v>
                </c:pt>
                <c:pt idx="128">
                  <c:v>Jul-14</c:v>
                </c:pt>
                <c:pt idx="129">
                  <c:v>Jul-14</c:v>
                </c:pt>
                <c:pt idx="130">
                  <c:v>Jul-14</c:v>
                </c:pt>
                <c:pt idx="131">
                  <c:v>Jul-14</c:v>
                </c:pt>
                <c:pt idx="132">
                  <c:v>Jul-14</c:v>
                </c:pt>
                <c:pt idx="133">
                  <c:v>Jul-14</c:v>
                </c:pt>
                <c:pt idx="134">
                  <c:v>Jul-14</c:v>
                </c:pt>
                <c:pt idx="135">
                  <c:v>Jul-14</c:v>
                </c:pt>
                <c:pt idx="136">
                  <c:v>Jul-14</c:v>
                </c:pt>
                <c:pt idx="137">
                  <c:v>Jul-14</c:v>
                </c:pt>
                <c:pt idx="138">
                  <c:v>Jul-14</c:v>
                </c:pt>
                <c:pt idx="139">
                  <c:v>Jul-14</c:v>
                </c:pt>
                <c:pt idx="140">
                  <c:v>Jul-14</c:v>
                </c:pt>
                <c:pt idx="141">
                  <c:v>Jul-14</c:v>
                </c:pt>
                <c:pt idx="142">
                  <c:v>Jul-14</c:v>
                </c:pt>
                <c:pt idx="143">
                  <c:v>Jul-14</c:v>
                </c:pt>
                <c:pt idx="144">
                  <c:v>Aug-14</c:v>
                </c:pt>
                <c:pt idx="145">
                  <c:v>Aug-14</c:v>
                </c:pt>
                <c:pt idx="146">
                  <c:v>Aug-14</c:v>
                </c:pt>
                <c:pt idx="147">
                  <c:v>Aug-14</c:v>
                </c:pt>
                <c:pt idx="148">
                  <c:v>Aug-14</c:v>
                </c:pt>
                <c:pt idx="149">
                  <c:v>Aug-14</c:v>
                </c:pt>
                <c:pt idx="150">
                  <c:v>Aug-14</c:v>
                </c:pt>
                <c:pt idx="151">
                  <c:v>Aug-14</c:v>
                </c:pt>
                <c:pt idx="152">
                  <c:v>Aug-14</c:v>
                </c:pt>
                <c:pt idx="153">
                  <c:v>Aug-14</c:v>
                </c:pt>
                <c:pt idx="154">
                  <c:v>Aug-14</c:v>
                </c:pt>
                <c:pt idx="155">
                  <c:v>Aug-14</c:v>
                </c:pt>
                <c:pt idx="156">
                  <c:v>Aug-14</c:v>
                </c:pt>
                <c:pt idx="157">
                  <c:v>Aug-14</c:v>
                </c:pt>
                <c:pt idx="158">
                  <c:v>Aug-14</c:v>
                </c:pt>
                <c:pt idx="159">
                  <c:v>Aug-14</c:v>
                </c:pt>
                <c:pt idx="160">
                  <c:v>Aug-14</c:v>
                </c:pt>
                <c:pt idx="161">
                  <c:v>Aug-14</c:v>
                </c:pt>
                <c:pt idx="162">
                  <c:v>Aug-14</c:v>
                </c:pt>
                <c:pt idx="163">
                  <c:v>Aug-14</c:v>
                </c:pt>
                <c:pt idx="164">
                  <c:v>Aug-14</c:v>
                </c:pt>
                <c:pt idx="165">
                  <c:v>Sep-14</c:v>
                </c:pt>
                <c:pt idx="166">
                  <c:v>Sep-14</c:v>
                </c:pt>
                <c:pt idx="167">
                  <c:v>Sep-14</c:v>
                </c:pt>
                <c:pt idx="168">
                  <c:v>Sep-14</c:v>
                </c:pt>
                <c:pt idx="169">
                  <c:v>Sep-14</c:v>
                </c:pt>
                <c:pt idx="170">
                  <c:v>Sep-14</c:v>
                </c:pt>
                <c:pt idx="171">
                  <c:v>Sep-14</c:v>
                </c:pt>
                <c:pt idx="172">
                  <c:v>Sep-14</c:v>
                </c:pt>
                <c:pt idx="173">
                  <c:v>Sep-14</c:v>
                </c:pt>
                <c:pt idx="174">
                  <c:v>Sep-14</c:v>
                </c:pt>
                <c:pt idx="175">
                  <c:v>Sep-14</c:v>
                </c:pt>
                <c:pt idx="176">
                  <c:v>Sep-14</c:v>
                </c:pt>
                <c:pt idx="177">
                  <c:v>Sep-14</c:v>
                </c:pt>
                <c:pt idx="178">
                  <c:v>Sep-14</c:v>
                </c:pt>
                <c:pt idx="179">
                  <c:v>Sep-14</c:v>
                </c:pt>
                <c:pt idx="180">
                  <c:v>Sep-14</c:v>
                </c:pt>
                <c:pt idx="181">
                  <c:v>Sep-14</c:v>
                </c:pt>
                <c:pt idx="182">
                  <c:v>Sep-14</c:v>
                </c:pt>
                <c:pt idx="183">
                  <c:v>Sep-14</c:v>
                </c:pt>
                <c:pt idx="184">
                  <c:v>Sep-14</c:v>
                </c:pt>
                <c:pt idx="185">
                  <c:v>Sep-14</c:v>
                </c:pt>
                <c:pt idx="186">
                  <c:v>Oct-14</c:v>
                </c:pt>
                <c:pt idx="187">
                  <c:v>Oct-14</c:v>
                </c:pt>
                <c:pt idx="188">
                  <c:v>Oct-14</c:v>
                </c:pt>
                <c:pt idx="189">
                  <c:v>Oct-14</c:v>
                </c:pt>
                <c:pt idx="190">
                  <c:v>Oct-14</c:v>
                </c:pt>
                <c:pt idx="191">
                  <c:v>Oct-14</c:v>
                </c:pt>
                <c:pt idx="192">
                  <c:v>Oct-14</c:v>
                </c:pt>
                <c:pt idx="193">
                  <c:v>Oct-14</c:v>
                </c:pt>
                <c:pt idx="194">
                  <c:v>Oct-14</c:v>
                </c:pt>
                <c:pt idx="195">
                  <c:v>Oct-14</c:v>
                </c:pt>
                <c:pt idx="196">
                  <c:v>Oct-14</c:v>
                </c:pt>
                <c:pt idx="197">
                  <c:v>Oct-14</c:v>
                </c:pt>
                <c:pt idx="198">
                  <c:v>Oct-14</c:v>
                </c:pt>
                <c:pt idx="199">
                  <c:v>Oct-14</c:v>
                </c:pt>
                <c:pt idx="200">
                  <c:v>Oct-14</c:v>
                </c:pt>
                <c:pt idx="201">
                  <c:v>Oct-14</c:v>
                </c:pt>
                <c:pt idx="202">
                  <c:v>Oct-14</c:v>
                </c:pt>
                <c:pt idx="203">
                  <c:v>Oct-14</c:v>
                </c:pt>
                <c:pt idx="204">
                  <c:v>Oct-14</c:v>
                </c:pt>
                <c:pt idx="205">
                  <c:v>Oct-14</c:v>
                </c:pt>
                <c:pt idx="206">
                  <c:v>Oct-14</c:v>
                </c:pt>
                <c:pt idx="207">
                  <c:v>Oct-14</c:v>
                </c:pt>
                <c:pt idx="208">
                  <c:v>Nov-14</c:v>
                </c:pt>
                <c:pt idx="209">
                  <c:v>Nov-14</c:v>
                </c:pt>
                <c:pt idx="210">
                  <c:v>Nov-14</c:v>
                </c:pt>
                <c:pt idx="211">
                  <c:v>Nov-14</c:v>
                </c:pt>
                <c:pt idx="212">
                  <c:v>Nov-14</c:v>
                </c:pt>
                <c:pt idx="213">
                  <c:v>Nov-14</c:v>
                </c:pt>
                <c:pt idx="214">
                  <c:v>Nov-14</c:v>
                </c:pt>
                <c:pt idx="215">
                  <c:v>Nov-14</c:v>
                </c:pt>
                <c:pt idx="216">
                  <c:v>Nov-14</c:v>
                </c:pt>
                <c:pt idx="217">
                  <c:v>Nov-14</c:v>
                </c:pt>
                <c:pt idx="218">
                  <c:v>Nov-14</c:v>
                </c:pt>
                <c:pt idx="219">
                  <c:v>Nov-14</c:v>
                </c:pt>
                <c:pt idx="220">
                  <c:v>Nov-14</c:v>
                </c:pt>
                <c:pt idx="221">
                  <c:v>Nov-14</c:v>
                </c:pt>
                <c:pt idx="222">
                  <c:v>Nov-14</c:v>
                </c:pt>
                <c:pt idx="223">
                  <c:v>Nov-14</c:v>
                </c:pt>
                <c:pt idx="224">
                  <c:v>Nov-14</c:v>
                </c:pt>
                <c:pt idx="225">
                  <c:v>Nov-14</c:v>
                </c:pt>
                <c:pt idx="226">
                  <c:v>Dec-14</c:v>
                </c:pt>
                <c:pt idx="227">
                  <c:v>Dec-14</c:v>
                </c:pt>
                <c:pt idx="228">
                  <c:v>Dec-14</c:v>
                </c:pt>
                <c:pt idx="229">
                  <c:v>Dec-14</c:v>
                </c:pt>
                <c:pt idx="230">
                  <c:v>Dec-14</c:v>
                </c:pt>
                <c:pt idx="231">
                  <c:v>Dec-14</c:v>
                </c:pt>
                <c:pt idx="232">
                  <c:v>Dec-14</c:v>
                </c:pt>
                <c:pt idx="233">
                  <c:v>Dec-14</c:v>
                </c:pt>
                <c:pt idx="234">
                  <c:v>Dec-14</c:v>
                </c:pt>
                <c:pt idx="235">
                  <c:v>Dec-14</c:v>
                </c:pt>
                <c:pt idx="236">
                  <c:v>Dec-14</c:v>
                </c:pt>
                <c:pt idx="237">
                  <c:v>Dec-14</c:v>
                </c:pt>
                <c:pt idx="238">
                  <c:v>Dec-14</c:v>
                </c:pt>
                <c:pt idx="239">
                  <c:v>Dec-14</c:v>
                </c:pt>
                <c:pt idx="240">
                  <c:v>Dec-14</c:v>
                </c:pt>
                <c:pt idx="241">
                  <c:v>Dec-14</c:v>
                </c:pt>
                <c:pt idx="242">
                  <c:v>Dec-14</c:v>
                </c:pt>
                <c:pt idx="243">
                  <c:v>Dec-14</c:v>
                </c:pt>
                <c:pt idx="244">
                  <c:v>Dec-14</c:v>
                </c:pt>
                <c:pt idx="245">
                  <c:v>Dec-14</c:v>
                </c:pt>
                <c:pt idx="246">
                  <c:v>Dec-14</c:v>
                </c:pt>
                <c:pt idx="247">
                  <c:v>Dec-14</c:v>
                </c:pt>
                <c:pt idx="248">
                  <c:v>Jan-15</c:v>
                </c:pt>
                <c:pt idx="249">
                  <c:v>Jan-15</c:v>
                </c:pt>
                <c:pt idx="250">
                  <c:v>Jan-15</c:v>
                </c:pt>
                <c:pt idx="251">
                  <c:v>Jan-15</c:v>
                </c:pt>
                <c:pt idx="252">
                  <c:v>Jan-15</c:v>
                </c:pt>
                <c:pt idx="253">
                  <c:v>Jan-15</c:v>
                </c:pt>
                <c:pt idx="254">
                  <c:v>Jan-15</c:v>
                </c:pt>
                <c:pt idx="255">
                  <c:v>Jan-15</c:v>
                </c:pt>
                <c:pt idx="256">
                  <c:v>Jan-15</c:v>
                </c:pt>
                <c:pt idx="257">
                  <c:v>Jan-15</c:v>
                </c:pt>
                <c:pt idx="258">
                  <c:v>Jan-15</c:v>
                </c:pt>
                <c:pt idx="259">
                  <c:v>Jan-15</c:v>
                </c:pt>
                <c:pt idx="260">
                  <c:v>Jan-15</c:v>
                </c:pt>
                <c:pt idx="261">
                  <c:v>Jan-15</c:v>
                </c:pt>
                <c:pt idx="262">
                  <c:v>Jan-15</c:v>
                </c:pt>
                <c:pt idx="263">
                  <c:v>Jan-15</c:v>
                </c:pt>
                <c:pt idx="264">
                  <c:v>Jan-15</c:v>
                </c:pt>
                <c:pt idx="265">
                  <c:v>Jan-15</c:v>
                </c:pt>
                <c:pt idx="266">
                  <c:v>Jan-15</c:v>
                </c:pt>
                <c:pt idx="267">
                  <c:v>Jan-15</c:v>
                </c:pt>
                <c:pt idx="268">
                  <c:v>Feb-15</c:v>
                </c:pt>
                <c:pt idx="269">
                  <c:v>Feb-15</c:v>
                </c:pt>
                <c:pt idx="270">
                  <c:v>Feb-15</c:v>
                </c:pt>
                <c:pt idx="271">
                  <c:v>Feb-15</c:v>
                </c:pt>
                <c:pt idx="272">
                  <c:v>Feb-15</c:v>
                </c:pt>
                <c:pt idx="273">
                  <c:v>Feb-15</c:v>
                </c:pt>
                <c:pt idx="274">
                  <c:v>Feb-15</c:v>
                </c:pt>
                <c:pt idx="275">
                  <c:v>Feb-15</c:v>
                </c:pt>
                <c:pt idx="276">
                  <c:v>Feb-15</c:v>
                </c:pt>
                <c:pt idx="277">
                  <c:v>Feb-15</c:v>
                </c:pt>
                <c:pt idx="278">
                  <c:v>Feb-15</c:v>
                </c:pt>
                <c:pt idx="279">
                  <c:v>Feb-15</c:v>
                </c:pt>
                <c:pt idx="280">
                  <c:v>Feb-15</c:v>
                </c:pt>
                <c:pt idx="281">
                  <c:v>Feb-15</c:v>
                </c:pt>
                <c:pt idx="282">
                  <c:v>Feb-15</c:v>
                </c:pt>
                <c:pt idx="283">
                  <c:v>Feb-15</c:v>
                </c:pt>
                <c:pt idx="284">
                  <c:v>Feb-15</c:v>
                </c:pt>
                <c:pt idx="285">
                  <c:v>Feb-15</c:v>
                </c:pt>
                <c:pt idx="286">
                  <c:v>Feb-15</c:v>
                </c:pt>
                <c:pt idx="287">
                  <c:v>Mar-15</c:v>
                </c:pt>
                <c:pt idx="288">
                  <c:v>Mar-15</c:v>
                </c:pt>
                <c:pt idx="289">
                  <c:v>Mar-15</c:v>
                </c:pt>
                <c:pt idx="290">
                  <c:v>Mar-15</c:v>
                </c:pt>
                <c:pt idx="291">
                  <c:v>Mar-15</c:v>
                </c:pt>
                <c:pt idx="292">
                  <c:v>Mar-15</c:v>
                </c:pt>
                <c:pt idx="293">
                  <c:v>Mar-15</c:v>
                </c:pt>
                <c:pt idx="294">
                  <c:v>Mar-15</c:v>
                </c:pt>
                <c:pt idx="295">
                  <c:v>Mar-15</c:v>
                </c:pt>
                <c:pt idx="296">
                  <c:v>Mar-15</c:v>
                </c:pt>
                <c:pt idx="297">
                  <c:v>Mar-15</c:v>
                </c:pt>
                <c:pt idx="298">
                  <c:v>Mar-15</c:v>
                </c:pt>
                <c:pt idx="299">
                  <c:v>Mar-15</c:v>
                </c:pt>
                <c:pt idx="300">
                  <c:v>Mar-15</c:v>
                </c:pt>
                <c:pt idx="301">
                  <c:v>Mar-15</c:v>
                </c:pt>
                <c:pt idx="302">
                  <c:v>Mar-15</c:v>
                </c:pt>
                <c:pt idx="303">
                  <c:v>Mar-15</c:v>
                </c:pt>
                <c:pt idx="304">
                  <c:v>Mar-15</c:v>
                </c:pt>
                <c:pt idx="305">
                  <c:v>Mar-15</c:v>
                </c:pt>
                <c:pt idx="306">
                  <c:v>Mar-15</c:v>
                </c:pt>
                <c:pt idx="307">
                  <c:v>Mar-15</c:v>
                </c:pt>
                <c:pt idx="308">
                  <c:v>Mar-15</c:v>
                </c:pt>
                <c:pt idx="309">
                  <c:v>Apr-15</c:v>
                </c:pt>
                <c:pt idx="310">
                  <c:v>Apr-15</c:v>
                </c:pt>
                <c:pt idx="311">
                  <c:v>Apr-15</c:v>
                </c:pt>
                <c:pt idx="312">
                  <c:v>Apr-15</c:v>
                </c:pt>
                <c:pt idx="313">
                  <c:v>Apr-15</c:v>
                </c:pt>
                <c:pt idx="314">
                  <c:v>Apr-15</c:v>
                </c:pt>
                <c:pt idx="315">
                  <c:v>Apr-15</c:v>
                </c:pt>
                <c:pt idx="316">
                  <c:v>Apr-15</c:v>
                </c:pt>
                <c:pt idx="317">
                  <c:v>Apr-15</c:v>
                </c:pt>
                <c:pt idx="318">
                  <c:v>Apr-15</c:v>
                </c:pt>
                <c:pt idx="319">
                  <c:v>Apr-15</c:v>
                </c:pt>
                <c:pt idx="320">
                  <c:v>Apr-15</c:v>
                </c:pt>
                <c:pt idx="321">
                  <c:v>Apr-15</c:v>
                </c:pt>
                <c:pt idx="322">
                  <c:v>Apr-15</c:v>
                </c:pt>
                <c:pt idx="323">
                  <c:v>Apr-15</c:v>
                </c:pt>
                <c:pt idx="324">
                  <c:v>Apr-15</c:v>
                </c:pt>
                <c:pt idx="325">
                  <c:v>Apr-15</c:v>
                </c:pt>
                <c:pt idx="326">
                  <c:v>Apr-15</c:v>
                </c:pt>
                <c:pt idx="327">
                  <c:v>Apr-15</c:v>
                </c:pt>
                <c:pt idx="328">
                  <c:v>Apr-15</c:v>
                </c:pt>
                <c:pt idx="329">
                  <c:v>Apr-15</c:v>
                </c:pt>
                <c:pt idx="330">
                  <c:v>Apr-15</c:v>
                </c:pt>
                <c:pt idx="331">
                  <c:v>May-15</c:v>
                </c:pt>
                <c:pt idx="332">
                  <c:v>May-15</c:v>
                </c:pt>
                <c:pt idx="333">
                  <c:v>May-15</c:v>
                </c:pt>
                <c:pt idx="334">
                  <c:v>May-15</c:v>
                </c:pt>
                <c:pt idx="335">
                  <c:v>May-15</c:v>
                </c:pt>
                <c:pt idx="336">
                  <c:v>May-15</c:v>
                </c:pt>
                <c:pt idx="337">
                  <c:v>May-15</c:v>
                </c:pt>
                <c:pt idx="338">
                  <c:v>May-15</c:v>
                </c:pt>
                <c:pt idx="339">
                  <c:v>May-15</c:v>
                </c:pt>
                <c:pt idx="340">
                  <c:v>May-15</c:v>
                </c:pt>
                <c:pt idx="341">
                  <c:v>May-15</c:v>
                </c:pt>
                <c:pt idx="342">
                  <c:v>May-15</c:v>
                </c:pt>
                <c:pt idx="343">
                  <c:v>May-15</c:v>
                </c:pt>
                <c:pt idx="344">
                  <c:v>May-15</c:v>
                </c:pt>
                <c:pt idx="345">
                  <c:v>May-15</c:v>
                </c:pt>
                <c:pt idx="346">
                  <c:v>May-15</c:v>
                </c:pt>
                <c:pt idx="347">
                  <c:v>May-15</c:v>
                </c:pt>
                <c:pt idx="348">
                  <c:v>May-15</c:v>
                </c:pt>
                <c:pt idx="349">
                  <c:v>May-15</c:v>
                </c:pt>
                <c:pt idx="350">
                  <c:v>May-15</c:v>
                </c:pt>
                <c:pt idx="351">
                  <c:v>Jun-15</c:v>
                </c:pt>
                <c:pt idx="352">
                  <c:v>Jun-15</c:v>
                </c:pt>
                <c:pt idx="353">
                  <c:v>Jun-15</c:v>
                </c:pt>
                <c:pt idx="354">
                  <c:v>Jun-15</c:v>
                </c:pt>
                <c:pt idx="355">
                  <c:v>Jun-15</c:v>
                </c:pt>
                <c:pt idx="356">
                  <c:v>Jun-15</c:v>
                </c:pt>
                <c:pt idx="357">
                  <c:v>Jun-15</c:v>
                </c:pt>
                <c:pt idx="358">
                  <c:v>Jun-15</c:v>
                </c:pt>
                <c:pt idx="359">
                  <c:v>Jun-15</c:v>
                </c:pt>
                <c:pt idx="360">
                  <c:v>Jun-15</c:v>
                </c:pt>
                <c:pt idx="361">
                  <c:v>Jun-15</c:v>
                </c:pt>
                <c:pt idx="362">
                  <c:v>Jun-15</c:v>
                </c:pt>
                <c:pt idx="363">
                  <c:v>Jun-15</c:v>
                </c:pt>
                <c:pt idx="364">
                  <c:v>Jun-15</c:v>
                </c:pt>
                <c:pt idx="365">
                  <c:v>Jun-15</c:v>
                </c:pt>
                <c:pt idx="366">
                  <c:v>Jun-15</c:v>
                </c:pt>
                <c:pt idx="367">
                  <c:v>Jun-15</c:v>
                </c:pt>
                <c:pt idx="368">
                  <c:v>Jun-15</c:v>
                </c:pt>
                <c:pt idx="369">
                  <c:v>Jun-15</c:v>
                </c:pt>
                <c:pt idx="370">
                  <c:v>Jun-15</c:v>
                </c:pt>
                <c:pt idx="371">
                  <c:v>Jun-15</c:v>
                </c:pt>
                <c:pt idx="372">
                  <c:v>Jun-15</c:v>
                </c:pt>
                <c:pt idx="373">
                  <c:v>Jul-15</c:v>
                </c:pt>
                <c:pt idx="374">
                  <c:v>Jul-15</c:v>
                </c:pt>
                <c:pt idx="375">
                  <c:v>Jul-15</c:v>
                </c:pt>
                <c:pt idx="376">
                  <c:v>Jul-15</c:v>
                </c:pt>
                <c:pt idx="377">
                  <c:v>Jul-15</c:v>
                </c:pt>
                <c:pt idx="378">
                  <c:v>Jul-15</c:v>
                </c:pt>
                <c:pt idx="379">
                  <c:v>Jul-15</c:v>
                </c:pt>
                <c:pt idx="380">
                  <c:v>Jul-15</c:v>
                </c:pt>
                <c:pt idx="381">
                  <c:v>Jul-15</c:v>
                </c:pt>
                <c:pt idx="382">
                  <c:v>Jul-15</c:v>
                </c:pt>
                <c:pt idx="383">
                  <c:v>Jul-15</c:v>
                </c:pt>
                <c:pt idx="384">
                  <c:v>Jul-15</c:v>
                </c:pt>
                <c:pt idx="385">
                  <c:v>Jul-15</c:v>
                </c:pt>
                <c:pt idx="386">
                  <c:v>Jul-15</c:v>
                </c:pt>
                <c:pt idx="387">
                  <c:v>Jul-15</c:v>
                </c:pt>
                <c:pt idx="388">
                  <c:v>Jul-15</c:v>
                </c:pt>
                <c:pt idx="389">
                  <c:v>Jul-15</c:v>
                </c:pt>
                <c:pt idx="390">
                  <c:v>Jul-15</c:v>
                </c:pt>
                <c:pt idx="391">
                  <c:v>Jul-15</c:v>
                </c:pt>
                <c:pt idx="392">
                  <c:v>Jul-15</c:v>
                </c:pt>
                <c:pt idx="393">
                  <c:v>Jul-15</c:v>
                </c:pt>
                <c:pt idx="394">
                  <c:v>Jul-15</c:v>
                </c:pt>
                <c:pt idx="395">
                  <c:v>Aug-15</c:v>
                </c:pt>
                <c:pt idx="396">
                  <c:v>Aug-15</c:v>
                </c:pt>
                <c:pt idx="397">
                  <c:v>Aug-15</c:v>
                </c:pt>
                <c:pt idx="398">
                  <c:v>Aug-15</c:v>
                </c:pt>
                <c:pt idx="399">
                  <c:v>Aug-15</c:v>
                </c:pt>
                <c:pt idx="400">
                  <c:v>Aug-15</c:v>
                </c:pt>
                <c:pt idx="401">
                  <c:v>Aug-15</c:v>
                </c:pt>
                <c:pt idx="402">
                  <c:v>Aug-15</c:v>
                </c:pt>
                <c:pt idx="403">
                  <c:v>Aug-15</c:v>
                </c:pt>
                <c:pt idx="404">
                  <c:v>Aug-15</c:v>
                </c:pt>
                <c:pt idx="405">
                  <c:v>Aug-15</c:v>
                </c:pt>
                <c:pt idx="406">
                  <c:v>Aug-15</c:v>
                </c:pt>
                <c:pt idx="407">
                  <c:v>Aug-15</c:v>
                </c:pt>
                <c:pt idx="408">
                  <c:v>Aug-15</c:v>
                </c:pt>
                <c:pt idx="409">
                  <c:v>Aug-15</c:v>
                </c:pt>
                <c:pt idx="410">
                  <c:v>Aug-15</c:v>
                </c:pt>
                <c:pt idx="411">
                  <c:v>Aug-15</c:v>
                </c:pt>
                <c:pt idx="412">
                  <c:v>Aug-15</c:v>
                </c:pt>
                <c:pt idx="413">
                  <c:v>Aug-15</c:v>
                </c:pt>
                <c:pt idx="414">
                  <c:v>Aug-15</c:v>
                </c:pt>
                <c:pt idx="415">
                  <c:v>Aug-15</c:v>
                </c:pt>
                <c:pt idx="416">
                  <c:v>Sep-15</c:v>
                </c:pt>
                <c:pt idx="417">
                  <c:v>Sep-15</c:v>
                </c:pt>
                <c:pt idx="418">
                  <c:v>Sep-15</c:v>
                </c:pt>
                <c:pt idx="419">
                  <c:v>Sep-15</c:v>
                </c:pt>
                <c:pt idx="420">
                  <c:v>Sep-15</c:v>
                </c:pt>
                <c:pt idx="421">
                  <c:v>Sep-15</c:v>
                </c:pt>
                <c:pt idx="422">
                  <c:v>Sep-15</c:v>
                </c:pt>
                <c:pt idx="423">
                  <c:v>Sep-15</c:v>
                </c:pt>
                <c:pt idx="424">
                  <c:v>Sep-15</c:v>
                </c:pt>
                <c:pt idx="425">
                  <c:v>Sep-15</c:v>
                </c:pt>
                <c:pt idx="426">
                  <c:v>Sep-15</c:v>
                </c:pt>
                <c:pt idx="427">
                  <c:v>Sep-15</c:v>
                </c:pt>
                <c:pt idx="428">
                  <c:v>Sep-15</c:v>
                </c:pt>
                <c:pt idx="429">
                  <c:v>Sep-15</c:v>
                </c:pt>
                <c:pt idx="430">
                  <c:v>Sep-15</c:v>
                </c:pt>
                <c:pt idx="431">
                  <c:v>Sep-15</c:v>
                </c:pt>
                <c:pt idx="432">
                  <c:v>Sep-15</c:v>
                </c:pt>
                <c:pt idx="433">
                  <c:v>Sep-15</c:v>
                </c:pt>
                <c:pt idx="434">
                  <c:v>Sep-15</c:v>
                </c:pt>
                <c:pt idx="435">
                  <c:v>Sep-15</c:v>
                </c:pt>
                <c:pt idx="436">
                  <c:v>Sep-15</c:v>
                </c:pt>
                <c:pt idx="437">
                  <c:v>Oct-15</c:v>
                </c:pt>
                <c:pt idx="438">
                  <c:v>Oct-15</c:v>
                </c:pt>
                <c:pt idx="439">
                  <c:v>Oct-15</c:v>
                </c:pt>
                <c:pt idx="440">
                  <c:v>Oct-15</c:v>
                </c:pt>
                <c:pt idx="441">
                  <c:v>Oct-15</c:v>
                </c:pt>
                <c:pt idx="442">
                  <c:v>Oct-15</c:v>
                </c:pt>
                <c:pt idx="443">
                  <c:v>Oct-15</c:v>
                </c:pt>
                <c:pt idx="444">
                  <c:v>Oct-15</c:v>
                </c:pt>
                <c:pt idx="445">
                  <c:v>Oct-15</c:v>
                </c:pt>
                <c:pt idx="446">
                  <c:v>Oct-15</c:v>
                </c:pt>
                <c:pt idx="447">
                  <c:v>Oct-15</c:v>
                </c:pt>
                <c:pt idx="448">
                  <c:v>Oct-15</c:v>
                </c:pt>
                <c:pt idx="449">
                  <c:v>Oct-15</c:v>
                </c:pt>
                <c:pt idx="450">
                  <c:v>Oct-15</c:v>
                </c:pt>
                <c:pt idx="451">
                  <c:v>Oct-15</c:v>
                </c:pt>
                <c:pt idx="452">
                  <c:v>Oct-15</c:v>
                </c:pt>
                <c:pt idx="453">
                  <c:v>Oct-15</c:v>
                </c:pt>
                <c:pt idx="454">
                  <c:v>Oct-15</c:v>
                </c:pt>
                <c:pt idx="455">
                  <c:v>Oct-15</c:v>
                </c:pt>
                <c:pt idx="456">
                  <c:v>Oct-15</c:v>
                </c:pt>
                <c:pt idx="457">
                  <c:v>Oct-15</c:v>
                </c:pt>
                <c:pt idx="458">
                  <c:v>Nov-15</c:v>
                </c:pt>
                <c:pt idx="459">
                  <c:v>Nov-15</c:v>
                </c:pt>
                <c:pt idx="460">
                  <c:v>Nov-15</c:v>
                </c:pt>
                <c:pt idx="461">
                  <c:v>Nov-15</c:v>
                </c:pt>
                <c:pt idx="462">
                  <c:v>Nov-15</c:v>
                </c:pt>
                <c:pt idx="463">
                  <c:v>Nov-15</c:v>
                </c:pt>
                <c:pt idx="464">
                  <c:v>Nov-15</c:v>
                </c:pt>
                <c:pt idx="465">
                  <c:v>Nov-15</c:v>
                </c:pt>
                <c:pt idx="466">
                  <c:v>Nov-15</c:v>
                </c:pt>
                <c:pt idx="467">
                  <c:v>Nov-15</c:v>
                </c:pt>
                <c:pt idx="468">
                  <c:v>Nov-15</c:v>
                </c:pt>
                <c:pt idx="469">
                  <c:v>Nov-15</c:v>
                </c:pt>
                <c:pt idx="470">
                  <c:v>Nov-15</c:v>
                </c:pt>
                <c:pt idx="471">
                  <c:v>Nov-15</c:v>
                </c:pt>
                <c:pt idx="472">
                  <c:v>Nov-15</c:v>
                </c:pt>
                <c:pt idx="473">
                  <c:v>Nov-15</c:v>
                </c:pt>
                <c:pt idx="474">
                  <c:v>Nov-15</c:v>
                </c:pt>
                <c:pt idx="475">
                  <c:v>Nov-15</c:v>
                </c:pt>
                <c:pt idx="476">
                  <c:v>Nov-15</c:v>
                </c:pt>
                <c:pt idx="477">
                  <c:v>Dec-15</c:v>
                </c:pt>
                <c:pt idx="478">
                  <c:v>Dec-15</c:v>
                </c:pt>
                <c:pt idx="479">
                  <c:v>Dec-15</c:v>
                </c:pt>
                <c:pt idx="480">
                  <c:v>Dec-15</c:v>
                </c:pt>
                <c:pt idx="481">
                  <c:v>Dec-15</c:v>
                </c:pt>
                <c:pt idx="482">
                  <c:v>Dec-15</c:v>
                </c:pt>
                <c:pt idx="483">
                  <c:v>Dec-15</c:v>
                </c:pt>
                <c:pt idx="484">
                  <c:v>Dec-15</c:v>
                </c:pt>
                <c:pt idx="485">
                  <c:v>Dec-15</c:v>
                </c:pt>
                <c:pt idx="486">
                  <c:v>Dec-15</c:v>
                </c:pt>
                <c:pt idx="487">
                  <c:v>Dec-15</c:v>
                </c:pt>
                <c:pt idx="488">
                  <c:v>Dec-15</c:v>
                </c:pt>
                <c:pt idx="489">
                  <c:v>Dec-15</c:v>
                </c:pt>
                <c:pt idx="490">
                  <c:v>Dec-15</c:v>
                </c:pt>
                <c:pt idx="491">
                  <c:v>Dec-15</c:v>
                </c:pt>
                <c:pt idx="492">
                  <c:v>Dec-15</c:v>
                </c:pt>
                <c:pt idx="493">
                  <c:v>Dec-15</c:v>
                </c:pt>
                <c:pt idx="494">
                  <c:v>Dec-15</c:v>
                </c:pt>
                <c:pt idx="495">
                  <c:v>Dec-15</c:v>
                </c:pt>
                <c:pt idx="496">
                  <c:v>Dec-15</c:v>
                </c:pt>
                <c:pt idx="497">
                  <c:v>Dec-15</c:v>
                </c:pt>
                <c:pt idx="498">
                  <c:v>Dec-15</c:v>
                </c:pt>
                <c:pt idx="499">
                  <c:v>Jan-16</c:v>
                </c:pt>
                <c:pt idx="500">
                  <c:v>Jan-16</c:v>
                </c:pt>
                <c:pt idx="501">
                  <c:v>Jan-16</c:v>
                </c:pt>
                <c:pt idx="502">
                  <c:v>Jan-16</c:v>
                </c:pt>
                <c:pt idx="503">
                  <c:v>Jan-16</c:v>
                </c:pt>
                <c:pt idx="504">
                  <c:v>Jan-16</c:v>
                </c:pt>
                <c:pt idx="505">
                  <c:v>Jan-16</c:v>
                </c:pt>
                <c:pt idx="506">
                  <c:v>Jan-16</c:v>
                </c:pt>
                <c:pt idx="507">
                  <c:v>Jan-16</c:v>
                </c:pt>
                <c:pt idx="508">
                  <c:v>Jan-16</c:v>
                </c:pt>
                <c:pt idx="509">
                  <c:v>Jan-16</c:v>
                </c:pt>
                <c:pt idx="510">
                  <c:v>Jan-16</c:v>
                </c:pt>
                <c:pt idx="511">
                  <c:v>Jan-16</c:v>
                </c:pt>
                <c:pt idx="512">
                  <c:v>Jan-16</c:v>
                </c:pt>
                <c:pt idx="513">
                  <c:v>Jan-16</c:v>
                </c:pt>
                <c:pt idx="514">
                  <c:v>Jan-16</c:v>
                </c:pt>
                <c:pt idx="515">
                  <c:v>Jan-16</c:v>
                </c:pt>
                <c:pt idx="516">
                  <c:v>Jan-16</c:v>
                </c:pt>
                <c:pt idx="517">
                  <c:v>Jan-16</c:v>
                </c:pt>
                <c:pt idx="518">
                  <c:v>Feb-16</c:v>
                </c:pt>
                <c:pt idx="519">
                  <c:v>Feb-16</c:v>
                </c:pt>
                <c:pt idx="520">
                  <c:v>Feb-16</c:v>
                </c:pt>
                <c:pt idx="521">
                  <c:v>Feb-16</c:v>
                </c:pt>
                <c:pt idx="522">
                  <c:v>Feb-16</c:v>
                </c:pt>
                <c:pt idx="523">
                  <c:v>Feb-16</c:v>
                </c:pt>
                <c:pt idx="524">
                  <c:v>Feb-16</c:v>
                </c:pt>
                <c:pt idx="525">
                  <c:v>Feb-16</c:v>
                </c:pt>
                <c:pt idx="526">
                  <c:v>Feb-16</c:v>
                </c:pt>
                <c:pt idx="527">
                  <c:v>Feb-16</c:v>
                </c:pt>
                <c:pt idx="528">
                  <c:v>Feb-16</c:v>
                </c:pt>
                <c:pt idx="529">
                  <c:v>Feb-16</c:v>
                </c:pt>
                <c:pt idx="530">
                  <c:v>Feb-16</c:v>
                </c:pt>
                <c:pt idx="531">
                  <c:v>Feb-16</c:v>
                </c:pt>
                <c:pt idx="532">
                  <c:v>Feb-16</c:v>
                </c:pt>
                <c:pt idx="533">
                  <c:v>Feb-16</c:v>
                </c:pt>
                <c:pt idx="534">
                  <c:v>Feb-16</c:v>
                </c:pt>
                <c:pt idx="535">
                  <c:v>Feb-16</c:v>
                </c:pt>
                <c:pt idx="536">
                  <c:v>Feb-16</c:v>
                </c:pt>
                <c:pt idx="537">
                  <c:v>Feb-16</c:v>
                </c:pt>
                <c:pt idx="538">
                  <c:v>Mar-16</c:v>
                </c:pt>
                <c:pt idx="539">
                  <c:v>Mar-16</c:v>
                </c:pt>
                <c:pt idx="540">
                  <c:v>Mar-16</c:v>
                </c:pt>
                <c:pt idx="541">
                  <c:v>Mar-16</c:v>
                </c:pt>
                <c:pt idx="542">
                  <c:v>Mar-16</c:v>
                </c:pt>
                <c:pt idx="543">
                  <c:v>Mar-16</c:v>
                </c:pt>
                <c:pt idx="544">
                  <c:v>Mar-16</c:v>
                </c:pt>
                <c:pt idx="545">
                  <c:v>Mar-16</c:v>
                </c:pt>
                <c:pt idx="546">
                  <c:v>Mar-16</c:v>
                </c:pt>
                <c:pt idx="547">
                  <c:v>Mar-16</c:v>
                </c:pt>
                <c:pt idx="548">
                  <c:v>Mar-16</c:v>
                </c:pt>
                <c:pt idx="549">
                  <c:v>Mar-16</c:v>
                </c:pt>
                <c:pt idx="550">
                  <c:v>Mar-16</c:v>
                </c:pt>
                <c:pt idx="551">
                  <c:v>Mar-16</c:v>
                </c:pt>
                <c:pt idx="552">
                  <c:v>Mar-16</c:v>
                </c:pt>
                <c:pt idx="553">
                  <c:v>Mar-16</c:v>
                </c:pt>
                <c:pt idx="554">
                  <c:v>Mar-16</c:v>
                </c:pt>
                <c:pt idx="555">
                  <c:v>Mar-16</c:v>
                </c:pt>
                <c:pt idx="556">
                  <c:v>Mar-16</c:v>
                </c:pt>
                <c:pt idx="557">
                  <c:v>Mar-16</c:v>
                </c:pt>
                <c:pt idx="558">
                  <c:v>Mar-16</c:v>
                </c:pt>
                <c:pt idx="559">
                  <c:v>Mar-16</c:v>
                </c:pt>
                <c:pt idx="560">
                  <c:v>Apr-16</c:v>
                </c:pt>
                <c:pt idx="561">
                  <c:v>Apr-16</c:v>
                </c:pt>
                <c:pt idx="562">
                  <c:v>Apr-16</c:v>
                </c:pt>
                <c:pt idx="563">
                  <c:v>Apr-16</c:v>
                </c:pt>
                <c:pt idx="564">
                  <c:v>Apr-16</c:v>
                </c:pt>
                <c:pt idx="565">
                  <c:v>Apr-16</c:v>
                </c:pt>
                <c:pt idx="566">
                  <c:v>Apr-16</c:v>
                </c:pt>
                <c:pt idx="567">
                  <c:v>Apr-16</c:v>
                </c:pt>
                <c:pt idx="568">
                  <c:v>Apr-16</c:v>
                </c:pt>
                <c:pt idx="569">
                  <c:v>Apr-16</c:v>
                </c:pt>
                <c:pt idx="570">
                  <c:v>Apr-16</c:v>
                </c:pt>
                <c:pt idx="571">
                  <c:v>Apr-16</c:v>
                </c:pt>
                <c:pt idx="572">
                  <c:v>Apr-16</c:v>
                </c:pt>
                <c:pt idx="573">
                  <c:v>Apr-16</c:v>
                </c:pt>
                <c:pt idx="574">
                  <c:v>Apr-16</c:v>
                </c:pt>
                <c:pt idx="575">
                  <c:v>Apr-16</c:v>
                </c:pt>
                <c:pt idx="576">
                  <c:v>Apr-16</c:v>
                </c:pt>
                <c:pt idx="577">
                  <c:v>Apr-16</c:v>
                </c:pt>
                <c:pt idx="578">
                  <c:v>Apr-16</c:v>
                </c:pt>
                <c:pt idx="579">
                  <c:v>Apr-16</c:v>
                </c:pt>
                <c:pt idx="580">
                  <c:v>Apr-16</c:v>
                </c:pt>
                <c:pt idx="581">
                  <c:v>May-16</c:v>
                </c:pt>
                <c:pt idx="582">
                  <c:v>May-16</c:v>
                </c:pt>
                <c:pt idx="583">
                  <c:v>May-16</c:v>
                </c:pt>
                <c:pt idx="584">
                  <c:v>May-16</c:v>
                </c:pt>
                <c:pt idx="585">
                  <c:v>May-16</c:v>
                </c:pt>
                <c:pt idx="586">
                  <c:v>May-16</c:v>
                </c:pt>
                <c:pt idx="587">
                  <c:v>May-16</c:v>
                </c:pt>
                <c:pt idx="588">
                  <c:v>May-16</c:v>
                </c:pt>
                <c:pt idx="589">
                  <c:v>May-16</c:v>
                </c:pt>
                <c:pt idx="590">
                  <c:v>May-16</c:v>
                </c:pt>
                <c:pt idx="591">
                  <c:v>May-16</c:v>
                </c:pt>
                <c:pt idx="592">
                  <c:v>May-16</c:v>
                </c:pt>
                <c:pt idx="593">
                  <c:v>May-16</c:v>
                </c:pt>
                <c:pt idx="594">
                  <c:v>May-16</c:v>
                </c:pt>
                <c:pt idx="595">
                  <c:v>May-16</c:v>
                </c:pt>
                <c:pt idx="596">
                  <c:v>May-16</c:v>
                </c:pt>
                <c:pt idx="597">
                  <c:v>May-16</c:v>
                </c:pt>
                <c:pt idx="598">
                  <c:v>May-16</c:v>
                </c:pt>
                <c:pt idx="599">
                  <c:v>May-16</c:v>
                </c:pt>
                <c:pt idx="600">
                  <c:v>May-16</c:v>
                </c:pt>
                <c:pt idx="601">
                  <c:v>May-16</c:v>
                </c:pt>
                <c:pt idx="602">
                  <c:v>Jun-16</c:v>
                </c:pt>
                <c:pt idx="603">
                  <c:v>Jun-16</c:v>
                </c:pt>
                <c:pt idx="604">
                  <c:v>Jun-16</c:v>
                </c:pt>
                <c:pt idx="605">
                  <c:v>Jun-16</c:v>
                </c:pt>
                <c:pt idx="606">
                  <c:v>Jun-16</c:v>
                </c:pt>
                <c:pt idx="607">
                  <c:v>Jun-16</c:v>
                </c:pt>
                <c:pt idx="608">
                  <c:v>Jun-16</c:v>
                </c:pt>
                <c:pt idx="609">
                  <c:v>Jun-16</c:v>
                </c:pt>
                <c:pt idx="610">
                  <c:v>Jun-16</c:v>
                </c:pt>
                <c:pt idx="611">
                  <c:v>Jun-16</c:v>
                </c:pt>
                <c:pt idx="612">
                  <c:v>Jun-16</c:v>
                </c:pt>
                <c:pt idx="613">
                  <c:v>Jun-16</c:v>
                </c:pt>
                <c:pt idx="614">
                  <c:v>Jun-16</c:v>
                </c:pt>
                <c:pt idx="615">
                  <c:v>Jun-16</c:v>
                </c:pt>
                <c:pt idx="616">
                  <c:v>Jun-16</c:v>
                </c:pt>
                <c:pt idx="617">
                  <c:v>Jun-16</c:v>
                </c:pt>
                <c:pt idx="618">
                  <c:v>Jun-16</c:v>
                </c:pt>
                <c:pt idx="619">
                  <c:v>Jun-16</c:v>
                </c:pt>
                <c:pt idx="620">
                  <c:v>Jun-16</c:v>
                </c:pt>
                <c:pt idx="621">
                  <c:v>Jun-16</c:v>
                </c:pt>
                <c:pt idx="622">
                  <c:v>Jun-16</c:v>
                </c:pt>
                <c:pt idx="623">
                  <c:v>Jun-16</c:v>
                </c:pt>
                <c:pt idx="624">
                  <c:v>Jul-16</c:v>
                </c:pt>
                <c:pt idx="625">
                  <c:v>Jul-16</c:v>
                </c:pt>
                <c:pt idx="626">
                  <c:v>Jul-16</c:v>
                </c:pt>
                <c:pt idx="627">
                  <c:v>Jul-16</c:v>
                </c:pt>
                <c:pt idx="628">
                  <c:v>Jul-16</c:v>
                </c:pt>
                <c:pt idx="629">
                  <c:v>Jul-16</c:v>
                </c:pt>
                <c:pt idx="630">
                  <c:v>Jul-16</c:v>
                </c:pt>
                <c:pt idx="631">
                  <c:v>Jul-16</c:v>
                </c:pt>
                <c:pt idx="632">
                  <c:v>Jul-16</c:v>
                </c:pt>
                <c:pt idx="633">
                  <c:v>Jul-16</c:v>
                </c:pt>
                <c:pt idx="634">
                  <c:v>Jul-16</c:v>
                </c:pt>
                <c:pt idx="635">
                  <c:v>Jul-16</c:v>
                </c:pt>
                <c:pt idx="636">
                  <c:v>Jul-16</c:v>
                </c:pt>
                <c:pt idx="637">
                  <c:v>Jul-16</c:v>
                </c:pt>
                <c:pt idx="638">
                  <c:v>Jul-16</c:v>
                </c:pt>
                <c:pt idx="639">
                  <c:v>Jul-16</c:v>
                </c:pt>
                <c:pt idx="640">
                  <c:v>Jul-16</c:v>
                </c:pt>
                <c:pt idx="641">
                  <c:v>Jul-16</c:v>
                </c:pt>
                <c:pt idx="642">
                  <c:v>Jul-16</c:v>
                </c:pt>
                <c:pt idx="643">
                  <c:v>Jul-16</c:v>
                </c:pt>
              </c:strCache>
            </c:strRef>
          </c:cat>
          <c:val>
            <c:numRef>
              <c:f>'Sonata Net IO &amp; CMO MV % of NAV'!$B$4:$B$647</c:f>
              <c:numCache>
                <c:formatCode>0.00</c:formatCode>
                <c:ptCount val="644"/>
                <c:pt idx="0">
                  <c:v>2.2537910000000001</c:v>
                </c:pt>
                <c:pt idx="1">
                  <c:v>2.259862</c:v>
                </c:pt>
                <c:pt idx="2">
                  <c:v>2.2104889999999999</c:v>
                </c:pt>
                <c:pt idx="3">
                  <c:v>-1.4957780000000001</c:v>
                </c:pt>
                <c:pt idx="4">
                  <c:v>-1.443845</c:v>
                </c:pt>
                <c:pt idx="5">
                  <c:v>-1.6417930000000001</c:v>
                </c:pt>
                <c:pt idx="6">
                  <c:v>-1.7326649999999999</c:v>
                </c:pt>
                <c:pt idx="7">
                  <c:v>-1.7433970000000001</c:v>
                </c:pt>
                <c:pt idx="8">
                  <c:v>-1.699139</c:v>
                </c:pt>
                <c:pt idx="9">
                  <c:v>-1.6779120000000001</c:v>
                </c:pt>
                <c:pt idx="10">
                  <c:v>-1.592479</c:v>
                </c:pt>
                <c:pt idx="11">
                  <c:v>-1.6737219999999999</c:v>
                </c:pt>
                <c:pt idx="12">
                  <c:v>-1.501371</c:v>
                </c:pt>
                <c:pt idx="13">
                  <c:v>-1.3964840000000001</c:v>
                </c:pt>
                <c:pt idx="14">
                  <c:v>-1.424121</c:v>
                </c:pt>
                <c:pt idx="15">
                  <c:v>-1.3924650000000001</c:v>
                </c:pt>
                <c:pt idx="16">
                  <c:v>-1.1813180000000001</c:v>
                </c:pt>
                <c:pt idx="17">
                  <c:v>-1.441095</c:v>
                </c:pt>
                <c:pt idx="18">
                  <c:v>-1.373329</c:v>
                </c:pt>
                <c:pt idx="19">
                  <c:v>-1.3221529999999999</c:v>
                </c:pt>
                <c:pt idx="20">
                  <c:v>-1.4029389999999999</c:v>
                </c:pt>
                <c:pt idx="21">
                  <c:v>-1.5250950000000001</c:v>
                </c:pt>
                <c:pt idx="22">
                  <c:v>-1.541706</c:v>
                </c:pt>
                <c:pt idx="23">
                  <c:v>-1.615685</c:v>
                </c:pt>
                <c:pt idx="24">
                  <c:v>-1.61571</c:v>
                </c:pt>
                <c:pt idx="25">
                  <c:v>-1.594176</c:v>
                </c:pt>
                <c:pt idx="26">
                  <c:v>-1.6176250000000001</c:v>
                </c:pt>
                <c:pt idx="27">
                  <c:v>-1.556996</c:v>
                </c:pt>
                <c:pt idx="28">
                  <c:v>-1.6115790000000001</c:v>
                </c:pt>
                <c:pt idx="29">
                  <c:v>-1.6288450000000001</c:v>
                </c:pt>
                <c:pt idx="30">
                  <c:v>-1.632825</c:v>
                </c:pt>
                <c:pt idx="31">
                  <c:v>1.4514769999999999</c:v>
                </c:pt>
                <c:pt idx="32">
                  <c:v>1.5668930000000001</c:v>
                </c:pt>
                <c:pt idx="33">
                  <c:v>1.429926</c:v>
                </c:pt>
                <c:pt idx="34">
                  <c:v>6.205946</c:v>
                </c:pt>
                <c:pt idx="35">
                  <c:v>6.3543419999999999</c:v>
                </c:pt>
                <c:pt idx="36">
                  <c:v>6.490075</c:v>
                </c:pt>
                <c:pt idx="37">
                  <c:v>6.4530989999999999</c:v>
                </c:pt>
                <c:pt idx="38">
                  <c:v>6.6647610000000004</c:v>
                </c:pt>
                <c:pt idx="39">
                  <c:v>6.3833019999999996</c:v>
                </c:pt>
                <c:pt idx="40">
                  <c:v>6.3074190000000003</c:v>
                </c:pt>
                <c:pt idx="41">
                  <c:v>6.4293259999999997</c:v>
                </c:pt>
                <c:pt idx="42">
                  <c:v>7.1706159999999999</c:v>
                </c:pt>
                <c:pt idx="43">
                  <c:v>7.0056770000000004</c:v>
                </c:pt>
                <c:pt idx="44">
                  <c:v>7.2008409999999996</c:v>
                </c:pt>
                <c:pt idx="45">
                  <c:v>7.2604819999999997</c:v>
                </c:pt>
                <c:pt idx="46">
                  <c:v>7.6653209999999996</c:v>
                </c:pt>
                <c:pt idx="47">
                  <c:v>15.786719</c:v>
                </c:pt>
                <c:pt idx="48">
                  <c:v>15.248047</c:v>
                </c:pt>
                <c:pt idx="49">
                  <c:v>15.236682999999999</c:v>
                </c:pt>
                <c:pt idx="50">
                  <c:v>14.615009000000001</c:v>
                </c:pt>
                <c:pt idx="51">
                  <c:v>14.501083</c:v>
                </c:pt>
                <c:pt idx="52">
                  <c:v>14.739934</c:v>
                </c:pt>
                <c:pt idx="53">
                  <c:v>14.975542000000001</c:v>
                </c:pt>
                <c:pt idx="54">
                  <c:v>14.954571</c:v>
                </c:pt>
                <c:pt idx="55">
                  <c:v>14.984786</c:v>
                </c:pt>
                <c:pt idx="56">
                  <c:v>21.162391</c:v>
                </c:pt>
                <c:pt idx="57">
                  <c:v>20.907149</c:v>
                </c:pt>
                <c:pt idx="58">
                  <c:v>20.573143000000002</c:v>
                </c:pt>
                <c:pt idx="59">
                  <c:v>20.388248999999998</c:v>
                </c:pt>
                <c:pt idx="60">
                  <c:v>20.841835</c:v>
                </c:pt>
                <c:pt idx="61">
                  <c:v>21.027099</c:v>
                </c:pt>
                <c:pt idx="62">
                  <c:v>21.249213000000001</c:v>
                </c:pt>
                <c:pt idx="63">
                  <c:v>21.440360999999999</c:v>
                </c:pt>
                <c:pt idx="64">
                  <c:v>21.610624999999999</c:v>
                </c:pt>
                <c:pt idx="65">
                  <c:v>21.506288000000001</c:v>
                </c:pt>
                <c:pt idx="66">
                  <c:v>25.455280999999999</c:v>
                </c:pt>
                <c:pt idx="67">
                  <c:v>25.443757999999999</c:v>
                </c:pt>
                <c:pt idx="68">
                  <c:v>25.296676000000001</c:v>
                </c:pt>
                <c:pt idx="69">
                  <c:v>25.441137000000001</c:v>
                </c:pt>
                <c:pt idx="70">
                  <c:v>25.511941</c:v>
                </c:pt>
                <c:pt idx="71">
                  <c:v>25.104220000000002</c:v>
                </c:pt>
                <c:pt idx="72">
                  <c:v>25.150417999999998</c:v>
                </c:pt>
                <c:pt idx="73">
                  <c:v>25.142910000000001</c:v>
                </c:pt>
                <c:pt idx="74">
                  <c:v>28.597691000000001</c:v>
                </c:pt>
                <c:pt idx="75">
                  <c:v>28.560365000000001</c:v>
                </c:pt>
                <c:pt idx="76">
                  <c:v>28.567447000000001</c:v>
                </c:pt>
                <c:pt idx="77">
                  <c:v>28.536218000000002</c:v>
                </c:pt>
                <c:pt idx="78">
                  <c:v>28.344609999999999</c:v>
                </c:pt>
                <c:pt idx="79">
                  <c:v>29.083506</c:v>
                </c:pt>
                <c:pt idx="80">
                  <c:v>29.533280000000001</c:v>
                </c:pt>
                <c:pt idx="81">
                  <c:v>29.547446999999998</c:v>
                </c:pt>
                <c:pt idx="82">
                  <c:v>29.31861</c:v>
                </c:pt>
                <c:pt idx="83">
                  <c:v>29.483725</c:v>
                </c:pt>
                <c:pt idx="84">
                  <c:v>29.469968000000001</c:v>
                </c:pt>
                <c:pt idx="85">
                  <c:v>29.441645999999999</c:v>
                </c:pt>
                <c:pt idx="86">
                  <c:v>28.955389</c:v>
                </c:pt>
                <c:pt idx="87">
                  <c:v>28.897818000000001</c:v>
                </c:pt>
                <c:pt idx="88">
                  <c:v>28.962553</c:v>
                </c:pt>
                <c:pt idx="89">
                  <c:v>29.390968000000001</c:v>
                </c:pt>
                <c:pt idx="90">
                  <c:v>29.997029999999999</c:v>
                </c:pt>
                <c:pt idx="91">
                  <c:v>29.524122999999999</c:v>
                </c:pt>
                <c:pt idx="92">
                  <c:v>29.173442000000001</c:v>
                </c:pt>
                <c:pt idx="93">
                  <c:v>29.341733999999999</c:v>
                </c:pt>
                <c:pt idx="94">
                  <c:v>28.843195000000001</c:v>
                </c:pt>
                <c:pt idx="95">
                  <c:v>28.622716</c:v>
                </c:pt>
                <c:pt idx="96">
                  <c:v>28.854939000000002</c:v>
                </c:pt>
                <c:pt idx="97">
                  <c:v>29.026256</c:v>
                </c:pt>
                <c:pt idx="98">
                  <c:v>29.563697000000001</c:v>
                </c:pt>
                <c:pt idx="99">
                  <c:v>29.594147</c:v>
                </c:pt>
                <c:pt idx="100">
                  <c:v>29.257511000000001</c:v>
                </c:pt>
                <c:pt idx="101">
                  <c:v>28.770944</c:v>
                </c:pt>
                <c:pt idx="102">
                  <c:v>28.414314999999998</c:v>
                </c:pt>
                <c:pt idx="103">
                  <c:v>28.252146</c:v>
                </c:pt>
                <c:pt idx="104">
                  <c:v>28.310077</c:v>
                </c:pt>
                <c:pt idx="105">
                  <c:v>28.534075000000001</c:v>
                </c:pt>
                <c:pt idx="106">
                  <c:v>28.465263</c:v>
                </c:pt>
                <c:pt idx="107">
                  <c:v>28.334016999999999</c:v>
                </c:pt>
                <c:pt idx="108">
                  <c:v>27.911514</c:v>
                </c:pt>
                <c:pt idx="109">
                  <c:v>28.379359999999998</c:v>
                </c:pt>
                <c:pt idx="110">
                  <c:v>27.373956</c:v>
                </c:pt>
                <c:pt idx="111">
                  <c:v>27.360628999999999</c:v>
                </c:pt>
                <c:pt idx="112">
                  <c:v>26.961849999999998</c:v>
                </c:pt>
                <c:pt idx="113">
                  <c:v>27.091279</c:v>
                </c:pt>
                <c:pt idx="114">
                  <c:v>26.806294999999999</c:v>
                </c:pt>
                <c:pt idx="115">
                  <c:v>26.916920000000001</c:v>
                </c:pt>
                <c:pt idx="116">
                  <c:v>26.913969999999999</c:v>
                </c:pt>
                <c:pt idx="117">
                  <c:v>27.160526999999998</c:v>
                </c:pt>
                <c:pt idx="118">
                  <c:v>27.174388</c:v>
                </c:pt>
                <c:pt idx="119">
                  <c:v>27.453420999999999</c:v>
                </c:pt>
                <c:pt idx="120">
                  <c:v>27.286299</c:v>
                </c:pt>
                <c:pt idx="121">
                  <c:v>28.480812</c:v>
                </c:pt>
                <c:pt idx="122">
                  <c:v>27.819718999999999</c:v>
                </c:pt>
                <c:pt idx="123">
                  <c:v>27.335436999999999</c:v>
                </c:pt>
                <c:pt idx="124">
                  <c:v>27.300408999999998</c:v>
                </c:pt>
                <c:pt idx="125">
                  <c:v>27.650573999999999</c:v>
                </c:pt>
                <c:pt idx="126">
                  <c:v>28.539124000000001</c:v>
                </c:pt>
                <c:pt idx="127">
                  <c:v>35.110849000000002</c:v>
                </c:pt>
                <c:pt idx="128">
                  <c:v>37.644962999999997</c:v>
                </c:pt>
                <c:pt idx="129">
                  <c:v>37.386344999999999</c:v>
                </c:pt>
                <c:pt idx="130">
                  <c:v>37.180546999999997</c:v>
                </c:pt>
                <c:pt idx="131">
                  <c:v>37.280923999999999</c:v>
                </c:pt>
                <c:pt idx="132">
                  <c:v>37.428683999999997</c:v>
                </c:pt>
                <c:pt idx="133">
                  <c:v>38.243547</c:v>
                </c:pt>
                <c:pt idx="134">
                  <c:v>38.196838999999997</c:v>
                </c:pt>
                <c:pt idx="135">
                  <c:v>38.522176000000002</c:v>
                </c:pt>
                <c:pt idx="136">
                  <c:v>38.593367000000001</c:v>
                </c:pt>
                <c:pt idx="137">
                  <c:v>38.603116</c:v>
                </c:pt>
                <c:pt idx="138">
                  <c:v>38.228523000000003</c:v>
                </c:pt>
                <c:pt idx="139">
                  <c:v>38.847479999999997</c:v>
                </c:pt>
                <c:pt idx="140">
                  <c:v>38.468643999999998</c:v>
                </c:pt>
                <c:pt idx="141">
                  <c:v>38.857697999999999</c:v>
                </c:pt>
                <c:pt idx="142">
                  <c:v>38.135702000000002</c:v>
                </c:pt>
                <c:pt idx="143">
                  <c:v>37.931173999999999</c:v>
                </c:pt>
                <c:pt idx="144">
                  <c:v>38.230738000000002</c:v>
                </c:pt>
                <c:pt idx="145">
                  <c:v>38.261586000000001</c:v>
                </c:pt>
                <c:pt idx="146">
                  <c:v>38.400848000000003</c:v>
                </c:pt>
                <c:pt idx="147">
                  <c:v>38.725169000000001</c:v>
                </c:pt>
                <c:pt idx="148">
                  <c:v>39.786693</c:v>
                </c:pt>
                <c:pt idx="149">
                  <c:v>39.412633</c:v>
                </c:pt>
                <c:pt idx="150">
                  <c:v>38.715496999999999</c:v>
                </c:pt>
                <c:pt idx="151">
                  <c:v>38.411002000000003</c:v>
                </c:pt>
                <c:pt idx="152">
                  <c:v>38.598041000000002</c:v>
                </c:pt>
                <c:pt idx="153">
                  <c:v>38.940618000000001</c:v>
                </c:pt>
                <c:pt idx="154">
                  <c:v>39.386243999999998</c:v>
                </c:pt>
                <c:pt idx="155">
                  <c:v>39.040256999999997</c:v>
                </c:pt>
                <c:pt idx="156">
                  <c:v>38.902175</c:v>
                </c:pt>
                <c:pt idx="157">
                  <c:v>39.955399</c:v>
                </c:pt>
                <c:pt idx="158">
                  <c:v>40.04316</c:v>
                </c:pt>
                <c:pt idx="159">
                  <c:v>40.37764</c:v>
                </c:pt>
                <c:pt idx="160">
                  <c:v>40.562688999999999</c:v>
                </c:pt>
                <c:pt idx="161">
                  <c:v>40.238273999999997</c:v>
                </c:pt>
                <c:pt idx="162">
                  <c:v>40.501058999999998</c:v>
                </c:pt>
                <c:pt idx="163">
                  <c:v>40.879005999999997</c:v>
                </c:pt>
                <c:pt idx="164">
                  <c:v>40.501024999999998</c:v>
                </c:pt>
                <c:pt idx="165">
                  <c:v>39.919677</c:v>
                </c:pt>
                <c:pt idx="166">
                  <c:v>40.154159</c:v>
                </c:pt>
                <c:pt idx="167">
                  <c:v>39.817228</c:v>
                </c:pt>
                <c:pt idx="168">
                  <c:v>39.70843</c:v>
                </c:pt>
                <c:pt idx="169">
                  <c:v>40.663283999999997</c:v>
                </c:pt>
                <c:pt idx="170">
                  <c:v>40.656744000000003</c:v>
                </c:pt>
                <c:pt idx="171">
                  <c:v>40.191833000000003</c:v>
                </c:pt>
                <c:pt idx="172">
                  <c:v>39.732706999999998</c:v>
                </c:pt>
                <c:pt idx="173">
                  <c:v>38.921247000000001</c:v>
                </c:pt>
                <c:pt idx="174">
                  <c:v>38.995170999999999</c:v>
                </c:pt>
                <c:pt idx="175">
                  <c:v>38.893616000000002</c:v>
                </c:pt>
                <c:pt idx="176">
                  <c:v>38.779020000000003</c:v>
                </c:pt>
                <c:pt idx="177">
                  <c:v>38.859127999999998</c:v>
                </c:pt>
                <c:pt idx="178">
                  <c:v>39.596870000000003</c:v>
                </c:pt>
                <c:pt idx="179">
                  <c:v>39.714891999999999</c:v>
                </c:pt>
                <c:pt idx="180">
                  <c:v>40.084457</c:v>
                </c:pt>
                <c:pt idx="181">
                  <c:v>39.909492</c:v>
                </c:pt>
                <c:pt idx="182">
                  <c:v>40.348078000000001</c:v>
                </c:pt>
                <c:pt idx="183">
                  <c:v>40.417760999999999</c:v>
                </c:pt>
                <c:pt idx="184">
                  <c:v>40.695076</c:v>
                </c:pt>
                <c:pt idx="185">
                  <c:v>40.378037999999997</c:v>
                </c:pt>
                <c:pt idx="186">
                  <c:v>40.923025000000003</c:v>
                </c:pt>
                <c:pt idx="187">
                  <c:v>40.682510999999998</c:v>
                </c:pt>
                <c:pt idx="188">
                  <c:v>40.899723999999999</c:v>
                </c:pt>
                <c:pt idx="189">
                  <c:v>40.787931</c:v>
                </c:pt>
                <c:pt idx="190">
                  <c:v>40.799945999999998</c:v>
                </c:pt>
                <c:pt idx="191">
                  <c:v>40.788823999999998</c:v>
                </c:pt>
                <c:pt idx="192">
                  <c:v>40.806077000000002</c:v>
                </c:pt>
                <c:pt idx="193">
                  <c:v>40.589283999999999</c:v>
                </c:pt>
                <c:pt idx="194">
                  <c:v>40.405726999999999</c:v>
                </c:pt>
                <c:pt idx="195">
                  <c:v>33.353397999999999</c:v>
                </c:pt>
                <c:pt idx="196">
                  <c:v>33.684936999999998</c:v>
                </c:pt>
                <c:pt idx="197">
                  <c:v>33.619559000000002</c:v>
                </c:pt>
                <c:pt idx="198">
                  <c:v>33.581811000000002</c:v>
                </c:pt>
                <c:pt idx="199">
                  <c:v>33.475012</c:v>
                </c:pt>
                <c:pt idx="200">
                  <c:v>30.492533000000002</c:v>
                </c:pt>
                <c:pt idx="201">
                  <c:v>30.628368999999999</c:v>
                </c:pt>
                <c:pt idx="202">
                  <c:v>30.851935999999998</c:v>
                </c:pt>
                <c:pt idx="203">
                  <c:v>30.876878000000001</c:v>
                </c:pt>
                <c:pt idx="204">
                  <c:v>30.952461</c:v>
                </c:pt>
                <c:pt idx="205">
                  <c:v>31.346990999999999</c:v>
                </c:pt>
                <c:pt idx="206">
                  <c:v>31.234601000000001</c:v>
                </c:pt>
                <c:pt idx="207">
                  <c:v>31.355540000000001</c:v>
                </c:pt>
                <c:pt idx="208">
                  <c:v>31.475629999999999</c:v>
                </c:pt>
                <c:pt idx="209">
                  <c:v>31.497543</c:v>
                </c:pt>
                <c:pt idx="210">
                  <c:v>31.366385999999999</c:v>
                </c:pt>
                <c:pt idx="211">
                  <c:v>31.227767</c:v>
                </c:pt>
                <c:pt idx="212">
                  <c:v>31.261223999999999</c:v>
                </c:pt>
                <c:pt idx="213">
                  <c:v>30.752884999999999</c:v>
                </c:pt>
                <c:pt idx="214">
                  <c:v>30.797466</c:v>
                </c:pt>
                <c:pt idx="215">
                  <c:v>30.762976999999999</c:v>
                </c:pt>
                <c:pt idx="216">
                  <c:v>30.765957</c:v>
                </c:pt>
                <c:pt idx="217">
                  <c:v>30.699387999999999</c:v>
                </c:pt>
                <c:pt idx="218">
                  <c:v>30.785374000000001</c:v>
                </c:pt>
                <c:pt idx="219">
                  <c:v>30.891203999999998</c:v>
                </c:pt>
                <c:pt idx="220">
                  <c:v>30.769245999999999</c:v>
                </c:pt>
                <c:pt idx="221">
                  <c:v>30.943660000000001</c:v>
                </c:pt>
                <c:pt idx="222">
                  <c:v>30.748569</c:v>
                </c:pt>
                <c:pt idx="223">
                  <c:v>30.563925999999999</c:v>
                </c:pt>
                <c:pt idx="224">
                  <c:v>30.664522999999999</c:v>
                </c:pt>
                <c:pt idx="225">
                  <c:v>30.023021</c:v>
                </c:pt>
                <c:pt idx="226">
                  <c:v>29.834970999999999</c:v>
                </c:pt>
                <c:pt idx="227">
                  <c:v>30.026541999999999</c:v>
                </c:pt>
                <c:pt idx="228">
                  <c:v>30.269548</c:v>
                </c:pt>
                <c:pt idx="229">
                  <c:v>30.269242999999999</c:v>
                </c:pt>
                <c:pt idx="230">
                  <c:v>30.619996</c:v>
                </c:pt>
                <c:pt idx="231">
                  <c:v>30.807158000000001</c:v>
                </c:pt>
                <c:pt idx="232">
                  <c:v>29.98433</c:v>
                </c:pt>
                <c:pt idx="233">
                  <c:v>30.054929999999999</c:v>
                </c:pt>
                <c:pt idx="234">
                  <c:v>29.755275000000001</c:v>
                </c:pt>
                <c:pt idx="235">
                  <c:v>29.693363000000002</c:v>
                </c:pt>
                <c:pt idx="236">
                  <c:v>30.047118000000001</c:v>
                </c:pt>
                <c:pt idx="237">
                  <c:v>30.199572</c:v>
                </c:pt>
                <c:pt idx="238">
                  <c:v>30.126477000000001</c:v>
                </c:pt>
                <c:pt idx="239">
                  <c:v>30.008500999999999</c:v>
                </c:pt>
                <c:pt idx="240">
                  <c:v>28.333590000000001</c:v>
                </c:pt>
                <c:pt idx="241">
                  <c:v>28.557030999999998</c:v>
                </c:pt>
                <c:pt idx="242">
                  <c:v>28.248183999999998</c:v>
                </c:pt>
                <c:pt idx="243">
                  <c:v>28.424509</c:v>
                </c:pt>
                <c:pt idx="244">
                  <c:v>28.386412</c:v>
                </c:pt>
                <c:pt idx="245">
                  <c:v>28.541266</c:v>
                </c:pt>
                <c:pt idx="246">
                  <c:v>28.712154000000002</c:v>
                </c:pt>
                <c:pt idx="247">
                  <c:v>28.675656</c:v>
                </c:pt>
                <c:pt idx="248">
                  <c:v>28.800039000000002</c:v>
                </c:pt>
                <c:pt idx="249">
                  <c:v>29.058831999999999</c:v>
                </c:pt>
                <c:pt idx="250">
                  <c:v>32.562866</c:v>
                </c:pt>
                <c:pt idx="251">
                  <c:v>32.959533</c:v>
                </c:pt>
                <c:pt idx="252">
                  <c:v>32.053680999999997</c:v>
                </c:pt>
                <c:pt idx="253">
                  <c:v>31.857880999999999</c:v>
                </c:pt>
                <c:pt idx="254">
                  <c:v>31.7559</c:v>
                </c:pt>
                <c:pt idx="255">
                  <c:v>31.541616999999999</c:v>
                </c:pt>
                <c:pt idx="256">
                  <c:v>30.833739000000001</c:v>
                </c:pt>
                <c:pt idx="257">
                  <c:v>31.026488000000001</c:v>
                </c:pt>
                <c:pt idx="258">
                  <c:v>24.702131999999999</c:v>
                </c:pt>
                <c:pt idx="259">
                  <c:v>24.795797</c:v>
                </c:pt>
                <c:pt idx="260">
                  <c:v>25.046282999999999</c:v>
                </c:pt>
                <c:pt idx="261">
                  <c:v>24.872983000000001</c:v>
                </c:pt>
                <c:pt idx="262">
                  <c:v>24.783708000000001</c:v>
                </c:pt>
                <c:pt idx="263">
                  <c:v>24.998313</c:v>
                </c:pt>
                <c:pt idx="264">
                  <c:v>24.863859000000001</c:v>
                </c:pt>
                <c:pt idx="265">
                  <c:v>25.063265999999999</c:v>
                </c:pt>
                <c:pt idx="266">
                  <c:v>25.37387</c:v>
                </c:pt>
                <c:pt idx="267">
                  <c:v>24.730934000000001</c:v>
                </c:pt>
                <c:pt idx="268">
                  <c:v>24.699577000000001</c:v>
                </c:pt>
                <c:pt idx="269">
                  <c:v>24.057292</c:v>
                </c:pt>
                <c:pt idx="270">
                  <c:v>24.235972</c:v>
                </c:pt>
                <c:pt idx="271">
                  <c:v>24.152059999999999</c:v>
                </c:pt>
                <c:pt idx="272">
                  <c:v>24.574428999999999</c:v>
                </c:pt>
                <c:pt idx="273">
                  <c:v>24.366868</c:v>
                </c:pt>
                <c:pt idx="274">
                  <c:v>24.151738000000002</c:v>
                </c:pt>
                <c:pt idx="275">
                  <c:v>24.096308000000001</c:v>
                </c:pt>
                <c:pt idx="276">
                  <c:v>23.825859999999999</c:v>
                </c:pt>
                <c:pt idx="277">
                  <c:v>23.617470000000001</c:v>
                </c:pt>
                <c:pt idx="278">
                  <c:v>23.570898</c:v>
                </c:pt>
                <c:pt idx="279">
                  <c:v>23.801351</c:v>
                </c:pt>
                <c:pt idx="280">
                  <c:v>23.802869999999999</c:v>
                </c:pt>
                <c:pt idx="281">
                  <c:v>23.934132999999999</c:v>
                </c:pt>
                <c:pt idx="282">
                  <c:v>24.135762</c:v>
                </c:pt>
                <c:pt idx="283">
                  <c:v>24.201443999999999</c:v>
                </c:pt>
                <c:pt idx="284">
                  <c:v>24.481750000000002</c:v>
                </c:pt>
                <c:pt idx="285">
                  <c:v>24.468831999999999</c:v>
                </c:pt>
                <c:pt idx="286">
                  <c:v>24.709816</c:v>
                </c:pt>
                <c:pt idx="287">
                  <c:v>24.253354999999999</c:v>
                </c:pt>
                <c:pt idx="288">
                  <c:v>24.119969000000001</c:v>
                </c:pt>
                <c:pt idx="289">
                  <c:v>23.918479999999999</c:v>
                </c:pt>
                <c:pt idx="290">
                  <c:v>23.992547999999999</c:v>
                </c:pt>
                <c:pt idx="291">
                  <c:v>23.706199000000002</c:v>
                </c:pt>
                <c:pt idx="292">
                  <c:v>23.877441999999999</c:v>
                </c:pt>
                <c:pt idx="293">
                  <c:v>24.084869999999999</c:v>
                </c:pt>
                <c:pt idx="294">
                  <c:v>23.817352</c:v>
                </c:pt>
                <c:pt idx="295">
                  <c:v>23.017838999999999</c:v>
                </c:pt>
                <c:pt idx="296">
                  <c:v>22.824909000000002</c:v>
                </c:pt>
                <c:pt idx="297">
                  <c:v>22.832933000000001</c:v>
                </c:pt>
                <c:pt idx="298">
                  <c:v>23.415457</c:v>
                </c:pt>
                <c:pt idx="299">
                  <c:v>23.640464000000001</c:v>
                </c:pt>
                <c:pt idx="300">
                  <c:v>20.572179999999999</c:v>
                </c:pt>
                <c:pt idx="301">
                  <c:v>20.416886999999999</c:v>
                </c:pt>
                <c:pt idx="302">
                  <c:v>20.331437000000001</c:v>
                </c:pt>
                <c:pt idx="303">
                  <c:v>20.209834000000001</c:v>
                </c:pt>
                <c:pt idx="304">
                  <c:v>20.473144999999999</c:v>
                </c:pt>
                <c:pt idx="305">
                  <c:v>19.493656999999999</c:v>
                </c:pt>
                <c:pt idx="306">
                  <c:v>20.040903</c:v>
                </c:pt>
                <c:pt idx="307">
                  <c:v>19.790064999999998</c:v>
                </c:pt>
                <c:pt idx="308">
                  <c:v>19.574393000000001</c:v>
                </c:pt>
                <c:pt idx="309">
                  <c:v>19.524283</c:v>
                </c:pt>
                <c:pt idx="310">
                  <c:v>19.800941000000002</c:v>
                </c:pt>
                <c:pt idx="311">
                  <c:v>19.484058999999998</c:v>
                </c:pt>
                <c:pt idx="312">
                  <c:v>19.196504999999998</c:v>
                </c:pt>
                <c:pt idx="313">
                  <c:v>18.983803000000002</c:v>
                </c:pt>
                <c:pt idx="314">
                  <c:v>15.493570999999999</c:v>
                </c:pt>
                <c:pt idx="315">
                  <c:v>15.060549999999999</c:v>
                </c:pt>
                <c:pt idx="316">
                  <c:v>15.179753</c:v>
                </c:pt>
                <c:pt idx="317">
                  <c:v>14.791665</c:v>
                </c:pt>
                <c:pt idx="318">
                  <c:v>14.551822</c:v>
                </c:pt>
                <c:pt idx="319">
                  <c:v>14.411281000000001</c:v>
                </c:pt>
                <c:pt idx="320">
                  <c:v>14.594212000000001</c:v>
                </c:pt>
                <c:pt idx="321">
                  <c:v>15.284506</c:v>
                </c:pt>
                <c:pt idx="322">
                  <c:v>15.380022</c:v>
                </c:pt>
                <c:pt idx="323">
                  <c:v>15.817868000000001</c:v>
                </c:pt>
                <c:pt idx="324">
                  <c:v>17.844415999999999</c:v>
                </c:pt>
                <c:pt idx="325">
                  <c:v>17.925049000000001</c:v>
                </c:pt>
                <c:pt idx="326">
                  <c:v>17.683693999999999</c:v>
                </c:pt>
                <c:pt idx="327">
                  <c:v>18.293977000000002</c:v>
                </c:pt>
                <c:pt idx="328">
                  <c:v>18.325049</c:v>
                </c:pt>
                <c:pt idx="329">
                  <c:v>18.366008999999998</c:v>
                </c:pt>
                <c:pt idx="330">
                  <c:v>17.751836000000001</c:v>
                </c:pt>
                <c:pt idx="331">
                  <c:v>17.672059999999998</c:v>
                </c:pt>
                <c:pt idx="332">
                  <c:v>18.510048000000001</c:v>
                </c:pt>
                <c:pt idx="333">
                  <c:v>20.648036999999999</c:v>
                </c:pt>
                <c:pt idx="334">
                  <c:v>20.336109</c:v>
                </c:pt>
                <c:pt idx="335">
                  <c:v>24.274059999999999</c:v>
                </c:pt>
                <c:pt idx="336">
                  <c:v>23.384084000000001</c:v>
                </c:pt>
                <c:pt idx="337">
                  <c:v>22.998614</c:v>
                </c:pt>
                <c:pt idx="338">
                  <c:v>23.418977000000002</c:v>
                </c:pt>
                <c:pt idx="339">
                  <c:v>24.203389999999999</c:v>
                </c:pt>
                <c:pt idx="340">
                  <c:v>23.724501</c:v>
                </c:pt>
                <c:pt idx="341">
                  <c:v>24.097000000000001</c:v>
                </c:pt>
                <c:pt idx="342">
                  <c:v>23.943867000000001</c:v>
                </c:pt>
                <c:pt idx="343">
                  <c:v>18.873094999999999</c:v>
                </c:pt>
                <c:pt idx="344">
                  <c:v>19.557466999999999</c:v>
                </c:pt>
                <c:pt idx="345">
                  <c:v>19.454222999999999</c:v>
                </c:pt>
                <c:pt idx="346">
                  <c:v>19.466992999999999</c:v>
                </c:pt>
                <c:pt idx="347">
                  <c:v>21.908111000000002</c:v>
                </c:pt>
                <c:pt idx="348">
                  <c:v>21.961393999999999</c:v>
                </c:pt>
                <c:pt idx="349">
                  <c:v>21.866890999999999</c:v>
                </c:pt>
                <c:pt idx="350">
                  <c:v>22.142123000000002</c:v>
                </c:pt>
                <c:pt idx="351">
                  <c:v>22.303397</c:v>
                </c:pt>
                <c:pt idx="352">
                  <c:v>23.790132</c:v>
                </c:pt>
                <c:pt idx="353">
                  <c:v>24.322082000000002</c:v>
                </c:pt>
                <c:pt idx="354">
                  <c:v>26.192786000000002</c:v>
                </c:pt>
                <c:pt idx="355">
                  <c:v>27.058667</c:v>
                </c:pt>
                <c:pt idx="356">
                  <c:v>26.726883000000001</c:v>
                </c:pt>
                <c:pt idx="357">
                  <c:v>27.277325000000001</c:v>
                </c:pt>
                <c:pt idx="358">
                  <c:v>27.231133</c:v>
                </c:pt>
                <c:pt idx="359">
                  <c:v>26.476486999999999</c:v>
                </c:pt>
                <c:pt idx="360">
                  <c:v>26.823433999999999</c:v>
                </c:pt>
                <c:pt idx="361">
                  <c:v>26.797515000000001</c:v>
                </c:pt>
                <c:pt idx="362">
                  <c:v>27.495187000000001</c:v>
                </c:pt>
                <c:pt idx="363">
                  <c:v>27.375567</c:v>
                </c:pt>
                <c:pt idx="364">
                  <c:v>27.075040000000001</c:v>
                </c:pt>
                <c:pt idx="365">
                  <c:v>27.081626</c:v>
                </c:pt>
                <c:pt idx="366">
                  <c:v>27.269192</c:v>
                </c:pt>
                <c:pt idx="367">
                  <c:v>27.149232000000001</c:v>
                </c:pt>
                <c:pt idx="368">
                  <c:v>27.152161</c:v>
                </c:pt>
                <c:pt idx="369">
                  <c:v>27.113966999999999</c:v>
                </c:pt>
                <c:pt idx="370">
                  <c:v>26.782312000000001</c:v>
                </c:pt>
                <c:pt idx="371">
                  <c:v>26.864224</c:v>
                </c:pt>
                <c:pt idx="372">
                  <c:v>26.361366</c:v>
                </c:pt>
                <c:pt idx="373">
                  <c:v>26.693003000000001</c:v>
                </c:pt>
                <c:pt idx="374">
                  <c:v>26.454775999999999</c:v>
                </c:pt>
                <c:pt idx="375">
                  <c:v>26.210713999999999</c:v>
                </c:pt>
                <c:pt idx="376">
                  <c:v>26.198871</c:v>
                </c:pt>
                <c:pt idx="377">
                  <c:v>26.889586999999999</c:v>
                </c:pt>
                <c:pt idx="378">
                  <c:v>26.583155999999999</c:v>
                </c:pt>
                <c:pt idx="379">
                  <c:v>26.402832</c:v>
                </c:pt>
                <c:pt idx="380">
                  <c:v>25.224101000000001</c:v>
                </c:pt>
                <c:pt idx="381">
                  <c:v>25.143273000000001</c:v>
                </c:pt>
                <c:pt idx="382">
                  <c:v>25.089297999999999</c:v>
                </c:pt>
                <c:pt idx="383">
                  <c:v>25.212371000000001</c:v>
                </c:pt>
                <c:pt idx="384">
                  <c:v>29.218336000000001</c:v>
                </c:pt>
                <c:pt idx="385">
                  <c:v>29.322565999999998</c:v>
                </c:pt>
                <c:pt idx="386">
                  <c:v>32.805900000000001</c:v>
                </c:pt>
                <c:pt idx="387">
                  <c:v>32.853104999999999</c:v>
                </c:pt>
                <c:pt idx="388">
                  <c:v>33.085085999999997</c:v>
                </c:pt>
                <c:pt idx="389">
                  <c:v>33.194825000000002</c:v>
                </c:pt>
                <c:pt idx="390">
                  <c:v>32.843074999999999</c:v>
                </c:pt>
                <c:pt idx="391">
                  <c:v>32.555346999999998</c:v>
                </c:pt>
                <c:pt idx="392">
                  <c:v>32.612304000000002</c:v>
                </c:pt>
                <c:pt idx="393">
                  <c:v>33.678541000000003</c:v>
                </c:pt>
                <c:pt idx="394">
                  <c:v>30.039788999999999</c:v>
                </c:pt>
                <c:pt idx="395">
                  <c:v>27.357167</c:v>
                </c:pt>
                <c:pt idx="396">
                  <c:v>27.585975000000001</c:v>
                </c:pt>
                <c:pt idx="397">
                  <c:v>27.608689999999999</c:v>
                </c:pt>
                <c:pt idx="398">
                  <c:v>28.007224999999998</c:v>
                </c:pt>
                <c:pt idx="399">
                  <c:v>28.427538999999999</c:v>
                </c:pt>
                <c:pt idx="400">
                  <c:v>28.443118999999999</c:v>
                </c:pt>
                <c:pt idx="401">
                  <c:v>28.098963999999999</c:v>
                </c:pt>
                <c:pt idx="402">
                  <c:v>28.031257</c:v>
                </c:pt>
                <c:pt idx="403">
                  <c:v>28.241091000000001</c:v>
                </c:pt>
                <c:pt idx="404">
                  <c:v>28.463322000000002</c:v>
                </c:pt>
                <c:pt idx="405">
                  <c:v>28.433592000000001</c:v>
                </c:pt>
                <c:pt idx="406">
                  <c:v>28.736944999999999</c:v>
                </c:pt>
                <c:pt idx="407">
                  <c:v>28.095666999999999</c:v>
                </c:pt>
                <c:pt idx="408">
                  <c:v>28.245280000000001</c:v>
                </c:pt>
                <c:pt idx="409">
                  <c:v>28.306939</c:v>
                </c:pt>
                <c:pt idx="410">
                  <c:v>28.458466999999999</c:v>
                </c:pt>
                <c:pt idx="411">
                  <c:v>28.356552000000001</c:v>
                </c:pt>
                <c:pt idx="412">
                  <c:v>28.163512999999998</c:v>
                </c:pt>
                <c:pt idx="413">
                  <c:v>28.051421999999999</c:v>
                </c:pt>
                <c:pt idx="414">
                  <c:v>27.932175000000001</c:v>
                </c:pt>
                <c:pt idx="415">
                  <c:v>27.947163</c:v>
                </c:pt>
                <c:pt idx="416">
                  <c:v>28.074266000000001</c:v>
                </c:pt>
                <c:pt idx="417">
                  <c:v>28.160734000000001</c:v>
                </c:pt>
                <c:pt idx="418">
                  <c:v>27.817015000000001</c:v>
                </c:pt>
                <c:pt idx="419">
                  <c:v>28.028600000000001</c:v>
                </c:pt>
                <c:pt idx="420">
                  <c:v>28.151678</c:v>
                </c:pt>
                <c:pt idx="421">
                  <c:v>28.269456999999999</c:v>
                </c:pt>
                <c:pt idx="422">
                  <c:v>28.399968000000001</c:v>
                </c:pt>
                <c:pt idx="423">
                  <c:v>27.930204</c:v>
                </c:pt>
                <c:pt idx="424">
                  <c:v>27.664522000000002</c:v>
                </c:pt>
                <c:pt idx="425">
                  <c:v>27.607036000000001</c:v>
                </c:pt>
                <c:pt idx="426">
                  <c:v>27.404087000000001</c:v>
                </c:pt>
                <c:pt idx="427">
                  <c:v>27.313829999999999</c:v>
                </c:pt>
                <c:pt idx="428">
                  <c:v>27.219733000000002</c:v>
                </c:pt>
                <c:pt idx="429">
                  <c:v>27.517742999999999</c:v>
                </c:pt>
                <c:pt idx="430">
                  <c:v>27.692498000000001</c:v>
                </c:pt>
                <c:pt idx="431">
                  <c:v>28.481045000000002</c:v>
                </c:pt>
                <c:pt idx="432">
                  <c:v>28.730689999999999</c:v>
                </c:pt>
                <c:pt idx="433">
                  <c:v>28.722299</c:v>
                </c:pt>
                <c:pt idx="434">
                  <c:v>28.948650000000001</c:v>
                </c:pt>
                <c:pt idx="435">
                  <c:v>28.912113000000002</c:v>
                </c:pt>
                <c:pt idx="436">
                  <c:v>28.010472</c:v>
                </c:pt>
                <c:pt idx="437">
                  <c:v>22.754915</c:v>
                </c:pt>
                <c:pt idx="438">
                  <c:v>22.873000999999999</c:v>
                </c:pt>
                <c:pt idx="439">
                  <c:v>22.411344</c:v>
                </c:pt>
                <c:pt idx="440">
                  <c:v>15.752386</c:v>
                </c:pt>
                <c:pt idx="441">
                  <c:v>16.082004000000001</c:v>
                </c:pt>
                <c:pt idx="442">
                  <c:v>16.051504000000001</c:v>
                </c:pt>
                <c:pt idx="443">
                  <c:v>15.842513</c:v>
                </c:pt>
                <c:pt idx="444">
                  <c:v>21.05939</c:v>
                </c:pt>
                <c:pt idx="445">
                  <c:v>21.475645</c:v>
                </c:pt>
                <c:pt idx="446">
                  <c:v>21.225355</c:v>
                </c:pt>
                <c:pt idx="447">
                  <c:v>21.267264999999998</c:v>
                </c:pt>
                <c:pt idx="448">
                  <c:v>21.161009</c:v>
                </c:pt>
                <c:pt idx="449">
                  <c:v>20.964811999999998</c:v>
                </c:pt>
                <c:pt idx="450">
                  <c:v>21.15401</c:v>
                </c:pt>
                <c:pt idx="451">
                  <c:v>20.948146000000001</c:v>
                </c:pt>
                <c:pt idx="452">
                  <c:v>20.895499999999998</c:v>
                </c:pt>
                <c:pt idx="453">
                  <c:v>21.125530000000001</c:v>
                </c:pt>
                <c:pt idx="454">
                  <c:v>21.084534999999999</c:v>
                </c:pt>
                <c:pt idx="455">
                  <c:v>20.993143</c:v>
                </c:pt>
                <c:pt idx="456">
                  <c:v>21.019296000000001</c:v>
                </c:pt>
                <c:pt idx="457">
                  <c:v>20.953654</c:v>
                </c:pt>
                <c:pt idx="458">
                  <c:v>20.771678999999999</c:v>
                </c:pt>
                <c:pt idx="459">
                  <c:v>20.936108999999998</c:v>
                </c:pt>
                <c:pt idx="460">
                  <c:v>21.837313999999999</c:v>
                </c:pt>
                <c:pt idx="461">
                  <c:v>21.821885999999999</c:v>
                </c:pt>
                <c:pt idx="462">
                  <c:v>21.548642999999998</c:v>
                </c:pt>
                <c:pt idx="463">
                  <c:v>21.843990000000002</c:v>
                </c:pt>
                <c:pt idx="464">
                  <c:v>21.737013000000001</c:v>
                </c:pt>
                <c:pt idx="465">
                  <c:v>21.589835000000001</c:v>
                </c:pt>
                <c:pt idx="466">
                  <c:v>21.718250999999999</c:v>
                </c:pt>
                <c:pt idx="467">
                  <c:v>21.611187000000001</c:v>
                </c:pt>
                <c:pt idx="468">
                  <c:v>21.722995000000001</c:v>
                </c:pt>
                <c:pt idx="469">
                  <c:v>21.707547000000002</c:v>
                </c:pt>
                <c:pt idx="470">
                  <c:v>21.83154</c:v>
                </c:pt>
                <c:pt idx="471">
                  <c:v>21.821823999999999</c:v>
                </c:pt>
                <c:pt idx="472">
                  <c:v>21.685972</c:v>
                </c:pt>
                <c:pt idx="473">
                  <c:v>21.399190999999998</c:v>
                </c:pt>
                <c:pt idx="474">
                  <c:v>21.385715000000001</c:v>
                </c:pt>
                <c:pt idx="475">
                  <c:v>21.327632000000001</c:v>
                </c:pt>
                <c:pt idx="476">
                  <c:v>21.387698</c:v>
                </c:pt>
                <c:pt idx="477">
                  <c:v>21.313379999999999</c:v>
                </c:pt>
                <c:pt idx="478">
                  <c:v>21.137854000000001</c:v>
                </c:pt>
                <c:pt idx="479">
                  <c:v>20.751221000000001</c:v>
                </c:pt>
                <c:pt idx="480">
                  <c:v>20.817319999999999</c:v>
                </c:pt>
                <c:pt idx="481">
                  <c:v>20.906224000000002</c:v>
                </c:pt>
                <c:pt idx="482">
                  <c:v>20.595579000000001</c:v>
                </c:pt>
                <c:pt idx="483">
                  <c:v>20.731776</c:v>
                </c:pt>
                <c:pt idx="484">
                  <c:v>20.509767</c:v>
                </c:pt>
                <c:pt idx="485">
                  <c:v>18.714366999999999</c:v>
                </c:pt>
                <c:pt idx="486">
                  <c:v>18.928778999999999</c:v>
                </c:pt>
                <c:pt idx="487">
                  <c:v>18.823626999999998</c:v>
                </c:pt>
                <c:pt idx="488">
                  <c:v>18.564467</c:v>
                </c:pt>
                <c:pt idx="489">
                  <c:v>18.616951</c:v>
                </c:pt>
                <c:pt idx="490">
                  <c:v>18.555878</c:v>
                </c:pt>
                <c:pt idx="491">
                  <c:v>18.298311999999999</c:v>
                </c:pt>
                <c:pt idx="492">
                  <c:v>18.130932000000001</c:v>
                </c:pt>
                <c:pt idx="493">
                  <c:v>17.882286000000001</c:v>
                </c:pt>
                <c:pt idx="494">
                  <c:v>18.015858999999999</c:v>
                </c:pt>
                <c:pt idx="495">
                  <c:v>17.94708</c:v>
                </c:pt>
                <c:pt idx="496">
                  <c:v>17.737887000000001</c:v>
                </c:pt>
                <c:pt idx="497">
                  <c:v>17.722225999999999</c:v>
                </c:pt>
                <c:pt idx="498">
                  <c:v>17.518913000000001</c:v>
                </c:pt>
                <c:pt idx="499">
                  <c:v>17.592213999999998</c:v>
                </c:pt>
                <c:pt idx="500">
                  <c:v>22.563490999999999</c:v>
                </c:pt>
                <c:pt idx="501">
                  <c:v>22.538017</c:v>
                </c:pt>
                <c:pt idx="502">
                  <c:v>26.904095999999999</c:v>
                </c:pt>
                <c:pt idx="503">
                  <c:v>26.731338999999998</c:v>
                </c:pt>
                <c:pt idx="504">
                  <c:v>27.847193999999998</c:v>
                </c:pt>
                <c:pt idx="505">
                  <c:v>28.675138</c:v>
                </c:pt>
                <c:pt idx="506">
                  <c:v>28.461375</c:v>
                </c:pt>
                <c:pt idx="507">
                  <c:v>28.61853</c:v>
                </c:pt>
                <c:pt idx="508">
                  <c:v>28.418247000000001</c:v>
                </c:pt>
                <c:pt idx="509">
                  <c:v>28.548089999999998</c:v>
                </c:pt>
                <c:pt idx="510">
                  <c:v>28.291409999999999</c:v>
                </c:pt>
                <c:pt idx="511">
                  <c:v>28.267073</c:v>
                </c:pt>
                <c:pt idx="512">
                  <c:v>28.416599999999999</c:v>
                </c:pt>
                <c:pt idx="513">
                  <c:v>28.238579999999999</c:v>
                </c:pt>
                <c:pt idx="514">
                  <c:v>30.227267999999999</c:v>
                </c:pt>
                <c:pt idx="515">
                  <c:v>30.126218999999999</c:v>
                </c:pt>
                <c:pt idx="516">
                  <c:v>29.980820999999999</c:v>
                </c:pt>
                <c:pt idx="517">
                  <c:v>29.763400000000001</c:v>
                </c:pt>
                <c:pt idx="518">
                  <c:v>30.345424999999999</c:v>
                </c:pt>
                <c:pt idx="519">
                  <c:v>29.742777</c:v>
                </c:pt>
                <c:pt idx="520">
                  <c:v>29.929068999999998</c:v>
                </c:pt>
                <c:pt idx="521">
                  <c:v>29.763310000000001</c:v>
                </c:pt>
                <c:pt idx="522">
                  <c:v>29.639619</c:v>
                </c:pt>
                <c:pt idx="523">
                  <c:v>29.388190000000002</c:v>
                </c:pt>
                <c:pt idx="524">
                  <c:v>29.200728999999999</c:v>
                </c:pt>
                <c:pt idx="525">
                  <c:v>33.716436000000002</c:v>
                </c:pt>
                <c:pt idx="526">
                  <c:v>31.97317</c:v>
                </c:pt>
                <c:pt idx="527">
                  <c:v>34.408354000000003</c:v>
                </c:pt>
                <c:pt idx="528">
                  <c:v>34.153117000000002</c:v>
                </c:pt>
                <c:pt idx="529">
                  <c:v>35.239649</c:v>
                </c:pt>
                <c:pt idx="530">
                  <c:v>34.574516000000003</c:v>
                </c:pt>
                <c:pt idx="531">
                  <c:v>35.673237999999998</c:v>
                </c:pt>
                <c:pt idx="532">
                  <c:v>37.263432000000002</c:v>
                </c:pt>
                <c:pt idx="533">
                  <c:v>39.561038000000003</c:v>
                </c:pt>
                <c:pt idx="534">
                  <c:v>39.271197000000001</c:v>
                </c:pt>
                <c:pt idx="535">
                  <c:v>39.239106999999997</c:v>
                </c:pt>
                <c:pt idx="536">
                  <c:v>39.750689000000001</c:v>
                </c:pt>
                <c:pt idx="537">
                  <c:v>38.891925999999998</c:v>
                </c:pt>
                <c:pt idx="538">
                  <c:v>39.816014000000003</c:v>
                </c:pt>
                <c:pt idx="539">
                  <c:v>40.026305999999998</c:v>
                </c:pt>
                <c:pt idx="540">
                  <c:v>39.646712999999998</c:v>
                </c:pt>
                <c:pt idx="541">
                  <c:v>40.069643999999997</c:v>
                </c:pt>
                <c:pt idx="542">
                  <c:v>40.303106999999997</c:v>
                </c:pt>
                <c:pt idx="543">
                  <c:v>39.870370000000001</c:v>
                </c:pt>
                <c:pt idx="544">
                  <c:v>40.671078000000001</c:v>
                </c:pt>
                <c:pt idx="545">
                  <c:v>41.452404999999999</c:v>
                </c:pt>
                <c:pt idx="546">
                  <c:v>42.472811999999998</c:v>
                </c:pt>
                <c:pt idx="547">
                  <c:v>42.396920999999999</c:v>
                </c:pt>
                <c:pt idx="548">
                  <c:v>42.601030000000002</c:v>
                </c:pt>
                <c:pt idx="549">
                  <c:v>42.606299</c:v>
                </c:pt>
                <c:pt idx="550">
                  <c:v>41.908242999999999</c:v>
                </c:pt>
                <c:pt idx="551">
                  <c:v>41.968310000000002</c:v>
                </c:pt>
                <c:pt idx="552">
                  <c:v>42.551642000000001</c:v>
                </c:pt>
                <c:pt idx="553">
                  <c:v>42.729503000000001</c:v>
                </c:pt>
                <c:pt idx="554">
                  <c:v>42.183591999999997</c:v>
                </c:pt>
                <c:pt idx="555">
                  <c:v>42.327813999999996</c:v>
                </c:pt>
                <c:pt idx="556">
                  <c:v>43.740859</c:v>
                </c:pt>
                <c:pt idx="557">
                  <c:v>42.751807999999997</c:v>
                </c:pt>
                <c:pt idx="558">
                  <c:v>43.295782000000003</c:v>
                </c:pt>
                <c:pt idx="559">
                  <c:v>41.939450999999998</c:v>
                </c:pt>
                <c:pt idx="560">
                  <c:v>41.841858999999999</c:v>
                </c:pt>
                <c:pt idx="561">
                  <c:v>41.905926999999998</c:v>
                </c:pt>
                <c:pt idx="562">
                  <c:v>41.679001</c:v>
                </c:pt>
                <c:pt idx="563">
                  <c:v>41.987921999999998</c:v>
                </c:pt>
                <c:pt idx="564">
                  <c:v>41.300535000000004</c:v>
                </c:pt>
                <c:pt idx="565">
                  <c:v>40.959567999999997</c:v>
                </c:pt>
                <c:pt idx="566">
                  <c:v>40.137908000000003</c:v>
                </c:pt>
                <c:pt idx="567">
                  <c:v>40.675711</c:v>
                </c:pt>
                <c:pt idx="568">
                  <c:v>40.728864999999999</c:v>
                </c:pt>
                <c:pt idx="569">
                  <c:v>40.774861999999999</c:v>
                </c:pt>
                <c:pt idx="570">
                  <c:v>40.744456</c:v>
                </c:pt>
                <c:pt idx="571">
                  <c:v>41.774054</c:v>
                </c:pt>
                <c:pt idx="572">
                  <c:v>41.964505000000003</c:v>
                </c:pt>
                <c:pt idx="573">
                  <c:v>43.917189</c:v>
                </c:pt>
                <c:pt idx="574">
                  <c:v>44.141187000000002</c:v>
                </c:pt>
                <c:pt idx="575">
                  <c:v>45.525775000000003</c:v>
                </c:pt>
                <c:pt idx="576">
                  <c:v>45.517901999999999</c:v>
                </c:pt>
                <c:pt idx="577">
                  <c:v>48.69117</c:v>
                </c:pt>
                <c:pt idx="578">
                  <c:v>48.006732</c:v>
                </c:pt>
                <c:pt idx="579">
                  <c:v>47.382109999999997</c:v>
                </c:pt>
                <c:pt idx="580">
                  <c:v>46.876731999999997</c:v>
                </c:pt>
                <c:pt idx="581">
                  <c:v>47.884645999999996</c:v>
                </c:pt>
                <c:pt idx="582">
                  <c:v>47.018574999999998</c:v>
                </c:pt>
                <c:pt idx="583">
                  <c:v>47.123179999999998</c:v>
                </c:pt>
                <c:pt idx="584">
                  <c:v>46.662711999999999</c:v>
                </c:pt>
                <c:pt idx="585">
                  <c:v>46.561860000000003</c:v>
                </c:pt>
                <c:pt idx="586">
                  <c:v>46.677314000000003</c:v>
                </c:pt>
                <c:pt idx="587">
                  <c:v>46.847053000000002</c:v>
                </c:pt>
                <c:pt idx="588">
                  <c:v>45.931040000000003</c:v>
                </c:pt>
                <c:pt idx="589">
                  <c:v>46.535798</c:v>
                </c:pt>
                <c:pt idx="590">
                  <c:v>46.007986000000002</c:v>
                </c:pt>
                <c:pt idx="591">
                  <c:v>46.526874999999997</c:v>
                </c:pt>
                <c:pt idx="592">
                  <c:v>46.641038999999999</c:v>
                </c:pt>
                <c:pt idx="593">
                  <c:v>49.411020999999998</c:v>
                </c:pt>
                <c:pt idx="594">
                  <c:v>51.157814000000002</c:v>
                </c:pt>
                <c:pt idx="595">
                  <c:v>51.705064999999998</c:v>
                </c:pt>
                <c:pt idx="596">
                  <c:v>51.446154999999997</c:v>
                </c:pt>
                <c:pt idx="597">
                  <c:v>51.834488999999998</c:v>
                </c:pt>
                <c:pt idx="598">
                  <c:v>54.826529999999998</c:v>
                </c:pt>
                <c:pt idx="599">
                  <c:v>56.473652999999999</c:v>
                </c:pt>
                <c:pt idx="600">
                  <c:v>56.588824000000002</c:v>
                </c:pt>
                <c:pt idx="601">
                  <c:v>56.092979</c:v>
                </c:pt>
                <c:pt idx="602">
                  <c:v>56.275362000000001</c:v>
                </c:pt>
                <c:pt idx="603">
                  <c:v>55.906388999999997</c:v>
                </c:pt>
                <c:pt idx="604">
                  <c:v>54.497881</c:v>
                </c:pt>
                <c:pt idx="605">
                  <c:v>55.770083</c:v>
                </c:pt>
                <c:pt idx="606">
                  <c:v>55.580080000000002</c:v>
                </c:pt>
                <c:pt idx="607">
                  <c:v>55.450097</c:v>
                </c:pt>
                <c:pt idx="608">
                  <c:v>55.069907000000001</c:v>
                </c:pt>
                <c:pt idx="609">
                  <c:v>53.340238999999997</c:v>
                </c:pt>
                <c:pt idx="610">
                  <c:v>53.126401999999999</c:v>
                </c:pt>
                <c:pt idx="611">
                  <c:v>53.117851000000002</c:v>
                </c:pt>
                <c:pt idx="612">
                  <c:v>52.635477000000002</c:v>
                </c:pt>
                <c:pt idx="613">
                  <c:v>52.020808000000002</c:v>
                </c:pt>
                <c:pt idx="614">
                  <c:v>53.194541000000001</c:v>
                </c:pt>
                <c:pt idx="615">
                  <c:v>54.037025</c:v>
                </c:pt>
                <c:pt idx="616">
                  <c:v>54.382170000000002</c:v>
                </c:pt>
                <c:pt idx="617">
                  <c:v>54.358162999999998</c:v>
                </c:pt>
                <c:pt idx="618">
                  <c:v>54.670285999999997</c:v>
                </c:pt>
                <c:pt idx="619">
                  <c:v>52.279305000000001</c:v>
                </c:pt>
                <c:pt idx="620">
                  <c:v>48.415731999999998</c:v>
                </c:pt>
                <c:pt idx="621">
                  <c:v>48.770212000000001</c:v>
                </c:pt>
                <c:pt idx="622">
                  <c:v>48.530535</c:v>
                </c:pt>
                <c:pt idx="623">
                  <c:v>47.243529000000002</c:v>
                </c:pt>
                <c:pt idx="624">
                  <c:v>46.869478999999998</c:v>
                </c:pt>
                <c:pt idx="625">
                  <c:v>44.105620999999999</c:v>
                </c:pt>
                <c:pt idx="626">
                  <c:v>44.663994000000002</c:v>
                </c:pt>
                <c:pt idx="627">
                  <c:v>44.988394</c:v>
                </c:pt>
                <c:pt idx="628">
                  <c:v>44.150731999999998</c:v>
                </c:pt>
                <c:pt idx="629">
                  <c:v>44.166066999999998</c:v>
                </c:pt>
                <c:pt idx="630">
                  <c:v>45.452415999999999</c:v>
                </c:pt>
                <c:pt idx="631">
                  <c:v>45.208314000000001</c:v>
                </c:pt>
                <c:pt idx="632">
                  <c:v>46.382022999999997</c:v>
                </c:pt>
                <c:pt idx="633">
                  <c:v>47.556641999999997</c:v>
                </c:pt>
                <c:pt idx="634">
                  <c:v>46.738706000000001</c:v>
                </c:pt>
                <c:pt idx="635">
                  <c:v>46.324368999999997</c:v>
                </c:pt>
                <c:pt idx="636">
                  <c:v>47.058627000000001</c:v>
                </c:pt>
                <c:pt idx="637">
                  <c:v>49.050854999999999</c:v>
                </c:pt>
                <c:pt idx="638">
                  <c:v>49.616383999999996</c:v>
                </c:pt>
                <c:pt idx="639">
                  <c:v>49.805278999999999</c:v>
                </c:pt>
                <c:pt idx="640">
                  <c:v>49.785074000000002</c:v>
                </c:pt>
                <c:pt idx="641">
                  <c:v>48.577764000000002</c:v>
                </c:pt>
                <c:pt idx="642">
                  <c:v>48.254258</c:v>
                </c:pt>
                <c:pt idx="643">
                  <c:v>47.314579999999999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58-475B-A9E0-91A797F3CE3C}"/>
            </c:ext>
          </c:extLst>
        </c:ser>
        <c:ser>
          <c:idx val="1"/>
          <c:order val="1"/>
          <c:tx>
            <c:strRef>
              <c:f>'Sonata Net IO &amp; CMO MV % of NAV'!$C$3</c:f>
              <c:strCache>
                <c:ptCount val="1"/>
                <c:pt idx="0">
                  <c:v>CMO (%NAV)</c:v>
                </c:pt>
              </c:strCache>
            </c:strRef>
          </c:tx>
          <c:spPr>
            <a:ln w="12700">
              <a:solidFill>
                <a:srgbClr val="C4B59B"/>
              </a:solidFill>
            </a:ln>
          </c:spPr>
          <c:marker>
            <c:symbol val="none"/>
          </c:marker>
          <c:cat>
            <c:strRef>
              <c:f>'Sonata Net IO &amp; CMO MV % of NAV'!$A$4:$A$647</c:f>
              <c:strCache>
                <c:ptCount val="644"/>
                <c:pt idx="0">
                  <c:v>Jan-14</c:v>
                </c:pt>
                <c:pt idx="1">
                  <c:v>Jan-14</c:v>
                </c:pt>
                <c:pt idx="2">
                  <c:v>Jan-14</c:v>
                </c:pt>
                <c:pt idx="3">
                  <c:v>Jan-14</c:v>
                </c:pt>
                <c:pt idx="4">
                  <c:v>Jan-14</c:v>
                </c:pt>
                <c:pt idx="5">
                  <c:v>Jan-14</c:v>
                </c:pt>
                <c:pt idx="6">
                  <c:v>Jan-14</c:v>
                </c:pt>
                <c:pt idx="7">
                  <c:v>Jan-14</c:v>
                </c:pt>
                <c:pt idx="8">
                  <c:v>Jan-14</c:v>
                </c:pt>
                <c:pt idx="9">
                  <c:v>Jan-14</c:v>
                </c:pt>
                <c:pt idx="10">
                  <c:v>Jan-14</c:v>
                </c:pt>
                <c:pt idx="11">
                  <c:v>Jan-14</c:v>
                </c:pt>
                <c:pt idx="12">
                  <c:v>Jan-14</c:v>
                </c:pt>
                <c:pt idx="13">
                  <c:v>Jan-14</c:v>
                </c:pt>
                <c:pt idx="14">
                  <c:v>Jan-14</c:v>
                </c:pt>
                <c:pt idx="15">
                  <c:v>Jan-14</c:v>
                </c:pt>
                <c:pt idx="16">
                  <c:v>Jan-14</c:v>
                </c:pt>
                <c:pt idx="17">
                  <c:v>Jan-14</c:v>
                </c:pt>
                <c:pt idx="18">
                  <c:v>Jan-14</c:v>
                </c:pt>
                <c:pt idx="19">
                  <c:v>Feb-14</c:v>
                </c:pt>
                <c:pt idx="20">
                  <c:v>Feb-14</c:v>
                </c:pt>
                <c:pt idx="21">
                  <c:v>Feb-14</c:v>
                </c:pt>
                <c:pt idx="22">
                  <c:v>Feb-14</c:v>
                </c:pt>
                <c:pt idx="23">
                  <c:v>Feb-14</c:v>
                </c:pt>
                <c:pt idx="24">
                  <c:v>Feb-14</c:v>
                </c:pt>
                <c:pt idx="25">
                  <c:v>Feb-14</c:v>
                </c:pt>
                <c:pt idx="26">
                  <c:v>Feb-14</c:v>
                </c:pt>
                <c:pt idx="27">
                  <c:v>Feb-14</c:v>
                </c:pt>
                <c:pt idx="28">
                  <c:v>Feb-14</c:v>
                </c:pt>
                <c:pt idx="29">
                  <c:v>Feb-14</c:v>
                </c:pt>
                <c:pt idx="30">
                  <c:v>Feb-14</c:v>
                </c:pt>
                <c:pt idx="31">
                  <c:v>Feb-14</c:v>
                </c:pt>
                <c:pt idx="32">
                  <c:v>Feb-14</c:v>
                </c:pt>
                <c:pt idx="33">
                  <c:v>Feb-14</c:v>
                </c:pt>
                <c:pt idx="34">
                  <c:v>Feb-14</c:v>
                </c:pt>
                <c:pt idx="35">
                  <c:v>Feb-14</c:v>
                </c:pt>
                <c:pt idx="36">
                  <c:v>Feb-14</c:v>
                </c:pt>
                <c:pt idx="37">
                  <c:v>Feb-14</c:v>
                </c:pt>
                <c:pt idx="38">
                  <c:v>Mar-14</c:v>
                </c:pt>
                <c:pt idx="39">
                  <c:v>Mar-14</c:v>
                </c:pt>
                <c:pt idx="40">
                  <c:v>Mar-14</c:v>
                </c:pt>
                <c:pt idx="41">
                  <c:v>Mar-14</c:v>
                </c:pt>
                <c:pt idx="42">
                  <c:v>Mar-14</c:v>
                </c:pt>
                <c:pt idx="43">
                  <c:v>Mar-14</c:v>
                </c:pt>
                <c:pt idx="44">
                  <c:v>Mar-14</c:v>
                </c:pt>
                <c:pt idx="45">
                  <c:v>Mar-14</c:v>
                </c:pt>
                <c:pt idx="46">
                  <c:v>Mar-14</c:v>
                </c:pt>
                <c:pt idx="47">
                  <c:v>Mar-14</c:v>
                </c:pt>
                <c:pt idx="48">
                  <c:v>Mar-14</c:v>
                </c:pt>
                <c:pt idx="49">
                  <c:v>Mar-14</c:v>
                </c:pt>
                <c:pt idx="50">
                  <c:v>Mar-14</c:v>
                </c:pt>
                <c:pt idx="51">
                  <c:v>Mar-14</c:v>
                </c:pt>
                <c:pt idx="52">
                  <c:v>Mar-14</c:v>
                </c:pt>
                <c:pt idx="53">
                  <c:v>Mar-14</c:v>
                </c:pt>
                <c:pt idx="54">
                  <c:v>Mar-14</c:v>
                </c:pt>
                <c:pt idx="55">
                  <c:v>Mar-14</c:v>
                </c:pt>
                <c:pt idx="56">
                  <c:v>Mar-14</c:v>
                </c:pt>
                <c:pt idx="57">
                  <c:v>Mar-14</c:v>
                </c:pt>
                <c:pt idx="58">
                  <c:v>Mar-14</c:v>
                </c:pt>
                <c:pt idx="59">
                  <c:v>Apr-14</c:v>
                </c:pt>
                <c:pt idx="60">
                  <c:v>Apr-14</c:v>
                </c:pt>
                <c:pt idx="61">
                  <c:v>Apr-14</c:v>
                </c:pt>
                <c:pt idx="62">
                  <c:v>Apr-14</c:v>
                </c:pt>
                <c:pt idx="63">
                  <c:v>Apr-14</c:v>
                </c:pt>
                <c:pt idx="64">
                  <c:v>Apr-14</c:v>
                </c:pt>
                <c:pt idx="65">
                  <c:v>Apr-14</c:v>
                </c:pt>
                <c:pt idx="66">
                  <c:v>Apr-14</c:v>
                </c:pt>
                <c:pt idx="67">
                  <c:v>Apr-14</c:v>
                </c:pt>
                <c:pt idx="68">
                  <c:v>Apr-14</c:v>
                </c:pt>
                <c:pt idx="69">
                  <c:v>Apr-14</c:v>
                </c:pt>
                <c:pt idx="70">
                  <c:v>Apr-14</c:v>
                </c:pt>
                <c:pt idx="71">
                  <c:v>Apr-14</c:v>
                </c:pt>
                <c:pt idx="72">
                  <c:v>Apr-14</c:v>
                </c:pt>
                <c:pt idx="73">
                  <c:v>Apr-14</c:v>
                </c:pt>
                <c:pt idx="74">
                  <c:v>Apr-14</c:v>
                </c:pt>
                <c:pt idx="75">
                  <c:v>Apr-14</c:v>
                </c:pt>
                <c:pt idx="76">
                  <c:v>Apr-14</c:v>
                </c:pt>
                <c:pt idx="77">
                  <c:v>Apr-14</c:v>
                </c:pt>
                <c:pt idx="78">
                  <c:v>Apr-14</c:v>
                </c:pt>
                <c:pt idx="79">
                  <c:v>Apr-14</c:v>
                </c:pt>
                <c:pt idx="80">
                  <c:v>May-14</c:v>
                </c:pt>
                <c:pt idx="81">
                  <c:v>May-14</c:v>
                </c:pt>
                <c:pt idx="82">
                  <c:v>May-14</c:v>
                </c:pt>
                <c:pt idx="83">
                  <c:v>May-14</c:v>
                </c:pt>
                <c:pt idx="84">
                  <c:v>May-14</c:v>
                </c:pt>
                <c:pt idx="85">
                  <c:v>May-14</c:v>
                </c:pt>
                <c:pt idx="86">
                  <c:v>May-14</c:v>
                </c:pt>
                <c:pt idx="87">
                  <c:v>May-14</c:v>
                </c:pt>
                <c:pt idx="88">
                  <c:v>May-14</c:v>
                </c:pt>
                <c:pt idx="89">
                  <c:v>May-14</c:v>
                </c:pt>
                <c:pt idx="90">
                  <c:v>May-14</c:v>
                </c:pt>
                <c:pt idx="91">
                  <c:v>May-14</c:v>
                </c:pt>
                <c:pt idx="92">
                  <c:v>May-14</c:v>
                </c:pt>
                <c:pt idx="93">
                  <c:v>May-14</c:v>
                </c:pt>
                <c:pt idx="94">
                  <c:v>May-14</c:v>
                </c:pt>
                <c:pt idx="95">
                  <c:v>May-14</c:v>
                </c:pt>
                <c:pt idx="96">
                  <c:v>May-14</c:v>
                </c:pt>
                <c:pt idx="97">
                  <c:v>May-14</c:v>
                </c:pt>
                <c:pt idx="98">
                  <c:v>May-14</c:v>
                </c:pt>
                <c:pt idx="99">
                  <c:v>May-14</c:v>
                </c:pt>
                <c:pt idx="100">
                  <c:v>May-14</c:v>
                </c:pt>
                <c:pt idx="101">
                  <c:v>Jun-14</c:v>
                </c:pt>
                <c:pt idx="102">
                  <c:v>Jun-14</c:v>
                </c:pt>
                <c:pt idx="103">
                  <c:v>Jun-14</c:v>
                </c:pt>
                <c:pt idx="104">
                  <c:v>Jun-14</c:v>
                </c:pt>
                <c:pt idx="105">
                  <c:v>Jun-14</c:v>
                </c:pt>
                <c:pt idx="106">
                  <c:v>Jun-14</c:v>
                </c:pt>
                <c:pt idx="107">
                  <c:v>Jun-14</c:v>
                </c:pt>
                <c:pt idx="108">
                  <c:v>Jun-14</c:v>
                </c:pt>
                <c:pt idx="109">
                  <c:v>Jun-14</c:v>
                </c:pt>
                <c:pt idx="110">
                  <c:v>Jun-14</c:v>
                </c:pt>
                <c:pt idx="111">
                  <c:v>Jun-14</c:v>
                </c:pt>
                <c:pt idx="112">
                  <c:v>Jun-14</c:v>
                </c:pt>
                <c:pt idx="113">
                  <c:v>Jun-14</c:v>
                </c:pt>
                <c:pt idx="114">
                  <c:v>Jun-14</c:v>
                </c:pt>
                <c:pt idx="115">
                  <c:v>Jun-14</c:v>
                </c:pt>
                <c:pt idx="116">
                  <c:v>Jun-14</c:v>
                </c:pt>
                <c:pt idx="117">
                  <c:v>Jun-14</c:v>
                </c:pt>
                <c:pt idx="118">
                  <c:v>Jun-14</c:v>
                </c:pt>
                <c:pt idx="119">
                  <c:v>Jun-14</c:v>
                </c:pt>
                <c:pt idx="120">
                  <c:v>Jun-14</c:v>
                </c:pt>
                <c:pt idx="121">
                  <c:v>Jun-14</c:v>
                </c:pt>
                <c:pt idx="122">
                  <c:v>Jul-14</c:v>
                </c:pt>
                <c:pt idx="123">
                  <c:v>Jul-14</c:v>
                </c:pt>
                <c:pt idx="124">
                  <c:v>Jul-14</c:v>
                </c:pt>
                <c:pt idx="125">
                  <c:v>Jul-14</c:v>
                </c:pt>
                <c:pt idx="126">
                  <c:v>Jul-14</c:v>
                </c:pt>
                <c:pt idx="127">
                  <c:v>Jul-14</c:v>
                </c:pt>
                <c:pt idx="128">
                  <c:v>Jul-14</c:v>
                </c:pt>
                <c:pt idx="129">
                  <c:v>Jul-14</c:v>
                </c:pt>
                <c:pt idx="130">
                  <c:v>Jul-14</c:v>
                </c:pt>
                <c:pt idx="131">
                  <c:v>Jul-14</c:v>
                </c:pt>
                <c:pt idx="132">
                  <c:v>Jul-14</c:v>
                </c:pt>
                <c:pt idx="133">
                  <c:v>Jul-14</c:v>
                </c:pt>
                <c:pt idx="134">
                  <c:v>Jul-14</c:v>
                </c:pt>
                <c:pt idx="135">
                  <c:v>Jul-14</c:v>
                </c:pt>
                <c:pt idx="136">
                  <c:v>Jul-14</c:v>
                </c:pt>
                <c:pt idx="137">
                  <c:v>Jul-14</c:v>
                </c:pt>
                <c:pt idx="138">
                  <c:v>Jul-14</c:v>
                </c:pt>
                <c:pt idx="139">
                  <c:v>Jul-14</c:v>
                </c:pt>
                <c:pt idx="140">
                  <c:v>Jul-14</c:v>
                </c:pt>
                <c:pt idx="141">
                  <c:v>Jul-14</c:v>
                </c:pt>
                <c:pt idx="142">
                  <c:v>Jul-14</c:v>
                </c:pt>
                <c:pt idx="143">
                  <c:v>Jul-14</c:v>
                </c:pt>
                <c:pt idx="144">
                  <c:v>Aug-14</c:v>
                </c:pt>
                <c:pt idx="145">
                  <c:v>Aug-14</c:v>
                </c:pt>
                <c:pt idx="146">
                  <c:v>Aug-14</c:v>
                </c:pt>
                <c:pt idx="147">
                  <c:v>Aug-14</c:v>
                </c:pt>
                <c:pt idx="148">
                  <c:v>Aug-14</c:v>
                </c:pt>
                <c:pt idx="149">
                  <c:v>Aug-14</c:v>
                </c:pt>
                <c:pt idx="150">
                  <c:v>Aug-14</c:v>
                </c:pt>
                <c:pt idx="151">
                  <c:v>Aug-14</c:v>
                </c:pt>
                <c:pt idx="152">
                  <c:v>Aug-14</c:v>
                </c:pt>
                <c:pt idx="153">
                  <c:v>Aug-14</c:v>
                </c:pt>
                <c:pt idx="154">
                  <c:v>Aug-14</c:v>
                </c:pt>
                <c:pt idx="155">
                  <c:v>Aug-14</c:v>
                </c:pt>
                <c:pt idx="156">
                  <c:v>Aug-14</c:v>
                </c:pt>
                <c:pt idx="157">
                  <c:v>Aug-14</c:v>
                </c:pt>
                <c:pt idx="158">
                  <c:v>Aug-14</c:v>
                </c:pt>
                <c:pt idx="159">
                  <c:v>Aug-14</c:v>
                </c:pt>
                <c:pt idx="160">
                  <c:v>Aug-14</c:v>
                </c:pt>
                <c:pt idx="161">
                  <c:v>Aug-14</c:v>
                </c:pt>
                <c:pt idx="162">
                  <c:v>Aug-14</c:v>
                </c:pt>
                <c:pt idx="163">
                  <c:v>Aug-14</c:v>
                </c:pt>
                <c:pt idx="164">
                  <c:v>Aug-14</c:v>
                </c:pt>
                <c:pt idx="165">
                  <c:v>Sep-14</c:v>
                </c:pt>
                <c:pt idx="166">
                  <c:v>Sep-14</c:v>
                </c:pt>
                <c:pt idx="167">
                  <c:v>Sep-14</c:v>
                </c:pt>
                <c:pt idx="168">
                  <c:v>Sep-14</c:v>
                </c:pt>
                <c:pt idx="169">
                  <c:v>Sep-14</c:v>
                </c:pt>
                <c:pt idx="170">
                  <c:v>Sep-14</c:v>
                </c:pt>
                <c:pt idx="171">
                  <c:v>Sep-14</c:v>
                </c:pt>
                <c:pt idx="172">
                  <c:v>Sep-14</c:v>
                </c:pt>
                <c:pt idx="173">
                  <c:v>Sep-14</c:v>
                </c:pt>
                <c:pt idx="174">
                  <c:v>Sep-14</c:v>
                </c:pt>
                <c:pt idx="175">
                  <c:v>Sep-14</c:v>
                </c:pt>
                <c:pt idx="176">
                  <c:v>Sep-14</c:v>
                </c:pt>
                <c:pt idx="177">
                  <c:v>Sep-14</c:v>
                </c:pt>
                <c:pt idx="178">
                  <c:v>Sep-14</c:v>
                </c:pt>
                <c:pt idx="179">
                  <c:v>Sep-14</c:v>
                </c:pt>
                <c:pt idx="180">
                  <c:v>Sep-14</c:v>
                </c:pt>
                <c:pt idx="181">
                  <c:v>Sep-14</c:v>
                </c:pt>
                <c:pt idx="182">
                  <c:v>Sep-14</c:v>
                </c:pt>
                <c:pt idx="183">
                  <c:v>Sep-14</c:v>
                </c:pt>
                <c:pt idx="184">
                  <c:v>Sep-14</c:v>
                </c:pt>
                <c:pt idx="185">
                  <c:v>Sep-14</c:v>
                </c:pt>
                <c:pt idx="186">
                  <c:v>Oct-14</c:v>
                </c:pt>
                <c:pt idx="187">
                  <c:v>Oct-14</c:v>
                </c:pt>
                <c:pt idx="188">
                  <c:v>Oct-14</c:v>
                </c:pt>
                <c:pt idx="189">
                  <c:v>Oct-14</c:v>
                </c:pt>
                <c:pt idx="190">
                  <c:v>Oct-14</c:v>
                </c:pt>
                <c:pt idx="191">
                  <c:v>Oct-14</c:v>
                </c:pt>
                <c:pt idx="192">
                  <c:v>Oct-14</c:v>
                </c:pt>
                <c:pt idx="193">
                  <c:v>Oct-14</c:v>
                </c:pt>
                <c:pt idx="194">
                  <c:v>Oct-14</c:v>
                </c:pt>
                <c:pt idx="195">
                  <c:v>Oct-14</c:v>
                </c:pt>
                <c:pt idx="196">
                  <c:v>Oct-14</c:v>
                </c:pt>
                <c:pt idx="197">
                  <c:v>Oct-14</c:v>
                </c:pt>
                <c:pt idx="198">
                  <c:v>Oct-14</c:v>
                </c:pt>
                <c:pt idx="199">
                  <c:v>Oct-14</c:v>
                </c:pt>
                <c:pt idx="200">
                  <c:v>Oct-14</c:v>
                </c:pt>
                <c:pt idx="201">
                  <c:v>Oct-14</c:v>
                </c:pt>
                <c:pt idx="202">
                  <c:v>Oct-14</c:v>
                </c:pt>
                <c:pt idx="203">
                  <c:v>Oct-14</c:v>
                </c:pt>
                <c:pt idx="204">
                  <c:v>Oct-14</c:v>
                </c:pt>
                <c:pt idx="205">
                  <c:v>Oct-14</c:v>
                </c:pt>
                <c:pt idx="206">
                  <c:v>Oct-14</c:v>
                </c:pt>
                <c:pt idx="207">
                  <c:v>Oct-14</c:v>
                </c:pt>
                <c:pt idx="208">
                  <c:v>Nov-14</c:v>
                </c:pt>
                <c:pt idx="209">
                  <c:v>Nov-14</c:v>
                </c:pt>
                <c:pt idx="210">
                  <c:v>Nov-14</c:v>
                </c:pt>
                <c:pt idx="211">
                  <c:v>Nov-14</c:v>
                </c:pt>
                <c:pt idx="212">
                  <c:v>Nov-14</c:v>
                </c:pt>
                <c:pt idx="213">
                  <c:v>Nov-14</c:v>
                </c:pt>
                <c:pt idx="214">
                  <c:v>Nov-14</c:v>
                </c:pt>
                <c:pt idx="215">
                  <c:v>Nov-14</c:v>
                </c:pt>
                <c:pt idx="216">
                  <c:v>Nov-14</c:v>
                </c:pt>
                <c:pt idx="217">
                  <c:v>Nov-14</c:v>
                </c:pt>
                <c:pt idx="218">
                  <c:v>Nov-14</c:v>
                </c:pt>
                <c:pt idx="219">
                  <c:v>Nov-14</c:v>
                </c:pt>
                <c:pt idx="220">
                  <c:v>Nov-14</c:v>
                </c:pt>
                <c:pt idx="221">
                  <c:v>Nov-14</c:v>
                </c:pt>
                <c:pt idx="222">
                  <c:v>Nov-14</c:v>
                </c:pt>
                <c:pt idx="223">
                  <c:v>Nov-14</c:v>
                </c:pt>
                <c:pt idx="224">
                  <c:v>Nov-14</c:v>
                </c:pt>
                <c:pt idx="225">
                  <c:v>Nov-14</c:v>
                </c:pt>
                <c:pt idx="226">
                  <c:v>Dec-14</c:v>
                </c:pt>
                <c:pt idx="227">
                  <c:v>Dec-14</c:v>
                </c:pt>
                <c:pt idx="228">
                  <c:v>Dec-14</c:v>
                </c:pt>
                <c:pt idx="229">
                  <c:v>Dec-14</c:v>
                </c:pt>
                <c:pt idx="230">
                  <c:v>Dec-14</c:v>
                </c:pt>
                <c:pt idx="231">
                  <c:v>Dec-14</c:v>
                </c:pt>
                <c:pt idx="232">
                  <c:v>Dec-14</c:v>
                </c:pt>
                <c:pt idx="233">
                  <c:v>Dec-14</c:v>
                </c:pt>
                <c:pt idx="234">
                  <c:v>Dec-14</c:v>
                </c:pt>
                <c:pt idx="235">
                  <c:v>Dec-14</c:v>
                </c:pt>
                <c:pt idx="236">
                  <c:v>Dec-14</c:v>
                </c:pt>
                <c:pt idx="237">
                  <c:v>Dec-14</c:v>
                </c:pt>
                <c:pt idx="238">
                  <c:v>Dec-14</c:v>
                </c:pt>
                <c:pt idx="239">
                  <c:v>Dec-14</c:v>
                </c:pt>
                <c:pt idx="240">
                  <c:v>Dec-14</c:v>
                </c:pt>
                <c:pt idx="241">
                  <c:v>Dec-14</c:v>
                </c:pt>
                <c:pt idx="242">
                  <c:v>Dec-14</c:v>
                </c:pt>
                <c:pt idx="243">
                  <c:v>Dec-14</c:v>
                </c:pt>
                <c:pt idx="244">
                  <c:v>Dec-14</c:v>
                </c:pt>
                <c:pt idx="245">
                  <c:v>Dec-14</c:v>
                </c:pt>
                <c:pt idx="246">
                  <c:v>Dec-14</c:v>
                </c:pt>
                <c:pt idx="247">
                  <c:v>Dec-14</c:v>
                </c:pt>
                <c:pt idx="248">
                  <c:v>Jan-15</c:v>
                </c:pt>
                <c:pt idx="249">
                  <c:v>Jan-15</c:v>
                </c:pt>
                <c:pt idx="250">
                  <c:v>Jan-15</c:v>
                </c:pt>
                <c:pt idx="251">
                  <c:v>Jan-15</c:v>
                </c:pt>
                <c:pt idx="252">
                  <c:v>Jan-15</c:v>
                </c:pt>
                <c:pt idx="253">
                  <c:v>Jan-15</c:v>
                </c:pt>
                <c:pt idx="254">
                  <c:v>Jan-15</c:v>
                </c:pt>
                <c:pt idx="255">
                  <c:v>Jan-15</c:v>
                </c:pt>
                <c:pt idx="256">
                  <c:v>Jan-15</c:v>
                </c:pt>
                <c:pt idx="257">
                  <c:v>Jan-15</c:v>
                </c:pt>
                <c:pt idx="258">
                  <c:v>Jan-15</c:v>
                </c:pt>
                <c:pt idx="259">
                  <c:v>Jan-15</c:v>
                </c:pt>
                <c:pt idx="260">
                  <c:v>Jan-15</c:v>
                </c:pt>
                <c:pt idx="261">
                  <c:v>Jan-15</c:v>
                </c:pt>
                <c:pt idx="262">
                  <c:v>Jan-15</c:v>
                </c:pt>
                <c:pt idx="263">
                  <c:v>Jan-15</c:v>
                </c:pt>
                <c:pt idx="264">
                  <c:v>Jan-15</c:v>
                </c:pt>
                <c:pt idx="265">
                  <c:v>Jan-15</c:v>
                </c:pt>
                <c:pt idx="266">
                  <c:v>Jan-15</c:v>
                </c:pt>
                <c:pt idx="267">
                  <c:v>Jan-15</c:v>
                </c:pt>
                <c:pt idx="268">
                  <c:v>Feb-15</c:v>
                </c:pt>
                <c:pt idx="269">
                  <c:v>Feb-15</c:v>
                </c:pt>
                <c:pt idx="270">
                  <c:v>Feb-15</c:v>
                </c:pt>
                <c:pt idx="271">
                  <c:v>Feb-15</c:v>
                </c:pt>
                <c:pt idx="272">
                  <c:v>Feb-15</c:v>
                </c:pt>
                <c:pt idx="273">
                  <c:v>Feb-15</c:v>
                </c:pt>
                <c:pt idx="274">
                  <c:v>Feb-15</c:v>
                </c:pt>
                <c:pt idx="275">
                  <c:v>Feb-15</c:v>
                </c:pt>
                <c:pt idx="276">
                  <c:v>Feb-15</c:v>
                </c:pt>
                <c:pt idx="277">
                  <c:v>Feb-15</c:v>
                </c:pt>
                <c:pt idx="278">
                  <c:v>Feb-15</c:v>
                </c:pt>
                <c:pt idx="279">
                  <c:v>Feb-15</c:v>
                </c:pt>
                <c:pt idx="280">
                  <c:v>Feb-15</c:v>
                </c:pt>
                <c:pt idx="281">
                  <c:v>Feb-15</c:v>
                </c:pt>
                <c:pt idx="282">
                  <c:v>Feb-15</c:v>
                </c:pt>
                <c:pt idx="283">
                  <c:v>Feb-15</c:v>
                </c:pt>
                <c:pt idx="284">
                  <c:v>Feb-15</c:v>
                </c:pt>
                <c:pt idx="285">
                  <c:v>Feb-15</c:v>
                </c:pt>
                <c:pt idx="286">
                  <c:v>Feb-15</c:v>
                </c:pt>
                <c:pt idx="287">
                  <c:v>Mar-15</c:v>
                </c:pt>
                <c:pt idx="288">
                  <c:v>Mar-15</c:v>
                </c:pt>
                <c:pt idx="289">
                  <c:v>Mar-15</c:v>
                </c:pt>
                <c:pt idx="290">
                  <c:v>Mar-15</c:v>
                </c:pt>
                <c:pt idx="291">
                  <c:v>Mar-15</c:v>
                </c:pt>
                <c:pt idx="292">
                  <c:v>Mar-15</c:v>
                </c:pt>
                <c:pt idx="293">
                  <c:v>Mar-15</c:v>
                </c:pt>
                <c:pt idx="294">
                  <c:v>Mar-15</c:v>
                </c:pt>
                <c:pt idx="295">
                  <c:v>Mar-15</c:v>
                </c:pt>
                <c:pt idx="296">
                  <c:v>Mar-15</c:v>
                </c:pt>
                <c:pt idx="297">
                  <c:v>Mar-15</c:v>
                </c:pt>
                <c:pt idx="298">
                  <c:v>Mar-15</c:v>
                </c:pt>
                <c:pt idx="299">
                  <c:v>Mar-15</c:v>
                </c:pt>
                <c:pt idx="300">
                  <c:v>Mar-15</c:v>
                </c:pt>
                <c:pt idx="301">
                  <c:v>Mar-15</c:v>
                </c:pt>
                <c:pt idx="302">
                  <c:v>Mar-15</c:v>
                </c:pt>
                <c:pt idx="303">
                  <c:v>Mar-15</c:v>
                </c:pt>
                <c:pt idx="304">
                  <c:v>Mar-15</c:v>
                </c:pt>
                <c:pt idx="305">
                  <c:v>Mar-15</c:v>
                </c:pt>
                <c:pt idx="306">
                  <c:v>Mar-15</c:v>
                </c:pt>
                <c:pt idx="307">
                  <c:v>Mar-15</c:v>
                </c:pt>
                <c:pt idx="308">
                  <c:v>Mar-15</c:v>
                </c:pt>
                <c:pt idx="309">
                  <c:v>Apr-15</c:v>
                </c:pt>
                <c:pt idx="310">
                  <c:v>Apr-15</c:v>
                </c:pt>
                <c:pt idx="311">
                  <c:v>Apr-15</c:v>
                </c:pt>
                <c:pt idx="312">
                  <c:v>Apr-15</c:v>
                </c:pt>
                <c:pt idx="313">
                  <c:v>Apr-15</c:v>
                </c:pt>
                <c:pt idx="314">
                  <c:v>Apr-15</c:v>
                </c:pt>
                <c:pt idx="315">
                  <c:v>Apr-15</c:v>
                </c:pt>
                <c:pt idx="316">
                  <c:v>Apr-15</c:v>
                </c:pt>
                <c:pt idx="317">
                  <c:v>Apr-15</c:v>
                </c:pt>
                <c:pt idx="318">
                  <c:v>Apr-15</c:v>
                </c:pt>
                <c:pt idx="319">
                  <c:v>Apr-15</c:v>
                </c:pt>
                <c:pt idx="320">
                  <c:v>Apr-15</c:v>
                </c:pt>
                <c:pt idx="321">
                  <c:v>Apr-15</c:v>
                </c:pt>
                <c:pt idx="322">
                  <c:v>Apr-15</c:v>
                </c:pt>
                <c:pt idx="323">
                  <c:v>Apr-15</c:v>
                </c:pt>
                <c:pt idx="324">
                  <c:v>Apr-15</c:v>
                </c:pt>
                <c:pt idx="325">
                  <c:v>Apr-15</c:v>
                </c:pt>
                <c:pt idx="326">
                  <c:v>Apr-15</c:v>
                </c:pt>
                <c:pt idx="327">
                  <c:v>Apr-15</c:v>
                </c:pt>
                <c:pt idx="328">
                  <c:v>Apr-15</c:v>
                </c:pt>
                <c:pt idx="329">
                  <c:v>Apr-15</c:v>
                </c:pt>
                <c:pt idx="330">
                  <c:v>Apr-15</c:v>
                </c:pt>
                <c:pt idx="331">
                  <c:v>May-15</c:v>
                </c:pt>
                <c:pt idx="332">
                  <c:v>May-15</c:v>
                </c:pt>
                <c:pt idx="333">
                  <c:v>May-15</c:v>
                </c:pt>
                <c:pt idx="334">
                  <c:v>May-15</c:v>
                </c:pt>
                <c:pt idx="335">
                  <c:v>May-15</c:v>
                </c:pt>
                <c:pt idx="336">
                  <c:v>May-15</c:v>
                </c:pt>
                <c:pt idx="337">
                  <c:v>May-15</c:v>
                </c:pt>
                <c:pt idx="338">
                  <c:v>May-15</c:v>
                </c:pt>
                <c:pt idx="339">
                  <c:v>May-15</c:v>
                </c:pt>
                <c:pt idx="340">
                  <c:v>May-15</c:v>
                </c:pt>
                <c:pt idx="341">
                  <c:v>May-15</c:v>
                </c:pt>
                <c:pt idx="342">
                  <c:v>May-15</c:v>
                </c:pt>
                <c:pt idx="343">
                  <c:v>May-15</c:v>
                </c:pt>
                <c:pt idx="344">
                  <c:v>May-15</c:v>
                </c:pt>
                <c:pt idx="345">
                  <c:v>May-15</c:v>
                </c:pt>
                <c:pt idx="346">
                  <c:v>May-15</c:v>
                </c:pt>
                <c:pt idx="347">
                  <c:v>May-15</c:v>
                </c:pt>
                <c:pt idx="348">
                  <c:v>May-15</c:v>
                </c:pt>
                <c:pt idx="349">
                  <c:v>May-15</c:v>
                </c:pt>
                <c:pt idx="350">
                  <c:v>May-15</c:v>
                </c:pt>
                <c:pt idx="351">
                  <c:v>Jun-15</c:v>
                </c:pt>
                <c:pt idx="352">
                  <c:v>Jun-15</c:v>
                </c:pt>
                <c:pt idx="353">
                  <c:v>Jun-15</c:v>
                </c:pt>
                <c:pt idx="354">
                  <c:v>Jun-15</c:v>
                </c:pt>
                <c:pt idx="355">
                  <c:v>Jun-15</c:v>
                </c:pt>
                <c:pt idx="356">
                  <c:v>Jun-15</c:v>
                </c:pt>
                <c:pt idx="357">
                  <c:v>Jun-15</c:v>
                </c:pt>
                <c:pt idx="358">
                  <c:v>Jun-15</c:v>
                </c:pt>
                <c:pt idx="359">
                  <c:v>Jun-15</c:v>
                </c:pt>
                <c:pt idx="360">
                  <c:v>Jun-15</c:v>
                </c:pt>
                <c:pt idx="361">
                  <c:v>Jun-15</c:v>
                </c:pt>
                <c:pt idx="362">
                  <c:v>Jun-15</c:v>
                </c:pt>
                <c:pt idx="363">
                  <c:v>Jun-15</c:v>
                </c:pt>
                <c:pt idx="364">
                  <c:v>Jun-15</c:v>
                </c:pt>
                <c:pt idx="365">
                  <c:v>Jun-15</c:v>
                </c:pt>
                <c:pt idx="366">
                  <c:v>Jun-15</c:v>
                </c:pt>
                <c:pt idx="367">
                  <c:v>Jun-15</c:v>
                </c:pt>
                <c:pt idx="368">
                  <c:v>Jun-15</c:v>
                </c:pt>
                <c:pt idx="369">
                  <c:v>Jun-15</c:v>
                </c:pt>
                <c:pt idx="370">
                  <c:v>Jun-15</c:v>
                </c:pt>
                <c:pt idx="371">
                  <c:v>Jun-15</c:v>
                </c:pt>
                <c:pt idx="372">
                  <c:v>Jun-15</c:v>
                </c:pt>
                <c:pt idx="373">
                  <c:v>Jul-15</c:v>
                </c:pt>
                <c:pt idx="374">
                  <c:v>Jul-15</c:v>
                </c:pt>
                <c:pt idx="375">
                  <c:v>Jul-15</c:v>
                </c:pt>
                <c:pt idx="376">
                  <c:v>Jul-15</c:v>
                </c:pt>
                <c:pt idx="377">
                  <c:v>Jul-15</c:v>
                </c:pt>
                <c:pt idx="378">
                  <c:v>Jul-15</c:v>
                </c:pt>
                <c:pt idx="379">
                  <c:v>Jul-15</c:v>
                </c:pt>
                <c:pt idx="380">
                  <c:v>Jul-15</c:v>
                </c:pt>
                <c:pt idx="381">
                  <c:v>Jul-15</c:v>
                </c:pt>
                <c:pt idx="382">
                  <c:v>Jul-15</c:v>
                </c:pt>
                <c:pt idx="383">
                  <c:v>Jul-15</c:v>
                </c:pt>
                <c:pt idx="384">
                  <c:v>Jul-15</c:v>
                </c:pt>
                <c:pt idx="385">
                  <c:v>Jul-15</c:v>
                </c:pt>
                <c:pt idx="386">
                  <c:v>Jul-15</c:v>
                </c:pt>
                <c:pt idx="387">
                  <c:v>Jul-15</c:v>
                </c:pt>
                <c:pt idx="388">
                  <c:v>Jul-15</c:v>
                </c:pt>
                <c:pt idx="389">
                  <c:v>Jul-15</c:v>
                </c:pt>
                <c:pt idx="390">
                  <c:v>Jul-15</c:v>
                </c:pt>
                <c:pt idx="391">
                  <c:v>Jul-15</c:v>
                </c:pt>
                <c:pt idx="392">
                  <c:v>Jul-15</c:v>
                </c:pt>
                <c:pt idx="393">
                  <c:v>Jul-15</c:v>
                </c:pt>
                <c:pt idx="394">
                  <c:v>Jul-15</c:v>
                </c:pt>
                <c:pt idx="395">
                  <c:v>Aug-15</c:v>
                </c:pt>
                <c:pt idx="396">
                  <c:v>Aug-15</c:v>
                </c:pt>
                <c:pt idx="397">
                  <c:v>Aug-15</c:v>
                </c:pt>
                <c:pt idx="398">
                  <c:v>Aug-15</c:v>
                </c:pt>
                <c:pt idx="399">
                  <c:v>Aug-15</c:v>
                </c:pt>
                <c:pt idx="400">
                  <c:v>Aug-15</c:v>
                </c:pt>
                <c:pt idx="401">
                  <c:v>Aug-15</c:v>
                </c:pt>
                <c:pt idx="402">
                  <c:v>Aug-15</c:v>
                </c:pt>
                <c:pt idx="403">
                  <c:v>Aug-15</c:v>
                </c:pt>
                <c:pt idx="404">
                  <c:v>Aug-15</c:v>
                </c:pt>
                <c:pt idx="405">
                  <c:v>Aug-15</c:v>
                </c:pt>
                <c:pt idx="406">
                  <c:v>Aug-15</c:v>
                </c:pt>
                <c:pt idx="407">
                  <c:v>Aug-15</c:v>
                </c:pt>
                <c:pt idx="408">
                  <c:v>Aug-15</c:v>
                </c:pt>
                <c:pt idx="409">
                  <c:v>Aug-15</c:v>
                </c:pt>
                <c:pt idx="410">
                  <c:v>Aug-15</c:v>
                </c:pt>
                <c:pt idx="411">
                  <c:v>Aug-15</c:v>
                </c:pt>
                <c:pt idx="412">
                  <c:v>Aug-15</c:v>
                </c:pt>
                <c:pt idx="413">
                  <c:v>Aug-15</c:v>
                </c:pt>
                <c:pt idx="414">
                  <c:v>Aug-15</c:v>
                </c:pt>
                <c:pt idx="415">
                  <c:v>Aug-15</c:v>
                </c:pt>
                <c:pt idx="416">
                  <c:v>Sep-15</c:v>
                </c:pt>
                <c:pt idx="417">
                  <c:v>Sep-15</c:v>
                </c:pt>
                <c:pt idx="418">
                  <c:v>Sep-15</c:v>
                </c:pt>
                <c:pt idx="419">
                  <c:v>Sep-15</c:v>
                </c:pt>
                <c:pt idx="420">
                  <c:v>Sep-15</c:v>
                </c:pt>
                <c:pt idx="421">
                  <c:v>Sep-15</c:v>
                </c:pt>
                <c:pt idx="422">
                  <c:v>Sep-15</c:v>
                </c:pt>
                <c:pt idx="423">
                  <c:v>Sep-15</c:v>
                </c:pt>
                <c:pt idx="424">
                  <c:v>Sep-15</c:v>
                </c:pt>
                <c:pt idx="425">
                  <c:v>Sep-15</c:v>
                </c:pt>
                <c:pt idx="426">
                  <c:v>Sep-15</c:v>
                </c:pt>
                <c:pt idx="427">
                  <c:v>Sep-15</c:v>
                </c:pt>
                <c:pt idx="428">
                  <c:v>Sep-15</c:v>
                </c:pt>
                <c:pt idx="429">
                  <c:v>Sep-15</c:v>
                </c:pt>
                <c:pt idx="430">
                  <c:v>Sep-15</c:v>
                </c:pt>
                <c:pt idx="431">
                  <c:v>Sep-15</c:v>
                </c:pt>
                <c:pt idx="432">
                  <c:v>Sep-15</c:v>
                </c:pt>
                <c:pt idx="433">
                  <c:v>Sep-15</c:v>
                </c:pt>
                <c:pt idx="434">
                  <c:v>Sep-15</c:v>
                </c:pt>
                <c:pt idx="435">
                  <c:v>Sep-15</c:v>
                </c:pt>
                <c:pt idx="436">
                  <c:v>Sep-15</c:v>
                </c:pt>
                <c:pt idx="437">
                  <c:v>Oct-15</c:v>
                </c:pt>
                <c:pt idx="438">
                  <c:v>Oct-15</c:v>
                </c:pt>
                <c:pt idx="439">
                  <c:v>Oct-15</c:v>
                </c:pt>
                <c:pt idx="440">
                  <c:v>Oct-15</c:v>
                </c:pt>
                <c:pt idx="441">
                  <c:v>Oct-15</c:v>
                </c:pt>
                <c:pt idx="442">
                  <c:v>Oct-15</c:v>
                </c:pt>
                <c:pt idx="443">
                  <c:v>Oct-15</c:v>
                </c:pt>
                <c:pt idx="444">
                  <c:v>Oct-15</c:v>
                </c:pt>
                <c:pt idx="445">
                  <c:v>Oct-15</c:v>
                </c:pt>
                <c:pt idx="446">
                  <c:v>Oct-15</c:v>
                </c:pt>
                <c:pt idx="447">
                  <c:v>Oct-15</c:v>
                </c:pt>
                <c:pt idx="448">
                  <c:v>Oct-15</c:v>
                </c:pt>
                <c:pt idx="449">
                  <c:v>Oct-15</c:v>
                </c:pt>
                <c:pt idx="450">
                  <c:v>Oct-15</c:v>
                </c:pt>
                <c:pt idx="451">
                  <c:v>Oct-15</c:v>
                </c:pt>
                <c:pt idx="452">
                  <c:v>Oct-15</c:v>
                </c:pt>
                <c:pt idx="453">
                  <c:v>Oct-15</c:v>
                </c:pt>
                <c:pt idx="454">
                  <c:v>Oct-15</c:v>
                </c:pt>
                <c:pt idx="455">
                  <c:v>Oct-15</c:v>
                </c:pt>
                <c:pt idx="456">
                  <c:v>Oct-15</c:v>
                </c:pt>
                <c:pt idx="457">
                  <c:v>Oct-15</c:v>
                </c:pt>
                <c:pt idx="458">
                  <c:v>Nov-15</c:v>
                </c:pt>
                <c:pt idx="459">
                  <c:v>Nov-15</c:v>
                </c:pt>
                <c:pt idx="460">
                  <c:v>Nov-15</c:v>
                </c:pt>
                <c:pt idx="461">
                  <c:v>Nov-15</c:v>
                </c:pt>
                <c:pt idx="462">
                  <c:v>Nov-15</c:v>
                </c:pt>
                <c:pt idx="463">
                  <c:v>Nov-15</c:v>
                </c:pt>
                <c:pt idx="464">
                  <c:v>Nov-15</c:v>
                </c:pt>
                <c:pt idx="465">
                  <c:v>Nov-15</c:v>
                </c:pt>
                <c:pt idx="466">
                  <c:v>Nov-15</c:v>
                </c:pt>
                <c:pt idx="467">
                  <c:v>Nov-15</c:v>
                </c:pt>
                <c:pt idx="468">
                  <c:v>Nov-15</c:v>
                </c:pt>
                <c:pt idx="469">
                  <c:v>Nov-15</c:v>
                </c:pt>
                <c:pt idx="470">
                  <c:v>Nov-15</c:v>
                </c:pt>
                <c:pt idx="471">
                  <c:v>Nov-15</c:v>
                </c:pt>
                <c:pt idx="472">
                  <c:v>Nov-15</c:v>
                </c:pt>
                <c:pt idx="473">
                  <c:v>Nov-15</c:v>
                </c:pt>
                <c:pt idx="474">
                  <c:v>Nov-15</c:v>
                </c:pt>
                <c:pt idx="475">
                  <c:v>Nov-15</c:v>
                </c:pt>
                <c:pt idx="476">
                  <c:v>Nov-15</c:v>
                </c:pt>
                <c:pt idx="477">
                  <c:v>Dec-15</c:v>
                </c:pt>
                <c:pt idx="478">
                  <c:v>Dec-15</c:v>
                </c:pt>
                <c:pt idx="479">
                  <c:v>Dec-15</c:v>
                </c:pt>
                <c:pt idx="480">
                  <c:v>Dec-15</c:v>
                </c:pt>
                <c:pt idx="481">
                  <c:v>Dec-15</c:v>
                </c:pt>
                <c:pt idx="482">
                  <c:v>Dec-15</c:v>
                </c:pt>
                <c:pt idx="483">
                  <c:v>Dec-15</c:v>
                </c:pt>
                <c:pt idx="484">
                  <c:v>Dec-15</c:v>
                </c:pt>
                <c:pt idx="485">
                  <c:v>Dec-15</c:v>
                </c:pt>
                <c:pt idx="486">
                  <c:v>Dec-15</c:v>
                </c:pt>
                <c:pt idx="487">
                  <c:v>Dec-15</c:v>
                </c:pt>
                <c:pt idx="488">
                  <c:v>Dec-15</c:v>
                </c:pt>
                <c:pt idx="489">
                  <c:v>Dec-15</c:v>
                </c:pt>
                <c:pt idx="490">
                  <c:v>Dec-15</c:v>
                </c:pt>
                <c:pt idx="491">
                  <c:v>Dec-15</c:v>
                </c:pt>
                <c:pt idx="492">
                  <c:v>Dec-15</c:v>
                </c:pt>
                <c:pt idx="493">
                  <c:v>Dec-15</c:v>
                </c:pt>
                <c:pt idx="494">
                  <c:v>Dec-15</c:v>
                </c:pt>
                <c:pt idx="495">
                  <c:v>Dec-15</c:v>
                </c:pt>
                <c:pt idx="496">
                  <c:v>Dec-15</c:v>
                </c:pt>
                <c:pt idx="497">
                  <c:v>Dec-15</c:v>
                </c:pt>
                <c:pt idx="498">
                  <c:v>Dec-15</c:v>
                </c:pt>
                <c:pt idx="499">
                  <c:v>Jan-16</c:v>
                </c:pt>
                <c:pt idx="500">
                  <c:v>Jan-16</c:v>
                </c:pt>
                <c:pt idx="501">
                  <c:v>Jan-16</c:v>
                </c:pt>
                <c:pt idx="502">
                  <c:v>Jan-16</c:v>
                </c:pt>
                <c:pt idx="503">
                  <c:v>Jan-16</c:v>
                </c:pt>
                <c:pt idx="504">
                  <c:v>Jan-16</c:v>
                </c:pt>
                <c:pt idx="505">
                  <c:v>Jan-16</c:v>
                </c:pt>
                <c:pt idx="506">
                  <c:v>Jan-16</c:v>
                </c:pt>
                <c:pt idx="507">
                  <c:v>Jan-16</c:v>
                </c:pt>
                <c:pt idx="508">
                  <c:v>Jan-16</c:v>
                </c:pt>
                <c:pt idx="509">
                  <c:v>Jan-16</c:v>
                </c:pt>
                <c:pt idx="510">
                  <c:v>Jan-16</c:v>
                </c:pt>
                <c:pt idx="511">
                  <c:v>Jan-16</c:v>
                </c:pt>
                <c:pt idx="512">
                  <c:v>Jan-16</c:v>
                </c:pt>
                <c:pt idx="513">
                  <c:v>Jan-16</c:v>
                </c:pt>
                <c:pt idx="514">
                  <c:v>Jan-16</c:v>
                </c:pt>
                <c:pt idx="515">
                  <c:v>Jan-16</c:v>
                </c:pt>
                <c:pt idx="516">
                  <c:v>Jan-16</c:v>
                </c:pt>
                <c:pt idx="517">
                  <c:v>Jan-16</c:v>
                </c:pt>
                <c:pt idx="518">
                  <c:v>Feb-16</c:v>
                </c:pt>
                <c:pt idx="519">
                  <c:v>Feb-16</c:v>
                </c:pt>
                <c:pt idx="520">
                  <c:v>Feb-16</c:v>
                </c:pt>
                <c:pt idx="521">
                  <c:v>Feb-16</c:v>
                </c:pt>
                <c:pt idx="522">
                  <c:v>Feb-16</c:v>
                </c:pt>
                <c:pt idx="523">
                  <c:v>Feb-16</c:v>
                </c:pt>
                <c:pt idx="524">
                  <c:v>Feb-16</c:v>
                </c:pt>
                <c:pt idx="525">
                  <c:v>Feb-16</c:v>
                </c:pt>
                <c:pt idx="526">
                  <c:v>Feb-16</c:v>
                </c:pt>
                <c:pt idx="527">
                  <c:v>Feb-16</c:v>
                </c:pt>
                <c:pt idx="528">
                  <c:v>Feb-16</c:v>
                </c:pt>
                <c:pt idx="529">
                  <c:v>Feb-16</c:v>
                </c:pt>
                <c:pt idx="530">
                  <c:v>Feb-16</c:v>
                </c:pt>
                <c:pt idx="531">
                  <c:v>Feb-16</c:v>
                </c:pt>
                <c:pt idx="532">
                  <c:v>Feb-16</c:v>
                </c:pt>
                <c:pt idx="533">
                  <c:v>Feb-16</c:v>
                </c:pt>
                <c:pt idx="534">
                  <c:v>Feb-16</c:v>
                </c:pt>
                <c:pt idx="535">
                  <c:v>Feb-16</c:v>
                </c:pt>
                <c:pt idx="536">
                  <c:v>Feb-16</c:v>
                </c:pt>
                <c:pt idx="537">
                  <c:v>Feb-16</c:v>
                </c:pt>
                <c:pt idx="538">
                  <c:v>Mar-16</c:v>
                </c:pt>
                <c:pt idx="539">
                  <c:v>Mar-16</c:v>
                </c:pt>
                <c:pt idx="540">
                  <c:v>Mar-16</c:v>
                </c:pt>
                <c:pt idx="541">
                  <c:v>Mar-16</c:v>
                </c:pt>
                <c:pt idx="542">
                  <c:v>Mar-16</c:v>
                </c:pt>
                <c:pt idx="543">
                  <c:v>Mar-16</c:v>
                </c:pt>
                <c:pt idx="544">
                  <c:v>Mar-16</c:v>
                </c:pt>
                <c:pt idx="545">
                  <c:v>Mar-16</c:v>
                </c:pt>
                <c:pt idx="546">
                  <c:v>Mar-16</c:v>
                </c:pt>
                <c:pt idx="547">
                  <c:v>Mar-16</c:v>
                </c:pt>
                <c:pt idx="548">
                  <c:v>Mar-16</c:v>
                </c:pt>
                <c:pt idx="549">
                  <c:v>Mar-16</c:v>
                </c:pt>
                <c:pt idx="550">
                  <c:v>Mar-16</c:v>
                </c:pt>
                <c:pt idx="551">
                  <c:v>Mar-16</c:v>
                </c:pt>
                <c:pt idx="552">
                  <c:v>Mar-16</c:v>
                </c:pt>
                <c:pt idx="553">
                  <c:v>Mar-16</c:v>
                </c:pt>
                <c:pt idx="554">
                  <c:v>Mar-16</c:v>
                </c:pt>
                <c:pt idx="555">
                  <c:v>Mar-16</c:v>
                </c:pt>
                <c:pt idx="556">
                  <c:v>Mar-16</c:v>
                </c:pt>
                <c:pt idx="557">
                  <c:v>Mar-16</c:v>
                </c:pt>
                <c:pt idx="558">
                  <c:v>Mar-16</c:v>
                </c:pt>
                <c:pt idx="559">
                  <c:v>Mar-16</c:v>
                </c:pt>
                <c:pt idx="560">
                  <c:v>Apr-16</c:v>
                </c:pt>
                <c:pt idx="561">
                  <c:v>Apr-16</c:v>
                </c:pt>
                <c:pt idx="562">
                  <c:v>Apr-16</c:v>
                </c:pt>
                <c:pt idx="563">
                  <c:v>Apr-16</c:v>
                </c:pt>
                <c:pt idx="564">
                  <c:v>Apr-16</c:v>
                </c:pt>
                <c:pt idx="565">
                  <c:v>Apr-16</c:v>
                </c:pt>
                <c:pt idx="566">
                  <c:v>Apr-16</c:v>
                </c:pt>
                <c:pt idx="567">
                  <c:v>Apr-16</c:v>
                </c:pt>
                <c:pt idx="568">
                  <c:v>Apr-16</c:v>
                </c:pt>
                <c:pt idx="569">
                  <c:v>Apr-16</c:v>
                </c:pt>
                <c:pt idx="570">
                  <c:v>Apr-16</c:v>
                </c:pt>
                <c:pt idx="571">
                  <c:v>Apr-16</c:v>
                </c:pt>
                <c:pt idx="572">
                  <c:v>Apr-16</c:v>
                </c:pt>
                <c:pt idx="573">
                  <c:v>Apr-16</c:v>
                </c:pt>
                <c:pt idx="574">
                  <c:v>Apr-16</c:v>
                </c:pt>
                <c:pt idx="575">
                  <c:v>Apr-16</c:v>
                </c:pt>
                <c:pt idx="576">
                  <c:v>Apr-16</c:v>
                </c:pt>
                <c:pt idx="577">
                  <c:v>Apr-16</c:v>
                </c:pt>
                <c:pt idx="578">
                  <c:v>Apr-16</c:v>
                </c:pt>
                <c:pt idx="579">
                  <c:v>Apr-16</c:v>
                </c:pt>
                <c:pt idx="580">
                  <c:v>Apr-16</c:v>
                </c:pt>
                <c:pt idx="581">
                  <c:v>May-16</c:v>
                </c:pt>
                <c:pt idx="582">
                  <c:v>May-16</c:v>
                </c:pt>
                <c:pt idx="583">
                  <c:v>May-16</c:v>
                </c:pt>
                <c:pt idx="584">
                  <c:v>May-16</c:v>
                </c:pt>
                <c:pt idx="585">
                  <c:v>May-16</c:v>
                </c:pt>
                <c:pt idx="586">
                  <c:v>May-16</c:v>
                </c:pt>
                <c:pt idx="587">
                  <c:v>May-16</c:v>
                </c:pt>
                <c:pt idx="588">
                  <c:v>May-16</c:v>
                </c:pt>
                <c:pt idx="589">
                  <c:v>May-16</c:v>
                </c:pt>
                <c:pt idx="590">
                  <c:v>May-16</c:v>
                </c:pt>
                <c:pt idx="591">
                  <c:v>May-16</c:v>
                </c:pt>
                <c:pt idx="592">
                  <c:v>May-16</c:v>
                </c:pt>
                <c:pt idx="593">
                  <c:v>May-16</c:v>
                </c:pt>
                <c:pt idx="594">
                  <c:v>May-16</c:v>
                </c:pt>
                <c:pt idx="595">
                  <c:v>May-16</c:v>
                </c:pt>
                <c:pt idx="596">
                  <c:v>May-16</c:v>
                </c:pt>
                <c:pt idx="597">
                  <c:v>May-16</c:v>
                </c:pt>
                <c:pt idx="598">
                  <c:v>May-16</c:v>
                </c:pt>
                <c:pt idx="599">
                  <c:v>May-16</c:v>
                </c:pt>
                <c:pt idx="600">
                  <c:v>May-16</c:v>
                </c:pt>
                <c:pt idx="601">
                  <c:v>May-16</c:v>
                </c:pt>
                <c:pt idx="602">
                  <c:v>Jun-16</c:v>
                </c:pt>
                <c:pt idx="603">
                  <c:v>Jun-16</c:v>
                </c:pt>
                <c:pt idx="604">
                  <c:v>Jun-16</c:v>
                </c:pt>
                <c:pt idx="605">
                  <c:v>Jun-16</c:v>
                </c:pt>
                <c:pt idx="606">
                  <c:v>Jun-16</c:v>
                </c:pt>
                <c:pt idx="607">
                  <c:v>Jun-16</c:v>
                </c:pt>
                <c:pt idx="608">
                  <c:v>Jun-16</c:v>
                </c:pt>
                <c:pt idx="609">
                  <c:v>Jun-16</c:v>
                </c:pt>
                <c:pt idx="610">
                  <c:v>Jun-16</c:v>
                </c:pt>
                <c:pt idx="611">
                  <c:v>Jun-16</c:v>
                </c:pt>
                <c:pt idx="612">
                  <c:v>Jun-16</c:v>
                </c:pt>
                <c:pt idx="613">
                  <c:v>Jun-16</c:v>
                </c:pt>
                <c:pt idx="614">
                  <c:v>Jun-16</c:v>
                </c:pt>
                <c:pt idx="615">
                  <c:v>Jun-16</c:v>
                </c:pt>
                <c:pt idx="616">
                  <c:v>Jun-16</c:v>
                </c:pt>
                <c:pt idx="617">
                  <c:v>Jun-16</c:v>
                </c:pt>
                <c:pt idx="618">
                  <c:v>Jun-16</c:v>
                </c:pt>
                <c:pt idx="619">
                  <c:v>Jun-16</c:v>
                </c:pt>
                <c:pt idx="620">
                  <c:v>Jun-16</c:v>
                </c:pt>
                <c:pt idx="621">
                  <c:v>Jun-16</c:v>
                </c:pt>
                <c:pt idx="622">
                  <c:v>Jun-16</c:v>
                </c:pt>
                <c:pt idx="623">
                  <c:v>Jun-16</c:v>
                </c:pt>
                <c:pt idx="624">
                  <c:v>Jul-16</c:v>
                </c:pt>
                <c:pt idx="625">
                  <c:v>Jul-16</c:v>
                </c:pt>
                <c:pt idx="626">
                  <c:v>Jul-16</c:v>
                </c:pt>
                <c:pt idx="627">
                  <c:v>Jul-16</c:v>
                </c:pt>
                <c:pt idx="628">
                  <c:v>Jul-16</c:v>
                </c:pt>
                <c:pt idx="629">
                  <c:v>Jul-16</c:v>
                </c:pt>
                <c:pt idx="630">
                  <c:v>Jul-16</c:v>
                </c:pt>
                <c:pt idx="631">
                  <c:v>Jul-16</c:v>
                </c:pt>
                <c:pt idx="632">
                  <c:v>Jul-16</c:v>
                </c:pt>
                <c:pt idx="633">
                  <c:v>Jul-16</c:v>
                </c:pt>
                <c:pt idx="634">
                  <c:v>Jul-16</c:v>
                </c:pt>
                <c:pt idx="635">
                  <c:v>Jul-16</c:v>
                </c:pt>
                <c:pt idx="636">
                  <c:v>Jul-16</c:v>
                </c:pt>
                <c:pt idx="637">
                  <c:v>Jul-16</c:v>
                </c:pt>
                <c:pt idx="638">
                  <c:v>Jul-16</c:v>
                </c:pt>
                <c:pt idx="639">
                  <c:v>Jul-16</c:v>
                </c:pt>
                <c:pt idx="640">
                  <c:v>Jul-16</c:v>
                </c:pt>
                <c:pt idx="641">
                  <c:v>Jul-16</c:v>
                </c:pt>
                <c:pt idx="642">
                  <c:v>Jul-16</c:v>
                </c:pt>
                <c:pt idx="643">
                  <c:v>Jul-16</c:v>
                </c:pt>
              </c:strCache>
            </c:strRef>
          </c:cat>
          <c:val>
            <c:numRef>
              <c:f>'Sonata Net IO &amp; CMO MV % of NAV'!$C$4:$C$647</c:f>
              <c:numCache>
                <c:formatCode>0.00</c:formatCode>
                <c:ptCount val="644"/>
                <c:pt idx="0">
                  <c:v>5.1928740618114251</c:v>
                </c:pt>
                <c:pt idx="1">
                  <c:v>5.2075899981147113</c:v>
                </c:pt>
                <c:pt idx="2">
                  <c:v>5.1456352508076293</c:v>
                </c:pt>
                <c:pt idx="3">
                  <c:v>17.302143599517095</c:v>
                </c:pt>
                <c:pt idx="4">
                  <c:v>17.636103603061475</c:v>
                </c:pt>
                <c:pt idx="5">
                  <c:v>17.814954125729471</c:v>
                </c:pt>
                <c:pt idx="6">
                  <c:v>17.639595518036714</c:v>
                </c:pt>
                <c:pt idx="7">
                  <c:v>17.53411998001237</c:v>
                </c:pt>
                <c:pt idx="8">
                  <c:v>17.660068270722789</c:v>
                </c:pt>
                <c:pt idx="9">
                  <c:v>17.707617620947861</c:v>
                </c:pt>
                <c:pt idx="10">
                  <c:v>17.749018753668899</c:v>
                </c:pt>
                <c:pt idx="11">
                  <c:v>17.611905655117624</c:v>
                </c:pt>
                <c:pt idx="12">
                  <c:v>17.877532232850609</c:v>
                </c:pt>
                <c:pt idx="13">
                  <c:v>17.998351497268043</c:v>
                </c:pt>
                <c:pt idx="14">
                  <c:v>17.778234309584558</c:v>
                </c:pt>
                <c:pt idx="15">
                  <c:v>17.806549341679073</c:v>
                </c:pt>
                <c:pt idx="16">
                  <c:v>17.998075793511781</c:v>
                </c:pt>
                <c:pt idx="17">
                  <c:v>22.519340613789822</c:v>
                </c:pt>
                <c:pt idx="18">
                  <c:v>22.618283875102048</c:v>
                </c:pt>
                <c:pt idx="19">
                  <c:v>22.974738391634808</c:v>
                </c:pt>
                <c:pt idx="20">
                  <c:v>22.797755284194665</c:v>
                </c:pt>
                <c:pt idx="21">
                  <c:v>22.643066169804811</c:v>
                </c:pt>
                <c:pt idx="22">
                  <c:v>22.547013754209264</c:v>
                </c:pt>
                <c:pt idx="23">
                  <c:v>25.468752626047564</c:v>
                </c:pt>
                <c:pt idx="24">
                  <c:v>25.506748767206744</c:v>
                </c:pt>
                <c:pt idx="25">
                  <c:v>25.318500206863568</c:v>
                </c:pt>
                <c:pt idx="26">
                  <c:v>25.152122874087507</c:v>
                </c:pt>
                <c:pt idx="27">
                  <c:v>25.366895754186658</c:v>
                </c:pt>
                <c:pt idx="28">
                  <c:v>25.313504392560333</c:v>
                </c:pt>
                <c:pt idx="29">
                  <c:v>25.408700879818934</c:v>
                </c:pt>
                <c:pt idx="30">
                  <c:v>25.319793406312186</c:v>
                </c:pt>
                <c:pt idx="31">
                  <c:v>36.762092543400946</c:v>
                </c:pt>
                <c:pt idx="32">
                  <c:v>36.907840268477941</c:v>
                </c:pt>
                <c:pt idx="33">
                  <c:v>36.842460103110248</c:v>
                </c:pt>
                <c:pt idx="34">
                  <c:v>49.315803771100811</c:v>
                </c:pt>
                <c:pt idx="35">
                  <c:v>49.493575598865434</c:v>
                </c:pt>
                <c:pt idx="36">
                  <c:v>49.665594697363034</c:v>
                </c:pt>
                <c:pt idx="37">
                  <c:v>49.533411316377311</c:v>
                </c:pt>
                <c:pt idx="38">
                  <c:v>49.850817121342743</c:v>
                </c:pt>
                <c:pt idx="39">
                  <c:v>49.341234122989285</c:v>
                </c:pt>
                <c:pt idx="40">
                  <c:v>49.357897956498348</c:v>
                </c:pt>
                <c:pt idx="41">
                  <c:v>49.099637874911814</c:v>
                </c:pt>
                <c:pt idx="42">
                  <c:v>48.788106854503802</c:v>
                </c:pt>
                <c:pt idx="43">
                  <c:v>48.886138382402386</c:v>
                </c:pt>
                <c:pt idx="44">
                  <c:v>48.971683830910045</c:v>
                </c:pt>
                <c:pt idx="45">
                  <c:v>49.246598979682076</c:v>
                </c:pt>
                <c:pt idx="46">
                  <c:v>49.724325383138094</c:v>
                </c:pt>
                <c:pt idx="47">
                  <c:v>58.708145443018523</c:v>
                </c:pt>
                <c:pt idx="48">
                  <c:v>59.542408518857052</c:v>
                </c:pt>
                <c:pt idx="49">
                  <c:v>59.691112258887372</c:v>
                </c:pt>
                <c:pt idx="50">
                  <c:v>65.958458718286366</c:v>
                </c:pt>
                <c:pt idx="51">
                  <c:v>65.55827200697675</c:v>
                </c:pt>
                <c:pt idx="52">
                  <c:v>65.766366454443656</c:v>
                </c:pt>
                <c:pt idx="53">
                  <c:v>65.829212453125322</c:v>
                </c:pt>
                <c:pt idx="54">
                  <c:v>65.749685192696745</c:v>
                </c:pt>
                <c:pt idx="55">
                  <c:v>66.056474299656784</c:v>
                </c:pt>
                <c:pt idx="56">
                  <c:v>75.491790742974231</c:v>
                </c:pt>
                <c:pt idx="57">
                  <c:v>75.177437631430806</c:v>
                </c:pt>
                <c:pt idx="58">
                  <c:v>75.304263201601373</c:v>
                </c:pt>
                <c:pt idx="59">
                  <c:v>74.934488789330629</c:v>
                </c:pt>
                <c:pt idx="60">
                  <c:v>74.517747706092393</c:v>
                </c:pt>
                <c:pt idx="61">
                  <c:v>74.731745682130338</c:v>
                </c:pt>
                <c:pt idx="62">
                  <c:v>75.437491517556339</c:v>
                </c:pt>
                <c:pt idx="63">
                  <c:v>72.17955045067626</c:v>
                </c:pt>
                <c:pt idx="64">
                  <c:v>72.346978617055626</c:v>
                </c:pt>
                <c:pt idx="65">
                  <c:v>72.454118925510784</c:v>
                </c:pt>
                <c:pt idx="66">
                  <c:v>77.915233391873457</c:v>
                </c:pt>
                <c:pt idx="67">
                  <c:v>78.074314384973079</c:v>
                </c:pt>
                <c:pt idx="68">
                  <c:v>77.856139160187368</c:v>
                </c:pt>
                <c:pt idx="69">
                  <c:v>77.69069711032148</c:v>
                </c:pt>
                <c:pt idx="70">
                  <c:v>77.544820787516571</c:v>
                </c:pt>
                <c:pt idx="71">
                  <c:v>76.84675464257532</c:v>
                </c:pt>
                <c:pt idx="72">
                  <c:v>76.556401220789553</c:v>
                </c:pt>
                <c:pt idx="73">
                  <c:v>76.455166530460701</c:v>
                </c:pt>
                <c:pt idx="74">
                  <c:v>82.451236541210122</c:v>
                </c:pt>
                <c:pt idx="75">
                  <c:v>82.464094499466455</c:v>
                </c:pt>
                <c:pt idx="76">
                  <c:v>82.231914187330972</c:v>
                </c:pt>
                <c:pt idx="77">
                  <c:v>82.163539414754041</c:v>
                </c:pt>
                <c:pt idx="78">
                  <c:v>81.965007886470474</c:v>
                </c:pt>
                <c:pt idx="79">
                  <c:v>82.596261321558487</c:v>
                </c:pt>
                <c:pt idx="80">
                  <c:v>83.017247916531502</c:v>
                </c:pt>
                <c:pt idx="81">
                  <c:v>83.086560020677823</c:v>
                </c:pt>
                <c:pt idx="82">
                  <c:v>82.917250094420353</c:v>
                </c:pt>
                <c:pt idx="83">
                  <c:v>83.108577191839913</c:v>
                </c:pt>
                <c:pt idx="84">
                  <c:v>83.351026429433531</c:v>
                </c:pt>
                <c:pt idx="85">
                  <c:v>83.589200972492606</c:v>
                </c:pt>
                <c:pt idx="86">
                  <c:v>83.359800173149367</c:v>
                </c:pt>
                <c:pt idx="87">
                  <c:v>83.12310862521521</c:v>
                </c:pt>
                <c:pt idx="88">
                  <c:v>83.488794690729677</c:v>
                </c:pt>
                <c:pt idx="89">
                  <c:v>84.188177327433024</c:v>
                </c:pt>
                <c:pt idx="90">
                  <c:v>84.164761239228753</c:v>
                </c:pt>
                <c:pt idx="91">
                  <c:v>83.985890433025531</c:v>
                </c:pt>
                <c:pt idx="92">
                  <c:v>83.971207550548883</c:v>
                </c:pt>
                <c:pt idx="93">
                  <c:v>83.890230788408587</c:v>
                </c:pt>
                <c:pt idx="94">
                  <c:v>79.563018306395364</c:v>
                </c:pt>
                <c:pt idx="95">
                  <c:v>79.447507024763624</c:v>
                </c:pt>
                <c:pt idx="96">
                  <c:v>79.655448403595813</c:v>
                </c:pt>
                <c:pt idx="97">
                  <c:v>79.35567669352568</c:v>
                </c:pt>
                <c:pt idx="98">
                  <c:v>79.914079561467531</c:v>
                </c:pt>
                <c:pt idx="99">
                  <c:v>79.80267643953691</c:v>
                </c:pt>
                <c:pt idx="100">
                  <c:v>79.676395127481953</c:v>
                </c:pt>
                <c:pt idx="101">
                  <c:v>79.085460227677785</c:v>
                </c:pt>
                <c:pt idx="102">
                  <c:v>78.641265004054489</c:v>
                </c:pt>
                <c:pt idx="103">
                  <c:v>78.557811823241948</c:v>
                </c:pt>
                <c:pt idx="104">
                  <c:v>78.742401250255057</c:v>
                </c:pt>
                <c:pt idx="105">
                  <c:v>78.592443047815365</c:v>
                </c:pt>
                <c:pt idx="106">
                  <c:v>78.443777439716115</c:v>
                </c:pt>
                <c:pt idx="107">
                  <c:v>78.261815469574785</c:v>
                </c:pt>
                <c:pt idx="108">
                  <c:v>78.285328963323664</c:v>
                </c:pt>
                <c:pt idx="109">
                  <c:v>78.781587646154932</c:v>
                </c:pt>
                <c:pt idx="110">
                  <c:v>78.626051824098184</c:v>
                </c:pt>
                <c:pt idx="111">
                  <c:v>78.243893570791926</c:v>
                </c:pt>
                <c:pt idx="112">
                  <c:v>77.841596917837961</c:v>
                </c:pt>
                <c:pt idx="113">
                  <c:v>78.110172170117863</c:v>
                </c:pt>
                <c:pt idx="114">
                  <c:v>78.099172606645197</c:v>
                </c:pt>
                <c:pt idx="115">
                  <c:v>77.843077161201961</c:v>
                </c:pt>
                <c:pt idx="116">
                  <c:v>77.677974017356092</c:v>
                </c:pt>
                <c:pt idx="117">
                  <c:v>77.92204224531865</c:v>
                </c:pt>
                <c:pt idx="118">
                  <c:v>77.70477643594505</c:v>
                </c:pt>
                <c:pt idx="119">
                  <c:v>78.033169735841341</c:v>
                </c:pt>
                <c:pt idx="120">
                  <c:v>77.985344074489731</c:v>
                </c:pt>
                <c:pt idx="121">
                  <c:v>78.262929825563361</c:v>
                </c:pt>
                <c:pt idx="122">
                  <c:v>77.948080060684461</c:v>
                </c:pt>
                <c:pt idx="123">
                  <c:v>77.440331991619473</c:v>
                </c:pt>
                <c:pt idx="124">
                  <c:v>77.246060469853532</c:v>
                </c:pt>
                <c:pt idx="125">
                  <c:v>77.4660835185949</c:v>
                </c:pt>
                <c:pt idx="126">
                  <c:v>77.870969314408768</c:v>
                </c:pt>
                <c:pt idx="127">
                  <c:v>83.510178271092812</c:v>
                </c:pt>
                <c:pt idx="128">
                  <c:v>86.828743534641688</c:v>
                </c:pt>
                <c:pt idx="129">
                  <c:v>86.928898110752314</c:v>
                </c:pt>
                <c:pt idx="130">
                  <c:v>86.753826954946007</c:v>
                </c:pt>
                <c:pt idx="131">
                  <c:v>86.037118957598864</c:v>
                </c:pt>
                <c:pt idx="132">
                  <c:v>86.078631286957702</c:v>
                </c:pt>
                <c:pt idx="133">
                  <c:v>86.460430047537159</c:v>
                </c:pt>
                <c:pt idx="134">
                  <c:v>86.372464005389403</c:v>
                </c:pt>
                <c:pt idx="135">
                  <c:v>85.86338373273621</c:v>
                </c:pt>
                <c:pt idx="136">
                  <c:v>85.985388277719764</c:v>
                </c:pt>
                <c:pt idx="137">
                  <c:v>86.048396811172495</c:v>
                </c:pt>
                <c:pt idx="138">
                  <c:v>85.761874700789662</c:v>
                </c:pt>
                <c:pt idx="139">
                  <c:v>85.541912385178179</c:v>
                </c:pt>
                <c:pt idx="140">
                  <c:v>85.303224494537318</c:v>
                </c:pt>
                <c:pt idx="141">
                  <c:v>85.492578756613526</c:v>
                </c:pt>
                <c:pt idx="142">
                  <c:v>84.994332366083725</c:v>
                </c:pt>
                <c:pt idx="143">
                  <c:v>85.140337777008526</c:v>
                </c:pt>
                <c:pt idx="144">
                  <c:v>85.46057027931721</c:v>
                </c:pt>
                <c:pt idx="145">
                  <c:v>85.588143742501146</c:v>
                </c:pt>
                <c:pt idx="146">
                  <c:v>85.634414095204747</c:v>
                </c:pt>
                <c:pt idx="147">
                  <c:v>85.701752324220763</c:v>
                </c:pt>
                <c:pt idx="148">
                  <c:v>86.045185644906553</c:v>
                </c:pt>
                <c:pt idx="149">
                  <c:v>86.039191761993408</c:v>
                </c:pt>
                <c:pt idx="150">
                  <c:v>86.03991267659832</c:v>
                </c:pt>
                <c:pt idx="151">
                  <c:v>85.99990030808118</c:v>
                </c:pt>
                <c:pt idx="152">
                  <c:v>86.245284203684719</c:v>
                </c:pt>
                <c:pt idx="153">
                  <c:v>86.415019636902201</c:v>
                </c:pt>
                <c:pt idx="154">
                  <c:v>86.063333994001525</c:v>
                </c:pt>
                <c:pt idx="155">
                  <c:v>85.813194054824962</c:v>
                </c:pt>
                <c:pt idx="156">
                  <c:v>85.732840737602572</c:v>
                </c:pt>
                <c:pt idx="157">
                  <c:v>86.571731522124452</c:v>
                </c:pt>
                <c:pt idx="158">
                  <c:v>86.677356870140059</c:v>
                </c:pt>
                <c:pt idx="159">
                  <c:v>86.692647949019459</c:v>
                </c:pt>
                <c:pt idx="160">
                  <c:v>86.281699052441979</c:v>
                </c:pt>
                <c:pt idx="161">
                  <c:v>86.264865653711638</c:v>
                </c:pt>
                <c:pt idx="162">
                  <c:v>86.4347114375187</c:v>
                </c:pt>
                <c:pt idx="163">
                  <c:v>86.596312649763007</c:v>
                </c:pt>
                <c:pt idx="164">
                  <c:v>86.6255962645034</c:v>
                </c:pt>
                <c:pt idx="165">
                  <c:v>86.172198508437532</c:v>
                </c:pt>
                <c:pt idx="166">
                  <c:v>86.292284427379855</c:v>
                </c:pt>
                <c:pt idx="167">
                  <c:v>86.083028676390853</c:v>
                </c:pt>
                <c:pt idx="168">
                  <c:v>86.182464360718086</c:v>
                </c:pt>
                <c:pt idx="169">
                  <c:v>86.021992641860621</c:v>
                </c:pt>
                <c:pt idx="170">
                  <c:v>85.883059644932374</c:v>
                </c:pt>
                <c:pt idx="171">
                  <c:v>85.687283317402944</c:v>
                </c:pt>
                <c:pt idx="172">
                  <c:v>84.282179842070519</c:v>
                </c:pt>
                <c:pt idx="173">
                  <c:v>83.912126783036399</c:v>
                </c:pt>
                <c:pt idx="174">
                  <c:v>83.446519972604349</c:v>
                </c:pt>
                <c:pt idx="175">
                  <c:v>83.513392780774382</c:v>
                </c:pt>
                <c:pt idx="176">
                  <c:v>83.377960698797978</c:v>
                </c:pt>
                <c:pt idx="177">
                  <c:v>83.218522696864454</c:v>
                </c:pt>
                <c:pt idx="178">
                  <c:v>83.508215367169555</c:v>
                </c:pt>
                <c:pt idx="179">
                  <c:v>83.333931883342032</c:v>
                </c:pt>
                <c:pt idx="180">
                  <c:v>83.57937276516725</c:v>
                </c:pt>
                <c:pt idx="181">
                  <c:v>83.330770068431562</c:v>
                </c:pt>
                <c:pt idx="182">
                  <c:v>83.251427812469004</c:v>
                </c:pt>
                <c:pt idx="183">
                  <c:v>83.043123763620414</c:v>
                </c:pt>
                <c:pt idx="184">
                  <c:v>83.216835616684449</c:v>
                </c:pt>
                <c:pt idx="185">
                  <c:v>83.132810031419112</c:v>
                </c:pt>
                <c:pt idx="186">
                  <c:v>83.846890178243882</c:v>
                </c:pt>
                <c:pt idx="187">
                  <c:v>83.721130749935909</c:v>
                </c:pt>
                <c:pt idx="188">
                  <c:v>83.631173052135495</c:v>
                </c:pt>
                <c:pt idx="189">
                  <c:v>83.867532295092445</c:v>
                </c:pt>
                <c:pt idx="190">
                  <c:v>84.309884750073735</c:v>
                </c:pt>
                <c:pt idx="191">
                  <c:v>84.696026950174414</c:v>
                </c:pt>
                <c:pt idx="192">
                  <c:v>84.69457067466125</c:v>
                </c:pt>
                <c:pt idx="193">
                  <c:v>84.84325861547714</c:v>
                </c:pt>
                <c:pt idx="194">
                  <c:v>85.373502477719299</c:v>
                </c:pt>
                <c:pt idx="195">
                  <c:v>85.049096981179417</c:v>
                </c:pt>
                <c:pt idx="196">
                  <c:v>85.073724925629179</c:v>
                </c:pt>
                <c:pt idx="197">
                  <c:v>84.959827311786071</c:v>
                </c:pt>
                <c:pt idx="198">
                  <c:v>78.155373790044038</c:v>
                </c:pt>
                <c:pt idx="199">
                  <c:v>78.122357762746631</c:v>
                </c:pt>
                <c:pt idx="200">
                  <c:v>78.058913337988088</c:v>
                </c:pt>
                <c:pt idx="201">
                  <c:v>77.902074898536327</c:v>
                </c:pt>
                <c:pt idx="202">
                  <c:v>77.951507804024004</c:v>
                </c:pt>
                <c:pt idx="203">
                  <c:v>73.793391472269363</c:v>
                </c:pt>
                <c:pt idx="204">
                  <c:v>73.754193637586027</c:v>
                </c:pt>
                <c:pt idx="205">
                  <c:v>73.394944352178243</c:v>
                </c:pt>
                <c:pt idx="206">
                  <c:v>73.57845495264786</c:v>
                </c:pt>
                <c:pt idx="207">
                  <c:v>73.486568740620086</c:v>
                </c:pt>
                <c:pt idx="208">
                  <c:v>73.460466297913811</c:v>
                </c:pt>
                <c:pt idx="209">
                  <c:v>73.476252154084136</c:v>
                </c:pt>
                <c:pt idx="210">
                  <c:v>73.425719193684799</c:v>
                </c:pt>
                <c:pt idx="211">
                  <c:v>73.307268190093239</c:v>
                </c:pt>
                <c:pt idx="212">
                  <c:v>73.65418984782788</c:v>
                </c:pt>
                <c:pt idx="213">
                  <c:v>73.437366438747929</c:v>
                </c:pt>
                <c:pt idx="214">
                  <c:v>73.498581050214852</c:v>
                </c:pt>
                <c:pt idx="215">
                  <c:v>73.636782346758238</c:v>
                </c:pt>
                <c:pt idx="216">
                  <c:v>73.751993896170077</c:v>
                </c:pt>
                <c:pt idx="217">
                  <c:v>73.221617399741689</c:v>
                </c:pt>
                <c:pt idx="218">
                  <c:v>73.323220281820198</c:v>
                </c:pt>
                <c:pt idx="219">
                  <c:v>73.230326723083337</c:v>
                </c:pt>
                <c:pt idx="220">
                  <c:v>73.230536381634494</c:v>
                </c:pt>
                <c:pt idx="221">
                  <c:v>73.324693939511192</c:v>
                </c:pt>
                <c:pt idx="222">
                  <c:v>73.402356887618353</c:v>
                </c:pt>
                <c:pt idx="223">
                  <c:v>73.081412166124252</c:v>
                </c:pt>
                <c:pt idx="224">
                  <c:v>73.153048322819842</c:v>
                </c:pt>
                <c:pt idx="225">
                  <c:v>73.206317284622202</c:v>
                </c:pt>
                <c:pt idx="226">
                  <c:v>73.166104915775705</c:v>
                </c:pt>
                <c:pt idx="227">
                  <c:v>72.870051816181359</c:v>
                </c:pt>
                <c:pt idx="228">
                  <c:v>72.800612755079158</c:v>
                </c:pt>
                <c:pt idx="229">
                  <c:v>72.987798746059568</c:v>
                </c:pt>
                <c:pt idx="230">
                  <c:v>72.545434363169974</c:v>
                </c:pt>
                <c:pt idx="231">
                  <c:v>72.616197289466953</c:v>
                </c:pt>
                <c:pt idx="232">
                  <c:v>77.057648057156271</c:v>
                </c:pt>
                <c:pt idx="233">
                  <c:v>77.366691642184705</c:v>
                </c:pt>
                <c:pt idx="234">
                  <c:v>77.145664689498403</c:v>
                </c:pt>
                <c:pt idx="235">
                  <c:v>77.498892122252045</c:v>
                </c:pt>
                <c:pt idx="236">
                  <c:v>76.751105126471728</c:v>
                </c:pt>
                <c:pt idx="237">
                  <c:v>76.961045638699744</c:v>
                </c:pt>
                <c:pt idx="238">
                  <c:v>76.727358134190865</c:v>
                </c:pt>
                <c:pt idx="239">
                  <c:v>76.575710051182</c:v>
                </c:pt>
                <c:pt idx="240">
                  <c:v>76.483357377393546</c:v>
                </c:pt>
                <c:pt idx="241">
                  <c:v>76.396536778755404</c:v>
                </c:pt>
                <c:pt idx="242">
                  <c:v>76.14558703333131</c:v>
                </c:pt>
                <c:pt idx="243">
                  <c:v>76.159998041446372</c:v>
                </c:pt>
                <c:pt idx="244">
                  <c:v>75.766068401366454</c:v>
                </c:pt>
                <c:pt idx="245">
                  <c:v>75.981937802983097</c:v>
                </c:pt>
                <c:pt idx="246">
                  <c:v>76.106263367494904</c:v>
                </c:pt>
                <c:pt idx="247">
                  <c:v>76.219039659802775</c:v>
                </c:pt>
                <c:pt idx="248">
                  <c:v>76.437746237712219</c:v>
                </c:pt>
                <c:pt idx="249">
                  <c:v>76.581315667530291</c:v>
                </c:pt>
                <c:pt idx="250">
                  <c:v>76.786350047599583</c:v>
                </c:pt>
                <c:pt idx="251">
                  <c:v>76.825791342732657</c:v>
                </c:pt>
                <c:pt idx="252">
                  <c:v>76.85111458677622</c:v>
                </c:pt>
                <c:pt idx="253">
                  <c:v>77.029841193086739</c:v>
                </c:pt>
                <c:pt idx="254">
                  <c:v>77.111675581866052</c:v>
                </c:pt>
                <c:pt idx="255">
                  <c:v>77.175537903702107</c:v>
                </c:pt>
                <c:pt idx="256">
                  <c:v>77.353218534721194</c:v>
                </c:pt>
                <c:pt idx="257">
                  <c:v>76.919683066811501</c:v>
                </c:pt>
                <c:pt idx="258">
                  <c:v>76.785158515268421</c:v>
                </c:pt>
                <c:pt idx="259">
                  <c:v>76.533303454079203</c:v>
                </c:pt>
                <c:pt idx="260">
                  <c:v>76.503599245448768</c:v>
                </c:pt>
                <c:pt idx="261">
                  <c:v>69.193298860900413</c:v>
                </c:pt>
                <c:pt idx="262">
                  <c:v>69.227858430175104</c:v>
                </c:pt>
                <c:pt idx="263">
                  <c:v>68.711990826022301</c:v>
                </c:pt>
                <c:pt idx="264">
                  <c:v>68.793135548858174</c:v>
                </c:pt>
                <c:pt idx="265">
                  <c:v>71.165126211651042</c:v>
                </c:pt>
                <c:pt idx="266">
                  <c:v>71.277016705875809</c:v>
                </c:pt>
                <c:pt idx="267">
                  <c:v>71.440222723167665</c:v>
                </c:pt>
                <c:pt idx="268">
                  <c:v>71.601586096436549</c:v>
                </c:pt>
                <c:pt idx="269">
                  <c:v>71.437131907621804</c:v>
                </c:pt>
                <c:pt idx="270">
                  <c:v>71.363619447693509</c:v>
                </c:pt>
                <c:pt idx="271">
                  <c:v>71.487466880462591</c:v>
                </c:pt>
                <c:pt idx="272">
                  <c:v>71.088827798670835</c:v>
                </c:pt>
                <c:pt idx="273">
                  <c:v>71.063137388910405</c:v>
                </c:pt>
                <c:pt idx="274">
                  <c:v>71.011181203111647</c:v>
                </c:pt>
                <c:pt idx="275">
                  <c:v>71.056538775449269</c:v>
                </c:pt>
                <c:pt idx="276">
                  <c:v>71.179632752320202</c:v>
                </c:pt>
                <c:pt idx="277">
                  <c:v>71.236345142624373</c:v>
                </c:pt>
                <c:pt idx="278">
                  <c:v>70.561180175855114</c:v>
                </c:pt>
                <c:pt idx="279">
                  <c:v>70.954075748176379</c:v>
                </c:pt>
                <c:pt idx="280">
                  <c:v>70.815132922493817</c:v>
                </c:pt>
                <c:pt idx="281">
                  <c:v>70.630300241208346</c:v>
                </c:pt>
                <c:pt idx="282">
                  <c:v>70.755994461825324</c:v>
                </c:pt>
                <c:pt idx="283">
                  <c:v>71.075117933747904</c:v>
                </c:pt>
                <c:pt idx="284">
                  <c:v>70.598720624603459</c:v>
                </c:pt>
                <c:pt idx="285">
                  <c:v>70.417968803809458</c:v>
                </c:pt>
                <c:pt idx="286">
                  <c:v>70.591012392593044</c:v>
                </c:pt>
                <c:pt idx="287">
                  <c:v>70.439093558707881</c:v>
                </c:pt>
                <c:pt idx="288">
                  <c:v>70.313578668827432</c:v>
                </c:pt>
                <c:pt idx="289">
                  <c:v>70.417249002529246</c:v>
                </c:pt>
                <c:pt idx="290">
                  <c:v>70.548416660088378</c:v>
                </c:pt>
                <c:pt idx="291">
                  <c:v>70.195596749176843</c:v>
                </c:pt>
                <c:pt idx="292">
                  <c:v>70.359028266479115</c:v>
                </c:pt>
                <c:pt idx="293">
                  <c:v>70.443756744938668</c:v>
                </c:pt>
                <c:pt idx="294">
                  <c:v>70.378378810066494</c:v>
                </c:pt>
                <c:pt idx="295">
                  <c:v>70.559186111794858</c:v>
                </c:pt>
                <c:pt idx="296">
                  <c:v>70.4956568354078</c:v>
                </c:pt>
                <c:pt idx="297">
                  <c:v>70.145588230114413</c:v>
                </c:pt>
                <c:pt idx="298">
                  <c:v>70.102378017695514</c:v>
                </c:pt>
                <c:pt idx="299">
                  <c:v>70.660952395868733</c:v>
                </c:pt>
                <c:pt idx="300">
                  <c:v>70.433370512585086</c:v>
                </c:pt>
                <c:pt idx="301">
                  <c:v>70.415402023383095</c:v>
                </c:pt>
                <c:pt idx="302">
                  <c:v>70.53061221275982</c:v>
                </c:pt>
                <c:pt idx="303">
                  <c:v>70.580606790773231</c:v>
                </c:pt>
                <c:pt idx="304">
                  <c:v>70.096285807216915</c:v>
                </c:pt>
                <c:pt idx="305">
                  <c:v>70.04759155550903</c:v>
                </c:pt>
                <c:pt idx="306">
                  <c:v>70.193022233579924</c:v>
                </c:pt>
                <c:pt idx="307">
                  <c:v>70.282107996146991</c:v>
                </c:pt>
                <c:pt idx="308">
                  <c:v>70.334354682391989</c:v>
                </c:pt>
                <c:pt idx="309">
                  <c:v>70.27813856917146</c:v>
                </c:pt>
                <c:pt idx="310">
                  <c:v>70.341771988190985</c:v>
                </c:pt>
                <c:pt idx="311">
                  <c:v>70.582900555227098</c:v>
                </c:pt>
                <c:pt idx="312">
                  <c:v>70.591923246192266</c:v>
                </c:pt>
                <c:pt idx="313">
                  <c:v>70.44825345618041</c:v>
                </c:pt>
                <c:pt idx="314">
                  <c:v>74.803685573678408</c:v>
                </c:pt>
                <c:pt idx="315">
                  <c:v>74.718855767421374</c:v>
                </c:pt>
                <c:pt idx="316">
                  <c:v>74.63705835797947</c:v>
                </c:pt>
                <c:pt idx="317">
                  <c:v>74.90489903279493</c:v>
                </c:pt>
                <c:pt idx="318">
                  <c:v>74.947087787473905</c:v>
                </c:pt>
                <c:pt idx="319">
                  <c:v>74.646350612841388</c:v>
                </c:pt>
                <c:pt idx="320">
                  <c:v>74.793544818835883</c:v>
                </c:pt>
                <c:pt idx="321">
                  <c:v>74.670638499856906</c:v>
                </c:pt>
                <c:pt idx="322">
                  <c:v>74.637023577331291</c:v>
                </c:pt>
                <c:pt idx="323">
                  <c:v>74.729203707273854</c:v>
                </c:pt>
                <c:pt idx="324">
                  <c:v>74.8309909244756</c:v>
                </c:pt>
                <c:pt idx="325">
                  <c:v>74.961029006615206</c:v>
                </c:pt>
                <c:pt idx="326">
                  <c:v>75.051014896918787</c:v>
                </c:pt>
                <c:pt idx="327">
                  <c:v>75.168457100076438</c:v>
                </c:pt>
                <c:pt idx="328">
                  <c:v>75.186605934976654</c:v>
                </c:pt>
                <c:pt idx="329">
                  <c:v>75.21170656433199</c:v>
                </c:pt>
                <c:pt idx="330">
                  <c:v>75.128978560878565</c:v>
                </c:pt>
                <c:pt idx="331">
                  <c:v>75.083556168592992</c:v>
                </c:pt>
                <c:pt idx="332">
                  <c:v>76.555377564603518</c:v>
                </c:pt>
                <c:pt idx="333">
                  <c:v>79.376034692701964</c:v>
                </c:pt>
                <c:pt idx="334">
                  <c:v>79.383738986068593</c:v>
                </c:pt>
                <c:pt idx="335">
                  <c:v>83.483022381136863</c:v>
                </c:pt>
                <c:pt idx="336">
                  <c:v>83.778300271734111</c:v>
                </c:pt>
                <c:pt idx="337">
                  <c:v>83.51287254939767</c:v>
                </c:pt>
                <c:pt idx="338">
                  <c:v>83.559699876179181</c:v>
                </c:pt>
                <c:pt idx="339">
                  <c:v>84.516321105824971</c:v>
                </c:pt>
                <c:pt idx="340">
                  <c:v>84.790512020262454</c:v>
                </c:pt>
                <c:pt idx="341">
                  <c:v>84.629297638851995</c:v>
                </c:pt>
                <c:pt idx="342">
                  <c:v>84.274105835860851</c:v>
                </c:pt>
                <c:pt idx="343">
                  <c:v>84.045197604411342</c:v>
                </c:pt>
                <c:pt idx="344">
                  <c:v>83.935861342502818</c:v>
                </c:pt>
                <c:pt idx="345">
                  <c:v>84.16982070413745</c:v>
                </c:pt>
                <c:pt idx="346">
                  <c:v>78.676887201692438</c:v>
                </c:pt>
                <c:pt idx="347">
                  <c:v>74.682317819287547</c:v>
                </c:pt>
                <c:pt idx="348">
                  <c:v>74.702899286134681</c:v>
                </c:pt>
                <c:pt idx="349">
                  <c:v>74.781268980017074</c:v>
                </c:pt>
                <c:pt idx="350">
                  <c:v>75.682597172379204</c:v>
                </c:pt>
                <c:pt idx="351">
                  <c:v>75.224990664595509</c:v>
                </c:pt>
                <c:pt idx="352">
                  <c:v>76.0727526039868</c:v>
                </c:pt>
                <c:pt idx="353">
                  <c:v>75.664920624524427</c:v>
                </c:pt>
                <c:pt idx="354">
                  <c:v>75.91846860469191</c:v>
                </c:pt>
                <c:pt idx="355">
                  <c:v>75.519709732436567</c:v>
                </c:pt>
                <c:pt idx="356">
                  <c:v>75.731084018996739</c:v>
                </c:pt>
                <c:pt idx="357">
                  <c:v>75.486893389492081</c:v>
                </c:pt>
                <c:pt idx="358">
                  <c:v>75.300185291286382</c:v>
                </c:pt>
                <c:pt idx="359">
                  <c:v>75.646120485239393</c:v>
                </c:pt>
                <c:pt idx="360">
                  <c:v>70.146288029415814</c:v>
                </c:pt>
                <c:pt idx="361">
                  <c:v>69.923300176994502</c:v>
                </c:pt>
                <c:pt idx="362">
                  <c:v>70.041893788185561</c:v>
                </c:pt>
                <c:pt idx="363">
                  <c:v>70.242899468009696</c:v>
                </c:pt>
                <c:pt idx="364">
                  <c:v>70.109163586853384</c:v>
                </c:pt>
                <c:pt idx="365">
                  <c:v>67.342112457187184</c:v>
                </c:pt>
                <c:pt idx="366">
                  <c:v>66.979845697788733</c:v>
                </c:pt>
                <c:pt idx="367">
                  <c:v>66.784951845834414</c:v>
                </c:pt>
                <c:pt idx="368">
                  <c:v>67.009993184257695</c:v>
                </c:pt>
                <c:pt idx="369">
                  <c:v>66.435018093513449</c:v>
                </c:pt>
                <c:pt idx="370">
                  <c:v>66.124950517018945</c:v>
                </c:pt>
                <c:pt idx="371">
                  <c:v>66.904102622433371</c:v>
                </c:pt>
                <c:pt idx="372">
                  <c:v>66.793271508615078</c:v>
                </c:pt>
                <c:pt idx="373">
                  <c:v>66.271926962102754</c:v>
                </c:pt>
                <c:pt idx="374">
                  <c:v>66.474715562197233</c:v>
                </c:pt>
                <c:pt idx="375">
                  <c:v>67.179165469555613</c:v>
                </c:pt>
                <c:pt idx="376">
                  <c:v>67.515114431207223</c:v>
                </c:pt>
                <c:pt idx="377">
                  <c:v>67.723877706451418</c:v>
                </c:pt>
                <c:pt idx="378">
                  <c:v>67.160807172457538</c:v>
                </c:pt>
                <c:pt idx="379">
                  <c:v>66.481832751782605</c:v>
                </c:pt>
                <c:pt idx="380">
                  <c:v>66.101182447249357</c:v>
                </c:pt>
                <c:pt idx="381">
                  <c:v>66.568621667248834</c:v>
                </c:pt>
                <c:pt idx="382">
                  <c:v>66.480690004750059</c:v>
                </c:pt>
                <c:pt idx="383">
                  <c:v>58.380771980910559</c:v>
                </c:pt>
                <c:pt idx="384">
                  <c:v>62.174583688487253</c:v>
                </c:pt>
                <c:pt idx="385">
                  <c:v>62.063538931777352</c:v>
                </c:pt>
                <c:pt idx="386">
                  <c:v>64.95159525830222</c:v>
                </c:pt>
                <c:pt idx="387">
                  <c:v>64.984992661655966</c:v>
                </c:pt>
                <c:pt idx="388">
                  <c:v>65.160561039960953</c:v>
                </c:pt>
                <c:pt idx="389">
                  <c:v>65.305304927351003</c:v>
                </c:pt>
                <c:pt idx="390">
                  <c:v>64.862944883179168</c:v>
                </c:pt>
                <c:pt idx="391">
                  <c:v>64.71639932828657</c:v>
                </c:pt>
                <c:pt idx="392">
                  <c:v>64.648852620751583</c:v>
                </c:pt>
                <c:pt idx="393">
                  <c:v>73.134557956471554</c:v>
                </c:pt>
                <c:pt idx="394">
                  <c:v>73.178200478461392</c:v>
                </c:pt>
                <c:pt idx="395">
                  <c:v>73.105109217098757</c:v>
                </c:pt>
                <c:pt idx="396">
                  <c:v>73.036986759256607</c:v>
                </c:pt>
                <c:pt idx="397">
                  <c:v>73.02091362993977</c:v>
                </c:pt>
                <c:pt idx="398">
                  <c:v>72.973478244039967</c:v>
                </c:pt>
                <c:pt idx="399">
                  <c:v>73.058572188925424</c:v>
                </c:pt>
                <c:pt idx="400">
                  <c:v>73.15753114115995</c:v>
                </c:pt>
                <c:pt idx="401">
                  <c:v>68.691603308325966</c:v>
                </c:pt>
                <c:pt idx="402">
                  <c:v>68.763541581592975</c:v>
                </c:pt>
                <c:pt idx="403">
                  <c:v>68.750636067986164</c:v>
                </c:pt>
                <c:pt idx="404">
                  <c:v>68.821176085904426</c:v>
                </c:pt>
                <c:pt idx="405">
                  <c:v>68.4547861201454</c:v>
                </c:pt>
                <c:pt idx="406">
                  <c:v>68.447139913872718</c:v>
                </c:pt>
                <c:pt idx="407">
                  <c:v>68.479255712708266</c:v>
                </c:pt>
                <c:pt idx="408">
                  <c:v>68.364942405795574</c:v>
                </c:pt>
                <c:pt idx="409">
                  <c:v>68.46183151541581</c:v>
                </c:pt>
                <c:pt idx="410">
                  <c:v>68.678742815635502</c:v>
                </c:pt>
                <c:pt idx="411">
                  <c:v>68.321831747277301</c:v>
                </c:pt>
                <c:pt idx="412">
                  <c:v>68.414508322796479</c:v>
                </c:pt>
                <c:pt idx="413">
                  <c:v>68.317907836030471</c:v>
                </c:pt>
                <c:pt idx="414">
                  <c:v>68.135211912297649</c:v>
                </c:pt>
                <c:pt idx="415">
                  <c:v>68.234514287363808</c:v>
                </c:pt>
                <c:pt idx="416">
                  <c:v>68.097270105490708</c:v>
                </c:pt>
                <c:pt idx="417">
                  <c:v>68.152640367613103</c:v>
                </c:pt>
                <c:pt idx="418">
                  <c:v>68.030028529405769</c:v>
                </c:pt>
                <c:pt idx="419">
                  <c:v>68.123426327056237</c:v>
                </c:pt>
                <c:pt idx="420">
                  <c:v>68.154433259243959</c:v>
                </c:pt>
                <c:pt idx="421">
                  <c:v>68.204517832013153</c:v>
                </c:pt>
                <c:pt idx="422">
                  <c:v>68.301395920007067</c:v>
                </c:pt>
                <c:pt idx="423">
                  <c:v>68.356847405825107</c:v>
                </c:pt>
                <c:pt idx="424">
                  <c:v>68.276688017887579</c:v>
                </c:pt>
                <c:pt idx="425">
                  <c:v>67.905337812802074</c:v>
                </c:pt>
                <c:pt idx="426">
                  <c:v>67.821825973216207</c:v>
                </c:pt>
                <c:pt idx="427">
                  <c:v>67.980316592336791</c:v>
                </c:pt>
                <c:pt idx="428">
                  <c:v>68.041252067564599</c:v>
                </c:pt>
                <c:pt idx="429">
                  <c:v>68.184276588687226</c:v>
                </c:pt>
                <c:pt idx="430">
                  <c:v>68.370882681941538</c:v>
                </c:pt>
                <c:pt idx="431">
                  <c:v>69.007907409067514</c:v>
                </c:pt>
                <c:pt idx="432">
                  <c:v>69.160681839230875</c:v>
                </c:pt>
                <c:pt idx="433">
                  <c:v>68.702058661430399</c:v>
                </c:pt>
                <c:pt idx="434">
                  <c:v>69.379933132115838</c:v>
                </c:pt>
                <c:pt idx="435">
                  <c:v>69.304055301667191</c:v>
                </c:pt>
                <c:pt idx="436">
                  <c:v>69.069414124812639</c:v>
                </c:pt>
                <c:pt idx="437">
                  <c:v>68.428929565154846</c:v>
                </c:pt>
                <c:pt idx="438">
                  <c:v>68.618944285363142</c:v>
                </c:pt>
                <c:pt idx="439">
                  <c:v>68.564142100475038</c:v>
                </c:pt>
                <c:pt idx="440">
                  <c:v>68.416703180217212</c:v>
                </c:pt>
                <c:pt idx="441">
                  <c:v>68.550266675037321</c:v>
                </c:pt>
                <c:pt idx="442">
                  <c:v>68.601258812837912</c:v>
                </c:pt>
                <c:pt idx="443">
                  <c:v>58.782536120688292</c:v>
                </c:pt>
                <c:pt idx="444">
                  <c:v>58.883742435526486</c:v>
                </c:pt>
                <c:pt idx="445">
                  <c:v>58.001950532491456</c:v>
                </c:pt>
                <c:pt idx="446">
                  <c:v>57.507399489934421</c:v>
                </c:pt>
                <c:pt idx="447">
                  <c:v>57.444207069824941</c:v>
                </c:pt>
                <c:pt idx="448">
                  <c:v>57.45490956609445</c:v>
                </c:pt>
                <c:pt idx="449">
                  <c:v>57.400813973205302</c:v>
                </c:pt>
                <c:pt idx="450">
                  <c:v>57.446568317281113</c:v>
                </c:pt>
                <c:pt idx="451">
                  <c:v>57.342902667483884</c:v>
                </c:pt>
                <c:pt idx="452">
                  <c:v>57.352315060542068</c:v>
                </c:pt>
                <c:pt idx="453">
                  <c:v>57.133069071342433</c:v>
                </c:pt>
                <c:pt idx="454">
                  <c:v>57.162290101643464</c:v>
                </c:pt>
                <c:pt idx="455">
                  <c:v>57.031537934253997</c:v>
                </c:pt>
                <c:pt idx="456">
                  <c:v>57.03432489588198</c:v>
                </c:pt>
                <c:pt idx="457">
                  <c:v>57.060192915538231</c:v>
                </c:pt>
                <c:pt idx="458">
                  <c:v>56.851300328501978</c:v>
                </c:pt>
                <c:pt idx="459">
                  <c:v>56.946946949302692</c:v>
                </c:pt>
                <c:pt idx="460">
                  <c:v>57.066308988759815</c:v>
                </c:pt>
                <c:pt idx="461">
                  <c:v>57.132640016859526</c:v>
                </c:pt>
                <c:pt idx="462">
                  <c:v>56.920865547383968</c:v>
                </c:pt>
                <c:pt idx="463">
                  <c:v>52.761175385274449</c:v>
                </c:pt>
                <c:pt idx="464">
                  <c:v>52.830049886298312</c:v>
                </c:pt>
                <c:pt idx="465">
                  <c:v>52.840870509805306</c:v>
                </c:pt>
                <c:pt idx="466">
                  <c:v>52.928970329233216</c:v>
                </c:pt>
                <c:pt idx="467">
                  <c:v>52.57929996441959</c:v>
                </c:pt>
                <c:pt idx="468">
                  <c:v>52.566896317618664</c:v>
                </c:pt>
                <c:pt idx="469">
                  <c:v>52.555216272412387</c:v>
                </c:pt>
                <c:pt idx="470">
                  <c:v>52.64954433640284</c:v>
                </c:pt>
                <c:pt idx="471">
                  <c:v>52.702379783657406</c:v>
                </c:pt>
                <c:pt idx="472">
                  <c:v>52.607336963127423</c:v>
                </c:pt>
                <c:pt idx="473">
                  <c:v>52.532858660531858</c:v>
                </c:pt>
                <c:pt idx="474">
                  <c:v>52.281657313239712</c:v>
                </c:pt>
                <c:pt idx="475">
                  <c:v>52.301757846424337</c:v>
                </c:pt>
                <c:pt idx="476">
                  <c:v>52.239665442520511</c:v>
                </c:pt>
                <c:pt idx="477">
                  <c:v>52.070803829542953</c:v>
                </c:pt>
                <c:pt idx="478">
                  <c:v>51.928259314304945</c:v>
                </c:pt>
                <c:pt idx="479">
                  <c:v>52.157025627860691</c:v>
                </c:pt>
                <c:pt idx="480">
                  <c:v>52.020568230173893</c:v>
                </c:pt>
                <c:pt idx="481">
                  <c:v>51.91559450850454</c:v>
                </c:pt>
                <c:pt idx="482">
                  <c:v>51.840285187500101</c:v>
                </c:pt>
                <c:pt idx="483">
                  <c:v>51.998795749588979</c:v>
                </c:pt>
                <c:pt idx="484">
                  <c:v>51.94669561155527</c:v>
                </c:pt>
                <c:pt idx="485">
                  <c:v>51.822839242532616</c:v>
                </c:pt>
                <c:pt idx="486">
                  <c:v>52.010834576350128</c:v>
                </c:pt>
                <c:pt idx="487">
                  <c:v>51.581562330716146</c:v>
                </c:pt>
                <c:pt idx="488">
                  <c:v>49.617748876237918</c:v>
                </c:pt>
                <c:pt idx="489">
                  <c:v>49.489090479595028</c:v>
                </c:pt>
                <c:pt idx="490">
                  <c:v>49.426128877986649</c:v>
                </c:pt>
                <c:pt idx="491">
                  <c:v>49.392016873404017</c:v>
                </c:pt>
                <c:pt idx="492">
                  <c:v>49.393818197613967</c:v>
                </c:pt>
                <c:pt idx="493">
                  <c:v>49.330576380918437</c:v>
                </c:pt>
                <c:pt idx="494">
                  <c:v>49.362500128416379</c:v>
                </c:pt>
                <c:pt idx="495">
                  <c:v>48.957265917912714</c:v>
                </c:pt>
                <c:pt idx="496">
                  <c:v>48.774376246397175</c:v>
                </c:pt>
                <c:pt idx="497">
                  <c:v>48.827293119684491</c:v>
                </c:pt>
                <c:pt idx="498">
                  <c:v>48.802434266287101</c:v>
                </c:pt>
                <c:pt idx="499">
                  <c:v>48.73266544504488</c:v>
                </c:pt>
                <c:pt idx="500">
                  <c:v>51.613976715062826</c:v>
                </c:pt>
                <c:pt idx="501">
                  <c:v>51.583193126361792</c:v>
                </c:pt>
                <c:pt idx="502">
                  <c:v>55.659817064185823</c:v>
                </c:pt>
                <c:pt idx="503">
                  <c:v>55.568500226289586</c:v>
                </c:pt>
                <c:pt idx="504">
                  <c:v>56.788231550384296</c:v>
                </c:pt>
                <c:pt idx="505">
                  <c:v>57.331883343686464</c:v>
                </c:pt>
                <c:pt idx="506">
                  <c:v>57.177625782137007</c:v>
                </c:pt>
                <c:pt idx="507">
                  <c:v>57.263442299409206</c:v>
                </c:pt>
                <c:pt idx="508">
                  <c:v>56.850154354990046</c:v>
                </c:pt>
                <c:pt idx="509">
                  <c:v>56.837487371621755</c:v>
                </c:pt>
                <c:pt idx="510">
                  <c:v>56.677154913803754</c:v>
                </c:pt>
                <c:pt idx="511">
                  <c:v>56.772455038554412</c:v>
                </c:pt>
                <c:pt idx="512">
                  <c:v>56.863729846754552</c:v>
                </c:pt>
                <c:pt idx="513">
                  <c:v>56.43770758993908</c:v>
                </c:pt>
                <c:pt idx="514">
                  <c:v>58.617500034849201</c:v>
                </c:pt>
                <c:pt idx="515">
                  <c:v>58.5901687191311</c:v>
                </c:pt>
                <c:pt idx="516">
                  <c:v>58.513892009711441</c:v>
                </c:pt>
                <c:pt idx="517">
                  <c:v>58.518477917495069</c:v>
                </c:pt>
                <c:pt idx="518">
                  <c:v>58.417663222192786</c:v>
                </c:pt>
                <c:pt idx="519">
                  <c:v>58.100586526531394</c:v>
                </c:pt>
                <c:pt idx="520">
                  <c:v>58.308597652333617</c:v>
                </c:pt>
                <c:pt idx="521">
                  <c:v>58.23037083881345</c:v>
                </c:pt>
                <c:pt idx="522">
                  <c:v>58.087914660466481</c:v>
                </c:pt>
                <c:pt idx="523">
                  <c:v>57.816420418989445</c:v>
                </c:pt>
                <c:pt idx="524">
                  <c:v>57.630687183317001</c:v>
                </c:pt>
                <c:pt idx="525">
                  <c:v>64.005988683368486</c:v>
                </c:pt>
                <c:pt idx="526">
                  <c:v>63.752261668771425</c:v>
                </c:pt>
                <c:pt idx="527">
                  <c:v>65.548420436051657</c:v>
                </c:pt>
                <c:pt idx="528">
                  <c:v>65.15786887542717</c:v>
                </c:pt>
                <c:pt idx="529">
                  <c:v>65.00701847059382</c:v>
                </c:pt>
                <c:pt idx="530">
                  <c:v>64.595068990117881</c:v>
                </c:pt>
                <c:pt idx="531">
                  <c:v>65.461977572231092</c:v>
                </c:pt>
                <c:pt idx="532">
                  <c:v>66.880437212656958</c:v>
                </c:pt>
                <c:pt idx="533">
                  <c:v>69.429062739184317</c:v>
                </c:pt>
                <c:pt idx="534">
                  <c:v>69.350666216596366</c:v>
                </c:pt>
                <c:pt idx="535">
                  <c:v>68.876156667554952</c:v>
                </c:pt>
                <c:pt idx="536">
                  <c:v>69.026288896909065</c:v>
                </c:pt>
                <c:pt idx="537">
                  <c:v>68.737146220274752</c:v>
                </c:pt>
                <c:pt idx="538">
                  <c:v>68.79960017225136</c:v>
                </c:pt>
                <c:pt idx="539">
                  <c:v>68.817109691142434</c:v>
                </c:pt>
                <c:pt idx="540">
                  <c:v>68.528380548099463</c:v>
                </c:pt>
                <c:pt idx="541">
                  <c:v>68.764719794101907</c:v>
                </c:pt>
                <c:pt idx="542">
                  <c:v>68.911753925026687</c:v>
                </c:pt>
                <c:pt idx="543">
                  <c:v>68.66706775020549</c:v>
                </c:pt>
                <c:pt idx="544">
                  <c:v>69.234710091174591</c:v>
                </c:pt>
                <c:pt idx="545">
                  <c:v>69.54801819186396</c:v>
                </c:pt>
                <c:pt idx="546">
                  <c:v>70.704971809854953</c:v>
                </c:pt>
                <c:pt idx="547">
                  <c:v>70.667686305856606</c:v>
                </c:pt>
                <c:pt idx="548">
                  <c:v>70.39292041839947</c:v>
                </c:pt>
                <c:pt idx="549">
                  <c:v>70.588198622329273</c:v>
                </c:pt>
                <c:pt idx="550">
                  <c:v>70.101666045202705</c:v>
                </c:pt>
                <c:pt idx="551">
                  <c:v>70.251391349843786</c:v>
                </c:pt>
                <c:pt idx="552">
                  <c:v>70.600111399608807</c:v>
                </c:pt>
                <c:pt idx="553">
                  <c:v>70.59425536791629</c:v>
                </c:pt>
                <c:pt idx="554">
                  <c:v>70.250613610409886</c:v>
                </c:pt>
                <c:pt idx="555">
                  <c:v>70.341662404278267</c:v>
                </c:pt>
                <c:pt idx="556">
                  <c:v>71.143315185986893</c:v>
                </c:pt>
                <c:pt idx="557">
                  <c:v>70.618372099866832</c:v>
                </c:pt>
                <c:pt idx="558">
                  <c:v>71.186640684196931</c:v>
                </c:pt>
                <c:pt idx="559">
                  <c:v>70.772067127110873</c:v>
                </c:pt>
                <c:pt idx="560">
                  <c:v>69.975089777243369</c:v>
                </c:pt>
                <c:pt idx="561">
                  <c:v>70.074986115032758</c:v>
                </c:pt>
                <c:pt idx="562">
                  <c:v>69.81690431538226</c:v>
                </c:pt>
                <c:pt idx="563">
                  <c:v>70.105733848900883</c:v>
                </c:pt>
                <c:pt idx="564">
                  <c:v>69.761307336598534</c:v>
                </c:pt>
                <c:pt idx="565">
                  <c:v>69.627291232497896</c:v>
                </c:pt>
                <c:pt idx="566">
                  <c:v>69.511884697612487</c:v>
                </c:pt>
                <c:pt idx="567">
                  <c:v>69.931698223256646</c:v>
                </c:pt>
                <c:pt idx="568">
                  <c:v>69.760376352762265</c:v>
                </c:pt>
                <c:pt idx="569">
                  <c:v>69.84401568768395</c:v>
                </c:pt>
                <c:pt idx="570">
                  <c:v>69.391263059953104</c:v>
                </c:pt>
                <c:pt idx="571">
                  <c:v>70.68857200102498</c:v>
                </c:pt>
                <c:pt idx="572">
                  <c:v>70.718450600482171</c:v>
                </c:pt>
                <c:pt idx="573">
                  <c:v>71.889869210595322</c:v>
                </c:pt>
                <c:pt idx="574">
                  <c:v>72.077862878024916</c:v>
                </c:pt>
                <c:pt idx="575">
                  <c:v>73.198847560895828</c:v>
                </c:pt>
                <c:pt idx="576">
                  <c:v>72.644076260593891</c:v>
                </c:pt>
                <c:pt idx="577">
                  <c:v>75.600207747401001</c:v>
                </c:pt>
                <c:pt idx="578">
                  <c:v>75.118852747759817</c:v>
                </c:pt>
                <c:pt idx="579">
                  <c:v>74.902240180821494</c:v>
                </c:pt>
                <c:pt idx="580">
                  <c:v>74.777340191478459</c:v>
                </c:pt>
                <c:pt idx="581">
                  <c:v>74.77288697665773</c:v>
                </c:pt>
                <c:pt idx="582">
                  <c:v>74.267907371292694</c:v>
                </c:pt>
                <c:pt idx="583">
                  <c:v>74.3147573000725</c:v>
                </c:pt>
                <c:pt idx="584">
                  <c:v>74.057114642715106</c:v>
                </c:pt>
                <c:pt idx="585">
                  <c:v>74.099176846761168</c:v>
                </c:pt>
                <c:pt idx="586">
                  <c:v>74.180805316347659</c:v>
                </c:pt>
                <c:pt idx="587">
                  <c:v>74.223116387835191</c:v>
                </c:pt>
                <c:pt idx="588">
                  <c:v>74.002072985522744</c:v>
                </c:pt>
                <c:pt idx="589">
                  <c:v>74.499916909033743</c:v>
                </c:pt>
                <c:pt idx="590">
                  <c:v>74.055109029453732</c:v>
                </c:pt>
                <c:pt idx="591">
                  <c:v>73.928538488313478</c:v>
                </c:pt>
                <c:pt idx="592">
                  <c:v>73.816433476292559</c:v>
                </c:pt>
                <c:pt idx="593">
                  <c:v>75.774633347941801</c:v>
                </c:pt>
                <c:pt idx="594">
                  <c:v>77.100357111726282</c:v>
                </c:pt>
                <c:pt idx="595">
                  <c:v>77.49291810608122</c:v>
                </c:pt>
                <c:pt idx="596">
                  <c:v>77.258319668377382</c:v>
                </c:pt>
                <c:pt idx="597">
                  <c:v>77.461929384342028</c:v>
                </c:pt>
                <c:pt idx="598">
                  <c:v>80.381328470688089</c:v>
                </c:pt>
                <c:pt idx="599">
                  <c:v>81.409648486901602</c:v>
                </c:pt>
                <c:pt idx="600">
                  <c:v>81.399790343886409</c:v>
                </c:pt>
                <c:pt idx="601">
                  <c:v>81.058133258107532</c:v>
                </c:pt>
                <c:pt idx="602">
                  <c:v>80.498692778211449</c:v>
                </c:pt>
                <c:pt idx="603">
                  <c:v>80.138883545288181</c:v>
                </c:pt>
                <c:pt idx="604">
                  <c:v>79.408801473240302</c:v>
                </c:pt>
                <c:pt idx="605">
                  <c:v>80.616622062272853</c:v>
                </c:pt>
                <c:pt idx="606">
                  <c:v>80.604027639423492</c:v>
                </c:pt>
                <c:pt idx="607">
                  <c:v>80.336987249985725</c:v>
                </c:pt>
                <c:pt idx="608">
                  <c:v>80.04947250650531</c:v>
                </c:pt>
                <c:pt idx="609">
                  <c:v>79.591153701786553</c:v>
                </c:pt>
                <c:pt idx="610">
                  <c:v>79.529709729181363</c:v>
                </c:pt>
                <c:pt idx="611">
                  <c:v>79.464151436226743</c:v>
                </c:pt>
                <c:pt idx="612">
                  <c:v>78.579855293782259</c:v>
                </c:pt>
                <c:pt idx="613">
                  <c:v>77.955058322637413</c:v>
                </c:pt>
                <c:pt idx="614">
                  <c:v>78.835322203115169</c:v>
                </c:pt>
                <c:pt idx="615">
                  <c:v>79.303189756306338</c:v>
                </c:pt>
                <c:pt idx="616">
                  <c:v>79.597839803510738</c:v>
                </c:pt>
                <c:pt idx="617">
                  <c:v>79.595420685781875</c:v>
                </c:pt>
                <c:pt idx="618">
                  <c:v>79.968764300229154</c:v>
                </c:pt>
                <c:pt idx="619">
                  <c:v>78.473202627969357</c:v>
                </c:pt>
                <c:pt idx="620">
                  <c:v>75.942691250845243</c:v>
                </c:pt>
                <c:pt idx="621">
                  <c:v>75.966041680365791</c:v>
                </c:pt>
                <c:pt idx="622">
                  <c:v>75.739276605330801</c:v>
                </c:pt>
                <c:pt idx="623">
                  <c:v>75.665106675386014</c:v>
                </c:pt>
                <c:pt idx="624">
                  <c:v>73.997848855069932</c:v>
                </c:pt>
                <c:pt idx="625">
                  <c:v>71.998454604636891</c:v>
                </c:pt>
                <c:pt idx="626">
                  <c:v>72.292656480036683</c:v>
                </c:pt>
                <c:pt idx="627">
                  <c:v>72.265764040374762</c:v>
                </c:pt>
                <c:pt idx="628">
                  <c:v>71.738028142074313</c:v>
                </c:pt>
                <c:pt idx="629">
                  <c:v>72.034583164360996</c:v>
                </c:pt>
                <c:pt idx="630">
                  <c:v>73.087825079452543</c:v>
                </c:pt>
                <c:pt idx="631">
                  <c:v>72.799997253595194</c:v>
                </c:pt>
                <c:pt idx="632">
                  <c:v>73.761671008626635</c:v>
                </c:pt>
                <c:pt idx="633">
                  <c:v>73.804101216373695</c:v>
                </c:pt>
                <c:pt idx="634">
                  <c:v>73.782794474855322</c:v>
                </c:pt>
                <c:pt idx="635">
                  <c:v>73.16937128923604</c:v>
                </c:pt>
                <c:pt idx="636">
                  <c:v>73.833575606206253</c:v>
                </c:pt>
                <c:pt idx="637">
                  <c:v>75.017288338697512</c:v>
                </c:pt>
                <c:pt idx="638">
                  <c:v>72.217903431787661</c:v>
                </c:pt>
                <c:pt idx="639">
                  <c:v>71.627187082168888</c:v>
                </c:pt>
                <c:pt idx="640">
                  <c:v>72.008323814837837</c:v>
                </c:pt>
                <c:pt idx="641">
                  <c:v>70.946988403245541</c:v>
                </c:pt>
                <c:pt idx="642">
                  <c:v>70.693618471920132</c:v>
                </c:pt>
                <c:pt idx="643">
                  <c:v>70.205748874516232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58-475B-A9E0-91A797F3C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25280"/>
        <c:axId val="444626816"/>
      </c:lineChart>
      <c:catAx>
        <c:axId val="4446252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ln/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44462681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444626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% NAV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44462528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2016-08.xlsm]Sonata Net IO &amp; CMO MV QT!SonataNetIO_CMOMV_PivotTable1</c:name>
    <c:fmtId val="2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5"/>
        <c:spPr>
          <a:ln w="12700">
            <a:solidFill>
              <a:srgbClr val="C4B59B"/>
            </a:solidFill>
          </a:ln>
        </c:spPr>
        <c:marker>
          <c:symbol val="none"/>
        </c:marker>
      </c:pivotFmt>
      <c:pivotFmt>
        <c:idx val="6"/>
      </c:pivotFmt>
      <c:pivotFmt>
        <c:idx val="7"/>
      </c:pivotFmt>
      <c:pivotFmt>
        <c:idx val="8"/>
        <c:spPr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9"/>
        <c:spPr>
          <a:ln w="12700">
            <a:solidFill>
              <a:srgbClr val="C4B59B"/>
            </a:solidFill>
          </a:ln>
        </c:spPr>
        <c:marker>
          <c:symbol val="none"/>
        </c:marker>
      </c:pivotFmt>
      <c:pivotFmt>
        <c:idx val="10"/>
        <c:spPr>
          <a:solidFill>
            <a:srgbClr val="2E398A"/>
          </a:solidFill>
          <a:ln w="12700">
            <a:solidFill>
              <a:srgbClr val="2E398A"/>
            </a:solidFill>
          </a:ln>
        </c:spPr>
        <c:marker>
          <c:symbol val="none"/>
        </c:marker>
      </c:pivotFmt>
      <c:pivotFmt>
        <c:idx val="11"/>
        <c:spPr>
          <a:solidFill>
            <a:srgbClr val="C4B59B"/>
          </a:solidFill>
          <a:ln w="12700">
            <a:solidFill>
              <a:srgbClr val="C4B59B"/>
            </a:solidFill>
          </a:ln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'Sonata Net IO &amp; CMO MV QT'!$B$3</c:f>
              <c:strCache>
                <c:ptCount val="1"/>
                <c:pt idx="0">
                  <c:v>Net IO</c:v>
                </c:pt>
              </c:strCache>
            </c:strRef>
          </c:tx>
          <c:spPr>
            <a:solidFill>
              <a:srgbClr val="2E398A"/>
            </a:solidFill>
            <a:ln w="12700">
              <a:solidFill>
                <a:srgbClr val="2E398A"/>
              </a:solidFill>
            </a:ln>
          </c:spPr>
          <c:invertIfNegative val="0"/>
          <c:cat>
            <c:multiLvlStrRef>
              <c:f>'Sonata Net IO &amp; CMO MV QT'!$A$4:$A$17</c:f>
              <c:multiLvlStrCache>
                <c:ptCount val="1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</c:lvl>
              </c:multiLvlStrCache>
            </c:multiLvlStrRef>
          </c:cat>
          <c:val>
            <c:numRef>
              <c:f>'Sonata Net IO &amp; CMO MV QT'!$B$4:$B$17</c:f>
              <c:numCache>
                <c:formatCode>0.00</c:formatCode>
                <c:ptCount val="11"/>
                <c:pt idx="0">
                  <c:v>253.372455</c:v>
                </c:pt>
                <c:pt idx="1">
                  <c:v>1719.4520990000001</c:v>
                </c:pt>
                <c:pt idx="2">
                  <c:v>2447.6125019999995</c:v>
                </c:pt>
                <c:pt idx="3">
                  <c:v>1987.7096470000001</c:v>
                </c:pt>
                <c:pt idx="4">
                  <c:v>1508.9704689999999</c:v>
                </c:pt>
                <c:pt idx="5">
                  <c:v>1388.9056299999997</c:v>
                </c:pt>
                <c:pt idx="6">
                  <c:v>1818.3595600000006</c:v>
                </c:pt>
                <c:pt idx="7">
                  <c:v>1259.0016629999998</c:v>
                </c:pt>
                <c:pt idx="8">
                  <c:v>2119.2637930000005</c:v>
                </c:pt>
                <c:pt idx="9">
                  <c:v>3115.1606519999996</c:v>
                </c:pt>
                <c:pt idx="10">
                  <c:v>936.06957800000009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B4-49F9-9425-05C4C8BB2DAF}"/>
            </c:ext>
          </c:extLst>
        </c:ser>
        <c:ser>
          <c:idx val="1"/>
          <c:order val="1"/>
          <c:tx>
            <c:strRef>
              <c:f>'Sonata Net IO &amp; CMO MV QT'!$C$3</c:f>
              <c:strCache>
                <c:ptCount val="1"/>
                <c:pt idx="0">
                  <c:v>CMO</c:v>
                </c:pt>
              </c:strCache>
            </c:strRef>
          </c:tx>
          <c:spPr>
            <a:solidFill>
              <a:srgbClr val="C4B59B"/>
            </a:solidFill>
            <a:ln w="12700">
              <a:solidFill>
                <a:srgbClr val="C4B59B"/>
              </a:solidFill>
            </a:ln>
          </c:spPr>
          <c:invertIfNegative val="0"/>
          <c:cat>
            <c:multiLvlStrRef>
              <c:f>'Sonata Net IO &amp; CMO MV QT'!$A$4:$A$17</c:f>
              <c:multiLvlStrCache>
                <c:ptCount val="1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</c:lvl>
              </c:multiLvlStrCache>
            </c:multiLvlStrRef>
          </c:cat>
          <c:val>
            <c:numRef>
              <c:f>'Sonata Net IO &amp; CMO MV QT'!$C$4:$C$17</c:f>
              <c:numCache>
                <c:formatCode>0.00</c:formatCode>
                <c:ptCount val="11"/>
                <c:pt idx="0">
                  <c:v>2153.2364323352904</c:v>
                </c:pt>
                <c:pt idx="1">
                  <c:v>4999.8124292347638</c:v>
                </c:pt>
                <c:pt idx="2">
                  <c:v>5426.4664123445536</c:v>
                </c:pt>
                <c:pt idx="3">
                  <c:v>4755.4156523231622</c:v>
                </c:pt>
                <c:pt idx="4">
                  <c:v>4385.6001692476402</c:v>
                </c:pt>
                <c:pt idx="5">
                  <c:v>4804.2927241318584</c:v>
                </c:pt>
                <c:pt idx="6">
                  <c:v>4353.8356486935827</c:v>
                </c:pt>
                <c:pt idx="7">
                  <c:v>3408.1812591856756</c:v>
                </c:pt>
                <c:pt idx="8">
                  <c:v>3878.3038990965219</c:v>
                </c:pt>
                <c:pt idx="9">
                  <c:v>4834.8320352617311</c:v>
                </c:pt>
                <c:pt idx="10">
                  <c:v>1451.2837296320733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B4-49F9-9425-05C4C8BB2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25568"/>
        <c:axId val="444531456"/>
      </c:barChart>
      <c:catAx>
        <c:axId val="444525568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spPr>
          <a:ln/>
        </c:spPr>
        <c:crossAx val="444531456"/>
        <c:crosses val="autoZero"/>
        <c:auto val="1"/>
        <c:lblAlgn val="ctr"/>
        <c:lblOffset val="100"/>
        <c:noMultiLvlLbl val="0"/>
      </c:catAx>
      <c:valAx>
        <c:axId val="444531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% NAV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4445255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2016-08.xlsm]Perf S&amp;P Worst 10 Months!PivotTable2</c:name>
    <c:fmtId val="1"/>
  </c:pivotSource>
  <c:chart>
    <c:autoTitleDeleted val="0"/>
    <c:pivotFmts>
      <c:pivotFmt>
        <c:idx val="0"/>
        <c:spPr>
          <a:solidFill>
            <a:srgbClr val="2E398A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8891D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0399242923319843E-2"/>
          <c:y val="2.2161851865037777E-2"/>
          <c:w val="0.9313555067911593"/>
          <c:h val="0.926019345649850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'Perf S&amp;P Worst 10 Months'!$C$2</c:f>
              <c:strCache>
                <c:ptCount val="1"/>
                <c:pt idx="0">
                  <c:v>Cello</c:v>
                </c:pt>
              </c:strCache>
            </c:strRef>
          </c:tx>
          <c:spPr>
            <a:solidFill>
              <a:srgbClr val="2E398A"/>
            </a:solidFill>
            <a:ln>
              <a:noFill/>
            </a:ln>
            <a:effectLst/>
          </c:spPr>
          <c:invertIfNegative val="0"/>
          <c:cat>
            <c:strRef>
              <c:f>'Perf S&amp;P Worst 10 Months'!$B$3:$B$12</c:f>
              <c:strCache>
                <c:ptCount val="10"/>
                <c:pt idx="0">
                  <c:v>Jan-10</c:v>
                </c:pt>
                <c:pt idx="1">
                  <c:v>May-10</c:v>
                </c:pt>
                <c:pt idx="2">
                  <c:v>Jun-10</c:v>
                </c:pt>
                <c:pt idx="3">
                  <c:v>Aug-10</c:v>
                </c:pt>
                <c:pt idx="4">
                  <c:v>Aug-11</c:v>
                </c:pt>
                <c:pt idx="5">
                  <c:v>Sep-11</c:v>
                </c:pt>
                <c:pt idx="6">
                  <c:v>May-12</c:v>
                </c:pt>
                <c:pt idx="7">
                  <c:v>Jan-14</c:v>
                </c:pt>
                <c:pt idx="8">
                  <c:v>Aug-15</c:v>
                </c:pt>
                <c:pt idx="9">
                  <c:v>Jan-16</c:v>
                </c:pt>
              </c:strCache>
            </c:strRef>
          </c:cat>
          <c:val>
            <c:numRef>
              <c:f>'Perf S&amp;P Worst 10 Months'!$C$3:$C$12</c:f>
              <c:numCache>
                <c:formatCode>0.0000</c:formatCode>
                <c:ptCount val="10"/>
                <c:pt idx="0">
                  <c:v>1.4439354256410301E-2</c:v>
                </c:pt>
                <c:pt idx="1">
                  <c:v>1.49202048900194E-2</c:v>
                </c:pt>
                <c:pt idx="2">
                  <c:v>2.3409789098652E-2</c:v>
                </c:pt>
                <c:pt idx="3">
                  <c:v>1.01419366882489E-2</c:v>
                </c:pt>
                <c:pt idx="4">
                  <c:v>7.69859054429656E-3</c:v>
                </c:pt>
                <c:pt idx="5">
                  <c:v>-1.2384813060409399E-2</c:v>
                </c:pt>
                <c:pt idx="6">
                  <c:v>2.42846025810304E-2</c:v>
                </c:pt>
                <c:pt idx="7">
                  <c:v>1.27711891892557E-2</c:v>
                </c:pt>
                <c:pt idx="8">
                  <c:v>-2.1395285408645202E-3</c:v>
                </c:pt>
                <c:pt idx="9">
                  <c:v>8.6505278037831701E-3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DD-4A36-8CFB-A9A0D22AB9D8}"/>
            </c:ext>
          </c:extLst>
        </c:ser>
        <c:ser>
          <c:idx val="1"/>
          <c:order val="1"/>
          <c:tx>
            <c:strRef>
              <c:f>'Perf S&amp;P Worst 10 Months'!$D$2</c:f>
              <c:strCache>
                <c:ptCount val="1"/>
                <c:pt idx="0">
                  <c:v>S&amp;P 500</c:v>
                </c:pt>
              </c:strCache>
            </c:strRef>
          </c:tx>
          <c:spPr>
            <a:solidFill>
              <a:srgbClr val="8891D5"/>
            </a:solidFill>
            <a:ln>
              <a:noFill/>
            </a:ln>
            <a:effectLst/>
          </c:spPr>
          <c:invertIfNegative val="0"/>
          <c:cat>
            <c:strRef>
              <c:f>'Perf S&amp;P Worst 10 Months'!$B$3:$B$12</c:f>
              <c:strCache>
                <c:ptCount val="10"/>
                <c:pt idx="0">
                  <c:v>Jan-10</c:v>
                </c:pt>
                <c:pt idx="1">
                  <c:v>May-10</c:v>
                </c:pt>
                <c:pt idx="2">
                  <c:v>Jun-10</c:v>
                </c:pt>
                <c:pt idx="3">
                  <c:v>Aug-10</c:v>
                </c:pt>
                <c:pt idx="4">
                  <c:v>Aug-11</c:v>
                </c:pt>
                <c:pt idx="5">
                  <c:v>Sep-11</c:v>
                </c:pt>
                <c:pt idx="6">
                  <c:v>May-12</c:v>
                </c:pt>
                <c:pt idx="7">
                  <c:v>Jan-14</c:v>
                </c:pt>
                <c:pt idx="8">
                  <c:v>Aug-15</c:v>
                </c:pt>
                <c:pt idx="9">
                  <c:v>Jan-16</c:v>
                </c:pt>
              </c:strCache>
            </c:strRef>
          </c:cat>
          <c:val>
            <c:numRef>
              <c:f>'Perf S&amp;P Worst 10 Months'!$D$3:$D$12</c:f>
              <c:numCache>
                <c:formatCode>0.0000</c:formatCode>
                <c:ptCount val="10"/>
                <c:pt idx="0">
                  <c:v>-3.5999999999999997E-2</c:v>
                </c:pt>
                <c:pt idx="1">
                  <c:v>-7.9899999999999999E-2</c:v>
                </c:pt>
                <c:pt idx="2">
                  <c:v>-5.2299999999999999E-2</c:v>
                </c:pt>
                <c:pt idx="3">
                  <c:v>-4.5100000000000001E-2</c:v>
                </c:pt>
                <c:pt idx="4">
                  <c:v>-5.4300000000000001E-2</c:v>
                </c:pt>
                <c:pt idx="5">
                  <c:v>-7.0300000000000001E-2</c:v>
                </c:pt>
                <c:pt idx="6">
                  <c:v>-6.01007382192923E-2</c:v>
                </c:pt>
                <c:pt idx="7">
                  <c:v>-3.4574075915788399E-2</c:v>
                </c:pt>
                <c:pt idx="8">
                  <c:v>-6.0199999999999997E-2</c:v>
                </c:pt>
                <c:pt idx="9">
                  <c:v>-4.9599999999999998E-2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ADD-4A36-8CFB-A9A0D22AB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456128"/>
        <c:axId val="441457664"/>
      </c:barChart>
      <c:catAx>
        <c:axId val="44145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rgbClr val="86868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441457664"/>
        <c:crosses val="autoZero"/>
        <c:auto val="1"/>
        <c:lblAlgn val="ctr"/>
        <c:lblOffset val="100"/>
        <c:noMultiLvlLbl val="0"/>
      </c:catAx>
      <c:valAx>
        <c:axId val="44145766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rgbClr val="86868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en-US"/>
          </a:p>
        </c:txPr>
        <c:crossAx val="44145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1093717866941"/>
          <c:y val="0.72251597477091933"/>
          <c:w val="0.12846377809331214"/>
          <c:h val="0.12780859716633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[Presentation Data Source Master 2016-08.xlsm]Perf S&amp;P Best 10 Months!PivotTable3</c:name>
    <c:fmtId val="1"/>
  </c:pivotSource>
  <c:chart>
    <c:autoTitleDeleted val="0"/>
    <c:pivotFmts>
      <c:pivotFmt>
        <c:idx val="0"/>
        <c:spPr>
          <a:solidFill>
            <a:srgbClr val="2E398A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8891D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537965399152583E-2"/>
          <c:y val="3.3700217312617131E-2"/>
          <c:w val="0.93462034600847421"/>
          <c:h val="0.932599565374765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'Perf S&amp;P Best 10 Months'!$C$2</c:f>
              <c:strCache>
                <c:ptCount val="1"/>
                <c:pt idx="0">
                  <c:v>Cello</c:v>
                </c:pt>
              </c:strCache>
            </c:strRef>
          </c:tx>
          <c:spPr>
            <a:solidFill>
              <a:srgbClr val="2E398A"/>
            </a:solidFill>
            <a:ln>
              <a:noFill/>
            </a:ln>
            <a:effectLst/>
          </c:spPr>
          <c:invertIfNegative val="0"/>
          <c:cat>
            <c:strRef>
              <c:f>'Perf S&amp;P Best 10 Months'!$B$3:$B$12</c:f>
              <c:strCache>
                <c:ptCount val="10"/>
                <c:pt idx="0">
                  <c:v>Oct-11</c:v>
                </c:pt>
                <c:pt idx="1">
                  <c:v>Sep-10</c:v>
                </c:pt>
                <c:pt idx="2">
                  <c:v>Oct-15</c:v>
                </c:pt>
                <c:pt idx="3">
                  <c:v>Jul-10</c:v>
                </c:pt>
                <c:pt idx="4">
                  <c:v>Mar-16</c:v>
                </c:pt>
                <c:pt idx="5">
                  <c:v>Dec-10</c:v>
                </c:pt>
                <c:pt idx="6">
                  <c:v>Mar-10</c:v>
                </c:pt>
                <c:pt idx="7">
                  <c:v>Feb-15</c:v>
                </c:pt>
                <c:pt idx="8">
                  <c:v>Jan-13</c:v>
                </c:pt>
                <c:pt idx="9">
                  <c:v>Jul-13</c:v>
                </c:pt>
              </c:strCache>
            </c:strRef>
          </c:cat>
          <c:val>
            <c:numRef>
              <c:f>'Perf S&amp;P Best 10 Months'!$C$3:$C$12</c:f>
              <c:numCache>
                <c:formatCode>0.0000</c:formatCode>
                <c:ptCount val="10"/>
                <c:pt idx="0">
                  <c:v>6.0120404338930298E-3</c:v>
                </c:pt>
                <c:pt idx="1">
                  <c:v>1.7177762540795598E-2</c:v>
                </c:pt>
                <c:pt idx="2">
                  <c:v>-6.8927707357072697E-3</c:v>
                </c:pt>
                <c:pt idx="3">
                  <c:v>1.4746045212625101E-2</c:v>
                </c:pt>
                <c:pt idx="4">
                  <c:v>3.2376079940188403E-3</c:v>
                </c:pt>
                <c:pt idx="5">
                  <c:v>1.45679861361536E-2</c:v>
                </c:pt>
                <c:pt idx="6">
                  <c:v>1.4277373598690499E-2</c:v>
                </c:pt>
                <c:pt idx="7">
                  <c:v>-7.4602430056475199E-3</c:v>
                </c:pt>
                <c:pt idx="8">
                  <c:v>-2.3647585930214299E-3</c:v>
                </c:pt>
                <c:pt idx="9">
                  <c:v>1.9310259460930498E-2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F76-4014-88D5-94476562F701}"/>
            </c:ext>
          </c:extLst>
        </c:ser>
        <c:ser>
          <c:idx val="1"/>
          <c:order val="1"/>
          <c:tx>
            <c:strRef>
              <c:f>'Perf S&amp;P Best 10 Months'!$D$2</c:f>
              <c:strCache>
                <c:ptCount val="1"/>
                <c:pt idx="0">
                  <c:v>S&amp;P 500</c:v>
                </c:pt>
              </c:strCache>
            </c:strRef>
          </c:tx>
          <c:spPr>
            <a:solidFill>
              <a:srgbClr val="8891D5"/>
            </a:solidFill>
            <a:ln>
              <a:noFill/>
            </a:ln>
            <a:effectLst/>
          </c:spPr>
          <c:invertIfNegative val="0"/>
          <c:cat>
            <c:strRef>
              <c:f>'Perf S&amp;P Best 10 Months'!$B$3:$B$12</c:f>
              <c:strCache>
                <c:ptCount val="10"/>
                <c:pt idx="0">
                  <c:v>Oct-11</c:v>
                </c:pt>
                <c:pt idx="1">
                  <c:v>Sep-10</c:v>
                </c:pt>
                <c:pt idx="2">
                  <c:v>Oct-15</c:v>
                </c:pt>
                <c:pt idx="3">
                  <c:v>Jul-10</c:v>
                </c:pt>
                <c:pt idx="4">
                  <c:v>Mar-16</c:v>
                </c:pt>
                <c:pt idx="5">
                  <c:v>Dec-10</c:v>
                </c:pt>
                <c:pt idx="6">
                  <c:v>Mar-10</c:v>
                </c:pt>
                <c:pt idx="7">
                  <c:v>Feb-15</c:v>
                </c:pt>
                <c:pt idx="8">
                  <c:v>Jan-13</c:v>
                </c:pt>
                <c:pt idx="9">
                  <c:v>Jul-13</c:v>
                </c:pt>
              </c:strCache>
            </c:strRef>
          </c:cat>
          <c:val>
            <c:numRef>
              <c:f>'Perf S&amp;P Best 10 Months'!$D$3:$D$12</c:f>
              <c:numCache>
                <c:formatCode>0.0000</c:formatCode>
                <c:ptCount val="10"/>
                <c:pt idx="0">
                  <c:v>0.10929999999999999</c:v>
                </c:pt>
                <c:pt idx="1">
                  <c:v>8.9200000000000002E-2</c:v>
                </c:pt>
                <c:pt idx="2">
                  <c:v>8.4399999999999989E-2</c:v>
                </c:pt>
                <c:pt idx="3">
                  <c:v>7.0099999999999996E-2</c:v>
                </c:pt>
                <c:pt idx="4">
                  <c:v>6.7799999999999999E-2</c:v>
                </c:pt>
                <c:pt idx="5">
                  <c:v>6.6830000000000001E-2</c:v>
                </c:pt>
                <c:pt idx="6">
                  <c:v>6.0299999999999999E-2</c:v>
                </c:pt>
                <c:pt idx="7">
                  <c:v>5.74E-2</c:v>
                </c:pt>
                <c:pt idx="8">
                  <c:v>5.1795009701141898E-2</c:v>
                </c:pt>
                <c:pt idx="9">
                  <c:v>5.0884199900016698E-2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F76-4014-88D5-94476562F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914688"/>
        <c:axId val="445457152"/>
      </c:barChart>
      <c:catAx>
        <c:axId val="44491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7152"/>
        <c:crosses val="autoZero"/>
        <c:auto val="1"/>
        <c:lblAlgn val="ctr"/>
        <c:lblOffset val="100"/>
        <c:noMultiLvlLbl val="0"/>
      </c:catAx>
      <c:valAx>
        <c:axId val="445457152"/>
        <c:scaling>
          <c:orientation val="minMax"/>
          <c:max val="0.12000000000000001"/>
          <c:min val="-1.0000000000000002E-2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1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55323194546505"/>
          <c:y val="7.0526710153351047E-2"/>
          <c:w val="9.8807688315530398E-2"/>
          <c:h val="0.11101426598212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'Refinaneable Universe'!A1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" Type="http://schemas.openxmlformats.org/officeDocument/2006/relationships/hyperlink" Target="#'Treasury Yield Curve Level&amp;chg'!A1"/><Relationship Id="rId21" Type="http://schemas.openxmlformats.org/officeDocument/2006/relationships/hyperlink" Target="#'Sonata Net IO &amp; CMO MV % of NAV'!A1"/><Relationship Id="rId7" Type="http://schemas.openxmlformats.org/officeDocument/2006/relationships/hyperlink" Target="#'Historical IOS Carry'!A1"/><Relationship Id="rId12" Type="http://schemas.openxmlformats.org/officeDocument/2006/relationships/image" Target="../media/image6.PNG"/><Relationship Id="rId17" Type="http://schemas.openxmlformats.org/officeDocument/2006/relationships/hyperlink" Target="#'Sonata Prepay Risk vs IOS OAS'!A1"/><Relationship Id="rId25" Type="http://schemas.openxmlformats.org/officeDocument/2006/relationships/hyperlink" Target="#'Perf S&amp;P Best 10 Months'!A1"/><Relationship Id="rId33" Type="http://schemas.openxmlformats.org/officeDocument/2006/relationships/image" Target="../media/image17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image" Target="../media/image15.png"/><Relationship Id="rId1" Type="http://schemas.openxmlformats.org/officeDocument/2006/relationships/hyperlink" Target="#'Draw Ups and Drawdowns'!A1"/><Relationship Id="rId6" Type="http://schemas.openxmlformats.org/officeDocument/2006/relationships/image" Target="../media/image3.jpeg"/><Relationship Id="rId11" Type="http://schemas.openxmlformats.org/officeDocument/2006/relationships/hyperlink" Target="#'Refinanceable &amp; Mtg Rate'!A1"/><Relationship Id="rId24" Type="http://schemas.openxmlformats.org/officeDocument/2006/relationships/image" Target="../media/image12.PNG"/><Relationship Id="rId32" Type="http://schemas.openxmlformats.org/officeDocument/2006/relationships/hyperlink" Target="#'Portfolio IR Exposures'!A1"/><Relationship Id="rId5" Type="http://schemas.openxmlformats.org/officeDocument/2006/relationships/hyperlink" Target="#'Distribution of 1 day yield chg'!A1"/><Relationship Id="rId15" Type="http://schemas.openxmlformats.org/officeDocument/2006/relationships/hyperlink" Target="#'Prepay Risk vs IOS OAS'!A1"/><Relationship Id="rId23" Type="http://schemas.openxmlformats.org/officeDocument/2006/relationships/hyperlink" Target="#'Perf S&amp;P Worst 10 Months'!A1"/><Relationship Id="rId28" Type="http://schemas.openxmlformats.org/officeDocument/2006/relationships/image" Target="../media/image14.PNG"/><Relationship Id="rId10" Type="http://schemas.openxmlformats.org/officeDocument/2006/relationships/image" Target="../media/image5.PNG"/><Relationship Id="rId19" Type="http://schemas.openxmlformats.org/officeDocument/2006/relationships/hyperlink" Target="#'Opportunity Set'!A1"/><Relationship Id="rId31" Type="http://schemas.openxmlformats.org/officeDocument/2006/relationships/image" Target="../media/image16.PNG"/><Relationship Id="rId4" Type="http://schemas.openxmlformats.org/officeDocument/2006/relationships/image" Target="../media/image2.PNG"/><Relationship Id="rId9" Type="http://schemas.openxmlformats.org/officeDocument/2006/relationships/hyperlink" Target="#'IOS OAS &amp; Universe Refi'!A1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#'Cello Net IO &amp; CMO MV QT'!A1"/><Relationship Id="rId30" Type="http://schemas.openxmlformats.org/officeDocument/2006/relationships/hyperlink" Target="#'Portfolio Summary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1790699</xdr:colOff>
      <xdr:row>0</xdr:row>
      <xdr:rowOff>38100</xdr:rowOff>
    </xdr:from>
    <xdr:to>
      <xdr:col>1</xdr:col>
      <xdr:colOff>3000374</xdr:colOff>
      <xdr:row>2</xdr:row>
      <xdr:rowOff>28575</xdr:rowOff>
    </xdr:to>
    <xdr:sp macro="[0]!RunAllCharts" textlink="">
      <xdr:nvSpPr>
        <xdr:cNvPr id="2" name="Rounded Rectangle 1"/>
        <xdr:cNvSpPr/>
      </xdr:nvSpPr>
      <xdr:spPr>
        <a:xfrm>
          <a:off x="2400299" y="38100"/>
          <a:ext cx="1209675" cy="3905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Run All Charts</a:t>
          </a:r>
        </a:p>
      </xdr:txBody>
    </xdr:sp>
    <xdr:clientData fPrintsWithSheet="0"/>
  </xdr:twoCellAnchor>
  <xdr:twoCellAnchor editAs="oneCell">
    <xdr:from>
      <xdr:col>1</xdr:col>
      <xdr:colOff>38100</xdr:colOff>
      <xdr:row>4</xdr:row>
      <xdr:rowOff>257176</xdr:rowOff>
    </xdr:from>
    <xdr:to>
      <xdr:col>1</xdr:col>
      <xdr:colOff>2056582</xdr:colOff>
      <xdr:row>8</xdr:row>
      <xdr:rowOff>85726</xdr:rowOff>
    </xdr:to>
    <xdr:pic>
      <xdr:nvPicPr>
        <xdr:cNvPr id="5" name="Picture 4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171576"/>
          <a:ext cx="2018482" cy="108585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11</xdr:row>
      <xdr:rowOff>85725</xdr:rowOff>
    </xdr:from>
    <xdr:to>
      <xdr:col>1</xdr:col>
      <xdr:colOff>2200019</xdr:colOff>
      <xdr:row>16</xdr:row>
      <xdr:rowOff>123624</xdr:rowOff>
    </xdr:to>
    <xdr:pic>
      <xdr:nvPicPr>
        <xdr:cNvPr id="7" name="Picture 6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4772025"/>
          <a:ext cx="2047619" cy="16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19</xdr:row>
      <xdr:rowOff>0</xdr:rowOff>
    </xdr:from>
    <xdr:to>
      <xdr:col>1</xdr:col>
      <xdr:colOff>2433987</xdr:colOff>
      <xdr:row>21</xdr:row>
      <xdr:rowOff>276225</xdr:rowOff>
    </xdr:to>
    <xdr:pic>
      <xdr:nvPicPr>
        <xdr:cNvPr id="8" name="Picture 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47701" y="7829550"/>
          <a:ext cx="2395886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2209524</xdr:colOff>
      <xdr:row>28</xdr:row>
      <xdr:rowOff>66470</xdr:rowOff>
    </xdr:to>
    <xdr:pic>
      <xdr:nvPicPr>
        <xdr:cNvPr id="10" name="Picture 9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772525"/>
          <a:ext cx="2209524" cy="16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2142857</xdr:colOff>
      <xdr:row>34</xdr:row>
      <xdr:rowOff>199804</xdr:rowOff>
    </xdr:to>
    <xdr:pic>
      <xdr:nvPicPr>
        <xdr:cNvPr id="11" name="Picture 10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658475"/>
          <a:ext cx="2142857" cy="17714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1771429</xdr:colOff>
      <xdr:row>8</xdr:row>
      <xdr:rowOff>190319</xdr:rowOff>
    </xdr:to>
    <xdr:pic>
      <xdr:nvPicPr>
        <xdr:cNvPr id="12" name="Picture 11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914400"/>
          <a:ext cx="1771429" cy="144761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2142857</xdr:colOff>
      <xdr:row>14</xdr:row>
      <xdr:rowOff>209367</xdr:rowOff>
    </xdr:to>
    <xdr:pic>
      <xdr:nvPicPr>
        <xdr:cNvPr id="13" name="Picture 12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2800350"/>
          <a:ext cx="2142857" cy="146666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2180953</xdr:colOff>
      <xdr:row>24</xdr:row>
      <xdr:rowOff>76033</xdr:rowOff>
    </xdr:to>
    <xdr:pic>
      <xdr:nvPicPr>
        <xdr:cNvPr id="15" name="Picture 14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5943600"/>
          <a:ext cx="2180953" cy="133333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2123810</xdr:colOff>
      <xdr:row>37</xdr:row>
      <xdr:rowOff>76033</xdr:rowOff>
    </xdr:to>
    <xdr:pic>
      <xdr:nvPicPr>
        <xdr:cNvPr id="18" name="Picture 17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9715500"/>
          <a:ext cx="2123810" cy="133333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1590675</xdr:colOff>
      <xdr:row>19</xdr:row>
      <xdr:rowOff>93930</xdr:rowOff>
    </xdr:to>
    <xdr:pic>
      <xdr:nvPicPr>
        <xdr:cNvPr id="19" name="Picture 18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324600" y="4686300"/>
          <a:ext cx="1590675" cy="1036905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39</xdr:row>
      <xdr:rowOff>28575</xdr:rowOff>
    </xdr:from>
    <xdr:to>
      <xdr:col>5</xdr:col>
      <xdr:colOff>1876194</xdr:colOff>
      <xdr:row>43</xdr:row>
      <xdr:rowOff>152227</xdr:rowOff>
    </xdr:to>
    <xdr:pic>
      <xdr:nvPicPr>
        <xdr:cNvPr id="20" name="Picture 19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5" y="11630025"/>
          <a:ext cx="1847619" cy="13809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114300</xdr:rowOff>
    </xdr:from>
    <xdr:to>
      <xdr:col>10</xdr:col>
      <xdr:colOff>66438</xdr:colOff>
      <xdr:row>8</xdr:row>
      <xdr:rowOff>95095</xdr:rowOff>
    </xdr:to>
    <xdr:pic>
      <xdr:nvPicPr>
        <xdr:cNvPr id="22" name="Picture 21">
          <a:hlinkClick xmlns:r="http://schemas.openxmlformats.org/officeDocument/2006/relationships" r:id="rId23"/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25" y="1028700"/>
          <a:ext cx="1895238" cy="12380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</xdr:row>
      <xdr:rowOff>47625</xdr:rowOff>
    </xdr:from>
    <xdr:to>
      <xdr:col>9</xdr:col>
      <xdr:colOff>571276</xdr:colOff>
      <xdr:row>13</xdr:row>
      <xdr:rowOff>304650</xdr:rowOff>
    </xdr:to>
    <xdr:pic>
      <xdr:nvPicPr>
        <xdr:cNvPr id="23" name="Picture 22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25" y="2847975"/>
          <a:ext cx="1790476" cy="12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2600000</xdr:colOff>
      <xdr:row>31</xdr:row>
      <xdr:rowOff>247423</xdr:rowOff>
    </xdr:to>
    <xdr:pic>
      <xdr:nvPicPr>
        <xdr:cNvPr id="3" name="Picture 2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7829550"/>
          <a:ext cx="2600000" cy="1819048"/>
        </a:xfrm>
        <a:prstGeom prst="rect">
          <a:avLst/>
        </a:prstGeom>
      </xdr:spPr>
    </xdr:pic>
    <xdr:clientData/>
  </xdr:twoCellAnchor>
  <xdr:twoCellAnchor editAs="oneCell">
    <xdr:from>
      <xdr:col>6</xdr:col>
      <xdr:colOff>581025</xdr:colOff>
      <xdr:row>16</xdr:row>
      <xdr:rowOff>28607</xdr:rowOff>
    </xdr:from>
    <xdr:to>
      <xdr:col>10</xdr:col>
      <xdr:colOff>18891</xdr:colOff>
      <xdr:row>20</xdr:row>
      <xdr:rowOff>28575</xdr:rowOff>
    </xdr:to>
    <xdr:pic>
      <xdr:nvPicPr>
        <xdr:cNvPr id="14" name="Picture 13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9950" y="4714907"/>
          <a:ext cx="1876266" cy="125726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11</xdr:col>
      <xdr:colOff>450265</xdr:colOff>
      <xdr:row>25</xdr:row>
      <xdr:rowOff>171450</xdr:rowOff>
    </xdr:to>
    <xdr:pic>
      <xdr:nvPicPr>
        <xdr:cNvPr id="16" name="Picture 15">
          <a:hlinkClick xmlns:r="http://schemas.openxmlformats.org/officeDocument/2006/relationships" r:id="rId30"/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25" y="6572250"/>
          <a:ext cx="2888665" cy="11144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1</xdr:rowOff>
    </xdr:from>
    <xdr:to>
      <xdr:col>12</xdr:col>
      <xdr:colOff>118072</xdr:colOff>
      <xdr:row>29</xdr:row>
      <xdr:rowOff>209551</xdr:rowOff>
    </xdr:to>
    <xdr:pic>
      <xdr:nvPicPr>
        <xdr:cNvPr id="17" name="Picture 16">
          <a:hlinkClick xmlns:r="http://schemas.openxmlformats.org/officeDocument/2006/relationships" r:id="rId32"/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25" y="8143876"/>
          <a:ext cx="3166072" cy="838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16</xdr:row>
      <xdr:rowOff>0</xdr:rowOff>
    </xdr:from>
    <xdr:to>
      <xdr:col>15</xdr:col>
      <xdr:colOff>533400</xdr:colOff>
      <xdr:row>48</xdr:row>
      <xdr:rowOff>3175</xdr:rowOff>
    </xdr:to>
    <xdr:graphicFrame macro="">
      <xdr:nvGraphicFramePr>
        <xdr:cNvPr id="2" name="Content Placeholder 10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18</xdr:row>
      <xdr:rowOff>76200</xdr:rowOff>
    </xdr:from>
    <xdr:to>
      <xdr:col>16</xdr:col>
      <xdr:colOff>361951</xdr:colOff>
      <xdr:row>31</xdr:row>
      <xdr:rowOff>187452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76199</xdr:rowOff>
    </xdr:from>
    <xdr:to>
      <xdr:col>16</xdr:col>
      <xdr:colOff>361950</xdr:colOff>
      <xdr:row>44</xdr:row>
      <xdr:rowOff>187451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9524</xdr:colOff>
      <xdr:row>15</xdr:row>
      <xdr:rowOff>38100</xdr:rowOff>
    </xdr:from>
    <xdr:to>
      <xdr:col>3</xdr:col>
      <xdr:colOff>9524</xdr:colOff>
      <xdr:row>16</xdr:row>
      <xdr:rowOff>238125</xdr:rowOff>
    </xdr:to>
    <xdr:sp macro="[0]!UpdateYieldCurveRates" textlink="">
      <xdr:nvSpPr>
        <xdr:cNvPr id="4" name="Rounded Rectangle 3"/>
        <xdr:cNvSpPr/>
      </xdr:nvSpPr>
      <xdr:spPr>
        <a:xfrm>
          <a:off x="619124" y="2447925"/>
          <a:ext cx="1266825" cy="3905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  <xdr:twoCellAnchor>
    <xdr:from>
      <xdr:col>18</xdr:col>
      <xdr:colOff>371474</xdr:colOff>
      <xdr:row>18</xdr:row>
      <xdr:rowOff>171450</xdr:rowOff>
    </xdr:from>
    <xdr:to>
      <xdr:col>23</xdr:col>
      <xdr:colOff>590550</xdr:colOff>
      <xdr:row>25</xdr:row>
      <xdr:rowOff>47625</xdr:rowOff>
    </xdr:to>
    <xdr:sp macro="" textlink="">
      <xdr:nvSpPr>
        <xdr:cNvPr id="5" name="Rounded Rectangle 4"/>
        <xdr:cNvSpPr/>
      </xdr:nvSpPr>
      <xdr:spPr>
        <a:xfrm>
          <a:off x="11439524" y="3228975"/>
          <a:ext cx="3267076" cy="12096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 b="1" u="sng"/>
            <a:t>Instruction</a:t>
          </a:r>
        </a:p>
        <a:p>
          <a:pPr algn="l"/>
          <a:r>
            <a:rPr lang="en-US" sz="1000"/>
            <a:t>1) Click</a:t>
          </a:r>
          <a:r>
            <a:rPr lang="en-US" sz="1000" baseline="0"/>
            <a:t> on </a:t>
          </a:r>
          <a:r>
            <a:rPr lang="en-US" sz="1000" b="1" u="sng"/>
            <a:t>Update Chart </a:t>
          </a:r>
          <a:r>
            <a:rPr lang="en-US" sz="1000"/>
            <a:t>button</a:t>
          </a:r>
        </a:p>
        <a:p>
          <a:pPr algn="l"/>
          <a:r>
            <a:rPr lang="en-US" sz="1000"/>
            <a:t>2) Make</a:t>
          </a:r>
          <a:r>
            <a:rPr lang="en-US" sz="1000" baseline="0"/>
            <a:t> a copy of the last row from the 1st table</a:t>
          </a:r>
        </a:p>
        <a:p>
          <a:pPr algn="l"/>
          <a:r>
            <a:rPr lang="en-US" sz="1000" baseline="0"/>
            <a:t>3) Change the Date to a desired date</a:t>
          </a:r>
        </a:p>
        <a:p>
          <a:pPr algn="l"/>
          <a:r>
            <a:rPr lang="en-US" sz="1000" baseline="0"/>
            <a:t>4) Point the top chart data to the that new row</a:t>
          </a:r>
        </a:p>
        <a:p>
          <a:pPr algn="l"/>
          <a:r>
            <a:rPr lang="en-US" sz="1000" baseline="0"/>
            <a:t>5) Update legend caption</a:t>
          </a:r>
          <a:endParaRPr lang="en-US" sz="1000"/>
        </a:p>
      </xdr:txBody>
    </xdr:sp>
    <xdr:clientData fPrint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0.11376</cdr:x>
      <cdr:y>0.9362</cdr:y>
    </cdr:from>
    <cdr:to>
      <cdr:x>0.98677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92242" y="2473335"/>
          <a:ext cx="8381944" cy="165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dirty="0"/>
            <a:t>1mo          3mo           6m              1yr             2yr             3yr                                5yr                                 7yr                              10yr                                                                     20yr                                                                  30yr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7</xdr:row>
      <xdr:rowOff>57149</xdr:rowOff>
    </xdr:from>
    <xdr:to>
      <xdr:col>21</xdr:col>
      <xdr:colOff>104775</xdr:colOff>
      <xdr:row>32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196471</xdr:colOff>
      <xdr:row>4</xdr:row>
      <xdr:rowOff>28575</xdr:rowOff>
    </xdr:from>
    <xdr:to>
      <xdr:col>29</xdr:col>
      <xdr:colOff>542925</xdr:colOff>
      <xdr:row>33</xdr:row>
      <xdr:rowOff>123825</xdr:rowOff>
    </xdr:to>
    <xdr:graphicFrame macro="">
      <xdr:nvGraphicFramePr>
        <xdr:cNvPr id="2" name="RefiUniversIOSOA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247650</xdr:colOff>
      <xdr:row>0</xdr:row>
      <xdr:rowOff>152399</xdr:rowOff>
    </xdr:from>
    <xdr:to>
      <xdr:col>16</xdr:col>
      <xdr:colOff>152400</xdr:colOff>
      <xdr:row>2</xdr:row>
      <xdr:rowOff>19049</xdr:rowOff>
    </xdr:to>
    <xdr:sp macro="[0]!RunRefUniverseVsIOSOASChart" textlink="">
      <xdr:nvSpPr>
        <xdr:cNvPr id="3" name="Rounded Rectangle 2"/>
        <xdr:cNvSpPr/>
      </xdr:nvSpPr>
      <xdr:spPr>
        <a:xfrm>
          <a:off x="6553200" y="152399"/>
          <a:ext cx="1123950" cy="3905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527337</xdr:colOff>
      <xdr:row>28</xdr:row>
      <xdr:rowOff>167120</xdr:rowOff>
    </xdr:from>
    <xdr:to>
      <xdr:col>10</xdr:col>
      <xdr:colOff>477981</xdr:colOff>
      <xdr:row>51</xdr:row>
      <xdr:rowOff>129020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361950</xdr:colOff>
      <xdr:row>0</xdr:row>
      <xdr:rowOff>142874</xdr:rowOff>
    </xdr:from>
    <xdr:to>
      <xdr:col>21</xdr:col>
      <xdr:colOff>200025</xdr:colOff>
      <xdr:row>4</xdr:row>
      <xdr:rowOff>57149</xdr:rowOff>
    </xdr:to>
    <xdr:sp macro="[0]!RunRefinanceableMtgRateCharts" textlink="">
      <xdr:nvSpPr>
        <xdr:cNvPr id="3" name="Rounded Rectangle 2"/>
        <xdr:cNvSpPr/>
      </xdr:nvSpPr>
      <xdr:spPr>
        <a:xfrm>
          <a:off x="15268575" y="142874"/>
          <a:ext cx="1076325" cy="67627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 Month</a:t>
          </a:r>
          <a:r>
            <a:rPr lang="en-US" sz="900" b="1" baseline="0">
              <a:latin typeface="Century Gothic" panose="020B0502020202020204" pitchFamily="34" charset="0"/>
            </a:rPr>
            <a:t> End</a:t>
          </a:r>
          <a:endParaRPr lang="en-US" sz="900" b="1">
            <a:latin typeface="Century Gothic" panose="020B0502020202020204" pitchFamily="34" charset="0"/>
          </a:endParaRPr>
        </a:p>
      </xdr:txBody>
    </xdr:sp>
    <xdr:clientData fPrintsWithSheet="0"/>
  </xdr:twoCellAnchor>
  <xdr:twoCellAnchor editAs="absolute">
    <xdr:from>
      <xdr:col>19</xdr:col>
      <xdr:colOff>295275</xdr:colOff>
      <xdr:row>12</xdr:row>
      <xdr:rowOff>57150</xdr:rowOff>
    </xdr:from>
    <xdr:to>
      <xdr:col>21</xdr:col>
      <xdr:colOff>542924</xdr:colOff>
      <xdr:row>18</xdr:row>
      <xdr:rowOff>133350</xdr:rowOff>
    </xdr:to>
    <xdr:sp macro="[0]!RunRefinanceableMtgRateCharts2" textlink="">
      <xdr:nvSpPr>
        <xdr:cNvPr id="4" name="Rounded Rectangle 3"/>
        <xdr:cNvSpPr/>
      </xdr:nvSpPr>
      <xdr:spPr>
        <a:xfrm>
          <a:off x="15201900" y="1390650"/>
          <a:ext cx="1485899" cy="647700"/>
        </a:xfrm>
        <a:prstGeom prst="roundRect">
          <a:avLst/>
        </a:prstGeom>
        <a:ln>
          <a:solidFill>
            <a:srgbClr val="2E398A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 using Latest</a:t>
          </a:r>
          <a:r>
            <a:rPr lang="en-US" sz="900" b="1" baseline="0">
              <a:latin typeface="Century Gothic" panose="020B0502020202020204" pitchFamily="34" charset="0"/>
            </a:rPr>
            <a:t> Business Date</a:t>
          </a:r>
          <a:endParaRPr lang="en-US" sz="900" b="1">
            <a:latin typeface="Century Gothic" panose="020B0502020202020204" pitchFamily="34" charset="0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14</xdr:row>
      <xdr:rowOff>19049</xdr:rowOff>
    </xdr:from>
    <xdr:to>
      <xdr:col>11</xdr:col>
      <xdr:colOff>104775</xdr:colOff>
      <xdr:row>38</xdr:row>
      <xdr:rowOff>142874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15</xdr:col>
      <xdr:colOff>361950</xdr:colOff>
      <xdr:row>1</xdr:row>
      <xdr:rowOff>38100</xdr:rowOff>
    </xdr:from>
    <xdr:to>
      <xdr:col>17</xdr:col>
      <xdr:colOff>85725</xdr:colOff>
      <xdr:row>4</xdr:row>
      <xdr:rowOff>123825</xdr:rowOff>
    </xdr:to>
    <xdr:sp macro="[0]!RunRefinanceableMtgRateCharts" textlink="">
      <xdr:nvSpPr>
        <xdr:cNvPr id="3" name="Rounded Rectangle 2"/>
        <xdr:cNvSpPr/>
      </xdr:nvSpPr>
      <xdr:spPr>
        <a:xfrm>
          <a:off x="11668125" y="228600"/>
          <a:ext cx="1238250" cy="6572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 Month</a:t>
          </a:r>
          <a:r>
            <a:rPr lang="en-US" sz="900" b="1" baseline="0">
              <a:latin typeface="Century Gothic" panose="020B0502020202020204" pitchFamily="34" charset="0"/>
            </a:rPr>
            <a:t> End</a:t>
          </a:r>
          <a:endParaRPr lang="en-US" sz="900" b="1">
            <a:latin typeface="Century Gothic" panose="020B0502020202020204" pitchFamily="34" charset="0"/>
          </a:endParaRPr>
        </a:p>
      </xdr:txBody>
    </xdr:sp>
    <xdr:clientData fPrintsWithSheet="0"/>
  </xdr:twoCellAnchor>
  <xdr:twoCellAnchor editAs="absolute">
    <xdr:from>
      <xdr:col>15</xdr:col>
      <xdr:colOff>304800</xdr:colOff>
      <xdr:row>7</xdr:row>
      <xdr:rowOff>95251</xdr:rowOff>
    </xdr:from>
    <xdr:to>
      <xdr:col>17</xdr:col>
      <xdr:colOff>257175</xdr:colOff>
      <xdr:row>10</xdr:row>
      <xdr:rowOff>133351</xdr:rowOff>
    </xdr:to>
    <xdr:sp macro="[0]!RunRefinanceableMtgRateCharts2" textlink="">
      <xdr:nvSpPr>
        <xdr:cNvPr id="4" name="Rounded Rectangle 3"/>
        <xdr:cNvSpPr/>
      </xdr:nvSpPr>
      <xdr:spPr>
        <a:xfrm>
          <a:off x="11610975" y="1428751"/>
          <a:ext cx="1466850" cy="609600"/>
        </a:xfrm>
        <a:prstGeom prst="roundRect">
          <a:avLst/>
        </a:prstGeom>
        <a:ln>
          <a:solidFill>
            <a:srgbClr val="2E398A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 using Latest</a:t>
          </a:r>
          <a:r>
            <a:rPr lang="en-US" sz="900" b="1" baseline="0">
              <a:latin typeface="Century Gothic" panose="020B0502020202020204" pitchFamily="34" charset="0"/>
            </a:rPr>
            <a:t> Business Date</a:t>
          </a:r>
          <a:endParaRPr lang="en-US" sz="900" b="1">
            <a:latin typeface="Century Gothic" panose="020B0502020202020204" pitchFamily="34" charset="0"/>
          </a:endParaRP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395285</xdr:colOff>
      <xdr:row>5</xdr:row>
      <xdr:rowOff>128586</xdr:rowOff>
    </xdr:from>
    <xdr:to>
      <xdr:col>22</xdr:col>
      <xdr:colOff>57150</xdr:colOff>
      <xdr:row>32</xdr:row>
      <xdr:rowOff>47625</xdr:rowOff>
    </xdr:to>
    <xdr:graphicFrame macro="">
      <xdr:nvGraphicFramePr>
        <xdr:cNvPr id="2" name="NetIO_IOS_OAS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180975</xdr:colOff>
      <xdr:row>0</xdr:row>
      <xdr:rowOff>171450</xdr:rowOff>
    </xdr:from>
    <xdr:to>
      <xdr:col>7</xdr:col>
      <xdr:colOff>657225</xdr:colOff>
      <xdr:row>2</xdr:row>
      <xdr:rowOff>180975</xdr:rowOff>
    </xdr:to>
    <xdr:sp macro="[0]!RunNetIOVsIOSOASChart" textlink="">
      <xdr:nvSpPr>
        <xdr:cNvPr id="3" name="Rounded Rectangle 2"/>
        <xdr:cNvSpPr/>
      </xdr:nvSpPr>
      <xdr:spPr>
        <a:xfrm>
          <a:off x="3876675" y="171450"/>
          <a:ext cx="1123950" cy="3905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357185</xdr:colOff>
      <xdr:row>6</xdr:row>
      <xdr:rowOff>128586</xdr:rowOff>
    </xdr:from>
    <xdr:to>
      <xdr:col>22</xdr:col>
      <xdr:colOff>19050</xdr:colOff>
      <xdr:row>33</xdr:row>
      <xdr:rowOff>47625</xdr:rowOff>
    </xdr:to>
    <xdr:graphicFrame macro="">
      <xdr:nvGraphicFramePr>
        <xdr:cNvPr id="2" name="Sonata_NetIO_IOS_OAS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180975</xdr:colOff>
      <xdr:row>0</xdr:row>
      <xdr:rowOff>171450</xdr:rowOff>
    </xdr:from>
    <xdr:to>
      <xdr:col>7</xdr:col>
      <xdr:colOff>657225</xdr:colOff>
      <xdr:row>2</xdr:row>
      <xdr:rowOff>180975</xdr:rowOff>
    </xdr:to>
    <xdr:sp macro="[0]!RunSonataNetIOVsIOSOASChart" textlink="">
      <xdr:nvSpPr>
        <xdr:cNvPr id="3" name="Rounded Rectangle 2"/>
        <xdr:cNvSpPr/>
      </xdr:nvSpPr>
      <xdr:spPr>
        <a:xfrm>
          <a:off x="3876675" y="171450"/>
          <a:ext cx="1123950" cy="390525"/>
        </a:xfrm>
        <a:prstGeom prst="roundRect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282573</xdr:colOff>
      <xdr:row>3</xdr:row>
      <xdr:rowOff>93132</xdr:rowOff>
    </xdr:from>
    <xdr:to>
      <xdr:col>22</xdr:col>
      <xdr:colOff>211666</xdr:colOff>
      <xdr:row>48</xdr:row>
      <xdr:rowOff>2115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158749</xdr:colOff>
      <xdr:row>0</xdr:row>
      <xdr:rowOff>124883</xdr:rowOff>
    </xdr:from>
    <xdr:to>
      <xdr:col>5</xdr:col>
      <xdr:colOff>169333</xdr:colOff>
      <xdr:row>1</xdr:row>
      <xdr:rowOff>353483</xdr:rowOff>
    </xdr:to>
    <xdr:sp macro="[0]!RunNetIOMarketValueCharts" textlink="">
      <xdr:nvSpPr>
        <xdr:cNvPr id="2" name="Rounded Rectangle 1"/>
        <xdr:cNvSpPr/>
      </xdr:nvSpPr>
      <xdr:spPr>
        <a:xfrm>
          <a:off x="3291416" y="124883"/>
          <a:ext cx="1174750" cy="3873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0.29206</cdr:x>
      <cdr:y>0.04532</cdr:y>
    </cdr:from>
    <cdr:to>
      <cdr:x>0.70211</cdr:x>
      <cdr:y>0.10739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9524" y="438150"/>
          <a:ext cx="5362575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206373</xdr:colOff>
      <xdr:row>3</xdr:row>
      <xdr:rowOff>45507</xdr:rowOff>
    </xdr:from>
    <xdr:to>
      <xdr:col>22</xdr:col>
      <xdr:colOff>135466</xdr:colOff>
      <xdr:row>47</xdr:row>
      <xdr:rowOff>11640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158749</xdr:colOff>
      <xdr:row>0</xdr:row>
      <xdr:rowOff>124883</xdr:rowOff>
    </xdr:from>
    <xdr:to>
      <xdr:col>5</xdr:col>
      <xdr:colOff>169333</xdr:colOff>
      <xdr:row>1</xdr:row>
      <xdr:rowOff>353483</xdr:rowOff>
    </xdr:to>
    <xdr:sp macro="[0]!RunNetIOMarketValueCharts" textlink="">
      <xdr:nvSpPr>
        <xdr:cNvPr id="3" name="Rounded Rectangle 2"/>
        <xdr:cNvSpPr/>
      </xdr:nvSpPr>
      <xdr:spPr>
        <a:xfrm>
          <a:off x="3292474" y="124883"/>
          <a:ext cx="1172634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0.29206</cdr:x>
      <cdr:y>0.04532</cdr:y>
    </cdr:from>
    <cdr:to>
      <cdr:x>0.70211</cdr:x>
      <cdr:y>0.10739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9524" y="438150"/>
          <a:ext cx="5362575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11</xdr:row>
      <xdr:rowOff>66675</xdr:rowOff>
    </xdr:from>
    <xdr:to>
      <xdr:col>21</xdr:col>
      <xdr:colOff>311149</xdr:colOff>
      <xdr:row>49</xdr:row>
      <xdr:rowOff>49740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190498</xdr:colOff>
      <xdr:row>0</xdr:row>
      <xdr:rowOff>93133</xdr:rowOff>
    </xdr:from>
    <xdr:to>
      <xdr:col>5</xdr:col>
      <xdr:colOff>232833</xdr:colOff>
      <xdr:row>1</xdr:row>
      <xdr:rowOff>321733</xdr:rowOff>
    </xdr:to>
    <xdr:sp macro="[0]!RunUpdateData" textlink="">
      <xdr:nvSpPr>
        <xdr:cNvPr id="3" name="Rounded Rectangle 2"/>
        <xdr:cNvSpPr/>
      </xdr:nvSpPr>
      <xdr:spPr>
        <a:xfrm>
          <a:off x="3323165" y="93133"/>
          <a:ext cx="1206501" cy="3873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0.29206</cdr:x>
      <cdr:y>0.04532</cdr:y>
    </cdr:from>
    <cdr:to>
      <cdr:x>0.70211</cdr:x>
      <cdr:y>0.10739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9524" y="438150"/>
          <a:ext cx="5362575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229656</xdr:colOff>
      <xdr:row>2</xdr:row>
      <xdr:rowOff>150282</xdr:rowOff>
    </xdr:from>
    <xdr:to>
      <xdr:col>22</xdr:col>
      <xdr:colOff>158749</xdr:colOff>
      <xdr:row>46</xdr:row>
      <xdr:rowOff>116415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1295398</xdr:colOff>
      <xdr:row>0</xdr:row>
      <xdr:rowOff>121708</xdr:rowOff>
    </xdr:from>
    <xdr:to>
      <xdr:col>5</xdr:col>
      <xdr:colOff>23283</xdr:colOff>
      <xdr:row>1</xdr:row>
      <xdr:rowOff>350308</xdr:rowOff>
    </xdr:to>
    <xdr:sp macro="[0]!RunUpdateData" textlink="">
      <xdr:nvSpPr>
        <xdr:cNvPr id="3" name="Rounded Rectangle 2"/>
        <xdr:cNvSpPr/>
      </xdr:nvSpPr>
      <xdr:spPr>
        <a:xfrm>
          <a:off x="3114673" y="121708"/>
          <a:ext cx="1204385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0.29206</cdr:x>
      <cdr:y>0.04532</cdr:y>
    </cdr:from>
    <cdr:to>
      <cdr:x>0.70211</cdr:x>
      <cdr:y>0.10739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19524" y="438150"/>
          <a:ext cx="5362575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5</xdr:row>
      <xdr:rowOff>180975</xdr:rowOff>
    </xdr:from>
    <xdr:to>
      <xdr:col>16</xdr:col>
      <xdr:colOff>504824</xdr:colOff>
      <xdr:row>26</xdr:row>
      <xdr:rowOff>28574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314325</xdr:colOff>
      <xdr:row>0</xdr:row>
      <xdr:rowOff>114300</xdr:rowOff>
    </xdr:from>
    <xdr:to>
      <xdr:col>6</xdr:col>
      <xdr:colOff>299510</xdr:colOff>
      <xdr:row>2</xdr:row>
      <xdr:rowOff>123825</xdr:rowOff>
    </xdr:to>
    <xdr:sp macro="[0]!RunSPWorstPerformanceCharts" textlink="">
      <xdr:nvSpPr>
        <xdr:cNvPr id="4" name="Rounded Rectangle 3"/>
        <xdr:cNvSpPr/>
      </xdr:nvSpPr>
      <xdr:spPr>
        <a:xfrm>
          <a:off x="3400425" y="114300"/>
          <a:ext cx="1204385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71436</xdr:colOff>
      <xdr:row>4</xdr:row>
      <xdr:rowOff>14287</xdr:rowOff>
    </xdr:from>
    <xdr:to>
      <xdr:col>16</xdr:col>
      <xdr:colOff>504825</xdr:colOff>
      <xdr:row>27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133350</xdr:colOff>
      <xdr:row>0</xdr:row>
      <xdr:rowOff>123825</xdr:rowOff>
    </xdr:from>
    <xdr:to>
      <xdr:col>6</xdr:col>
      <xdr:colOff>118535</xdr:colOff>
      <xdr:row>2</xdr:row>
      <xdr:rowOff>57150</xdr:rowOff>
    </xdr:to>
    <xdr:sp macro="[0]!RunSPBestPerformanceCharts" textlink="">
      <xdr:nvSpPr>
        <xdr:cNvPr id="4" name="Rounded Rectangle 3"/>
        <xdr:cNvSpPr/>
      </xdr:nvSpPr>
      <xdr:spPr>
        <a:xfrm>
          <a:off x="2971800" y="123825"/>
          <a:ext cx="1204385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Chart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152400</xdr:colOff>
      <xdr:row>1</xdr:row>
      <xdr:rowOff>152400</xdr:rowOff>
    </xdr:from>
    <xdr:to>
      <xdr:col>1</xdr:col>
      <xdr:colOff>1356785</xdr:colOff>
      <xdr:row>4</xdr:row>
      <xdr:rowOff>57150</xdr:rowOff>
    </xdr:to>
    <xdr:sp macro="[0]!CopyCelloPortfolioCharactericReport" textlink="">
      <xdr:nvSpPr>
        <xdr:cNvPr id="3" name="Rounded Rectangle 2"/>
        <xdr:cNvSpPr/>
      </xdr:nvSpPr>
      <xdr:spPr>
        <a:xfrm>
          <a:off x="762000" y="314325"/>
          <a:ext cx="1204385" cy="3905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Century Gothic" panose="020B0502020202020204" pitchFamily="34" charset="0"/>
            </a:rPr>
            <a:t>Update Report</a:t>
          </a:r>
        </a:p>
      </xdr:txBody>
    </xdr:sp>
    <xdr:clientData fPrintsWithSheet="0"/>
  </xdr:twoCellAnchor>
  <xdr:twoCellAnchor>
    <xdr:from>
      <xdr:col>11</xdr:col>
      <xdr:colOff>95249</xdr:colOff>
      <xdr:row>2</xdr:row>
      <xdr:rowOff>19049</xdr:rowOff>
    </xdr:from>
    <xdr:to>
      <xdr:col>32</xdr:col>
      <xdr:colOff>361950</xdr:colOff>
      <xdr:row>46</xdr:row>
      <xdr:rowOff>114301</xdr:rowOff>
    </xdr:to>
    <xdr:sp macro="" textlink="">
      <xdr:nvSpPr>
        <xdr:cNvPr id="2" name="TextBox 1"/>
        <xdr:cNvSpPr txBox="1"/>
      </xdr:nvSpPr>
      <xdr:spPr>
        <a:xfrm>
          <a:off x="11201399" y="342899"/>
          <a:ext cx="8267701" cy="438150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ysClr val="windowText" lastClr="000000"/>
              </a:solidFill>
            </a:rPr>
            <a:t>SPECIAL</a:t>
          </a:r>
          <a:r>
            <a:rPr lang="en-US" sz="1100" b="1" baseline="0">
              <a:solidFill>
                <a:sysClr val="windowText" lastClr="000000"/>
              </a:solidFill>
            </a:rPr>
            <a:t> INSTRUCTIONS</a:t>
          </a:r>
        </a:p>
        <a:p>
          <a:endParaRPr lang="en-US" sz="1100" b="1" baseline="0">
            <a:solidFill>
              <a:sysClr val="windowText" lastClr="000000"/>
            </a:solidFill>
          </a:endParaRPr>
        </a:p>
        <a:p>
          <a:r>
            <a:rPr lang="en-US" sz="1100" b="1" baseline="0">
              <a:solidFill>
                <a:sysClr val="windowText" lastClr="000000"/>
              </a:solidFill>
            </a:rPr>
            <a:t>INSERT CORRESPONDING FOOTNOTES INTO THE DISCLOSURE SECTION OF THE PRESENTATION: 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Footnote Numbering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1. CMO OAS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2. Portfolio Carry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3. Cash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ysClr val="windowText" lastClr="000000"/>
              </a:solidFill>
            </a:rPr>
            <a:t>4. K Fund HC &amp;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 Market HC</a:t>
          </a:r>
          <a:endParaRPr lang="en-US" sz="1100" b="0" baseline="0">
            <a:solidFill>
              <a:sysClr val="windowText" lastClr="000000"/>
            </a:solidFill>
          </a:endParaRPr>
        </a:p>
        <a:p>
          <a:r>
            <a:rPr lang="en-US" sz="1100" b="0" baseline="0">
              <a:solidFill>
                <a:sysClr val="windowText" lastClr="000000"/>
              </a:solidFill>
            </a:rPr>
            <a:t>5. Net IO &amp; Net TBA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6. Interest Rate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7. Prepayments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8. CMO OAS</a:t>
          </a:r>
        </a:p>
        <a:p>
          <a:r>
            <a:rPr lang="en-US" sz="1100" b="0" baseline="0">
              <a:solidFill>
                <a:sysClr val="windowText" lastClr="000000"/>
              </a:solidFill>
            </a:rPr>
            <a:t>9. CUrrent Coupon</a:t>
          </a:r>
        </a:p>
        <a:p>
          <a:pPr rtl="0" eaLnBrk="1" latinLnBrk="0" hangingPunct="1"/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Footnote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language for Disclosure Page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Weighted Average OAS for CMO by full market value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Projected annual carry using constant OAS. Units = % of NAV.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Cash is encumbered.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K = Capital usage ratio. The Haircut times Market Value for each asset, summed over all assets. Units = % of NAV.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Market value of IOS which has the same market value sensitivity to the prepay model as does the portfolio. Units = % NAV.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Market value sensitivity to parallel shifts (bps) of the LIBOR Swap curve. Units = bps of NAV per 1 bp change in LIBOR Swap curve.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Market value sensitivity to changes in the prepayment model. Units = bps of NAV per 1% decline in expected future lifetime prepayments.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Market value sensitivity to changes in OAS. Units  = bps of NAV per 1 bp decline in OAS.</a:t>
          </a:r>
          <a:endParaRPr lang="en-US">
            <a:effectLst/>
          </a:endParaRPr>
        </a:p>
        <a:p>
          <a:pPr rtl="0" eaLnBrk="1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9. Market value sensitivity to changes in the mortgage current coupon. Units = bps of NAV per 1 bp decline in the mortgage current coupon. 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alysi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ssumption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tail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Future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eather.hart\AppData\Roaming\Microsoft\AddIns\YieldBook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ture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BHIST"/>
    </defined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ather Hart" refreshedDate="42592.68849641204" createdVersion="4" refreshedVersion="4" minRefreshableVersion="3" recordCount="1280">
  <cacheSource type="worksheet">
    <worksheetSource name="CelloNetIO_CMO_MV_NAV"/>
  </cacheSource>
  <cacheFields count="12">
    <cacheField name="AsOfDate" numFmtId="22">
      <sharedItems containsSemiMixedTypes="0" containsNonDate="0" containsDate="1" containsString="0" minDate="2011-06-16T00:00:00" maxDate="2016-08-10T00:00:00" count="1287">
        <d v="2011-06-16T00:00:00"/>
        <d v="2011-06-17T00:00:00"/>
        <d v="2011-06-21T00:00:00"/>
        <d v="2011-06-22T00:00:00"/>
        <d v="2011-06-23T00:00:00"/>
        <d v="2011-06-24T00:00:00"/>
        <d v="2011-06-27T00:00:00"/>
        <d v="2011-06-28T00:00:00"/>
        <d v="2011-06-29T00:00:00"/>
        <d v="2011-06-30T00:00:00"/>
        <d v="2011-07-01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4T00:00:00"/>
        <d v="2011-07-15T00:00:00"/>
        <d v="2011-07-18T00:00:00"/>
        <d v="2011-07-19T00:00:00"/>
        <d v="2011-07-20T00:00:00"/>
        <d v="2011-07-21T00:00:00"/>
        <d v="2011-07-22T00:00:00"/>
        <d v="2011-07-25T00:00:00"/>
        <d v="2011-07-26T00:00:00"/>
        <d v="2011-07-27T00:00:00"/>
        <d v="2011-07-28T00:00:00"/>
        <d v="2011-07-29T00:00:00"/>
        <d v="2011-08-01T00:00:00"/>
        <d v="2011-08-02T00:00:00"/>
        <d v="2011-08-03T00:00:00"/>
        <d v="2011-08-04T00:00:00"/>
        <d v="2011-08-05T00:00:00"/>
        <d v="2011-08-08T00:00:00"/>
        <d v="2011-08-09T00:00:00"/>
        <d v="2011-08-10T00:00:00"/>
        <d v="2011-08-11T00:00:00"/>
        <d v="2011-08-12T00:00:00"/>
        <d v="2011-08-15T00:00:00"/>
        <d v="2011-08-16T00:00:00"/>
        <d v="2011-08-17T00:00:00"/>
        <d v="2011-08-18T00:00:00"/>
        <d v="2011-08-19T00:00:00"/>
        <d v="2011-08-22T00:00:00"/>
        <d v="2011-08-23T00:00:00"/>
        <d v="2011-08-24T00:00:00"/>
        <d v="2011-08-25T00:00:00"/>
        <d v="2011-08-26T00:00:00"/>
        <d v="2011-08-29T00:00:00"/>
        <d v="2011-08-30T00:00:00"/>
        <d v="2011-08-31T00:00:00"/>
        <d v="2011-09-01T00:00:00"/>
        <d v="2011-09-02T00:00:00"/>
        <d v="2011-09-06T00:00:00"/>
        <d v="2011-09-07T00:00:00"/>
        <d v="2011-09-08T00:00:00"/>
        <d v="2011-09-09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3T00:00:00"/>
        <d v="2011-10-04T00:00:00"/>
        <d v="2011-10-05T00:00:00"/>
        <d v="2011-10-06T00:00:00"/>
        <d v="2011-10-07T00:00:00"/>
        <d v="2011-10-11T00:00:00"/>
        <d v="2011-10-12T00:00:00"/>
        <d v="2011-10-13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7T00:00:00"/>
        <d v="2011-11-08T00:00:00"/>
        <d v="2011-11-09T00:00:00"/>
        <d v="2011-11-10T00:00:00"/>
        <d v="2011-11-14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0T00:00:00"/>
        <d v="2011-12-21T00:00:00"/>
        <d v="2011-12-22T00:00:00"/>
        <d v="2011-12-23T00:00:00"/>
        <d v="2011-12-27T00:00:00"/>
        <d v="2011-12-28T00:00:00"/>
        <d v="2011-12-29T00:00:00"/>
        <d v="2011-12-30T00:00:00"/>
        <d v="2012-01-03T00:00:00"/>
        <d v="2012-01-04T00:00:00"/>
        <d v="2012-01-05T00:00:00"/>
        <d v="2012-01-06T00:00:00"/>
        <d v="2012-01-09T00:00:00"/>
        <d v="2012-01-10T00:00:00"/>
        <d v="2012-01-11T00:00:00"/>
        <d v="2012-01-12T00:00:00"/>
        <d v="2012-01-13T00:00:00"/>
        <d v="2012-01-17T00:00:00"/>
        <d v="2012-01-18T00:00:00"/>
        <d v="2012-01-19T00:00:00"/>
        <d v="2012-01-20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3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1T00:00:00"/>
        <d v="2012-02-22T00:00:00"/>
        <d v="2012-02-23T00:00:00"/>
        <d v="2012-02-24T00:00:00"/>
        <d v="2012-02-27T00:00:00"/>
        <d v="2012-02-28T00:00:00"/>
        <d v="2012-02-29T00:00:00"/>
        <d v="2012-03-01T00:00:00"/>
        <d v="2012-03-02T00:00:00"/>
        <d v="2012-03-05T00:00:00"/>
        <d v="2012-03-06T00:00:00"/>
        <d v="2012-03-07T00:00:00"/>
        <d v="2012-03-08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09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0T00:00:00"/>
        <d v="2012-08-13T00:00:00"/>
        <d v="2012-08-14T00:00:00"/>
        <d v="2012-08-15T00:00:00"/>
        <d v="2012-08-16T00:00:00"/>
        <d v="2012-08-17T00:00:00"/>
        <d v="2012-08-20T00:00:00"/>
        <d v="2012-08-21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4T00:00:00"/>
        <d v="2012-10-05T00:00:00"/>
        <d v="2012-10-09T00:00:00"/>
        <d v="2012-10-10T00:00:00"/>
        <d v="2012-10-11T00:00:00"/>
        <d v="2012-10-12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5T00:00:00"/>
        <d v="2012-10-26T00:00:00"/>
        <d v="2012-10-29T00:00:00"/>
        <d v="2012-10-31T00:00:00"/>
        <d v="2012-11-01T00:00:00"/>
        <d v="2012-11-02T00:00:00"/>
        <d v="2012-11-05T00:00:00"/>
        <d v="2012-11-06T00:00:00"/>
        <d v="2012-11-07T00:00:00"/>
        <d v="2012-11-08T00:00:00"/>
        <d v="2012-11-09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3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7T00:00:00"/>
        <d v="2012-12-18T00:00:00"/>
        <d v="2012-12-19T00:00:00"/>
        <d v="2012-12-20T00:00:00"/>
        <d v="2012-12-21T00:00:00"/>
        <d v="2012-12-24T00:00:00"/>
        <d v="2012-12-26T00:00:00"/>
        <d v="2012-12-27T00:00:00"/>
        <d v="2012-12-28T00:00:00"/>
        <d v="2012-12-31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4T00:00:00"/>
        <d v="2013-01-15T00:00:00"/>
        <d v="2013-01-16T00:00:00"/>
        <d v="2013-01-17T00:00:00"/>
        <d v="2013-01-18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9T00:00:00"/>
        <d v="2013-02-20T00:00:00"/>
        <d v="2013-02-21T00:00:00"/>
        <d v="2013-02-22T00:00:00"/>
        <d v="2013-02-25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11T00:00:00"/>
        <d v="2013-03-12T00:00:00"/>
        <d v="2013-03-13T00:00:00"/>
        <d v="2013-03-14T00:00:00"/>
        <d v="2013-03-15T00:00:00"/>
        <d v="2013-03-18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4-01T00:00:00"/>
        <d v="2013-04-02T00:00:00"/>
        <d v="2013-04-03T00:00:00"/>
        <d v="2013-04-04T00:00:00"/>
        <d v="2013-04-05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1T00:00:00"/>
        <d v="2013-05-02T00:00:00"/>
        <d v="2013-05-03T00:00:00"/>
        <d v="2013-05-06T00:00:00"/>
        <d v="2013-05-07T00:00:00"/>
        <d v="2013-05-08T00:00:00"/>
        <d v="2013-05-09T00:00:00"/>
        <d v="2013-05-10T00:00:00"/>
        <d v="2013-05-13T00:00:00"/>
        <d v="2013-05-14T00:00:00"/>
        <d v="2013-05-15T00:00:00"/>
        <d v="2013-05-16T00:00:00"/>
        <d v="2013-05-17T00:00:00"/>
        <d v="2013-05-20T00:00:00"/>
        <d v="2013-05-21T00:00:00"/>
        <d v="2013-05-22T00:00:00"/>
        <d v="2013-05-23T00:00:00"/>
        <d v="2013-05-24T00:00:00"/>
        <d v="2013-05-28T00:00:00"/>
        <d v="2013-05-29T00:00:00"/>
        <d v="2013-05-30T00:00:00"/>
        <d v="2013-05-31T00:00:00"/>
        <d v="2013-06-03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26T00:00:00"/>
        <d v="2013-12-27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2T00:00:00" u="1"/>
        <d v="2016-08-04T00:00:00" u="1"/>
        <d v="2016-08-08T00:00:00" u="1"/>
        <d v="2016-08-01T00:00:00" u="1"/>
        <d v="2016-08-03T00:00:00" u="1"/>
        <d v="2016-08-05T00:00:00" u="1"/>
        <d v="2016-08-09T00:00:00" u="1"/>
      </sharedItems>
    </cacheField>
    <cacheField name="NetIOPar" numFmtId="0">
      <sharedItems containsSemiMixedTypes="0" containsString="0" containsNumber="1" minValue="54.3521" maxValue="1437.3341"/>
    </cacheField>
    <cacheField name="NetIOMarketValue" numFmtId="0">
      <sharedItems containsSemiMixedTypes="0" containsString="0" containsNumber="1" minValue="14.1401" maxValue="285.08769999999998"/>
    </cacheField>
    <cacheField name="NetTBAPar" numFmtId="0">
      <sharedItems containsSemiMixedTypes="0" containsString="0" containsNumber="1" minValue="-214.6422" maxValue="885.58370000000002"/>
    </cacheField>
    <cacheField name="NetTBAMarketValue" numFmtId="0">
      <sharedItems containsNonDate="0" containsString="0" containsBlank="1"/>
    </cacheField>
    <cacheField name="NAV" numFmtId="0">
      <sharedItems containsSemiMixedTypes="0" containsString="0" containsNumber="1" minValue="73742685.564999998" maxValue="434403040.80489999"/>
    </cacheField>
    <cacheField name="NetIOPar_over_Nav" numFmtId="0">
      <sharedItems containsSemiMixedTypes="0" containsString="0" containsNumber="1" minValue="66.019954999999996" maxValue="415.41407600000002"/>
    </cacheField>
    <cacheField name="NetIOMarketValue_over_Nav" numFmtId="0">
      <sharedItems containsSemiMixedTypes="0" containsString="0" containsNumber="1" minValue="12.328512999999999" maxValue="74.328433000000004"/>
    </cacheField>
    <cacheField name="NetTBAPar_over_Nav" numFmtId="0">
      <sharedItems containsSemiMixedTypes="0" containsString="0" containsNumber="1" minValue="-55.228411999999999" maxValue="328.613046"/>
    </cacheField>
    <cacheField name="NetTBAMarketValue_over_Nav" numFmtId="0">
      <sharedItems containsNonDate="0" containsString="0" containsBlank="1"/>
    </cacheField>
    <cacheField name="CMO MV" numFmtId="43">
      <sharedItems containsSemiMixedTypes="0" containsString="0" containsNumber="1" minValue="28880835.576292999" maxValue="396993711.24589801"/>
    </cacheField>
    <cacheField name="% NAV CMO" numFmtId="2">
      <sharedItems containsSemiMixedTypes="0" containsString="0" containsNumber="1" minValue="35.919112762859982" maxValue="101.345947487640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ather Hart" refreshedDate="42592.688496875002" createdVersion="5" refreshedVersion="4" minRefreshableVersion="3" recordCount="1280">
  <cacheSource type="worksheet">
    <worksheetSource name="CelloNetIO_CMO_MV_NAV_QT"/>
  </cacheSource>
  <cacheFields count="13">
    <cacheField name="AsOfDate" numFmtId="22">
      <sharedItems containsSemiMixedTypes="0" containsNonDate="0" containsDate="1" containsString="0" minDate="2011-06-16T00:00:00" maxDate="2016-07-30T00:00:00" count="1280">
        <d v="2011-06-16T00:00:00"/>
        <d v="2011-06-17T00:00:00"/>
        <d v="2011-06-21T00:00:00"/>
        <d v="2011-06-22T00:00:00"/>
        <d v="2011-06-23T00:00:00"/>
        <d v="2011-06-24T00:00:00"/>
        <d v="2011-06-27T00:00:00"/>
        <d v="2011-06-28T00:00:00"/>
        <d v="2011-06-29T00:00:00"/>
        <d v="2011-06-30T00:00:00"/>
        <d v="2011-07-01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4T00:00:00"/>
        <d v="2011-07-15T00:00:00"/>
        <d v="2011-07-18T00:00:00"/>
        <d v="2011-07-19T00:00:00"/>
        <d v="2011-07-20T00:00:00"/>
        <d v="2011-07-21T00:00:00"/>
        <d v="2011-07-22T00:00:00"/>
        <d v="2011-07-25T00:00:00"/>
        <d v="2011-07-26T00:00:00"/>
        <d v="2011-07-27T00:00:00"/>
        <d v="2011-07-28T00:00:00"/>
        <d v="2011-07-29T00:00:00"/>
        <d v="2011-08-01T00:00:00"/>
        <d v="2011-08-02T00:00:00"/>
        <d v="2011-08-03T00:00:00"/>
        <d v="2011-08-04T00:00:00"/>
        <d v="2011-08-05T00:00:00"/>
        <d v="2011-08-08T00:00:00"/>
        <d v="2011-08-09T00:00:00"/>
        <d v="2011-08-10T00:00:00"/>
        <d v="2011-08-11T00:00:00"/>
        <d v="2011-08-12T00:00:00"/>
        <d v="2011-08-15T00:00:00"/>
        <d v="2011-08-16T00:00:00"/>
        <d v="2011-08-17T00:00:00"/>
        <d v="2011-08-18T00:00:00"/>
        <d v="2011-08-19T00:00:00"/>
        <d v="2011-08-22T00:00:00"/>
        <d v="2011-08-23T00:00:00"/>
        <d v="2011-08-24T00:00:00"/>
        <d v="2011-08-25T00:00:00"/>
        <d v="2011-08-26T00:00:00"/>
        <d v="2011-08-29T00:00:00"/>
        <d v="2011-08-30T00:00:00"/>
        <d v="2011-08-31T00:00:00"/>
        <d v="2011-09-01T00:00:00"/>
        <d v="2011-09-02T00:00:00"/>
        <d v="2011-09-06T00:00:00"/>
        <d v="2011-09-07T00:00:00"/>
        <d v="2011-09-08T00:00:00"/>
        <d v="2011-09-09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3T00:00:00"/>
        <d v="2011-10-04T00:00:00"/>
        <d v="2011-10-05T00:00:00"/>
        <d v="2011-10-06T00:00:00"/>
        <d v="2011-10-07T00:00:00"/>
        <d v="2011-10-11T00:00:00"/>
        <d v="2011-10-12T00:00:00"/>
        <d v="2011-10-13T00:00:00"/>
        <d v="2011-10-14T00:00:00"/>
        <d v="2011-10-17T00:00:00"/>
        <d v="2011-10-18T00:00:00"/>
        <d v="2011-10-19T00:00:00"/>
        <d v="2011-10-20T00:00:00"/>
        <d v="2011-10-21T00:00:00"/>
        <d v="2011-10-24T00:00:00"/>
        <d v="2011-10-25T00:00:00"/>
        <d v="2011-10-26T00:00:00"/>
        <d v="2011-10-27T00:00:00"/>
        <d v="2011-10-28T00:00:00"/>
        <d v="2011-10-31T00:00:00"/>
        <d v="2011-11-01T00:00:00"/>
        <d v="2011-11-02T00:00:00"/>
        <d v="2011-11-03T00:00:00"/>
        <d v="2011-11-04T00:00:00"/>
        <d v="2011-11-07T00:00:00"/>
        <d v="2011-11-08T00:00:00"/>
        <d v="2011-11-09T00:00:00"/>
        <d v="2011-11-10T00:00:00"/>
        <d v="2011-11-14T00:00:00"/>
        <d v="2011-11-15T00:00:00"/>
        <d v="2011-11-16T00:00:00"/>
        <d v="2011-11-17T00:00:00"/>
        <d v="2011-11-18T00:00:00"/>
        <d v="2011-11-21T00:00:00"/>
        <d v="2011-11-22T00:00:00"/>
        <d v="2011-11-23T00:00:00"/>
        <d v="2011-11-25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7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19T00:00:00"/>
        <d v="2011-12-20T00:00:00"/>
        <d v="2011-12-21T00:00:00"/>
        <d v="2011-12-22T00:00:00"/>
        <d v="2011-12-23T00:00:00"/>
        <d v="2011-12-27T00:00:00"/>
        <d v="2011-12-28T00:00:00"/>
        <d v="2011-12-29T00:00:00"/>
        <d v="2011-12-30T00:00:00"/>
        <d v="2012-01-03T00:00:00"/>
        <d v="2012-01-04T00:00:00"/>
        <d v="2012-01-05T00:00:00"/>
        <d v="2012-01-06T00:00:00"/>
        <d v="2012-01-09T00:00:00"/>
        <d v="2012-01-10T00:00:00"/>
        <d v="2012-01-11T00:00:00"/>
        <d v="2012-01-12T00:00:00"/>
        <d v="2012-01-13T00:00:00"/>
        <d v="2012-01-17T00:00:00"/>
        <d v="2012-01-18T00:00:00"/>
        <d v="2012-01-19T00:00:00"/>
        <d v="2012-01-20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3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1T00:00:00"/>
        <d v="2012-02-22T00:00:00"/>
        <d v="2012-02-23T00:00:00"/>
        <d v="2012-02-24T00:00:00"/>
        <d v="2012-02-27T00:00:00"/>
        <d v="2012-02-28T00:00:00"/>
        <d v="2012-02-29T00:00:00"/>
        <d v="2012-03-01T00:00:00"/>
        <d v="2012-03-02T00:00:00"/>
        <d v="2012-03-05T00:00:00"/>
        <d v="2012-03-06T00:00:00"/>
        <d v="2012-03-07T00:00:00"/>
        <d v="2012-03-08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09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0T00:00:00"/>
        <d v="2012-08-13T00:00:00"/>
        <d v="2012-08-14T00:00:00"/>
        <d v="2012-08-15T00:00:00"/>
        <d v="2012-08-16T00:00:00"/>
        <d v="2012-08-17T00:00:00"/>
        <d v="2012-08-20T00:00:00"/>
        <d v="2012-08-21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4T00:00:00"/>
        <d v="2012-10-05T00:00:00"/>
        <d v="2012-10-09T00:00:00"/>
        <d v="2012-10-10T00:00:00"/>
        <d v="2012-10-11T00:00:00"/>
        <d v="2012-10-12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5T00:00:00"/>
        <d v="2012-10-26T00:00:00"/>
        <d v="2012-10-29T00:00:00"/>
        <d v="2012-10-31T00:00:00"/>
        <d v="2012-11-01T00:00:00"/>
        <d v="2012-11-02T00:00:00"/>
        <d v="2012-11-05T00:00:00"/>
        <d v="2012-11-06T00:00:00"/>
        <d v="2012-11-07T00:00:00"/>
        <d v="2012-11-08T00:00:00"/>
        <d v="2012-11-09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3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7T00:00:00"/>
        <d v="2012-12-18T00:00:00"/>
        <d v="2012-12-19T00:00:00"/>
        <d v="2012-12-20T00:00:00"/>
        <d v="2012-12-21T00:00:00"/>
        <d v="2012-12-24T00:00:00"/>
        <d v="2012-12-26T00:00:00"/>
        <d v="2012-12-27T00:00:00"/>
        <d v="2012-12-28T00:00:00"/>
        <d v="2012-12-31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4T00:00:00"/>
        <d v="2013-01-15T00:00:00"/>
        <d v="2013-01-16T00:00:00"/>
        <d v="2013-01-17T00:00:00"/>
        <d v="2013-01-18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9T00:00:00"/>
        <d v="2013-02-20T00:00:00"/>
        <d v="2013-02-21T00:00:00"/>
        <d v="2013-02-22T00:00:00"/>
        <d v="2013-02-25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11T00:00:00"/>
        <d v="2013-03-12T00:00:00"/>
        <d v="2013-03-13T00:00:00"/>
        <d v="2013-03-14T00:00:00"/>
        <d v="2013-03-15T00:00:00"/>
        <d v="2013-03-18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4-01T00:00:00"/>
        <d v="2013-04-02T00:00:00"/>
        <d v="2013-04-03T00:00:00"/>
        <d v="2013-04-04T00:00:00"/>
        <d v="2013-04-05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1T00:00:00"/>
        <d v="2013-05-02T00:00:00"/>
        <d v="2013-05-03T00:00:00"/>
        <d v="2013-05-06T00:00:00"/>
        <d v="2013-05-07T00:00:00"/>
        <d v="2013-05-08T00:00:00"/>
        <d v="2013-05-09T00:00:00"/>
        <d v="2013-05-10T00:00:00"/>
        <d v="2013-05-13T00:00:00"/>
        <d v="2013-05-14T00:00:00"/>
        <d v="2013-05-15T00:00:00"/>
        <d v="2013-05-16T00:00:00"/>
        <d v="2013-05-17T00:00:00"/>
        <d v="2013-05-20T00:00:00"/>
        <d v="2013-05-21T00:00:00"/>
        <d v="2013-05-22T00:00:00"/>
        <d v="2013-05-23T00:00:00"/>
        <d v="2013-05-24T00:00:00"/>
        <d v="2013-05-28T00:00:00"/>
        <d v="2013-05-29T00:00:00"/>
        <d v="2013-05-30T00:00:00"/>
        <d v="2013-05-31T00:00:00"/>
        <d v="2013-06-03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26T00:00:00"/>
        <d v="2013-12-27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</sharedItems>
      <fieldGroup par="12" base="0">
        <rangePr groupBy="quarters" startDate="2011-06-16T00:00:00" endDate="2016-07-30T00:00:00"/>
        <groupItems count="6">
          <s v="&lt;6/16/2011"/>
          <s v="Qtr1"/>
          <s v="Qtr2"/>
          <s v="Qtr3"/>
          <s v="Qtr4"/>
          <s v="&gt;7/30/2016"/>
        </groupItems>
      </fieldGroup>
    </cacheField>
    <cacheField name="NetIOPar" numFmtId="0">
      <sharedItems containsSemiMixedTypes="0" containsString="0" containsNumber="1" minValue="54.3521" maxValue="1437.3341"/>
    </cacheField>
    <cacheField name="NetIOMarketValue" numFmtId="0">
      <sharedItems containsSemiMixedTypes="0" containsString="0" containsNumber="1" minValue="14.1401" maxValue="285.08769999999998"/>
    </cacheField>
    <cacheField name="NetTBAPar" numFmtId="0">
      <sharedItems containsSemiMixedTypes="0" containsString="0" containsNumber="1" minValue="-214.6422" maxValue="885.58370000000002"/>
    </cacheField>
    <cacheField name="NetTBAMarketValue" numFmtId="0">
      <sharedItems containsNonDate="0" containsString="0" containsBlank="1"/>
    </cacheField>
    <cacheField name="NAV" numFmtId="0">
      <sharedItems containsSemiMixedTypes="0" containsString="0" containsNumber="1" minValue="73742685.564999998" maxValue="434403040.80489999"/>
    </cacheField>
    <cacheField name="NetIOPar_over_Nav" numFmtId="0">
      <sharedItems containsSemiMixedTypes="0" containsString="0" containsNumber="1" minValue="66.019954999999996" maxValue="415.41407600000002"/>
    </cacheField>
    <cacheField name="NetIOMarketValue_over_Nav" numFmtId="0">
      <sharedItems containsSemiMixedTypes="0" containsString="0" containsNumber="1" minValue="12.328512999999999" maxValue="74.328433000000004"/>
    </cacheField>
    <cacheField name="NetTBAPar_over_Nav" numFmtId="0">
      <sharedItems containsSemiMixedTypes="0" containsString="0" containsNumber="1" minValue="-55.228411999999999" maxValue="328.613046"/>
    </cacheField>
    <cacheField name="NetTBAMarketValue_over_Nav" numFmtId="0">
      <sharedItems containsNonDate="0" containsString="0" containsBlank="1"/>
    </cacheField>
    <cacheField name="CMO MV" numFmtId="43">
      <sharedItems containsSemiMixedTypes="0" containsString="0" containsNumber="1" minValue="28880835.576292999" maxValue="396993711.24589801"/>
    </cacheField>
    <cacheField name="% NAV CMO" numFmtId="2">
      <sharedItems containsSemiMixedTypes="0" containsString="0" containsNumber="1" minValue="35.919112762859982" maxValue="101.34594748764063"/>
    </cacheField>
    <cacheField name="Years" numFmtId="0" databaseField="0">
      <fieldGroup base="0">
        <rangePr groupBy="years" startDate="2011-06-16T00:00:00" endDate="2016-07-30T00:00:00"/>
        <groupItems count="8">
          <s v="&lt;6/16/2011"/>
          <s v="2011"/>
          <s v="2012"/>
          <s v="2013"/>
          <s v="2014"/>
          <s v="2015"/>
          <s v="2016"/>
          <s v="&gt;7/30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ather Hart" refreshedDate="42592.688497106479" createdVersion="5" refreshedVersion="4" minRefreshableVersion="3" recordCount="644">
  <cacheSource type="worksheet">
    <worksheetSource name="SonataNetIO_CMO_MV_NAV"/>
  </cacheSource>
  <cacheFields count="12">
    <cacheField name="AsOfDate" numFmtId="22">
      <sharedItems containsSemiMixedTypes="0" containsNonDate="0" containsDate="1" containsString="0" minDate="2011-06-16T00:00:00" maxDate="2016-08-10T00:00:00" count="1287"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1-09-29T00:00:00" u="1"/>
        <d v="2011-10-25T00:00:00" u="1"/>
        <d v="2012-10-25T00:00:00" u="1"/>
        <d v="2011-11-21T00:00:00" u="1"/>
        <d v="2013-10-25T00:00:00" u="1"/>
        <d v="2012-11-21T00:00:00" u="1"/>
        <d v="2013-11-21T00:00:00" u="1"/>
        <d v="2012-12-17T00:00:00" u="1"/>
        <d v="2013-12-17T00:00:00" u="1"/>
        <d v="2011-10-27T00:00:00" u="1"/>
        <d v="2011-11-23T00:00:00" u="1"/>
        <d v="2012-11-23T00:00:00" u="1"/>
        <d v="2011-12-19T00:00:00" u="1"/>
        <d v="2012-12-19T00:00:00" u="1"/>
        <d v="2013-12-19T00:00:00" u="1"/>
        <d v="2012-10-29T00:00:00" u="1"/>
        <d v="2011-11-25T00:00:00" u="1"/>
        <d v="2013-10-29T00:00:00" u="1"/>
        <d v="2011-12-21T00:00:00" u="1"/>
        <d v="2013-11-25T00:00:00" u="1"/>
        <d v="2012-12-21T00:00:00" u="1"/>
        <d v="2013-01-02T00:00:00" u="1"/>
        <d v="2014-01-02T00:00:00" u="1"/>
        <d v="2011-10-31T00:00:00" u="1"/>
        <d v="2012-10-31T00:00:00" u="1"/>
        <d v="2013-10-31T00:00:00" u="1"/>
        <d v="2012-11-27T00:00:00" u="1"/>
        <d v="2011-12-23T00:00:00" u="1"/>
        <d v="2013-11-27T00:00:00" u="1"/>
        <d v="2013-12-23T00:00:00" u="1"/>
        <d v="2012-01-04T00:00:00" u="1"/>
        <d v="2013-01-04T00:00:00" u="1"/>
        <d v="2011-11-29T00:00:00" u="1"/>
        <d v="2012-11-29T00:00:00" u="1"/>
        <d v="2013-11-29T00:00:00" u="1"/>
        <d v="2012-01-06T00:00:00" u="1"/>
        <d v="2012-02-02T00:00:00" u="1"/>
        <d v="2011-12-27T00:00:00" u="1"/>
        <d v="2012-12-27T00:00:00" u="1"/>
        <d v="2013-12-27T00:00:00" u="1"/>
        <d v="2013-01-08T00:00:00" u="1"/>
        <d v="2013-02-04T00:00:00" u="1"/>
        <d v="2011-12-29T00:00:00" u="1"/>
        <d v="2012-01-10T00:00:00" u="1"/>
        <d v="2013-01-10T00:00:00" u="1"/>
        <d v="2012-02-06T00:00:00" u="1"/>
        <d v="2013-02-06T00:00:00" u="1"/>
        <d v="2012-03-02T00:00:00" u="1"/>
        <d v="2012-12-31T00:00:00" u="1"/>
        <d v="2013-12-31T00:00:00" u="1"/>
        <d v="2012-01-12T00:00:00" u="1"/>
        <d v="2012-02-08T00:00:00" u="1"/>
        <d v="2013-02-08T00:00:00" u="1"/>
        <d v="2013-03-04T00:00:00" u="1"/>
        <d v="2013-01-14T00:00:00" u="1"/>
        <d v="2012-02-10T00:00:00" u="1"/>
        <d v="2012-03-06T00:00:00" u="1"/>
        <d v="2013-03-06T00:00:00" u="1"/>
        <d v="2012-04-02T00:00:00" u="1"/>
        <d v="2013-04-02T00:00:00" u="1"/>
        <d v="2013-01-16T00:00:00" u="1"/>
        <d v="2013-02-12T00:00:00" u="1"/>
        <d v="2012-03-08T00:00:00" u="1"/>
        <d v="2013-03-08T00:00:00" u="1"/>
        <d v="2012-04-04T00:00:00" u="1"/>
        <d v="2013-04-04T00:00:00" u="1"/>
        <d v="2012-01-18T00:00:00" u="1"/>
        <d v="2013-01-18T00:00:00" u="1"/>
        <d v="2012-02-14T00:00:00" u="1"/>
        <d v="2013-02-14T00:00:00" u="1"/>
        <d v="2012-04-06T00:00:00" u="1"/>
        <d v="2012-05-02T00:00:00" u="1"/>
        <d v="2013-05-02T00:00:00" u="1"/>
        <d v="2012-01-20T00:00:00" u="1"/>
        <d v="2012-02-16T00:00:00" u="1"/>
        <d v="2012-03-12T00:00:00" u="1"/>
        <d v="2013-03-12T00:00:00" u="1"/>
        <d v="2013-04-08T00:00:00" u="1"/>
        <d v="2012-05-04T00:00:00" u="1"/>
        <d v="2013-01-22T00:00:00" u="1"/>
        <d v="2012-03-14T00:00:00" u="1"/>
        <d v="2013-03-14T00:00:00" u="1"/>
        <d v="2012-04-10T00:00:00" u="1"/>
        <d v="2013-04-10T00:00:00" u="1"/>
        <d v="2013-05-06T00:00:00" u="1"/>
        <d v="2012-01-24T00:00:00" u="1"/>
        <d v="2013-01-24T00:00:00" u="1"/>
        <d v="2013-02-20T00:00:00" u="1"/>
        <d v="2012-03-16T00:00:00" u="1"/>
        <d v="2012-04-12T00:00:00" u="1"/>
        <d v="2013-04-12T00:00:00" u="1"/>
        <d v="2012-05-08T00:00:00" u="1"/>
        <d v="2013-05-08T00:00:00" u="1"/>
        <d v="2012-06-04T00:00:00" u="1"/>
        <d v="2013-06-04T00:00:00" u="1"/>
        <d v="2012-01-26T00:00:00" u="1"/>
        <d v="2012-02-22T00:00:00" u="1"/>
        <d v="2013-02-22T00:00:00" u="1"/>
        <d v="2013-03-18T00:00:00" u="1"/>
        <d v="2012-05-10T00:00:00" u="1"/>
        <d v="2013-05-10T00:00:00" u="1"/>
        <d v="2012-06-06T00:00:00" u="1"/>
        <d v="2013-06-06T00:00:00" u="1"/>
        <d v="2012-07-02T00:00:00" u="1"/>
        <d v="2013-07-02T00:00:00" u="1"/>
        <d v="2013-01-28T00:00:00" u="1"/>
        <d v="2012-02-24T00:00:00" u="1"/>
        <d v="2012-03-20T00:00:00" u="1"/>
        <d v="2013-03-20T00:00:00" u="1"/>
        <d v="2012-04-16T00:00:00" u="1"/>
        <d v="2013-04-16T00:00:00" u="1"/>
        <d v="2012-06-08T00:00:00" u="1"/>
        <d v="2012-01-30T00:00:00" u="1"/>
        <d v="2013-01-30T00:00:00" u="1"/>
        <d v="2013-02-26T00:00:00" u="1"/>
        <d v="2012-03-22T00:00:00" u="1"/>
        <d v="2013-03-22T00:00:00" u="1"/>
        <d v="2012-04-18T00:00:00" u="1"/>
        <d v="2013-04-18T00:00:00" u="1"/>
        <d v="2012-05-14T00:00:00" u="1"/>
        <d v="2013-05-14T00:00:00" u="1"/>
        <d v="2011-07-06T00:00:00" u="1"/>
        <d v="2013-06-10T00:00:00" u="1"/>
        <d v="2012-07-06T00:00:00" u="1"/>
        <d v="2011-08-02T00:00:00" u="1"/>
        <d v="2012-08-02T00:00:00" u="1"/>
        <d v="2013-08-02T00:00:00" u="1"/>
        <d v="2016-08-02T00:00:00" u="1"/>
        <d v="2012-02-28T00:00:00" u="1"/>
        <d v="2013-02-28T00:00:00" u="1"/>
        <d v="2012-04-20T00:00:00" u="1"/>
        <d v="2012-05-16T00:00:00" u="1"/>
        <d v="2013-05-16T00:00:00" u="1"/>
        <d v="2012-06-12T00:00:00" u="1"/>
        <d v="2011-07-08T00:00:00" u="1"/>
        <d v="2013-06-12T00:00:00" u="1"/>
        <d v="2011-08-04T00:00:00" u="1"/>
        <d v="2013-07-08T00:00:00" u="1"/>
        <d v="2016-08-04T00:00:00" u="1"/>
        <d v="2012-03-26T00:00:00" u="1"/>
        <d v="2013-03-26T00:00:00" u="1"/>
        <d v="2013-04-22T00:00:00" u="1"/>
        <d v="2012-05-18T00:00:00" u="1"/>
        <d v="2012-06-14T00:00:00" u="1"/>
        <d v="2013-06-14T00:00:00" u="1"/>
        <d v="2012-07-10T00:00:00" u="1"/>
        <d v="2013-07-10T00:00:00" u="1"/>
        <d v="2012-08-06T00:00:00" u="1"/>
        <d v="2011-09-02T00:00:00" u="1"/>
        <d v="2013-08-06T00:00:00" u="1"/>
        <d v="2012-03-28T00:00:00" u="1"/>
        <d v="2013-03-28T00:00:00" u="1"/>
        <d v="2012-04-24T00:00:00" u="1"/>
        <d v="2013-04-24T00:00:00" u="1"/>
        <d v="2011-06-16T00:00:00" u="1"/>
        <d v="2013-05-20T00:00:00" u="1"/>
        <d v="2011-07-12T00:00:00" u="1"/>
        <d v="2012-07-12T00:00:00" u="1"/>
        <d v="2011-08-08T00:00:00" u="1"/>
        <d v="2013-07-12T00:00:00" u="1"/>
        <d v="2012-08-08T00:00:00" u="1"/>
        <d v="2013-08-08T00:00:00" u="1"/>
        <d v="2012-09-04T00:00:00" u="1"/>
        <d v="2013-09-04T00:00:00" u="1"/>
        <d v="2016-08-08T00:00:00" u="1"/>
        <d v="2012-03-30T00:00:00" u="1"/>
        <d v="2012-04-26T00:00:00" u="1"/>
        <d v="2013-04-26T00:00:00" u="1"/>
        <d v="2012-05-22T00:00:00" u="1"/>
        <d v="2013-05-22T00:00:00" u="1"/>
        <d v="2012-06-18T00:00:00" u="1"/>
        <d v="2011-07-14T00:00:00" u="1"/>
        <d v="2013-06-18T00:00:00" u="1"/>
        <d v="2011-08-10T00:00:00" u="1"/>
        <d v="2012-08-10T00:00:00" u="1"/>
        <d v="2011-09-06T00:00:00" u="1"/>
        <d v="2012-09-06T00:00:00" u="1"/>
        <d v="2013-09-06T00:00:00" u="1"/>
        <d v="2012-10-02T00:00:00" u="1"/>
        <d v="2013-10-02T00:00:00" u="1"/>
        <d v="2012-05-24T00:00:00" u="1"/>
        <d v="2013-05-24T00:00:00" u="1"/>
        <d v="2012-06-20T00:00:00" u="1"/>
        <d v="2013-06-20T00:00:00" u="1"/>
        <d v="2012-07-16T00:00:00" u="1"/>
        <d v="2011-08-12T00:00:00" u="1"/>
        <d v="2013-07-16T00:00:00" u="1"/>
        <d v="2011-09-08T00:00:00" u="1"/>
        <d v="2013-08-12T00:00:00" u="1"/>
        <d v="2011-10-04T00:00:00" u="1"/>
        <d v="2012-10-04T00:00:00" u="1"/>
        <d v="2013-10-04T00:00:00" u="1"/>
        <d v="2012-04-30T00:00:00" u="1"/>
        <d v="2013-04-30T00:00:00" u="1"/>
        <d v="2011-06-22T00:00:00" u="1"/>
        <d v="2012-06-22T00:00:00" u="1"/>
        <d v="2011-07-18T00:00:00" u="1"/>
        <d v="2012-07-18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1-11-02T00:00:00" u="1"/>
        <d v="2012-11-02T00:00:00" u="1"/>
        <d v="2011-06-24T00:00:00" u="1"/>
        <d v="2013-05-28T00:00:00" u="1"/>
        <d v="2011-07-20T00:00:00" u="1"/>
        <d v="2013-06-24T00:00:00" u="1"/>
        <d v="2012-07-20T00:00:00" u="1"/>
        <d v="2011-08-16T00:00:00" u="1"/>
        <d v="2012-08-16T00:00:00" u="1"/>
        <d v="2011-09-12T00:00:00" u="1"/>
        <d v="2013-08-16T00:00:00" u="1"/>
        <d v="2012-09-12T00:00:00" u="1"/>
        <d v="2013-09-12T00:00:00" u="1"/>
        <d v="2011-11-04T00:00:00" u="1"/>
        <d v="2013-10-08T00:00:00" u="1"/>
        <d v="2013-11-04T00:00:00" u="1"/>
        <d v="2012-05-30T00:00:00" u="1"/>
        <d v="2013-05-30T00:00:00" u="1"/>
        <d v="2012-06-26T00:00:00" u="1"/>
        <d v="2011-07-22T00:00:00" u="1"/>
        <d v="2013-06-26T00:00:00" u="1"/>
        <d v="2011-08-18T00:00:00" u="1"/>
        <d v="2013-07-22T00:00:00" u="1"/>
        <d v="2011-09-14T00:00:00" u="1"/>
        <d v="2012-09-14T00:00:00" u="1"/>
        <d v="2012-10-10T00:00:00" u="1"/>
        <d v="2013-10-10T00:00:00" u="1"/>
        <d v="2012-11-06T00:00:00" u="1"/>
        <d v="2011-12-02T00:00:00" u="1"/>
        <d v="2013-11-06T00:00:00" u="1"/>
        <d v="2013-12-02T00:00:00" u="1"/>
        <d v="2011-06-28T00:00:00" u="1"/>
        <d v="2012-06-28T00:00:00" u="1"/>
        <d v="2013-06-28T00:00:00" u="1"/>
        <d v="2012-07-24T00:00:00" u="1"/>
        <d v="2013-07-24T00:00:00" u="1"/>
        <d v="2012-08-20T00:00:00" u="1"/>
        <d v="2011-09-16T00:00:00" u="1"/>
        <d v="2013-08-20T00:00:00" u="1"/>
        <d v="2011-10-12T00:00:00" u="1"/>
        <d v="2013-09-16T00:00:00" u="1"/>
        <d v="2012-10-12T00:00:00" u="1"/>
        <d v="2011-11-08T00:00:00" u="1"/>
        <d v="2012-11-08T00:00:00" u="1"/>
        <d v="2013-11-08T00:00:00" u="1"/>
        <d v="2012-12-04T00:00:00" u="1"/>
        <d v="2013-12-04T00:00:00" u="1"/>
        <d v="2011-06-30T00:00:00" u="1"/>
        <d v="2011-07-26T00:00:00" u="1"/>
        <d v="2012-07-26T00:00:00" u="1"/>
        <d v="2011-08-22T00:00:00" u="1"/>
        <d v="2013-07-26T00:00:00" u="1"/>
        <d v="2012-08-22T00:00:00" u="1"/>
        <d v="2013-08-22T00:00:00" u="1"/>
        <d v="2012-09-18T00:00:00" u="1"/>
        <d v="2011-10-14T00:00:00" u="1"/>
        <d v="2013-09-18T00:00:00" u="1"/>
        <d v="2011-11-10T00:00:00" u="1"/>
        <d v="2011-12-06T00:00:00" u="1"/>
        <d v="2012-12-06T00:00:00" u="1"/>
        <d v="2013-12-06T00:00:00" u="1"/>
        <d v="2011-07-28T00:00:00" u="1"/>
        <d v="2011-08-24T00:00:00" u="1"/>
        <d v="2012-08-24T00:00:00" u="1"/>
        <d v="2011-09-20T00:00:00" u="1"/>
        <d v="2012-09-20T00:00:00" u="1"/>
        <d v="2013-09-20T00:00:00" u="1"/>
        <d v="2012-10-16T00:00:00" u="1"/>
        <d v="2013-10-16T00:00:00" u="1"/>
        <d v="2011-12-08T00:00:00" u="1"/>
        <d v="2013-11-12T00:00:00" u="1"/>
        <d v="2012-07-30T00:00:00" u="1"/>
        <d v="2011-08-26T00:00:00" u="1"/>
        <d v="2013-07-30T00:00:00" u="1"/>
        <d v="2011-09-22T00:00:00" u="1"/>
        <d v="2013-08-26T00:00:00" u="1"/>
        <d v="2011-10-18T00:00:00" u="1"/>
        <d v="2012-10-18T00:00:00" u="1"/>
        <d v="2011-11-14T00:00:00" u="1"/>
        <d v="2013-10-18T00:00:00" u="1"/>
        <d v="2012-11-14T00:00:00" u="1"/>
        <d v="2013-11-14T00:00:00" u="1"/>
        <d v="2012-12-10T00:00:00" u="1"/>
        <d v="2013-12-10T00:00:00" u="1"/>
        <d v="2012-08-28T00:00:00" u="1"/>
        <d v="2013-08-28T00:00:00" u="1"/>
        <d v="2012-09-24T00:00:00" u="1"/>
        <d v="2011-10-20T00:00:00" u="1"/>
        <d v="2013-09-24T00:00:00" u="1"/>
        <d v="2011-11-16T00:00:00" u="1"/>
        <d v="2012-11-16T00:00:00" u="1"/>
        <d v="2011-12-12T00:00:00" u="1"/>
        <d v="2012-12-12T00:00:00" u="1"/>
        <d v="2013-12-12T00:00:00" u="1"/>
        <d v="2011-08-30T00:00:00" u="1"/>
        <d v="2012-08-30T00:00:00" u="1"/>
        <d v="2011-09-26T00:00:00" u="1"/>
        <d v="2013-08-30T00:00:00" u="1"/>
        <d v="2012-09-26T00:00:00" u="1"/>
        <d v="2013-09-26T00:00:00" u="1"/>
        <d v="2012-10-22T00:00:00" u="1"/>
        <d v="2011-11-18T00:00:00" u="1"/>
        <d v="2013-10-22T00:00:00" u="1"/>
        <d v="2011-12-14T00:00:00" u="1"/>
        <d v="2013-11-18T00:00:00" u="1"/>
        <d v="2012-12-14T00:00:00" u="1"/>
        <d v="2011-09-28T00:00:00" u="1"/>
        <d v="2012-09-28T00:00:00" u="1"/>
        <d v="2011-10-24T00:00:00" u="1"/>
        <d v="2012-10-24T00:00:00" u="1"/>
        <d v="2013-10-24T00:00:00" u="1"/>
        <d v="2012-11-20T00:00:00" u="1"/>
        <d v="2011-12-16T00:00:00" u="1"/>
        <d v="2013-11-20T00:00:00" u="1"/>
        <d v="2013-12-16T00:00:00" u="1"/>
        <d v="2011-09-30T00:00:00" u="1"/>
        <d v="2011-10-26T00:00:00" u="1"/>
        <d v="2013-09-30T00:00:00" u="1"/>
        <d v="2012-10-26T00:00:00" u="1"/>
        <d v="2011-11-22T00:00:00" u="1"/>
        <d v="2013-11-22T00:00:00" u="1"/>
        <d v="2012-12-18T00:00:00" u="1"/>
        <d v="2013-12-18T00:00:00" u="1"/>
        <d v="2011-10-28T00:00:00" u="1"/>
        <d v="2013-10-28T00:00:00" u="1"/>
        <d v="2011-12-20T00:00:00" u="1"/>
        <d v="2012-12-20T00:00:00" u="1"/>
        <d v="2013-12-20T00:00:00" u="1"/>
        <d v="2013-10-30T00:00:00" u="1"/>
        <d v="2012-11-26T00:00:00" u="1"/>
        <d v="2011-12-22T00:00:00" u="1"/>
        <d v="2013-11-26T00:00:00" u="1"/>
        <d v="2012-01-03T00:00:00" u="1"/>
        <d v="2013-01-03T00:00:00" u="1"/>
        <d v="2014-01-03T00:00:00" u="1"/>
        <d v="2011-11-28T00:00:00" u="1"/>
        <d v="2012-11-28T00:00:00" u="1"/>
        <d v="2012-12-24T00:00:00" u="1"/>
        <d v="2013-12-24T00:00:00" u="1"/>
        <d v="2012-01-05T00:00:00" u="1"/>
        <d v="2012-02-01T00:00:00" u="1"/>
        <d v="2013-02-01T00:00:00" u="1"/>
        <d v="2011-11-30T00:00:00" u="1"/>
        <d v="2012-11-30T00:00:00" u="1"/>
        <d v="2012-12-26T00:00:00" u="1"/>
        <d v="2013-12-26T00:00:00" u="1"/>
        <d v="2013-01-07T00:00:00" u="1"/>
        <d v="2012-02-03T00:00:00" u="1"/>
        <d v="2011-12-28T00:00:00" u="1"/>
        <d v="2012-12-28T00:00:00" u="1"/>
        <d v="2012-01-09T00:00:00" u="1"/>
        <d v="2013-01-09T00:00:00" u="1"/>
        <d v="2013-02-05T00:00:00" u="1"/>
        <d v="2012-03-01T00:00:00" u="1"/>
        <d v="2013-03-01T00:00:00" u="1"/>
        <d v="2011-12-30T00:00:00" u="1"/>
        <d v="2013-12-30T00:00:00" u="1"/>
        <d v="2012-01-11T00:00:00" u="1"/>
        <d v="2013-01-11T00:00:00" u="1"/>
        <d v="2012-02-07T00:00:00" u="1"/>
        <d v="2013-02-07T00:00:00" u="1"/>
        <d v="2012-01-13T00:00:00" u="1"/>
        <d v="2012-02-09T00:00:00" u="1"/>
        <d v="2012-03-05T00:00:00" u="1"/>
        <d v="2013-03-05T00:00:00" u="1"/>
        <d v="2013-04-01T00:00:00" u="1"/>
        <d v="2013-01-15T00:00:00" u="1"/>
        <d v="2013-02-11T00:00:00" u="1"/>
        <d v="2012-03-07T00:00:00" u="1"/>
        <d v="2013-03-07T00:00:00" u="1"/>
        <d v="2012-04-03T00:00:00" u="1"/>
        <d v="2013-04-03T00:00:00" u="1"/>
        <d v="2012-01-17T00:00:00" u="1"/>
        <d v="2013-01-17T00:00:00" u="1"/>
        <d v="2012-02-13T00:00:00" u="1"/>
        <d v="2013-02-13T00:00:00" u="1"/>
        <d v="2012-03-09T00:00:00" u="1"/>
        <d v="2012-04-05T00:00:00" u="1"/>
        <d v="2013-04-05T00:00:00" u="1"/>
        <d v="2012-05-01T00:00:00" u="1"/>
        <d v="2013-05-01T00:00:00" u="1"/>
        <d v="2012-01-19T00:00:00" u="1"/>
        <d v="2012-02-15T00:00:00" u="1"/>
        <d v="2013-02-15T00:00:00" u="1"/>
        <d v="2013-03-11T00:00:00" u="1"/>
        <d v="2012-05-03T00:00:00" u="1"/>
        <d v="2013-05-03T00:00:00" u="1"/>
        <d v="2012-02-17T00:00:00" u="1"/>
        <d v="2012-03-13T00:00:00" u="1"/>
        <d v="2013-03-13T00:00:00" u="1"/>
        <d v="2012-04-09T00:00:00" u="1"/>
        <d v="2013-04-09T00:00:00" u="1"/>
        <d v="2012-06-01T00:00:00" u="1"/>
        <d v="2013-01-23T00:00:00" u="1"/>
        <d v="2013-02-19T00:00:00" u="1"/>
        <d v="2012-03-15T00:00:00" u="1"/>
        <d v="2013-03-15T00:00:00" u="1"/>
        <d v="2012-04-11T00:00:00" u="1"/>
        <d v="2013-04-11T00:00:00" u="1"/>
        <d v="2012-05-07T00:00:00" u="1"/>
        <d v="2013-05-07T00:00:00" u="1"/>
        <d v="2013-06-03T00:00:00" u="1"/>
        <d v="2012-01-25T00:00:00" u="1"/>
        <d v="2013-01-25T00:00:00" u="1"/>
        <d v="2012-02-21T00:00:00" u="1"/>
        <d v="2013-02-21T00:00:00" u="1"/>
        <d v="2012-04-13T00:00:00" u="1"/>
        <d v="2012-05-09T00:00:00" u="1"/>
        <d v="2013-05-09T00:00:00" u="1"/>
        <d v="2012-06-05T00:00:00" u="1"/>
        <d v="2011-07-01T00:00:00" u="1"/>
        <d v="2013-06-05T00:00:00" u="1"/>
        <d v="2013-07-01T00:00:00" u="1"/>
        <d v="2012-01-27T00:00:00" u="1"/>
        <d v="2012-02-23T00:00:00" u="1"/>
        <d v="2012-03-19T00:00:00" u="1"/>
        <d v="2013-03-19T00:00:00" u="1"/>
        <d v="2013-04-15T00:00:00" u="1"/>
        <d v="2012-05-11T00:00:00" u="1"/>
        <d v="2012-06-07T00:00:00" u="1"/>
        <d v="2013-06-07T00:00:00" u="1"/>
        <d v="2012-07-03T00:00:00" u="1"/>
        <d v="2013-07-03T00:00:00" u="1"/>
        <d v="2013-01-29T00:00:00" u="1"/>
        <d v="2013-02-25T00:00:00" u="1"/>
        <d v="2012-03-21T00:00:00" u="1"/>
        <d v="2013-03-21T00:00:00" u="1"/>
        <d v="2012-04-17T00:00:00" u="1"/>
        <d v="2013-04-17T00:00:00" u="1"/>
        <d v="2013-05-13T00:00:00" u="1"/>
        <d v="2011-07-05T00:00:00" u="1"/>
        <d v="2012-07-05T00:00:00" u="1"/>
        <d v="2011-08-01T00:00:00" u="1"/>
        <d v="2013-07-05T00:00:00" u="1"/>
        <d v="2012-08-01T00:00:00" u="1"/>
        <d v="2013-08-01T00:00:00" u="1"/>
        <d v="2016-08-01T00:00:00" u="1"/>
        <d v="2012-01-31T00:00:00" u="1"/>
        <d v="2013-01-31T00:00:00" u="1"/>
        <d v="2012-02-27T00:00:00" u="1"/>
        <d v="2013-02-27T00:00:00" u="1"/>
        <d v="2012-03-23T00:00:00" u="1"/>
        <d v="2012-04-19T00:00:00" u="1"/>
        <d v="2013-04-19T00:00:00" u="1"/>
        <d v="2012-05-15T00:00:00" u="1"/>
        <d v="2013-05-15T00:00:00" u="1"/>
        <d v="2012-06-11T00:00:00" u="1"/>
        <d v="2011-07-07T00:00:00" u="1"/>
        <d v="2013-06-11T00:00:00" u="1"/>
        <d v="2011-08-03T00:00:00" u="1"/>
        <d v="2012-08-03T00:00:00" u="1"/>
        <d v="2016-08-03T00:00:00" u="1"/>
        <d v="2012-02-29T00:00:00" u="1"/>
        <d v="2013-03-25T00:00:00" u="1"/>
        <d v="2012-05-17T00:00:00" u="1"/>
        <d v="2013-05-17T00:00:00" u="1"/>
        <d v="2012-06-13T00:00:00" u="1"/>
        <d v="2013-06-13T00:00:00" u="1"/>
        <d v="2012-07-09T00:00:00" u="1"/>
        <d v="2011-08-05T00:00:00" u="1"/>
        <d v="2013-07-09T00:00:00" u="1"/>
        <d v="2011-09-01T00:00:00" u="1"/>
        <d v="2013-08-05T00:00:00" u="1"/>
        <d v="2016-08-05T00:00:00" u="1"/>
        <d v="2012-03-27T00:00:00" u="1"/>
        <d v="2013-03-27T00:00:00" u="1"/>
        <d v="2012-04-23T00:00:00" u="1"/>
        <d v="2013-04-23T00:00:00" u="1"/>
        <d v="2012-06-15T00:00:00" u="1"/>
        <d v="2011-07-11T00:00:00" u="1"/>
        <d v="2012-07-11T00:00:00" u="1"/>
        <d v="2013-07-11T00:00:00" u="1"/>
        <d v="2012-08-07T00:00:00" u="1"/>
        <d v="2013-08-07T00:00:00" u="1"/>
        <d v="2013-09-03T00:00:00" u="1"/>
        <d v="2012-03-29T00:00:00" u="1"/>
        <d v="2012-04-25T00:00:00" u="1"/>
        <d v="2013-04-25T00:00:00" u="1"/>
        <d v="2012-05-21T00:00:00" u="1"/>
        <d v="2011-06-17T00:00:00" u="1"/>
        <d v="2013-05-21T00:00:00" u="1"/>
        <d v="2011-07-13T00:00:00" u="1"/>
        <d v="2013-06-17T00:00:00" u="1"/>
        <d v="2012-07-13T00:00:00" u="1"/>
        <d v="2011-08-09T00:00:00" u="1"/>
        <d v="2012-08-09T00:00:00" u="1"/>
        <d v="2013-08-09T00:00:00" u="1"/>
        <d v="2012-09-05T00:00:00" u="1"/>
        <d v="2013-09-05T00:00:00" u="1"/>
        <d v="2012-10-01T00:00:00" u="1"/>
        <d v="2016-08-09T00:00:00" u="1"/>
        <d v="2013-10-01T00:00:00" u="1"/>
        <d v="2012-04-27T00:00:00" u="1"/>
        <d v="2012-05-23T00:00:00" u="1"/>
        <d v="2013-05-23T00:00:00" u="1"/>
        <d v="2012-06-19T00:00:00" u="1"/>
        <d v="2011-07-15T00:00:00" u="1"/>
        <d v="2013-06-19T00:00:00" u="1"/>
        <d v="2011-08-11T00:00:00" u="1"/>
        <d v="2013-07-15T00:00:00" u="1"/>
        <d v="2011-09-07T00:00:00" u="1"/>
        <d v="2012-09-07T00:00:00" u="1"/>
        <d v="2011-10-03T00:00:00" u="1"/>
        <d v="2012-10-03T00:00:00" u="1"/>
        <d v="2013-10-03T00:00:00" u="1"/>
        <d v="2013-04-29T00:00:00" u="1"/>
        <d v="2012-05-25T00:00:00" u="1"/>
        <d v="2011-06-21T00:00:00" u="1"/>
        <d v="2012-06-21T00:00:00" u="1"/>
        <d v="2013-06-21T00:00:00" u="1"/>
        <d v="2012-07-17T00:00:00" u="1"/>
        <d v="2013-07-17T00:00:00" u="1"/>
        <d v="2012-08-13T00:00:00" u="1"/>
        <d v="2011-09-09T00:00:00" u="1"/>
        <d v="2013-08-13T00:00:00" u="1"/>
        <d v="2011-10-05T00:00:00" u="1"/>
        <d v="2013-09-09T00:00:00" u="1"/>
        <d v="2012-10-05T00:00:00" u="1"/>
        <d v="2011-11-01T00:00:00" u="1"/>
        <d v="2012-11-01T00:00:00" u="1"/>
        <d v="2013-11-01T00:00:00" u="1"/>
        <d v="2011-06-23T00:00:00" u="1"/>
        <d v="2011-07-19T00:00:00" u="1"/>
        <d v="2012-07-19T00:00:00" u="1"/>
        <d v="2011-08-15T00:00:00" u="1"/>
        <d v="2013-07-19T00:00:00" u="1"/>
        <d v="2012-08-15T00:00:00" u="1"/>
        <d v="2013-08-15T00:00:00" u="1"/>
        <d v="2012-09-11T00:00:00" u="1"/>
        <d v="2011-10-07T00:00:00" u="1"/>
        <d v="2013-09-11T00:00:00" u="1"/>
        <d v="2011-11-03T00:00:00" u="1"/>
        <d v="2013-10-07T00:00:00" u="1"/>
        <d v="2012-05-29T00:00:00" u="1"/>
        <d v="2013-05-29T00:00:00" u="1"/>
        <d v="2012-06-25T00:00:00" u="1"/>
        <d v="2011-07-21T00:00:00" u="1"/>
        <d v="2013-06-25T00:00:00" u="1"/>
        <d v="2011-08-17T00:00:00" u="1"/>
        <d v="2012-08-17T00:00:00" u="1"/>
        <d v="2011-09-13T00:00:00" u="1"/>
        <d v="2012-09-13T00:00:00" u="1"/>
        <d v="2013-09-13T00:00:00" u="1"/>
        <d v="2012-10-09T00:00:00" u="1"/>
        <d v="2013-10-09T00:00:00" u="1"/>
        <d v="2012-11-05T00:00:00" u="1"/>
        <d v="2011-12-01T00:00:00" u="1"/>
        <d v="2013-11-05T00:00:00" u="1"/>
        <d v="2012-05-31T00:00:00" u="1"/>
        <d v="2011-06-27T00:00:00" u="1"/>
        <d v="2013-05-31T00:00:00" u="1"/>
        <d v="2012-06-27T00:00:00" u="1"/>
        <d v="2013-06-27T00:00:00" u="1"/>
        <d v="2012-07-23T00:00:00" u="1"/>
        <d v="2011-08-19T00:00:00" u="1"/>
        <d v="2013-07-23T00:00:00" u="1"/>
        <d v="2011-09-15T00:00:00" u="1"/>
        <d v="2013-08-19T00:00:00" u="1"/>
        <d v="2011-10-11T00:00:00" u="1"/>
        <d v="2012-10-11T00:00:00" u="1"/>
        <d v="2011-11-07T00:00:00" u="1"/>
        <d v="2013-10-11T00:00:00" u="1"/>
        <d v="2012-11-07T00:00:00" u="1"/>
        <d v="2013-11-07T00:00:00" u="1"/>
        <d v="2012-12-03T00:00:00" u="1"/>
        <d v="2013-12-03T00:00:00" u="1"/>
        <d v="2011-06-29T00:00:00" u="1"/>
        <d v="2012-06-29T00:00:00" u="1"/>
        <d v="2011-07-25T00:00:00" u="1"/>
        <d v="2012-07-25T00:00:00" u="1"/>
        <d v="2013-07-25T00:00:00" u="1"/>
        <d v="2012-08-21T00:00:00" u="1"/>
        <d v="2013-08-21T00:00:00" u="1"/>
        <d v="2012-09-17T00:00:00" u="1"/>
        <d v="2011-10-13T00:00:00" u="1"/>
        <d v="2013-09-17T00:00:00" u="1"/>
        <d v="2011-11-09T00:00:00" u="1"/>
        <d v="2012-11-09T00:00:00" u="1"/>
        <d v="2011-12-05T00:00:00" u="1"/>
        <d v="2012-12-05T00:00:00" u="1"/>
        <d v="2013-12-05T00:00:00" u="1"/>
        <d v="2011-07-27T00:00:00" u="1"/>
        <d v="2012-07-27T00:00:00" u="1"/>
        <d v="2011-08-23T00:00:00" u="1"/>
        <d v="2012-08-23T00:00:00" u="1"/>
        <d v="2011-09-19T00:00:00" u="1"/>
        <d v="2013-08-23T00:00:00" u="1"/>
        <d v="2012-09-19T00:00:00" u="1"/>
        <d v="2013-09-19T00:00:00" u="1"/>
        <d v="2012-10-15T00:00:00" u="1"/>
        <d v="2013-10-15T00:00:00" u="1"/>
        <d v="2011-12-07T00:00:00" u="1"/>
        <d v="2012-12-07T00:00:00" u="1"/>
        <d v="2011-07-29T00:00:00" u="1"/>
        <d v="2011-08-25T00:00:00" u="1"/>
        <d v="2013-07-29T00:00:00" u="1"/>
        <d v="2011-09-21T00:00:00" u="1"/>
        <d v="2012-09-21T00:00:00" u="1"/>
        <d v="2011-10-17T00:00:00" u="1"/>
        <d v="2012-10-17T00:00:00" u="1"/>
        <d v="2013-10-17T00:00:00" u="1"/>
        <d v="2012-11-13T00:00:00" u="1"/>
        <d v="2011-12-09T00:00:00" u="1"/>
        <d v="2013-11-13T00:00:00" u="1"/>
        <d v="2013-12-09T00:00:00" u="1"/>
        <d v="2012-07-31T00:00:00" u="1"/>
        <d v="2013-07-31T00:00:00" u="1"/>
        <d v="2012-08-27T00:00:00" u="1"/>
        <d v="2011-09-23T00:00:00" u="1"/>
        <d v="2013-08-27T00:00:00" u="1"/>
        <d v="2011-10-19T00:00:00" u="1"/>
        <d v="2013-09-23T00:00:00" u="1"/>
        <d v="2012-10-19T00:00:00" u="1"/>
        <d v="2011-11-15T00:00:00" u="1"/>
        <d v="2012-11-15T00:00:00" u="1"/>
        <d v="2013-11-15T00:00:00" u="1"/>
        <d v="2012-12-11T00:00:00" u="1"/>
        <d v="2013-12-11T00:00:00" u="1"/>
        <d v="2011-08-29T00:00:00" u="1"/>
        <d v="2012-08-29T00:00:00" u="1"/>
        <d v="2013-08-29T00:00:00" u="1"/>
        <d v="2012-09-25T00:00:00" u="1"/>
        <d v="2011-10-21T00:00:00" u="1"/>
        <d v="2013-09-25T00:00:00" u="1"/>
        <d v="2011-11-17T00:00:00" u="1"/>
        <d v="2013-10-21T00:00:00" u="1"/>
        <d v="2011-12-13T00:00:00" u="1"/>
        <d v="2012-12-13T00:00:00" u="1"/>
        <d v="2013-12-13T00:00:00" u="1"/>
        <d v="2011-08-31T00:00:00" u="1"/>
        <d v="2012-08-31T00:00:00" u="1"/>
        <d v="2011-09-27T00:00:00" u="1"/>
        <d v="2012-09-27T00:00:00" u="1"/>
        <d v="2013-09-27T00:00:00" u="1"/>
        <d v="2012-10-23T00:00:00" u="1"/>
        <d v="2013-10-23T00:00:00" u="1"/>
        <d v="2012-11-19T00:00:00" u="1"/>
        <d v="2011-12-15T00:00:00" u="1"/>
        <d v="2013-11-19T00:00:00" u="1"/>
      </sharedItems>
    </cacheField>
    <cacheField name="NetIOPar" numFmtId="0">
      <sharedItems containsSemiMixedTypes="0" containsString="0" containsNumber="1" minValue="-7.0278" maxValue="330.2022"/>
    </cacheField>
    <cacheField name="NetIOMarketValue" numFmtId="0">
      <sharedItems containsSemiMixedTypes="0" containsString="0" containsNumber="1" minValue="-1.7421" maxValue="59.175199999999997"/>
    </cacheField>
    <cacheField name="NetTBAPar" numFmtId="0">
      <sharedItems containsSemiMixedTypes="0" containsString="0" containsNumber="1" minValue="-27.375499999999999" maxValue="349.28089999999997"/>
    </cacheField>
    <cacheField name="NetTBAMarketValue" numFmtId="0">
      <sharedItems containsNonDate="0" containsString="0" containsBlank="1"/>
    </cacheField>
    <cacheField name="NAV" numFmtId="0">
      <sharedItems containsSemiMixedTypes="0" containsString="0" containsNumber="1" minValue="99690485.531399995" maxValue="109495846.33"/>
    </cacheField>
    <cacheField name="NetIOPar_over_Nav" numFmtId="0">
      <sharedItems containsSemiMixedTypes="0" containsString="0" containsNumber="1" minValue="-7.0330300000000001" maxValue="303.99341299999998"/>
    </cacheField>
    <cacheField name="NetIOMarketValue_over_Nav" numFmtId="0">
      <sharedItems containsSemiMixedTypes="0" containsString="0" containsNumber="1" minValue="-1.7433970000000001" maxValue="56.588824000000002"/>
    </cacheField>
    <cacheField name="NetTBAPar_over_Nav" numFmtId="0">
      <sharedItems containsSemiMixedTypes="0" containsString="0" containsNumber="1" minValue="-26.578223999999999" maxValue="327.46594199999998"/>
    </cacheField>
    <cacheField name="NetTBAMarketValue_over_Nav" numFmtId="0">
      <sharedItems containsNonDate="0" containsString="0" containsBlank="1"/>
    </cacheField>
    <cacheField name="CMO MV" numFmtId="43">
      <sharedItems containsSemiMixedTypes="0" containsString="0" containsNumber="1" minValue="5143797.6812300002" maxValue="89684097.856432006"/>
    </cacheField>
    <cacheField name="% NAV CMO" numFmtId="2">
      <sharedItems containsSemiMixedTypes="0" containsString="0" containsNumber="1" minValue="5.1456352508076293" maxValue="86.9288981107523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ather Hart" refreshedDate="42592.688497453702" createdVersion="5" refreshedVersion="4" minRefreshableVersion="3" recordCount="644">
  <cacheSource type="worksheet">
    <worksheetSource name="SonataNetIO_CMO_MV_NAV_QT"/>
  </cacheSource>
  <cacheFields count="13">
    <cacheField name="AsOfDate" numFmtId="22">
      <sharedItems containsSemiMixedTypes="0" containsNonDate="0" containsDate="1" containsString="0" minDate="2014-01-06T00:00:00" maxDate="2016-07-30T00:00:00" count="644"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1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2T00:00:00"/>
        <d v="2014-10-03T00:00:00"/>
        <d v="2014-10-06T00:00:00"/>
        <d v="2014-10-07T00:00:00"/>
        <d v="2014-10-08T00:00:00"/>
        <d v="2014-10-09T00:00:00"/>
        <d v="2014-10-10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8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0T00:00:00"/>
        <d v="2014-12-11T00:00:00"/>
        <d v="2014-12-12T00:00:00"/>
        <d v="2014-12-15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6T00:00:00"/>
        <d v="2014-12-29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</sharedItems>
      <fieldGroup par="12" base="0">
        <rangePr groupBy="quarters" startDate="2014-01-06T00:00:00" endDate="2016-07-30T00:00:00"/>
        <groupItems count="6">
          <s v="&lt;1/6/2014"/>
          <s v="Qtr1"/>
          <s v="Qtr2"/>
          <s v="Qtr3"/>
          <s v="Qtr4"/>
          <s v="&gt;7/30/2016"/>
        </groupItems>
      </fieldGroup>
    </cacheField>
    <cacheField name="NetIOPar" numFmtId="0">
      <sharedItems containsSemiMixedTypes="0" containsString="0" containsNumber="1" minValue="-7.0278" maxValue="330.2022"/>
    </cacheField>
    <cacheField name="NetIOMarketValue" numFmtId="0">
      <sharedItems containsSemiMixedTypes="0" containsString="0" containsNumber="1" minValue="-1.7421" maxValue="59.175199999999997"/>
    </cacheField>
    <cacheField name="NetTBAPar" numFmtId="0">
      <sharedItems containsSemiMixedTypes="0" containsString="0" containsNumber="1" minValue="-27.375499999999999" maxValue="349.28089999999997"/>
    </cacheField>
    <cacheField name="NetTBAMarketValue" numFmtId="0">
      <sharedItems containsNonDate="0" containsString="0" containsBlank="1"/>
    </cacheField>
    <cacheField name="NAV" numFmtId="0">
      <sharedItems containsSemiMixedTypes="0" containsString="0" containsNumber="1" minValue="99690485.531399995" maxValue="109495846.33"/>
    </cacheField>
    <cacheField name="NetIOPar_over_Nav" numFmtId="0">
      <sharedItems containsSemiMixedTypes="0" containsString="0" containsNumber="1" minValue="-7.0330300000000001" maxValue="303.99341299999998"/>
    </cacheField>
    <cacheField name="NetIOMarketValue_over_Nav" numFmtId="0">
      <sharedItems containsSemiMixedTypes="0" containsString="0" containsNumber="1" minValue="-1.7433970000000001" maxValue="56.588824000000002"/>
    </cacheField>
    <cacheField name="NetTBAPar_over_Nav" numFmtId="0">
      <sharedItems containsSemiMixedTypes="0" containsString="0" containsNumber="1" minValue="-26.578223999999999" maxValue="327.46594199999998"/>
    </cacheField>
    <cacheField name="NetTBAMarketValue_over_Nav" numFmtId="0">
      <sharedItems containsNonDate="0" containsString="0" containsBlank="1"/>
    </cacheField>
    <cacheField name="CMO MV" numFmtId="43">
      <sharedItems containsSemiMixedTypes="0" containsString="0" containsNumber="1" minValue="5143797.6812300002" maxValue="89684097.856432006"/>
    </cacheField>
    <cacheField name="% NAV CMO" numFmtId="2">
      <sharedItems containsSemiMixedTypes="0" containsString="0" containsNumber="1" minValue="5.1456352508076293" maxValue="86.928898110752314"/>
    </cacheField>
    <cacheField name="Years" numFmtId="0" databaseField="0">
      <fieldGroup base="0">
        <rangePr groupBy="years" startDate="2014-01-06T00:00:00" endDate="2016-07-30T00:00:00"/>
        <groupItems count="5">
          <s v="&lt;1/6/2014"/>
          <s v="2014"/>
          <s v="2015"/>
          <s v="2016"/>
          <s v="&gt;7/30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Heather Hart" refreshedDate="42592.688497685187" createdVersion="5" refreshedVersion="4" minRefreshableVersion="3" recordCount="10">
  <cacheSource type="worksheet">
    <worksheetSource name="Table_Query_from_Agency20"/>
  </cacheSource>
  <cacheFields count="4">
    <cacheField name="DateMonth" numFmtId="14">
      <sharedItems containsSemiMixedTypes="0" containsNonDate="0" containsDate="1" containsString="0" minDate="2010-01-01T00:00:00" maxDate="2016-01-02T00:00:00" count="10">
        <d v="2010-05-01T00:00:00"/>
        <d v="2011-09-01T00:00:00"/>
        <d v="2015-08-01T00:00:00"/>
        <d v="2012-05-01T00:00:00"/>
        <d v="2011-08-01T00:00:00"/>
        <d v="2010-06-01T00:00:00"/>
        <d v="2016-01-01T00:00:00"/>
        <d v="2010-08-01T00:00:00"/>
        <d v="2010-01-01T00:00:00"/>
        <d v="2014-01-01T00:00:00"/>
      </sharedItems>
    </cacheField>
    <cacheField name="FundName" numFmtId="0">
      <sharedItems/>
    </cacheField>
    <cacheField name="Cello_A1a_Return" numFmtId="180">
      <sharedItems containsSemiMixedTypes="0" containsString="0" containsNumber="1" minValue="-1.2384813060409399E-2" maxValue="2.42846025810304E-2"/>
    </cacheField>
    <cacheField name="SP500_Return" numFmtId="180">
      <sharedItems containsSemiMixedTypes="0" containsString="0" containsNumber="1" minValue="-7.9899999999999999E-2" maxValue="-3.457407591578839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Heather Hart" refreshedDate="42592.688497916664" createdVersion="5" refreshedVersion="4" minRefreshableVersion="3" recordCount="10">
  <cacheSource type="worksheet">
    <worksheetSource name="Table_Query_from_Agency2022"/>
  </cacheSource>
  <cacheFields count="4">
    <cacheField name="DateMonth" numFmtId="14">
      <sharedItems containsSemiMixedTypes="0" containsNonDate="0" containsDate="1" containsString="0" minDate="2010-03-01T00:00:00" maxDate="2016-03-02T00:00:00" count="10">
        <d v="2011-10-01T00:00:00"/>
        <d v="2010-09-01T00:00:00"/>
        <d v="2015-10-01T00:00:00"/>
        <d v="2010-07-01T00:00:00"/>
        <d v="2016-03-01T00:00:00"/>
        <d v="2010-12-01T00:00:00"/>
        <d v="2010-03-01T00:00:00"/>
        <d v="2015-02-01T00:00:00"/>
        <d v="2013-01-01T00:00:00"/>
        <d v="2013-07-01T00:00:00"/>
      </sharedItems>
    </cacheField>
    <cacheField name="FundName" numFmtId="0">
      <sharedItems/>
    </cacheField>
    <cacheField name="Cello_A1a_Return" numFmtId="180">
      <sharedItems containsSemiMixedTypes="0" containsString="0" containsNumber="1" minValue="-7.4602430056475199E-3" maxValue="1.9310259460930498E-2"/>
    </cacheField>
    <cacheField name="SP500_Return" numFmtId="180">
      <sharedItems containsSemiMixedTypes="0" containsString="0" containsNumber="1" minValue="5.0884199900016698E-2" maxValue="0.1092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0">
  <r>
    <x v="0"/>
    <n v="74.255799999999994"/>
    <n v="19.490100000000002"/>
    <n v="6.1276000000000002"/>
    <m/>
    <n v="73803047.717199996"/>
    <n v="100.61346"/>
    <n v="26.408259000000001"/>
    <n v="8.302638"/>
    <m/>
    <n v="53663496.758183002"/>
    <n v="72.711762478714789"/>
  </r>
  <r>
    <x v="1"/>
    <n v="73.775300000000001"/>
    <n v="19.514800000000001"/>
    <n v="6.1064999999999996"/>
    <m/>
    <n v="73742685.564999998"/>
    <n v="100.04422700000001"/>
    <n v="26.463370000000001"/>
    <n v="8.2808209999999995"/>
    <m/>
    <n v="53689793.594604999"/>
    <n v="72.806941031840353"/>
  </r>
  <r>
    <x v="2"/>
    <n v="57.271599999999999"/>
    <n v="15.0806"/>
    <n v="4.7408999999999999"/>
    <m/>
    <n v="74175798.8398"/>
    <n v="77.210628"/>
    <n v="20.33089"/>
    <n v="6.391438"/>
    <m/>
    <n v="41726189.622739002"/>
    <n v="56.253104483386117"/>
  </r>
  <r>
    <x v="3"/>
    <n v="55.561500000000002"/>
    <n v="14.665900000000001"/>
    <n v="4.7164999999999999"/>
    <m/>
    <n v="74108557.650700003"/>
    <n v="74.973123000000001"/>
    <n v="19.789752"/>
    <n v="6.364312"/>
    <m/>
    <n v="41785572.090388998"/>
    <n v="56.384273847750841"/>
  </r>
  <r>
    <x v="4"/>
    <n v="55.846499999999999"/>
    <n v="14.4695"/>
    <n v="4.8308"/>
    <m/>
    <n v="74307142.841499999"/>
    <n v="75.156300999999999"/>
    <n v="19.472556000000001"/>
    <n v="6.501125"/>
    <m/>
    <n v="29848427.431896999"/>
    <n v="40.168988189419217"/>
  </r>
  <r>
    <x v="5"/>
    <n v="56.717799999999997"/>
    <n v="14.6051"/>
    <n v="4.9191000000000003"/>
    <m/>
    <n v="74489933.986900002"/>
    <n v="76.141563000000005"/>
    <n v="19.606809999999999"/>
    <n v="6.6037109999999997"/>
    <m/>
    <n v="29940741.117991"/>
    <n v="40.194345081922691"/>
  </r>
  <r>
    <x v="6"/>
    <n v="57.035699999999999"/>
    <n v="14.8001"/>
    <n v="4.8063000000000002"/>
    <m/>
    <n v="74382880.218999997"/>
    <n v="76.678531000000007"/>
    <n v="19.897186000000001"/>
    <n v="6.4615669999999996"/>
    <m/>
    <n v="29510723.349114001"/>
    <n v="39.67407992568689"/>
  </r>
  <r>
    <x v="7"/>
    <n v="56.947200000000002"/>
    <n v="14.9732"/>
    <n v="4.5385999999999997"/>
    <m/>
    <n v="74172420.869000003"/>
    <n v="76.776785000000004"/>
    <n v="20.187017999999998"/>
    <n v="6.1189859999999996"/>
    <m/>
    <n v="29082142.039811"/>
    <n v="39.208834899934807"/>
  </r>
  <r>
    <x v="8"/>
    <n v="55.512799999999999"/>
    <n v="14.8043"/>
    <n v="4.4034000000000004"/>
    <m/>
    <n v="73943695.364800006"/>
    <n v="75.074419000000006"/>
    <n v="20.021044"/>
    <n v="5.9550720000000004"/>
    <m/>
    <n v="28880835.576292999"/>
    <n v="39.057874283682835"/>
  </r>
  <r>
    <x v="9"/>
    <n v="54.3521"/>
    <n v="14.6435"/>
    <n v="4.3093000000000004"/>
    <m/>
    <n v="74083601.823899999"/>
    <n v="73.365898000000001"/>
    <n v="19.766183000000002"/>
    <n v="5.8168069999999998"/>
    <m/>
    <n v="28992617.973283999"/>
    <n v="39.13500053925663"/>
  </r>
  <r>
    <x v="10"/>
    <n v="68.3172"/>
    <n v="18.704899999999999"/>
    <n v="4.4027000000000003"/>
    <m/>
    <n v="83807395.944299996"/>
    <n v="81.516910999999993"/>
    <n v="22.318912999999998"/>
    <n v="5.253355"/>
    <m/>
    <n v="33554008.928298"/>
    <n v="40.037049893065088"/>
  </r>
  <r>
    <x v="11"/>
    <n v="82.787300000000002"/>
    <n v="22.504100000000001"/>
    <n v="6.7"/>
    <m/>
    <n v="83905108.2271"/>
    <n v="98.667771000000002"/>
    <n v="26.820893999999999"/>
    <n v="7.9852109999999996"/>
    <m/>
    <n v="44682248.813299"/>
    <n v="53.253311696304273"/>
  </r>
  <r>
    <x v="12"/>
    <n v="94.043800000000005"/>
    <n v="25.474"/>
    <n v="6.8003"/>
    <m/>
    <n v="84044606.523900002"/>
    <n v="111.89748400000001"/>
    <n v="30.310095"/>
    <n v="8.0912989999999994"/>
    <m/>
    <n v="46426684.544858001"/>
    <n v="55.240528173161849"/>
  </r>
  <r>
    <x v="13"/>
    <n v="111.8976"/>
    <n v="30.557300000000001"/>
    <n v="5.4657"/>
    <m/>
    <n v="83996787.593999997"/>
    <n v="133.216523"/>
    <n v="36.379128999999999"/>
    <n v="6.5070350000000001"/>
    <m/>
    <n v="52282525.117417"/>
    <n v="62.243481703283152"/>
  </r>
  <r>
    <x v="14"/>
    <n v="119.6644"/>
    <n v="32.012799999999999"/>
    <n v="5.7366999999999999"/>
    <m/>
    <n v="84460690.330899999"/>
    <n v="141.68058500000001"/>
    <n v="37.902602999999999"/>
    <n v="6.792154"/>
    <m/>
    <n v="53307980.127400003"/>
    <n v="63.115728652643085"/>
  </r>
  <r>
    <x v="15"/>
    <n v="150.52180000000001"/>
    <n v="35.779299999999999"/>
    <n v="6.3118999999999996"/>
    <m/>
    <n v="84859618.5845"/>
    <n v="177.37741800000001"/>
    <n v="42.162928000000001"/>
    <n v="7.4380490000000004"/>
    <m/>
    <n v="53624863.617063999"/>
    <n v="63.192440069320355"/>
  </r>
  <r>
    <x v="16"/>
    <n v="133.09129999999999"/>
    <n v="34.921700000000001"/>
    <n v="6.5959000000000003"/>
    <m/>
    <n v="84868927.489299998"/>
    <n v="156.81982099999999"/>
    <n v="41.147804000000001"/>
    <n v="7.7718670000000003"/>
    <m/>
    <n v="63164287.611651003"/>
    <n v="74.425693219246298"/>
  </r>
  <r>
    <x v="17"/>
    <n v="146.31139999999999"/>
    <n v="38.103900000000003"/>
    <n v="7.4212999999999996"/>
    <m/>
    <n v="84852628.411300004"/>
    <n v="172.430015"/>
    <n v="44.905974999999998"/>
    <n v="8.746105"/>
    <m/>
    <n v="66333973.543240003"/>
    <n v="78.175508272653786"/>
  </r>
  <r>
    <x v="18"/>
    <n v="117.84310000000001"/>
    <n v="30.8842"/>
    <n v="4.6749000000000001"/>
    <m/>
    <n v="85184055.610300004"/>
    <n v="138.33938699999999"/>
    <n v="36.255845999999998"/>
    <n v="5.4879990000000003"/>
    <m/>
    <n v="66422427.088200003"/>
    <n v="77.975187507001664"/>
  </r>
  <r>
    <x v="19"/>
    <n v="117.5715"/>
    <n v="30.695799999999998"/>
    <n v="4.8346999999999998"/>
    <m/>
    <n v="85360970.216999993"/>
    <n v="137.73449400000001"/>
    <n v="35.959994000000002"/>
    <n v="5.6638299999999999"/>
    <m/>
    <n v="66017670.158946"/>
    <n v="77.339409323862512"/>
  </r>
  <r>
    <x v="20"/>
    <n v="122.4622"/>
    <n v="32.078800000000001"/>
    <n v="5.0609999999999999"/>
    <m/>
    <n v="85615747.9419"/>
    <n v="143.037003"/>
    <n v="37.468341000000002"/>
    <n v="5.9112960000000001"/>
    <m/>
    <n v="67647567.202581003"/>
    <n v="79.01299565646211"/>
  </r>
  <r>
    <x v="21"/>
    <n v="107.806"/>
    <n v="28.166599999999999"/>
    <n v="4.5925000000000002"/>
    <m/>
    <n v="86010726.443100005"/>
    <n v="125.340181"/>
    <n v="32.747776000000002"/>
    <n v="5.3394500000000003"/>
    <m/>
    <n v="55083538.125625998"/>
    <n v="64.042637940125118"/>
  </r>
  <r>
    <x v="22"/>
    <n v="108.64100000000001"/>
    <n v="28.4206"/>
    <n v="4.5388000000000002"/>
    <m/>
    <n v="85856309.639200002"/>
    <n v="126.538166"/>
    <n v="33.102518000000003"/>
    <n v="5.2865070000000003"/>
    <m/>
    <n v="54771558.885225996"/>
    <n v="63.79444809053215"/>
  </r>
  <r>
    <x v="23"/>
    <n v="101.3124"/>
    <n v="26.720400000000001"/>
    <n v="3.6046"/>
    <m/>
    <n v="85959184.410899997"/>
    <n v="117.861053"/>
    <n v="31.084985"/>
    <n v="4.1933860000000003"/>
    <m/>
    <n v="54761950.350676"/>
    <n v="63.706921751263089"/>
  </r>
  <r>
    <x v="24"/>
    <n v="100.9228"/>
    <n v="26.517299999999999"/>
    <n v="3.9561999999999999"/>
    <m/>
    <n v="85974603.941"/>
    <n v="117.386758"/>
    <n v="30.843178000000002"/>
    <n v="4.601591"/>
    <m/>
    <n v="50071738.571034998"/>
    <n v="58.240150318571615"/>
  </r>
  <r>
    <x v="25"/>
    <n v="102.18380000000001"/>
    <n v="27.004799999999999"/>
    <n v="3.7160000000000002"/>
    <m/>
    <n v="86059393.542099997"/>
    <n v="118.73636999999999"/>
    <n v="31.379259000000001"/>
    <n v="4.3179480000000003"/>
    <m/>
    <n v="49969482.033115"/>
    <n v="58.063948601578375"/>
  </r>
  <r>
    <x v="26"/>
    <n v="101.28830000000001"/>
    <n v="26.668700000000001"/>
    <n v="3.9885999999999999"/>
    <m/>
    <n v="86080857.4287"/>
    <n v="117.66646299999999"/>
    <n v="30.980988"/>
    <n v="4.6335509999999998"/>
    <m/>
    <n v="45657601.787102997"/>
    <n v="53.040365943056244"/>
  </r>
  <r>
    <x v="27"/>
    <n v="101.5133"/>
    <n v="27.034800000000001"/>
    <n v="3.6737000000000002"/>
    <m/>
    <n v="86174631.529699996"/>
    <n v="117.79951699999999"/>
    <n v="31.372109999999999"/>
    <n v="4.2630879999999998"/>
    <m/>
    <n v="45556146.044761002"/>
    <n v="52.864915388770903"/>
  </r>
  <r>
    <x v="28"/>
    <n v="100.51730000000001"/>
    <n v="26.5931"/>
    <n v="3.9022999999999999"/>
    <m/>
    <n v="86018809.143900007"/>
    <n v="116.855024"/>
    <n v="30.915448000000001"/>
    <n v="4.5365659999999997"/>
    <m/>
    <n v="45559689.815745004"/>
    <n v="52.964799523704933"/>
  </r>
  <r>
    <x v="29"/>
    <n v="98.858599999999996"/>
    <n v="25.454499999999999"/>
    <n v="4.4587000000000003"/>
    <m/>
    <n v="85582587.670499995"/>
    <n v="115.51251600000001"/>
    <n v="29.742616000000002"/>
    <n v="5.2098209999999998"/>
    <m/>
    <n v="45564784.182393998"/>
    <n v="53.240718027622826"/>
  </r>
  <r>
    <x v="30"/>
    <n v="98.400300000000001"/>
    <n v="25.146999999999998"/>
    <n v="4.8506999999999998"/>
    <m/>
    <n v="93190607.461799994"/>
    <n v="105.590362"/>
    <n v="26.984479"/>
    <n v="5.2051379999999998"/>
    <m/>
    <n v="45940259.512764998"/>
    <n v="49.297092018202036"/>
  </r>
  <r>
    <x v="31"/>
    <n v="96.988900000000001"/>
    <n v="24.131699999999999"/>
    <n v="5.1706000000000003"/>
    <m/>
    <n v="93295738.324499995"/>
    <n v="103.95855299999999"/>
    <n v="25.865811999999998"/>
    <n v="5.5421610000000001"/>
    <m/>
    <n v="45993054.03215"/>
    <n v="49.298129644654907"/>
  </r>
  <r>
    <x v="32"/>
    <n v="94.603099999999998"/>
    <n v="23.258600000000001"/>
    <n v="5.194"/>
    <m/>
    <n v="93137928.529699996"/>
    <n v="101.57312"/>
    <n v="24.972211000000001"/>
    <n v="5.5766749999999998"/>
    <m/>
    <n v="45907146.394073002"/>
    <n v="49.289421741255545"/>
  </r>
  <r>
    <x v="33"/>
    <n v="67.503600000000006"/>
    <n v="15.917999999999999"/>
    <n v="7.0404"/>
    <m/>
    <n v="93342028.453999996"/>
    <n v="72.318548000000007"/>
    <n v="17.053411000000001"/>
    <n v="7.5425829999999996"/>
    <m/>
    <n v="46071911.469852"/>
    <n v="49.358163983501555"/>
  </r>
  <r>
    <x v="34"/>
    <n v="71.708299999999994"/>
    <n v="17.4666"/>
    <n v="6.1551999999999998"/>
    <m/>
    <n v="93050372.4278"/>
    <n v="77.063958"/>
    <n v="18.771122999999999"/>
    <n v="6.6149120000000003"/>
    <m/>
    <n v="45927899.600390002"/>
    <n v="49.358104005469244"/>
  </r>
  <r>
    <x v="35"/>
    <n v="70.259900000000002"/>
    <n v="16.445799999999998"/>
    <n v="6.6897000000000002"/>
    <m/>
    <n v="93838427.3301"/>
    <n v="74.873271000000003"/>
    <n v="17.525656000000001"/>
    <n v="7.1289559999999996"/>
    <m/>
    <n v="46075535.019713998"/>
    <n v="49.100924142336538"/>
  </r>
  <r>
    <x v="36"/>
    <n v="65.173900000000003"/>
    <n v="14.4107"/>
    <n v="7.9964000000000004"/>
    <m/>
    <n v="94124063.191499993"/>
    <n v="69.242547999999999"/>
    <n v="15.310325000000001"/>
    <n v="8.4955960000000008"/>
    <m/>
    <n v="38034560.439604998"/>
    <n v="40.408965730922418"/>
  </r>
  <r>
    <x v="37"/>
    <n v="69.881799999999998"/>
    <n v="14.1401"/>
    <n v="9.0130999999999997"/>
    <m/>
    <n v="93984173.947099999"/>
    <n v="74.354859000000005"/>
    <n v="15.045192999999999"/>
    <n v="9.5900189999999998"/>
    <m/>
    <n v="37941067.898501001"/>
    <n v="40.369634913061574"/>
  </r>
  <r>
    <x v="38"/>
    <n v="97.724299999999999"/>
    <n v="20.7942"/>
    <n v="8.4663000000000004"/>
    <m/>
    <n v="94075188.761899993"/>
    <n v="103.87893099999999"/>
    <n v="22.103808999999998"/>
    <n v="8.9995039999999999"/>
    <m/>
    <n v="45868601.966596"/>
    <n v="48.75738499200606"/>
  </r>
  <r>
    <x v="39"/>
    <n v="106.2817"/>
    <n v="21.946400000000001"/>
    <n v="10.088699999999999"/>
    <m/>
    <n v="94037485.090900004"/>
    <n v="113.020568"/>
    <n v="23.337927000000001"/>
    <n v="10.728381000000001"/>
    <m/>
    <n v="50465447.898914002"/>
    <n v="53.66524620488552"/>
  </r>
  <r>
    <x v="40"/>
    <n v="105.2962"/>
    <n v="22.199100000000001"/>
    <n v="10.1168"/>
    <m/>
    <n v="94026096.292899996"/>
    <n v="111.986144"/>
    <n v="23.609508999999999"/>
    <n v="10.759566"/>
    <m/>
    <n v="49890260.768932"/>
    <n v="53.060014970226156"/>
  </r>
  <r>
    <x v="41"/>
    <n v="101.43049999999999"/>
    <n v="21.144300000000001"/>
    <n v="10.273199999999999"/>
    <m/>
    <n v="94130477.779899999"/>
    <n v="107.755216"/>
    <n v="22.462755999999999"/>
    <n v="10.913786999999999"/>
    <m/>
    <n v="49724629.717271999"/>
    <n v="52.82521760225238"/>
  </r>
  <r>
    <x v="42"/>
    <n v="100.01779999999999"/>
    <n v="20.598299999999998"/>
    <n v="10.415100000000001"/>
    <m/>
    <n v="94145400.434100002"/>
    <n v="106.237585"/>
    <n v="21.879242000000001"/>
    <n v="11.062782"/>
    <m/>
    <n v="49713124.947379999"/>
    <n v="52.804624249464261"/>
  </r>
  <r>
    <x v="43"/>
    <n v="110.5153"/>
    <n v="22.3246"/>
    <n v="10.453799999999999"/>
    <m/>
    <n v="94339696.522300005"/>
    <n v="117.146126"/>
    <n v="23.664057"/>
    <n v="11.081019"/>
    <m/>
    <n v="51415067.191618003"/>
    <n v="54.499928542238329"/>
  </r>
  <r>
    <x v="44"/>
    <n v="114.77549999999999"/>
    <n v="23.09"/>
    <n v="10.3447"/>
    <m/>
    <n v="94333463.701499999"/>
    <n v="121.669973"/>
    <n v="24.476997999999998"/>
    <n v="10.966098000000001"/>
    <m/>
    <n v="51326810.196699001"/>
    <n v="54.409970950619133"/>
  </r>
  <r>
    <x v="45"/>
    <n v="117.7105"/>
    <n v="23.490400000000001"/>
    <n v="10.2112"/>
    <m/>
    <n v="94107107.899200007"/>
    <n v="125.081413"/>
    <n v="24.961345000000001"/>
    <n v="10.850614999999999"/>
    <m/>
    <n v="50989712.872454002"/>
    <n v="54.18263722127142"/>
  </r>
  <r>
    <x v="46"/>
    <n v="121.76479999999999"/>
    <n v="24.521599999999999"/>
    <n v="9.9718"/>
    <m/>
    <n v="94247006.097299993"/>
    <n v="129.19752600000001"/>
    <n v="26.018439000000001"/>
    <n v="10.580495000000001"/>
    <m/>
    <n v="50991724.146489002"/>
    <n v="54.104343743126947"/>
  </r>
  <r>
    <x v="47"/>
    <n v="136.8451"/>
    <n v="28.802299999999999"/>
    <n v="7.6163999999999996"/>
    <m/>
    <n v="94335013.825200006"/>
    <n v="145.062893"/>
    <n v="30.531929999999999"/>
    <n v="8.0737780000000008"/>
    <m/>
    <n v="64615176.756604001"/>
    <n v="68.495433600438133"/>
  </r>
  <r>
    <x v="48"/>
    <n v="143.4742"/>
    <n v="29.047999999999998"/>
    <n v="4.9732000000000003"/>
    <m/>
    <n v="94196688.782399997"/>
    <n v="152.313422"/>
    <n v="30.837602"/>
    <n v="5.2795909999999999"/>
    <m/>
    <n v="64093022.351383001"/>
    <n v="68.041693588021687"/>
  </r>
  <r>
    <x v="49"/>
    <n v="140.0847"/>
    <n v="28.3992"/>
    <n v="4.923"/>
    <m/>
    <n v="94141633.503600001"/>
    <n v="148.80207100000001"/>
    <n v="30.166461999999999"/>
    <n v="5.229355"/>
    <m/>
    <n v="64214088.256975003"/>
    <n v="68.210085025260838"/>
  </r>
  <r>
    <x v="50"/>
    <n v="137.90860000000001"/>
    <n v="29.0153"/>
    <n v="5.0105000000000004"/>
    <m/>
    <n v="94144258.746700004"/>
    <n v="146.486469"/>
    <n v="30.820042000000001"/>
    <n v="5.3221509999999999"/>
    <m/>
    <n v="48638096.205577001"/>
    <n v="51.663369442889042"/>
  </r>
  <r>
    <x v="51"/>
    <n v="136.964"/>
    <n v="28.1677"/>
    <n v="4.7461000000000002"/>
    <m/>
    <n v="94244599.257300004"/>
    <n v="145.32822200000001"/>
    <n v="29.887865999999999"/>
    <n v="5.0359379999999998"/>
    <m/>
    <n v="41693173.256990001"/>
    <n v="44.239323617008779"/>
  </r>
  <r>
    <x v="52"/>
    <n v="130.8356"/>
    <n v="27.904399999999999"/>
    <n v="4.8074000000000003"/>
    <m/>
    <n v="93984689.740500003"/>
    <n v="139.20948200000001"/>
    <n v="29.690367999999999"/>
    <n v="5.1150880000000001"/>
    <m/>
    <n v="41637367.433888003"/>
    <n v="44.302287477729017"/>
  </r>
  <r>
    <x v="53"/>
    <n v="134.11940000000001"/>
    <n v="27.972200000000001"/>
    <n v="4.7721999999999998"/>
    <m/>
    <n v="105019654.9912"/>
    <n v="127.708856"/>
    <n v="26.635204999999999"/>
    <n v="4.5441019999999996"/>
    <m/>
    <n v="41903653.038547002"/>
    <n v="39.900771947935141"/>
  </r>
  <r>
    <x v="54"/>
    <n v="134.41499999999999"/>
    <n v="26.9404"/>
    <n v="4.7839"/>
    <m/>
    <n v="105049638.4773"/>
    <n v="127.953796"/>
    <n v="25.645399999999999"/>
    <n v="4.5539420000000002"/>
    <m/>
    <n v="41712904.210731998"/>
    <n v="39.707803677730567"/>
  </r>
  <r>
    <x v="55"/>
    <n v="138.15010000000001"/>
    <n v="27.222999999999999"/>
    <n v="4.7679"/>
    <m/>
    <n v="104934556.92020001"/>
    <n v="131.65357900000001"/>
    <n v="25.942836"/>
    <n v="4.5436889999999996"/>
    <m/>
    <n v="41632397.897535004"/>
    <n v="39.674630664515369"/>
  </r>
  <r>
    <x v="56"/>
    <n v="149.63120000000001"/>
    <n v="30.117899999999999"/>
    <n v="5.6193"/>
    <m/>
    <n v="105072483.06559999"/>
    <n v="142.407599"/>
    <n v="28.663927000000001"/>
    <n v="5.3480220000000003"/>
    <m/>
    <n v="48525186.898910001"/>
    <n v="46.182583187469007"/>
  </r>
  <r>
    <x v="57"/>
    <n v="156.0061"/>
    <n v="30.741"/>
    <n v="6.4432"/>
    <m/>
    <n v="105156248.21950001"/>
    <n v="148.356472"/>
    <n v="29.233640999999999"/>
    <n v="6.1272630000000001"/>
    <m/>
    <n v="59500347.143007003"/>
    <n v="56.58279764680055"/>
  </r>
  <r>
    <x v="58"/>
    <n v="147.191"/>
    <n v="28.849499999999999"/>
    <n v="5.6936999999999998"/>
    <m/>
    <n v="105134912.2809"/>
    <n v="140.00201899999999"/>
    <n v="27.440456999999999"/>
    <n v="5.4156129999999996"/>
    <m/>
    <n v="59299998.442506999"/>
    <n v="56.403717048879976"/>
  </r>
  <r>
    <x v="59"/>
    <n v="145.0394"/>
    <n v="29.101500000000001"/>
    <n v="6.1547999999999998"/>
    <m/>
    <n v="105179567.2958"/>
    <n v="137.89693500000001"/>
    <n v="27.668396999999999"/>
    <n v="5.8517070000000002"/>
    <m/>
    <n v="59375205.641121"/>
    <n v="56.451273919142622"/>
  </r>
  <r>
    <x v="60"/>
    <n v="151.6079"/>
    <n v="30.5307"/>
    <n v="5.8864999999999998"/>
    <m/>
    <n v="105131350.903"/>
    <n v="144.208078"/>
    <n v="29.040528999999999"/>
    <n v="5.5991860000000004"/>
    <m/>
    <n v="55891286.826283999"/>
    <n v="53.163291773785339"/>
  </r>
  <r>
    <x v="61"/>
    <n v="198.09800000000001"/>
    <n v="39.710999999999999"/>
    <n v="4.0205000000000002"/>
    <m/>
    <n v="105083218.7289"/>
    <n v="188.51535200000001"/>
    <n v="37.790049000000003"/>
    <n v="3.8260149999999999"/>
    <m/>
    <n v="66649928.204443999"/>
    <n v="63.425853348089277"/>
  </r>
  <r>
    <x v="62"/>
    <n v="194.11959999999999"/>
    <n v="39.753799999999998"/>
    <n v="4.5216000000000003"/>
    <m/>
    <n v="105289794.96070001"/>
    <n v="184.36696599999999"/>
    <n v="37.756556000000003"/>
    <n v="4.2944329999999997"/>
    <m/>
    <n v="66536468.028359003"/>
    <n v="63.193653338572943"/>
  </r>
  <r>
    <x v="63"/>
    <n v="191.3604"/>
    <n v="39.421500000000002"/>
    <n v="4.3574000000000002"/>
    <m/>
    <n v="105156535.3496"/>
    <n v="181.976707"/>
    <n v="37.488397999999997"/>
    <n v="4.1437270000000002"/>
    <m/>
    <n v="66269152.051437996"/>
    <n v="63.019527822138421"/>
  </r>
  <r>
    <x v="64"/>
    <n v="178.51679999999999"/>
    <n v="34.9255"/>
    <n v="5.8928000000000003"/>
    <m/>
    <n v="105309678.9445"/>
    <n v="169.516042"/>
    <n v="33.164568000000003"/>
    <n v="5.5956869999999999"/>
    <m/>
    <n v="72626354.725025997"/>
    <n v="68.964558104199838"/>
  </r>
  <r>
    <x v="65"/>
    <n v="175.38319999999999"/>
    <n v="34.305500000000002"/>
    <n v="5.9747000000000003"/>
    <m/>
    <n v="105406221.0387"/>
    <n v="166.387902"/>
    <n v="32.545991999999998"/>
    <n v="5.6682610000000002"/>
    <m/>
    <n v="72579449.708091006"/>
    <n v="68.856893827398849"/>
  </r>
  <r>
    <x v="66"/>
    <n v="174.20009999999999"/>
    <n v="31.0014"/>
    <n v="5.0868000000000002"/>
    <m/>
    <n v="104198838.06820001"/>
    <n v="167.180463"/>
    <n v="29.752154999999998"/>
    <n v="4.8818200000000003"/>
    <m/>
    <n v="74941044.866672993"/>
    <n v="71.921190539209974"/>
  </r>
  <r>
    <x v="67"/>
    <n v="203.43049999999999"/>
    <n v="31.523499999999999"/>
    <n v="4.0426000000000002"/>
    <m/>
    <n v="103480751.3504"/>
    <n v="196.58776900000001"/>
    <n v="30.463152999999998"/>
    <n v="3.9066200000000002"/>
    <m/>
    <n v="63301338.717441998"/>
    <n v="61.172090356297268"/>
  </r>
  <r>
    <x v="68"/>
    <n v="193.4606"/>
    <n v="32.6873"/>
    <n v="5.3113999999999999"/>
    <m/>
    <n v="104094385.8594"/>
    <n v="185.85113699999999"/>
    <n v="31.401596999999999"/>
    <n v="5.1024849999999997"/>
    <m/>
    <n v="64052623.317766003"/>
    <n v="61.533216022122176"/>
  </r>
  <r>
    <x v="69"/>
    <n v="197.02860000000001"/>
    <n v="33.776400000000002"/>
    <n v="4.9969000000000001"/>
    <m/>
    <n v="104122968.41949999"/>
    <n v="189.22683699999999"/>
    <n v="32.438952"/>
    <n v="4.7990370000000002"/>
    <m/>
    <n v="59901105.421014003"/>
    <n v="57.529194883955896"/>
  </r>
  <r>
    <x v="70"/>
    <n v="196.62100000000001"/>
    <n v="35.140099999999997"/>
    <n v="5.3444000000000003"/>
    <m/>
    <n v="104380155.45649999"/>
    <n v="188.37009699999999"/>
    <n v="33.665498999999997"/>
    <n v="5.1201299999999996"/>
    <m/>
    <n v="60086812.049317002"/>
    <n v="57.565359800942183"/>
  </r>
  <r>
    <x v="71"/>
    <n v="190.11609999999999"/>
    <n v="34.186900000000001"/>
    <n v="5.0987"/>
    <m/>
    <n v="104183352.3127"/>
    <n v="182.482226"/>
    <n v="32.814168000000002"/>
    <n v="4.8939680000000001"/>
    <m/>
    <n v="59879458.496757001"/>
    <n v="57.475073673030266"/>
  </r>
  <r>
    <x v="72"/>
    <n v="193.79820000000001"/>
    <n v="33.481000000000002"/>
    <n v="4.9146999999999998"/>
    <m/>
    <n v="103687645.41689999"/>
    <n v="186.905778"/>
    <n v="32.29025"/>
    <n v="4.7399089999999999"/>
    <m/>
    <n v="59405397.192365997"/>
    <n v="57.292647502518705"/>
  </r>
  <r>
    <x v="73"/>
    <n v="166.48140000000001"/>
    <n v="28.1999"/>
    <n v="4.5110000000000001"/>
    <m/>
    <n v="102993091.08"/>
    <n v="161.64327"/>
    <n v="27.380379999999999"/>
    <n v="4.3799049999999999"/>
    <m/>
    <n v="58719310.660152003"/>
    <n v="57.012863721646831"/>
  </r>
  <r>
    <x v="74"/>
    <n v="172.85210000000001"/>
    <n v="27.900500000000001"/>
    <n v="5.1710000000000003"/>
    <m/>
    <n v="103887489.97050001"/>
    <n v="166.38394099999999"/>
    <n v="26.856458"/>
    <n v="4.9775"/>
    <m/>
    <n v="59010255.514920004"/>
    <n v="56.802080338717019"/>
  </r>
  <r>
    <x v="75"/>
    <n v="168.3203"/>
    <n v="28.2927"/>
    <n v="5.3215000000000003"/>
    <m/>
    <n v="104176851.0979"/>
    <n v="161.57169099999999"/>
    <n v="27.158337"/>
    <n v="5.1081409999999998"/>
    <m/>
    <n v="59128343.111322001"/>
    <n v="56.757660159795243"/>
  </r>
  <r>
    <x v="76"/>
    <n v="162.67400000000001"/>
    <n v="28.482199999999999"/>
    <n v="5.4131"/>
    <m/>
    <n v="103983039.77060001"/>
    <n v="156.44282000000001"/>
    <n v="27.391197999999999"/>
    <n v="5.2057529999999996"/>
    <m/>
    <n v="52943474.775048003"/>
    <n v="50.915490537541643"/>
  </r>
  <r>
    <x v="77"/>
    <n v="180.9091"/>
    <n v="30.617999999999999"/>
    <n v="5.5758999999999999"/>
    <m/>
    <n v="104068985.87630001"/>
    <n v="173.835748"/>
    <n v="29.420869"/>
    <n v="5.357888"/>
    <m/>
    <n v="53119288.967799"/>
    <n v="51.042381666847817"/>
  </r>
  <r>
    <x v="78"/>
    <n v="211.89750000000001"/>
    <n v="33.817300000000003"/>
    <n v="6.3893000000000004"/>
    <m/>
    <n v="104096417.3486"/>
    <n v="203.55887899999999"/>
    <n v="32.486516999999999"/>
    <n v="6.137867"/>
    <m/>
    <n v="53072595.131402999"/>
    <n v="50.9840746523221"/>
  </r>
  <r>
    <x v="79"/>
    <n v="197.7518"/>
    <n v="32.559199999999997"/>
    <n v="5.9352"/>
    <m/>
    <n v="104038293.97220001"/>
    <n v="190.075973"/>
    <n v="31.295400000000001"/>
    <n v="5.7048230000000002"/>
    <m/>
    <n v="52996518.932208002"/>
    <n v="50.93943480692711"/>
  </r>
  <r>
    <x v="80"/>
    <n v="186.7268"/>
    <n v="31.7882"/>
    <n v="5.8440000000000003"/>
    <m/>
    <n v="104222933.08930001"/>
    <n v="179.16095300000001"/>
    <n v="30.500197"/>
    <n v="5.6072110000000004"/>
    <m/>
    <n v="57747262.776258998"/>
    <n v="55.407443510326225"/>
  </r>
  <r>
    <x v="81"/>
    <n v="200.65639999999999"/>
    <n v="32.582799999999999"/>
    <n v="6.1554000000000002"/>
    <m/>
    <n v="104341639.5464"/>
    <n v="192.307118"/>
    <n v="31.227035000000001"/>
    <n v="5.8992750000000003"/>
    <m/>
    <n v="57877557.338388003"/>
    <n v="55.469281094294345"/>
  </r>
  <r>
    <x v="82"/>
    <n v="195.5985"/>
    <n v="32.546799999999998"/>
    <n v="5.9993999999999996"/>
    <m/>
    <n v="104334396.3706"/>
    <n v="187.472691"/>
    <n v="31.194697999999999"/>
    <n v="5.750165"/>
    <m/>
    <n v="53322929.095636003"/>
    <n v="51.107718020652356"/>
  </r>
  <r>
    <x v="83"/>
    <n v="196.23990000000001"/>
    <n v="31.941700000000001"/>
    <n v="6.0063000000000004"/>
    <m/>
    <n v="104254211.7562"/>
    <n v="188.23210800000001"/>
    <n v="30.638283000000001"/>
    <n v="5.7612059999999996"/>
    <m/>
    <n v="52588608.394818999"/>
    <n v="50.44267038131585"/>
  </r>
  <r>
    <x v="84"/>
    <n v="193.62039999999999"/>
    <n v="31.4453"/>
    <n v="5.94"/>
    <m/>
    <n v="104096074.64390001"/>
    <n v="186.001634"/>
    <n v="30.207958999999999"/>
    <n v="5.7062670000000004"/>
    <m/>
    <n v="52420065.748562999"/>
    <n v="50.35738948647743"/>
  </r>
  <r>
    <x v="85"/>
    <n v="190.6439"/>
    <n v="31.290099999999999"/>
    <n v="5.9124999999999996"/>
    <m/>
    <n v="104182129.6399"/>
    <n v="182.99098000000001"/>
    <n v="30.034037999999999"/>
    <n v="5.6751579999999997"/>
    <m/>
    <n v="52460833.460665002"/>
    <n v="50.354925208376031"/>
  </r>
  <r>
    <x v="86"/>
    <n v="188.93350000000001"/>
    <n v="31.415299999999998"/>
    <n v="5.9298000000000002"/>
    <m/>
    <n v="104228589.1283"/>
    <n v="181.268404"/>
    <n v="30.140771000000001"/>
    <n v="5.6892259999999997"/>
    <m/>
    <n v="52351557.011450998"/>
    <n v="50.227636629532554"/>
  </r>
  <r>
    <x v="87"/>
    <n v="187.43279999999999"/>
    <n v="31.305"/>
    <n v="5.8986000000000001"/>
    <m/>
    <n v="104132695.9897"/>
    <n v="179.99418700000001"/>
    <n v="30.062604"/>
    <n v="5.6645029999999998"/>
    <m/>
    <n v="52271407.578987002"/>
    <n v="50.196921420489574"/>
  </r>
  <r>
    <x v="88"/>
    <n v="176.12739999999999"/>
    <n v="30.069099999999999"/>
    <n v="6.0659000000000001"/>
    <m/>
    <n v="103314281.6441"/>
    <n v="170.47730200000001"/>
    <n v="29.104495"/>
    <n v="5.871308"/>
    <m/>
    <n v="51597630.543849997"/>
    <n v="49.942398788189799"/>
  </r>
  <r>
    <x v="89"/>
    <n v="179.89099999999999"/>
    <n v="29.552199999999999"/>
    <n v="6.0366"/>
    <m/>
    <n v="103345541.1584"/>
    <n v="174.0675"/>
    <n v="28.595524999999999"/>
    <n v="5.8411809999999997"/>
    <m/>
    <n v="51142777.814482003"/>
    <n v="49.487164362605959"/>
  </r>
  <r>
    <x v="90"/>
    <n v="175.999"/>
    <n v="29.741099999999999"/>
    <n v="6.0458999999999996"/>
    <m/>
    <n v="103209353.6657"/>
    <n v="170.52621099999999"/>
    <n v="28.816284"/>
    <n v="5.8578989999999997"/>
    <m/>
    <n v="51047937.889296003"/>
    <n v="49.460573171151424"/>
  </r>
  <r>
    <x v="91"/>
    <n v="139.14670000000001"/>
    <n v="25.536000000000001"/>
    <n v="6.0877999999999997"/>
    <m/>
    <n v="103630223.12909999"/>
    <n v="134.27231499999999"/>
    <n v="24.641459999999999"/>
    <n v="5.8745409999999998"/>
    <m/>
    <n v="51844429.919073001"/>
    <n v="50.028291316604111"/>
  </r>
  <r>
    <x v="92"/>
    <n v="142.8682"/>
    <n v="25.386700000000001"/>
    <n v="6.2388000000000003"/>
    <m/>
    <n v="103782330.0924"/>
    <n v="137.66139200000001"/>
    <n v="24.461486000000001"/>
    <n v="6.0114280000000004"/>
    <m/>
    <n v="52111056.449876003"/>
    <n v="50.211877497335266"/>
  </r>
  <r>
    <x v="93"/>
    <n v="153.9864"/>
    <n v="25.7425"/>
    <n v="6.0697000000000001"/>
    <m/>
    <n v="104103553.0147"/>
    <n v="147.91656499999999"/>
    <n v="24.727782000000001"/>
    <n v="5.8304450000000001"/>
    <m/>
    <n v="52364243.114650004"/>
    <n v="50.300149801088814"/>
  </r>
  <r>
    <x v="94"/>
    <n v="162.85390000000001"/>
    <n v="25.4101"/>
    <n v="5.5938999999999997"/>
    <m/>
    <n v="105321937.35349999"/>
    <n v="154.62486200000001"/>
    <n v="24.126123"/>
    <n v="5.3112389999999996"/>
    <m/>
    <n v="46507503.851253003"/>
    <n v="44.157470912404833"/>
  </r>
  <r>
    <x v="95"/>
    <n v="160.20609999999999"/>
    <n v="25.250399999999999"/>
    <n v="6.0126999999999997"/>
    <m/>
    <n v="105422457.6488"/>
    <n v="151.96581800000001"/>
    <n v="23.951633000000001"/>
    <n v="5.7034339999999997"/>
    <m/>
    <n v="46797821.669931002"/>
    <n v="44.390751945691989"/>
  </r>
  <r>
    <x v="96"/>
    <n v="168.60550000000001"/>
    <n v="27.674499999999998"/>
    <n v="16.2239"/>
    <m/>
    <n v="105424611.3976"/>
    <n v="159.929923"/>
    <n v="26.250512000000001"/>
    <n v="15.389101"/>
    <m/>
    <n v="49536643.822942004"/>
    <n v="46.987741445039575"/>
  </r>
  <r>
    <x v="97"/>
    <n v="178.2039"/>
    <n v="28.629899999999999"/>
    <n v="16.782900000000001"/>
    <m/>
    <n v="105288019.442"/>
    <n v="169.25372999999999"/>
    <n v="27.191983"/>
    <n v="15.93999"/>
    <m/>
    <n v="51623816.750568002"/>
    <n v="49.03104553030937"/>
  </r>
  <r>
    <x v="98"/>
    <n v="194.3888"/>
    <n v="30.249700000000001"/>
    <n v="16.946300000000001"/>
    <m/>
    <n v="105325031.43350001"/>
    <n v="184.56087500000001"/>
    <n v="28.720333"/>
    <n v="16.089528000000001"/>
    <m/>
    <n v="51483669.506584004"/>
    <n v="48.880753991599519"/>
  </r>
  <r>
    <x v="99"/>
    <n v="200.3954"/>
    <n v="31.184799999999999"/>
    <n v="17.9849"/>
    <m/>
    <n v="105287173.9826"/>
    <n v="190.33220499999999"/>
    <n v="29.618801999999999"/>
    <n v="17.081758000000001"/>
    <m/>
    <n v="51744629.478890002"/>
    <n v="49.146185163485761"/>
  </r>
  <r>
    <x v="100"/>
    <n v="203.2269"/>
    <n v="30.7499"/>
    <n v="17.593399999999999"/>
    <m/>
    <n v="105440688.5801"/>
    <n v="192.74048999999999"/>
    <n v="29.163219999999999"/>
    <n v="16.685589"/>
    <m/>
    <n v="51348438.19957"/>
    <n v="48.698883600861727"/>
  </r>
  <r>
    <x v="101"/>
    <n v="210.08750000000001"/>
    <n v="32.7879"/>
    <n v="16.5852"/>
    <m/>
    <n v="105151842.4218"/>
    <n v="199.79440700000001"/>
    <n v="31.181479"/>
    <n v="15.77262"/>
    <m/>
    <n v="55328120.079328001"/>
    <n v="52.617356771922253"/>
  </r>
  <r>
    <x v="102"/>
    <n v="206.69489999999999"/>
    <n v="32.314999999999998"/>
    <n v="16.631699999999999"/>
    <m/>
    <n v="105092038.3714"/>
    <n v="196.67988500000001"/>
    <n v="30.749237000000001"/>
    <n v="15.825842"/>
    <m/>
    <n v="55161114.010578997"/>
    <n v="52.488385291031406"/>
  </r>
  <r>
    <x v="103"/>
    <n v="263.17059999999998"/>
    <n v="41.335799999999999"/>
    <n v="11.613300000000001"/>
    <m/>
    <n v="105125013.1751"/>
    <n v="250.340611"/>
    <n v="39.320613000000002"/>
    <n v="11.047133000000001"/>
    <m/>
    <n v="61873863.822258003"/>
    <n v="58.857413619724042"/>
  </r>
  <r>
    <x v="104"/>
    <n v="249.8305"/>
    <n v="39.167499999999997"/>
    <n v="9.7022999999999993"/>
    <m/>
    <n v="105117725.55050001"/>
    <n v="237.667338"/>
    <n v="37.260604999999998"/>
    <n v="9.2299369999999996"/>
    <m/>
    <n v="61230332.237852"/>
    <n v="58.249293273032343"/>
  </r>
  <r>
    <x v="105"/>
    <n v="287.86810000000003"/>
    <n v="44.266599999999997"/>
    <n v="19.4285"/>
    <m/>
    <n v="105186770.1006"/>
    <n v="273.673295"/>
    <n v="42.08381"/>
    <n v="18.470479000000001"/>
    <m/>
    <n v="66599872.789642997"/>
    <n v="63.315826435156509"/>
  </r>
  <r>
    <x v="106"/>
    <n v="281.12169999999998"/>
    <n v="44.533099999999997"/>
    <n v="19.6982"/>
    <m/>
    <n v="105003192.90979999"/>
    <n v="267.726811"/>
    <n v="42.411186999999998"/>
    <n v="18.759620000000002"/>
    <m/>
    <n v="67118379.733246997"/>
    <n v="63.92032268095231"/>
  </r>
  <r>
    <x v="107"/>
    <n v="346.59730000000002"/>
    <n v="54.059699999999999"/>
    <n v="13.1943"/>
    <m/>
    <n v="105120768.0966"/>
    <n v="329.71343899999999"/>
    <n v="51.426279000000001"/>
    <n v="12.551564000000001"/>
    <m/>
    <n v="69049547.679221004"/>
    <n v="65.685923846911393"/>
  </r>
  <r>
    <x v="108"/>
    <n v="341.5181"/>
    <n v="52.847999999999999"/>
    <n v="13.215199999999999"/>
    <m/>
    <n v="105087689.1849"/>
    <n v="324.98392799999999"/>
    <n v="50.289430000000003"/>
    <n v="12.575403"/>
    <m/>
    <n v="68818239.605168998"/>
    <n v="65.486490509924977"/>
  </r>
  <r>
    <x v="109"/>
    <n v="333.55009999999999"/>
    <n v="51.966299999999997"/>
    <n v="13.4565"/>
    <m/>
    <n v="106100483.1662"/>
    <n v="314.37189499999999"/>
    <n v="48.978382000000003"/>
    <n v="12.682789"/>
    <m/>
    <n v="68636025.413749993"/>
    <n v="64.689644538409695"/>
  </r>
  <r>
    <x v="110"/>
    <n v="332.637"/>
    <n v="53.731400000000001"/>
    <n v="13.6319"/>
    <m/>
    <n v="105574521.52240001"/>
    <n v="315.07317799999998"/>
    <n v="50.894286999999998"/>
    <n v="12.912112"/>
    <m/>
    <n v="69205475.918498993"/>
    <n v="65.551304349331573"/>
  </r>
  <r>
    <x v="111"/>
    <n v="327.88929999999999"/>
    <n v="52.641800000000003"/>
    <n v="13.2296"/>
    <m/>
    <n v="105234282.1234"/>
    <n v="311.580308"/>
    <n v="50.023432"/>
    <n v="12.571569"/>
    <m/>
    <n v="68788512.501728997"/>
    <n v="65.367018345852443"/>
  </r>
  <r>
    <x v="112"/>
    <n v="327.28179999999998"/>
    <n v="52.629199999999997"/>
    <n v="12.808299999999999"/>
    <m/>
    <n v="104609781.4552"/>
    <n v="312.85965399999998"/>
    <n v="50.310017999999999"/>
    <n v="12.243884"/>
    <m/>
    <n v="68873091.660934001"/>
    <n v="65.838099174721506"/>
  </r>
  <r>
    <x v="113"/>
    <n v="327.18490000000003"/>
    <n v="53.233800000000002"/>
    <n v="12.580399999999999"/>
    <m/>
    <n v="104310218.3889"/>
    <n v="313.66524299999998"/>
    <n v="51.034117999999999"/>
    <n v="12.060563"/>
    <m/>
    <n v="70357289.120267004"/>
    <n v="67.450044882423484"/>
  </r>
  <r>
    <x v="114"/>
    <n v="326.13920000000002"/>
    <n v="53.815399999999997"/>
    <n v="62.279699999999998"/>
    <m/>
    <n v="103401884.6637"/>
    <n v="315.40933799999999"/>
    <n v="52.044893000000002"/>
    <n v="60.230719999999998"/>
    <m/>
    <n v="69104422.018902004"/>
    <n v="66.830911490302483"/>
  </r>
  <r>
    <x v="115"/>
    <n v="322.1694"/>
    <n v="51.986699999999999"/>
    <n v="73.8005"/>
    <m/>
    <n v="103342966.69760001"/>
    <n v="311.74777599999999"/>
    <n v="50.305019999999999"/>
    <n v="71.413180999999994"/>
    <m/>
    <n v="68223386.793879002"/>
    <n v="66.016477922017486"/>
  </r>
  <r>
    <x v="116"/>
    <n v="323.52730000000003"/>
    <n v="52.195"/>
    <n v="149.03749999999999"/>
    <m/>
    <n v="103461377.29719999"/>
    <n v="312.70345400000002"/>
    <n v="50.448777"/>
    <n v="144.05134000000001"/>
    <m/>
    <n v="68597513.107733995"/>
    <n v="66.302532306991111"/>
  </r>
  <r>
    <x v="117"/>
    <n v="324.39690000000002"/>
    <n v="52.675199999999997"/>
    <n v="149.87549999999999"/>
    <m/>
    <n v="103642098.0289"/>
    <n v="312.99723399999999"/>
    <n v="50.824134999999998"/>
    <n v="144.608709"/>
    <m/>
    <n v="69159321.737298995"/>
    <n v="66.72898663052375"/>
  </r>
  <r>
    <x v="118"/>
    <n v="383.94110000000001"/>
    <n v="59.497500000000002"/>
    <n v="147.37860000000001"/>
    <m/>
    <n v="103531687.55599999"/>
    <n v="370.84404699999999"/>
    <n v="57.467913000000003"/>
    <n v="142.35120000000001"/>
    <m/>
    <n v="76930835.400935993"/>
    <n v="74.306559872622884"/>
  </r>
  <r>
    <x v="119"/>
    <n v="368.22140000000002"/>
    <n v="57.155799999999999"/>
    <n v="177.59119999999999"/>
    <m/>
    <n v="104117726.9692"/>
    <n v="353.65870000000001"/>
    <n v="54.895358999999999"/>
    <n v="170.567688"/>
    <m/>
    <n v="76972394.454656005"/>
    <n v="73.928231719297813"/>
  </r>
  <r>
    <x v="120"/>
    <n v="340.8913"/>
    <n v="56.534599999999998"/>
    <n v="173.93969999999999"/>
    <m/>
    <n v="104016898.75470001"/>
    <n v="327.72684400000003"/>
    <n v="54.351360999999997"/>
    <n v="167.22254000000001"/>
    <m/>
    <n v="77931429.691440001"/>
    <n v="74.921893100488802"/>
  </r>
  <r>
    <x v="121"/>
    <n v="340.99880000000002"/>
    <n v="56.006999999999998"/>
    <n v="174.19239999999999"/>
    <m/>
    <n v="104244126.57430001"/>
    <n v="327.11559999999997"/>
    <n v="53.726768"/>
    <n v="167.10044600000001"/>
    <m/>
    <n v="77683607.808286995"/>
    <n v="74.52084866663256"/>
  </r>
  <r>
    <x v="122"/>
    <n v="351.47989999999999"/>
    <n v="56.723599999999998"/>
    <n v="183.3869"/>
    <m/>
    <n v="104275125.60439999"/>
    <n v="337.06974500000001"/>
    <n v="54.398015999999998"/>
    <n v="175.86830900000001"/>
    <m/>
    <n v="79646789.175220996"/>
    <n v="76.381388862944917"/>
  </r>
  <r>
    <x v="123"/>
    <n v="346.52710000000002"/>
    <n v="54.249899999999997"/>
    <n v="180.32380000000001"/>
    <m/>
    <n v="104008641.5948"/>
    <n v="333.17145099999999"/>
    <n v="52.159030999999999"/>
    <n v="173.373863"/>
    <m/>
    <n v="78237833.217377007"/>
    <n v="75.222435383954263"/>
  </r>
  <r>
    <x v="124"/>
    <n v="346.71730000000002"/>
    <n v="55.243299999999998"/>
    <n v="193.99959999999999"/>
    <m/>
    <n v="104279666.002"/>
    <n v="332.48792700000001"/>
    <n v="52.976100000000002"/>
    <n v="186.037803"/>
    <m/>
    <n v="78559614.946333006"/>
    <n v="75.335506871326473"/>
  </r>
  <r>
    <x v="125"/>
    <n v="343.8897"/>
    <n v="53.6449"/>
    <n v="191.0444"/>
    <m/>
    <n v="104313780.8417"/>
    <n v="329.668522"/>
    <n v="51.426475000000003"/>
    <n v="183.14397"/>
    <m/>
    <n v="77564727.454189003"/>
    <n v="74.357124081137783"/>
  </r>
  <r>
    <x v="126"/>
    <n v="328.98230000000001"/>
    <n v="50.123199999999997"/>
    <n v="194.3134"/>
    <m/>
    <n v="104644485.77410001"/>
    <n v="314.380923"/>
    <n v="47.898558000000001"/>
    <n v="185.68909600000001"/>
    <m/>
    <n v="77400398.399250001"/>
    <n v="73.96509985852208"/>
  </r>
  <r>
    <x v="127"/>
    <n v="345.2097"/>
    <n v="54.954900000000002"/>
    <n v="239.6652"/>
    <m/>
    <n v="104219218.4126"/>
    <n v="331.23420499999997"/>
    <n v="52.730102000000002"/>
    <n v="229.96257700000001"/>
    <m/>
    <n v="81172384.303578004"/>
    <n v="77.886195598032188"/>
  </r>
  <r>
    <x v="128"/>
    <n v="345.79059999999998"/>
    <n v="55.954599999999999"/>
    <n v="241.30699999999999"/>
    <m/>
    <n v="104155892.1585"/>
    <n v="331.99331599999999"/>
    <n v="53.721972999999998"/>
    <n v="231.678684"/>
    <m/>
    <n v="81729745.408410996"/>
    <n v="78.468672021010732"/>
  </r>
  <r>
    <x v="129"/>
    <n v="333.27339999999998"/>
    <n v="54.592399999999998"/>
    <n v="240.0753"/>
    <m/>
    <n v="104278673.41760001"/>
    <n v="319.59881100000001"/>
    <n v="52.352410999999996"/>
    <n v="230.22473500000001"/>
    <m/>
    <n v="78177991.014265999"/>
    <n v="74.970258493019188"/>
  </r>
  <r>
    <x v="130"/>
    <n v="333.49990000000003"/>
    <n v="56.387300000000003"/>
    <n v="241.8929"/>
    <m/>
    <n v="104016511.7406"/>
    <n v="320.62207699999999"/>
    <n v="54.209950999999997"/>
    <n v="232.55240499999999"/>
    <m/>
    <n v="78996435.885701001"/>
    <n v="75.946053721456323"/>
  </r>
  <r>
    <x v="131"/>
    <n v="333.81799999999998"/>
    <n v="56.0077"/>
    <n v="238.48310000000001"/>
    <m/>
    <n v="104159260.62909999"/>
    <n v="320.488066"/>
    <n v="53.771214999999998"/>
    <n v="228.96005500000001"/>
    <m/>
    <n v="78450441.094589993"/>
    <n v="75.317778391249945"/>
  </r>
  <r>
    <x v="132"/>
    <n v="329.52460000000002"/>
    <n v="53.026699999999998"/>
    <n v="233.26169999999999"/>
    <m/>
    <n v="104277631.9795"/>
    <n v="316.00698399999999"/>
    <n v="50.851461999999998"/>
    <n v="223.692939"/>
    <m/>
    <n v="76958953.601814002"/>
    <n v="73.801976647248196"/>
  </r>
  <r>
    <x v="133"/>
    <n v="332.1626"/>
    <n v="52.971200000000003"/>
    <n v="233.21289999999999"/>
    <m/>
    <n v="104432134.7904"/>
    <n v="318.06550800000002"/>
    <n v="50.723084999999998"/>
    <n v="223.31526600000001"/>
    <m/>
    <n v="76842171.355306"/>
    <n v="73.580963857084512"/>
  </r>
  <r>
    <x v="134"/>
    <n v="348.1139"/>
    <n v="55.227600000000002"/>
    <n v="231.90010000000001"/>
    <m/>
    <n v="106126574.38609999"/>
    <n v="328.01765399999999"/>
    <n v="52.039369000000001"/>
    <n v="218.512754"/>
    <m/>
    <n v="78370360.457415"/>
    <n v="73.846122812082044"/>
  </r>
  <r>
    <x v="135"/>
    <n v="320.84050000000002"/>
    <n v="52.190600000000003"/>
    <n v="225.5626"/>
    <m/>
    <n v="108215691.0231"/>
    <n v="296.48241999999999"/>
    <n v="48.228310999999998"/>
    <n v="208.43798000000001"/>
    <m/>
    <n v="77124339.758475006"/>
    <n v="71.269091413011296"/>
  </r>
  <r>
    <x v="136"/>
    <n v="325.36590000000001"/>
    <n v="54.2089"/>
    <n v="222.505"/>
    <m/>
    <n v="108049460.8307"/>
    <n v="301.12681500000002"/>
    <n v="50.170448999999998"/>
    <n v="205.92883900000001"/>
    <m/>
    <n v="77509179.800458997"/>
    <n v="71.734906592367182"/>
  </r>
  <r>
    <x v="137"/>
    <n v="301.1182"/>
    <n v="48.648299999999999"/>
    <n v="214.7037"/>
    <m/>
    <n v="106699937.4712"/>
    <n v="282.21028699999999"/>
    <n v="45.593559999999997"/>
    <n v="201.22195500000001"/>
    <m/>
    <n v="75911577.259592995"/>
    <n v="71.144912601361852"/>
  </r>
  <r>
    <x v="138"/>
    <n v="311.80099999999999"/>
    <n v="49.5244"/>
    <n v="211.75540000000001"/>
    <m/>
    <n v="107020359.9131"/>
    <n v="291.34736600000002"/>
    <n v="46.275680999999999"/>
    <n v="197.86459300000001"/>
    <m/>
    <n v="75409759.414052993"/>
    <n v="70.463002998013962"/>
  </r>
  <r>
    <x v="139"/>
    <n v="329.7405"/>
    <n v="52.030500000000004"/>
    <n v="218.12110000000001"/>
    <m/>
    <n v="108332550.4576"/>
    <n v="304.37804599999998"/>
    <n v="48.028500999999999"/>
    <n v="201.344009"/>
    <m/>
    <n v="76730501.741741002"/>
    <n v="70.82866730048265"/>
  </r>
  <r>
    <x v="140"/>
    <n v="342.7595"/>
    <n v="55.439599999999999"/>
    <n v="214.24350000000001"/>
    <m/>
    <n v="108416120.5485"/>
    <n v="316.15178500000002"/>
    <n v="51.135938000000003"/>
    <n v="197.61221800000001"/>
    <m/>
    <n v="79520451.527826995"/>
    <n v="73.347442359601388"/>
  </r>
  <r>
    <x v="141"/>
    <n v="323.37079999999997"/>
    <n v="52.2667"/>
    <n v="207.6679"/>
    <m/>
    <n v="108997327.6469"/>
    <n v="296.67773199999999"/>
    <n v="47.952277000000002"/>
    <n v="190.52567999999999"/>
    <m/>
    <n v="79002563.511426002"/>
    <n v="72.481193087005863"/>
  </r>
  <r>
    <x v="142"/>
    <n v="317.80110000000002"/>
    <n v="51.254100000000001"/>
    <n v="203.82060000000001"/>
    <m/>
    <n v="108201792.11589999"/>
    <n v="293.71149400000002"/>
    <n v="47.368994000000001"/>
    <n v="188.37081699999999"/>
    <m/>
    <n v="78670505.965657994"/>
    <n v="72.707211615672989"/>
  </r>
  <r>
    <x v="143"/>
    <n v="316.53969999999998"/>
    <n v="49.061399999999999"/>
    <n v="187.352"/>
    <m/>
    <n v="109673800.93700001"/>
    <n v="288.61924800000003"/>
    <n v="44.733929000000003"/>
    <n v="170.82657699999999"/>
    <m/>
    <n v="78413283.940751001"/>
    <n v="71.496823553871351"/>
  </r>
  <r>
    <x v="144"/>
    <n v="318.17970000000003"/>
    <n v="49.849899999999998"/>
    <n v="189.71770000000001"/>
    <m/>
    <n v="110533542.9518"/>
    <n v="287.85804899999999"/>
    <n v="45.099341000000003"/>
    <n v="171.638124"/>
    <m/>
    <n v="78650693.692548007"/>
    <n v="71.155498676854094"/>
  </r>
  <r>
    <x v="145"/>
    <n v="308.72239999999999"/>
    <n v="49.478099999999998"/>
    <n v="190.1146"/>
    <m/>
    <n v="110228834.7973"/>
    <n v="280.07408500000003"/>
    <n v="44.886712000000003"/>
    <n v="172.472657"/>
    <m/>
    <n v="79400902.265212998"/>
    <n v="72.032787438262829"/>
  </r>
  <r>
    <x v="146"/>
    <n v="305.9119"/>
    <n v="50.977600000000002"/>
    <n v="301.53710000000001"/>
    <m/>
    <n v="109858445.16159999"/>
    <n v="278.46006699999998"/>
    <n v="46.402987000000003"/>
    <n v="274.47785199999998"/>
    <m/>
    <n v="78214088.061039001"/>
    <n v="71.19533500222704"/>
  </r>
  <r>
    <x v="147"/>
    <n v="302.6259"/>
    <n v="51.080300000000001"/>
    <n v="300.82069999999999"/>
    <m/>
    <n v="108939939.345"/>
    <n v="277.79150800000002"/>
    <n v="46.888497000000001"/>
    <n v="276.13444800000002"/>
    <m/>
    <n v="78165550.977464005"/>
    <n v="71.751050576522616"/>
  </r>
  <r>
    <x v="148"/>
    <n v="429.27839999999998"/>
    <n v="76.820999999999998"/>
    <n v="317.98410000000001"/>
    <m/>
    <n v="108272615.1605"/>
    <n v="396.47920099999999"/>
    <n v="70.951459"/>
    <n v="293.68839000000003"/>
    <m/>
    <n v="71187134.870802"/>
    <n v="65.748051587445616"/>
  </r>
  <r>
    <x v="149"/>
    <n v="441.02109999999999"/>
    <n v="76.635400000000004"/>
    <n v="320.32929999999999"/>
    <m/>
    <n v="108621648.8345"/>
    <n v="406.01584000000003"/>
    <n v="70.552601999999993"/>
    <n v="294.90373599999998"/>
    <m/>
    <n v="70499464.996608004"/>
    <n v="64.903696227281188"/>
  </r>
  <r>
    <x v="150"/>
    <n v="452.91039999999998"/>
    <n v="75.845299999999995"/>
    <n v="321.45440000000002"/>
    <m/>
    <n v="109026252.7061"/>
    <n v="415.41407600000002"/>
    <n v="69.566089000000005"/>
    <n v="294.84128099999998"/>
    <m/>
    <n v="69425055.663398996"/>
    <n v="63.677374889281758"/>
  </r>
  <r>
    <x v="151"/>
    <n v="447.24720000000002"/>
    <n v="73.573999999999998"/>
    <n v="316.89640000000003"/>
    <m/>
    <n v="108647006.41670001"/>
    <n v="411.65165500000001"/>
    <n v="67.718387000000007"/>
    <n v="291.67522500000001"/>
    <m/>
    <n v="68168068.189192995"/>
    <n v="62.742702663839765"/>
  </r>
  <r>
    <x v="152"/>
    <n v="421.4248"/>
    <n v="68.444400000000002"/>
    <n v="318.25700000000001"/>
    <m/>
    <n v="110009784.3987"/>
    <n v="383.07938000000001"/>
    <n v="62.216647999999999"/>
    <n v="289.298813"/>
    <m/>
    <n v="68966338.156616002"/>
    <n v="62.691094736325091"/>
  </r>
  <r>
    <x v="153"/>
    <n v="425.21940000000001"/>
    <n v="68.370400000000004"/>
    <n v="314.46940000000001"/>
    <m/>
    <n v="110605747.04269999"/>
    <n v="384.44602700000002"/>
    <n v="61.814509000000001"/>
    <n v="284.315606"/>
    <m/>
    <n v="65015251.752650999"/>
    <n v="58.781079185289961"/>
  </r>
  <r>
    <x v="154"/>
    <n v="419.8605"/>
    <n v="67.562100000000001"/>
    <n v="316.42090000000002"/>
    <m/>
    <n v="146480475.5598"/>
    <n v="286.63239800000002"/>
    <n v="46.123621"/>
    <n v="216.01575099999999"/>
    <m/>
    <n v="63464418.962734997"/>
    <n v="43.326196696313929"/>
  </r>
  <r>
    <x v="155"/>
    <n v="478.38749999999999"/>
    <n v="75.832800000000006"/>
    <n v="303.30829999999997"/>
    <m/>
    <n v="145326704.2484"/>
    <n v="329.18072599999999"/>
    <n v="52.180911999999999"/>
    <n v="208.70789099999999"/>
    <m/>
    <n v="64907454.395623997"/>
    <n v="44.66312969203566"/>
  </r>
  <r>
    <x v="156"/>
    <n v="514.26509999999996"/>
    <n v="85.992999999999995"/>
    <n v="418.68720000000002"/>
    <m/>
    <n v="146950900.0244"/>
    <n v="349.95709399999998"/>
    <n v="58.518185000000003"/>
    <n v="284.91638999999998"/>
    <m/>
    <n v="73579116.588172004"/>
    <n v="50.070545043245595"/>
  </r>
  <r>
    <x v="157"/>
    <n v="509.27170000000001"/>
    <n v="83.824700000000007"/>
    <n v="410.80770000000001"/>
    <m/>
    <n v="146858286.5941"/>
    <n v="346.77764000000002"/>
    <n v="57.078631000000001"/>
    <n v="279.73069099999998"/>
    <m/>
    <n v="72323543.986122996"/>
    <n v="49.247165865428649"/>
  </r>
  <r>
    <x v="158"/>
    <n v="501.57380000000001"/>
    <n v="84.831000000000003"/>
    <n v="465.83710000000002"/>
    <m/>
    <n v="147493388.48210001"/>
    <n v="340.06527699999998"/>
    <n v="57.515120000000003"/>
    <n v="315.83591999999999"/>
    <m/>
    <n v="73596256.409583002"/>
    <n v="49.898003677985024"/>
  </r>
  <r>
    <x v="159"/>
    <n v="483.23349999999999"/>
    <n v="80.938500000000005"/>
    <n v="455.58350000000002"/>
    <m/>
    <n v="146556381.1038"/>
    <n v="329.72532200000001"/>
    <n v="55.226869000000001"/>
    <n v="310.85886299999999"/>
    <m/>
    <n v="72057675.408985004"/>
    <n v="49.167204366181402"/>
  </r>
  <r>
    <x v="160"/>
    <n v="504.899"/>
    <n v="87.033100000000005"/>
    <n v="470.74009999999998"/>
    <m/>
    <n v="148533211.17480001"/>
    <n v="339.92330500000003"/>
    <n v="58.595044000000001"/>
    <n v="316.92582199999998"/>
    <m/>
    <n v="75102577.752681002"/>
    <n v="50.562818347943207"/>
  </r>
  <r>
    <x v="161"/>
    <n v="483.54579999999999"/>
    <n v="82.310500000000005"/>
    <n v="461.05259999999998"/>
    <m/>
    <n v="148761214.2166"/>
    <n v="325.04830099999998"/>
    <n v="55.330618999999999"/>
    <n v="309.92796199999998"/>
    <m/>
    <n v="73991174.557248995"/>
    <n v="49.738216340124794"/>
  </r>
  <r>
    <x v="162"/>
    <n v="475.73039999999997"/>
    <n v="82.247200000000007"/>
    <n v="351.31810000000002"/>
    <m/>
    <n v="149215725.89129999"/>
    <n v="318.82055100000002"/>
    <n v="55.119658999999999"/>
    <n v="235.44307900000001"/>
    <m/>
    <n v="74384225.520078003"/>
    <n v="49.850124761156266"/>
  </r>
  <r>
    <x v="163"/>
    <n v="494.7491"/>
    <n v="83.727900000000005"/>
    <n v="198.09989999999999"/>
    <m/>
    <n v="149089897.4341"/>
    <n v="331.84616"/>
    <n v="56.159337999999998"/>
    <n v="132.87278599999999"/>
    <m/>
    <n v="76818929.850270003"/>
    <n v="51.525241597422877"/>
  </r>
  <r>
    <x v="164"/>
    <n v="508.80790000000002"/>
    <n v="86.061700000000002"/>
    <n v="417.97300000000001"/>
    <m/>
    <n v="149578024.82699999"/>
    <n v="340.16219999999998"/>
    <n v="57.536326000000003"/>
    <n v="279.43476399999997"/>
    <m/>
    <n v="77342586.267736003"/>
    <n v="51.707185167867699"/>
  </r>
  <r>
    <x v="165"/>
    <n v="504.74160000000001"/>
    <n v="88.105900000000005"/>
    <n v="420.0607"/>
    <m/>
    <n v="149025769.76879999"/>
    <n v="338.69417399999998"/>
    <n v="59.121251000000001"/>
    <n v="281.87118299999997"/>
    <m/>
    <n v="78597046.170598999"/>
    <n v="52.740573856813633"/>
  </r>
  <r>
    <x v="166"/>
    <n v="516.24969999999996"/>
    <n v="90.976500000000001"/>
    <n v="425.65140000000002"/>
    <m/>
    <n v="149644136.36300001"/>
    <n v="344.984917"/>
    <n v="60.795231999999999"/>
    <n v="284.44241799999998"/>
    <m/>
    <n v="79761970.627382994"/>
    <n v="53.30109990671469"/>
  </r>
  <r>
    <x v="167"/>
    <n v="514.28139999999996"/>
    <n v="92.365899999999996"/>
    <n v="490.6671"/>
    <m/>
    <n v="149314552.57609999"/>
    <n v="344.42818299999999"/>
    <n v="61.859945000000003"/>
    <n v="328.613046"/>
    <m/>
    <n v="80620183.686096996"/>
    <n v="53.993520588027032"/>
  </r>
  <r>
    <x v="168"/>
    <n v="511.66579999999999"/>
    <n v="90.090500000000006"/>
    <n v="485.3252"/>
    <m/>
    <n v="149583062.4885"/>
    <n v="342.06132100000002"/>
    <n v="60.227741000000002"/>
    <n v="324.451975"/>
    <m/>
    <n v="79173749.630343005"/>
    <n v="52.929622052917871"/>
  </r>
  <r>
    <x v="169"/>
    <n v="495.58710000000002"/>
    <n v="86.644099999999995"/>
    <n v="422.15910000000002"/>
    <m/>
    <n v="148971042.831"/>
    <n v="332.67344500000002"/>
    <n v="58.161706000000002"/>
    <n v="283.383329"/>
    <m/>
    <n v="77910666.695475996"/>
    <n v="52.299202056242336"/>
  </r>
  <r>
    <x v="170"/>
    <n v="484.81130000000002"/>
    <n v="85.413899999999998"/>
    <n v="314.82510000000002"/>
    <m/>
    <n v="148751331.32120001"/>
    <n v="325.92064599999998"/>
    <n v="57.420594999999999"/>
    <n v="211.64523199999999"/>
    <m/>
    <n v="77680916.934357002"/>
    <n v="52.221997776019855"/>
  </r>
  <r>
    <x v="171"/>
    <n v="481.12299999999999"/>
    <n v="84.029700000000005"/>
    <n v="312.29939999999999"/>
    <m/>
    <n v="149049902.37450001"/>
    <n v="322.79323399999998"/>
    <n v="56.376890000000003"/>
    <n v="209.52673899999999"/>
    <m/>
    <n v="77126351.318700001"/>
    <n v="51.745321593645713"/>
  </r>
  <r>
    <x v="172"/>
    <n v="471.8562"/>
    <n v="82.4572"/>
    <n v="311.67439999999999"/>
    <m/>
    <n v="148171512.7773"/>
    <n v="318.45271100000002"/>
    <n v="55.649833000000001"/>
    <n v="210.34704600000001"/>
    <m/>
    <n v="76398511.184207007"/>
    <n v="51.560863321300531"/>
  </r>
  <r>
    <x v="173"/>
    <n v="470.86439999999999"/>
    <n v="84.479799999999997"/>
    <n v="315.95690000000002"/>
    <m/>
    <n v="148816872.09940001"/>
    <n v="316.40525300000002"/>
    <n v="56.767622000000003"/>
    <n v="212.31255300000001"/>
    <m/>
    <n v="78081310.189976007"/>
    <n v="52.46804954872507"/>
  </r>
  <r>
    <x v="174"/>
    <n v="565.99379999999996"/>
    <n v="103.1961"/>
    <n v="226.72569999999999"/>
    <m/>
    <n v="170143000.45879999"/>
    <n v="332.65770500000002"/>
    <n v="60.652569"/>
    <n v="133.255967"/>
    <m/>
    <n v="92080091.935628995"/>
    <n v="54.119235988156987"/>
  </r>
  <r>
    <x v="175"/>
    <n v="566.1069"/>
    <n v="101.9478"/>
    <n v="225.721"/>
    <m/>
    <n v="170013326.9833"/>
    <n v="332.97795500000001"/>
    <n v="59.964593000000001"/>
    <n v="132.766651"/>
    <m/>
    <n v="91465376.922547996"/>
    <n v="53.798945380048011"/>
  </r>
  <r>
    <x v="176"/>
    <n v="570.23779999999999"/>
    <n v="103.1919"/>
    <n v="224.9288"/>
    <m/>
    <n v="170025295.204"/>
    <n v="335.384096"/>
    <n v="60.692087000000001"/>
    <n v="132.29137399999999"/>
    <m/>
    <n v="93474135.950975001"/>
    <n v="54.976605592022487"/>
  </r>
  <r>
    <x v="177"/>
    <n v="580.63499999999999"/>
    <n v="102.32899999999999"/>
    <n v="195.69470000000001"/>
    <m/>
    <n v="170087366.68610001"/>
    <n v="341.37455999999997"/>
    <n v="60.162610999999998"/>
    <n v="115.05540000000001"/>
    <m/>
    <n v="89978485.263762996"/>
    <n v="52.90133360099594"/>
  </r>
  <r>
    <x v="178"/>
    <n v="604.48199999999997"/>
    <n v="106.8133"/>
    <n v="199.97839999999999"/>
    <m/>
    <n v="170830453.17930001"/>
    <n v="353.84908799999999"/>
    <n v="62.525913000000003"/>
    <n v="117.0625"/>
    <m/>
    <n v="91237512.129401997"/>
    <n v="53.40822460597294"/>
  </r>
  <r>
    <x v="179"/>
    <n v="620.26030000000003"/>
    <n v="110.3295"/>
    <n v="203.49619999999999"/>
    <m/>
    <n v="171484244.26429999"/>
    <n v="361.70104300000003"/>
    <n v="64.337980999999999"/>
    <n v="118.66757800000001"/>
    <m/>
    <n v="92346133.546918005"/>
    <n v="53.851089319080295"/>
  </r>
  <r>
    <x v="180"/>
    <n v="583.08630000000005"/>
    <n v="105.3409"/>
    <n v="201.7894"/>
    <m/>
    <n v="171117809.4777"/>
    <n v="340.75138199999998"/>
    <n v="61.560454"/>
    <n v="117.924254"/>
    <m/>
    <n v="91906382.022847995"/>
    <n v="53.709419436452755"/>
  </r>
  <r>
    <x v="181"/>
    <n v="614.37720000000002"/>
    <n v="110.4765"/>
    <n v="203.69810000000001"/>
    <m/>
    <n v="171385945.0855"/>
    <n v="358.47583600000002"/>
    <n v="64.460652999999994"/>
    <n v="118.85344499999999"/>
    <m/>
    <n v="97151057.471231997"/>
    <n v="56.685545260298831"/>
  </r>
  <r>
    <x v="182"/>
    <n v="616.06920000000002"/>
    <n v="113.7291"/>
    <n v="205.6242"/>
    <m/>
    <n v="172028819.95320001"/>
    <n v="358.11976199999998"/>
    <n v="66.110491999999994"/>
    <n v="119.528925"/>
    <m/>
    <n v="98710849.871389002"/>
    <n v="57.380414455114568"/>
  </r>
  <r>
    <x v="183"/>
    <n v="610.75620000000004"/>
    <n v="117.8801"/>
    <n v="205.46260000000001"/>
    <m/>
    <n v="172012481.95159999"/>
    <n v="355.06504699999999"/>
    <n v="68.529968999999994"/>
    <n v="119.446332"/>
    <m/>
    <n v="101921347.51233301"/>
    <n v="59.252297482115935"/>
  </r>
  <r>
    <x v="184"/>
    <n v="623.34310000000005"/>
    <n v="120.08799999999999"/>
    <n v="208.38839999999999"/>
    <m/>
    <n v="172185456.0914"/>
    <n v="362.018439"/>
    <n v="69.743404999999996"/>
    <n v="121.025553"/>
    <m/>
    <n v="100109709.80080201"/>
    <n v="58.140630499977576"/>
  </r>
  <r>
    <x v="185"/>
    <n v="615.14620000000002"/>
    <n v="118.6627"/>
    <n v="207.52789999999999"/>
    <m/>
    <n v="172107442.22139999"/>
    <n v="357.419872"/>
    <n v="68.946872999999997"/>
    <n v="120.580434"/>
    <m/>
    <n v="99502054.690507993"/>
    <n v="57.813917519329571"/>
  </r>
  <r>
    <x v="186"/>
    <n v="586.95309999999995"/>
    <n v="117.0427"/>
    <n v="204.22800000000001"/>
    <m/>
    <n v="172220452.84290001"/>
    <n v="340.81497899999999"/>
    <n v="67.960976000000002"/>
    <n v="118.585218"/>
    <m/>
    <n v="100514316.549557"/>
    <n v="58.363751163310695"/>
  </r>
  <r>
    <x v="187"/>
    <n v="576.33309999999994"/>
    <n v="115.2518"/>
    <n v="146.8185"/>
    <m/>
    <n v="172049730.46079999"/>
    <n v="334.98053099999998"/>
    <n v="66.987492000000003"/>
    <n v="85.334919999999997"/>
    <m/>
    <n v="99624678.528747007"/>
    <n v="57.904582740073288"/>
  </r>
  <r>
    <x v="188"/>
    <n v="583.37900000000002"/>
    <n v="115.0001"/>
    <n v="182.2422"/>
    <m/>
    <n v="171319835.66370001"/>
    <n v="340.52040599999998"/>
    <n v="67.125968999999998"/>
    <n v="106.375423"/>
    <m/>
    <n v="98847873.083300993"/>
    <n v="57.697856585234462"/>
  </r>
  <r>
    <x v="189"/>
    <n v="601.74969999999996"/>
    <n v="118.6832"/>
    <n v="183.0307"/>
    <m/>
    <n v="171310380.3107"/>
    <n v="351.26283599999999"/>
    <n v="69.279630999999995"/>
    <n v="106.84157"/>
    <m/>
    <n v="105144303.212887"/>
    <n v="61.376492785895543"/>
  </r>
  <r>
    <x v="190"/>
    <n v="598.28420000000006"/>
    <n v="117.497"/>
    <n v="165.2732"/>
    <m/>
    <n v="171157311.41339999"/>
    <n v="349.55223100000001"/>
    <n v="68.648543000000004"/>
    <n v="96.562162000000001"/>
    <m/>
    <n v="104885958.537287"/>
    <n v="61.280442927707391"/>
  </r>
  <r>
    <x v="191"/>
    <n v="594.82309999999995"/>
    <n v="116.7872"/>
    <n v="162.54730000000001"/>
    <m/>
    <n v="170960814.5598"/>
    <n v="347.92949599999997"/>
    <n v="68.312262000000004"/>
    <n v="95.078688"/>
    <m/>
    <n v="104519921.711538"/>
    <n v="61.136771008410363"/>
  </r>
  <r>
    <x v="192"/>
    <n v="605.53060000000005"/>
    <n v="116.58069999999999"/>
    <n v="162.5532"/>
    <m/>
    <n v="170832711.33520001"/>
    <n v="354.45822700000002"/>
    <n v="68.242609000000002"/>
    <n v="95.153439000000006"/>
    <m/>
    <n v="103935463.94937199"/>
    <n v="60.840493098206849"/>
  </r>
  <r>
    <x v="193"/>
    <n v="602.02980000000002"/>
    <n v="116.77079999999999"/>
    <n v="190.3535"/>
    <m/>
    <n v="170782198.81020001"/>
    <n v="352.51320299999998"/>
    <n v="68.374105"/>
    <n v="111.459802"/>
    <m/>
    <n v="104207130.481574"/>
    <n v="61.017559914066524"/>
  </r>
  <r>
    <x v="194"/>
    <n v="602.99480000000005"/>
    <n v="115.98269999999999"/>
    <n v="190.18899999999999"/>
    <m/>
    <n v="170847569.0429"/>
    <n v="352.94315499999999"/>
    <n v="67.886655000000005"/>
    <n v="111.32087"/>
    <m/>
    <n v="103764665.059753"/>
    <n v="60.735230615834858"/>
  </r>
  <r>
    <x v="195"/>
    <n v="587.70320000000004"/>
    <n v="115.67489999999999"/>
    <n v="189.12870000000001"/>
    <m/>
    <n v="171751607.8994"/>
    <n v="342.18206600000002"/>
    <n v="67.350111999999996"/>
    <n v="110.117572"/>
    <m/>
    <n v="105210349.020658"/>
    <n v="61.257271653772705"/>
  </r>
  <r>
    <x v="196"/>
    <n v="624.48199999999997"/>
    <n v="122.19410000000001"/>
    <n v="190.3426"/>
    <m/>
    <n v="196509671.19319999"/>
    <n v="317.78690399999999"/>
    <n v="62.182231999999999"/>
    <n v="96.861695999999995"/>
    <m/>
    <n v="109055585.971982"/>
    <n v="55.496294563926661"/>
  </r>
  <r>
    <x v="197"/>
    <n v="552.56740000000002"/>
    <n v="111.9545"/>
    <n v="191.32560000000001"/>
    <m/>
    <n v="197580940.91999999"/>
    <n v="279.66634699999997"/>
    <n v="56.662601000000002"/>
    <n v="96.834035999999998"/>
    <m/>
    <n v="111063891.375018"/>
    <n v="56.211844552348545"/>
  </r>
  <r>
    <x v="198"/>
    <n v="550.88220000000001"/>
    <n v="110.1756"/>
    <n v="189.4573"/>
    <m/>
    <n v="197142564.32499999"/>
    <n v="279.43341500000002"/>
    <n v="55.886257000000001"/>
    <n v="96.101671999999994"/>
    <m/>
    <n v="110033256.544227"/>
    <n v="55.814053611898515"/>
  </r>
  <r>
    <x v="199"/>
    <n v="615.79600000000005"/>
    <n v="120.7929"/>
    <n v="185.06489999999999"/>
    <m/>
    <n v="196972799.11809999"/>
    <n v="312.62996900000002"/>
    <n v="61.324660000000002"/>
    <n v="93.954545999999993"/>
    <m/>
    <n v="117993506.42136399"/>
    <n v="59.90345212620857"/>
  </r>
  <r>
    <x v="200"/>
    <n v="607.99109999999996"/>
    <n v="115.89919999999999"/>
    <n v="208.11099999999999"/>
    <m/>
    <n v="196207829.75209999"/>
    <n v="309.87096700000001"/>
    <n v="59.069609999999997"/>
    <n v="106.066613"/>
    <m/>
    <n v="115679666.455585"/>
    <n v="58.957721820653738"/>
  </r>
  <r>
    <x v="201"/>
    <n v="634.16510000000005"/>
    <n v="117.7214"/>
    <n v="265.64870000000002"/>
    <m/>
    <n v="196053408.72549999"/>
    <n v="323.46548000000001"/>
    <n v="60.045577000000002"/>
    <n v="135.49812900000001"/>
    <m/>
    <n v="115212353.302329"/>
    <n v="58.765799611085122"/>
  </r>
  <r>
    <x v="202"/>
    <n v="675.35850000000005"/>
    <n v="123.36109999999999"/>
    <n v="283.68740000000003"/>
    <m/>
    <n v="197566520.8664"/>
    <n v="341.83853499999998"/>
    <n v="62.440286"/>
    <n v="143.59082599999999"/>
    <m/>
    <n v="121689358.74734899"/>
    <n v="61.594119395177657"/>
  </r>
  <r>
    <x v="203"/>
    <n v="664.51949999999999"/>
    <n v="124.7418"/>
    <n v="308.72000000000003"/>
    <m/>
    <n v="198067548.42449999"/>
    <n v="335.50145199999997"/>
    <n v="62.979422999999997"/>
    <n v="155.866018"/>
    <m/>
    <n v="129857542.37398501"/>
    <n v="65.562250558922088"/>
  </r>
  <r>
    <x v="204"/>
    <n v="681.56169999999997"/>
    <n v="128.76130000000001"/>
    <n v="319.10469999999998"/>
    <m/>
    <n v="198421234.11579999"/>
    <n v="343.49232000000001"/>
    <n v="64.892904000000001"/>
    <n v="160.82185000000001"/>
    <m/>
    <n v="126421878.036624"/>
    <n v="63.713885562693015"/>
  </r>
  <r>
    <x v="205"/>
    <n v="703.71879999999999"/>
    <n v="130.59639999999999"/>
    <n v="321.08960000000002"/>
    <m/>
    <n v="198700856.69580001"/>
    <n v="354.15992199999999"/>
    <n v="65.725132000000002"/>
    <n v="161.594472"/>
    <m/>
    <n v="125517368.554482"/>
    <n v="63.169012273883716"/>
  </r>
  <r>
    <x v="206"/>
    <n v="705.56719999999996"/>
    <n v="129.57499999999999"/>
    <n v="265.41140000000001"/>
    <m/>
    <n v="198709690.42820001"/>
    <n v="355.07437900000002"/>
    <n v="65.208194000000006"/>
    <n v="133.56741700000001"/>
    <m/>
    <n v="121077732.01901101"/>
    <n v="60.931971540039285"/>
  </r>
  <r>
    <x v="207"/>
    <n v="776.1354"/>
    <n v="143.8203"/>
    <n v="333.22489999999999"/>
    <m/>
    <n v="199250044.05219999"/>
    <n v="389.528346"/>
    <n v="72.180812000000003"/>
    <n v="167.23956200000001"/>
    <m/>
    <n v="140689833.80493799"/>
    <n v="70.609687678703708"/>
  </r>
  <r>
    <x v="208"/>
    <n v="779.68219999999997"/>
    <n v="142.5104"/>
    <n v="332.15649999999999"/>
    <m/>
    <n v="199105711.2256"/>
    <n v="391.592082"/>
    <n v="71.575244999999995"/>
    <n v="166.824195"/>
    <m/>
    <n v="139657027.47087899"/>
    <n v="70.142150424122335"/>
  </r>
  <r>
    <x v="209"/>
    <n v="770.66470000000004"/>
    <n v="139.2534"/>
    <n v="328.94279999999998"/>
    <m/>
    <n v="198635750.9305"/>
    <n v="387.97884900000003"/>
    <n v="70.104902999999993"/>
    <n v="165.60100499999999"/>
    <m/>
    <n v="138064467.96665999"/>
    <n v="69.506353876330607"/>
  </r>
  <r>
    <x v="210"/>
    <n v="726.85440000000006"/>
    <n v="133.06870000000001"/>
    <n v="325.46499999999997"/>
    <m/>
    <n v="198655982.34630001"/>
    <n v="365.885986"/>
    <n v="66.984492000000003"/>
    <n v="163.83347499999999"/>
    <m/>
    <n v="129880148.29250801"/>
    <n v="65.379429684679238"/>
  </r>
  <r>
    <x v="211"/>
    <n v="724.21199999999999"/>
    <n v="130.892"/>
    <n v="322.69310000000002"/>
    <m/>
    <n v="198779222.7114"/>
    <n v="364.32982800000002"/>
    <n v="65.847927999999996"/>
    <n v="162.33743899999999"/>
    <m/>
    <n v="128757460.695713"/>
    <n v="64.774104123875702"/>
  </r>
  <r>
    <x v="212"/>
    <n v="695.38070000000005"/>
    <n v="127.2646"/>
    <n v="273.24590000000001"/>
    <m/>
    <n v="200188749.57710001"/>
    <n v="347.362527"/>
    <n v="63.572304000000003"/>
    <n v="136.494134"/>
    <m/>
    <n v="135343591.68065399"/>
    <n v="67.607990941832725"/>
  </r>
  <r>
    <x v="213"/>
    <n v="708.46839999999997"/>
    <n v="131.5273"/>
    <n v="328.63319999999999"/>
    <m/>
    <n v="200686029.8326"/>
    <n v="353.023278"/>
    <n v="65.538842000000002"/>
    <n v="163.754896"/>
    <m/>
    <n v="140516788.756062"/>
    <n v="70.018221434383094"/>
  </r>
  <r>
    <x v="214"/>
    <n v="727.72289999999998"/>
    <n v="133.9246"/>
    <n v="328.24119999999999"/>
    <m/>
    <n v="200700457.77649999"/>
    <n v="362.59154999999998"/>
    <n v="66.728596999999993"/>
    <n v="163.547808"/>
    <m/>
    <n v="148251395.830668"/>
    <n v="73.866994362195598"/>
  </r>
  <r>
    <x v="215"/>
    <n v="704.65250000000003"/>
    <n v="128.75450000000001"/>
    <n v="326.51069999999999"/>
    <m/>
    <n v="201010119.75420001"/>
    <n v="350.55573399999997"/>
    <n v="64.053740000000005"/>
    <n v="162.434956"/>
    <m/>
    <n v="137702691.128649"/>
    <n v="68.505352515104789"/>
  </r>
  <r>
    <x v="216"/>
    <n v="686.29719999999998"/>
    <n v="125.7897"/>
    <n v="216.88329999999999"/>
    <m/>
    <n v="202384914.6029"/>
    <n v="339.104919"/>
    <n v="62.153694000000002"/>
    <n v="107.163768"/>
    <m/>
    <n v="136893408.56261"/>
    <n v="67.640124675897383"/>
  </r>
  <r>
    <x v="217"/>
    <n v="711.1798"/>
    <n v="132.75290000000001"/>
    <n v="323.7647"/>
    <m/>
    <n v="233406501.36750001"/>
    <n v="304.69579700000003"/>
    <n v="56.876264999999997"/>
    <n v="138.71280300000001"/>
    <m/>
    <n v="142071573.116357"/>
    <n v="60.86872999851208"/>
  </r>
  <r>
    <x v="218"/>
    <n v="711.66880000000003"/>
    <n v="131.93680000000001"/>
    <n v="269.97980000000001"/>
    <m/>
    <n v="234118343.47049999"/>
    <n v="303.97823099999999"/>
    <n v="56.354747000000003"/>
    <n v="115.317662"/>
    <m/>
    <n v="137836204.77147001"/>
    <n v="58.874585702353563"/>
  </r>
  <r>
    <x v="219"/>
    <n v="710.48220000000003"/>
    <n v="132.34370000000001"/>
    <n v="323.3116"/>
    <m/>
    <n v="234856201.7137"/>
    <n v="302.51796400000001"/>
    <n v="56.350949999999997"/>
    <n v="137.66364200000001"/>
    <m/>
    <n v="136698209.30687401"/>
    <n v="58.205066891746426"/>
  </r>
  <r>
    <x v="220"/>
    <n v="720.54989999999998"/>
    <n v="133.23439999999999"/>
    <n v="318.55720000000002"/>
    <m/>
    <n v="235288756.73089999"/>
    <n v="306.24068499999998"/>
    <n v="56.625909999999998"/>
    <n v="135.389895"/>
    <m/>
    <n v="135752949.40377"/>
    <n v="57.696318043377993"/>
  </r>
  <r>
    <x v="221"/>
    <n v="683.94899999999996"/>
    <n v="128.39019999999999"/>
    <n v="317.22120000000001"/>
    <m/>
    <n v="235865146.92820001"/>
    <n v="289.97459300000003"/>
    <n v="54.433731000000002"/>
    <n v="134.49261300000001"/>
    <m/>
    <n v="136258598.421671"/>
    <n v="57.769704509649166"/>
  </r>
  <r>
    <x v="222"/>
    <n v="664.27599999999995"/>
    <n v="125.07389999999999"/>
    <n v="310.97980000000001"/>
    <m/>
    <n v="236457207.9894"/>
    <n v="280.92863199999999"/>
    <n v="52.894941000000003"/>
    <n v="131.516312"/>
    <m/>
    <n v="135506913.606343"/>
    <n v="57.307161307773526"/>
  </r>
  <r>
    <x v="223"/>
    <n v="677.37009999999998"/>
    <n v="126.2478"/>
    <n v="311.43459999999999"/>
    <m/>
    <n v="235399932.4068"/>
    <n v="287.75288599999999"/>
    <n v="53.631196000000003"/>
    <n v="132.300208"/>
    <m/>
    <n v="137625851.92440099"/>
    <n v="58.464694750449887"/>
  </r>
  <r>
    <x v="224"/>
    <n v="714.69410000000005"/>
    <n v="132.94399999999999"/>
    <n v="313.29239999999999"/>
    <m/>
    <n v="235077513.89590001"/>
    <n v="304.02486699999997"/>
    <n v="56.553260999999999"/>
    <n v="133.27195599999999"/>
    <m/>
    <n v="147405641.244288"/>
    <n v="62.70512172830108"/>
  </r>
  <r>
    <x v="225"/>
    <n v="702.98320000000001"/>
    <n v="129.33240000000001"/>
    <n v="329.83609999999999"/>
    <m/>
    <n v="235796669.36449999"/>
    <n v="298.13109800000001"/>
    <n v="54.849120999999997"/>
    <n v="139.88157699999999"/>
    <m/>
    <n v="147243491.108262"/>
    <n v="62.445110656185555"/>
  </r>
  <r>
    <x v="226"/>
    <n v="710.56110000000001"/>
    <n v="127.3561"/>
    <n v="328.46409999999997"/>
    <m/>
    <n v="236434971.38159999"/>
    <n v="300.53130299999998"/>
    <n v="53.865169999999999"/>
    <n v="138.923653"/>
    <m/>
    <n v="145206514.82744801"/>
    <n v="61.414990337063301"/>
  </r>
  <r>
    <x v="227"/>
    <n v="714.51549999999997"/>
    <n v="127.57769999999999"/>
    <n v="316.83530000000002"/>
    <m/>
    <n v="236731671.01719999"/>
    <n v="301.82505700000002"/>
    <n v="53.891267999999997"/>
    <n v="133.83731"/>
    <m/>
    <n v="143840834.08581701"/>
    <n v="60.761128186927763"/>
  </r>
  <r>
    <x v="228"/>
    <n v="714.06370000000004"/>
    <n v="123.9102"/>
    <n v="317.24630000000002"/>
    <m/>
    <n v="236857319.34830001"/>
    <n v="301.47419600000001"/>
    <n v="52.314278999999999"/>
    <n v="133.93983399999999"/>
    <m/>
    <n v="143077145.35116401"/>
    <n v="60.406469913968877"/>
  </r>
  <r>
    <x v="229"/>
    <n v="685.09339999999997"/>
    <n v="113.4932"/>
    <n v="310.49669999999998"/>
    <m/>
    <n v="236046463.29499999"/>
    <n v="290.236672"/>
    <n v="48.080872999999997"/>
    <n v="131.54050100000001"/>
    <m/>
    <n v="138885105.73064899"/>
    <n v="58.838037135543431"/>
  </r>
  <r>
    <x v="230"/>
    <n v="687.20150000000001"/>
    <n v="114.01130000000001"/>
    <n v="411.63929999999999"/>
    <m/>
    <n v="236335755.0772"/>
    <n v="290.77339599999999"/>
    <n v="48.241241000000002"/>
    <n v="174.175634"/>
    <m/>
    <n v="139455460.105158"/>
    <n v="59.007347432302126"/>
  </r>
  <r>
    <x v="231"/>
    <n v="730.3981"/>
    <n v="121.48350000000001"/>
    <n v="461.95179999999999"/>
    <m/>
    <n v="237906749.8603"/>
    <n v="307.01024699999999"/>
    <n v="51.063493999999999"/>
    <n v="194.173474"/>
    <m/>
    <n v="137111317.462641"/>
    <n v="57.63237804019996"/>
  </r>
  <r>
    <x v="232"/>
    <n v="734.07299999999998"/>
    <n v="124.9183"/>
    <n v="413.67739999999998"/>
    <m/>
    <n v="237123802.18309999"/>
    <n v="309.57373000000001"/>
    <n v="52.680624999999999"/>
    <n v="174.45629500000001"/>
    <m/>
    <n v="134549650.35380799"/>
    <n v="56.742363742089765"/>
  </r>
  <r>
    <x v="233"/>
    <n v="709.29859999999996"/>
    <n v="119.0857"/>
    <n v="437.6309"/>
    <m/>
    <n v="238158594.62869999"/>
    <n v="297.82616100000001"/>
    <n v="50.002687999999999"/>
    <n v="183.75608099999999"/>
    <m/>
    <n v="132573332.395007"/>
    <n v="55.665987029229335"/>
  </r>
  <r>
    <x v="234"/>
    <n v="705.10640000000001"/>
    <n v="119.22450000000001"/>
    <n v="444.92329999999998"/>
    <m/>
    <n v="238155268.68920001"/>
    <n v="296.07004000000001"/>
    <n v="50.061667999999997"/>
    <n v="186.820683"/>
    <m/>
    <n v="134007378.020503"/>
    <n v="56.268911772591004"/>
  </r>
  <r>
    <x v="235"/>
    <n v="709.63440000000003"/>
    <n v="119.839"/>
    <n v="447.48430000000002"/>
    <m/>
    <n v="238927045.99439999"/>
    <n v="297.00882000000001"/>
    <n v="50.157150999999999"/>
    <n v="187.28909400000001"/>
    <m/>
    <n v="134054693.495722"/>
    <n v="56.106956388212318"/>
  </r>
  <r>
    <x v="236"/>
    <n v="697.68089999999995"/>
    <n v="117.7157"/>
    <n v="448.61660000000001"/>
    <m/>
    <n v="239427140.50009999"/>
    <n v="291.39591200000001"/>
    <n v="49.165562000000001"/>
    <n v="187.37082100000001"/>
    <m/>
    <n v="134619870.81264299"/>
    <n v="56.225819066066471"/>
  </r>
  <r>
    <x v="237"/>
    <n v="697.17070000000001"/>
    <n v="111.07510000000001"/>
    <n v="444.53910000000002"/>
    <m/>
    <n v="239948382.4149"/>
    <n v="290.55028099999998"/>
    <n v="46.291248000000003"/>
    <n v="185.26446999999999"/>
    <m/>
    <n v="138376758.195465"/>
    <n v="57.669385724882574"/>
  </r>
  <r>
    <x v="238"/>
    <n v="760.92700000000002"/>
    <n v="117.62009999999999"/>
    <n v="391.73689999999999"/>
    <m/>
    <n v="242139325.49959999"/>
    <n v="314.25172199999997"/>
    <n v="48.575381"/>
    <n v="161.78161"/>
    <m/>
    <n v="135243221.22409201"/>
    <n v="55.85347235317851"/>
  </r>
  <r>
    <x v="239"/>
    <n v="691.91700000000003"/>
    <n v="101.1885"/>
    <n v="377.9436"/>
    <m/>
    <n v="241584428.6094"/>
    <n v="286.40794599999998"/>
    <n v="41.885356999999999"/>
    <n v="156.443692"/>
    <m/>
    <n v="122538204.62842099"/>
    <n v="50.722724694538968"/>
  </r>
  <r>
    <x v="240"/>
    <n v="599.31769999999995"/>
    <n v="92.102400000000003"/>
    <n v="455.70260000000002"/>
    <m/>
    <n v="243399422.05090001"/>
    <n v="246.22807"/>
    <n v="37.840024"/>
    <n v="187.22419099999999"/>
    <m/>
    <n v="126849035.033879"/>
    <n v="52.115585963615054"/>
  </r>
  <r>
    <x v="241"/>
    <n v="720.26620000000003"/>
    <n v="112.8978"/>
    <n v="512.15409999999997"/>
    <m/>
    <n v="243478649.49079999"/>
    <n v="295.82314600000001"/>
    <n v="46.368665"/>
    <n v="210.34867"/>
    <m/>
    <n v="133553494.57232399"/>
    <n v="54.852240576999911"/>
  </r>
  <r>
    <x v="242"/>
    <n v="725.45280000000002"/>
    <n v="116.8644"/>
    <n v="402.08179999999999"/>
    <m/>
    <n v="241644410.66"/>
    <n v="300.215013"/>
    <n v="48.362136999999997"/>
    <n v="166.39400000000001"/>
    <m/>
    <n v="137777857.68763599"/>
    <n v="57.016778211970745"/>
  </r>
  <r>
    <x v="243"/>
    <n v="758.46410000000003"/>
    <n v="120.6575"/>
    <n v="406.24509999999998"/>
    <m/>
    <n v="243737394.26789999"/>
    <n v="311.18085200000002"/>
    <n v="49.503073000000001"/>
    <n v="166.67327599999999"/>
    <m/>
    <n v="139782529.48697501"/>
    <n v="57.349644648016266"/>
  </r>
  <r>
    <x v="244"/>
    <n v="727.17460000000005"/>
    <n v="116.0873"/>
    <n v="411.4853"/>
    <m/>
    <n v="244454311.3617"/>
    <n v="297.46851099999998"/>
    <n v="47.488342000000003"/>
    <n v="168.328101"/>
    <m/>
    <n v="140445914.47825"/>
    <n v="57.452827768066285"/>
  </r>
  <r>
    <x v="245"/>
    <n v="697.85879999999997"/>
    <n v="109.2865"/>
    <n v="404.19869999999997"/>
    <m/>
    <n v="244078747.03870001"/>
    <n v="285.91543000000001"/>
    <n v="44.775098999999997"/>
    <n v="165.60176000000001"/>
    <m/>
    <n v="138657378.45033601"/>
    <n v="56.808460438528527"/>
  </r>
  <r>
    <x v="246"/>
    <n v="695.54010000000005"/>
    <n v="112.0301"/>
    <n v="433.89409999999998"/>
    <m/>
    <n v="243828914.37599999"/>
    <n v="285.25743199999999"/>
    <n v="45.946192000000003"/>
    <n v="177.95022399999999"/>
    <m/>
    <n v="141321387.362441"/>
    <n v="57.959240693051797"/>
  </r>
  <r>
    <x v="247"/>
    <n v="723.66570000000002"/>
    <n v="114.28019999999999"/>
    <n v="433.34429999999998"/>
    <m/>
    <n v="233469243.4215"/>
    <n v="309.96189900000002"/>
    <n v="48.948717000000002"/>
    <n v="185.610873"/>
    <m/>
    <n v="145266319.30905199"/>
    <n v="62.220752155688238"/>
  </r>
  <r>
    <x v="248"/>
    <n v="776.41049999999996"/>
    <n v="122.3301"/>
    <n v="430.39609999999999"/>
    <m/>
    <n v="243534745.70159999"/>
    <n v="318.80892299999999"/>
    <n v="50.231065999999998"/>
    <n v="176.728827"/>
    <m/>
    <n v="162269454.32087001"/>
    <n v="66.630925231382264"/>
  </r>
  <r>
    <x v="249"/>
    <n v="792.49540000000002"/>
    <n v="123.20569999999999"/>
    <n v="408.12470000000002"/>
    <m/>
    <n v="244106585.64840001"/>
    <n v="324.65138000000002"/>
    <n v="50.472092000000004"/>
    <n v="167.19118800000001"/>
    <m/>
    <n v="162001656.72094899"/>
    <n v="66.365131563590339"/>
  </r>
  <r>
    <x v="250"/>
    <n v="747.57830000000001"/>
    <n v="115.24169999999999"/>
    <n v="388.15769999999998"/>
    <m/>
    <n v="215850339.3567"/>
    <n v="346.34103499999998"/>
    <n v="53.389631000000001"/>
    <n v="179.827236"/>
    <m/>
    <n v="162209525.46908301"/>
    <n v="75.149071320673841"/>
  </r>
  <r>
    <x v="251"/>
    <n v="755.7867"/>
    <n v="116.5808"/>
    <n v="391.57339999999999"/>
    <m/>
    <n v="244233878.97009999"/>
    <n v="309.45203099999998"/>
    <n v="47.733263000000001"/>
    <n v="160.327225"/>
    <m/>
    <n v="162513475.35005301"/>
    <n v="66.540103295803817"/>
  </r>
  <r>
    <x v="252"/>
    <n v="724.67129999999997"/>
    <n v="116.06789999999999"/>
    <n v="452.81450000000001"/>
    <m/>
    <n v="244763754.96250001"/>
    <n v="296.06969400000003"/>
    <n v="47.420378999999997"/>
    <n v="185.00063499999999"/>
    <m/>
    <n v="162869286.124549"/>
    <n v="66.541423238707068"/>
  </r>
  <r>
    <x v="253"/>
    <n v="719.35180000000003"/>
    <n v="113.4907"/>
    <n v="453.42669999999998"/>
    <m/>
    <n v="245061764.24070001"/>
    <n v="293.53897899999998"/>
    <n v="46.311059999999998"/>
    <n v="185.02547799999999"/>
    <m/>
    <n v="156530673.60613501"/>
    <n v="63.873968299840676"/>
  </r>
  <r>
    <x v="254"/>
    <n v="745.06259999999997"/>
    <n v="118.89400000000001"/>
    <n v="458.4864"/>
    <m/>
    <n v="244978298.99419999"/>
    <n v="304.13412299999999"/>
    <n v="48.532462000000002"/>
    <n v="187.15388300000001"/>
    <m/>
    <n v="158459973.35840499"/>
    <n v="64.683269501416788"/>
  </r>
  <r>
    <x v="255"/>
    <n v="738.15030000000002"/>
    <n v="114.40860000000001"/>
    <n v="450.2799"/>
    <m/>
    <n v="216143055.12329999"/>
    <n v="341.51007099999998"/>
    <n v="52.931888000000001"/>
    <n v="208.32494500000001"/>
    <m/>
    <n v="161229604.96823999"/>
    <n v="74.593932650885165"/>
  </r>
  <r>
    <x v="256"/>
    <n v="705.75739999999996"/>
    <n v="111.3265"/>
    <n v="447.72919999999999"/>
    <m/>
    <n v="245840503.3186"/>
    <n v="287.07938300000001"/>
    <n v="45.284035000000003"/>
    <n v="182.12182000000001"/>
    <m/>
    <n v="162950292.621122"/>
    <n v="66.28293158428194"/>
  </r>
  <r>
    <x v="257"/>
    <n v="702.30840000000001"/>
    <n v="110.3318"/>
    <n v="447.78930000000003"/>
    <m/>
    <n v="246341924.36970001"/>
    <n v="285.09495600000002"/>
    <n v="44.788072999999997"/>
    <n v="181.77551399999999"/>
    <m/>
    <n v="171532229.08847401"/>
    <n v="69.631764681291259"/>
  </r>
  <r>
    <x v="258"/>
    <n v="693.08730000000003"/>
    <n v="107.3248"/>
    <n v="445.42160000000001"/>
    <m/>
    <n v="246452932.7762"/>
    <n v="281.22501599999998"/>
    <n v="43.547787999999997"/>
    <n v="180.73292699999999"/>
    <m/>
    <n v="166735204.27443001"/>
    <n v="67.653974491689098"/>
  </r>
  <r>
    <x v="259"/>
    <n v="731.54759999999999"/>
    <n v="116.05419999999999"/>
    <n v="448.8236"/>
    <m/>
    <n v="247732927.91819999"/>
    <n v="295.29687699999999"/>
    <n v="46.846497999999997"/>
    <n v="181.17236299999999"/>
    <m/>
    <n v="152937852.62711999"/>
    <n v="61.734971572942939"/>
  </r>
  <r>
    <x v="260"/>
    <n v="707.40740000000005"/>
    <n v="108.5159"/>
    <n v="452.9776"/>
    <m/>
    <n v="261760005.4181"/>
    <n v="270.25037600000002"/>
    <n v="41.456257000000001"/>
    <n v="173.05072999999999"/>
    <m/>
    <n v="148365804.98718899"/>
    <n v="56.680089362853401"/>
  </r>
  <r>
    <x v="261"/>
    <n v="714.48069999999996"/>
    <n v="111.3869"/>
    <n v="454.12509999999997"/>
    <m/>
    <n v="261261238.5086"/>
    <n v="273.47367100000002"/>
    <n v="42.634300000000003"/>
    <n v="173.820312"/>
    <m/>
    <n v="149663455.75328001"/>
    <n v="57.284982880594249"/>
  </r>
  <r>
    <x v="262"/>
    <n v="717.72940000000006"/>
    <n v="110.05840000000001"/>
    <n v="456.71609999999998"/>
    <m/>
    <n v="261864280.5174"/>
    <n v="274.08449899999999"/>
    <n v="42.028793999999998"/>
    <n v="174.409469"/>
    <m/>
    <n v="153236187.20713601"/>
    <n v="58.517407148606502"/>
  </r>
  <r>
    <x v="263"/>
    <n v="726.66899999999998"/>
    <n v="106.0141"/>
    <n v="462.99430000000001"/>
    <m/>
    <n v="262310612.655"/>
    <n v="277.02615300000002"/>
    <n v="40.415483000000002"/>
    <n v="176.50612599999999"/>
    <m/>
    <n v="151731191.004603"/>
    <n v="57.844091578622134"/>
  </r>
  <r>
    <x v="264"/>
    <n v="745.26139999999998"/>
    <n v="107.0158"/>
    <n v="466.21199999999999"/>
    <m/>
    <n v="264294764.92660001"/>
    <n v="281.98114299999997"/>
    <n v="40.491078000000002"/>
    <n v="176.39850000000001"/>
    <m/>
    <n v="152708485.09597099"/>
    <n v="57.779610253869848"/>
  </r>
  <r>
    <x v="265"/>
    <n v="722.16200000000003"/>
    <n v="102.9949"/>
    <n v="460.21719999999999"/>
    <m/>
    <n v="264106073.86840001"/>
    <n v="273.43634700000001"/>
    <n v="38.997551000000001"/>
    <n v="174.254682"/>
    <m/>
    <n v="147306753.55034301"/>
    <n v="55.775602352766676"/>
  </r>
  <r>
    <x v="266"/>
    <n v="642.7586"/>
    <n v="93.647499999999994"/>
    <n v="722.21730000000002"/>
    <m/>
    <n v="263716157.40470001"/>
    <n v="243.73121699999999"/>
    <n v="35.510717999999997"/>
    <n v="273.861605"/>
    <m/>
    <n v="159888556.06705701"/>
    <n v="60.629032987801089"/>
  </r>
  <r>
    <x v="267"/>
    <n v="642.16780000000006"/>
    <n v="93.028199999999998"/>
    <n v="654.74400000000003"/>
    <m/>
    <n v="264538374.8048"/>
    <n v="242.750338"/>
    <n v="35.166240000000002"/>
    <n v="247.504356"/>
    <m/>
    <n v="160368688.23036501"/>
    <n v="60.62208870402992"/>
  </r>
  <r>
    <x v="268"/>
    <n v="656.18719999999996"/>
    <n v="96.966700000000003"/>
    <n v="541.27710000000002"/>
    <m/>
    <n v="264806326.3348"/>
    <n v="247.798914"/>
    <n v="36.61797"/>
    <n v="204.404898"/>
    <m/>
    <n v="161983883.88599101"/>
    <n v="61.170700159629689"/>
  </r>
  <r>
    <x v="269"/>
    <n v="709.81169999999997"/>
    <n v="100.69750000000001"/>
    <n v="551.21789999999999"/>
    <m/>
    <n v="265020513.00999999"/>
    <n v="267.832739"/>
    <n v="37.996115000000003"/>
    <n v="207.990655"/>
    <m/>
    <n v="159502498.32031199"/>
    <n v="60.184963235013242"/>
  </r>
  <r>
    <x v="270"/>
    <n v="713.89"/>
    <n v="102.9547"/>
    <n v="550.96789999999999"/>
    <m/>
    <n v="264447843.94209999"/>
    <n v="269.95493299999998"/>
    <n v="38.931949000000003"/>
    <n v="208.34652800000001"/>
    <m/>
    <n v="156530263.90191701"/>
    <n v="59.191355682290535"/>
  </r>
  <r>
    <x v="271"/>
    <n v="704.55330000000004"/>
    <n v="98.177300000000002"/>
    <n v="522.50530000000003"/>
    <m/>
    <n v="265183789.389"/>
    <n v="265.68490500000001"/>
    <n v="37.022360999999997"/>
    <n v="197.03515899999999"/>
    <m/>
    <n v="156115734.14828801"/>
    <n v="58.870768272822559"/>
  </r>
  <r>
    <x v="272"/>
    <n v="741.17819999999995"/>
    <n v="104.0515"/>
    <n v="521.88480000000004"/>
    <m/>
    <n v="264535858.067"/>
    <n v="280.18061699999998"/>
    <n v="39.333609000000003"/>
    <n v="197.283198"/>
    <m/>
    <n v="160231189.1221"/>
    <n v="60.570687956230728"/>
  </r>
  <r>
    <x v="273"/>
    <n v="755.88940000000002"/>
    <n v="102.6446"/>
    <n v="245.39760000000001"/>
    <m/>
    <n v="265328213.68259999"/>
    <n v="284.88843700000001"/>
    <n v="38.685896999999997"/>
    <n v="92.488316999999995"/>
    <m/>
    <n v="157631069.243707"/>
    <n v="59.409840761327338"/>
  </r>
  <r>
    <x v="274"/>
    <n v="761.74540000000002"/>
    <n v="100.1859"/>
    <n v="248.14420000000001"/>
    <m/>
    <n v="264707081.60530001"/>
    <n v="287.769181"/>
    <n v="37.847835000000003"/>
    <n v="93.742940000000004"/>
    <m/>
    <n v="148568526.487726"/>
    <n v="56.125633506569308"/>
  </r>
  <r>
    <x v="275"/>
    <n v="774.87120000000004"/>
    <n v="99.322599999999994"/>
    <n v="250.72980000000001"/>
    <m/>
    <n v="264599861.24759999"/>
    <n v="292.84641199999999"/>
    <n v="37.536906000000002"/>
    <n v="94.758099999999999"/>
    <m/>
    <n v="147934763.085195"/>
    <n v="55.908858904035732"/>
  </r>
  <r>
    <x v="276"/>
    <n v="775.75379999999996"/>
    <n v="100.2653"/>
    <n v="250.09729999999999"/>
    <m/>
    <n v="264923377.82859999"/>
    <n v="292.82195000000002"/>
    <n v="37.846905"/>
    <n v="94.403636000000006"/>
    <m/>
    <n v="144668867.27511099"/>
    <n v="54.607814705091371"/>
  </r>
  <r>
    <x v="277"/>
    <n v="753.2106"/>
    <n v="100.25060000000001"/>
    <n v="245.92699999999999"/>
    <m/>
    <n v="265002938.07449999"/>
    <n v="284.22726399999999"/>
    <n v="37.829996000000001"/>
    <n v="92.801613000000003"/>
    <m/>
    <n v="145197151.60602301"/>
    <n v="54.790770495232735"/>
  </r>
  <r>
    <x v="278"/>
    <n v="789.19200000000001"/>
    <n v="112.5591"/>
    <n v="244.7604"/>
    <m/>
    <n v="267568670.1284"/>
    <n v="294.94932999999997"/>
    <n v="42.067368999999999"/>
    <n v="91.475731999999994"/>
    <m/>
    <n v="149425935.56090701"/>
    <n v="55.845826601896619"/>
  </r>
  <r>
    <x v="279"/>
    <n v="741.01099999999997"/>
    <n v="102.6322"/>
    <n v="241.97139999999999"/>
    <m/>
    <n v="265377444.73140001"/>
    <n v="279.22908100000001"/>
    <n v="38.674047999999999"/>
    <n v="91.180092999999999"/>
    <m/>
    <n v="146564381.325306"/>
    <n v="55.228650450549836"/>
  </r>
  <r>
    <x v="280"/>
    <n v="765.34929999999997"/>
    <n v="105.96299999999999"/>
    <n v="240.74879999999999"/>
    <m/>
    <n v="272196391.19419998"/>
    <n v="281.17540300000002"/>
    <n v="38.928877999999997"/>
    <n v="88.446726999999996"/>
    <m/>
    <n v="159722118.98167601"/>
    <n v="58.678999483031866"/>
  </r>
  <r>
    <x v="281"/>
    <n v="778.01819999999998"/>
    <n v="110.9759"/>
    <n v="271.56700000000001"/>
    <m/>
    <n v="360385275.91100001"/>
    <n v="215.88512399999999"/>
    <n v="30.793683000000001"/>
    <n v="75.354631999999995"/>
    <m/>
    <n v="157364673.69118199"/>
    <n v="43.665677875819888"/>
  </r>
  <r>
    <x v="282"/>
    <n v="783.95060000000001"/>
    <n v="110.43559999999999"/>
    <n v="271.73719999999997"/>
    <m/>
    <n v="360596794.97869998"/>
    <n v="217.40365199999999"/>
    <n v="30.625785"/>
    <n v="75.35763"/>
    <m/>
    <n v="158644553.394016"/>
    <n v="43.994998181663526"/>
  </r>
  <r>
    <x v="283"/>
    <n v="809.15909999999997"/>
    <n v="118.871"/>
    <n v="269.57470000000001"/>
    <m/>
    <n v="361362943.3897"/>
    <n v="223.91867099999999"/>
    <n v="32.895183000000003"/>
    <n v="74.599430999999996"/>
    <m/>
    <n v="164655924.47718501"/>
    <n v="45.565248869366563"/>
  </r>
  <r>
    <x v="284"/>
    <n v="814.92570000000001"/>
    <n v="118.6473"/>
    <n v="269.84500000000003"/>
    <m/>
    <n v="361758409.63080001"/>
    <n v="225.26793499999999"/>
    <n v="32.797384999999998"/>
    <n v="74.592599000000007"/>
    <m/>
    <n v="165028893.173042"/>
    <n v="45.618536785769713"/>
  </r>
  <r>
    <x v="285"/>
    <n v="926.27739999999994"/>
    <n v="136.54239999999999"/>
    <n v="274.45429999999999"/>
    <m/>
    <n v="369556402.3901"/>
    <n v="250.645746"/>
    <n v="36.947648000000001"/>
    <n v="74.265876000000006"/>
    <m/>
    <n v="173467417.40164"/>
    <n v="46.939361970119393"/>
  </r>
  <r>
    <x v="286"/>
    <n v="772.37270000000001"/>
    <n v="110.422"/>
    <n v="217.49080000000001"/>
    <m/>
    <n v="369875634.16070002"/>
    <n v="208.819568"/>
    <n v="29.853818"/>
    <n v="58.801062000000002"/>
    <m/>
    <n v="182442802.97086301"/>
    <n v="49.325445128293318"/>
  </r>
  <r>
    <x v="287"/>
    <n v="860.26620000000003"/>
    <n v="123.8584"/>
    <n v="238.63069999999999"/>
    <m/>
    <n v="369620820.94639999"/>
    <n v="232.742895"/>
    <n v="33.509583999999997"/>
    <n v="64.560946000000001"/>
    <m/>
    <n v="198011453.51521799"/>
    <n v="53.571509583312228"/>
  </r>
  <r>
    <x v="288"/>
    <n v="894.84069999999997"/>
    <n v="131.55080000000001"/>
    <n v="222.50049999999999"/>
    <m/>
    <n v="369673872.06599998"/>
    <n v="242.062198"/>
    <n v="35.585636000000001"/>
    <n v="60.188321999999999"/>
    <m/>
    <n v="198045725.48363599"/>
    <n v="53.57309251444142"/>
  </r>
  <r>
    <x v="289"/>
    <n v="1075.8136"/>
    <n v="158.59299999999999"/>
    <n v="202.2456"/>
    <m/>
    <n v="369582354.94739997"/>
    <n v="291.08900499999999"/>
    <n v="42.911409999999997"/>
    <n v="54.722741999999997"/>
    <m/>
    <n v="206933146.262835"/>
    <n v="55.991078441038212"/>
  </r>
  <r>
    <x v="290"/>
    <n v="1093.8987"/>
    <n v="165.98169999999999"/>
    <n v="198.43450000000001"/>
    <m/>
    <n v="369770311.611"/>
    <n v="295.83194400000002"/>
    <n v="44.887784000000003"/>
    <n v="53.664259999999999"/>
    <m/>
    <n v="209735760.934214"/>
    <n v="56.7205517447969"/>
  </r>
  <r>
    <x v="291"/>
    <n v="1131.6929"/>
    <n v="179.46369999999999"/>
    <n v="108.52119999999999"/>
    <m/>
    <n v="370856494.19630003"/>
    <n v="305.15655500000003"/>
    <n v="48.391683"/>
    <n v="29.262315999999998"/>
    <m/>
    <n v="212753104.50034699"/>
    <n v="57.36804069223971"/>
  </r>
  <r>
    <x v="292"/>
    <n v="1112.8105"/>
    <n v="180.23259999999999"/>
    <n v="106.47110000000001"/>
    <m/>
    <n v="371658516.55599999"/>
    <n v="299.417463"/>
    <n v="48.494140000000002"/>
    <n v="28.647561"/>
    <m/>
    <n v="213216324.97189799"/>
    <n v="57.368879084941248"/>
  </r>
  <r>
    <x v="293"/>
    <n v="1109.4016999999999"/>
    <n v="177.7149"/>
    <n v="60.149500000000003"/>
    <m/>
    <n v="371743159.29110003"/>
    <n v="298.43231100000003"/>
    <n v="47.805829000000003"/>
    <n v="16.180392000000001"/>
    <m/>
    <n v="223696661.18649"/>
    <n v="60.175057857976725"/>
  </r>
  <r>
    <x v="294"/>
    <n v="1108.4772"/>
    <n v="176.1121"/>
    <n v="60.780999999999999"/>
    <m/>
    <n v="371246091.74830002"/>
    <n v="298.58285999999998"/>
    <n v="47.438102000000001"/>
    <n v="16.372159"/>
    <m/>
    <n v="222069712.26732501"/>
    <n v="59.817387227307265"/>
  </r>
  <r>
    <x v="295"/>
    <n v="1127.8793000000001"/>
    <n v="180.3638"/>
    <n v="79.719300000000004"/>
    <m/>
    <n v="371557827.69840002"/>
    <n v="303.55417499999999"/>
    <n v="48.542591999999999"/>
    <n v="21.455421999999999"/>
    <m/>
    <n v="225906121.03533399"/>
    <n v="60.799720580427639"/>
  </r>
  <r>
    <x v="296"/>
    <n v="1103.1708000000001"/>
    <n v="172.41810000000001"/>
    <n v="81.733500000000006"/>
    <m/>
    <n v="370673213.99180001"/>
    <n v="297.61276500000002"/>
    <n v="46.514853000000002"/>
    <n v="22.050014999999998"/>
    <m/>
    <n v="213891140.79448301"/>
    <n v="57.703425206013051"/>
  </r>
  <r>
    <x v="297"/>
    <n v="1108.9829999999999"/>
    <n v="168.93610000000001"/>
    <n v="266.75670000000002"/>
    <m/>
    <n v="369970855.9756"/>
    <n v="299.74874599999998"/>
    <n v="45.662002000000001"/>
    <n v="72.102085000000002"/>
    <m/>
    <n v="236755686.29960799"/>
    <n v="63.993063906423565"/>
  </r>
  <r>
    <x v="298"/>
    <n v="1102.2081000000001"/>
    <n v="170.7671"/>
    <n v="264.05149999999998"/>
    <m/>
    <n v="370508107.2094"/>
    <n v="297.48555499999998"/>
    <n v="46.089976999999998"/>
    <n v="71.267401000000007"/>
    <m/>
    <n v="237504755.831085"/>
    <n v="64.102445050373618"/>
  </r>
  <r>
    <x v="299"/>
    <n v="1103.6876999999999"/>
    <n v="168.86189999999999"/>
    <n v="265.33269999999999"/>
    <m/>
    <n v="370598606.82849997"/>
    <n v="297.81215600000002"/>
    <n v="45.564633999999998"/>
    <n v="71.595708999999999"/>
    <m/>
    <n v="239159507.01832801"/>
    <n v="64.533298995644259"/>
  </r>
  <r>
    <x v="300"/>
    <n v="1079.7286999999999"/>
    <n v="163.9528"/>
    <n v="263.4273"/>
    <m/>
    <n v="369685064.89279997"/>
    <n v="292.06716799999998"/>
    <n v="44.349316999999999"/>
    <n v="71.257220000000004"/>
    <m/>
    <n v="230167180.66768399"/>
    <n v="62.260340631944942"/>
  </r>
  <r>
    <x v="301"/>
    <n v="1092.0853"/>
    <n v="169.21010000000001"/>
    <n v="262.82979999999998"/>
    <m/>
    <n v="370446312.2335"/>
    <n v="294.80258400000002"/>
    <n v="45.677360999999998"/>
    <n v="70.949498000000006"/>
    <m/>
    <n v="231228157.45351499"/>
    <n v="62.418803971725623"/>
  </r>
  <r>
    <x v="302"/>
    <n v="1087.4593"/>
    <n v="166.22309999999999"/>
    <n v="263.77449999999999"/>
    <m/>
    <n v="369911323.8664"/>
    <n v="293.97837500000003"/>
    <n v="44.935932000000001"/>
    <n v="71.307495000000003"/>
    <m/>
    <n v="229370694.941901"/>
    <n v="62.00694062146156"/>
  </r>
  <r>
    <x v="303"/>
    <n v="1140.5458000000001"/>
    <n v="170.70840000000001"/>
    <n v="215.52950000000001"/>
    <m/>
    <n v="372101832.9465"/>
    <n v="306.51442700000001"/>
    <n v="45.876795999999999"/>
    <n v="57.922181999999999"/>
    <m/>
    <n v="231978935.62696001"/>
    <n v="62.342862917397511"/>
  </r>
  <r>
    <x v="304"/>
    <n v="1149.1524999999999"/>
    <n v="172.10890000000001"/>
    <n v="216.28299999999999"/>
    <m/>
    <n v="382466999.09119999"/>
    <n v="300.45794899999999"/>
    <n v="44.999673000000001"/>
    <n v="56.549453999999997"/>
    <m/>
    <n v="227610692.703731"/>
    <n v="59.511197892777354"/>
  </r>
  <r>
    <x v="305"/>
    <n v="1151.9702"/>
    <n v="173.04820000000001"/>
    <n v="216.6583"/>
    <m/>
    <n v="382681561.58939999"/>
    <n v="301.02579200000002"/>
    <n v="45.219895000000001"/>
    <n v="56.615819000000002"/>
    <m/>
    <n v="227874129.372942"/>
    <n v="59.546670716641593"/>
  </r>
  <r>
    <x v="306"/>
    <n v="1148.7152000000001"/>
    <n v="177.1662"/>
    <n v="213.6585"/>
    <m/>
    <n v="383029250.77990001"/>
    <n v="299.90273500000001"/>
    <n v="46.253960999999997"/>
    <n v="55.781249000000003"/>
    <m/>
    <n v="227944799.20559299"/>
    <n v="59.511068343074626"/>
  </r>
  <r>
    <x v="307"/>
    <n v="1167.5848000000001"/>
    <n v="169.31649999999999"/>
    <n v="212.36099999999999"/>
    <m/>
    <n v="381774650.66659999"/>
    <n v="305.83088700000002"/>
    <n v="44.349854000000001"/>
    <n v="55.624699"/>
    <m/>
    <n v="226436972.91460201"/>
    <n v="59.311683612107387"/>
  </r>
  <r>
    <x v="308"/>
    <n v="1254.4148"/>
    <n v="178.2088"/>
    <n v="211.3038"/>
    <m/>
    <n v="384628241.15450001"/>
    <n v="326.13694600000002"/>
    <n v="46.332738999999997"/>
    <n v="54.937151999999998"/>
    <m/>
    <n v="229428567.98719901"/>
    <n v="59.649433774947546"/>
  </r>
  <r>
    <x v="309"/>
    <n v="1201.5160000000001"/>
    <n v="180.0857"/>
    <n v="210.65260000000001"/>
    <m/>
    <n v="384302996.9443"/>
    <n v="312.64809500000001"/>
    <n v="46.860342000000003"/>
    <n v="54.814197"/>
    <m/>
    <n v="229168940.06799501"/>
    <n v="59.632358292852516"/>
  </r>
  <r>
    <x v="310"/>
    <n v="1199.7276999999999"/>
    <n v="179.9744"/>
    <n v="229.15469999999999"/>
    <m/>
    <n v="384469049.08219999"/>
    <n v="312.04792800000001"/>
    <n v="46.811154000000002"/>
    <n v="59.602899000000001"/>
    <m/>
    <n v="228874091.28916499"/>
    <n v="59.529913223322019"/>
  </r>
  <r>
    <x v="311"/>
    <n v="1253.6561999999999"/>
    <n v="168.8005"/>
    <n v="258.60739999999998"/>
    <m/>
    <n v="381252923.48290002"/>
    <n v="328.825334"/>
    <n v="44.275201000000003"/>
    <n v="67.830928999999998"/>
    <m/>
    <n v="224040981.11512101"/>
    <n v="58.764396891285664"/>
  </r>
  <r>
    <x v="312"/>
    <n v="1265.2193"/>
    <n v="173.24860000000001"/>
    <n v="243.1541"/>
    <m/>
    <n v="381849724.97039998"/>
    <n v="331.33958699999999"/>
    <n v="45.370885000000001"/>
    <n v="63.677956000000002"/>
    <m/>
    <n v="227559817.55858499"/>
    <n v="59.594076590267242"/>
  </r>
  <r>
    <x v="313"/>
    <n v="1224.6958"/>
    <n v="168.59010000000001"/>
    <n v="241.91759999999999"/>
    <m/>
    <n v="382775291.98220003"/>
    <n v="319.95163400000001"/>
    <n v="44.044144000000003"/>
    <n v="63.200944999999997"/>
    <m/>
    <n v="220472095.008683"/>
    <n v="57.59830888429849"/>
  </r>
  <r>
    <x v="314"/>
    <n v="1179.4163000000001"/>
    <n v="161.7039"/>
    <n v="210.1575"/>
    <m/>
    <n v="383224206.4939"/>
    <n v="307.76143100000002"/>
    <n v="42.195638000000002"/>
    <n v="54.839306999999998"/>
    <m/>
    <n v="220048464.77471101"/>
    <n v="57.42029366775234"/>
  </r>
  <r>
    <x v="315"/>
    <n v="1126.3380999999999"/>
    <n v="150.55350000000001"/>
    <n v="212.28190000000001"/>
    <m/>
    <n v="382743243.32730001"/>
    <n v="294.28033499999998"/>
    <n v="39.335377999999999"/>
    <n v="55.463265"/>
    <m/>
    <n v="219314835.08575299"/>
    <n v="57.300772491549267"/>
  </r>
  <r>
    <x v="316"/>
    <n v="1070.3390999999999"/>
    <n v="139.33410000000001"/>
    <n v="204.7465"/>
    <m/>
    <n v="382116370.9465"/>
    <n v="280.10815100000002"/>
    <n v="36.463787000000004"/>
    <n v="53.582236999999999"/>
    <m/>
    <n v="207600583.38827699"/>
    <n v="54.329151842945535"/>
  </r>
  <r>
    <x v="317"/>
    <n v="1068.8929000000001"/>
    <n v="133.40170000000001"/>
    <n v="281.82119999999998"/>
    <m/>
    <n v="380539522.57700002"/>
    <n v="280.8888"/>
    <n v="35.055937999999998"/>
    <n v="74.058325999999994"/>
    <m/>
    <n v="199832283.54301801"/>
    <n v="52.512885439536191"/>
  </r>
  <r>
    <x v="318"/>
    <n v="1080.7905000000001"/>
    <n v="127.5539"/>
    <n v="332.34469999999999"/>
    <m/>
    <n v="380182345.92570001"/>
    <n v="284.28213799999997"/>
    <n v="33.550716000000001"/>
    <n v="87.417184000000006"/>
    <m/>
    <n v="190212612.35381001"/>
    <n v="50.031942406653393"/>
  </r>
  <r>
    <x v="319"/>
    <n v="987.97889999999995"/>
    <n v="110.059"/>
    <n v="348.90620000000001"/>
    <m/>
    <n v="380208269.11839998"/>
    <n v="259.85202900000002"/>
    <n v="28.947030000000002"/>
    <n v="91.767126000000005"/>
    <m/>
    <n v="179743363.222747"/>
    <n v="47.27497474989778"/>
  </r>
  <r>
    <x v="320"/>
    <n v="954.19669999999996"/>
    <n v="105.8288"/>
    <n v="344.1635"/>
    <m/>
    <n v="381878438.11570001"/>
    <n v="249.869227"/>
    <n v="27.712693000000002"/>
    <n v="90.123836999999995"/>
    <m/>
    <n v="178809333.199651"/>
    <n v="46.823626408955846"/>
  </r>
  <r>
    <x v="321"/>
    <n v="913.77380000000005"/>
    <n v="106.434"/>
    <n v="334.39030000000002"/>
    <m/>
    <n v="382763232.25749999"/>
    <n v="238.730819"/>
    <n v="27.806746"/>
    <n v="87.362178999999998"/>
    <m/>
    <n v="173711983.220687"/>
    <n v="45.383665039128957"/>
  </r>
  <r>
    <x v="322"/>
    <n v="934.65060000000005"/>
    <n v="109.83329999999999"/>
    <n v="333.89240000000001"/>
    <m/>
    <n v="384906532.58569998"/>
    <n v="242.82534100000001"/>
    <n v="28.535056999999998"/>
    <n v="86.746358000000001"/>
    <m/>
    <n v="171354774.010555"/>
    <n v="44.518541387032087"/>
  </r>
  <r>
    <x v="323"/>
    <n v="905.90920000000006"/>
    <n v="103.9979"/>
    <n v="334.42180000000002"/>
    <m/>
    <n v="391898669.37419999"/>
    <n v="231.15904"/>
    <n v="26.536936000000001"/>
    <n v="85.333742000000001"/>
    <m/>
    <n v="162585639.35804799"/>
    <n v="41.486652561916443"/>
  </r>
  <r>
    <x v="324"/>
    <n v="900.2817"/>
    <n v="101.46850000000001"/>
    <n v="334.64420000000001"/>
    <m/>
    <n v="392017795.64060003"/>
    <n v="229.65327300000001"/>
    <n v="25.883645999999999"/>
    <n v="85.364542999999998"/>
    <m/>
    <n v="150563004.504329"/>
    <n v="38.407186147836107"/>
  </r>
  <r>
    <x v="325"/>
    <n v="933.8596"/>
    <n v="105.1772"/>
    <n v="333.15530000000001"/>
    <m/>
    <n v="391997115.77920002"/>
    <n v="238.23124300000001"/>
    <n v="26.831116000000002"/>
    <n v="84.989221999999998"/>
    <m/>
    <n v="144560786.11644"/>
    <n v="36.878022897971185"/>
  </r>
  <r>
    <x v="326"/>
    <n v="955.6354"/>
    <n v="110.8584"/>
    <n v="379.8535"/>
    <m/>
    <n v="391598188.75989997"/>
    <n v="244.034683"/>
    <n v="28.309221999999998"/>
    <n v="97.000832000000003"/>
    <m/>
    <n v="146226812.75793099"/>
    <n v="37.341033987158411"/>
  </r>
  <r>
    <x v="327"/>
    <n v="964.87419999999997"/>
    <n v="112.476"/>
    <n v="377.50009999999997"/>
    <m/>
    <n v="390311738.37159997"/>
    <n v="247.206042"/>
    <n v="28.816966000000001"/>
    <n v="96.717588000000006"/>
    <m/>
    <n v="146171996.951078"/>
    <n v="37.450064289871179"/>
  </r>
  <r>
    <x v="328"/>
    <n v="1005.1638"/>
    <n v="114.1721"/>
    <n v="381.09879999999998"/>
    <m/>
    <n v="392928484.48830003"/>
    <n v="255.81342100000001"/>
    <n v="29.056712000000001"/>
    <n v="96.989354000000006"/>
    <m/>
    <n v="148977850.64686799"/>
    <n v="37.914749509921066"/>
  </r>
  <r>
    <x v="329"/>
    <n v="1010.7446"/>
    <n v="111.2624"/>
    <n v="382.29140000000001"/>
    <m/>
    <n v="392962369.28619999"/>
    <n v="257.21154999999999"/>
    <n v="28.313753999999999"/>
    <n v="97.284481"/>
    <m/>
    <n v="147364034.73673499"/>
    <n v="37.50080065030545"/>
  </r>
  <r>
    <x v="330"/>
    <n v="947.79489999999998"/>
    <n v="106.9974"/>
    <n v="383.13339999999999"/>
    <m/>
    <n v="393836830.45420003"/>
    <n v="240.656746"/>
    <n v="27.167952"/>
    <n v="97.282268000000002"/>
    <m/>
    <n v="146928661.16017699"/>
    <n v="37.306988528911489"/>
  </r>
  <r>
    <x v="331"/>
    <n v="908.77380000000005"/>
    <n v="102.9123"/>
    <n v="389.93830000000003"/>
    <m/>
    <n v="393658313.58399999"/>
    <n v="230.85345000000001"/>
    <n v="26.142544999999998"/>
    <n v="99.055014999999997"/>
    <m/>
    <n v="147031222.122684"/>
    <n v="37.349959863431167"/>
  </r>
  <r>
    <x v="332"/>
    <n v="908.41430000000003"/>
    <n v="103.8616"/>
    <n v="410.07279999999997"/>
    <m/>
    <n v="393895218.36860001"/>
    <n v="230.62333799999999"/>
    <n v="26.367825"/>
    <n v="104.107077"/>
    <m/>
    <n v="147133891.65842599"/>
    <n v="37.353561251089054"/>
  </r>
  <r>
    <x v="333"/>
    <n v="977.54139999999995"/>
    <n v="113.6884"/>
    <n v="483.85559999999998"/>
    <m/>
    <n v="392745476.67549998"/>
    <n v="248.89946699999999"/>
    <n v="28.947092999999999"/>
    <n v="123.198262"/>
    <m/>
    <n v="147000854.505427"/>
    <n v="37.429038202999912"/>
  </r>
  <r>
    <x v="334"/>
    <n v="983.97739999999999"/>
    <n v="119.9562"/>
    <n v="465.1397"/>
    <m/>
    <n v="391721535.52020001"/>
    <n v="251.193083"/>
    <n v="30.622824999999999"/>
    <n v="118.74243800000001"/>
    <m/>
    <n v="148800747.262651"/>
    <n v="37.986358616981818"/>
  </r>
  <r>
    <x v="335"/>
    <n v="958.37909999999999"/>
    <n v="121.7718"/>
    <n v="605.08669999999995"/>
    <m/>
    <n v="391733262.63810003"/>
    <n v="244.650938"/>
    <n v="31.085387000000001"/>
    <n v="154.46395699999999"/>
    <m/>
    <n v="149903980.68268201"/>
    <n v="38.266850170742259"/>
  </r>
  <r>
    <x v="336"/>
    <n v="971.83699999999999"/>
    <n v="118.5612"/>
    <n v="606.03420000000006"/>
    <m/>
    <n v="392581695.82859999"/>
    <n v="247.55025800000001"/>
    <n v="30.200389000000001"/>
    <n v="154.371487"/>
    <m/>
    <n v="148425646.875646"/>
    <n v="37.807582078520589"/>
  </r>
  <r>
    <x v="337"/>
    <n v="987.38199999999995"/>
    <n v="122.1895"/>
    <n v="605.10299999999995"/>
    <m/>
    <n v="393058590.34179997"/>
    <n v="251.20478800000001"/>
    <n v="31.086841"/>
    <n v="153.94727800000001"/>
    <m/>
    <n v="148747421.02800101"/>
    <n v="37.843574643325226"/>
  </r>
  <r>
    <x v="338"/>
    <n v="982.29020000000003"/>
    <n v="119.5984"/>
    <n v="605.66600000000005"/>
    <m/>
    <n v="393256720.3466"/>
    <n v="249.78344899999999"/>
    <n v="30.412296999999999"/>
    <n v="154.01288"/>
    <m/>
    <n v="148045277.18803999"/>
    <n v="37.645962428196796"/>
  </r>
  <r>
    <x v="339"/>
    <n v="975.57730000000004"/>
    <n v="121.07380000000001"/>
    <n v="605.35209999999995"/>
    <m/>
    <n v="393246882.70370001"/>
    <n v="248.08265299999999"/>
    <n v="30.788242"/>
    <n v="153.93691000000001"/>
    <m/>
    <n v="149210212.83765599"/>
    <n v="37.943139386582629"/>
  </r>
  <r>
    <x v="340"/>
    <n v="964.83090000000004"/>
    <n v="123.214"/>
    <n v="604.38549999999998"/>
    <m/>
    <n v="392744289.66299999"/>
    <n v="245.66389000000001"/>
    <n v="31.372575999999999"/>
    <n v="153.887788"/>
    <m/>
    <n v="148637432.720128"/>
    <n v="37.845854575675311"/>
  </r>
  <r>
    <x v="341"/>
    <n v="950.47180000000003"/>
    <n v="117.6293"/>
    <n v="556.19539999999995"/>
    <m/>
    <n v="394058479.63990003"/>
    <n v="241.20069699999999"/>
    <n v="29.850722000000001"/>
    <n v="141.14539600000001"/>
    <m/>
    <n v="147598886.34861499"/>
    <n v="37.456086843631518"/>
  </r>
  <r>
    <x v="342"/>
    <n v="948.44560000000001"/>
    <n v="115.9208"/>
    <n v="556.33249999999998"/>
    <m/>
    <n v="394182809.46219999"/>
    <n v="240.61059399999999"/>
    <n v="29.407878"/>
    <n v="141.13565800000001"/>
    <m/>
    <n v="147148911.841912"/>
    <n v="37.330118998003336"/>
  </r>
  <r>
    <x v="343"/>
    <n v="935.66279999999995"/>
    <n v="112.5586"/>
    <n v="556.04880000000003"/>
    <m/>
    <n v="394653031.38789999"/>
    <n v="237.084914"/>
    <n v="28.520900999999999"/>
    <n v="140.895611"/>
    <m/>
    <n v="146511907.08761999"/>
    <n v="37.124232030442734"/>
  </r>
  <r>
    <x v="344"/>
    <n v="961.6345"/>
    <n v="119.2144"/>
    <n v="705.24599999999998"/>
    <m/>
    <n v="397772268.4479"/>
    <n v="241.75503800000001"/>
    <n v="29.970516"/>
    <n v="177.298936"/>
    <m/>
    <n v="146894538.309531"/>
    <n v="36.929306027971926"/>
  </r>
  <r>
    <x v="345"/>
    <n v="955.61980000000005"/>
    <n v="117.02670000000001"/>
    <n v="755.11279999999999"/>
    <m/>
    <n v="398338423.12260002"/>
    <n v="239.901487"/>
    <n v="29.378712"/>
    <n v="189.56564499999999"/>
    <m/>
    <n v="146133473.267297"/>
    <n v="36.68575883836349"/>
  </r>
  <r>
    <x v="346"/>
    <n v="961.07320000000004"/>
    <n v="114.71080000000001"/>
    <n v="753.92660000000001"/>
    <m/>
    <n v="399600367.34130001"/>
    <n v="240.508588"/>
    <n v="28.706379999999999"/>
    <n v="188.67014699999999"/>
    <m/>
    <n v="145620468.255784"/>
    <n v="36.441525122875845"/>
  </r>
  <r>
    <x v="347"/>
    <n v="979.34180000000003"/>
    <n v="117.0239"/>
    <n v="777.36990000000003"/>
    <m/>
    <n v="397742700.7859"/>
    <n v="246.22495900000001"/>
    <n v="29.422011000000001"/>
    <n v="195.44542200000001"/>
    <m/>
    <n v="146808354.763807"/>
    <n v="36.910383138076021"/>
  </r>
  <r>
    <x v="348"/>
    <n v="956.2953"/>
    <n v="116.51179999999999"/>
    <n v="777.8895"/>
    <m/>
    <n v="399897344.61799997"/>
    <n v="239.13519600000001"/>
    <n v="29.135427"/>
    <n v="194.52229700000001"/>
    <m/>
    <n v="145001497.928893"/>
    <n v="36.259680110505606"/>
  </r>
  <r>
    <x v="349"/>
    <n v="925.58140000000003"/>
    <n v="111.4032"/>
    <n v="778.07150000000001"/>
    <m/>
    <n v="399126541.03780001"/>
    <n v="231.90174200000001"/>
    <n v="27.911749"/>
    <n v="194.94356300000001"/>
    <m/>
    <n v="143362712.34187001"/>
    <n v="35.919112762859982"/>
  </r>
  <r>
    <x v="350"/>
    <n v="882.28769999999997"/>
    <n v="105.73569999999999"/>
    <n v="885.58370000000002"/>
    <m/>
    <n v="398855991.46789998"/>
    <n v="221.20457500000001"/>
    <n v="26.509743"/>
    <n v="222.03093799999999"/>
    <m/>
    <n v="143448284.22595701"/>
    <n v="35.964931527799742"/>
  </r>
  <r>
    <x v="351"/>
    <n v="919.39480000000003"/>
    <n v="110.60639999999999"/>
    <n v="854.79089999999997"/>
    <m/>
    <n v="397391025.11229998"/>
    <n v="231.35771600000001"/>
    <n v="27.83314"/>
    <n v="215.100706"/>
    <m/>
    <n v="160142413.604794"/>
    <n v="40.298447495017996"/>
  </r>
  <r>
    <x v="352"/>
    <n v="922.95060000000001"/>
    <n v="113.1614"/>
    <n v="778.31219999999996"/>
    <m/>
    <n v="395843089.66790003"/>
    <n v="233.160721"/>
    <n v="28.587439"/>
    <n v="196.62139400000001"/>
    <m/>
    <n v="160969608.51361299"/>
    <n v="40.665004067308956"/>
  </r>
  <r>
    <x v="353"/>
    <n v="908.7473"/>
    <n v="109.4408"/>
    <n v="593.93240000000003"/>
    <m/>
    <n v="394775170.43989998"/>
    <n v="230.19363100000001"/>
    <n v="27.722311000000001"/>
    <n v="150.44826599999999"/>
    <m/>
    <n v="167866647.57703"/>
    <n v="42.522088557387065"/>
  </r>
  <r>
    <x v="354"/>
    <n v="923.87929999999994"/>
    <n v="108.8596"/>
    <n v="392.75799999999998"/>
    <m/>
    <n v="394917536.14300001"/>
    <n v="233.94233399999999"/>
    <n v="27.565147"/>
    <n v="99.453168000000005"/>
    <m/>
    <n v="166801543.95037201"/>
    <n v="42.237056773790115"/>
  </r>
  <r>
    <x v="355"/>
    <n v="927.99400000000003"/>
    <n v="110.7174"/>
    <n v="380.92559999999997"/>
    <m/>
    <n v="394565391.7647"/>
    <n v="235.19396800000001"/>
    <n v="28.060596"/>
    <n v="96.543085000000005"/>
    <m/>
    <n v="167694484.05075899"/>
    <n v="42.501062574379048"/>
  </r>
  <r>
    <x v="356"/>
    <n v="871.6789"/>
    <n v="105.4635"/>
    <n v="241.3432"/>
    <m/>
    <n v="395094725.42729998"/>
    <n v="220.625294"/>
    <n v="26.693218999999999"/>
    <n v="61.084895000000003"/>
    <m/>
    <n v="166947041.15001601"/>
    <n v="42.254940500524441"/>
  </r>
  <r>
    <x v="357"/>
    <n v="855.1454"/>
    <n v="107.0943"/>
    <n v="150.87440000000001"/>
    <m/>
    <n v="395562245.22079998"/>
    <n v="216.184788"/>
    <n v="27.073944000000001"/>
    <n v="38.141759"/>
    <m/>
    <n v="168513986.74357501"/>
    <n v="42.601130107731016"/>
  </r>
  <r>
    <x v="358"/>
    <n v="848.17600000000004"/>
    <n v="107.3304"/>
    <n v="150.51730000000001"/>
    <m/>
    <n v="395916989.01770002"/>
    <n v="214.23076599999999"/>
    <n v="27.109318999999999"/>
    <n v="38.017389000000001"/>
    <m/>
    <n v="168728616.45714501"/>
    <n v="42.617170047633842"/>
  </r>
  <r>
    <x v="359"/>
    <n v="835.83249999999998"/>
    <n v="103.8271"/>
    <n v="151.65199999999999"/>
    <m/>
    <n v="395957975.03890002"/>
    <n v="211.09121500000001"/>
    <n v="26.221747000000001"/>
    <n v="38.300024000000001"/>
    <m/>
    <n v="156864845.05076"/>
    <n v="39.61653886005179"/>
  </r>
  <r>
    <x v="360"/>
    <n v="814.87739999999997"/>
    <n v="98.674300000000002"/>
    <n v="153.74440000000001"/>
    <m/>
    <n v="395833863.5122"/>
    <n v="205.86348799999999"/>
    <n v="24.928211000000001"/>
    <n v="38.840639000000003"/>
    <m/>
    <n v="156317421.681647"/>
    <n v="39.490664162650432"/>
  </r>
  <r>
    <x v="361"/>
    <n v="815.51369999999997"/>
    <n v="99.163600000000002"/>
    <n v="153.53919999999999"/>
    <m/>
    <n v="395709080.81129998"/>
    <n v="206.08920499999999"/>
    <n v="25.059723000000002"/>
    <n v="38.801029999999997"/>
    <m/>
    <n v="156995615.11735499"/>
    <n v="39.674504005689165"/>
  </r>
  <r>
    <x v="362"/>
    <n v="819.06349999999998"/>
    <n v="99.959299999999999"/>
    <n v="153.1841"/>
    <m/>
    <n v="395336539.46810001"/>
    <n v="207.18133"/>
    <n v="25.284609"/>
    <n v="38.747771999999998"/>
    <m/>
    <n v="157158609.972363"/>
    <n v="39.753120261489066"/>
  </r>
  <r>
    <x v="363"/>
    <n v="833.06079999999997"/>
    <n v="100.8762"/>
    <n v="152.86170000000001"/>
    <m/>
    <n v="395462386.07779998"/>
    <n v="210.654876"/>
    <n v="25.508417999999999"/>
    <n v="38.653916000000002"/>
    <m/>
    <n v="157279324.773866"/>
    <n v="39.770994742069895"/>
  </r>
  <r>
    <x v="364"/>
    <n v="845.46590000000003"/>
    <n v="102.58150000000001"/>
    <n v="178.62190000000001"/>
    <m/>
    <n v="397215487.329"/>
    <n v="212.84817100000001"/>
    <n v="25.825151000000002"/>
    <n v="44.968513000000002"/>
    <m/>
    <n v="158945628.68184999"/>
    <n v="40.01496259641074"/>
  </r>
  <r>
    <x v="365"/>
    <n v="912.22739999999999"/>
    <n v="109.3582"/>
    <n v="204.88919999999999"/>
    <m/>
    <n v="396897465.71880001"/>
    <n v="229.839563"/>
    <n v="27.553262"/>
    <n v="51.622703000000001"/>
    <m/>
    <n v="165211540.76919699"/>
    <n v="41.625748471331534"/>
  </r>
  <r>
    <x v="366"/>
    <n v="935.0729"/>
    <n v="109.89149999999999"/>
    <n v="205.5711"/>
    <m/>
    <n v="396235921.67409998"/>
    <n v="235.98892699999999"/>
    <n v="27.733855999999999"/>
    <n v="51.880985000000003"/>
    <m/>
    <n v="165017790.434901"/>
    <n v="41.646347897409072"/>
  </r>
  <r>
    <x v="367"/>
    <n v="939.38840000000005"/>
    <n v="111.6155"/>
    <n v="204.84190000000001"/>
    <m/>
    <n v="396092875.0341"/>
    <n v="237.16367"/>
    <n v="28.179123000000001"/>
    <n v="51.715623999999998"/>
    <m/>
    <n v="165615500.96612501"/>
    <n v="41.812289845372"/>
  </r>
  <r>
    <x v="368"/>
    <n v="971.47249999999997"/>
    <n v="118.31529999999999"/>
    <n v="202.36439999999999"/>
    <m/>
    <n v="396815473.04509997"/>
    <n v="244.81719200000001"/>
    <n v="29.816201"/>
    <n v="50.997104"/>
    <m/>
    <n v="166772058.730389"/>
    <n v="42.027609823429081"/>
  </r>
  <r>
    <x v="369"/>
    <n v="1000.511"/>
    <n v="123.84350000000001"/>
    <n v="179.41970000000001"/>
    <m/>
    <n v="397003257.13010001"/>
    <n v="252.015817"/>
    <n v="31.194579999999998"/>
    <n v="45.193508000000001"/>
    <m/>
    <n v="173127137.85839099"/>
    <n v="43.608493066256216"/>
  </r>
  <r>
    <x v="370"/>
    <n v="973.40800000000002"/>
    <n v="119.51949999999999"/>
    <n v="193.73929999999999"/>
    <m/>
    <n v="397170891.3452"/>
    <n v="245.08543299999999"/>
    <n v="30.092714000000001"/>
    <n v="48.779834000000001"/>
    <m/>
    <n v="175243066.187904"/>
    <n v="44.122837299169532"/>
  </r>
  <r>
    <x v="371"/>
    <n v="989.59370000000001"/>
    <n v="123.7739"/>
    <n v="226.52369999999999"/>
    <m/>
    <n v="397002795.47920001"/>
    <n v="249.26617899999999"/>
    <n v="31.177085000000002"/>
    <n v="57.058464999999998"/>
    <m/>
    <n v="177931560.343402"/>
    <n v="44.818717240676023"/>
  </r>
  <r>
    <x v="372"/>
    <n v="980.1105"/>
    <n v="124.3447"/>
    <n v="250.48050000000001"/>
    <m/>
    <n v="397170306.31440002"/>
    <n v="246.773358"/>
    <n v="31.307652999999998"/>
    <n v="63.066271"/>
    <m/>
    <n v="178024881.34953499"/>
    <n v="44.823310937200453"/>
  </r>
  <r>
    <x v="373"/>
    <n v="985.11199999999997"/>
    <n v="124.43559999999999"/>
    <n v="250.5992"/>
    <m/>
    <n v="397716423.1031"/>
    <n v="247.69206"/>
    <n v="31.287519"/>
    <n v="63.009518"/>
    <m/>
    <n v="178086561.718986"/>
    <n v="44.777271285279724"/>
  </r>
  <r>
    <x v="374"/>
    <n v="1075.4739"/>
    <n v="138.42949999999999"/>
    <n v="335.41980000000001"/>
    <m/>
    <n v="397383399.0966"/>
    <n v="270.63886000000002"/>
    <n v="34.835250000000002"/>
    <n v="84.407099000000002"/>
    <m/>
    <n v="188592846.474392"/>
    <n v="47.458662566965195"/>
  </r>
  <r>
    <x v="375"/>
    <n v="1067.4432999999999"/>
    <n v="141.53749999999999"/>
    <n v="332.93239999999997"/>
    <m/>
    <n v="396587588.57169998"/>
    <n v="269.15701100000001"/>
    <n v="35.688836999999999"/>
    <n v="83.949274000000003"/>
    <m/>
    <n v="189033495.49024901"/>
    <n v="47.665005395415498"/>
  </r>
  <r>
    <x v="376"/>
    <n v="1069.4110000000001"/>
    <n v="138.99430000000001"/>
    <n v="333.90879999999999"/>
    <m/>
    <n v="397269137.52630001"/>
    <n v="269.19055600000002"/>
    <n v="34.987439999999999"/>
    <n v="84.051029999999997"/>
    <m/>
    <n v="188583064.35475299"/>
    <n v="47.469850169840697"/>
  </r>
  <r>
    <x v="377"/>
    <n v="1070.4175"/>
    <n v="137.78970000000001"/>
    <n v="333.98160000000001"/>
    <m/>
    <n v="397169672.26289999"/>
    <n v="269.51138900000001"/>
    <n v="34.692906000000001"/>
    <n v="84.090408999999994"/>
    <m/>
    <n v="187313005.916686"/>
    <n v="47.161960995022099"/>
  </r>
  <r>
    <x v="378"/>
    <n v="1088.3823"/>
    <n v="136.4665"/>
    <n v="335.49250000000001"/>
    <m/>
    <n v="397805795.75510001"/>
    <n v="273.59639099999998"/>
    <n v="34.304803999999997"/>
    <n v="84.335750000000004"/>
    <m/>
    <n v="186795648.42872801"/>
    <n v="46.956492444802002"/>
  </r>
  <r>
    <x v="379"/>
    <n v="1089.5912000000001"/>
    <n v="137.74510000000001"/>
    <n v="334.76710000000003"/>
    <m/>
    <n v="397745988.85140002"/>
    <n v="273.94146799999999"/>
    <n v="34.631424000000003"/>
    <n v="84.166053000000005"/>
    <m/>
    <n v="186930215.11500701"/>
    <n v="46.997385355115448"/>
  </r>
  <r>
    <x v="380"/>
    <n v="1075.1151"/>
    <n v="134.64240000000001"/>
    <n v="336.03820000000002"/>
    <m/>
    <n v="397905810.53439999"/>
    <n v="270.19336499999997"/>
    <n v="33.837757000000003"/>
    <n v="84.451695000000001"/>
    <m/>
    <n v="185446035.388549"/>
    <n v="46.605510771378071"/>
  </r>
  <r>
    <x v="381"/>
    <n v="1082.3543999999999"/>
    <n v="133.5275"/>
    <n v="336.26519999999999"/>
    <m/>
    <n v="398254031.68000001"/>
    <n v="271.77487600000001"/>
    <n v="33.528222999999997"/>
    <n v="84.434850999999995"/>
    <m/>
    <n v="185465918.786145"/>
    <n v="46.56975297996938"/>
  </r>
  <r>
    <x v="382"/>
    <n v="1085.2783999999999"/>
    <n v="134.6619"/>
    <n v="335.28480000000002"/>
    <m/>
    <n v="398364083.37870002"/>
    <n v="272.43379700000003"/>
    <n v="33.803725"/>
    <n v="84.165419"/>
    <m/>
    <n v="185944127.12083799"/>
    <n v="46.676930697106158"/>
  </r>
  <r>
    <x v="383"/>
    <n v="1114.6356000000001"/>
    <n v="138.3329"/>
    <n v="333.52550000000002"/>
    <m/>
    <n v="399884722.51959997"/>
    <n v="278.73923100000002"/>
    <n v="34.593195000000001"/>
    <n v="83.405411999999998"/>
    <m/>
    <n v="188076652.55169299"/>
    <n v="47.032717670896915"/>
  </r>
  <r>
    <x v="384"/>
    <n v="1094.2118"/>
    <n v="139.7028"/>
    <n v="351.5607"/>
    <m/>
    <n v="384353548.92750001"/>
    <n v="284.68887599999999"/>
    <n v="36.347472000000003"/>
    <n v="91.468051000000003"/>
    <m/>
    <n v="186526574.879462"/>
    <n v="48.529947336233967"/>
  </r>
  <r>
    <x v="385"/>
    <n v="1112.463"/>
    <n v="150.1507"/>
    <n v="413.1703"/>
    <m/>
    <n v="384437442.9364"/>
    <n v="289.374259"/>
    <n v="39.057251999999998"/>
    <n v="107.474001"/>
    <m/>
    <n v="192411475.781966"/>
    <n v="50.050139318452878"/>
  </r>
  <r>
    <x v="386"/>
    <n v="1095.287"/>
    <n v="150.49760000000001"/>
    <n v="362.15339999999998"/>
    <m/>
    <n v="384335086.76910001"/>
    <n v="284.98230799999999"/>
    <n v="39.157913000000001"/>
    <n v="94.228555"/>
    <m/>
    <n v="192999927.12789401"/>
    <n v="50.216577609486926"/>
  </r>
  <r>
    <x v="387"/>
    <n v="1112.6902"/>
    <n v="144.5934"/>
    <n v="360.47770000000003"/>
    <m/>
    <n v="384207334.2992"/>
    <n v="289.60670499999998"/>
    <n v="37.634211000000001"/>
    <n v="93.823742999999993"/>
    <m/>
    <n v="191963805.52802601"/>
    <n v="49.963597357705545"/>
  </r>
  <r>
    <x v="388"/>
    <n v="1217.1213"/>
    <n v="162.7098"/>
    <n v="373.73719999999997"/>
    <m/>
    <n v="385858451.25120002"/>
    <n v="315.43207000000001"/>
    <n v="42.168261000000001"/>
    <n v="96.858627999999996"/>
    <m/>
    <n v="202369990.95374501"/>
    <n v="52.44669134433417"/>
  </r>
  <r>
    <x v="389"/>
    <n v="1231.5573999999999"/>
    <n v="166.89009999999999"/>
    <n v="336.87670000000003"/>
    <m/>
    <n v="386010535.28570002"/>
    <n v="319.04761300000001"/>
    <n v="43.234597000000001"/>
    <n v="87.271375000000006"/>
    <m/>
    <n v="204084006.34660101"/>
    <n v="52.870061226580574"/>
  </r>
  <r>
    <x v="390"/>
    <n v="1206.5373"/>
    <n v="166.88339999999999"/>
    <n v="317.44150000000002"/>
    <m/>
    <n v="384999971.98559999"/>
    <n v="313.38633399999998"/>
    <n v="43.346341000000002"/>
    <n v="82.452343999999997"/>
    <m/>
    <n v="203372241.47770599"/>
    <n v="52.823962669096666"/>
  </r>
  <r>
    <x v="391"/>
    <n v="1235.2112"/>
    <n v="167.91069999999999"/>
    <n v="381.94450000000001"/>
    <m/>
    <n v="385235035.91790003"/>
    <n v="320.63833399999999"/>
    <n v="43.586559999999999"/>
    <n v="99.145837"/>
    <m/>
    <n v="210831178.59617999"/>
    <n v="54.727934621479136"/>
  </r>
  <r>
    <x v="392"/>
    <n v="1237.251"/>
    <n v="165.74119999999999"/>
    <n v="399.41109999999998"/>
    <m/>
    <n v="385541435.59130001"/>
    <n v="320.91258800000003"/>
    <n v="42.989204999999998"/>
    <n v="103.59745100000001"/>
    <m/>
    <n v="214102698.74893501"/>
    <n v="55.53299308038536"/>
  </r>
  <r>
    <x v="393"/>
    <n v="1270.0377000000001"/>
    <n v="169.3296"/>
    <n v="408.197"/>
    <m/>
    <n v="385790003.25330001"/>
    <n v="329.204409"/>
    <n v="43.891651000000003"/>
    <n v="105.808081"/>
    <m/>
    <n v="224984201.81392199"/>
    <n v="58.317789449355693"/>
  </r>
  <r>
    <x v="394"/>
    <n v="1264.0335"/>
    <n v="168.7235"/>
    <n v="415.69740000000002"/>
    <m/>
    <n v="385884423.54570001"/>
    <n v="327.56789900000001"/>
    <n v="43.723843000000002"/>
    <n v="107.725882"/>
    <m/>
    <n v="225299940.81832501"/>
    <n v="58.385342105326757"/>
  </r>
  <r>
    <x v="395"/>
    <n v="1336.0002999999999"/>
    <n v="184.2901"/>
    <n v="462.52839999999998"/>
    <m/>
    <n v="385761465.03860003"/>
    <n v="346.32808599999998"/>
    <n v="47.773071000000002"/>
    <n v="119.900105"/>
    <m/>
    <n v="233621701.65912899"/>
    <n v="60.56118167110143"/>
  </r>
  <r>
    <x v="396"/>
    <n v="1329.711"/>
    <n v="182.72380000000001"/>
    <n v="470.81599999999997"/>
    <m/>
    <n v="386201033.7277"/>
    <n v="344.30539599999997"/>
    <n v="47.313130999999998"/>
    <n v="121.909565"/>
    <m/>
    <n v="227839371.864344"/>
    <n v="58.995018647461059"/>
  </r>
  <r>
    <x v="397"/>
    <n v="1303.8172"/>
    <n v="178.33150000000001"/>
    <n v="494.79379999999998"/>
    <m/>
    <n v="386442660.37480003"/>
    <n v="337.38956200000001"/>
    <n v="46.146949999999997"/>
    <n v="128.03809000000001"/>
    <m/>
    <n v="226749559.58830199"/>
    <n v="58.676120117893781"/>
  </r>
  <r>
    <x v="398"/>
    <n v="1323.7570000000001"/>
    <n v="179.88419999999999"/>
    <n v="523.00289999999995"/>
    <m/>
    <n v="386514055.72100002"/>
    <n v="342.48612200000002"/>
    <n v="46.540143999999998"/>
    <n v="135.31277600000001"/>
    <m/>
    <n v="230522573.23761901"/>
    <n v="59.64144636541203"/>
  </r>
  <r>
    <x v="399"/>
    <n v="1323.5154"/>
    <n v="181.9016"/>
    <n v="494.0274"/>
    <m/>
    <n v="386503437.4558"/>
    <n v="342.43302199999999"/>
    <n v="47.063384999999997"/>
    <n v="127.819665"/>
    <m/>
    <n v="240738321.061865"/>
    <n v="62.286204398737212"/>
  </r>
  <r>
    <x v="400"/>
    <n v="1280.3480999999999"/>
    <n v="189.6173"/>
    <n v="490.1968"/>
    <m/>
    <n v="385971756.70590001"/>
    <n v="331.72067099999998"/>
    <n v="49.127246999999997"/>
    <n v="127.003282"/>
    <m/>
    <n v="236089493.584001"/>
    <n v="61.167556817867066"/>
  </r>
  <r>
    <x v="401"/>
    <n v="1254.3107"/>
    <n v="188.3201"/>
    <n v="490.85109999999997"/>
    <m/>
    <n v="385668252.85339999"/>
    <n v="325.23047700000001"/>
    <n v="48.829557000000001"/>
    <n v="127.272882"/>
    <m/>
    <n v="236175256.98661199"/>
    <n v="61.237930589113546"/>
  </r>
  <r>
    <x v="402"/>
    <n v="1251.5684000000001"/>
    <n v="189.4461"/>
    <n v="489.95330000000001"/>
    <m/>
    <n v="385567321.12919998"/>
    <n v="324.604377"/>
    <n v="49.134377000000001"/>
    <n v="127.073347"/>
    <m/>
    <n v="231642765.96262401"/>
    <n v="60.078422954574698"/>
  </r>
  <r>
    <x v="403"/>
    <n v="1210.4644000000001"/>
    <n v="185.63669999999999"/>
    <n v="489.24279999999999"/>
    <m/>
    <n v="385412853.61220002"/>
    <n v="314.069546"/>
    <n v="48.165674000000003"/>
    <n v="126.93992799999999"/>
    <m/>
    <n v="232137113.895888"/>
    <n v="60.230765974780617"/>
  </r>
  <r>
    <x v="404"/>
    <n v="1228.8223"/>
    <n v="187.0335"/>
    <n v="489.82580000000002"/>
    <m/>
    <n v="387061190.00730002"/>
    <n v="317.47494499999999"/>
    <n v="48.321429000000002"/>
    <n v="126.549965"/>
    <m/>
    <n v="233198691.28344801"/>
    <n v="60.248533643750193"/>
  </r>
  <r>
    <x v="405"/>
    <n v="1210.6194"/>
    <n v="185.29839999999999"/>
    <n v="489.72309999999999"/>
    <m/>
    <n v="392845190.6789"/>
    <n v="308.16704099999998"/>
    <n v="47.168300000000002"/>
    <n v="124.66058200000001"/>
    <m/>
    <n v="229158293.35738301"/>
    <n v="58.332976652039562"/>
  </r>
  <r>
    <x v="406"/>
    <n v="1212.4165"/>
    <n v="183.70509999999999"/>
    <n v="489.47590000000002"/>
    <m/>
    <n v="393981930.47909999"/>
    <n v="307.734037"/>
    <n v="46.627797999999999"/>
    <n v="124.23815999999999"/>
    <m/>
    <n v="223487282.62531701"/>
    <n v="56.72526208335146"/>
  </r>
  <r>
    <x v="407"/>
    <n v="1197.0368000000001"/>
    <n v="186.0634"/>
    <n v="487.65620000000001"/>
    <m/>
    <n v="394013886.18940002"/>
    <n v="303.80573900000002"/>
    <n v="47.222549000000001"/>
    <n v="123.76624700000001"/>
    <m/>
    <n v="224915598.361348"/>
    <n v="57.083165402255013"/>
  </r>
  <r>
    <x v="408"/>
    <n v="1183.9357"/>
    <n v="180.93629999999999"/>
    <n v="490.95119999999997"/>
    <m/>
    <n v="396006734.26859999"/>
    <n v="298.96857699999998"/>
    <n v="45.690207999999998"/>
    <n v="123.97546699999999"/>
    <m/>
    <n v="225691125.625763"/>
    <n v="56.991739305292519"/>
  </r>
  <r>
    <x v="409"/>
    <n v="1228.7571"/>
    <n v="195.74170000000001"/>
    <n v="485.35770000000002"/>
    <m/>
    <n v="396179082.00120002"/>
    <n v="310.15193799999997"/>
    <n v="49.407378999999999"/>
    <n v="122.509674"/>
    <m/>
    <n v="226102960.87369099"/>
    <n v="57.070898274484392"/>
  </r>
  <r>
    <x v="410"/>
    <n v="1057.5535"/>
    <n v="169.7876"/>
    <n v="594.28139999999996"/>
    <m/>
    <n v="396287186.23299998"/>
    <n v="266.86542900000001"/>
    <n v="42.844585000000002"/>
    <n v="149.96230499999999"/>
    <m/>
    <n v="229138055.41139901"/>
    <n v="57.821212335812348"/>
  </r>
  <r>
    <x v="411"/>
    <n v="1024.3241"/>
    <n v="160.6781"/>
    <n v="597.11239999999998"/>
    <m/>
    <n v="395671120.18769997"/>
    <n v="258.88270499999999"/>
    <n v="40.609003999999999"/>
    <n v="150.911292"/>
    <m/>
    <n v="227808186.19928199"/>
    <n v="57.575136161368931"/>
  </r>
  <r>
    <x v="412"/>
    <n v="1026.1901"/>
    <n v="163.83750000000001"/>
    <n v="587.46109999999999"/>
    <m/>
    <n v="395268929.47140002"/>
    <n v="259.61820499999999"/>
    <n v="41.449627999999997"/>
    <n v="148.623141"/>
    <m/>
    <n v="233866453.98718899"/>
    <n v="59.166414698960189"/>
  </r>
  <r>
    <x v="413"/>
    <n v="1324.3176000000001"/>
    <n v="259.88529999999997"/>
    <n v="482.90570000000002"/>
    <m/>
    <n v="394793830.09020001"/>
    <n v="335.44536399999998"/>
    <n v="65.828106000000005"/>
    <n v="122.31845199999999"/>
    <m/>
    <n v="237891512.37838399"/>
    <n v="60.25715050410794"/>
  </r>
  <r>
    <x v="414"/>
    <n v="1331.854"/>
    <n v="258.54950000000002"/>
    <n v="484.44600000000003"/>
    <m/>
    <n v="395412383.70060003"/>
    <n v="336.82657799999998"/>
    <n v="65.387304999999998"/>
    <n v="122.516648"/>
    <m/>
    <n v="232018204.63318899"/>
    <n v="58.677526096114754"/>
  </r>
  <r>
    <x v="415"/>
    <n v="1378.0121999999999"/>
    <n v="268.60059999999999"/>
    <n v="487.11110000000002"/>
    <m/>
    <n v="395272327"/>
    <n v="348.62349499999999"/>
    <n v="67.953301999999994"/>
    <n v="123.23430399999999"/>
    <m/>
    <n v="243633454.358156"/>
    <n v="61.636860897210241"/>
  </r>
  <r>
    <x v="416"/>
    <n v="1375.8373999999999"/>
    <n v="269.08030000000002"/>
    <n v="486.54149999999998"/>
    <m/>
    <n v="394745480.48720002"/>
    <n v="348.537847"/>
    <n v="68.165518000000006"/>
    <n v="123.25448299999999"/>
    <m/>
    <n v="243483160.741658"/>
    <n v="61.681050899214327"/>
  </r>
  <r>
    <x v="417"/>
    <n v="1378.653"/>
    <n v="255.8638"/>
    <n v="461.02370000000002"/>
    <m/>
    <n v="394850596.46640003"/>
    <n v="349.15814"/>
    <n v="64.800155000000004"/>
    <n v="116.759023"/>
    <m/>
    <n v="242611918.32827601"/>
    <n v="61.443979190980194"/>
  </r>
  <r>
    <x v="418"/>
    <n v="1388.902"/>
    <n v="256.14760000000001"/>
    <n v="461.53199999999998"/>
    <m/>
    <n v="395227888.73390001"/>
    <n v="351.41801500000003"/>
    <n v="64.810102999999998"/>
    <n v="116.776172"/>
    <m/>
    <n v="242756717.15845901"/>
    <n v="61.421960362190639"/>
  </r>
  <r>
    <x v="419"/>
    <n v="1372.9386999999999"/>
    <n v="255.7"/>
    <n v="461.73349999999999"/>
    <m/>
    <n v="395702493.49260002"/>
    <n v="346.962357"/>
    <n v="64.619253999999998"/>
    <n v="116.687033"/>
    <m/>
    <n v="243367386.50285801"/>
    <n v="61.502616360796111"/>
  </r>
  <r>
    <x v="420"/>
    <n v="1359.8371"/>
    <n v="249.3349"/>
    <n v="465.38760000000002"/>
    <m/>
    <n v="396579030.80779999"/>
    <n v="342.89183100000002"/>
    <n v="62.871428000000002"/>
    <n v="117.350531"/>
    <m/>
    <n v="241044145.65515199"/>
    <n v="60.780860037951122"/>
  </r>
  <r>
    <x v="421"/>
    <n v="1367.6307999999999"/>
    <n v="249.16820000000001"/>
    <n v="465.53910000000002"/>
    <m/>
    <n v="396823011.71969998"/>
    <n v="344.64503300000001"/>
    <n v="62.790764000000003"/>
    <n v="117.316558"/>
    <m/>
    <n v="240504666.469888"/>
    <n v="60.607540229993248"/>
  </r>
  <r>
    <x v="422"/>
    <n v="1341.8811000000001"/>
    <n v="246.2654"/>
    <n v="463.74799999999999"/>
    <m/>
    <n v="396341593.56129998"/>
    <n v="338.56681300000002"/>
    <n v="62.134633999999998"/>
    <n v="117.007149"/>
    <m/>
    <n v="241270970.01511699"/>
    <n v="60.874501675989492"/>
  </r>
  <r>
    <x v="423"/>
    <n v="1301.8434"/>
    <n v="238.6326"/>
    <n v="450.05919999999998"/>
    <m/>
    <n v="398593497.2044"/>
    <n v="326.60929199999998"/>
    <n v="59.868664000000003"/>
    <n v="112.911827"/>
    <m/>
    <n v="242531407.612097"/>
    <n v="60.846804906033405"/>
  </r>
  <r>
    <x v="424"/>
    <n v="1292.201"/>
    <n v="237.18799999999999"/>
    <n v="450.46800000000002"/>
    <m/>
    <n v="398206380.42430001"/>
    <n v="324.50534800000003"/>
    <n v="59.564087999999998"/>
    <n v="113.12425500000001"/>
    <m/>
    <n v="239210875.93163401"/>
    <n v="60.072085152615614"/>
  </r>
  <r>
    <x v="425"/>
    <n v="1293.5923"/>
    <n v="238.15979999999999"/>
    <n v="449.66129999999998"/>
    <m/>
    <n v="398138654.52899998"/>
    <n v="324.90999900000003"/>
    <n v="59.818306"/>
    <n v="112.94088000000001"/>
    <m/>
    <n v="234050759.826594"/>
    <n v="58.786243727948793"/>
  </r>
  <r>
    <x v="426"/>
    <n v="1282.8698999999999"/>
    <n v="239.1"/>
    <n v="583.12300000000005"/>
    <m/>
    <n v="398715397.03140002"/>
    <n v="321.75078000000002"/>
    <n v="59.967585999999997"/>
    <n v="146.25043400000001"/>
    <m/>
    <n v="227093321.790043"/>
    <n v="56.956245853770916"/>
  </r>
  <r>
    <x v="427"/>
    <n v="1279.8614"/>
    <n v="241.2449"/>
    <n v="578.77319999999997"/>
    <m/>
    <n v="398017422.95609999"/>
    <n v="321.55913900000002"/>
    <n v="60.611643000000001"/>
    <n v="145.41403600000001"/>
    <m/>
    <n v="228136392.698513"/>
    <n v="57.318192506280226"/>
  </r>
  <r>
    <x v="428"/>
    <n v="1257.0749000000001"/>
    <n v="241.95820000000001"/>
    <n v="575.78769999999997"/>
    <m/>
    <n v="397454894.21289998"/>
    <n v="316.28114699999998"/>
    <n v="60.876894999999998"/>
    <n v="144.86868999999999"/>
    <m/>
    <n v="229437467.00885701"/>
    <n v="57.726667943848987"/>
  </r>
  <r>
    <x v="429"/>
    <n v="1235.2174"/>
    <n v="244.61859999999999"/>
    <n v="576.82389999999998"/>
    <m/>
    <n v="396693721.6268"/>
    <n v="311.378107"/>
    <n v="61.664349000000001"/>
    <n v="145.407872"/>
    <m/>
    <n v="231842194.26670101"/>
    <n v="58.443625806816435"/>
  </r>
  <r>
    <x v="430"/>
    <n v="1227.5075999999999"/>
    <n v="241.09479999999999"/>
    <n v="577.28110000000004"/>
    <m/>
    <n v="397086370.03969997"/>
    <n v="309.12861600000002"/>
    <n v="60.715960000000003"/>
    <n v="145.37922800000001"/>
    <m/>
    <n v="231544828.338927"/>
    <n v="58.310948400414141"/>
  </r>
  <r>
    <x v="431"/>
    <n v="1237.3601000000001"/>
    <n v="241.38820000000001"/>
    <n v="578.05229999999995"/>
    <m/>
    <n v="397677416.92970002"/>
    <n v="311.14668499999999"/>
    <n v="60.699499000000003"/>
    <n v="145.35708500000001"/>
    <m/>
    <n v="231092247.611931"/>
    <n v="58.110477933621929"/>
  </r>
  <r>
    <x v="432"/>
    <n v="1230.4575"/>
    <n v="240.3399"/>
    <n v="577.52610000000004"/>
    <m/>
    <n v="397940386.33710003"/>
    <n v="309.20648999999997"/>
    <n v="60.395955999999998"/>
    <n v="145.12879799999999"/>
    <m/>
    <n v="231058422.71280399"/>
    <n v="58.063577019566857"/>
  </r>
  <r>
    <x v="433"/>
    <n v="1225.3353999999999"/>
    <n v="240.20349999999999"/>
    <n v="576.59040000000005"/>
    <m/>
    <n v="397958235.76300001"/>
    <n v="307.90552600000001"/>
    <n v="60.358972000000001"/>
    <n v="144.88716400000001"/>
    <m/>
    <n v="231221983.982106"/>
    <n v="58.102072831533988"/>
  </r>
  <r>
    <x v="434"/>
    <n v="1262.3686"/>
    <n v="242.65129999999999"/>
    <n v="578.0086"/>
    <m/>
    <n v="398999666.28250003"/>
    <n v="316.38337200000001"/>
    <n v="60.814912999999997"/>
    <n v="144.86443199999999"/>
    <m/>
    <n v="230196056.376156"/>
    <n v="57.693295465859471"/>
  </r>
  <r>
    <x v="435"/>
    <n v="1256.7883999999999"/>
    <n v="240.11420000000001"/>
    <n v="579.20119999999997"/>
    <m/>
    <n v="399387818.17559999"/>
    <n v="314.67870099999999"/>
    <n v="60.120562"/>
    <n v="145.02225000000001"/>
    <m/>
    <n v="229121090.80544901"/>
    <n v="57.368071928701312"/>
  </r>
  <r>
    <x v="436"/>
    <n v="1265.9481000000001"/>
    <n v="239.39869999999999"/>
    <n v="598.67079999999999"/>
    <m/>
    <n v="399982507.25919998"/>
    <n v="316.50086599999997"/>
    <n v="59.852291999999998"/>
    <n v="149.67424600000001"/>
    <m/>
    <n v="228558085.19907299"/>
    <n v="57.142020226139756"/>
  </r>
  <r>
    <x v="437"/>
    <n v="1327.5904"/>
    <n v="253.4512"/>
    <n v="620.94690000000003"/>
    <m/>
    <n v="399705916.31349999"/>
    <n v="332.141794"/>
    <n v="63.409419"/>
    <n v="155.35094000000001"/>
    <m/>
    <n v="241990973.28448299"/>
    <n v="60.542254544634524"/>
  </r>
  <r>
    <x v="438"/>
    <n v="1400.4444000000001"/>
    <n v="268.77949999999998"/>
    <n v="665.6"/>
    <m/>
    <n v="399667458.935"/>
    <n v="350.40240799999998"/>
    <n v="67.250783999999996"/>
    <n v="166.53845200000001"/>
    <m/>
    <n v="260700048.016994"/>
    <n v="65.229240507016868"/>
  </r>
  <r>
    <x v="439"/>
    <n v="1416.7021"/>
    <n v="270.7079"/>
    <n v="664.90009999999995"/>
    <m/>
    <n v="400545321.35540003"/>
    <n v="353.69333399999999"/>
    <n v="67.584835999999996"/>
    <n v="165.998718"/>
    <m/>
    <n v="262683139.42848301"/>
    <n v="65.581377542894032"/>
  </r>
  <r>
    <x v="440"/>
    <n v="1399.6459"/>
    <n v="267.34129999999999"/>
    <n v="666.03510000000006"/>
    <m/>
    <n v="400552432.24239999"/>
    <n v="349.42888599999998"/>
    <n v="66.743146999999993"/>
    <n v="166.27913000000001"/>
    <m/>
    <n v="261625247.62304601"/>
    <n v="65.316105099748782"/>
  </r>
  <r>
    <x v="441"/>
    <n v="1402.136"/>
    <n v="268.15769999999998"/>
    <n v="665.48710000000005"/>
    <m/>
    <n v="400537591.4673"/>
    <n v="350.06352199999998"/>
    <n v="66.949445999999995"/>
    <n v="166.14847499999999"/>
    <m/>
    <n v="261748941.037927"/>
    <n v="65.349407050423196"/>
  </r>
  <r>
    <x v="442"/>
    <n v="1407.6045999999999"/>
    <n v="267.33609999999999"/>
    <n v="666.53420000000006"/>
    <m/>
    <n v="401405274.70899999"/>
    <n v="350.66918399999997"/>
    <n v="66.600047000000004"/>
    <n v="166.050185"/>
    <m/>
    <n v="261698359.92276299"/>
    <n v="65.195545851379762"/>
  </r>
  <r>
    <x v="443"/>
    <n v="1398.3486"/>
    <n v="266.15359999999998"/>
    <n v="666.18769999999995"/>
    <m/>
    <n v="400871802.22049999"/>
    <n v="348.82688000000002"/>
    <n v="66.393694999999994"/>
    <n v="166.18472399999999"/>
    <m/>
    <n v="261214484.09327701"/>
    <n v="65.161600952315339"/>
  </r>
  <r>
    <x v="444"/>
    <n v="1415.6774"/>
    <n v="268.23630000000003"/>
    <n v="666.37270000000001"/>
    <m/>
    <n v="383781043.10549998"/>
    <n v="368.87632300000001"/>
    <n v="69.893056000000001"/>
    <n v="173.63356300000001"/>
    <m/>
    <n v="258334748.847471"/>
    <n v="67.31305610018255"/>
  </r>
  <r>
    <x v="445"/>
    <n v="1425.7074"/>
    <n v="268.93150000000003"/>
    <n v="666.02359999999999"/>
    <m/>
    <n v="382682366.49650002"/>
    <n v="372.55633499999999"/>
    <n v="70.275383000000005"/>
    <n v="174.04083900000001"/>
    <m/>
    <n v="257606920.07736"/>
    <n v="67.316119745934529"/>
  </r>
  <r>
    <x v="446"/>
    <n v="1437.3341"/>
    <n v="266.97620000000001"/>
    <n v="667.46220000000005"/>
    <m/>
    <n v="382671142.84869999"/>
    <n v="375.60556300000002"/>
    <n v="69.766484000000005"/>
    <n v="174.42187999999999"/>
    <m/>
    <n v="256302252.15809199"/>
    <n v="66.977157004866825"/>
  </r>
  <r>
    <x v="447"/>
    <n v="1426.5700999999999"/>
    <n v="258.17430000000002"/>
    <n v="706.12929999999994"/>
    <m/>
    <n v="381738037.56809998"/>
    <n v="373.70394299999998"/>
    <n v="67.631274000000005"/>
    <n v="184.977453"/>
    <m/>
    <n v="252317255.85223201"/>
    <n v="66.096964677568977"/>
  </r>
  <r>
    <x v="448"/>
    <n v="1433.0952"/>
    <n v="252.77979999999999"/>
    <n v="708.89080000000001"/>
    <m/>
    <n v="381364569.1566"/>
    <n v="375.78089699999998"/>
    <n v="66.282979999999995"/>
    <n v="185.882711"/>
    <m/>
    <n v="249317768.66491699"/>
    <n v="65.375178721057196"/>
  </r>
  <r>
    <x v="449"/>
    <n v="1405.6449"/>
    <n v="253.76230000000001"/>
    <n v="706.92049999999995"/>
    <m/>
    <n v="380401986.33329999"/>
    <n v="369.51565699999998"/>
    <n v="66.708984000000001"/>
    <n v="185.83512300000001"/>
    <m/>
    <n v="250445470.23797399"/>
    <n v="65.837056386592863"/>
  </r>
  <r>
    <x v="450"/>
    <n v="1389.6505"/>
    <n v="253.80950000000001"/>
    <n v="711.86130000000003"/>
    <m/>
    <n v="380141972.30839998"/>
    <n v="365.56092200000001"/>
    <n v="66.767028999999994"/>
    <n v="187.26195799999999"/>
    <m/>
    <n v="250401777.63100901"/>
    <n v="65.870594638748315"/>
  </r>
  <r>
    <x v="451"/>
    <n v="1361.1873000000001"/>
    <n v="254.6875"/>
    <n v="709.42750000000001"/>
    <m/>
    <n v="379388032.73049998"/>
    <n v="358.784986"/>
    <n v="67.131136999999995"/>
    <n v="186.99258800000001"/>
    <m/>
    <n v="251330279.76205701"/>
    <n v="66.246232901234023"/>
  </r>
  <r>
    <x v="452"/>
    <n v="1324.8705"/>
    <n v="243.85509999999999"/>
    <n v="711.9606"/>
    <m/>
    <n v="377648109.27880001"/>
    <n v="350.82143100000002"/>
    <n v="64.572042999999994"/>
    <n v="188.524868"/>
    <m/>
    <n v="248501095.44994"/>
    <n v="65.80228772348579"/>
  </r>
  <r>
    <x v="453"/>
    <n v="1328.0966000000001"/>
    <n v="240.63800000000001"/>
    <n v="714.42539999999997"/>
    <m/>
    <n v="379472703.13120002"/>
    <n v="349.98475200000001"/>
    <n v="63.413784"/>
    <n v="188.26792900000001"/>
    <m/>
    <n v="247457787.70083699"/>
    <n v="65.210958695830143"/>
  </r>
  <r>
    <x v="454"/>
    <n v="1336.4692"/>
    <n v="239.3409"/>
    <n v="715.54909999999995"/>
    <m/>
    <n v="379634406.25400001"/>
    <n v="352.04111599999999"/>
    <n v="63.045102"/>
    <n v="188.483733"/>
    <m/>
    <n v="245705166.20715901"/>
    <n v="64.721522116930132"/>
  </r>
  <r>
    <x v="455"/>
    <n v="1332.2773"/>
    <n v="240.15219999999999"/>
    <n v="714.13350000000003"/>
    <m/>
    <n v="379116935.42650002"/>
    <n v="351.41592900000001"/>
    <n v="63.345151999999999"/>
    <n v="188.36760699999999"/>
    <m/>
    <n v="246061554.56980899"/>
    <n v="64.903867798201617"/>
  </r>
  <r>
    <x v="456"/>
    <n v="1285.5118"/>
    <n v="231.23650000000001"/>
    <n v="711.08849999999995"/>
    <m/>
    <n v="379875256.505"/>
    <n v="338.40366799999998"/>
    <n v="60.871693"/>
    <n v="187.19000199999999"/>
    <m/>
    <n v="246087040.285739"/>
    <n v="64.781013259414536"/>
  </r>
  <r>
    <x v="457"/>
    <n v="1281.4722999999999"/>
    <n v="230.0171"/>
    <n v="711.2328"/>
    <m/>
    <n v="380717376.52139997"/>
    <n v="336.59411899999998"/>
    <n v="60.416758999999999"/>
    <n v="186.81385299999999"/>
    <m/>
    <n v="246295556.26292399"/>
    <n v="64.692491452141482"/>
  </r>
  <r>
    <x v="458"/>
    <n v="1259.6193000000001"/>
    <n v="229.1549"/>
    <n v="710.28679999999997"/>
    <m/>
    <n v="380351915.94880003"/>
    <n v="331.17206599999997"/>
    <n v="60.248125999999999"/>
    <n v="186.74463600000001"/>
    <m/>
    <n v="246617116.181995"/>
    <n v="64.839193873074279"/>
  </r>
  <r>
    <x v="459"/>
    <n v="1258.7316000000001"/>
    <n v="228.70779999999999"/>
    <n v="710.42570000000001"/>
    <m/>
    <n v="380310022.40369999"/>
    <n v="330.97513199999997"/>
    <n v="60.1372"/>
    <n v="186.80172999999999"/>
    <m/>
    <n v="233891742.77448699"/>
    <n v="61.500283714903091"/>
  </r>
  <r>
    <x v="460"/>
    <n v="1255.9556"/>
    <n v="227.91669999999999"/>
    <n v="710.30960000000005"/>
    <m/>
    <n v="380300120.8229"/>
    <n v="330.25380000000001"/>
    <n v="59.930745999999999"/>
    <n v="186.77606499999999"/>
    <m/>
    <n v="233450058.90773699"/>
    <n v="61.385744080910023"/>
  </r>
  <r>
    <x v="461"/>
    <n v="1249.9898000000001"/>
    <n v="226.93940000000001"/>
    <n v="710.16430000000003"/>
    <m/>
    <n v="380212818.0298"/>
    <n v="328.76056299999999"/>
    <n v="59.687466999999998"/>
    <n v="186.78073599999999"/>
    <m/>
    <n v="233366594.35605201"/>
    <n v="61.377887143657894"/>
  </r>
  <r>
    <x v="462"/>
    <n v="1206.0989"/>
    <n v="218.13159999999999"/>
    <n v="712.6943"/>
    <m/>
    <n v="377717896.11199999"/>
    <n v="319.31208800000002"/>
    <n v="57.749872000000003"/>
    <n v="188.684282"/>
    <m/>
    <n v="229805542.033106"/>
    <n v="60.840522622461236"/>
  </r>
  <r>
    <x v="463"/>
    <n v="1201.0926999999999"/>
    <n v="213.95750000000001"/>
    <n v="714.17089999999996"/>
    <m/>
    <n v="378634941.86930001"/>
    <n v="317.21654999999998"/>
    <n v="56.507595000000002"/>
    <n v="188.61727200000001"/>
    <m/>
    <n v="228345832.03644699"/>
    <n v="60.307649079906909"/>
  </r>
  <r>
    <x v="464"/>
    <n v="1209.5098"/>
    <n v="214.79689999999999"/>
    <n v="712.71879999999999"/>
    <m/>
    <n v="378312566.162"/>
    <n v="319.71177"/>
    <n v="56.777628"/>
    <n v="188.39416499999999"/>
    <m/>
    <n v="228462517.16912699"/>
    <n v="60.389883288015177"/>
  </r>
  <r>
    <x v="465"/>
    <n v="1219.0463"/>
    <n v="214.3124"/>
    <n v="711.64380000000006"/>
    <m/>
    <n v="377307185.39179999"/>
    <n v="323.09119700000002"/>
    <n v="56.800508999999998"/>
    <n v="188.61125000000001"/>
    <m/>
    <n v="227003662.578895"/>
    <n v="60.164150423791128"/>
  </r>
  <r>
    <x v="466"/>
    <n v="1223.2195999999999"/>
    <n v="211.31819999999999"/>
    <n v="713.88130000000001"/>
    <m/>
    <n v="387291085.45469999"/>
    <n v="315.839854"/>
    <n v="54.563146000000003"/>
    <n v="184.326809"/>
    <m/>
    <n v="222861623.642057"/>
    <n v="57.543700852397826"/>
  </r>
  <r>
    <x v="467"/>
    <n v="1218.69"/>
    <n v="214.4528"/>
    <n v="713.76120000000003"/>
    <m/>
    <n v="388579138.87029999"/>
    <n v="313.62723299999999"/>
    <n v="55.188963999999999"/>
    <n v="183.684899"/>
    <m/>
    <n v="225264852.11195099"/>
    <n v="57.971421926265563"/>
  </r>
  <r>
    <x v="468"/>
    <n v="1208.1595"/>
    <n v="221.58949999999999"/>
    <n v="501.3476"/>
    <m/>
    <n v="387624879.59960002"/>
    <n v="311.68265100000002"/>
    <n v="57.165964000000002"/>
    <n v="129.33834400000001"/>
    <m/>
    <n v="228071329.30576"/>
    <n v="58.838155471689014"/>
  </r>
  <r>
    <x v="469"/>
    <n v="1183.2731000000001"/>
    <n v="217.48949999999999"/>
    <n v="400.08449999999999"/>
    <m/>
    <n v="385146009.82450002"/>
    <n v="307.227148"/>
    <n v="56.469363000000001"/>
    <n v="103.87865600000001"/>
    <m/>
    <n v="225758366.06358099"/>
    <n v="58.616306622637119"/>
  </r>
  <r>
    <x v="470"/>
    <n v="1153.8282999999999"/>
    <n v="214.7013"/>
    <n v="352.12360000000001"/>
    <m/>
    <n v="383564912.88950002"/>
    <n v="300.816957"/>
    <n v="55.975219000000003"/>
    <n v="91.802869999999999"/>
    <m/>
    <n v="226602775.324424"/>
    <n v="59.078077193600151"/>
  </r>
  <r>
    <x v="471"/>
    <n v="1175.3154"/>
    <n v="217.13980000000001"/>
    <n v="352.0641"/>
    <m/>
    <n v="383050190.13419998"/>
    <n v="306.83065299999998"/>
    <n v="56.687035999999999"/>
    <n v="91.910696999999999"/>
    <m/>
    <n v="228760992.81294799"/>
    <n v="59.720892641458434"/>
  </r>
  <r>
    <x v="472"/>
    <n v="1189.1159"/>
    <n v="220.52500000000001"/>
    <n v="353.04059999999998"/>
    <m/>
    <n v="382061743.33240002"/>
    <n v="311.23657900000001"/>
    <n v="57.719728000000003"/>
    <n v="92.404070000000004"/>
    <m/>
    <n v="232550647.89994499"/>
    <n v="60.86729487009174"/>
  </r>
  <r>
    <x v="473"/>
    <n v="1147.6410000000001"/>
    <n v="216.71270000000001"/>
    <n v="351.39159999999998"/>
    <m/>
    <n v="381614206.5363"/>
    <n v="300.73330099999998"/>
    <n v="56.788426000000001"/>
    <n v="92.080325000000002"/>
    <m/>
    <n v="233098812.36906099"/>
    <n v="61.082320410649629"/>
  </r>
  <r>
    <x v="474"/>
    <n v="1104.0751"/>
    <n v="210.9965"/>
    <n v="251.4975"/>
    <m/>
    <n v="379585401.33200002"/>
    <n v="290.86342500000001"/>
    <n v="55.586041999999999"/>
    <n v="66.255841000000004"/>
    <m/>
    <n v="231465627.568856"/>
    <n v="60.978537835391421"/>
  </r>
  <r>
    <x v="475"/>
    <n v="1097.6597999999999"/>
    <n v="212.42920000000001"/>
    <n v="200.5419"/>
    <m/>
    <n v="379066511.33410001"/>
    <n v="289.56918300000001"/>
    <n v="56.040086000000002"/>
    <n v="52.904145999999997"/>
    <m/>
    <n v="234671786.326056"/>
    <n v="61.907812826868792"/>
  </r>
  <r>
    <x v="476"/>
    <n v="1111.4277999999999"/>
    <n v="215.53049999999999"/>
    <n v="152.56639999999999"/>
    <m/>
    <n v="378353714.99309999"/>
    <n v="293.75363700000003"/>
    <n v="56.965344999999999"/>
    <n v="40.323748000000002"/>
    <m/>
    <n v="240982345.91907901"/>
    <n v="63.692343003285636"/>
  </r>
  <r>
    <x v="477"/>
    <n v="1156.7243000000001"/>
    <n v="218.8141"/>
    <n v="154.4795"/>
    <m/>
    <n v="375985811.93419999"/>
    <n v="307.65105"/>
    <n v="58.197434999999999"/>
    <n v="41.086523999999997"/>
    <m/>
    <n v="245281916.64884299"/>
    <n v="65.237013967901788"/>
  </r>
  <r>
    <x v="478"/>
    <n v="1136.6946"/>
    <n v="219.39019999999999"/>
    <n v="152.20849999999999"/>
    <m/>
    <n v="376102304.69889998"/>
    <n v="302.23016100000001"/>
    <n v="58.332585999999999"/>
    <n v="40.469973000000003"/>
    <m/>
    <n v="245733494.81884801"/>
    <n v="65.336875565167659"/>
  </r>
  <r>
    <x v="479"/>
    <n v="1125.2045000000001"/>
    <n v="217.97329999999999"/>
    <n v="152.1311"/>
    <m/>
    <n v="375541665.99760002"/>
    <n v="299.62174700000003"/>
    <n v="58.042374000000002"/>
    <n v="40.509779000000002"/>
    <m/>
    <n v="244264151.39273199"/>
    <n v="65.043155928879813"/>
  </r>
  <r>
    <x v="480"/>
    <n v="1132.8786"/>
    <n v="217.78890000000001"/>
    <n v="102.7115"/>
    <m/>
    <n v="375331010.07679999"/>
    <n v="301.83453300000002"/>
    <n v="58.025821000000001"/>
    <n v="27.365577999999999"/>
    <m/>
    <n v="243747392.49674499"/>
    <n v="64.941980798993811"/>
  </r>
  <r>
    <x v="481"/>
    <n v="1086.0568000000001"/>
    <n v="217.3604"/>
    <n v="199.5976"/>
    <m/>
    <n v="376547846.78799999"/>
    <n v="288.42464799999999"/>
    <n v="57.724510000000002"/>
    <n v="53.007233999999997"/>
    <m/>
    <n v="246300072.85811299"/>
    <n v="65.410033534671157"/>
  </r>
  <r>
    <x v="482"/>
    <n v="1086.2322999999999"/>
    <n v="218.84350000000001"/>
    <n v="198.90520000000001"/>
    <m/>
    <n v="377639443.64319998"/>
    <n v="287.637406"/>
    <n v="57.950381999999998"/>
    <n v="52.670662999999998"/>
    <m/>
    <n v="247866400.01225099"/>
    <n v="65.635728519513265"/>
  </r>
  <r>
    <x v="483"/>
    <n v="1094.1491000000001"/>
    <n v="219.77430000000001"/>
    <n v="199.32409999999999"/>
    <m/>
    <n v="378112559.19679999"/>
    <n v="289.37126599999999"/>
    <n v="58.124040999999998"/>
    <n v="52.715546000000003"/>
    <m/>
    <n v="247982594.78334901"/>
    <n v="65.584331636622267"/>
  </r>
  <r>
    <x v="484"/>
    <n v="1064.6858"/>
    <n v="216.77770000000001"/>
    <n v="197.928"/>
    <m/>
    <n v="380548184.14999998"/>
    <n v="279.77686999999997"/>
    <n v="56.964587000000002"/>
    <n v="52.011285000000001"/>
    <m/>
    <n v="249033965.027982"/>
    <n v="65.440849648048967"/>
  </r>
  <r>
    <x v="485"/>
    <n v="1071.5318"/>
    <n v="216.92140000000001"/>
    <n v="198.33580000000001"/>
    <m/>
    <n v="381016894.62330002"/>
    <n v="281.22947199999999"/>
    <n v="56.932226"/>
    <n v="52.054332000000002"/>
    <m/>
    <n v="248779488.85033199"/>
    <n v="65.29355846445938"/>
  </r>
  <r>
    <x v="486"/>
    <n v="1084.0301999999999"/>
    <n v="218.858"/>
    <n v="595.75969999999995"/>
    <m/>
    <n v="380215014.83990002"/>
    <n v="285.109782"/>
    <n v="57.561641000000002"/>
    <n v="156.69020900000001"/>
    <m/>
    <n v="251234959.64197999"/>
    <n v="66.077074769856054"/>
  </r>
  <r>
    <x v="487"/>
    <n v="1081.7657999999999"/>
    <n v="220.10650000000001"/>
    <n v="715.14509999999996"/>
    <m/>
    <n v="381109937.89459997"/>
    <n v="283.84612700000002"/>
    <n v="57.754069999999999"/>
    <n v="187.64797999999999"/>
    <m/>
    <n v="254215024.30046099"/>
    <n v="66.703856032945239"/>
  </r>
  <r>
    <x v="488"/>
    <n v="1065.8687"/>
    <n v="217.2901"/>
    <n v="715.56849999999997"/>
    <m/>
    <n v="379587468.71969998"/>
    <n v="280.79659800000002"/>
    <n v="57.243749999999999"/>
    <n v="188.51214999999999"/>
    <m/>
    <n v="249574979.38030601"/>
    <n v="65.749003838849191"/>
  </r>
  <r>
    <x v="489"/>
    <n v="1076.2112999999999"/>
    <n v="218.47819999999999"/>
    <n v="714.76930000000004"/>
    <m/>
    <n v="378168298.53920001"/>
    <n v="284.58527700000002"/>
    <n v="57.772742999999998"/>
    <n v="189.00825399999999"/>
    <m/>
    <n v="249823653.31910199"/>
    <n v="66.061500735024154"/>
  </r>
  <r>
    <x v="490"/>
    <n v="1098.0488"/>
    <n v="219.74019999999999"/>
    <n v="715.44809999999995"/>
    <m/>
    <n v="378415332.43110001"/>
    <n v="290.17027200000001"/>
    <n v="58.068523999999996"/>
    <n v="189.06424699999999"/>
    <m/>
    <n v="249126034.58043399"/>
    <n v="65.834022363719541"/>
  </r>
  <r>
    <x v="491"/>
    <n v="1105.8178"/>
    <n v="221.56620000000001"/>
    <n v="711.37720000000002"/>
    <m/>
    <n v="378941420.45910001"/>
    <n v="291.817611"/>
    <n v="58.469776000000003"/>
    <n v="187.727485"/>
    <m/>
    <n v="247411201.761226"/>
    <n v="65.290091925416647"/>
  </r>
  <r>
    <x v="492"/>
    <n v="1102.7873999999999"/>
    <n v="224.6866"/>
    <n v="658.63589999999999"/>
    <m/>
    <n v="379221370.36500001"/>
    <n v="290.80307299999998"/>
    <n v="59.249456000000002"/>
    <n v="173.68111400000001"/>
    <m/>
    <n v="250623163.42692399"/>
    <n v="66.088881854337373"/>
  </r>
  <r>
    <x v="493"/>
    <n v="1091.3823"/>
    <n v="224.15610000000001"/>
    <n v="658.3587"/>
    <m/>
    <n v="378999586.79979998"/>
    <n v="287.96398199999999"/>
    <n v="59.144154"/>
    <n v="173.709609"/>
    <m/>
    <n v="251062469.970489"/>
    <n v="66.243467991723278"/>
  </r>
  <r>
    <x v="494"/>
    <n v="1080.2573"/>
    <n v="220.61109999999999"/>
    <n v="714.2278"/>
    <m/>
    <n v="380684752.77109998"/>
    <n v="283.76689399999998"/>
    <n v="57.951126000000002"/>
    <n v="187.616603"/>
    <m/>
    <n v="250587891.00196901"/>
    <n v="65.8255654259533"/>
  </r>
  <r>
    <x v="495"/>
    <n v="1078.9378999999999"/>
    <n v="221.27189999999999"/>
    <n v="713.577"/>
    <m/>
    <n v="379662493.10659999"/>
    <n v="284.18343099999998"/>
    <n v="58.281210999999999"/>
    <n v="187.950354"/>
    <m/>
    <n v="251374701.22652999"/>
    <n v="66.210043338663453"/>
  </r>
  <r>
    <x v="496"/>
    <n v="1089.6921"/>
    <n v="222.20490000000001"/>
    <n v="714.68560000000002"/>
    <m/>
    <n v="381904039.21569997"/>
    <n v="285.331389"/>
    <n v="58.183438000000002"/>
    <n v="187.13748100000001"/>
    <m/>
    <n v="251257635.48456499"/>
    <n v="65.790777180718507"/>
  </r>
  <r>
    <x v="497"/>
    <n v="1175.6113"/>
    <n v="238.74029999999999"/>
    <n v="772.45479999999998"/>
    <m/>
    <n v="383333184.93400002"/>
    <n v="306.68132700000001"/>
    <n v="62.280101999999999"/>
    <n v="201.51002600000001"/>
    <m/>
    <n v="263962750.97375301"/>
    <n v="68.85987473774297"/>
  </r>
  <r>
    <x v="498"/>
    <n v="1198.2684999999999"/>
    <n v="245.3083"/>
    <n v="767.65200000000004"/>
    <m/>
    <n v="381037161.64139998"/>
    <n v="314.47549500000002"/>
    <n v="64.379101000000006"/>
    <n v="201.46381400000001"/>
    <m/>
    <n v="264417151.896171"/>
    <n v="69.39405877293882"/>
  </r>
  <r>
    <x v="499"/>
    <n v="1198.5576000000001"/>
    <n v="246.21279999999999"/>
    <n v="767.01840000000004"/>
    <m/>
    <n v="381855100.62730002"/>
    <n v="313.87759299999999"/>
    <n v="64.478070000000002"/>
    <n v="200.86634900000001"/>
    <m/>
    <n v="264986982.69728899"/>
    <n v="69.394642696136927"/>
  </r>
  <r>
    <x v="500"/>
    <n v="1192.1547"/>
    <n v="249.46459999999999"/>
    <n v="580.53560000000004"/>
    <m/>
    <n v="380749352.53570002"/>
    <n v="313.10747900000001"/>
    <n v="65.519375999999994"/>
    <n v="152.47185500000001"/>
    <m/>
    <n v="269869900.71589202"/>
    <n v="70.878623671615657"/>
  </r>
  <r>
    <x v="501"/>
    <n v="1223.6903"/>
    <n v="256.36489999999998"/>
    <n v="527.68389999999999"/>
    <m/>
    <n v="380719931.64719999"/>
    <n v="321.41482400000001"/>
    <n v="67.336873999999995"/>
    <n v="138.601596"/>
    <m/>
    <n v="273766203.04119301"/>
    <n v="71.907504778311079"/>
  </r>
  <r>
    <x v="502"/>
    <n v="1240.0468000000001"/>
    <n v="260.8809"/>
    <n v="474.92599999999999"/>
    <m/>
    <n v="380293011.25209999"/>
    <n v="326.07667300000003"/>
    <n v="68.599971999999994"/>
    <n v="124.88423"/>
    <m/>
    <n v="278581909.879511"/>
    <n v="73.254543637888816"/>
  </r>
  <r>
    <x v="503"/>
    <n v="1246.9249"/>
    <n v="262.43090000000001"/>
    <n v="473.80189999999999"/>
    <m/>
    <n v="380707212.04070002"/>
    <n v="327.52857299999999"/>
    <n v="68.932473999999999"/>
    <n v="124.453093"/>
    <m/>
    <n v="280265967.31480098"/>
    <n v="73.617194119463846"/>
  </r>
  <r>
    <x v="504"/>
    <n v="1119.6224"/>
    <n v="243.82140000000001"/>
    <n v="615.38720000000001"/>
    <m/>
    <n v="380653690.23769999"/>
    <n v="294.13149800000002"/>
    <n v="64.053338999999994"/>
    <n v="161.665896"/>
    <m/>
    <n v="279539965.70977902"/>
    <n v="73.436820101552073"/>
  </r>
  <r>
    <x v="505"/>
    <n v="1124.1596"/>
    <n v="242.98390000000001"/>
    <n v="566.84100000000001"/>
    <m/>
    <n v="381119741.26539999"/>
    <n v="294.962312"/>
    <n v="63.755265000000001"/>
    <n v="148.730422"/>
    <m/>
    <n v="278193367.689367"/>
    <n v="72.993691369989079"/>
  </r>
  <r>
    <x v="506"/>
    <n v="1146.6862000000001"/>
    <n v="243.1275"/>
    <n v="571.10230000000001"/>
    <m/>
    <n v="382371772.8488"/>
    <n v="299.88777499999998"/>
    <n v="63.584060999999998"/>
    <n v="149.35786100000001"/>
    <m/>
    <n v="274892390.75752002"/>
    <n v="71.891392167752883"/>
  </r>
  <r>
    <x v="507"/>
    <n v="1142.5931"/>
    <n v="242.0558"/>
    <n v="622.74649999999997"/>
    <m/>
    <n v="384584336.54350001"/>
    <n v="297.09818899999999"/>
    <n v="62.939588999999998"/>
    <n v="161.92716200000001"/>
    <m/>
    <n v="270452361.00163603"/>
    <n v="70.323290707146469"/>
  </r>
  <r>
    <x v="508"/>
    <n v="1138.0512000000001"/>
    <n v="243.34469999999999"/>
    <n v="621.13980000000004"/>
    <m/>
    <n v="344115414.54820001"/>
    <n v="330.71787899999998"/>
    <n v="70.716013000000004"/>
    <n v="180.50333499999999"/>
    <m/>
    <n v="265881004.89496601"/>
    <n v="77.265066792793803"/>
  </r>
  <r>
    <x v="509"/>
    <n v="1128.6974"/>
    <n v="242.8518"/>
    <n v="621.02639999999997"/>
    <m/>
    <n v="344477964.7252"/>
    <n v="327.65445599999998"/>
    <n v="70.498501000000005"/>
    <n v="180.28044299999999"/>
    <m/>
    <n v="266578295.093483"/>
    <n v="77.386167590179582"/>
  </r>
  <r>
    <x v="510"/>
    <n v="1122.0582999999999"/>
    <n v="243.40350000000001"/>
    <n v="618.94629999999995"/>
    <m/>
    <n v="344468398.8197"/>
    <n v="325.73620799999998"/>
    <n v="70.660617999999999"/>
    <n v="179.681591"/>
    <m/>
    <n v="268451408.72922599"/>
    <n v="77.932085976263252"/>
  </r>
  <r>
    <x v="511"/>
    <n v="1122.2793999999999"/>
    <n v="251.488"/>
    <n v="574.95280000000002"/>
    <m/>
    <n v="338467283.0262"/>
    <n v="331.57692200000002"/>
    <n v="74.302012000000005"/>
    <n v="169.86953500000001"/>
    <m/>
    <n v="275568033.51788402"/>
    <n v="81.416446237893226"/>
  </r>
  <r>
    <x v="512"/>
    <n v="1132.1713999999999"/>
    <n v="252.2304"/>
    <n v="578.78319999999997"/>
    <m/>
    <n v="341100943.05489999"/>
    <n v="331.91681899999998"/>
    <n v="73.945970000000003"/>
    <n v="169.680915"/>
    <m/>
    <n v="274535306.26224101"/>
    <n v="80.485062223370846"/>
  </r>
  <r>
    <x v="513"/>
    <n v="1128.3977"/>
    <n v="253.08090000000001"/>
    <n v="579.28009999999995"/>
    <m/>
    <n v="344007551.11519998"/>
    <n v="328.01538699999998"/>
    <n v="73.568414000000004"/>
    <n v="168.391682"/>
    <m/>
    <n v="275267609.05383301"/>
    <n v="80.017897328553815"/>
  </r>
  <r>
    <x v="514"/>
    <n v="1113.7528"/>
    <n v="253.7346"/>
    <n v="574.84190000000001"/>
    <m/>
    <n v="343685835.34530002"/>
    <n v="324.06130400000001"/>
    <n v="73.827483000000001"/>
    <n v="167.25795500000001"/>
    <m/>
    <n v="278929731.815216"/>
    <n v="81.158343792369621"/>
  </r>
  <r>
    <x v="515"/>
    <n v="1144.2378000000001"/>
    <n v="258.69979999999998"/>
    <n v="595.52350000000001"/>
    <m/>
    <n v="348049580.09210002"/>
    <n v="328.75712700000003"/>
    <n v="74.328433000000004"/>
    <n v="171.10306499999999"/>
    <m/>
    <n v="283889780.74371099"/>
    <n v="81.565902383387098"/>
  </r>
  <r>
    <x v="516"/>
    <n v="1036.5174"/>
    <n v="233.68430000000001"/>
    <n v="600.0367"/>
    <m/>
    <n v="350570373.55320001"/>
    <n v="295.666"/>
    <n v="66.658314000000004"/>
    <n v="171.16012799999999"/>
    <m/>
    <n v="283892082.99521399"/>
    <n v="80.980055478684818"/>
  </r>
  <r>
    <x v="517"/>
    <n v="1023.3977"/>
    <n v="228.26650000000001"/>
    <n v="604.40599999999995"/>
    <m/>
    <n v="351659816.36580002"/>
    <n v="291.01923299999999"/>
    <n v="64.911169999999998"/>
    <n v="171.872353"/>
    <m/>
    <n v="282953121.84014702"/>
    <n v="80.462170732016872"/>
  </r>
  <r>
    <x v="518"/>
    <n v="1115.2333000000001"/>
    <n v="246.5848"/>
    <n v="662.34870000000001"/>
    <m/>
    <n v="350075946.14609998"/>
    <n v="318.56896"/>
    <n v="70.437516000000002"/>
    <n v="189.20143100000001"/>
    <m/>
    <n v="302416002.77804399"/>
    <n v="86.385827448948547"/>
  </r>
  <r>
    <x v="519"/>
    <n v="1102.2138"/>
    <n v="242.7884"/>
    <n v="665.02170000000001"/>
    <m/>
    <n v="349255010.07740003"/>
    <n v="315.58997499999998"/>
    <n v="69.516081999999997"/>
    <n v="190.41149899999999"/>
    <m/>
    <n v="272127561.46169698"/>
    <n v="77.916580610079009"/>
  </r>
  <r>
    <x v="520"/>
    <n v="1006.0456"/>
    <n v="222.17599999999999"/>
    <n v="646.80110000000002"/>
    <m/>
    <n v="348129736.18349999"/>
    <n v="288.98582800000003"/>
    <n v="63.819885999999997"/>
    <n v="185.79311999999999"/>
    <m/>
    <n v="267075389.78973901"/>
    <n v="76.717201097973131"/>
  </r>
  <r>
    <x v="521"/>
    <n v="1006.3462"/>
    <n v="220.95480000000001"/>
    <n v="649.42719999999997"/>
    <m/>
    <n v="349204783.2766"/>
    <n v="288.18225000000001"/>
    <n v="63.273704000000002"/>
    <n v="185.97316900000001"/>
    <m/>
    <n v="267382320.38207501"/>
    <n v="76.568916918381774"/>
  </r>
  <r>
    <x v="522"/>
    <n v="1008.4902"/>
    <n v="221.21100000000001"/>
    <n v="649.20479999999998"/>
    <m/>
    <n v="349588720.0959"/>
    <n v="288.47904499999999"/>
    <n v="63.277498999999999"/>
    <n v="185.70530500000001"/>
    <m/>
    <n v="266028182.729029"/>
    <n v="76.097473241142197"/>
  </r>
  <r>
    <x v="523"/>
    <n v="1009.1682"/>
    <n v="222.71950000000001"/>
    <n v="645.71050000000002"/>
    <m/>
    <n v="349404810.00099999"/>
    <n v="288.82493099999999"/>
    <n v="63.742539999999998"/>
    <n v="184.80297999999999"/>
    <m/>
    <n v="250844701.18063101"/>
    <n v="71.791999995624877"/>
  </r>
  <r>
    <x v="524"/>
    <n v="1002.0453"/>
    <n v="222.80860000000001"/>
    <n v="692.57719999999995"/>
    <m/>
    <n v="348720209.10759997"/>
    <n v="287.34936299999998"/>
    <n v="63.893228000000001"/>
    <n v="198.60541000000001"/>
    <m/>
    <n v="252774851.28957501"/>
    <n v="72.486436027451333"/>
  </r>
  <r>
    <x v="525"/>
    <n v="997.27710000000002"/>
    <n v="221.84530000000001"/>
    <n v="615.20669999999996"/>
    <m/>
    <n v="347771795.73970002"/>
    <n v="286.76192600000002"/>
    <n v="63.790481"/>
    <n v="176.89953800000001"/>
    <m/>
    <n v="251661731.99223599"/>
    <n v="72.364043052128238"/>
  </r>
  <r>
    <x v="526"/>
    <n v="964.16809999999998"/>
    <n v="213.55520000000001"/>
    <n v="620.92909999999995"/>
    <m/>
    <n v="348767910.01499999"/>
    <n v="276.44977399999999"/>
    <n v="61.231321000000001"/>
    <n v="178.035043"/>
    <m/>
    <n v="250805754.64611399"/>
    <n v="71.911935543418309"/>
  </r>
  <r>
    <x v="527"/>
    <n v="961.1884"/>
    <n v="213.29640000000001"/>
    <n v="620.40859999999998"/>
    <m/>
    <n v="348773059.43769997"/>
    <n v="275.59135500000002"/>
    <n v="61.156213999999999"/>
    <n v="177.88317699999999"/>
    <m/>
    <n v="251306514.925982"/>
    <n v="72.054451490933445"/>
  </r>
  <r>
    <x v="528"/>
    <n v="951.83339999999998"/>
    <n v="214.131"/>
    <n v="618.44159999999999"/>
    <m/>
    <n v="349852022.26990002"/>
    <n v="272.06742800000001"/>
    <n v="61.206162999999997"/>
    <n v="176.77233799999999"/>
    <m/>
    <n v="253546185.83061501"/>
    <n v="72.472408244366804"/>
  </r>
  <r>
    <x v="529"/>
    <n v="959.33510000000001"/>
    <n v="217.77500000000001"/>
    <n v="566.21010000000001"/>
    <m/>
    <n v="351818189.01490003"/>
    <n v="272.67922199999998"/>
    <n v="61.89987"/>
    <n v="160.93826799999999"/>
    <m/>
    <n v="253346800.505521"/>
    <n v="72.010717016905389"/>
  </r>
  <r>
    <x v="530"/>
    <n v="949.60569999999996"/>
    <n v="219.2201"/>
    <n v="536.39340000000004"/>
    <m/>
    <n v="387501861.58859998"/>
    <n v="245.058358"/>
    <n v="56.572657"/>
    <n v="138.423438"/>
    <m/>
    <n v="255265098.198237"/>
    <n v="65.87454758326939"/>
  </r>
  <r>
    <x v="531"/>
    <n v="966.57439999999997"/>
    <n v="219.9391"/>
    <n v="540.64380000000006"/>
    <m/>
    <n v="389802126.78289998"/>
    <n v="247.96539899999999"/>
    <n v="56.423268"/>
    <n v="138.69698600000001"/>
    <m/>
    <n v="253181220.411125"/>
    <n v="64.951215761871438"/>
  </r>
  <r>
    <x v="532"/>
    <n v="964.40009999999995"/>
    <n v="219.99340000000001"/>
    <n v="539.91650000000004"/>
    <m/>
    <n v="390096348.70649999"/>
    <n v="247.221001"/>
    <n v="56.394632000000001"/>
    <n v="138.405935"/>
    <m/>
    <n v="253671160.40896901"/>
    <n v="65.027822293160114"/>
  </r>
  <r>
    <x v="533"/>
    <n v="968.51340000000005"/>
    <n v="221.02420000000001"/>
    <n v="535.50840000000005"/>
    <m/>
    <n v="388189385.1825"/>
    <n v="249.49507600000001"/>
    <n v="56.937209000000003"/>
    <n v="137.95029400000001"/>
    <m/>
    <n v="252843430.733172"/>
    <n v="65.134040338146377"/>
  </r>
  <r>
    <x v="534"/>
    <n v="991.16629999999998"/>
    <n v="224.2791"/>
    <n v="536.22670000000005"/>
    <m/>
    <n v="390116015.2719"/>
    <n v="254.069626"/>
    <n v="57.490360000000003"/>
    <n v="137.453137"/>
    <m/>
    <n v="253194496.85075399"/>
    <n v="64.902359026271839"/>
  </r>
  <r>
    <x v="535"/>
    <n v="989.91459999999995"/>
    <n v="223.01429999999999"/>
    <n v="558.05179999999996"/>
    <m/>
    <n v="390282818.72729999"/>
    <n v="253.640322"/>
    <n v="57.141716000000002"/>
    <n v="142.986515"/>
    <m/>
    <n v="262276238.723867"/>
    <n v="67.201584630125808"/>
  </r>
  <r>
    <x v="536"/>
    <n v="977.95450000000005"/>
    <n v="219.88419999999999"/>
    <n v="557.70349999999996"/>
    <m/>
    <n v="391049263.50040001"/>
    <n v="250.084731"/>
    <n v="56.229284"/>
    <n v="142.617197"/>
    <m/>
    <n v="262354428.54342401"/>
    <n v="67.089866426293781"/>
  </r>
  <r>
    <x v="537"/>
    <n v="992.1549"/>
    <n v="224.571"/>
    <n v="554.30560000000003"/>
    <m/>
    <n v="391299753.59939998"/>
    <n v="253.553674"/>
    <n v="57.391039999999997"/>
    <n v="141.65753900000001"/>
    <m/>
    <n v="268340593.56132799"/>
    <n v="68.576734611503582"/>
  </r>
  <r>
    <x v="538"/>
    <n v="1019.4068"/>
    <n v="234.6626"/>
    <n v="521.60450000000003"/>
    <m/>
    <n v="390328990.9659"/>
    <n v="261.16604799999999"/>
    <n v="60.119183"/>
    <n v="133.63201599999999"/>
    <m/>
    <n v="281036118.87823403"/>
    <n v="71.999806671492138"/>
  </r>
  <r>
    <x v="539"/>
    <n v="1019.9827"/>
    <n v="234.89359999999999"/>
    <n v="521.62400000000002"/>
    <m/>
    <n v="390485382.48610002"/>
    <n v="261.208933"/>
    <n v="60.154262000000003"/>
    <n v="133.58349000000001"/>
    <m/>
    <n v="281187206.06572902"/>
    <n v="72.009662506569853"/>
  </r>
  <r>
    <x v="540"/>
    <n v="1010.6988"/>
    <n v="233.64109999999999"/>
    <n v="468.98559999999998"/>
    <m/>
    <n v="388218564.42309999"/>
    <n v="260.34272800000002"/>
    <n v="60.182876999999998"/>
    <n v="120.80452699999999"/>
    <m/>
    <n v="279773839.99329197"/>
    <n v="72.066064230864669"/>
  </r>
  <r>
    <x v="541"/>
    <n v="1007.0616"/>
    <n v="234.20240000000001"/>
    <n v="315.59870000000001"/>
    <m/>
    <n v="386849821.30440003"/>
    <n v="260.32365700000003"/>
    <n v="60.540908999999999"/>
    <n v="81.581710000000001"/>
    <m/>
    <n v="281151353.30811298"/>
    <n v="72.677131492555034"/>
  </r>
  <r>
    <x v="542"/>
    <n v="1006.7338"/>
    <n v="234.06379999999999"/>
    <n v="239.52869999999999"/>
    <m/>
    <n v="386191252.66750002"/>
    <n v="260.682704"/>
    <n v="60.608260000000001"/>
    <n v="62.023336"/>
    <m/>
    <n v="281618578.01431"/>
    <n v="72.922049908980142"/>
  </r>
  <r>
    <x v="543"/>
    <n v="1013.3013"/>
    <n v="233.78380000000001"/>
    <n v="240.5558"/>
    <m/>
    <n v="385680414.76539999"/>
    <n v="262.730816"/>
    <n v="60.615938"/>
    <n v="62.371796000000003"/>
    <m/>
    <n v="279128179.18995702"/>
    <n v="72.372920299762669"/>
  </r>
  <r>
    <x v="544"/>
    <n v="1042.2003999999999"/>
    <n v="240.71860000000001"/>
    <n v="217.54759999999999"/>
    <m/>
    <n v="385894298.82499999"/>
    <n v="270.07405999999997"/>
    <n v="62.379413"/>
    <n v="56.374918999999998"/>
    <m/>
    <n v="287714378.91266102"/>
    <n v="74.557820571258873"/>
  </r>
  <r>
    <x v="545"/>
    <n v="1047.2662"/>
    <n v="241.49879999999999"/>
    <n v="217.12540000000001"/>
    <m/>
    <n v="386455297.86360002"/>
    <n v="270.99284299999999"/>
    <n v="62.490746000000001"/>
    <n v="56.183833"/>
    <m/>
    <n v="287581380.29351997"/>
    <n v="74.415173471117029"/>
  </r>
  <r>
    <x v="546"/>
    <n v="1088.4277999999999"/>
    <n v="248.92500000000001"/>
    <n v="178.69589999999999"/>
    <m/>
    <n v="387184415.76550001"/>
    <n v="281.11353500000001"/>
    <n v="64.291068999999993"/>
    <n v="46.152658000000002"/>
    <m/>
    <n v="295420517.05706298"/>
    <n v="76.299692091942504"/>
  </r>
  <r>
    <x v="547"/>
    <n v="1060.9758999999999"/>
    <n v="242.59059999999999"/>
    <n v="208.93350000000001"/>
    <m/>
    <n v="387426640.18709999"/>
    <n v="273.85207700000001"/>
    <n v="62.615879999999997"/>
    <n v="53.928531999999997"/>
    <m/>
    <n v="294695752.03412497"/>
    <n v="76.064916932869536"/>
  </r>
  <r>
    <x v="548"/>
    <n v="1043.5468000000001"/>
    <n v="237.892"/>
    <n v="215.0675"/>
    <m/>
    <n v="387702763.77789998"/>
    <n v="269.16155800000001"/>
    <n v="61.359377000000002"/>
    <n v="55.472264000000003"/>
    <m/>
    <n v="296282704.22206002"/>
    <n v="76.420065035128047"/>
  </r>
  <r>
    <x v="549"/>
    <n v="1041.6741"/>
    <n v="238.38040000000001"/>
    <n v="213.74369999999999"/>
    <m/>
    <n v="388043849.14109999"/>
    <n v="268.44236899999999"/>
    <n v="61.431305000000002"/>
    <n v="55.082357000000002"/>
    <m/>
    <n v="297026841.24975097"/>
    <n v="76.544659039743337"/>
  </r>
  <r>
    <x v="550"/>
    <n v="1045.3121000000001"/>
    <n v="238.6557"/>
    <n v="214.3682"/>
    <m/>
    <n v="388132635.93910003"/>
    <n v="269.31826999999998"/>
    <n v="61.488182000000002"/>
    <n v="55.230656000000003"/>
    <m/>
    <n v="296555329.501598"/>
    <n v="76.405667043193205"/>
  </r>
  <r>
    <x v="551"/>
    <n v="1116.3094000000001"/>
    <n v="255.19159999999999"/>
    <n v="187.1773"/>
    <m/>
    <n v="392148070.88859999"/>
    <n v="284.665279"/>
    <n v="65.075316999999998"/>
    <n v="47.731282"/>
    <m/>
    <n v="308001089.06537402"/>
    <n v="78.542038564017275"/>
  </r>
  <r>
    <x v="552"/>
    <n v="1057.4722999999999"/>
    <n v="244.1593"/>
    <n v="188.38140000000001"/>
    <m/>
    <n v="393777303.9127"/>
    <n v="268.545772"/>
    <n v="62.004412000000002"/>
    <n v="47.839578000000003"/>
    <m/>
    <n v="302965408.18827099"/>
    <n v="76.93826057975096"/>
  </r>
  <r>
    <x v="553"/>
    <n v="1040.0241000000001"/>
    <n v="243.48609999999999"/>
    <n v="187.02539999999999"/>
    <m/>
    <n v="395029018.17400002"/>
    <n v="263.27789899999999"/>
    <n v="61.637523000000002"/>
    <n v="47.344723999999999"/>
    <m/>
    <n v="304209262.759781"/>
    <n v="77.009345836407576"/>
  </r>
  <r>
    <x v="554"/>
    <n v="1020.2251"/>
    <n v="243.0932"/>
    <n v="184.93"/>
    <m/>
    <n v="396442078.89069998"/>
    <n v="257.34531099999998"/>
    <n v="61.318717999999997"/>
    <n v="46.647419999999997"/>
    <m/>
    <n v="305961456.22663999"/>
    <n v="77.176836798647273"/>
  </r>
  <r>
    <x v="555"/>
    <n v="1046.6873000000001"/>
    <n v="249.3683"/>
    <n v="181.83850000000001"/>
    <m/>
    <n v="398907204.77630001"/>
    <n v="262.388668"/>
    <n v="62.512858999999999"/>
    <n v="45.584159999999997"/>
    <m/>
    <n v="308584353.25278503"/>
    <n v="77.357427882465444"/>
  </r>
  <r>
    <x v="556"/>
    <n v="1051.7855999999999"/>
    <n v="250.85409999999999"/>
    <n v="181.83500000000001"/>
    <m/>
    <n v="400039685.44029999"/>
    <n v="262.92031500000002"/>
    <n v="62.707304000000001"/>
    <n v="45.454239999999999"/>
    <m/>
    <n v="310001104.15872198"/>
    <n v="77.492587721021252"/>
  </r>
  <r>
    <x v="557"/>
    <n v="1040.3150000000001"/>
    <n v="250.98429999999999"/>
    <n v="181.68049999999999"/>
    <m/>
    <n v="401030718.50639999"/>
    <n v="259.410303"/>
    <n v="62.584806999999998"/>
    <n v="45.303387000000001"/>
    <m/>
    <n v="311104139.355676"/>
    <n v="77.57613693892408"/>
  </r>
  <r>
    <x v="558"/>
    <n v="1034.4398000000001"/>
    <n v="247.62469999999999"/>
    <n v="182.41929999999999"/>
    <m/>
    <n v="400599084.65439999"/>
    <n v="258.223206"/>
    <n v="61.813595999999997"/>
    <n v="45.536624000000003"/>
    <m/>
    <n v="310779621.22469997"/>
    <n v="77.578714762369472"/>
  </r>
  <r>
    <x v="559"/>
    <n v="1178.4319"/>
    <n v="284.964"/>
    <n v="178.03569999999999"/>
    <m/>
    <n v="400966108.84460002"/>
    <n v="293.89813099999998"/>
    <n v="71.069348000000005"/>
    <n v="44.401682999999998"/>
    <m/>
    <n v="356434177.84465098"/>
    <n v="88.893841644554556"/>
  </r>
  <r>
    <x v="560"/>
    <n v="1176.7476999999999"/>
    <n v="285.08769999999998"/>
    <n v="178.1182"/>
    <m/>
    <n v="401415232.39310002"/>
    <n v="293.14973700000002"/>
    <n v="71.020647999999994"/>
    <n v="44.372556000000003"/>
    <m/>
    <n v="356492991.51363498"/>
    <n v="88.809034322974227"/>
  </r>
  <r>
    <x v="561"/>
    <n v="1176.0126"/>
    <n v="283.9187"/>
    <n v="178.9425"/>
    <m/>
    <n v="400254747.35750002"/>
    <n v="293.81602800000002"/>
    <n v="70.934499000000002"/>
    <n v="44.707152000000001"/>
    <m/>
    <n v="354362691.53392297"/>
    <n v="88.534288193567107"/>
  </r>
  <r>
    <x v="562"/>
    <n v="1183.1564000000001"/>
    <n v="284.45890000000003"/>
    <n v="179.2098"/>
    <m/>
    <n v="400096715.85479999"/>
    <n v="295.71759900000001"/>
    <n v="71.097533999999996"/>
    <n v="44.791620000000002"/>
    <m/>
    <n v="354264036.05425698"/>
    <n v="88.544599846908952"/>
  </r>
  <r>
    <x v="563"/>
    <n v="1203.0437999999999"/>
    <n v="283.16149999999999"/>
    <n v="182.37620000000001"/>
    <m/>
    <n v="396391458.204"/>
    <n v="303.498921"/>
    <n v="71.434814000000003"/>
    <n v="46.009115000000001"/>
    <m/>
    <n v="349907887.24654698"/>
    <n v="88.273316693537183"/>
  </r>
  <r>
    <x v="564"/>
    <n v="1199.5708999999999"/>
    <n v="281.33170000000001"/>
    <n v="182.03030000000001"/>
    <m/>
    <n v="394628910.2105"/>
    <n v="303.97440999999998"/>
    <n v="71.290189999999996"/>
    <n v="46.126955000000002"/>
    <m/>
    <n v="348442769.30592901"/>
    <n v="88.296310860769239"/>
  </r>
  <r>
    <x v="565"/>
    <n v="1194.5317"/>
    <n v="282.73180000000002"/>
    <n v="206.7587"/>
    <m/>
    <n v="396687820.26050001"/>
    <n v="301.12638700000002"/>
    <n v="71.273122999999998"/>
    <n v="52.121262000000002"/>
    <m/>
    <n v="349486137.08710802"/>
    <n v="88.101050558498301"/>
  </r>
  <r>
    <x v="566"/>
    <n v="1202.3028999999999"/>
    <n v="282.8143"/>
    <n v="382.7962"/>
    <m/>
    <n v="396124639.25019997"/>
    <n v="303.51631300000003"/>
    <n v="71.395280999999997"/>
    <n v="96.635292000000007"/>
    <m/>
    <n v="366510982.827335"/>
    <n v="92.524156922195289"/>
  </r>
  <r>
    <x v="567"/>
    <n v="1210.5254"/>
    <n v="282.60289999999998"/>
    <n v="504.81349999999998"/>
    <m/>
    <n v="396374115.61790001"/>
    <n v="305.39971000000003"/>
    <n v="71.297011999999995"/>
    <n v="127.357837"/>
    <m/>
    <n v="364039958.412386"/>
    <n v="91.842515459136649"/>
  </r>
  <r>
    <x v="568"/>
    <n v="1209.6469"/>
    <n v="280.61430000000001"/>
    <n v="508.0403"/>
    <m/>
    <n v="397606445.82980001"/>
    <n v="304.23221599999999"/>
    <n v="70.575892999999994"/>
    <n v="127.774664"/>
    <m/>
    <n v="362365713.67621398"/>
    <n v="91.136780471443558"/>
  </r>
  <r>
    <x v="569"/>
    <n v="1204.5634"/>
    <n v="281.62520000000001"/>
    <n v="506.8288"/>
    <m/>
    <n v="398340836.36699998"/>
    <n v="302.39515799999998"/>
    <n v="70.699555000000004"/>
    <n v="127.234959"/>
    <m/>
    <n v="364137004.596883"/>
    <n v="91.413425728060616"/>
  </r>
  <r>
    <x v="570"/>
    <n v="1158.4263000000001"/>
    <n v="270.45850000000002"/>
    <n v="509.79399999999998"/>
    <m/>
    <n v="399782564.47670001"/>
    <n v="289.76408800000002"/>
    <n v="67.651399999999995"/>
    <n v="127.51781699999999"/>
    <m/>
    <n v="347084201.615251"/>
    <n v="86.818243829510394"/>
  </r>
  <r>
    <x v="571"/>
    <n v="1170.2162000000001"/>
    <n v="273.32420000000002"/>
    <n v="508.75479999999999"/>
    <m/>
    <n v="400256010.00880003"/>
    <n v="292.36692799999997"/>
    <n v="68.287344000000004"/>
    <n v="127.107348"/>
    <m/>
    <n v="339049555.16173398"/>
    <n v="84.708173439864069"/>
  </r>
  <r>
    <x v="572"/>
    <n v="1147.7016000000001"/>
    <n v="270.15030000000002"/>
    <n v="508.68920000000003"/>
    <m/>
    <n v="397343160.15350002"/>
    <n v="288.84393"/>
    <n v="67.989165999999997"/>
    <n v="128.022639"/>
    <m/>
    <n v="336499628.14028698"/>
    <n v="84.687409243509265"/>
  </r>
  <r>
    <x v="573"/>
    <n v="1148.9516000000001"/>
    <n v="270.37259999999998"/>
    <n v="508.74790000000002"/>
    <m/>
    <n v="397465084.00650001"/>
    <n v="289.069819"/>
    <n v="68.024238999999994"/>
    <n v="127.998136"/>
    <m/>
    <n v="323082518.54847902"/>
    <n v="81.285761076612062"/>
  </r>
  <r>
    <x v="574"/>
    <n v="1150.1501000000001"/>
    <n v="269.68439999999998"/>
    <n v="508.37920000000003"/>
    <m/>
    <n v="397396750.77039999"/>
    <n v="289.42111299999999"/>
    <n v="67.862758999999997"/>
    <n v="127.927367"/>
    <m/>
    <n v="322103921.01139897"/>
    <n v="81.053486317380035"/>
  </r>
  <r>
    <x v="575"/>
    <n v="1140.8780999999999"/>
    <n v="270.52670000000001"/>
    <n v="504.9196"/>
    <m/>
    <n v="397306644.41930002"/>
    <n v="287.15303799999998"/>
    <n v="68.090152000000003"/>
    <n v="127.085617"/>
    <m/>
    <n v="323275627.08401799"/>
    <n v="81.366780954925858"/>
  </r>
  <r>
    <x v="576"/>
    <n v="1159.8144"/>
    <n v="276.75389999999999"/>
    <n v="502.0068"/>
    <m/>
    <n v="401703449.97039998"/>
    <n v="288.72403300000002"/>
    <n v="68.895077000000001"/>
    <n v="124.96950200000001"/>
    <m/>
    <n v="327396156.04330498"/>
    <n v="81.501952763270907"/>
  </r>
  <r>
    <x v="577"/>
    <n v="1167.6210000000001"/>
    <n v="279.27730000000003"/>
    <n v="512.14689999999996"/>
    <m/>
    <n v="402737506.04939997"/>
    <n v="289.92109799999997"/>
    <n v="69.344746000000001"/>
    <n v="127.166428"/>
    <m/>
    <n v="328693841.85178798"/>
    <n v="81.614907207443011"/>
  </r>
  <r>
    <x v="578"/>
    <n v="1111.3136999999999"/>
    <n v="264.52820000000003"/>
    <n v="495.67200000000003"/>
    <m/>
    <n v="402015640.75080001"/>
    <n v="276.43543899999997"/>
    <n v="65.800475000000006"/>
    <n v="123.296695"/>
    <m/>
    <n v="328114249.62643898"/>
    <n v="81.61728459461338"/>
  </r>
  <r>
    <x v="579"/>
    <n v="1113.2286999999999"/>
    <n v="265.27100000000002"/>
    <n v="495.56470000000002"/>
    <m/>
    <n v="401720677.07520002"/>
    <n v="277.11511100000001"/>
    <n v="66.033693"/>
    <n v="123.360516"/>
    <m/>
    <n v="328925461.824893"/>
    <n v="81.879146530294207"/>
  </r>
  <r>
    <x v="580"/>
    <n v="1107.1827000000001"/>
    <n v="262.072"/>
    <n v="495.86430000000001"/>
    <m/>
    <n v="401556116.7586"/>
    <n v="275.72303199999999"/>
    <n v="65.264104000000003"/>
    <n v="123.48568"/>
    <m/>
    <n v="329283779.28719002"/>
    <n v="82.001933364930579"/>
  </r>
  <r>
    <x v="581"/>
    <n v="1107.6775"/>
    <n v="262.11959999999999"/>
    <n v="494.55099999999999"/>
    <m/>
    <n v="400317862.62"/>
    <n v="276.69949400000002"/>
    <n v="65.477868000000001"/>
    <n v="123.53957800000001"/>
    <m/>
    <n v="315262226.59048402"/>
    <n v="78.752975080141582"/>
  </r>
  <r>
    <x v="582"/>
    <n v="1106.9631999999999"/>
    <n v="260.85140000000001"/>
    <n v="495.30560000000003"/>
    <m/>
    <n v="400562615.83810002"/>
    <n v="276.35210000000001"/>
    <n v="65.121253999999993"/>
    <n v="123.652478"/>
    <m/>
    <n v="313799506.839252"/>
    <n v="78.339688835586173"/>
  </r>
  <r>
    <x v="583"/>
    <n v="1033.3905999999999"/>
    <n v="240.7013"/>
    <n v="498.96039999999999"/>
    <m/>
    <n v="402415785.35079998"/>
    <n v="256.79673600000001"/>
    <n v="59.814079999999997"/>
    <n v="123.991259"/>
    <m/>
    <n v="311121084.44811302"/>
    <n v="77.313340026385362"/>
  </r>
  <r>
    <x v="584"/>
    <n v="1023.7492999999999"/>
    <n v="239.3974"/>
    <n v="499.02370000000002"/>
    <m/>
    <n v="402150648.15390003"/>
    <n v="254.56860599999999"/>
    <n v="59.529283999999997"/>
    <n v="124.088747"/>
    <m/>
    <n v="311615512.12752998"/>
    <n v="77.487258458496143"/>
  </r>
  <r>
    <x v="585"/>
    <n v="1023.9448"/>
    <n v="240.0249"/>
    <n v="497.97550000000001"/>
    <m/>
    <n v="401861379.06330001"/>
    <n v="254.800499"/>
    <n v="59.728282999999998"/>
    <n v="123.917233"/>
    <m/>
    <n v="311454963.01988"/>
    <n v="77.503084209249323"/>
  </r>
  <r>
    <x v="586"/>
    <n v="1010.5410000000001"/>
    <n v="232.87870000000001"/>
    <n v="500.21780000000001"/>
    <m/>
    <n v="403095469.14660001"/>
    <n v="250.69520199999999"/>
    <n v="57.772592000000003"/>
    <n v="124.094126"/>
    <m/>
    <n v="289126702.67212301"/>
    <n v="71.726606921243217"/>
  </r>
  <r>
    <x v="587"/>
    <n v="997.92819999999995"/>
    <n v="228.5034"/>
    <n v="527.68079999999998"/>
    <m/>
    <n v="403385224.7245"/>
    <n v="247.38838699999999"/>
    <n v="56.646447999999999"/>
    <n v="130.81312"/>
    <m/>
    <n v="288397446.345631"/>
    <n v="71.494300898749529"/>
  </r>
  <r>
    <x v="588"/>
    <n v="752.96979999999996"/>
    <n v="172.9605"/>
    <n v="537.38940000000002"/>
    <m/>
    <n v="402769478.60600001"/>
    <n v="186.94807800000001"/>
    <n v="42.942802"/>
    <n v="133.42356599999999"/>
    <m/>
    <n v="288948823.86122298"/>
    <n v="71.740496539431319"/>
  </r>
  <r>
    <x v="589"/>
    <n v="741.08349999999996"/>
    <n v="169.1721"/>
    <n v="531.24289999999996"/>
    <m/>
    <n v="402697409.26450002"/>
    <n v="184.029865"/>
    <n v="42.009731000000002"/>
    <n v="131.92111199999999"/>
    <m/>
    <n v="272753669.746077"/>
    <n v="67.731667368867207"/>
  </r>
  <r>
    <x v="590"/>
    <n v="966.03570000000002"/>
    <n v="219.7073"/>
    <n v="529.70090000000005"/>
    <m/>
    <n v="402037048.7317"/>
    <n v="240.28524300000001"/>
    <n v="54.648521000000002"/>
    <n v="131.75425000000001"/>
    <m/>
    <n v="272461883.77337998"/>
    <n v="67.770342219183831"/>
  </r>
  <r>
    <x v="591"/>
    <n v="979.31420000000003"/>
    <n v="222.21600000000001"/>
    <n v="530.35329999999999"/>
    <m/>
    <n v="401930984.62099999"/>
    <n v="243.65232800000001"/>
    <n v="55.287103999999999"/>
    <n v="131.951335"/>
    <m/>
    <n v="272087085.81479001"/>
    <n v="67.694976557070845"/>
  </r>
  <r>
    <x v="592"/>
    <n v="978.22270000000003"/>
    <n v="222.20920000000001"/>
    <n v="529.78160000000003"/>
    <m/>
    <n v="401836052.86540002"/>
    <n v="243.43826100000001"/>
    <n v="55.298473000000001"/>
    <n v="131.840236"/>
    <m/>
    <n v="272275537.27131402"/>
    <n v="67.757866754309404"/>
  </r>
  <r>
    <x v="593"/>
    <n v="980.72550000000001"/>
    <n v="224.00470000000001"/>
    <n v="518.60289999999998"/>
    <m/>
    <n v="404256697.73680001"/>
    <n v="242.59969100000001"/>
    <n v="55.411499999999997"/>
    <n v="128.28554299999999"/>
    <m/>
    <n v="275620245.24741399"/>
    <n v="68.179512371830256"/>
  </r>
  <r>
    <x v="594"/>
    <n v="951.64970000000005"/>
    <n v="221.06739999999999"/>
    <n v="516.7346"/>
    <m/>
    <n v="411179617.28839999"/>
    <n v="231.443792"/>
    <n v="53.764192000000001"/>
    <n v="125.67125900000001"/>
    <m/>
    <n v="272990134.72930902"/>
    <n v="66.391942414264832"/>
  </r>
  <r>
    <x v="595"/>
    <n v="946.78920000000005"/>
    <n v="220.61779999999999"/>
    <n v="516.09820000000002"/>
    <m/>
    <n v="412061683.03250003"/>
    <n v="229.76880399999999"/>
    <n v="53.539994"/>
    <n v="125.24780199999999"/>
    <m/>
    <n v="273103409.12464702"/>
    <n v="66.277312443803922"/>
  </r>
  <r>
    <x v="596"/>
    <n v="934.1377"/>
    <n v="221.70169999999999"/>
    <n v="513.53470000000004"/>
    <m/>
    <n v="411556276.40270001"/>
    <n v="226.97690499999999"/>
    <n v="53.869109000000002"/>
    <n v="124.77873099999999"/>
    <m/>
    <n v="273224457.376984"/>
    <n v="66.388115804031386"/>
  </r>
  <r>
    <x v="597"/>
    <n v="956.22280000000001"/>
    <n v="227.48670000000001"/>
    <n v="511.1259"/>
    <m/>
    <n v="413998468.25550002"/>
    <n v="230.972545"/>
    <n v="54.948681999999998"/>
    <n v="123.460819"/>
    <m/>
    <n v="275659816.46384197"/>
    <n v="66.584743085019809"/>
  </r>
  <r>
    <x v="598"/>
    <n v="957.90049999999997"/>
    <n v="228.8784"/>
    <n v="511.09480000000002"/>
    <m/>
    <n v="415520505.22509998"/>
    <n v="230.53026"/>
    <n v="55.082335999999998"/>
    <n v="123.001102"/>
    <m/>
    <n v="277139086.55211502"/>
    <n v="66.696849630075519"/>
  </r>
  <r>
    <x v="599"/>
    <n v="941.46640000000002"/>
    <n v="227.1293"/>
    <n v="507.68959999999998"/>
    <m/>
    <n v="412884452.33660001"/>
    <n v="228.021761"/>
    <n v="55.010379"/>
    <n v="122.96166599999999"/>
    <m/>
    <n v="279785460.60693097"/>
    <n v="67.763622249170723"/>
  </r>
  <r>
    <x v="600"/>
    <n v="945.28200000000004"/>
    <n v="228.29239999999999"/>
    <n v="486.11869999999999"/>
    <m/>
    <n v="413766650.79009998"/>
    <n v="228.45775499999999"/>
    <n v="55.174190000000003"/>
    <n v="117.48619600000001"/>
    <m/>
    <n v="280315461.59672302"/>
    <n v="67.747234114071816"/>
  </r>
  <r>
    <x v="601"/>
    <n v="951.41600000000005"/>
    <n v="227.7817"/>
    <n v="487.28550000000001"/>
    <m/>
    <n v="413983140.35170001"/>
    <n v="229.819987"/>
    <n v="55.021974999999998"/>
    <n v="117.706605"/>
    <m/>
    <n v="279452517.28442597"/>
    <n v="67.503357032128577"/>
  </r>
  <r>
    <x v="602"/>
    <n v="956.54390000000001"/>
    <n v="227.6114"/>
    <n v="487.90550000000002"/>
    <m/>
    <n v="414762796.829"/>
    <n v="230.624325"/>
    <n v="54.877487000000002"/>
    <n v="117.634827"/>
    <m/>
    <n v="278662114.30931002"/>
    <n v="67.185899130726014"/>
  </r>
  <r>
    <x v="603"/>
    <n v="1019.5989"/>
    <n v="242.7499"/>
    <n v="514.6866"/>
    <m/>
    <n v="415444360.50370002"/>
    <n v="245.42369500000001"/>
    <n v="58.431387000000001"/>
    <n v="123.888214"/>
    <m/>
    <n v="289795368.67515498"/>
    <n v="69.755518723083981"/>
  </r>
  <r>
    <x v="604"/>
    <n v="1012.2933"/>
    <n v="239.84379999999999"/>
    <n v="514.09169999999995"/>
    <m/>
    <n v="416304747.05500001"/>
    <n v="243.16160400000001"/>
    <n v="57.612555"/>
    <n v="123.489272"/>
    <m/>
    <n v="289175696.88006598"/>
    <n v="69.462502872171569"/>
  </r>
  <r>
    <x v="605"/>
    <n v="1007.2406"/>
    <n v="241.10599999999999"/>
    <n v="512.64660000000003"/>
    <m/>
    <n v="416863920.8689"/>
    <n v="241.623357"/>
    <n v="57.838059000000001"/>
    <n v="122.97696500000001"/>
    <m/>
    <n v="290993198.477669"/>
    <n v="69.805321091623995"/>
  </r>
  <r>
    <x v="606"/>
    <n v="996.31370000000004"/>
    <n v="242.32239999999999"/>
    <n v="510.40390000000002"/>
    <m/>
    <n v="416135730.85170001"/>
    <n v="239.420368"/>
    <n v="58.231577000000001"/>
    <n v="122.653226"/>
    <m/>
    <n v="293207533.06100303"/>
    <n v="70.459590783252054"/>
  </r>
  <r>
    <x v="607"/>
    <n v="977.52940000000001"/>
    <n v="236.626"/>
    <n v="511.53890000000001"/>
    <m/>
    <n v="413532779.28560001"/>
    <n v="236.384985"/>
    <n v="57.220615000000002"/>
    <n v="123.69972199999999"/>
    <m/>
    <n v="290121499.02731597"/>
    <n v="70.156832435028832"/>
  </r>
  <r>
    <x v="608"/>
    <n v="869.17"/>
    <n v="209.97030000000001"/>
    <n v="514.50609999999995"/>
    <m/>
    <n v="413107627.00459999"/>
    <n v="210.397955"/>
    <n v="50.827021000000002"/>
    <n v="124.545292"/>
    <m/>
    <n v="288704271.79285401"/>
    <n v="69.885969883010475"/>
  </r>
  <r>
    <x v="609"/>
    <n v="853.75540000000001"/>
    <n v="206.46420000000001"/>
    <n v="512.87959999999998"/>
    <m/>
    <n v="413228303.73189998"/>
    <n v="206.60622499999999"/>
    <n v="49.963712000000001"/>
    <n v="124.115312"/>
    <m/>
    <n v="288060066.76390499"/>
    <n v="69.709665132424377"/>
  </r>
  <r>
    <x v="610"/>
    <n v="848.56380000000001"/>
    <n v="204.75710000000001"/>
    <n v="508.94049999999999"/>
    <m/>
    <n v="413878084.25880003"/>
    <n v="205.027478"/>
    <n v="49.472805999999999"/>
    <n v="122.9687"/>
    <m/>
    <n v="292906976.94102103"/>
    <n v="70.771318434407576"/>
  </r>
  <r>
    <x v="611"/>
    <n v="845.99450000000002"/>
    <n v="205.49510000000001"/>
    <n v="507.99459999999999"/>
    <m/>
    <n v="413162060.34930003"/>
    <n v="204.76093599999999"/>
    <n v="49.737166000000002"/>
    <n v="122.952867"/>
    <m/>
    <n v="274169392.90814"/>
    <n v="66.358801840698717"/>
  </r>
  <r>
    <x v="612"/>
    <n v="861.14459999999997"/>
    <n v="209.2878"/>
    <n v="483.06389999999999"/>
    <m/>
    <n v="415409094.22009999"/>
    <n v="207.30037300000001"/>
    <n v="50.381131000000003"/>
    <n v="116.28630800000001"/>
    <m/>
    <n v="276267820.34195203"/>
    <n v="66.505000537030739"/>
  </r>
  <r>
    <x v="613"/>
    <n v="841.88390000000004"/>
    <n v="206.53290000000001"/>
    <n v="480.44670000000002"/>
    <m/>
    <n v="412251655.16109997"/>
    <n v="204.216015"/>
    <n v="50.098744000000003"/>
    <n v="116.542091"/>
    <m/>
    <n v="272554497.98150998"/>
    <n v="66.113621272181661"/>
  </r>
  <r>
    <x v="614"/>
    <n v="845.42409999999995"/>
    <n v="207.3486"/>
    <n v="479.97149999999999"/>
    <m/>
    <n v="412622042.4059"/>
    <n v="204.89067800000001"/>
    <n v="50.251460000000002"/>
    <n v="116.322312"/>
    <m/>
    <n v="273101392.51587301"/>
    <n v="66.186816129231588"/>
  </r>
  <r>
    <x v="615"/>
    <n v="847.31690000000003"/>
    <n v="208.96190000000001"/>
    <n v="452.52420000000001"/>
    <m/>
    <n v="412149192.36070001"/>
    <n v="205.58499599999999"/>
    <n v="50.700547999999998"/>
    <n v="109.796212"/>
    <m/>
    <n v="274330966.84769499"/>
    <n v="66.561083202999257"/>
  </r>
  <r>
    <x v="616"/>
    <n v="860.85760000000005"/>
    <n v="212.5147"/>
    <n v="451.84429999999998"/>
    <m/>
    <n v="413957693.26069999"/>
    <n v="207.95787000000001"/>
    <n v="51.337299000000002"/>
    <n v="109.15228999999999"/>
    <m/>
    <n v="276607781.60950202"/>
    <n v="66.820302198201091"/>
  </r>
  <r>
    <x v="617"/>
    <n v="817.59479999999996"/>
    <n v="201.94990000000001"/>
    <n v="400.73570000000001"/>
    <m/>
    <n v="415965731.236"/>
    <n v="196.553403"/>
    <n v="48.549647999999998"/>
    <n v="96.338633000000002"/>
    <m/>
    <n v="276385885.35896897"/>
    <n v="66.444388228260138"/>
  </r>
  <r>
    <x v="618"/>
    <n v="818.35850000000005"/>
    <n v="201.57230000000001"/>
    <n v="401.79539999999997"/>
    <m/>
    <n v="416852539.98890001"/>
    <n v="196.31846300000001"/>
    <n v="48.355781"/>
    <n v="96.387898000000007"/>
    <m/>
    <n v="277672374.84881002"/>
    <n v="66.611654772741431"/>
  </r>
  <r>
    <x v="619"/>
    <n v="825.24549999999999"/>
    <n v="203.61359999999999"/>
    <n v="405.03550000000001"/>
    <m/>
    <n v="419110898.50489998"/>
    <n v="196.903851"/>
    <n v="48.582273000000001"/>
    <n v="96.641604999999998"/>
    <m/>
    <n v="278933688.76793498"/>
    <n v="66.553671060089087"/>
  </r>
  <r>
    <x v="620"/>
    <n v="821.18079999999998"/>
    <n v="202.215"/>
    <n v="403.95740000000001"/>
    <m/>
    <n v="418067632.83270001"/>
    <n v="196.422955"/>
    <n v="48.368968000000002"/>
    <n v="96.624892000000003"/>
    <m/>
    <n v="267571694.94939899"/>
    <n v="64.002011621041788"/>
  </r>
  <r>
    <x v="621"/>
    <n v="886.02229999999997"/>
    <n v="218.6865"/>
    <n v="426.91640000000001"/>
    <m/>
    <n v="418490155.41790003"/>
    <n v="211.71879200000001"/>
    <n v="52.256067999999999"/>
    <n v="102.013487"/>
    <m/>
    <n v="280860413.16062301"/>
    <n v="67.112788562531094"/>
  </r>
  <r>
    <x v="622"/>
    <n v="917.18380000000002"/>
    <n v="226.3596"/>
    <n v="411.79320000000001"/>
    <m/>
    <n v="419110626.62159997"/>
    <n v="218.84050199999999"/>
    <n v="54.009511000000003"/>
    <n v="98.254058000000001"/>
    <m/>
    <n v="291598071.86375999"/>
    <n v="69.575442220183419"/>
  </r>
  <r>
    <x v="623"/>
    <n v="916.35329999999999"/>
    <n v="226.2431"/>
    <n v="411.49250000000001"/>
    <m/>
    <n v="419155652.19809997"/>
    <n v="218.61885799999999"/>
    <n v="53.975915000000001"/>
    <n v="98.171764999999994"/>
    <m/>
    <n v="290657453.433622"/>
    <n v="69.343560538759576"/>
  </r>
  <r>
    <x v="624"/>
    <n v="911.83410000000003"/>
    <n v="224.7876"/>
    <n v="412.2364"/>
    <m/>
    <n v="420214647.68040001"/>
    <n v="216.99245999999999"/>
    <n v="53.493518000000002"/>
    <n v="98.101388"/>
    <m/>
    <n v="291020522.64560902"/>
    <n v="69.255206654992335"/>
  </r>
  <r>
    <x v="625"/>
    <n v="905.82749999999999"/>
    <n v="224.5284"/>
    <n v="390.87569999999999"/>
    <m/>
    <n v="419959951.27539998"/>
    <n v="215.693782"/>
    <n v="53.464241000000001"/>
    <n v="93.074517999999998"/>
    <m/>
    <n v="292296439.20323902"/>
    <n v="69.601027030207888"/>
  </r>
  <r>
    <x v="626"/>
    <n v="901.88959999999997"/>
    <n v="224.76650000000001"/>
    <n v="390.47500000000002"/>
    <m/>
    <n v="420081732.07440001"/>
    <n v="214.69383999999999"/>
    <n v="53.505420999999998"/>
    <n v="92.952150000000003"/>
    <m/>
    <n v="292510658.65797502"/>
    <n v="69.631844549281411"/>
  </r>
  <r>
    <x v="627"/>
    <n v="899.82640000000004"/>
    <n v="223.81370000000001"/>
    <n v="391.31659999999999"/>
    <m/>
    <n v="422011317.65359998"/>
    <n v="213.223286"/>
    <n v="53.034998999999999"/>
    <n v="92.726564999999994"/>
    <m/>
    <n v="290422741.45568401"/>
    <n v="68.818709192551097"/>
  </r>
  <r>
    <x v="628"/>
    <n v="893.73199999999997"/>
    <n v="220.9813"/>
    <n v="390.9178"/>
    <m/>
    <n v="419814439.15609998"/>
    <n v="212.88738900000001"/>
    <n v="52.637850999999998"/>
    <n v="93.116806999999994"/>
    <m/>
    <n v="286172040.14782101"/>
    <n v="68.166316700082191"/>
  </r>
  <r>
    <x v="629"/>
    <n v="896.89919999999995"/>
    <n v="222.92420000000001"/>
    <n v="364.26089999999999"/>
    <m/>
    <n v="418842795.75639999"/>
    <n v="214.13742999999999"/>
    <n v="53.223835000000001"/>
    <n v="86.968405000000004"/>
    <m/>
    <n v="286427939.938003"/>
    <n v="68.385547713846847"/>
  </r>
  <r>
    <x v="630"/>
    <n v="880.26599999999996"/>
    <n v="218.87710000000001"/>
    <n v="366.51710000000003"/>
    <m/>
    <n v="418813331.35170001"/>
    <n v="210.18098900000001"/>
    <n v="52.261254000000001"/>
    <n v="87.513236000000006"/>
    <m/>
    <n v="285405109.74960101"/>
    <n v="68.146137762250703"/>
  </r>
  <r>
    <x v="631"/>
    <n v="877.45939999999996"/>
    <n v="218.43549999999999"/>
    <n v="366.27170000000001"/>
    <m/>
    <n v="418898634.2062"/>
    <n v="209.46819300000001"/>
    <n v="52.145192999999999"/>
    <n v="87.436832999999993"/>
    <m/>
    <n v="285749545.48834503"/>
    <n v="68.214484878861342"/>
  </r>
  <r>
    <x v="632"/>
    <n v="881.58309999999994"/>
    <n v="219.1326"/>
    <n v="365.77269999999999"/>
    <m/>
    <n v="419602782.00419998"/>
    <n v="210.09944100000001"/>
    <n v="52.223820000000003"/>
    <n v="87.171181000000004"/>
    <m/>
    <n v="285859567.89427698"/>
    <n v="68.126232750147892"/>
  </r>
  <r>
    <x v="633"/>
    <n v="885.20320000000004"/>
    <n v="220.39359999999999"/>
    <n v="365.40449999999998"/>
    <m/>
    <n v="420467026.76179999"/>
    <n v="210.52856600000001"/>
    <n v="52.416381000000001"/>
    <n v="86.904436000000004"/>
    <m/>
    <n v="286873751.70586598"/>
    <n v="68.227407489049952"/>
  </r>
  <r>
    <x v="634"/>
    <n v="881.80340000000001"/>
    <n v="219.77160000000001"/>
    <n v="364.39760000000001"/>
    <m/>
    <n v="388745546.50870001"/>
    <n v="226.833055"/>
    <n v="56.533535000000001"/>
    <n v="93.736790999999997"/>
    <m/>
    <n v="283017089.86664701"/>
    <n v="72.802657781781988"/>
  </r>
  <r>
    <x v="635"/>
    <n v="879.09829999999999"/>
    <n v="219.49010000000001"/>
    <n v="364.51979999999998"/>
    <m/>
    <n v="388861227.65069997"/>
    <n v="226.069929"/>
    <n v="56.444325999999997"/>
    <n v="93.740330999999998"/>
    <m/>
    <n v="282979135.04409099"/>
    <n v="72.771239435133637"/>
  </r>
  <r>
    <x v="636"/>
    <n v="866.49450000000002"/>
    <n v="215.61619999999999"/>
    <n v="364.71620000000001"/>
    <m/>
    <n v="389141063.86699998"/>
    <n v="222.66848200000001"/>
    <n v="55.408236000000002"/>
    <n v="93.723391000000007"/>
    <m/>
    <n v="282802389.295739"/>
    <n v="72.673489270306035"/>
  </r>
  <r>
    <x v="637"/>
    <n v="873.71690000000001"/>
    <n v="216.95079999999999"/>
    <n v="365.15890000000002"/>
    <m/>
    <n v="390895235.13120002"/>
    <n v="223.516897"/>
    <n v="55.501009000000003"/>
    <n v="93.416053000000005"/>
    <m/>
    <n v="283880985.88885897"/>
    <n v="72.623291453930676"/>
  </r>
  <r>
    <x v="638"/>
    <n v="876.11879999999996"/>
    <n v="219.0016"/>
    <n v="352.11529999999999"/>
    <m/>
    <n v="390560782.82169998"/>
    <n v="224.32329100000001"/>
    <n v="56.073627999999999"/>
    <n v="90.156338000000005"/>
    <m/>
    <n v="283884570.865408"/>
    <n v="72.68639949316362"/>
  </r>
  <r>
    <x v="639"/>
    <n v="834.78909999999996"/>
    <n v="208.4914"/>
    <n v="330.0487"/>
    <m/>
    <n v="391026195.54909998"/>
    <n v="213.48674600000001"/>
    <n v="53.319037000000002"/>
    <n v="84.405777"/>
    <m/>
    <n v="305896029.30769801"/>
    <n v="78.229037540091753"/>
  </r>
  <r>
    <x v="640"/>
    <n v="845.17660000000001"/>
    <n v="208.60310000000001"/>
    <n v="331.96319999999997"/>
    <m/>
    <n v="392486053.89130002"/>
    <n v="215.339269"/>
    <n v="53.149175"/>
    <n v="84.579616999999999"/>
    <m/>
    <n v="306612719.45838302"/>
    <n v="78.120666051308959"/>
  </r>
  <r>
    <x v="641"/>
    <n v="846.79349999999999"/>
    <n v="208.4248"/>
    <n v="331.1336"/>
    <m/>
    <n v="393389486.18510002"/>
    <n v="215.255753"/>
    <n v="52.981791999999999"/>
    <n v="84.174492000000001"/>
    <m/>
    <n v="307013788.60707903"/>
    <n v="78.043211470735912"/>
  </r>
  <r>
    <x v="642"/>
    <n v="840.78129999999999"/>
    <n v="208.2081"/>
    <n v="330.23349999999999"/>
    <m/>
    <n v="392634821.16420001"/>
    <n v="214.13824099999999"/>
    <n v="53.028435000000002"/>
    <n v="84.107033000000001"/>
    <m/>
    <n v="306978653.14444298"/>
    <n v="78.184266039935466"/>
  </r>
  <r>
    <x v="643"/>
    <n v="837.23929999999996"/>
    <n v="207.54169999999999"/>
    <n v="329.75799999999998"/>
    <m/>
    <n v="392606039.25150001"/>
    <n v="213.25176300000001"/>
    <n v="52.862585000000003"/>
    <n v="83.992085000000003"/>
    <m/>
    <n v="305495939.695189"/>
    <n v="77.812338362806216"/>
  </r>
  <r>
    <x v="644"/>
    <n v="841.23469999999998"/>
    <n v="207.56379999999999"/>
    <n v="330.39420000000001"/>
    <m/>
    <n v="393005088.66170001"/>
    <n v="214.05185900000001"/>
    <n v="52.814532"/>
    <n v="84.068681999999995"/>
    <m/>
    <n v="305268335.633641"/>
    <n v="77.675415520234381"/>
  </r>
  <r>
    <x v="645"/>
    <n v="840.57209999999998"/>
    <n v="207.4631"/>
    <n v="330.28379999999999"/>
    <m/>
    <n v="393374081.23049998"/>
    <n v="213.68263400000001"/>
    <n v="52.739392000000002"/>
    <n v="83.961759999999998"/>
    <m/>
    <n v="305222842.13035399"/>
    <n v="77.59098951705127"/>
  </r>
  <r>
    <x v="646"/>
    <n v="842.17589999999996"/>
    <n v="207.41499999999999"/>
    <n v="330.20170000000002"/>
    <m/>
    <n v="393632754.54040003"/>
    <n v="213.94964999999999"/>
    <n v="52.692515"/>
    <n v="83.885728"/>
    <m/>
    <n v="303725508.31105202"/>
    <n v="77.159612559599509"/>
  </r>
  <r>
    <x v="647"/>
    <n v="843.13409999999999"/>
    <n v="208.91829999999999"/>
    <n v="329.71319999999997"/>
    <m/>
    <n v="393751157.34189999"/>
    <n v="214.12866600000001"/>
    <n v="53.058459999999997"/>
    <n v="83.736440000000002"/>
    <m/>
    <n v="304441949.95800298"/>
    <n v="77.318363205127426"/>
  </r>
  <r>
    <x v="648"/>
    <n v="854.23329999999999"/>
    <n v="211.21789999999999"/>
    <n v="330.18759999999997"/>
    <m/>
    <n v="395572490.27039999"/>
    <n v="215.948611"/>
    <n v="53.395498000000003"/>
    <n v="83.470820000000003"/>
    <m/>
    <n v="306224262.86510098"/>
    <n v="77.412931990234313"/>
  </r>
  <r>
    <x v="649"/>
    <n v="855.61969999999997"/>
    <n v="210.47389999999999"/>
    <n v="330.93099999999998"/>
    <m/>
    <n v="395871098.42930001"/>
    <n v="216.13593499999999"/>
    <n v="53.167281000000003"/>
    <n v="83.595645000000005"/>
    <m/>
    <n v="305784693.71163201"/>
    <n v="77.243500453782971"/>
  </r>
  <r>
    <x v="650"/>
    <n v="856.72569999999996"/>
    <n v="211.4975"/>
    <n v="329.96499999999997"/>
    <m/>
    <n v="395710740.00309998"/>
    <n v="216.50301899999999"/>
    <n v="53.447501000000003"/>
    <n v="83.385403999999994"/>
    <m/>
    <n v="305281178.73967701"/>
    <n v="77.147559537374562"/>
  </r>
  <r>
    <x v="651"/>
    <n v="844.56859999999995"/>
    <n v="208.31450000000001"/>
    <n v="331.59379999999999"/>
    <m/>
    <n v="395539949.41579998"/>
    <n v="213.52295799999999"/>
    <n v="52.665855999999998"/>
    <n v="83.833201000000003"/>
    <m/>
    <n v="305290841.71805203"/>
    <n v="77.183314142846243"/>
  </r>
  <r>
    <x v="652"/>
    <n v="847.6875"/>
    <n v="208.10720000000001"/>
    <n v="331.78980000000001"/>
    <m/>
    <n v="396408629.08319998"/>
    <n v="213.841838"/>
    <n v="52.498151"/>
    <n v="83.698935000000006"/>
    <m/>
    <n v="305496398.15310502"/>
    <n v="77.066031296958997"/>
  </r>
  <r>
    <x v="653"/>
    <n v="842.3655"/>
    <n v="207.01519999999999"/>
    <n v="356.2559"/>
    <m/>
    <n v="396435382.79979998"/>
    <n v="212.48494400000001"/>
    <n v="52.219152999999999"/>
    <n v="89.864808999999994"/>
    <m/>
    <n v="323737777.70907003"/>
    <n v="81.662180459950946"/>
  </r>
  <r>
    <x v="654"/>
    <n v="847.36940000000004"/>
    <n v="206.6875"/>
    <n v="356.96910000000003"/>
    <m/>
    <n v="396771143.236"/>
    <n v="213.56628699999999"/>
    <n v="52.092371999999997"/>
    <n v="89.968513999999999"/>
    <m/>
    <n v="323755010.38254398"/>
    <n v="81.597418537560856"/>
  </r>
  <r>
    <x v="655"/>
    <n v="854.58109999999999"/>
    <n v="205.45939999999999"/>
    <n v="358.80509999999998"/>
    <m/>
    <n v="397068818.57410002"/>
    <n v="215.22241500000001"/>
    <n v="51.744028"/>
    <n v="90.363454000000004"/>
    <m/>
    <n v="319966196.54257601"/>
    <n v="80.582050661040441"/>
  </r>
  <r>
    <x v="656"/>
    <n v="849.2473"/>
    <n v="204.92250000000001"/>
    <n v="386.66430000000003"/>
    <m/>
    <n v="396282747.00870001"/>
    <n v="214.30337499999999"/>
    <n v="51.711184000000003"/>
    <n v="97.572832000000005"/>
    <m/>
    <n v="319613778.72235101"/>
    <n v="80.652963353798029"/>
  </r>
  <r>
    <x v="657"/>
    <n v="845.44290000000001"/>
    <n v="205.40690000000001"/>
    <n v="385.31020000000001"/>
    <m/>
    <n v="395843318.42769998"/>
    <n v="213.580187"/>
    <n v="51.890960999999997"/>
    <n v="97.339068999999995"/>
    <m/>
    <n v="320027455.98123598"/>
    <n v="80.847002104871549"/>
  </r>
  <r>
    <x v="658"/>
    <n v="842.02110000000005"/>
    <n v="205.57859999999999"/>
    <n v="384.78570000000002"/>
    <m/>
    <n v="396229798.84109998"/>
    <n v="212.50827200000001"/>
    <n v="51.883679999999998"/>
    <n v="97.111751999999996"/>
    <m/>
    <n v="320623380.36074102"/>
    <n v="80.918543052164679"/>
  </r>
  <r>
    <x v="659"/>
    <n v="848.3537"/>
    <n v="208.8304"/>
    <n v="391.91649999999998"/>
    <m/>
    <n v="398705079.7421"/>
    <n v="212.77724900000001"/>
    <n v="52.377161000000001"/>
    <n v="98.297342999999998"/>
    <m/>
    <n v="334137697.75539798"/>
    <n v="83.805728778658377"/>
  </r>
  <r>
    <x v="660"/>
    <n v="848.69719999999995"/>
    <n v="208.99709999999999"/>
    <n v="392.03489999999999"/>
    <m/>
    <n v="399109608.17650002"/>
    <n v="212.647649"/>
    <n v="52.365839999999999"/>
    <n v="98.227377000000004"/>
    <m/>
    <n v="334580314.96778899"/>
    <n v="83.831686362164959"/>
  </r>
  <r>
    <x v="661"/>
    <n v="844.98670000000004"/>
    <n v="207.2859"/>
    <n v="393.53399999999999"/>
    <m/>
    <n v="398189183.20569998"/>
    <n v="212.207347"/>
    <n v="52.057139999999997"/>
    <n v="98.830911999999998"/>
    <m/>
    <n v="333972706.309533"/>
    <n v="83.872872593077574"/>
  </r>
  <r>
    <x v="662"/>
    <n v="848.49990000000003"/>
    <n v="209.95269999999999"/>
    <n v="392.06130000000002"/>
    <m/>
    <n v="398847344.01800001"/>
    <n v="212.73800900000001"/>
    <n v="52.639864000000003"/>
    <n v="98.298586"/>
    <m/>
    <n v="335190991.538068"/>
    <n v="84.039920677757053"/>
  </r>
  <r>
    <x v="663"/>
    <n v="854.09839999999997"/>
    <n v="210.08750000000001"/>
    <n v="393.54840000000002"/>
    <m/>
    <n v="399377955.00370002"/>
    <n v="213.85717199999999"/>
    <n v="52.603679999999997"/>
    <n v="98.540340999999998"/>
    <m/>
    <n v="335448003.588597"/>
    <n v="83.992618867881504"/>
  </r>
  <r>
    <x v="664"/>
    <n v="853.17269999999996"/>
    <n v="210.59190000000001"/>
    <n v="393.65870000000001"/>
    <m/>
    <n v="399315976.48280001"/>
    <n v="213.65854400000001"/>
    <n v="52.738160000000001"/>
    <n v="98.583258000000001"/>
    <m/>
    <n v="335845217.87221199"/>
    <n v="84.105129183750066"/>
  </r>
  <r>
    <x v="665"/>
    <n v="854.6943"/>
    <n v="210.6491"/>
    <n v="393.89150000000001"/>
    <m/>
    <n v="399893830.23820001"/>
    <n v="213.73030399999999"/>
    <n v="52.676257"/>
    <n v="98.499019000000004"/>
    <m/>
    <n v="335130276.28882098"/>
    <n v="83.804812914767382"/>
  </r>
  <r>
    <x v="666"/>
    <n v="853.55930000000001"/>
    <n v="210.85210000000001"/>
    <n v="393.23559999999998"/>
    <m/>
    <n v="399756383.14240003"/>
    <n v="213.519868"/>
    <n v="52.745148999999998"/>
    <n v="98.368810999999994"/>
    <m/>
    <n v="335029216.96108103"/>
    <n v="83.808347055646109"/>
  </r>
  <r>
    <x v="667"/>
    <n v="852.17849999999999"/>
    <n v="210.8604"/>
    <n v="424.50189999999998"/>
    <m/>
    <n v="399787604.38789999"/>
    <n v="213.15780899999999"/>
    <n v="52.743105999999997"/>
    <n v="106.181856"/>
    <m/>
    <n v="360356077.21224397"/>
    <n v="90.136880998091925"/>
  </r>
  <r>
    <x v="668"/>
    <n v="854.67110000000002"/>
    <n v="211.19300000000001"/>
    <n v="425.54829999999998"/>
    <m/>
    <n v="400581297.39660001"/>
    <n v="213.35771399999999"/>
    <n v="52.721632999999997"/>
    <n v="106.232693"/>
    <m/>
    <n v="361009786.24872702"/>
    <n v="90.121478110673053"/>
  </r>
  <r>
    <x v="669"/>
    <n v="826.09990000000005"/>
    <n v="203.82490000000001"/>
    <n v="415.62110000000001"/>
    <m/>
    <n v="400469361.73900002"/>
    <n v="206.28292200000001"/>
    <n v="50.896503000000003"/>
    <n v="103.783495"/>
    <m/>
    <n v="360575468.39073598"/>
    <n v="90.038215863748334"/>
  </r>
  <r>
    <x v="670"/>
    <n v="842.80060000000003"/>
    <n v="206.97479999999999"/>
    <n v="439.30880000000002"/>
    <m/>
    <n v="401664966.43290001"/>
    <n v="209.826764"/>
    <n v="51.529214000000003"/>
    <n v="109.371948"/>
    <m/>
    <n v="392298098.89048803"/>
    <n v="97.66798991069669"/>
  </r>
  <r>
    <x v="671"/>
    <n v="846.07659999999998"/>
    <n v="207.5966"/>
    <n v="439.82920000000001"/>
    <m/>
    <n v="402333774.26130003"/>
    <n v="210.292214"/>
    <n v="51.598103999999999"/>
    <n v="109.31948300000001"/>
    <m/>
    <n v="393130857.90201098"/>
    <n v="97.712616502011059"/>
  </r>
  <r>
    <x v="672"/>
    <n v="775.14059999999995"/>
    <n v="189.90379999999999"/>
    <n v="441.53609999999998"/>
    <m/>
    <n v="403030992.52359998"/>
    <n v="192.32778999999999"/>
    <n v="47.118907"/>
    <n v="109.553883"/>
    <m/>
    <n v="386413007.12919599"/>
    <n v="95.876747519998489"/>
  </r>
  <r>
    <x v="673"/>
    <n v="772.08540000000005"/>
    <n v="189.77250000000001"/>
    <n v="441.26310000000001"/>
    <m/>
    <n v="404550334.14929998"/>
    <n v="190.850269"/>
    <n v="46.909489999999998"/>
    <n v="109.074956"/>
    <m/>
    <n v="387950028.186122"/>
    <n v="95.896603077071845"/>
  </r>
  <r>
    <x v="674"/>
    <n v="777.17660000000001"/>
    <n v="190.49209999999999"/>
    <n v="442.3329"/>
    <m/>
    <n v="405454138.40380001"/>
    <n v="191.68052"/>
    <n v="46.982404000000002"/>
    <n v="109.095668"/>
    <m/>
    <n v="384457509.80445302"/>
    <n v="94.821454115129526"/>
  </r>
  <r>
    <x v="675"/>
    <n v="774.46699999999998"/>
    <n v="191.2338"/>
    <n v="439.70510000000002"/>
    <m/>
    <n v="403975801.76660001"/>
    <n v="191.71123499999999"/>
    <n v="47.337933999999997"/>
    <n v="108.844415"/>
    <m/>
    <n v="363930273.46525902"/>
    <n v="90.087146773093707"/>
  </r>
  <r>
    <x v="676"/>
    <n v="775.25250000000005"/>
    <n v="191.50360000000001"/>
    <n v="439.47590000000002"/>
    <m/>
    <n v="404400889.78320003"/>
    <n v="191.70395500000001"/>
    <n v="47.354891000000002"/>
    <n v="108.673327"/>
    <m/>
    <n v="364342518.41953999"/>
    <n v="90.094390893863903"/>
  </r>
  <r>
    <x v="677"/>
    <n v="793.74969999999996"/>
    <n v="196.6463"/>
    <n v="434.166"/>
    <m/>
    <n v="405607079.78030002"/>
    <n v="195.694242"/>
    <n v="48.481968999999999"/>
    <n v="107.041031"/>
    <m/>
    <n v="365483405.70135301"/>
    <n v="90.107748094367508"/>
  </r>
  <r>
    <x v="678"/>
    <n v="783.51379999999995"/>
    <n v="195.43989999999999"/>
    <n v="394.93849999999998"/>
    <m/>
    <n v="405435470.72359997"/>
    <n v="193.25240600000001"/>
    <n v="48.204934000000002"/>
    <n v="97.410938999999999"/>
    <m/>
    <n v="382129727.87163502"/>
    <n v="94.251676398621441"/>
  </r>
  <r>
    <x v="679"/>
    <n v="778.50319999999999"/>
    <n v="194.5103"/>
    <n v="393.54689999999999"/>
    <m/>
    <n v="405920628.76010001"/>
    <n v="191.78704999999999"/>
    <n v="47.918309000000001"/>
    <n v="96.951688000000004"/>
    <m/>
    <n v="382498428.267784"/>
    <n v="94.229857062485351"/>
  </r>
  <r>
    <x v="680"/>
    <n v="782.80859999999996"/>
    <n v="193.9896"/>
    <n v="395.76929999999999"/>
    <m/>
    <n v="406287642.53750002"/>
    <n v="192.673495"/>
    <n v="47.746862"/>
    <n v="97.411108999999996"/>
    <m/>
    <n v="382931649.15267599"/>
    <n v="94.25136505778211"/>
  </r>
  <r>
    <x v="681"/>
    <n v="786.75869999999998"/>
    <n v="194.43109999999999"/>
    <n v="395.85849999999999"/>
    <m/>
    <n v="407198280.15259999"/>
    <n v="193.21267800000001"/>
    <n v="47.748506999999996"/>
    <n v="97.215170000000001"/>
    <m/>
    <n v="383586516.39018899"/>
    <n v="94.201408769810541"/>
  </r>
  <r>
    <x v="682"/>
    <n v="789.3152"/>
    <n v="193.6591"/>
    <n v="397.80439999999999"/>
    <m/>
    <n v="408119542.58459997"/>
    <n v="193.402941"/>
    <n v="47.451563"/>
    <n v="97.472519000000005"/>
    <m/>
    <n v="384628963.63689297"/>
    <n v="94.244191591771781"/>
  </r>
  <r>
    <x v="683"/>
    <n v="813.60580000000004"/>
    <n v="200.10990000000001"/>
    <n v="395.21319999999997"/>
    <m/>
    <n v="408536000.66180003"/>
    <n v="199.151555"/>
    <n v="48.982194999999997"/>
    <n v="96.738892000000007"/>
    <m/>
    <n v="391179318.685709"/>
    <n v="95.751492659649486"/>
  </r>
  <r>
    <x v="684"/>
    <n v="805.16060000000004"/>
    <n v="199.24260000000001"/>
    <n v="399.15260000000001"/>
    <m/>
    <n v="407287871.00620002"/>
    <n v="197.688332"/>
    <n v="48.919355000000003"/>
    <n v="98.002574999999993"/>
    <m/>
    <n v="390522547.76580399"/>
    <n v="95.883667441660492"/>
  </r>
  <r>
    <x v="685"/>
    <n v="806.22260000000006"/>
    <n v="199.08170000000001"/>
    <n v="399.37599999999998"/>
    <m/>
    <n v="407764587.60280001"/>
    <n v="197.71766"/>
    <n v="48.822704999999999"/>
    <n v="97.942786999999996"/>
    <m/>
    <n v="390930878.74414599"/>
    <n v="95.871708978551226"/>
  </r>
  <r>
    <x v="686"/>
    <n v="801.00810000000001"/>
    <n v="199.87270000000001"/>
    <n v="397.03269999999998"/>
    <m/>
    <n v="406750630.50489998"/>
    <n v="196.92854500000001"/>
    <n v="49.138879000000003"/>
    <n v="97.610838000000001"/>
    <m/>
    <n v="389188440.75267702"/>
    <n v="95.68232021412652"/>
  </r>
  <r>
    <x v="687"/>
    <n v="801.10410000000002"/>
    <n v="199.72569999999999"/>
    <n v="396.88150000000002"/>
    <m/>
    <n v="406471515.014"/>
    <n v="197.08739"/>
    <n v="49.136457"/>
    <n v="97.640666999999993"/>
    <m/>
    <n v="388119924.18887901"/>
    <n v="95.485147138911103"/>
  </r>
  <r>
    <x v="688"/>
    <n v="803.35829999999999"/>
    <n v="199.76920000000001"/>
    <n v="398.59859999999998"/>
    <m/>
    <n v="407147259.51440001"/>
    <n v="197.31394"/>
    <n v="49.065589000000003"/>
    <n v="97.900351999999998"/>
    <m/>
    <n v="388498069.37316799"/>
    <n v="95.419546686013632"/>
  </r>
  <r>
    <x v="689"/>
    <n v="804.71910000000003"/>
    <n v="200.059"/>
    <n v="399.07499999999999"/>
    <m/>
    <n v="408055933.77209997"/>
    <n v="197.20803799999999"/>
    <n v="49.027346999999999"/>
    <n v="97.799092000000002"/>
    <m/>
    <n v="389009249.21406299"/>
    <n v="95.332334863515399"/>
  </r>
  <r>
    <x v="690"/>
    <n v="806.00900000000001"/>
    <n v="200.45760000000001"/>
    <n v="398.50229999999999"/>
    <m/>
    <n v="408117358.6444"/>
    <n v="197.494417"/>
    <n v="49.117635999999997"/>
    <n v="97.644046000000003"/>
    <m/>
    <n v="388593342.16036302"/>
    <n v="95.216077907372565"/>
  </r>
  <r>
    <x v="691"/>
    <n v="794.68430000000001"/>
    <n v="196.8503"/>
    <n v="402.12119999999999"/>
    <m/>
    <n v="408736908.11949998"/>
    <n v="194.42440500000001"/>
    <n v="48.160637000000001"/>
    <n v="98.381426000000005"/>
    <m/>
    <n v="389364353.56942999"/>
    <n v="95.260385307703572"/>
  </r>
  <r>
    <x v="692"/>
    <n v="797.12350000000004"/>
    <n v="196.78370000000001"/>
    <n v="403.31270000000001"/>
    <m/>
    <n v="409118673.87510002"/>
    <n v="194.83918700000001"/>
    <n v="48.099418"/>
    <n v="98.580858000000006"/>
    <m/>
    <n v="389698656.88388002"/>
    <n v="95.253206897823304"/>
  </r>
  <r>
    <x v="693"/>
    <n v="793.06110000000001"/>
    <n v="196.63300000000001"/>
    <n v="402.84350000000001"/>
    <m/>
    <n v="408419119.55220002"/>
    <n v="194.17824999999999"/>
    <n v="48.144905999999999"/>
    <n v="98.634828999999996"/>
    <m/>
    <n v="388828002.22373199"/>
    <n v="95.203183105152334"/>
  </r>
  <r>
    <x v="694"/>
    <n v="790.87260000000003"/>
    <n v="196.33789999999999"/>
    <n v="401.6438"/>
    <m/>
    <n v="410338110.13789999"/>
    <n v="192.73681400000001"/>
    <n v="47.847835000000003"/>
    <n v="97.881184000000005"/>
    <m/>
    <n v="390925382.62655598"/>
    <n v="95.269089798941636"/>
  </r>
  <r>
    <x v="695"/>
    <n v="791.25800000000004"/>
    <n v="197.00450000000001"/>
    <n v="399.99160000000001"/>
    <m/>
    <n v="389371321.1207"/>
    <n v="203.214247"/>
    <n v="50.595534000000001"/>
    <n v="102.72754500000001"/>
    <m/>
    <n v="385280051.88481802"/>
    <n v="98.949262820870743"/>
  </r>
  <r>
    <x v="696"/>
    <n v="791.72730000000001"/>
    <n v="197.81729999999999"/>
    <n v="393.31060000000002"/>
    <m/>
    <n v="388676277.86720002"/>
    <n v="203.698385"/>
    <n v="50.895130999999999"/>
    <n v="101.192335"/>
    <m/>
    <n v="384357761.32728899"/>
    <n v="98.888916873546222"/>
  </r>
  <r>
    <x v="697"/>
    <n v="794.12369999999999"/>
    <n v="197.62430000000001"/>
    <n v="394.1234"/>
    <m/>
    <n v="389073429.17150003"/>
    <n v="204.106382"/>
    <n v="50.793574"/>
    <n v="101.29794800000001"/>
    <m/>
    <n v="384764798.02532202"/>
    <n v="98.89259177750769"/>
  </r>
  <r>
    <x v="698"/>
    <n v="793.92769999999996"/>
    <n v="196.8135"/>
    <n v="395.41719999999998"/>
    <m/>
    <n v="389948356.38"/>
    <n v="203.59816599999999"/>
    <n v="50.471682999999999"/>
    <n v="101.40245299999999"/>
    <m/>
    <n v="386611674.45974398"/>
    <n v="99.144327225473816"/>
  </r>
  <r>
    <x v="699"/>
    <n v="804.71299999999997"/>
    <n v="198.8109"/>
    <n v="397.5249"/>
    <m/>
    <n v="390105758.46619999"/>
    <n v="206.28072800000001"/>
    <n v="50.963334000000003"/>
    <n v="101.90182799999999"/>
    <m/>
    <n v="383569780.87701398"/>
    <n v="98.324562648117819"/>
  </r>
  <r>
    <x v="700"/>
    <n v="806.26189999999997"/>
    <n v="198.76920000000001"/>
    <n v="397.54360000000003"/>
    <m/>
    <n v="390349125.37849998"/>
    <n v="206.54891900000001"/>
    <n v="50.920878000000002"/>
    <n v="101.843087"/>
    <m/>
    <n v="383804095.18982899"/>
    <n v="98.323288112321336"/>
  </r>
  <r>
    <x v="701"/>
    <n v="809.63130000000001"/>
    <n v="199.55179999999999"/>
    <n v="396.2516"/>
    <m/>
    <n v="390573670.52380002"/>
    <n v="207.29285200000001"/>
    <n v="51.091974"/>
    <n v="101.45374099999999"/>
    <m/>
    <n v="384276448.040151"/>
    <n v="98.387699182281338"/>
  </r>
  <r>
    <x v="702"/>
    <n v="846.76689999999996"/>
    <n v="207.86099999999999"/>
    <n v="398.56729999999999"/>
    <m/>
    <n v="391251228.49409997"/>
    <n v="216.425365"/>
    <n v="53.127245000000002"/>
    <n v="101.869917"/>
    <m/>
    <n v="396309039.19615602"/>
    <n v="101.29272711079355"/>
  </r>
  <r>
    <x v="703"/>
    <n v="820.31830000000002"/>
    <n v="200.11269999999999"/>
    <n v="399.25709999999998"/>
    <m/>
    <n v="391721347.6092"/>
    <n v="209.41373400000001"/>
    <n v="51.085472000000003"/>
    <n v="101.923753"/>
    <m/>
    <n v="396993711.24589801"/>
    <n v="101.34594748764063"/>
  </r>
  <r>
    <x v="704"/>
    <n v="818.93790000000001"/>
    <n v="200.239"/>
    <n v="398.34840000000003"/>
    <m/>
    <n v="391758819.7863"/>
    <n v="209.04134300000001"/>
    <n v="51.112825000000001"/>
    <n v="101.68205"/>
    <m/>
    <n v="396954718.751831"/>
    <n v="101.32630044382034"/>
  </r>
  <r>
    <x v="705"/>
    <n v="819.0249"/>
    <n v="199.9563"/>
    <n v="398.7423"/>
    <m/>
    <n v="391323942.74559999"/>
    <n v="209.295883"/>
    <n v="51.097385000000003"/>
    <n v="101.895707"/>
    <m/>
    <n v="395209704.31274098"/>
    <n v="100.99297823176312"/>
  </r>
  <r>
    <x v="706"/>
    <n v="819.41070000000002"/>
    <n v="200.25700000000001"/>
    <n v="398.59679999999997"/>
    <m/>
    <n v="391079060.78850001"/>
    <n v="209.525588"/>
    <n v="51.206270000000004"/>
    <n v="101.922307"/>
    <m/>
    <n v="389719054.647596"/>
    <n v="99.65224265953745"/>
  </r>
  <r>
    <x v="707"/>
    <n v="814.04989999999998"/>
    <n v="200.15379999999999"/>
    <n v="396.68340000000001"/>
    <m/>
    <n v="390447453.71810001"/>
    <n v="208.49153799999999"/>
    <n v="51.262672999999999"/>
    <n v="101.597128"/>
    <m/>
    <n v="388127208.40685397"/>
    <n v="99.405747101395818"/>
  </r>
  <r>
    <x v="708"/>
    <n v="816.58010000000002"/>
    <n v="200.98419999999999"/>
    <n v="396.23399999999998"/>
    <m/>
    <n v="390525722.54460001"/>
    <n v="209.09764799999999"/>
    <n v="51.465035"/>
    <n v="101.461691"/>
    <m/>
    <n v="387585841.973194"/>
    <n v="99.247199249194068"/>
  </r>
  <r>
    <x v="709"/>
    <n v="814.84230000000002"/>
    <n v="200.50829999999999"/>
    <n v="396.28949999999998"/>
    <m/>
    <n v="390870568.1742"/>
    <n v="208.46857399999999"/>
    <n v="51.297876000000002"/>
    <n v="101.386375"/>
    <m/>
    <n v="387489063.28839999"/>
    <n v="99.134878611711443"/>
  </r>
  <r>
    <x v="710"/>
    <n v="818.53290000000004"/>
    <n v="200.72739999999999"/>
    <n v="397.92959999999999"/>
    <m/>
    <n v="391863960.95639998"/>
    <n v="208.88190299999999"/>
    <n v="51.223745999999998"/>
    <n v="101.547894"/>
    <m/>
    <n v="388823325.31770003"/>
    <n v="99.224058361662344"/>
  </r>
  <r>
    <x v="711"/>
    <n v="817.23050000000001"/>
    <n v="200.36109999999999"/>
    <n v="398.09969999999998"/>
    <m/>
    <n v="391806639.96249998"/>
    <n v="208.58005399999999"/>
    <n v="51.137749999999997"/>
    <n v="101.606165"/>
    <m/>
    <n v="388720039.20357102"/>
    <n v="99.212213259268808"/>
  </r>
  <r>
    <x v="712"/>
    <n v="805.24959999999999"/>
    <n v="197.28030000000001"/>
    <n v="401.17739999999998"/>
    <m/>
    <n v="392283828.56169999"/>
    <n v="205.272188"/>
    <n v="50.290194"/>
    <n v="102.267127"/>
    <m/>
    <n v="388856043.95191503"/>
    <n v="99.126197829170565"/>
  </r>
  <r>
    <x v="713"/>
    <n v="800.63879999999995"/>
    <n v="196.3535"/>
    <n v="400.90660000000003"/>
    <m/>
    <n v="392161087.78490001"/>
    <n v="204.16069400000001"/>
    <n v="50.069603000000001"/>
    <n v="102.230082"/>
    <m/>
    <n v="388588759.99898499"/>
    <n v="99.089066228856851"/>
  </r>
  <r>
    <x v="714"/>
    <n v="800.01800000000003"/>
    <n v="196.65539999999999"/>
    <n v="399.71039999999999"/>
    <m/>
    <n v="392214730.40030003"/>
    <n v="203.974491"/>
    <n v="50.139727999999998"/>
    <n v="101.911114"/>
    <m/>
    <n v="388376139.10154498"/>
    <n v="99.021303637719754"/>
  </r>
  <r>
    <x v="715"/>
    <n v="824.02300000000002"/>
    <n v="202.12110000000001"/>
    <n v="401.10219999999998"/>
    <m/>
    <n v="396559845.32630002"/>
    <n v="207.79284899999999"/>
    <n v="50.968625000000003"/>
    <n v="101.14543999999999"/>
    <m/>
    <n v="393156509.64430797"/>
    <n v="99.141785099499501"/>
  </r>
  <r>
    <x v="716"/>
    <n v="832.02599999999995"/>
    <n v="203.38489999999999"/>
    <n v="402.1549"/>
    <m/>
    <n v="406470642.89950001"/>
    <n v="204.69522599999999"/>
    <n v="50.036799000000002"/>
    <n v="98.938239999999993"/>
    <m/>
    <n v="391432854.43096298"/>
    <n v="96.300399861287119"/>
  </r>
  <r>
    <x v="717"/>
    <n v="832.44420000000002"/>
    <n v="203.5984"/>
    <n v="403.19189999999998"/>
    <m/>
    <n v="406898653.13150001"/>
    <n v="204.58268799999999"/>
    <n v="50.036636999999999"/>
    <n v="99.089022999999997"/>
    <m/>
    <n v="391937946.16789597"/>
    <n v="96.323235073779145"/>
  </r>
  <r>
    <x v="718"/>
    <n v="829.79349999999999"/>
    <n v="203.16030000000001"/>
    <n v="401.79969999999997"/>
    <m/>
    <n v="406945446.96289998"/>
    <n v="203.90779800000001"/>
    <n v="49.923226999999997"/>
    <n v="98.735518999999996"/>
    <m/>
    <n v="391515584.04204798"/>
    <n v="96.208370670809174"/>
  </r>
  <r>
    <x v="719"/>
    <n v="832.20650000000001"/>
    <n v="203.31319999999999"/>
    <n v="401.88459999999998"/>
    <m/>
    <n v="407570143.54369998"/>
    <n v="204.187307"/>
    <n v="49.884222999999999"/>
    <n v="98.605014999999995"/>
    <m/>
    <n v="392237494.59539801"/>
    <n v="96.238034313556625"/>
  </r>
  <r>
    <x v="720"/>
    <n v="810.57600000000002"/>
    <n v="197.09469999999999"/>
    <n v="404.83730000000003"/>
    <m/>
    <n v="407730194.02209997"/>
    <n v="198.802054"/>
    <n v="48.339491000000002"/>
    <n v="99.290487999999996"/>
    <m/>
    <n v="391880014.428541"/>
    <n v="96.112581352584385"/>
  </r>
  <r>
    <x v="721"/>
    <n v="811.52480000000003"/>
    <n v="197.149"/>
    <n v="404.4778"/>
    <m/>
    <n v="407684467.22030002"/>
    <n v="199.05708100000001"/>
    <n v="48.358232000000001"/>
    <n v="99.213443999999996"/>
    <m/>
    <n v="392722728.35301799"/>
    <n v="96.330068945404008"/>
  </r>
  <r>
    <x v="722"/>
    <n v="803.28139999999996"/>
    <n v="195.29740000000001"/>
    <n v="402.0634"/>
    <m/>
    <n v="407430940.97039998"/>
    <n v="197.15768199999999"/>
    <n v="47.933866000000002"/>
    <n v="98.682588999999993"/>
    <m/>
    <n v="392531186.49313903"/>
    <n v="96.34299878114966"/>
  </r>
  <r>
    <x v="723"/>
    <n v="802.38319999999999"/>
    <n v="195.78479999999999"/>
    <n v="401.26990000000001"/>
    <m/>
    <n v="407519893.42629999"/>
    <n v="196.89424099999999"/>
    <n v="48.043004000000003"/>
    <n v="98.466334000000003"/>
    <m/>
    <n v="385740589.61108702"/>
    <n v="94.655646468667001"/>
  </r>
  <r>
    <x v="724"/>
    <n v="806.62919999999997"/>
    <n v="196.6464"/>
    <n v="432.9572"/>
    <m/>
    <n v="408834709.97920001"/>
    <n v="197.299588"/>
    <n v="48.099243000000001"/>
    <n v="105.90030400000001"/>
    <m/>
    <n v="387306373.72068799"/>
    <n v="94.734220032441158"/>
  </r>
  <r>
    <x v="725"/>
    <n v="803.64549999999997"/>
    <n v="193.73689999999999"/>
    <n v="434.53"/>
    <m/>
    <n v="409850860.90390003"/>
    <n v="196.08242300000001"/>
    <n v="47.270097"/>
    <n v="106.02149300000001"/>
    <m/>
    <n v="388185933.536116"/>
    <n v="94.713948551918762"/>
  </r>
  <r>
    <x v="726"/>
    <n v="801.81290000000001"/>
    <n v="192.74780000000001"/>
    <n v="433.24970000000002"/>
    <m/>
    <n v="410074524.11220002"/>
    <n v="195.528581"/>
    <n v="47.003115000000001"/>
    <n v="105.651455"/>
    <m/>
    <n v="387289601.90969402"/>
    <n v="94.443711846807659"/>
  </r>
  <r>
    <x v="727"/>
    <n v="792.00810000000001"/>
    <n v="191.24"/>
    <n v="433.46910000000003"/>
    <m/>
    <n v="410034904.87720001"/>
    <n v="193.156263"/>
    <n v="46.639932000000002"/>
    <n v="105.715171"/>
    <m/>
    <n v="376870151.74141401"/>
    <n v="91.911724406555479"/>
  </r>
  <r>
    <x v="728"/>
    <n v="787.11580000000004"/>
    <n v="190.7501"/>
    <n v="432.90839999999997"/>
    <m/>
    <n v="410117131.26770002"/>
    <n v="191.924633"/>
    <n v="46.511127000000002"/>
    <n v="105.557258"/>
    <m/>
    <n v="372330375.33763897"/>
    <n v="90.786350276746646"/>
  </r>
  <r>
    <x v="729"/>
    <n v="793.34630000000004"/>
    <n v="191.5925"/>
    <n v="433.01499999999999"/>
    <m/>
    <n v="411266528.27539998"/>
    <n v="192.90320199999999"/>
    <n v="46.585970000000003"/>
    <n v="105.28816999999999"/>
    <m/>
    <n v="369198148.38001001"/>
    <n v="89.771017818591019"/>
  </r>
  <r>
    <x v="730"/>
    <n v="758.40340000000003"/>
    <n v="183.70189999999999"/>
    <n v="432.69279999999998"/>
    <m/>
    <n v="411996537.82200003"/>
    <n v="184.08004199999999"/>
    <n v="44.588214999999998"/>
    <n v="105.02340700000001"/>
    <m/>
    <n v="352728457.92148298"/>
    <n v="85.614422826503613"/>
  </r>
  <r>
    <x v="731"/>
    <n v="754.64739999999995"/>
    <n v="183.45609999999999"/>
    <n v="431.96859999999998"/>
    <m/>
    <n v="411857235.91850001"/>
    <n v="183.23033699999999"/>
    <n v="44.543615000000003"/>
    <n v="104.88309099999999"/>
    <m/>
    <n v="353300341.98622"/>
    <n v="85.782235001483016"/>
  </r>
  <r>
    <x v="732"/>
    <n v="758.01030000000003"/>
    <n v="184.44839999999999"/>
    <n v="431.96839999999997"/>
    <m/>
    <n v="412747740.09920001"/>
    <n v="183.649776"/>
    <n v="44.687925"/>
    <n v="104.656757"/>
    <m/>
    <n v="354250669.70750302"/>
    <n v="85.827403833237753"/>
  </r>
  <r>
    <x v="733"/>
    <n v="752.28189999999995"/>
    <n v="182.3058"/>
    <n v="433.95749999999998"/>
    <m/>
    <n v="413400482.27020001"/>
    <n v="181.97412199999999"/>
    <n v="44.099077999999999"/>
    <n v="104.97266399999999"/>
    <m/>
    <n v="346793973.67813498"/>
    <n v="83.888139601024761"/>
  </r>
  <r>
    <x v="734"/>
    <n v="760.36950000000002"/>
    <n v="181.84460000000001"/>
    <n v="386.07839999999999"/>
    <m/>
    <n v="414423898.14649999"/>
    <n v="183.476268"/>
    <n v="43.878888000000003"/>
    <n v="93.160264999999995"/>
    <m/>
    <n v="347184947.69371402"/>
    <n v="83.775320208725802"/>
  </r>
  <r>
    <x v="735"/>
    <n v="758.93809999999996"/>
    <n v="181.9324"/>
    <n v="385.48500000000001"/>
    <m/>
    <n v="414173730.3556"/>
    <n v="183.24148600000001"/>
    <n v="43.926591000000002"/>
    <n v="93.073262"/>
    <m/>
    <n v="347097755.61923099"/>
    <n v="83.804869835955273"/>
  </r>
  <r>
    <x v="736"/>
    <n v="755.40650000000005"/>
    <n v="180.87790000000001"/>
    <n v="385.9058"/>
    <m/>
    <n v="412541981.54369998"/>
    <n v="183.11021299999999"/>
    <n v="43.844726000000001"/>
    <n v="93.543401000000003"/>
    <m/>
    <n v="345428657.55201697"/>
    <n v="83.731758949586137"/>
  </r>
  <r>
    <x v="737"/>
    <n v="752.11040000000003"/>
    <n v="181.4538"/>
    <n v="383.75639999999999"/>
    <m/>
    <n v="411974436.08469999"/>
    <n v="182.56239600000001"/>
    <n v="44.044916999999998"/>
    <n v="93.150537"/>
    <m/>
    <n v="343337953.10405701"/>
    <n v="83.339625722181538"/>
  </r>
  <r>
    <x v="738"/>
    <n v="745.07629999999995"/>
    <n v="181.3424"/>
    <n v="381.6454"/>
    <m/>
    <n v="410940331.89749998"/>
    <n v="181.31009399999999"/>
    <n v="44.128644999999999"/>
    <n v="92.871244000000004"/>
    <m/>
    <n v="342637773.38611799"/>
    <n v="83.378959617811731"/>
  </r>
  <r>
    <x v="739"/>
    <n v="741.88549999999998"/>
    <n v="180.98650000000001"/>
    <n v="349.90480000000002"/>
    <m/>
    <n v="410807519.04140002"/>
    <n v="180.59199599999999"/>
    <n v="44.056277000000001"/>
    <n v="85.174876999999995"/>
    <m/>
    <n v="342517089.195723"/>
    <n v="83.376538480836587"/>
  </r>
  <r>
    <x v="740"/>
    <n v="742.56269999999995"/>
    <n v="180.99199999999999"/>
    <n v="349.88330000000002"/>
    <m/>
    <n v="410970541.31910002"/>
    <n v="180.68514099999999"/>
    <n v="44.040140000000001"/>
    <n v="85.135858999999996"/>
    <m/>
    <n v="342679615.06502098"/>
    <n v="83.383011824914661"/>
  </r>
  <r>
    <x v="741"/>
    <n v="753.48680000000002"/>
    <n v="182.69759999999999"/>
    <n v="350.7038"/>
    <m/>
    <n v="410085536.18970001"/>
    <n v="183.738936"/>
    <n v="44.551096000000001"/>
    <n v="85.519671000000002"/>
    <m/>
    <n v="341595813.40797698"/>
    <n v="83.298673877139478"/>
  </r>
  <r>
    <x v="742"/>
    <n v="751.34209999999996"/>
    <n v="182.48429999999999"/>
    <n v="350.52050000000003"/>
    <m/>
    <n v="409921460.3973"/>
    <n v="183.28928199999999"/>
    <n v="44.516894000000001"/>
    <n v="85.509185000000002"/>
    <m/>
    <n v="341266930.62890202"/>
    <n v="83.251784451134299"/>
  </r>
  <r>
    <x v="743"/>
    <n v="752.55380000000002"/>
    <n v="183.20590000000001"/>
    <n v="349.5127"/>
    <m/>
    <n v="409832807.02590001"/>
    <n v="183.62458699999999"/>
    <n v="44.702595000000002"/>
    <n v="85.281777000000005"/>
    <m/>
    <n v="341117843.56514698"/>
    <n v="83.233415606864654"/>
  </r>
  <r>
    <x v="744"/>
    <n v="747.4769"/>
    <n v="180.6789"/>
    <n v="349.88380000000001"/>
    <m/>
    <n v="409626636.56050003"/>
    <n v="182.477611"/>
    <n v="44.108190999999998"/>
    <n v="85.415295"/>
    <m/>
    <n v="340917865.187419"/>
    <n v="83.226488406611949"/>
  </r>
  <r>
    <x v="745"/>
    <n v="752.5883"/>
    <n v="181.86969999999999"/>
    <n v="351.13240000000002"/>
    <m/>
    <n v="411509357.14670002"/>
    <n v="182.88485700000001"/>
    <n v="44.195762999999999"/>
    <n v="85.327926000000005"/>
    <m/>
    <n v="342832101.461757"/>
    <n v="83.310888442213454"/>
  </r>
  <r>
    <x v="746"/>
    <n v="713.22260000000006"/>
    <n v="172.8998"/>
    <n v="355.45940000000002"/>
    <m/>
    <n v="411568108.50629997"/>
    <n v="173.29394199999999"/>
    <n v="42.010008999999997"/>
    <n v="86.367090000000005"/>
    <m/>
    <n v="342720035.76749998"/>
    <n v="83.271766855631839"/>
  </r>
  <r>
    <x v="747"/>
    <n v="711.97460000000001"/>
    <n v="172.6662"/>
    <n v="355.7636"/>
    <m/>
    <n v="412058502.4404"/>
    <n v="172.78483399999999"/>
    <n v="41.903322000000003"/>
    <n v="86.338128999999995"/>
    <m/>
    <n v="341223086.25110602"/>
    <n v="82.809378821265895"/>
  </r>
  <r>
    <x v="748"/>
    <n v="710.14760000000001"/>
    <n v="173.62299999999999"/>
    <n v="353.97410000000002"/>
    <m/>
    <n v="412001327.4612"/>
    <n v="172.36536699999999"/>
    <n v="42.141368999999997"/>
    <n v="85.915767000000002"/>
    <m/>
    <n v="341194689.66102803"/>
    <n v="82.813978237281248"/>
  </r>
  <r>
    <x v="749"/>
    <n v="710.87570000000005"/>
    <n v="173.20429999999999"/>
    <n v="355.05470000000003"/>
    <m/>
    <n v="412726628.51550001"/>
    <n v="172.23887500000001"/>
    <n v="41.965865000000001"/>
    <n v="86.026602999999994"/>
    <m/>
    <n v="341711606.94956398"/>
    <n v="82.793690384998015"/>
  </r>
  <r>
    <x v="750"/>
    <n v="708.91409999999996"/>
    <n v="172.79470000000001"/>
    <n v="354.73309999999998"/>
    <m/>
    <n v="413183801.69510001"/>
    <n v="171.57354599999999"/>
    <n v="41.820298999999999"/>
    <n v="85.853583"/>
    <m/>
    <n v="342079369.14890897"/>
    <n v="82.791089037255873"/>
  </r>
  <r>
    <x v="751"/>
    <n v="709.56759999999997"/>
    <n v="173.38339999999999"/>
    <n v="304.91840000000002"/>
    <m/>
    <n v="413832538.83600003"/>
    <n v="171.46249599999999"/>
    <n v="41.896994999999997"/>
    <n v="73.681590999999997"/>
    <m/>
    <n v="341148438.17116803"/>
    <n v="82.43634952696739"/>
  </r>
  <r>
    <x v="752"/>
    <n v="710.15629999999999"/>
    <n v="174.03989999999999"/>
    <n v="304.70440000000002"/>
    <m/>
    <n v="414540016.38700002"/>
    <n v="171.311881"/>
    <n v="41.98386"/>
    <n v="73.504219000000006"/>
    <m/>
    <n v="341853542.28024"/>
    <n v="82.465752102710752"/>
  </r>
  <r>
    <x v="753"/>
    <n v="713.07730000000004"/>
    <n v="173.93340000000001"/>
    <n v="305.04629999999997"/>
    <m/>
    <n v="414496748.87660003"/>
    <n v="172.03447399999999"/>
    <n v="41.962549000000003"/>
    <n v="73.594376999999994"/>
    <m/>
    <n v="341791139.52054101"/>
    <n v="82.459305277276314"/>
  </r>
  <r>
    <x v="754"/>
    <n v="703.90099999999995"/>
    <n v="171.21440000000001"/>
    <n v="307.35890000000001"/>
    <m/>
    <n v="414786430.5388"/>
    <n v="169.702032"/>
    <n v="41.277723999999999"/>
    <n v="74.100520000000003"/>
    <m/>
    <n v="341676309.85580802"/>
    <n v="82.374032682789718"/>
  </r>
  <r>
    <x v="755"/>
    <n v="708.03899999999999"/>
    <n v="171.62479999999999"/>
    <n v="307.50470000000001"/>
    <m/>
    <n v="414997106.57440001"/>
    <n v="170.61299700000001"/>
    <n v="41.355662000000002"/>
    <n v="74.098034999999996"/>
    <m/>
    <n v="342166651.78134501"/>
    <n v="82.450370463005129"/>
  </r>
  <r>
    <x v="756"/>
    <n v="706.20860000000005"/>
    <n v="171.27699999999999"/>
    <n v="307.21120000000002"/>
    <m/>
    <n v="414886596.33850002"/>
    <n v="170.21726100000001"/>
    <n v="41.282846999999997"/>
    <n v="74.047028999999995"/>
    <m/>
    <n v="342010168.69501901"/>
    <n v="82.434615076351577"/>
  </r>
  <r>
    <x v="757"/>
    <n v="722.70450000000005"/>
    <n v="175.46180000000001"/>
    <n v="307.00450000000001"/>
    <m/>
    <n v="417480371.4971"/>
    <n v="173.11101300000001"/>
    <n v="42.028753999999999"/>
    <n v="73.537469000000002"/>
    <m/>
    <n v="344731315.25781697"/>
    <n v="82.574257089404654"/>
  </r>
  <r>
    <x v="758"/>
    <n v="689.53579999999999"/>
    <n v="168.66059999999999"/>
    <n v="305.34050000000002"/>
    <m/>
    <n v="421274152.14099997"/>
    <n v="163.678639"/>
    <n v="40.035829"/>
    <n v="72.480236000000005"/>
    <m/>
    <n v="342627448.17947698"/>
    <n v="81.331229660821904"/>
  </r>
  <r>
    <x v="759"/>
    <n v="684.40539999999999"/>
    <n v="168.7551"/>
    <n v="303.91109999999998"/>
    <m/>
    <n v="420711103.28839999"/>
    <n v="162.678236"/>
    <n v="40.111871999999998"/>
    <n v="72.237480000000005"/>
    <m/>
    <n v="342429343.598598"/>
    <n v="81.39298937491094"/>
  </r>
  <r>
    <x v="760"/>
    <n v="683.32339999999999"/>
    <n v="169.50200000000001"/>
    <n v="303.36149999999998"/>
    <m/>
    <n v="421167000.79619998"/>
    <n v="162.245237"/>
    <n v="40.245792999999999"/>
    <n v="72.028790999999998"/>
    <m/>
    <n v="342732672.59760201"/>
    <n v="81.376905586068972"/>
  </r>
  <r>
    <x v="761"/>
    <n v="686.99580000000003"/>
    <n v="169.83529999999999"/>
    <n v="303.75599999999997"/>
    <m/>
    <n v="421570605.19870001"/>
    <n v="162.96102999999999"/>
    <n v="40.286324"/>
    <n v="72.053410999999997"/>
    <m/>
    <n v="332907377.63682902"/>
    <n v="78.968356316000467"/>
  </r>
  <r>
    <x v="762"/>
    <n v="703.17190000000005"/>
    <n v="172.47489999999999"/>
    <n v="304.45030000000003"/>
    <m/>
    <n v="422156785.2773"/>
    <n v="166.56652800000001"/>
    <n v="40.855649999999997"/>
    <n v="72.117827000000005"/>
    <m/>
    <n v="333377067.67298901"/>
    <n v="78.96996549611427"/>
  </r>
  <r>
    <x v="763"/>
    <n v="705.61710000000005"/>
    <n v="172.92359999999999"/>
    <n v="355.93130000000002"/>
    <m/>
    <n v="422656154.77389997"/>
    <n v="166.948261"/>
    <n v="40.913541000000002"/>
    <n v="84.212969999999999"/>
    <m/>
    <n v="333947032.11255699"/>
    <n v="79.011515233039034"/>
  </r>
  <r>
    <x v="764"/>
    <n v="691.11680000000001"/>
    <n v="168.7884"/>
    <n v="355.85660000000001"/>
    <m/>
    <n v="422460167.7956"/>
    <n v="163.59336400000001"/>
    <n v="39.953684000000003"/>
    <n v="84.234356000000005"/>
    <m/>
    <n v="333645276.03101802"/>
    <n v="78.976741824437866"/>
  </r>
  <r>
    <x v="765"/>
    <n v="686.94640000000004"/>
    <n v="166.71799999999999"/>
    <n v="355.50830000000002"/>
    <m/>
    <n v="422600184.67540002"/>
    <n v="162.55231900000001"/>
    <n v="39.450527000000001"/>
    <n v="84.124028999999993"/>
    <m/>
    <n v="333868639.72495198"/>
    <n v="79.003429679378172"/>
  </r>
  <r>
    <x v="766"/>
    <n v="708.17750000000001"/>
    <n v="172.3818"/>
    <n v="354.92419999999998"/>
    <m/>
    <n v="422355474.54960001"/>
    <n v="167.67333300000001"/>
    <n v="40.814388000000001"/>
    <n v="84.034474000000003"/>
    <m/>
    <n v="333429754.60325402"/>
    <n v="78.945290092148952"/>
  </r>
  <r>
    <x v="767"/>
    <n v="708.28150000000005"/>
    <n v="172.69720000000001"/>
    <n v="354.75259999999997"/>
    <m/>
    <n v="422694928.88370001"/>
    <n v="167.56328300000001"/>
    <n v="40.856226999999997"/>
    <n v="83.926390999999995"/>
    <m/>
    <n v="328892218.335742"/>
    <n v="77.808413553556775"/>
  </r>
  <r>
    <x v="768"/>
    <n v="709.64269999999999"/>
    <n v="172.76589999999999"/>
    <n v="355.1447"/>
    <m/>
    <n v="422664395.72759998"/>
    <n v="167.89743999999999"/>
    <n v="40.875433000000001"/>
    <n v="84.025222999999997"/>
    <m/>
    <n v="328811315.92226797"/>
    <n v="77.794893358886398"/>
  </r>
  <r>
    <x v="769"/>
    <n v="720.33789999999999"/>
    <n v="173.52690000000001"/>
    <n v="355.66070000000002"/>
    <m/>
    <n v="422791976.42729998"/>
    <n v="170.37643600000001"/>
    <n v="41.043092000000001"/>
    <n v="84.121913000000006"/>
    <m/>
    <n v="316416589.07615602"/>
    <n v="74.839780960357132"/>
  </r>
  <r>
    <x v="770"/>
    <n v="718.7681"/>
    <n v="173.02109999999999"/>
    <n v="355.90129999999999"/>
    <m/>
    <n v="422505623.30779999"/>
    <n v="170.120363"/>
    <n v="40.951194999999998"/>
    <n v="84.235872999999998"/>
    <m/>
    <n v="315989316.308348"/>
    <n v="74.789375306881141"/>
  </r>
  <r>
    <x v="771"/>
    <n v="720.77639999999997"/>
    <n v="172.4477"/>
    <n v="356.40120000000002"/>
    <m/>
    <n v="422013375.13340002"/>
    <n v="170.79468199999999"/>
    <n v="40.863089000000002"/>
    <n v="84.452584000000002"/>
    <m/>
    <n v="313552126.46312797"/>
    <n v="74.299096886209583"/>
  </r>
  <r>
    <x v="772"/>
    <n v="724.1662"/>
    <n v="172.53809999999999"/>
    <n v="356.32850000000002"/>
    <m/>
    <n v="421822352.1074"/>
    <n v="171.675635"/>
    <n v="40.903024000000002"/>
    <n v="84.473594000000006"/>
    <m/>
    <n v="313424316.73385799"/>
    <n v="74.302443947791829"/>
  </r>
  <r>
    <x v="773"/>
    <n v="723.00260000000003"/>
    <n v="172.55690000000001"/>
    <n v="356.08699999999999"/>
    <m/>
    <n v="421895445.42189997"/>
    <n v="171.37008900000001"/>
    <n v="40.900393999999999"/>
    <n v="84.401717000000005"/>
    <m/>
    <n v="313715465.39991897"/>
    <n v="74.358580734665225"/>
  </r>
  <r>
    <x v="774"/>
    <n v="709.82920000000001"/>
    <n v="171.1455"/>
    <n v="355.2303"/>
    <m/>
    <n v="421031043.1049"/>
    <n v="168.59307899999999"/>
    <n v="40.649140000000003"/>
    <n v="84.371521999999999"/>
    <m/>
    <n v="313341315.98801202"/>
    <n v="74.422378377915223"/>
  </r>
  <r>
    <x v="775"/>
    <n v="718.34849999999994"/>
    <n v="171.9504"/>
    <n v="355.81740000000002"/>
    <m/>
    <n v="421798075.69940001"/>
    <n v="170.306253"/>
    <n v="40.766047"/>
    <n v="84.357284000000007"/>
    <m/>
    <n v="312951440.34217203"/>
    <n v="74.19461073245887"/>
  </r>
  <r>
    <x v="776"/>
    <n v="701.05949999999996"/>
    <n v="167.5505"/>
    <n v="357.7002"/>
    <m/>
    <n v="420705764.90429997"/>
    <n v="166.63891000000001"/>
    <n v="39.826053000000002"/>
    <n v="85.023841000000004"/>
    <m/>
    <n v="311814310.05067497"/>
    <n v="74.116956805097473"/>
  </r>
  <r>
    <x v="777"/>
    <n v="705.31910000000005"/>
    <n v="167.536"/>
    <n v="357.9649"/>
    <m/>
    <n v="420845825.24919999"/>
    <n v="167.59560300000001"/>
    <n v="39.809353000000002"/>
    <n v="85.058441000000002"/>
    <m/>
    <n v="311598350.00456399"/>
    <n v="74.040974463760904"/>
  </r>
  <r>
    <x v="778"/>
    <n v="695.24"/>
    <n v="167.81569999999999"/>
    <n v="355.78210000000001"/>
    <m/>
    <n v="420303864.94059998"/>
    <n v="165.413659"/>
    <n v="39.927231999999997"/>
    <n v="84.648781"/>
    <m/>
    <n v="312030886.20068198"/>
    <n v="74.239356862630842"/>
  </r>
  <r>
    <x v="779"/>
    <n v="703.99770000000001"/>
    <n v="170.36920000000001"/>
    <n v="330.38720000000001"/>
    <m/>
    <n v="421495225.19760001"/>
    <n v="167.02388500000001"/>
    <n v="40.420197000000002"/>
    <n v="78.384564999999995"/>
    <m/>
    <n v="313561002.46163601"/>
    <n v="74.392539634259521"/>
  </r>
  <r>
    <x v="780"/>
    <n v="708.8646"/>
    <n v="170.31379999999999"/>
    <n v="330.8245"/>
    <m/>
    <n v="430779834.54860002"/>
    <n v="164.55380299999999"/>
    <n v="39.536158999999998"/>
    <n v="76.796654000000004"/>
    <m/>
    <n v="312130684.020491"/>
    <n v="72.457125191935333"/>
  </r>
  <r>
    <x v="781"/>
    <n v="679.94140000000004"/>
    <n v="162.68719999999999"/>
    <n v="331.02809999999999"/>
    <m/>
    <n v="430908753.03689998"/>
    <n v="157.79243199999999"/>
    <n v="37.754443000000002"/>
    <n v="76.820926999999998"/>
    <m/>
    <n v="312153964.33476597"/>
    <n v="72.440850211282509"/>
  </r>
  <r>
    <x v="782"/>
    <n v="679.57489999999996"/>
    <n v="162.5598"/>
    <n v="330.8537"/>
    <m/>
    <n v="430800440.0395"/>
    <n v="157.74703"/>
    <n v="37.734363000000002"/>
    <n v="76.799758999999995"/>
    <m/>
    <n v="312075054.94543999"/>
    <n v="72.440746559317788"/>
  </r>
  <r>
    <x v="783"/>
    <n v="683.96680000000003"/>
    <n v="163.0351"/>
    <n v="333.0197"/>
    <m/>
    <n v="430283666.86790001"/>
    <n v="158.95718400000001"/>
    <n v="37.890143999999999"/>
    <n v="77.395385000000005"/>
    <m/>
    <n v="311629221.87512702"/>
    <n v="72.424134558377105"/>
  </r>
  <r>
    <x v="784"/>
    <n v="694.20249999999999"/>
    <n v="164.8921"/>
    <n v="332.16520000000003"/>
    <m/>
    <n v="431153006.829"/>
    <n v="161.010706"/>
    <n v="38.244450999999998"/>
    <n v="77.041141999999994"/>
    <m/>
    <n v="306113568.80949098"/>
    <n v="70.998825002025086"/>
  </r>
  <r>
    <x v="785"/>
    <n v="696.28070000000002"/>
    <n v="164.8272"/>
    <n v="332.3879"/>
    <m/>
    <n v="431026969.3574"/>
    <n v="161.53993800000001"/>
    <n v="38.240577000000002"/>
    <n v="77.115336999999997"/>
    <m/>
    <n v="305811628.10445797"/>
    <n v="70.949534448013708"/>
  </r>
  <r>
    <x v="786"/>
    <n v="688.29679999999996"/>
    <n v="162.5026"/>
    <n v="332.08010000000002"/>
    <m/>
    <n v="430978958.64649999"/>
    <n v="159.70543000000001"/>
    <n v="37.705460000000002"/>
    <n v="77.052509000000001"/>
    <m/>
    <n v="305837254.681063"/>
    <n v="70.963384301069453"/>
  </r>
  <r>
    <x v="787"/>
    <n v="686.68439999999998"/>
    <n v="162.2953"/>
    <n v="330.86149999999998"/>
    <m/>
    <n v="430326605.81840003"/>
    <n v="159.57284300000001"/>
    <n v="37.714447"/>
    <n v="76.886135999999993"/>
    <m/>
    <n v="305532224.835958"/>
    <n v="71.000077779270327"/>
  </r>
  <r>
    <x v="788"/>
    <n v="688.12360000000001"/>
    <n v="162.05719999999999"/>
    <n v="330.2165"/>
    <m/>
    <n v="430882088.64740002"/>
    <n v="159.70113799999999"/>
    <n v="37.610568000000001"/>
    <n v="76.637322999999995"/>
    <m/>
    <n v="305883762.33617902"/>
    <n v="70.990131731024491"/>
  </r>
  <r>
    <x v="789"/>
    <n v="692.19669999999996"/>
    <n v="162.54329999999999"/>
    <n v="330.79989999999998"/>
    <m/>
    <n v="431367225.46149999"/>
    <n v="160.46576099999999"/>
    <n v="37.680956999999999"/>
    <n v="76.686378000000005"/>
    <m/>
    <n v="306105658.24664402"/>
    <n v="70.961732876009677"/>
  </r>
  <r>
    <x v="790"/>
    <n v="699.23209999999995"/>
    <n v="162.65119999999999"/>
    <n v="332.084"/>
    <m/>
    <n v="431773462.08289999"/>
    <n v="161.94420500000001"/>
    <n v="37.670495000000003"/>
    <n v="76.911627999999993"/>
    <m/>
    <n v="304624865.392349"/>
    <n v="70.552012141464445"/>
  </r>
  <r>
    <x v="791"/>
    <n v="694.173"/>
    <n v="162.62610000000001"/>
    <n v="330.42899999999997"/>
    <m/>
    <n v="431226950.75770003"/>
    <n v="160.97625600000001"/>
    <n v="37.712415999999997"/>
    <n v="76.625313000000006"/>
    <m/>
    <n v="304499381.95151198"/>
    <n v="70.612326390194852"/>
  </r>
  <r>
    <x v="792"/>
    <n v="691.25940000000003"/>
    <n v="162.65969999999999"/>
    <n v="329.47449999999998"/>
    <m/>
    <n v="430913756.95670003"/>
    <n v="160.41711100000001"/>
    <n v="37.747622999999997"/>
    <n v="76.459498999999994"/>
    <m/>
    <n v="304499533.05043399"/>
    <n v="70.663683424948388"/>
  </r>
  <r>
    <x v="793"/>
    <n v="705.87429999999995"/>
    <n v="167.2704"/>
    <n v="329.46420000000001"/>
    <m/>
    <n v="431284319.94459999"/>
    <n v="163.66797199999999"/>
    <n v="38.784253"/>
    <n v="76.391416000000007"/>
    <m/>
    <n v="309611134.37307698"/>
    <n v="71.788173150567502"/>
  </r>
  <r>
    <x v="794"/>
    <n v="710.28309999999999"/>
    <n v="167.7183"/>
    <n v="330.46749999999997"/>
    <m/>
    <n v="431841849.84640002"/>
    <n v="164.477598"/>
    <n v="38.837899"/>
    <n v="76.525120999999999"/>
    <m/>
    <n v="309861263.73703903"/>
    <n v="71.753412469692847"/>
  </r>
  <r>
    <x v="795"/>
    <n v="713.42819999999995"/>
    <n v="168.55719999999999"/>
    <n v="331.04809999999998"/>
    <m/>
    <n v="432583600.92739999"/>
    <n v="164.922618"/>
    <n v="38.965231000000003"/>
    <n v="76.528120999999999"/>
    <m/>
    <n v="310284460.05444098"/>
    <n v="71.728206845852128"/>
  </r>
  <r>
    <x v="796"/>
    <n v="715.846"/>
    <n v="168.07919999999999"/>
    <n v="332.17009999999999"/>
    <m/>
    <n v="432458662.11189997"/>
    <n v="165.529347"/>
    <n v="38.865957999999999"/>
    <n v="76.809676999999994"/>
    <m/>
    <n v="309324540.51803601"/>
    <n v="71.526961445854297"/>
  </r>
  <r>
    <x v="797"/>
    <n v="703.42470000000003"/>
    <n v="165.01179999999999"/>
    <n v="333.73430000000002"/>
    <m/>
    <n v="432127407.27420002"/>
    <n v="162.78178299999999"/>
    <n v="38.185913999999997"/>
    <n v="77.230532999999994"/>
    <m/>
    <n v="308967579.06717801"/>
    <n v="71.499186088682237"/>
  </r>
  <r>
    <x v="798"/>
    <n v="705.79290000000003"/>
    <n v="164.42359999999999"/>
    <n v="335.13380000000001"/>
    <m/>
    <n v="432040610.86089998"/>
    <n v="163.362629"/>
    <n v="38.057440999999997"/>
    <n v="77.569975999999997"/>
    <m/>
    <n v="308572305.54510599"/>
    <n v="71.422060285081415"/>
  </r>
  <r>
    <x v="799"/>
    <n v="708.34670000000006"/>
    <n v="164.31129999999999"/>
    <n v="335.74470000000002"/>
    <m/>
    <n v="432110301.81620002"/>
    <n v="163.927288"/>
    <n v="38.025314000000002"/>
    <n v="77.698841999999999"/>
    <m/>
    <n v="308495974.16891402"/>
    <n v="71.392876511454745"/>
  </r>
  <r>
    <x v="800"/>
    <n v="703.65279999999996"/>
    <n v="163.3184"/>
    <n v="336.49709999999999"/>
    <m/>
    <n v="432129566.94379997"/>
    <n v="162.833755"/>
    <n v="37.793849999999999"/>
    <n v="77.869491999999994"/>
    <m/>
    <n v="308567259.58835101"/>
    <n v="71.406189993123363"/>
  </r>
  <r>
    <x v="801"/>
    <n v="696.03039999999999"/>
    <n v="163.792"/>
    <n v="334.29849999999999"/>
    <m/>
    <n v="432068311.32870001"/>
    <n v="161.09267500000001"/>
    <n v="37.908819999999999"/>
    <n v="77.371677000000005"/>
    <m/>
    <n v="307352001.78957897"/>
    <n v="71.135048262254543"/>
  </r>
  <r>
    <x v="802"/>
    <n v="698.07590000000005"/>
    <n v="164.77699999999999"/>
    <n v="334.32310000000001"/>
    <m/>
    <n v="433248827.10159999"/>
    <n v="161.12585999999999"/>
    <n v="38.032879000000001"/>
    <n v="77.166533000000001"/>
    <m/>
    <n v="308451187.93675101"/>
    <n v="71.194927404712161"/>
  </r>
  <r>
    <x v="803"/>
    <n v="692.76390000000004"/>
    <n v="164.78210000000001"/>
    <n v="332.88369999999998"/>
    <m/>
    <n v="432913999.4156"/>
    <n v="160.02344600000001"/>
    <n v="38.063471999999997"/>
    <n v="76.893725000000003"/>
    <m/>
    <n v="308474065.64329702"/>
    <n v="71.255276119440083"/>
  </r>
  <r>
    <x v="804"/>
    <n v="691.19820000000004"/>
    <n v="165.58330000000001"/>
    <n v="333.69049999999999"/>
    <m/>
    <n v="433203050.3064"/>
    <n v="159.55524800000001"/>
    <n v="38.223022999999998"/>
    <n v="77.028659000000005"/>
    <m/>
    <n v="309274229.73973"/>
    <n v="71.392440455113032"/>
  </r>
  <r>
    <x v="805"/>
    <n v="712.33579999999995"/>
    <n v="171.3836"/>
    <n v="327.05939999999998"/>
    <m/>
    <n v="433715031.50709999"/>
    <n v="164.24051499999999"/>
    <n v="39.515255000000003"/>
    <n v="75.408822999999998"/>
    <m/>
    <n v="309410971.17364198"/>
    <n v="71.339692815921424"/>
  </r>
  <r>
    <x v="806"/>
    <n v="711.24760000000003"/>
    <n v="171.85749999999999"/>
    <n v="325.98579999999998"/>
    <m/>
    <n v="433458657.34859997"/>
    <n v="164.08660599999999"/>
    <n v="39.647956999999998"/>
    <n v="75.205742000000001"/>
    <m/>
    <n v="309483392.257312"/>
    <n v="71.398595231751599"/>
  </r>
  <r>
    <x v="807"/>
    <n v="708.72349999999994"/>
    <n v="171.09559999999999"/>
    <n v="325.3965"/>
    <m/>
    <n v="431950094.84500003"/>
    <n v="164.07532"/>
    <n v="39.610039"/>
    <n v="75.331965999999994"/>
    <m/>
    <n v="308372953.25677001"/>
    <n v="71.390875227710239"/>
  </r>
  <r>
    <x v="808"/>
    <n v="702.00829999999996"/>
    <n v="168.59100000000001"/>
    <n v="326.00439999999998"/>
    <m/>
    <n v="431754770.54210001"/>
    <n v="162.59422000000001"/>
    <n v="39.04786"/>
    <n v="75.506844000000001"/>
    <m/>
    <n v="302607035.39406699"/>
    <n v="70.087710904530709"/>
  </r>
  <r>
    <x v="809"/>
    <n v="696.33879999999999"/>
    <n v="168.52160000000001"/>
    <n v="273.58519999999999"/>
    <m/>
    <n v="429606214.4914"/>
    <n v="162.087693"/>
    <n v="39.226993"/>
    <n v="63.682785000000003"/>
    <m/>
    <n v="301561982.38002503"/>
    <n v="70.194976750286699"/>
  </r>
  <r>
    <x v="810"/>
    <n v="696.19539999999995"/>
    <n v="168.2278"/>
    <n v="273.89210000000003"/>
    <m/>
    <n v="429965736.82920003"/>
    <n v="161.91880900000001"/>
    <n v="39.125861999999998"/>
    <n v="63.700913"/>
    <m/>
    <n v="300465522.78798097"/>
    <n v="69.881271238907615"/>
  </r>
  <r>
    <x v="811"/>
    <n v="695.3252"/>
    <n v="168.08580000000001"/>
    <n v="273.50650000000002"/>
    <m/>
    <n v="429860077.56830001"/>
    <n v="161.75617099999999"/>
    <n v="39.102445000000003"/>
    <n v="63.626866999999997"/>
    <m/>
    <n v="300572979.41553801"/>
    <n v="69.923446046877956"/>
  </r>
  <r>
    <x v="812"/>
    <n v="692.07600000000002"/>
    <n v="167.25909999999999"/>
    <n v="274.17930000000001"/>
    <m/>
    <n v="430029579.04189998"/>
    <n v="160.936836"/>
    <n v="38.89479"/>
    <n v="63.758242000000003"/>
    <m/>
    <n v="300570576.51281101"/>
    <n v="69.89532608023805"/>
  </r>
  <r>
    <x v="813"/>
    <n v="691.01059999999995"/>
    <n v="167.1765"/>
    <n v="274.36840000000001"/>
    <m/>
    <n v="429857181.05970001"/>
    <n v="160.75353200000001"/>
    <n v="38.891173000000002"/>
    <n v="63.827804"/>
    <m/>
    <n v="300415144.44269103"/>
    <n v="69.887199209303972"/>
  </r>
  <r>
    <x v="814"/>
    <n v="698.24339999999995"/>
    <n v="168.36680000000001"/>
    <n v="275.55520000000001"/>
    <m/>
    <n v="431397448.639"/>
    <n v="161.85617300000001"/>
    <n v="39.028233"/>
    <n v="63.875017999999997"/>
    <m/>
    <n v="301368522.132635"/>
    <n v="69.858670486673375"/>
  </r>
  <r>
    <x v="815"/>
    <n v="700.06219999999996"/>
    <n v="168.43520000000001"/>
    <n v="276.0908"/>
    <m/>
    <n v="432084460.28399998"/>
    <n v="162.01975899999999"/>
    <n v="38.982008"/>
    <n v="63.897415000000002"/>
    <m/>
    <n v="300743595.11349601"/>
    <n v="69.6029648730768"/>
  </r>
  <r>
    <x v="816"/>
    <n v="703.88430000000005"/>
    <n v="168.98410000000001"/>
    <n v="276.61169999999998"/>
    <m/>
    <n v="433065008.21359998"/>
    <n v="162.535482"/>
    <n v="39.020493000000002"/>
    <n v="63.873019999999997"/>
    <m/>
    <n v="301463719.083175"/>
    <n v="69.611654916825913"/>
  </r>
  <r>
    <x v="817"/>
    <n v="701.51589999999999"/>
    <n v="169.47"/>
    <n v="275.54259999999999"/>
    <m/>
    <n v="432928427.03130001"/>
    <n v="162.039694"/>
    <n v="39.145038999999997"/>
    <n v="63.646225000000001"/>
    <m/>
    <n v="301522891.61070001"/>
    <n v="69.647284119991596"/>
  </r>
  <r>
    <x v="818"/>
    <n v="695.37609999999995"/>
    <n v="167.185"/>
    <n v="258.62580000000003"/>
    <m/>
    <n v="434119648.8581"/>
    <n v="160.18074799999999"/>
    <n v="38.511271999999998"/>
    <n v="59.574773999999998"/>
    <m/>
    <n v="301651584.73587102"/>
    <n v="69.485816992925692"/>
  </r>
  <r>
    <x v="819"/>
    <n v="696.5847"/>
    <n v="167.5693"/>
    <n v="258.53089999999997"/>
    <m/>
    <n v="434163084.3143"/>
    <n v="160.44309699999999"/>
    <n v="38.595934999999997"/>
    <n v="59.546956000000002"/>
    <m/>
    <n v="301484552.508358"/>
    <n v="69.440393115068915"/>
  </r>
  <r>
    <x v="820"/>
    <n v="698.32380000000001"/>
    <n v="167.18260000000001"/>
    <n v="259.27769999999998"/>
    <m/>
    <n v="434403040.80489999"/>
    <n v="160.75481400000001"/>
    <n v="38.485596000000001"/>
    <n v="59.685977000000001"/>
    <m/>
    <n v="301354985.70963901"/>
    <n v="69.372209078293309"/>
  </r>
  <r>
    <x v="821"/>
    <n v="690.96339999999998"/>
    <n v="165.48859999999999"/>
    <n v="258.65069999999997"/>
    <m/>
    <n v="432835778.43970001"/>
    <n v="159.63638700000001"/>
    <n v="38.233576999999997"/>
    <n v="59.757237000000003"/>
    <m/>
    <n v="299906813.18309098"/>
    <n v="69.288822255915278"/>
  </r>
  <r>
    <x v="822"/>
    <n v="697.65340000000003"/>
    <n v="164.76060000000001"/>
    <n v="262.3852"/>
    <m/>
    <n v="422894632.87989998"/>
    <n v="164.97097500000001"/>
    <n v="38.960200999999998"/>
    <n v="62.045053000000003"/>
    <m/>
    <n v="299582093.99919301"/>
    <n v="70.84083615794502"/>
  </r>
  <r>
    <x v="823"/>
    <n v="694.92740000000003"/>
    <n v="164.61770000000001"/>
    <n v="261.31209999999999"/>
    <m/>
    <n v="422211890.6365"/>
    <n v="164.592096"/>
    <n v="38.989356999999998"/>
    <n v="61.891221999999999"/>
    <m/>
    <n v="299306574.50872701"/>
    <n v="70.890133875081375"/>
  </r>
  <r>
    <x v="824"/>
    <n v="696.39620000000002"/>
    <n v="165.49520000000001"/>
    <n v="261.15660000000003"/>
    <m/>
    <n v="422709033.04220003"/>
    <n v="164.745994"/>
    <n v="39.151091000000001"/>
    <n v="61.781646000000002"/>
    <m/>
    <n v="299535278.850178"/>
    <n v="70.860865379300918"/>
  </r>
  <r>
    <x v="825"/>
    <n v="695.20709999999997"/>
    <n v="164.84610000000001"/>
    <n v="261.625"/>
    <m/>
    <n v="422979325.95660001"/>
    <n v="164.35959299999999"/>
    <n v="38.972614"/>
    <n v="61.852905"/>
    <m/>
    <n v="299915467.614618"/>
    <n v="70.905467291181736"/>
  </r>
  <r>
    <x v="826"/>
    <n v="698.29639999999995"/>
    <n v="164.11879999999999"/>
    <n v="262.34789999999998"/>
    <m/>
    <n v="422901397.22219998"/>
    <n v="165.12038100000001"/>
    <n v="38.807817"/>
    <n v="62.035240999999999"/>
    <m/>
    <n v="300041768.43932498"/>
    <n v="70.948398470690705"/>
  </r>
  <r>
    <x v="827"/>
    <n v="701.65279999999996"/>
    <n v="163.5504"/>
    <n v="265.80270000000002"/>
    <m/>
    <n v="422282339.88069999"/>
    <n v="166.15726799999999"/>
    <n v="38.730106999999997"/>
    <n v="62.944308999999997"/>
    <m/>
    <n v="299822331.64009202"/>
    <n v="71.000442908598913"/>
  </r>
  <r>
    <x v="828"/>
    <n v="702.66700000000003"/>
    <n v="163.7458"/>
    <n v="265.44380000000001"/>
    <m/>
    <n v="422139007.98500001"/>
    <n v="166.453937"/>
    <n v="38.789544999999997"/>
    <n v="62.880661000000003"/>
    <m/>
    <n v="299600895.53104699"/>
    <n v="70.972094467444421"/>
  </r>
  <r>
    <x v="829"/>
    <n v="700.83259999999996"/>
    <n v="162.09450000000001"/>
    <n v="290.05459999999999"/>
    <m/>
    <n v="423234609.98369998"/>
    <n v="165.58962399999999"/>
    <n v="38.298971000000002"/>
    <n v="68.532816999999994"/>
    <m/>
    <n v="299834814.434138"/>
    <n v="70.843642594750349"/>
  </r>
  <r>
    <x v="830"/>
    <n v="705.23770000000002"/>
    <n v="159.10400000000001"/>
    <n v="244.54179999999999"/>
    <m/>
    <n v="423111805.29890001"/>
    <n v="166.67880500000001"/>
    <n v="37.603299999999997"/>
    <n v="57.796024000000003"/>
    <m/>
    <n v="298877825.261334"/>
    <n v="70.63802558054293"/>
  </r>
  <r>
    <x v="831"/>
    <n v="528.25639999999999"/>
    <n v="115.5137"/>
    <n v="72.625"/>
    <m/>
    <n v="422384893.65549999"/>
    <n v="125.065173"/>
    <n v="27.347971000000001"/>
    <n v="17.194033000000001"/>
    <m/>
    <n v="295363036.65596801"/>
    <n v="69.927462154190607"/>
  </r>
  <r>
    <x v="832"/>
    <n v="527.59199999999998"/>
    <n v="116.9036"/>
    <n v="69.586299999999994"/>
    <m/>
    <n v="421188755.20380002"/>
    <n v="125.262603"/>
    <n v="27.755631999999999"/>
    <n v="16.521405000000001"/>
    <m/>
    <n v="295422882.08090502"/>
    <n v="70.140258596875199"/>
  </r>
  <r>
    <x v="833"/>
    <n v="526.56970000000001"/>
    <n v="116.91330000000001"/>
    <n v="44.243699999999997"/>
    <m/>
    <n v="420194807.37889999"/>
    <n v="125.315613"/>
    <n v="27.823595000000001"/>
    <n v="10.529331000000001"/>
    <m/>
    <n v="294950697.85787803"/>
    <n v="70.19379884718893"/>
  </r>
  <r>
    <x v="834"/>
    <n v="526.67920000000004"/>
    <n v="116.1658"/>
    <n v="45.773099999999999"/>
    <m/>
    <n v="420275797.0747"/>
    <n v="125.317519"/>
    <n v="27.640373"/>
    <n v="10.891204999999999"/>
    <m/>
    <n v="257337502.59773701"/>
    <n v="61.23062626706475"/>
  </r>
  <r>
    <x v="835"/>
    <n v="525.40179999999998"/>
    <n v="116.0986"/>
    <n v="44.419400000000003"/>
    <m/>
    <n v="419259715.90499997"/>
    <n v="125.316547"/>
    <n v="27.691331999999999"/>
    <n v="10.594722000000001"/>
    <m/>
    <n v="256905091.15382901"/>
    <n v="61.275882563456477"/>
  </r>
  <r>
    <x v="836"/>
    <n v="525.34450000000004"/>
    <n v="116.3019"/>
    <n v="44.045000000000002"/>
    <m/>
    <n v="418808134.07929999"/>
    <n v="125.437989"/>
    <n v="27.769732999999999"/>
    <n v="10.516749000000001"/>
    <m/>
    <n v="256716682.661154"/>
    <n v="61.296966742423756"/>
  </r>
  <r>
    <x v="837"/>
    <n v="524.2482"/>
    <n v="117.66670000000001"/>
    <n v="41.651899999999998"/>
    <m/>
    <n v="418245742.59600002"/>
    <n v="125.344539"/>
    <n v="28.133389000000001"/>
    <n v="9.9587149999999998"/>
    <m/>
    <n v="256765005.10319701"/>
    <n v="61.390942920180876"/>
  </r>
  <r>
    <x v="838"/>
    <n v="526.67930000000001"/>
    <n v="119.1069"/>
    <n v="41.096800000000002"/>
    <m/>
    <n v="419323638.17290002"/>
    <n v="125.602101"/>
    <n v="28.404527999999999"/>
    <n v="9.8007349999999995"/>
    <m/>
    <n v="257829536.174054"/>
    <n v="61.487002568584735"/>
  </r>
  <r>
    <x v="839"/>
    <n v="527.84879999999998"/>
    <n v="119.2567"/>
    <n v="41.832900000000002"/>
    <m/>
    <n v="419901571.07859999"/>
    <n v="125.707746"/>
    <n v="28.401108000000001"/>
    <n v="9.9625489999999992"/>
    <m/>
    <n v="257821502.554589"/>
    <n v="61.400461515855639"/>
  </r>
  <r>
    <x v="840"/>
    <n v="523.15009999999995"/>
    <n v="119.0637"/>
    <n v="41.132599999999996"/>
    <m/>
    <n v="419697268.60509998"/>
    <n v="124.649394"/>
    <n v="28.368948"/>
    <n v="9.8005399999999998"/>
    <m/>
    <n v="257943795.95744899"/>
    <n v="61.459488839359707"/>
  </r>
  <r>
    <x v="841"/>
    <n v="522.06439999999998"/>
    <n v="120.0095"/>
    <n v="40.412500000000001"/>
    <m/>
    <n v="420541807.35280001"/>
    <n v="124.14090400000001"/>
    <n v="28.536877"/>
    <n v="9.6096269999999997"/>
    <m/>
    <n v="257905152.395556"/>
    <n v="61.326875922039967"/>
  </r>
  <r>
    <x v="842"/>
    <n v="521.58849999999995"/>
    <n v="119.706"/>
    <n v="41.222499999999997"/>
    <m/>
    <n v="420737273.46780002"/>
    <n v="123.970119"/>
    <n v="28.451484000000001"/>
    <n v="9.797682"/>
    <m/>
    <n v="258343121.17978901"/>
    <n v="61.402480234392776"/>
  </r>
  <r>
    <x v="843"/>
    <n v="522.66449999999998"/>
    <n v="120.8711"/>
    <n v="40.2151"/>
    <m/>
    <n v="420439061.47479999"/>
    <n v="124.313973"/>
    <n v="28.74878"/>
    <n v="9.5650250000000003"/>
    <m/>
    <n v="258310863.89876899"/>
    <n v="61.438359935605426"/>
  </r>
  <r>
    <x v="844"/>
    <n v="521.84490000000005"/>
    <n v="121.6293"/>
    <n v="39.578000000000003"/>
    <m/>
    <n v="421443646.43049997"/>
    <n v="123.82317399999999"/>
    <n v="28.860157000000001"/>
    <n v="9.3910540000000005"/>
    <m/>
    <n v="258003397.603654"/>
    <n v="61.218955319142808"/>
  </r>
  <r>
    <x v="845"/>
    <n v="522.41930000000002"/>
    <n v="121.8955"/>
    <n v="39.551699999999997"/>
    <m/>
    <n v="421968478.11049998"/>
    <n v="123.80529"/>
    <n v="28.887346999999998"/>
    <n v="9.3731410000000004"/>
    <m/>
    <n v="258318279.631879"/>
    <n v="61.217435195297632"/>
  </r>
  <r>
    <x v="846"/>
    <n v="521.49959999999999"/>
    <n v="121.73180000000001"/>
    <n v="39.769399999999997"/>
    <m/>
    <n v="421695031.03960001"/>
    <n v="123.66747599999999"/>
    <n v="28.867260000000002"/>
    <n v="9.4308440000000004"/>
    <m/>
    <n v="258127124.37670901"/>
    <n v="61.211801272675928"/>
  </r>
  <r>
    <x v="847"/>
    <n v="519.18859999999995"/>
    <n v="121.32380000000001"/>
    <n v="39.898600000000002"/>
    <m/>
    <n v="420913437.8786"/>
    <n v="123.34807000000001"/>
    <n v="28.823931000000002"/>
    <n v="9.4790510000000001"/>
    <m/>
    <n v="257613335.283804"/>
    <n v="61.20340005825733"/>
  </r>
  <r>
    <x v="848"/>
    <n v="525.3098"/>
    <n v="122.0051"/>
    <n v="40.878100000000003"/>
    <m/>
    <n v="422161408.87739998"/>
    <n v="124.433401"/>
    <n v="28.900106999999998"/>
    <n v="9.6830499999999997"/>
    <m/>
    <n v="258624602.512813"/>
    <n v="61.262018998974931"/>
  </r>
  <r>
    <x v="849"/>
    <n v="516.85339999999997"/>
    <n v="120.0068"/>
    <n v="39.565300000000001"/>
    <m/>
    <n v="420911561.19400001"/>
    <n v="122.793824"/>
    <n v="28.511167"/>
    <n v="9.3999079999999999"/>
    <m/>
    <n v="257669456.29031101"/>
    <n v="61.217006147177322"/>
  </r>
  <r>
    <x v="850"/>
    <n v="517.77890000000002"/>
    <n v="120.19159999999999"/>
    <n v="40.032600000000002"/>
    <m/>
    <n v="421398802.15969998"/>
    <n v="122.871469"/>
    <n v="28.522055000000002"/>
    <n v="9.4999319999999994"/>
    <m/>
    <n v="258039373.214809"/>
    <n v="61.234007285340674"/>
  </r>
  <r>
    <x v="851"/>
    <n v="518.3365"/>
    <n v="120.12860000000001"/>
    <n v="40.4499"/>
    <m/>
    <n v="421515657.8628"/>
    <n v="122.969691"/>
    <n v="28.499202"/>
    <n v="9.5962980000000009"/>
    <m/>
    <n v="258358578.28488001"/>
    <n v="61.292759465882916"/>
  </r>
  <r>
    <x v="852"/>
    <n v="520.00980000000004"/>
    <n v="119.9362"/>
    <n v="41.498899999999999"/>
    <m/>
    <n v="421923362.14200002"/>
    <n v="123.247454"/>
    <n v="28.426062999999999"/>
    <n v="9.8356490000000001"/>
    <m/>
    <n v="258646081.439706"/>
    <n v="61.301673395524759"/>
  </r>
  <r>
    <x v="853"/>
    <n v="499.34050000000002"/>
    <n v="115.062"/>
    <n v="20.704899999999999"/>
    <m/>
    <n v="421353264.54549998"/>
    <n v="118.508753"/>
    <n v="27.307727"/>
    <n v="4.9139049999999997"/>
    <m/>
    <n v="257024528.99151301"/>
    <n v="60.999771597535144"/>
  </r>
  <r>
    <x v="854"/>
    <n v="502.1746"/>
    <n v="115.52849999999999"/>
    <n v="20.9986"/>
    <m/>
    <n v="422085653.71990001"/>
    <n v="118.97457199999999"/>
    <n v="27.370865999999999"/>
    <n v="4.9749619999999997"/>
    <m/>
    <n v="257796783.22059599"/>
    <n v="61.076888292363606"/>
  </r>
  <r>
    <x v="855"/>
    <n v="501.66829999999999"/>
    <n v="116.0087"/>
    <n v="19.841899999999999"/>
    <m/>
    <n v="421741854.95169997"/>
    <n v="118.951509"/>
    <n v="27.50704"/>
    <n v="4.7047499999999998"/>
    <m/>
    <n v="257693758.771411"/>
    <n v="61.102249099967423"/>
  </r>
  <r>
    <x v="856"/>
    <n v="501.84589999999997"/>
    <n v="115.55029999999999"/>
    <n v="20.732500000000002"/>
    <m/>
    <n v="421831758.36070001"/>
    <n v="118.968259"/>
    <n v="27.392507999999999"/>
    <n v="4.9148740000000002"/>
    <m/>
    <n v="254275825.733643"/>
    <n v="60.27896683782086"/>
  </r>
  <r>
    <x v="857"/>
    <n v="504.54349999999999"/>
    <n v="115.92400000000001"/>
    <n v="21.312799999999999"/>
    <m/>
    <n v="422672215.11870003"/>
    <n v="119.369924"/>
    <n v="27.426454"/>
    <n v="5.0423939999999998"/>
    <m/>
    <n v="254818228.55275801"/>
    <n v="60.287433012647121"/>
  </r>
  <r>
    <x v="858"/>
    <n v="498.04020000000003"/>
    <n v="114.3231"/>
    <n v="22.609000000000002"/>
    <m/>
    <n v="422892722.57700002"/>
    <n v="117.769868"/>
    <n v="27.033594000000001"/>
    <n v="5.3462730000000001"/>
    <m/>
    <n v="255145697.68746701"/>
    <n v="60.33343305902131"/>
  </r>
  <r>
    <x v="859"/>
    <n v="498.09649999999999"/>
    <n v="112.9836"/>
    <n v="25.2273"/>
    <m/>
    <n v="423504145.29759997"/>
    <n v="117.613134"/>
    <n v="26.678274999999999"/>
    <n v="5.9568009999999996"/>
    <m/>
    <n v="254581177.21775001"/>
    <n v="60.11303078010102"/>
  </r>
  <r>
    <x v="860"/>
    <n v="499.82049999999998"/>
    <n v="113.0806"/>
    <n v="25.975100000000001"/>
    <m/>
    <n v="424383980.76279998"/>
    <n v="117.77553399999999"/>
    <n v="26.645821999999999"/>
    <n v="6.12066"/>
    <m/>
    <n v="254996248.96404299"/>
    <n v="60.086209782401632"/>
  </r>
  <r>
    <x v="861"/>
    <n v="491.00970000000001"/>
    <n v="109.8502"/>
    <n v="28.159300000000002"/>
    <m/>
    <n v="422650830.41939998"/>
    <n v="116.17384"/>
    <n v="25.990769"/>
    <n v="6.6625449999999997"/>
    <m/>
    <n v="253134894.733823"/>
    <n v="59.892203330734048"/>
  </r>
  <r>
    <x v="862"/>
    <n v="488.47140000000002"/>
    <n v="109.2525"/>
    <n v="27.8995"/>
    <m/>
    <n v="421834291.09570003"/>
    <n v="115.796987"/>
    <n v="25.899387999999998"/>
    <n v="6.6138529999999998"/>
    <m/>
    <n v="251951472.35452399"/>
    <n v="59.727593908994145"/>
  </r>
  <r>
    <x v="863"/>
    <n v="487.83240000000001"/>
    <n v="110.6063"/>
    <n v="24.425699999999999"/>
    <m/>
    <n v="421046775.64130002"/>
    <n v="115.861806"/>
    <n v="26.269362000000001"/>
    <n v="5.8011840000000001"/>
    <m/>
    <n v="251399316.001683"/>
    <n v="59.708167962757699"/>
  </r>
  <r>
    <x v="864"/>
    <n v="490.84710000000001"/>
    <n v="111.72110000000001"/>
    <n v="24.191400000000002"/>
    <m/>
    <n v="422067450.42070001"/>
    <n v="116.295891"/>
    <n v="26.469963"/>
    <n v="5.731643"/>
    <m/>
    <n v="251848902.00059599"/>
    <n v="59.670297188177635"/>
  </r>
  <r>
    <x v="865"/>
    <n v="491.91879999999998"/>
    <n v="111.5513"/>
    <n v="26.808700000000002"/>
    <m/>
    <n v="423075842.0966"/>
    <n v="116.272013"/>
    <n v="26.366738000000002"/>
    <n v="6.3366179999999996"/>
    <m/>
    <n v="252626857.09869501"/>
    <n v="59.711955153660902"/>
  </r>
  <r>
    <x v="866"/>
    <n v="497.8562"/>
    <n v="114.52079999999999"/>
    <n v="23.6904"/>
    <m/>
    <n v="424327007.03789997"/>
    <n v="117.32842599999999"/>
    <n v="26.988807999999999"/>
    <n v="5.5830529999999996"/>
    <m/>
    <n v="252682122.99461001"/>
    <n v="59.548913645282298"/>
  </r>
  <r>
    <x v="867"/>
    <n v="499.45920000000001"/>
    <n v="113.6112"/>
    <n v="26.812899999999999"/>
    <m/>
    <n v="425423016.12840003"/>
    <n v="117.402957"/>
    <n v="26.705466000000001"/>
    <n v="6.3026439999999999"/>
    <m/>
    <n v="252927905.08943501"/>
    <n v="59.453272507733104"/>
  </r>
  <r>
    <x v="868"/>
    <n v="490.8981"/>
    <n v="110.86839999999999"/>
    <n v="28.8568"/>
    <m/>
    <n v="426015832.57590002"/>
    <n v="115.230013"/>
    <n v="26.024478999999999"/>
    <n v="6.7736450000000001"/>
    <m/>
    <n v="265639641.44839299"/>
    <n v="62.354405901350148"/>
  </r>
  <r>
    <x v="869"/>
    <n v="494.07130000000001"/>
    <n v="110.4747"/>
    <n v="31.140599999999999"/>
    <m/>
    <n v="426866606.76190001"/>
    <n v="115.74372200000001"/>
    <n v="25.880379999999999"/>
    <n v="7.2951600000000001"/>
    <m/>
    <n v="266415398.95701799"/>
    <n v="62.411862332820199"/>
  </r>
  <r>
    <x v="870"/>
    <n v="490.29759999999999"/>
    <n v="108.78530000000001"/>
    <n v="30.349299999999999"/>
    <m/>
    <n v="426564608.15579998"/>
    <n v="114.940994"/>
    <n v="25.502655000000001"/>
    <n v="7.1148189999999998"/>
    <m/>
    <n v="265469799.887207"/>
    <n v="62.234370787331208"/>
  </r>
  <r>
    <x v="871"/>
    <n v="493.10610000000003"/>
    <n v="107.39409999999999"/>
    <n v="33.292499999999997"/>
    <m/>
    <n v="427332643.02630001"/>
    <n v="115.39162899999999"/>
    <n v="25.131264999999999"/>
    <n v="7.7907690000000001"/>
    <m/>
    <n v="266111477.90503699"/>
    <n v="62.272677327076856"/>
  </r>
  <r>
    <x v="872"/>
    <n v="496.50020000000001"/>
    <n v="108.1818"/>
    <n v="31.803699999999999"/>
    <m/>
    <n v="427122149.1875"/>
    <n v="116.24314099999999"/>
    <n v="25.328071000000001"/>
    <n v="7.4460430000000004"/>
    <m/>
    <n v="263945207.44396901"/>
    <n v="61.796188267469397"/>
  </r>
  <r>
    <x v="873"/>
    <n v="500.38659999999999"/>
    <n v="107.514"/>
    <n v="33.6755"/>
    <m/>
    <n v="427509671.91689998"/>
    <n v="117.04684899999999"/>
    <n v="25.148904999999999"/>
    <n v="7.8771319999999996"/>
    <m/>
    <n v="264220254.68253499"/>
    <n v="61.804509240177971"/>
  </r>
  <r>
    <x v="874"/>
    <n v="496.01929999999999"/>
    <n v="108.0187"/>
    <n v="31.018999999999998"/>
    <m/>
    <n v="426194937.36260003"/>
    <n v="116.383199"/>
    <n v="25.344905000000001"/>
    <n v="7.2781250000000002"/>
    <m/>
    <n v="263402950.23401901"/>
    <n v="61.803397258545999"/>
  </r>
  <r>
    <x v="875"/>
    <n v="491.34"/>
    <n v="108.27549999999999"/>
    <n v="29.186"/>
    <m/>
    <n v="425166485.14859998"/>
    <n v="115.564142"/>
    <n v="25.466612000000001"/>
    <n v="6.8646050000000001"/>
    <m/>
    <n v="263122287.48456499"/>
    <n v="61.886883532835633"/>
  </r>
  <r>
    <x v="876"/>
    <n v="467.21609999999998"/>
    <n v="102.5115"/>
    <n v="36.064100000000003"/>
    <m/>
    <n v="425906650.16659999"/>
    <n v="109.699179"/>
    <n v="24.069006999999999"/>
    <n v="8.4676069999999992"/>
    <m/>
    <n v="263143488.510656"/>
    <n v="61.784310812644826"/>
  </r>
  <r>
    <x v="877"/>
    <n v="470.74349999999998"/>
    <n v="103.0369"/>
    <n v="36.7027"/>
    <m/>
    <n v="426751861.35619998"/>
    <n v="110.308482"/>
    <n v="24.144452000000001"/>
    <n v="8.6004780000000007"/>
    <m/>
    <n v="263215975.52893001"/>
    <n v="61.678928521234887"/>
  </r>
  <r>
    <x v="878"/>
    <n v="463.81099999999998"/>
    <n v="103.232"/>
    <n v="32.802"/>
    <m/>
    <n v="424396976.08969998"/>
    <n v="109.287065"/>
    <n v="24.324396"/>
    <n v="7.7290840000000003"/>
    <m/>
    <n v="261897270.37769699"/>
    <n v="61.710446853500365"/>
  </r>
  <r>
    <x v="879"/>
    <n v="464.93020000000001"/>
    <n v="103.9341"/>
    <n v="32.796599999999998"/>
    <m/>
    <n v="425347681.24510002"/>
    <n v="109.305921"/>
    <n v="24.435092999999998"/>
    <n v="7.7105389999999998"/>
    <m/>
    <n v="262505140.35992301"/>
    <n v="61.715427621823217"/>
  </r>
  <r>
    <x v="880"/>
    <n v="459.05970000000002"/>
    <n v="102.3261"/>
    <n v="34.946399999999997"/>
    <m/>
    <n v="425915450.912"/>
    <n v="107.781885"/>
    <n v="24.024979999999999"/>
    <n v="8.2050090000000004"/>
    <m/>
    <n v="262379191.980519"/>
    <n v="61.603586209115988"/>
  </r>
  <r>
    <x v="881"/>
    <n v="460.7328"/>
    <n v="102.0959"/>
    <n v="36.007100000000001"/>
    <m/>
    <n v="426705208.64270002"/>
    <n v="107.974496"/>
    <n v="23.926565"/>
    <n v="8.438402"/>
    <m/>
    <n v="263066740.15532899"/>
    <n v="61.650698146412111"/>
  </r>
  <r>
    <x v="882"/>
    <n v="462.84980000000002"/>
    <n v="102.3202"/>
    <n v="36.577500000000001"/>
    <m/>
    <n v="427270626.71149999"/>
    <n v="108.32708100000001"/>
    <n v="23.947399000000001"/>
    <n v="8.5607340000000001"/>
    <m/>
    <n v="263563049.108087"/>
    <n v="61.685272197765428"/>
  </r>
  <r>
    <x v="883"/>
    <n v="463.69819999999999"/>
    <n v="102.11799999999999"/>
    <n v="37.576799999999999"/>
    <m/>
    <n v="426361160.19340003"/>
    <n v="108.757139"/>
    <n v="23.951056000000001"/>
    <n v="8.8133730000000003"/>
    <m/>
    <n v="262655599.57037199"/>
    <n v="61.604016522337488"/>
  </r>
  <r>
    <x v="884"/>
    <n v="469.44929999999999"/>
    <n v="102.2012"/>
    <n v="40.168900000000001"/>
    <m/>
    <n v="413998151.16390002"/>
    <n v="113.394057"/>
    <n v="24.686389999999999"/>
    <n v="9.7026760000000003"/>
    <m/>
    <n v="263223942.96992901"/>
    <n v="63.58094649213055"/>
  </r>
  <r>
    <x v="885"/>
    <n v="476.56330000000003"/>
    <n v="100.8922"/>
    <n v="44.262700000000002"/>
    <m/>
    <n v="414984543.7094"/>
    <n v="114.838807"/>
    <n v="24.312279"/>
    <n v="10.666107999999999"/>
    <m/>
    <n v="263288978.27066299"/>
    <n v="63.445490262653145"/>
  </r>
  <r>
    <x v="886"/>
    <n v="562.88679999999999"/>
    <n v="111.1109"/>
    <n v="44.205399999999997"/>
    <m/>
    <n v="415384336.53549999"/>
    <n v="135.50987599999999"/>
    <n v="26.748937999999999"/>
    <n v="10.642048000000001"/>
    <m/>
    <n v="263261490.063519"/>
    <n v="63.377808672142812"/>
  </r>
  <r>
    <x v="887"/>
    <n v="561.25329999999997"/>
    <n v="110.6606"/>
    <n v="43.631799999999998"/>
    <m/>
    <n v="414647168.65259999"/>
    <n v="135.35683900000001"/>
    <n v="26.687895000000001"/>
    <n v="10.522633000000001"/>
    <m/>
    <n v="262495312.71687099"/>
    <n v="63.305704840539988"/>
  </r>
  <r>
    <x v="888"/>
    <n v="554.07270000000005"/>
    <n v="110.1562"/>
    <n v="41.963200000000001"/>
    <m/>
    <n v="412452930.38870001"/>
    <n v="134.335983"/>
    <n v="26.707581000000001"/>
    <n v="10.174058"/>
    <m/>
    <n v="261521699.65521401"/>
    <n v="63.406435107335327"/>
  </r>
  <r>
    <x v="889"/>
    <n v="555.64369999999997"/>
    <n v="108.52370000000001"/>
    <n v="43.619100000000003"/>
    <m/>
    <n v="412421620.83740002"/>
    <n v="134.727103"/>
    <n v="26.313776000000001"/>
    <n v="10.576337000000001"/>
    <m/>
    <n v="261502894.24810699"/>
    <n v="63.406688940589326"/>
  </r>
  <r>
    <x v="890"/>
    <n v="559.14800000000002"/>
    <n v="106.45910000000001"/>
    <n v="46.354199999999999"/>
    <m/>
    <n v="411975930.4364"/>
    <n v="135.72346300000001"/>
    <n v="25.841097000000001"/>
    <n v="11.251677000000001"/>
    <m/>
    <n v="260660150.30564699"/>
    <n v="63.270723129269598"/>
  </r>
  <r>
    <x v="891"/>
    <n v="558.53510000000006"/>
    <n v="104.99290000000001"/>
    <n v="46.785299999999999"/>
    <m/>
    <n v="411076932.23540002"/>
    <n v="135.871185"/>
    <n v="25.540937"/>
    <n v="11.381154"/>
    <m/>
    <n v="259895177.65669599"/>
    <n v="63.22300213816645"/>
  </r>
  <r>
    <x v="892"/>
    <n v="556.87300000000005"/>
    <n v="102.2902"/>
    <n v="51.010199999999998"/>
    <m/>
    <n v="410585612.10790002"/>
    <n v="135.628961"/>
    <n v="24.913245"/>
    <n v="12.423767"/>
    <m/>
    <n v="259449349.27164701"/>
    <n v="63.190073305214824"/>
  </r>
  <r>
    <x v="893"/>
    <n v="568.2174"/>
    <n v="102.2907"/>
    <n v="53.428600000000003"/>
    <m/>
    <n v="410211828.72670001"/>
    <n v="138.518044"/>
    <n v="24.936067999999999"/>
    <n v="13.024637"/>
    <m/>
    <n v="257549010.89858699"/>
    <n v="62.78439402832938"/>
  </r>
  <r>
    <x v="894"/>
    <n v="577.99530000000004"/>
    <n v="106.9534"/>
    <n v="49.106000000000002"/>
    <m/>
    <n v="411805026.97009999"/>
    <n v="140.35654299999999"/>
    <n v="25.971854"/>
    <n v="11.924575000000001"/>
    <m/>
    <n v="258821145.734972"/>
    <n v="62.85040948608048"/>
  </r>
  <r>
    <x v="895"/>
    <n v="582.00530000000003"/>
    <n v="107.10720000000001"/>
    <n v="49.122199999999999"/>
    <m/>
    <n v="412131575.32660002"/>
    <n v="141.218323"/>
    <n v="25.988593999999999"/>
    <n v="11.919058"/>
    <m/>
    <n v="257664352.82171801"/>
    <n v="62.519925249000373"/>
  </r>
  <r>
    <x v="896"/>
    <n v="581.85540000000003"/>
    <n v="107.85509999999999"/>
    <n v="47.204799999999999"/>
    <m/>
    <n v="410932526.4946"/>
    <n v="141.59390200000001"/>
    <n v="26.246426"/>
    <n v="11.487239000000001"/>
    <m/>
    <n v="257172450.88347301"/>
    <n v="62.582646615308136"/>
  </r>
  <r>
    <x v="897"/>
    <n v="580.16880000000003"/>
    <n v="108.13500000000001"/>
    <n v="47.302700000000002"/>
    <m/>
    <n v="410388430.73009998"/>
    <n v="141.37065200000001"/>
    <n v="26.349426999999999"/>
    <n v="11.526324000000001"/>
    <m/>
    <n v="257323088.05089101"/>
    <n v="62.702325110164857"/>
  </r>
  <r>
    <x v="898"/>
    <n v="580.01329999999996"/>
    <n v="106.16719999999999"/>
    <n v="50.870199999999997"/>
    <m/>
    <n v="411745435.49260002"/>
    <n v="140.86696499999999"/>
    <n v="25.784669999999998"/>
    <n v="12.35477"/>
    <m/>
    <n v="257376133.20706001"/>
    <n v="62.508557720656412"/>
  </r>
  <r>
    <x v="899"/>
    <n v="582.56389999999999"/>
    <n v="106.95569999999999"/>
    <n v="49.758699999999997"/>
    <m/>
    <n v="411526289.50470001"/>
    <n v="141.56177"/>
    <n v="25.990003999999999"/>
    <n v="12.091257000000001"/>
    <m/>
    <n v="256536371.73394501"/>
    <n v="62.337784553862662"/>
  </r>
  <r>
    <x v="900"/>
    <n v="574.25229999999999"/>
    <n v="105.1177"/>
    <n v="50.633299999999998"/>
    <m/>
    <n v="411133926.07969999"/>
    <n v="139.67524"/>
    <n v="25.567751000000001"/>
    <n v="12.315524999999999"/>
    <m/>
    <n v="256499688.971228"/>
    <n v="62.388353940293527"/>
  </r>
  <r>
    <x v="901"/>
    <n v="586.07230000000004"/>
    <n v="104.4915"/>
    <n v="59.858199999999997"/>
    <m/>
    <n v="412570599.14590001"/>
    <n v="142.053821"/>
    <n v="25.326937999999998"/>
    <n v="14.508596000000001"/>
    <m/>
    <n v="266034788.27215901"/>
    <n v="64.482245904798319"/>
  </r>
  <r>
    <x v="902"/>
    <n v="587.38980000000004"/>
    <n v="105.69289999999999"/>
    <n v="58.866999999999997"/>
    <m/>
    <n v="412004614.05519998"/>
    <n v="142.56874300000001"/>
    <n v="25.653328999999999"/>
    <n v="14.287947000000001"/>
    <m/>
    <n v="266417142.31203499"/>
    <n v="64.663630751557719"/>
  </r>
  <r>
    <x v="903"/>
    <n v="585.19460000000004"/>
    <n v="102.74379999999999"/>
    <n v="61.911999999999999"/>
    <m/>
    <n v="412388831.14829999"/>
    <n v="141.90360100000001"/>
    <n v="24.914301999999999"/>
    <n v="15.013016"/>
    <m/>
    <n v="266756515.02915999"/>
    <n v="64.685678874079684"/>
  </r>
  <r>
    <x v="904"/>
    <n v="588.67269999999996"/>
    <n v="103.0363"/>
    <n v="62.497900000000001"/>
    <m/>
    <n v="421786375.68430001"/>
    <n v="139.566552"/>
    <n v="24.428550999999999"/>
    <n v="14.81743"/>
    <m/>
    <n v="265152317.497437"/>
    <n v="62.864125724131746"/>
  </r>
  <r>
    <x v="905"/>
    <n v="560.8664"/>
    <n v="102.2475"/>
    <n v="41.980200000000004"/>
    <m/>
    <n v="420867187.09570003"/>
    <n v="133.264464"/>
    <n v="24.294481000000001"/>
    <n v="9.974691"/>
    <m/>
    <n v="265514439.53994101"/>
    <n v="63.087465043827784"/>
  </r>
  <r>
    <x v="906"/>
    <n v="559.83489999999995"/>
    <n v="103.2431"/>
    <n v="41.126199999999997"/>
    <m/>
    <n v="421804129.67860001"/>
    <n v="132.72390200000001"/>
    <n v="24.47655"/>
    <n v="9.7500710000000002"/>
    <m/>
    <n v="265852041.49295399"/>
    <n v="63.027368104604363"/>
  </r>
  <r>
    <x v="907"/>
    <n v="558.96439999999996"/>
    <n v="103.6532"/>
    <n v="40.9512"/>
    <m/>
    <n v="421306786.35699999"/>
    <n v="132.67396099999999"/>
    <n v="24.602784"/>
    <n v="9.7200430000000004"/>
    <m/>
    <n v="266242659.74195999"/>
    <n v="63.194486384645053"/>
  </r>
  <r>
    <x v="908"/>
    <n v="551.97919999999999"/>
    <n v="107.3254"/>
    <n v="36.549799999999998"/>
    <m/>
    <n v="422092223.67299998"/>
    <n v="130.77217899999999"/>
    <n v="25.427002000000002"/>
    <n v="8.659198"/>
    <m/>
    <n v="264852177.04112601"/>
    <n v="62.747466593061482"/>
  </r>
  <r>
    <x v="909"/>
    <n v="548.15030000000002"/>
    <n v="106.54130000000001"/>
    <n v="37.056699999999999"/>
    <m/>
    <n v="421729326.35149997"/>
    <n v="129.97680399999999"/>
    <n v="25.262957"/>
    <n v="8.7868440000000003"/>
    <m/>
    <n v="264622920.57608899"/>
    <n v="62.74709963032852"/>
  </r>
  <r>
    <x v="910"/>
    <n v="543.55330000000004"/>
    <n v="107.0518"/>
    <n v="35.621099999999998"/>
    <m/>
    <n v="421507389.4569"/>
    <n v="128.95463100000001"/>
    <n v="25.397372000000001"/>
    <n v="8.4508840000000003"/>
    <m/>
    <n v="264826549.89427"/>
    <n v="62.828447737414827"/>
  </r>
  <r>
    <x v="911"/>
    <n v="545.3768"/>
    <n v="106.34820000000001"/>
    <n v="36.151899999999998"/>
    <m/>
    <n v="421807409.0223"/>
    <n v="129.29521600000001"/>
    <n v="25.212502000000001"/>
    <n v="8.5707120000000003"/>
    <m/>
    <n v="265111862.15914899"/>
    <n v="62.851400067544361"/>
  </r>
  <r>
    <x v="912"/>
    <n v="522.524"/>
    <n v="100.6293"/>
    <n v="37.620899999999999"/>
    <m/>
    <n v="421027892.8215"/>
    <n v="124.106742"/>
    <n v="23.900863000000001"/>
    <n v="8.9354890000000005"/>
    <m/>
    <n v="264731940.692972"/>
    <n v="62.877530255509321"/>
  </r>
  <r>
    <x v="913"/>
    <n v="517.56470000000002"/>
    <n v="100.33199999999999"/>
    <n v="37.119100000000003"/>
    <m/>
    <n v="419851851.04839998"/>
    <n v="123.273173"/>
    <n v="23.897000999999999"/>
    <n v="8.8409990000000001"/>
    <m/>
    <n v="264925338.82607201"/>
    <n v="63.099719142486698"/>
  </r>
  <r>
    <x v="914"/>
    <n v="513.45989999999995"/>
    <n v="103.18940000000001"/>
    <n v="32.335599999999999"/>
    <m/>
    <n v="418902064.56940001"/>
    <n v="122.572779"/>
    <n v="24.633299000000001"/>
    <n v="7.719131"/>
    <m/>
    <n v="263756372.33591101"/>
    <n v="62.963731775118568"/>
  </r>
  <r>
    <x v="915"/>
    <n v="520.3999"/>
    <n v="102.7568"/>
    <n v="34.056399999999996"/>
    <m/>
    <n v="419234862.05430001"/>
    <n v="124.13087400000001"/>
    <n v="24.510556999999999"/>
    <n v="8.1234660000000005"/>
    <m/>
    <n v="257649005.548471"/>
    <n v="61.456960970745769"/>
  </r>
  <r>
    <x v="916"/>
    <n v="519.87879999999996"/>
    <n v="103.6728"/>
    <n v="32.253599999999999"/>
    <m/>
    <n v="418637273.9831"/>
    <n v="124.18359100000001"/>
    <n v="24.76435"/>
    <n v="7.7044259999999998"/>
    <m/>
    <n v="257397026.648871"/>
    <n v="61.484498071536244"/>
  </r>
  <r>
    <x v="917"/>
    <n v="519.9384"/>
    <n v="103.9773"/>
    <n v="31.7624"/>
    <m/>
    <n v="418401125.1433"/>
    <n v="124.267926"/>
    <n v="24.851103999999999"/>
    <n v="7.5913750000000002"/>
    <m/>
    <n v="256824814.79413199"/>
    <n v="61.382438851274834"/>
  </r>
  <r>
    <x v="918"/>
    <n v="526.24980000000005"/>
    <n v="103.8853"/>
    <n v="33.496499999999997"/>
    <m/>
    <n v="420405455.72619998"/>
    <n v="125.17672899999999"/>
    <n v="24.710740000000001"/>
    <n v="7.9676650000000002"/>
    <m/>
    <n v="257614171.85537699"/>
    <n v="61.277552026621393"/>
  </r>
  <r>
    <x v="919"/>
    <n v="521.97280000000001"/>
    <n v="101.208"/>
    <n v="36.085900000000002"/>
    <m/>
    <n v="420694132.16159999"/>
    <n v="124.074181"/>
    <n v="24.057383000000002"/>
    <n v="8.5777049999999999"/>
    <m/>
    <n v="257903666.37877601"/>
    <n v="61.304317474936454"/>
  </r>
  <r>
    <x v="920"/>
    <n v="525.53920000000005"/>
    <n v="101.53270000000001"/>
    <n v="36.673900000000003"/>
    <m/>
    <n v="421381568.61070001"/>
    <n v="124.718127"/>
    <n v="24.095192000000001"/>
    <n v="8.7032520000000009"/>
    <m/>
    <n v="257632455.994948"/>
    <n v="61.139944218339984"/>
  </r>
  <r>
    <x v="921"/>
    <n v="523.45929999999998"/>
    <n v="102.40179999999999"/>
    <n v="35.3232"/>
    <m/>
    <n v="421482278.75749999"/>
    <n v="124.19485400000001"/>
    <n v="24.295635999999998"/>
    <n v="8.3807080000000003"/>
    <m/>
    <n v="257607782.910445"/>
    <n v="61.119481385991968"/>
  </r>
  <r>
    <x v="922"/>
    <n v="523.59950000000003"/>
    <n v="102.48399999999999"/>
    <n v="36.0212"/>
    <m/>
    <n v="419815546.41790003"/>
    <n v="124.721322"/>
    <n v="24.411673"/>
    <n v="8.5802440000000004"/>
    <m/>
    <n v="256571725.075214"/>
    <n v="61.115346314453291"/>
  </r>
  <r>
    <x v="923"/>
    <n v="515.77819999999997"/>
    <n v="102.3663"/>
    <n v="34.366199999999999"/>
    <m/>
    <n v="419177976.32419997"/>
    <n v="123.045157"/>
    <n v="24.420725000000001"/>
    <n v="8.1984750000000002"/>
    <m/>
    <n v="255852334.732124"/>
    <n v="61.036683505109309"/>
  </r>
  <r>
    <x v="924"/>
    <n v="513.71699999999998"/>
    <n v="102.8019"/>
    <n v="33.060600000000001"/>
    <m/>
    <n v="418571587.2956"/>
    <n v="122.730977"/>
    <n v="24.560172000000001"/>
    <n v="7.898434"/>
    <m/>
    <n v="255440784.60738999"/>
    <n v="61.026785467642078"/>
  </r>
  <r>
    <x v="925"/>
    <n v="512.55050000000006"/>
    <n v="102.4513"/>
    <n v="33.827500000000001"/>
    <m/>
    <n v="418316919.95829999"/>
    <n v="122.526839"/>
    <n v="24.491312000000001"/>
    <n v="8.0865720000000003"/>
    <m/>
    <n v="255583052.87522501"/>
    <n v="61.097947675820251"/>
  </r>
  <r>
    <x v="926"/>
    <n v="512.08910000000003"/>
    <n v="102.24160000000001"/>
    <n v="34.699199999999998"/>
    <m/>
    <n v="418374775.87660003"/>
    <n v="122.39961099999999"/>
    <n v="24.437802000000001"/>
    <n v="8.2938080000000003"/>
    <m/>
    <n v="255933415.45578399"/>
    <n v="61.173242320725322"/>
  </r>
  <r>
    <x v="927"/>
    <n v="504.01089999999999"/>
    <n v="103.51130000000001"/>
    <n v="29.952000000000002"/>
    <m/>
    <n v="416165814.76599997"/>
    <n v="121.108193"/>
    <n v="24.872610000000002"/>
    <n v="7.1971309999999997"/>
    <m/>
    <n v="255120042.158678"/>
    <n v="61.302498452960599"/>
  </r>
  <r>
    <x v="928"/>
    <n v="506.93029999999999"/>
    <n v="103.8364"/>
    <n v="31.090800000000002"/>
    <m/>
    <n v="417650834.73329997"/>
    <n v="121.37658"/>
    <n v="24.862012"/>
    <n v="7.4442089999999999"/>
    <m/>
    <n v="256113940.69023499"/>
    <n v="61.322501810341677"/>
  </r>
  <r>
    <x v="929"/>
    <n v="512.15380000000005"/>
    <n v="103.66840000000001"/>
    <n v="32.957799999999999"/>
    <m/>
    <n v="419230190.42610002"/>
    <n v="122.165295"/>
    <n v="24.728276000000001"/>
    <n v="7.861504"/>
    <m/>
    <n v="256506590.838761"/>
    <n v="61.185142839558168"/>
  </r>
  <r>
    <x v="930"/>
    <n v="511.02569999999997"/>
    <n v="102.36499999999999"/>
    <n v="33.207099999999997"/>
    <m/>
    <n v="419735126.27100003"/>
    <n v="121.749567"/>
    <n v="24.387999000000001"/>
    <n v="7.9114420000000001"/>
    <m/>
    <n v="256379182.296812"/>
    <n v="61.081183405956352"/>
  </r>
  <r>
    <x v="931"/>
    <n v="493.27780000000001"/>
    <n v="98.696700000000007"/>
    <n v="14.203099999999999"/>
    <m/>
    <n v="420136028.23049998"/>
    <n v="117.409069"/>
    <n v="23.491606000000001"/>
    <n v="3.3805960000000002"/>
    <m/>
    <n v="256992801.85279199"/>
    <n v="61.168951145460341"/>
  </r>
  <r>
    <x v="932"/>
    <n v="488.99779999999998"/>
    <n v="98.191599999999994"/>
    <n v="13.2684"/>
    <m/>
    <n v="419862189.57539999"/>
    <n v="116.466263"/>
    <n v="23.386626"/>
    <n v="3.16018"/>
    <m/>
    <n v="256733036.26849401"/>
    <n v="61.146976946917761"/>
  </r>
  <r>
    <x v="933"/>
    <n v="490.30369999999999"/>
    <n v="98.034800000000004"/>
    <n v="13.9529"/>
    <m/>
    <n v="420279939.79009998"/>
    <n v="116.661219"/>
    <n v="23.326072"/>
    <n v="3.319906"/>
    <m/>
    <n v="255714253.783344"/>
    <n v="60.843792333047141"/>
  </r>
  <r>
    <x v="934"/>
    <n v="494.63959999999997"/>
    <n v="98.402100000000004"/>
    <n v="14.790100000000001"/>
    <m/>
    <n v="422073627.45319998"/>
    <n v="117.192728"/>
    <n v="23.313966000000001"/>
    <n v="3.5041519999999999"/>
    <m/>
    <n v="256187867.66438201"/>
    <n v="60.697435471205416"/>
  </r>
  <r>
    <x v="935"/>
    <n v="500.53210000000001"/>
    <n v="96.487499999999997"/>
    <n v="17.997199999999999"/>
    <m/>
    <n v="422090859.40880001"/>
    <n v="118.58396999999999"/>
    <n v="22.859414999999998"/>
    <n v="4.2638210000000001"/>
    <m/>
    <n v="256477828.56410101"/>
    <n v="60.763653807461203"/>
  </r>
  <r>
    <x v="936"/>
    <n v="372.84780000000001"/>
    <n v="72.196399999999997"/>
    <n v="-77.355000000000004"/>
    <m/>
    <n v="423273063.54250002"/>
    <n v="88.086823999999993"/>
    <n v="17.056695999999999"/>
    <n v="-18.275437"/>
    <m/>
    <n v="256311725.68562701"/>
    <n v="60.554698080826782"/>
  </r>
  <r>
    <x v="937"/>
    <n v="374.3451"/>
    <n v="71.878200000000007"/>
    <n v="-76.316299999999998"/>
    <m/>
    <n v="423906120.69800001"/>
    <n v="88.308491000000004"/>
    <n v="16.956160000000001"/>
    <n v="-18.003112999999999"/>
    <m/>
    <n v="256933751.75046501"/>
    <n v="60.611003051194487"/>
  </r>
  <r>
    <x v="938"/>
    <n v="375.10550000000001"/>
    <n v="71.703800000000001"/>
    <n v="-75.594300000000004"/>
    <m/>
    <n v="423893882.27990001"/>
    <n v="88.490425000000002"/>
    <n v="16.915507000000002"/>
    <n v="-17.833307999999999"/>
    <m/>
    <n v="257231942.34244001"/>
    <n v="60.683098552620294"/>
  </r>
  <r>
    <x v="939"/>
    <n v="379.43740000000003"/>
    <n v="71.555499999999995"/>
    <n v="-74.071200000000005"/>
    <m/>
    <n v="424880659.24849999"/>
    <n v="89.304464999999993"/>
    <n v="16.841317"/>
    <n v="-17.433413000000002"/>
    <m/>
    <n v="248362499.15551901"/>
    <n v="58.454649264291227"/>
  </r>
  <r>
    <x v="940"/>
    <n v="379.06020000000001"/>
    <n v="72.404700000000005"/>
    <n v="-75.878299999999996"/>
    <m/>
    <n v="424675186.61500001"/>
    <n v="89.258853000000002"/>
    <n v="17.049430000000001"/>
    <n v="-17.867373000000001"/>
    <m/>
    <n v="247926131.42417201"/>
    <n v="58.380178366516077"/>
  </r>
  <r>
    <x v="941"/>
    <n v="353.21530000000001"/>
    <n v="68.987099999999998"/>
    <n v="-93.214699999999993"/>
    <m/>
    <n v="423098471.84289998"/>
    <n v="83.483001000000002"/>
    <n v="16.305211"/>
    <n v="-22.031442999999999"/>
    <m/>
    <n v="247372914.39008"/>
    <n v="58.46698365810493"/>
  </r>
  <r>
    <x v="942"/>
    <n v="359.12"/>
    <n v="69.500699999999995"/>
    <n v="-91.978300000000004"/>
    <m/>
    <n v="425137062.315"/>
    <n v="84.471581"/>
    <n v="16.347833999999999"/>
    <n v="-21.634976000000002"/>
    <m/>
    <n v="248586760.348524"/>
    <n v="58.472145193574477"/>
  </r>
  <r>
    <x v="943"/>
    <n v="358.89479999999998"/>
    <n v="69.375399999999999"/>
    <n v="-92.566699999999997"/>
    <m/>
    <n v="423930701.59930003"/>
    <n v="84.658837000000005"/>
    <n v="16.364796999999999"/>
    <n v="-21.835338"/>
    <m/>
    <n v="248317237.26875299"/>
    <n v="58.574959617683653"/>
  </r>
  <r>
    <x v="944"/>
    <n v="355.18619999999999"/>
    <n v="67.936400000000006"/>
    <n v="-91.983400000000003"/>
    <m/>
    <n v="423216279.91219997"/>
    <n v="83.925458000000006"/>
    <n v="16.052406999999999"/>
    <n v="-21.734372"/>
    <m/>
    <n v="247854916.04428801"/>
    <n v="58.56459871905394"/>
  </r>
  <r>
    <x v="945"/>
    <n v="359.87619999999998"/>
    <n v="67.795299999999997"/>
    <n v="-89.534099999999995"/>
    <m/>
    <n v="395785350.36430001"/>
    <n v="90.927115000000001"/>
    <n v="17.12931"/>
    <n v="-22.621883"/>
    <m/>
    <n v="246810797.254235"/>
    <n v="62.359760670034504"/>
  </r>
  <r>
    <x v="946"/>
    <n v="360.42579999999998"/>
    <n v="68.976299999999995"/>
    <n v="-91.870599999999996"/>
    <m/>
    <n v="395159774.11559999"/>
    <n v="91.210144"/>
    <n v="17.455293999999999"/>
    <n v="-23.248975999999999"/>
    <m/>
    <n v="246869277.20802599"/>
    <n v="62.473281284902967"/>
  </r>
  <r>
    <x v="947"/>
    <n v="361.19619999999998"/>
    <n v="67.995000000000005"/>
    <n v="-89.571600000000004"/>
    <m/>
    <n v="395629719.64469999"/>
    <n v="91.296529000000007"/>
    <n v="17.186525"/>
    <n v="-22.640260999999999"/>
    <m/>
    <n v="247342949.43222699"/>
    <n v="62.518799056440024"/>
  </r>
  <r>
    <x v="948"/>
    <n v="354.95170000000002"/>
    <n v="67.626000000000005"/>
    <n v="-140.1397"/>
    <m/>
    <n v="393619299.20670003"/>
    <n v="90.176396999999994"/>
    <n v="17.18056"/>
    <n v="-35.602853000000003"/>
    <m/>
    <n v="246623752.054593"/>
    <n v="62.655401437794907"/>
  </r>
  <r>
    <x v="949"/>
    <n v="350.2337"/>
    <n v="66.373000000000005"/>
    <n v="-132.4913"/>
    <m/>
    <n v="394827725.69160002"/>
    <n v="88.705447000000007"/>
    <n v="16.810623"/>
    <n v="-33.556736999999998"/>
    <m/>
    <n v="246750691.37235799"/>
    <n v="62.495786216668833"/>
  </r>
  <r>
    <x v="950"/>
    <n v="285.71690000000001"/>
    <n v="54.081000000000003"/>
    <n v="-188.4853"/>
    <m/>
    <n v="394868728.43800002"/>
    <n v="72.357438999999999"/>
    <n v="13.695944000000001"/>
    <n v="-47.733660999999998"/>
    <m/>
    <n v="264180563.35036299"/>
    <n v="66.903389487284528"/>
  </r>
  <r>
    <x v="951"/>
    <n v="280.47000000000003"/>
    <n v="53.330100000000002"/>
    <n v="-190.58619999999999"/>
    <m/>
    <n v="392253143.046"/>
    <n v="71.502295000000004"/>
    <n v="13.595838000000001"/>
    <n v="-48.587552000000002"/>
    <m/>
    <n v="262700344.698475"/>
    <n v="66.972145247455117"/>
  </r>
  <r>
    <x v="952"/>
    <n v="278.84359999999998"/>
    <n v="52.698599999999999"/>
    <n v="-162.6884"/>
    <m/>
    <n v="392618567.3775"/>
    <n v="71.021501000000001"/>
    <n v="13.42234"/>
    <n v="-41.436757"/>
    <m/>
    <n v="262616048.28833801"/>
    <n v="66.888341537814881"/>
  </r>
  <r>
    <x v="953"/>
    <n v="264.97210000000001"/>
    <n v="49.975000000000001"/>
    <n v="-163.42449999999999"/>
    <m/>
    <n v="392317200.41850001"/>
    <n v="67.540271000000004"/>
    <n v="12.738417"/>
    <n v="-41.656216000000001"/>
    <m/>
    <n v="263267936.685096"/>
    <n v="67.105886870180015"/>
  </r>
  <r>
    <x v="954"/>
    <n v="260.66399999999999"/>
    <n v="48.613799999999998"/>
    <n v="-162.3511"/>
    <m/>
    <n v="391955106.30970001"/>
    <n v="66.503534999999999"/>
    <n v="12.402900000000001"/>
    <n v="-41.420841000000003"/>
    <m/>
    <n v="262792150.44297001"/>
    <n v="67.046492369288586"/>
  </r>
  <r>
    <x v="955"/>
    <n v="258.3175"/>
    <n v="48.238"/>
    <n v="-162.51259999999999"/>
    <m/>
    <n v="391271851.65060002"/>
    <n v="66.019954999999996"/>
    <n v="12.328512999999999"/>
    <n v="-41.534447"/>
    <m/>
    <n v="261382779.65793201"/>
    <n v="66.803369206160781"/>
  </r>
  <r>
    <x v="956"/>
    <n v="261.1386"/>
    <n v="48.664000000000001"/>
    <n v="-162.2354"/>
    <m/>
    <n v="391408015.08249998"/>
    <n v="66.717744999999994"/>
    <n v="12.433062"/>
    <n v="-41.449176999999999"/>
    <m/>
    <n v="261832197.30681899"/>
    <n v="66.894950337598644"/>
  </r>
  <r>
    <x v="957"/>
    <n v="269.5958"/>
    <n v="50.1815"/>
    <n v="-161.45079999999999"/>
    <m/>
    <n v="393296030.55559999"/>
    <n v="68.547805999999994"/>
    <n v="12.759219"/>
    <n v="-41.050707000000003"/>
    <m/>
    <n v="262394250.44481999"/>
    <n v="66.716729908039468"/>
  </r>
  <r>
    <x v="958"/>
    <n v="270.7636"/>
    <n v="50.9711"/>
    <n v="-164.08369999999999"/>
    <m/>
    <n v="392070067.23019999"/>
    <n v="69.060002999999995"/>
    <n v="13.000508"/>
    <n v="-41.850605999999999"/>
    <m/>
    <n v="261927526.85250199"/>
    <n v="66.806305490981003"/>
  </r>
  <r>
    <x v="959"/>
    <n v="277.30119999999999"/>
    <n v="52.658200000000001"/>
    <n v="-166.00460000000001"/>
    <m/>
    <n v="392610842.75300002"/>
    <n v="70.630041000000006"/>
    <n v="13.412314"/>
    <n v="-42.282224999999997"/>
    <m/>
    <n v="262850382.87781599"/>
    <n v="66.949343791603042"/>
  </r>
  <r>
    <x v="960"/>
    <n v="321.92520000000002"/>
    <n v="62.064500000000002"/>
    <n v="-212.45400000000001"/>
    <m/>
    <n v="391563290.47100002"/>
    <n v="82.215367999999998"/>
    <n v="15.850439"/>
    <n v="-54.257894999999998"/>
    <m/>
    <n v="263134650.02089101"/>
    <n v="67.201051892370728"/>
  </r>
  <r>
    <x v="961"/>
    <n v="321.92809999999997"/>
    <n v="61.890500000000003"/>
    <n v="-210.8869"/>
    <m/>
    <n v="392263760.1638"/>
    <n v="82.069293999999999"/>
    <n v="15.777777"/>
    <n v="-53.761505"/>
    <m/>
    <n v="263734328.17116001"/>
    <n v="67.233926494007719"/>
  </r>
  <r>
    <x v="962"/>
    <n v="316.40620000000001"/>
    <n v="60.561999999999998"/>
    <n v="-208.95679999999999"/>
    <m/>
    <n v="392198024.76520002"/>
    <n v="80.675112999999996"/>
    <n v="15.441689"/>
    <n v="-53.278391999999997"/>
    <m/>
    <n v="263756663.93221399"/>
    <n v="67.250890437329218"/>
  </r>
  <r>
    <x v="963"/>
    <n v="322.81009999999998"/>
    <n v="62.066899999999997"/>
    <n v="-199.98339999999999"/>
    <m/>
    <n v="392904328.45279998"/>
    <n v="82.159976"/>
    <n v="15.796950000000001"/>
    <n v="-50.898752000000002"/>
    <m/>
    <n v="266006109.195696"/>
    <n v="67.702514310083913"/>
  </r>
  <r>
    <x v="964"/>
    <n v="325.44279999999998"/>
    <n v="63.718699999999998"/>
    <n v="-205.06819999999999"/>
    <m/>
    <n v="392308395.25590003"/>
    <n v="82.955859000000004"/>
    <n v="16.241992"/>
    <n v="-52.272193000000001"/>
    <m/>
    <n v="266124999.75007099"/>
    <n v="67.835662700126392"/>
  </r>
  <r>
    <x v="965"/>
    <n v="326.59309999999999"/>
    <n v="64.941000000000003"/>
    <n v="-109.495"/>
    <m/>
    <n v="391119355.39749998"/>
    <n v="83.502156999999997"/>
    <n v="16.603883"/>
    <n v="-27.995291000000002"/>
    <m/>
    <n v="266013539.99384299"/>
    <n v="68.013391902706971"/>
  </r>
  <r>
    <x v="966"/>
    <n v="316.57740000000001"/>
    <n v="63.0747"/>
    <n v="-208.33250000000001"/>
    <m/>
    <n v="390176195.51609999"/>
    <n v="81.137035999999995"/>
    <n v="16.165697000000002"/>
    <n v="-53.394466999999999"/>
    <m/>
    <n v="265292690.49407801"/>
    <n v="67.993048664377355"/>
  </r>
  <r>
    <x v="967"/>
    <n v="294.28129999999999"/>
    <n v="59.533700000000003"/>
    <n v="-211.74940000000001"/>
    <m/>
    <n v="389319838.48290002"/>
    <n v="75.588570000000004"/>
    <n v="15.29172"/>
    <n v="-54.389574000000003"/>
    <m/>
    <n v="263280474.53753701"/>
    <n v="67.625753561258861"/>
  </r>
  <r>
    <x v="968"/>
    <n v="311.58049999999997"/>
    <n v="63.6434"/>
    <n v="-214.6422"/>
    <m/>
    <n v="388644522.6099"/>
    <n v="80.171076999999997"/>
    <n v="16.375736"/>
    <n v="-55.228411999999999"/>
    <m/>
    <n v="268831722.93941498"/>
    <n v="69.171622729713206"/>
  </r>
  <r>
    <x v="969"/>
    <n v="351.5197"/>
    <n v="72.709599999999995"/>
    <n v="-115.4271"/>
    <m/>
    <n v="388123120.55080003"/>
    <n v="90.569120999999996"/>
    <n v="18.733643000000001"/>
    <n v="-29.739816000000001"/>
    <m/>
    <n v="279755043.42798698"/>
    <n v="72.078943153650869"/>
  </r>
  <r>
    <x v="970"/>
    <n v="347.45310000000001"/>
    <n v="72.712000000000003"/>
    <n v="-119.5266"/>
    <m/>
    <n v="385822024.80589998"/>
    <n v="90.055278999999999"/>
    <n v="18.845994999999998"/>
    <n v="-30.979724000000001"/>
    <m/>
    <n v="276267707.26211703"/>
    <n v="71.604960188859692"/>
  </r>
  <r>
    <x v="971"/>
    <n v="424.01060000000001"/>
    <n v="87.509500000000003"/>
    <n v="-114.02070000000001"/>
    <m/>
    <n v="387134574.60829997"/>
    <n v="109.52537599999999"/>
    <n v="22.604413000000001"/>
    <n v="-29.452470999999999"/>
    <m/>
    <n v="292339280.94346303"/>
    <n v="75.513606925769892"/>
  </r>
  <r>
    <x v="972"/>
    <n v="414.66070000000002"/>
    <n v="84.841099999999997"/>
    <n v="-110.5587"/>
    <m/>
    <n v="386107357.07889998"/>
    <n v="107.39518200000001"/>
    <n v="21.973448000000001"/>
    <n v="-28.634186"/>
    <m/>
    <n v="292290169.158131"/>
    <n v="75.701787028731061"/>
  </r>
  <r>
    <x v="973"/>
    <n v="409.90219999999999"/>
    <n v="85.247299999999996"/>
    <n v="-119.724"/>
    <m/>
    <n v="383359471.1965"/>
    <n v="106.92371799999999"/>
    <n v="22.236910000000002"/>
    <n v="-31.230218000000001"/>
    <m/>
    <n v="290652684.00153297"/>
    <n v="75.817269648870109"/>
  </r>
  <r>
    <x v="974"/>
    <n v="414.86610000000002"/>
    <n v="86.248999999999995"/>
    <n v="-120.20659999999999"/>
    <m/>
    <n v="384276674.2353"/>
    <n v="107.960261"/>
    <n v="22.444506000000001"/>
    <n v="-31.281264"/>
    <m/>
    <n v="291272408.22759497"/>
    <n v="75.79757704711561"/>
  </r>
  <r>
    <x v="975"/>
    <n v="433.20549999999997"/>
    <n v="90.165800000000004"/>
    <n v="-113.504"/>
    <m/>
    <n v="383636539.41070002"/>
    <n v="112.920813"/>
    <n v="23.502922999999999"/>
    <n v="-29.586337"/>
    <m/>
    <n v="294626542.12724102"/>
    <n v="76.798352570850966"/>
  </r>
  <r>
    <x v="976"/>
    <n v="427.54450000000003"/>
    <n v="87.686999999999998"/>
    <n v="-109.70659999999999"/>
    <m/>
    <n v="382982194.2105"/>
    <n v="111.635608"/>
    <n v="22.895842999999999"/>
    <n v="-28.645353"/>
    <m/>
    <n v="294774050.85876101"/>
    <n v="76.968082410834796"/>
  </r>
  <r>
    <x v="977"/>
    <n v="434.11700000000002"/>
    <n v="87.447199999999995"/>
    <n v="-102.4573"/>
    <m/>
    <n v="384944240.99860001"/>
    <n v="112.773995"/>
    <n v="22.716847999999999"/>
    <n v="-26.616140000000001"/>
    <m/>
    <n v="294952941.31949103"/>
    <n v="76.622250680862564"/>
  </r>
  <r>
    <x v="978"/>
    <n v="431.25330000000002"/>
    <n v="87.849500000000006"/>
    <n v="-107.0939"/>
    <m/>
    <n v="383437854.6196"/>
    <n v="112.47019400000001"/>
    <n v="22.911014000000002"/>
    <n v="-27.929924"/>
    <m/>
    <n v="293465914.35255802"/>
    <n v="76.535457002204154"/>
  </r>
  <r>
    <x v="979"/>
    <n v="445.92619999999999"/>
    <n v="90.597200000000001"/>
    <n v="-109.5446"/>
    <m/>
    <n v="383899701.33200002"/>
    <n v="116.156954"/>
    <n v="23.599184999999999"/>
    <n v="-28.534693000000001"/>
    <m/>
    <n v="293530423.44074798"/>
    <n v="76.460185413611498"/>
  </r>
  <r>
    <x v="980"/>
    <n v="459.63330000000002"/>
    <n v="93.276899999999998"/>
    <n v="-104.13639999999999"/>
    <m/>
    <n v="383974824.51670003"/>
    <n v="119.70402"/>
    <n v="24.292452000000001"/>
    <n v="-27.120632000000001"/>
    <m/>
    <n v="292931049.896038"/>
    <n v="76.289129180472528"/>
  </r>
  <r>
    <x v="981"/>
    <n v="456.2527"/>
    <n v="91.488500000000002"/>
    <n v="-99.448499999999996"/>
    <m/>
    <n v="384296021.68739998"/>
    <n v="118.724284"/>
    <n v="23.806778000000001"/>
    <n v="-25.878098000000001"/>
    <m/>
    <n v="293286739.80270398"/>
    <n v="76.317922448146973"/>
  </r>
  <r>
    <x v="982"/>
    <n v="457.04169999999999"/>
    <n v="92.441900000000004"/>
    <n v="-101.94929999999999"/>
    <m/>
    <n v="384089358.99910003"/>
    <n v="118.99358599999999"/>
    <n v="24.067810999999999"/>
    <n v="-26.543119999999998"/>
    <m/>
    <n v="292828130.932881"/>
    <n v="76.23958437587622"/>
  </r>
  <r>
    <x v="983"/>
    <n v="488.8005"/>
    <n v="97.454300000000003"/>
    <n v="-76.688299999999998"/>
    <m/>
    <n v="385667601.84899998"/>
    <n v="126.741395"/>
    <n v="25.268988"/>
    <n v="-19.884558999999999"/>
    <m/>
    <n v="278362051.98773098"/>
    <n v="72.176675109131352"/>
  </r>
  <r>
    <x v="984"/>
    <n v="488.90499999999997"/>
    <n v="97.363600000000005"/>
    <n v="-76.399000000000001"/>
    <m/>
    <n v="385706122.46740001"/>
    <n v="126.755831"/>
    <n v="25.242948999999999"/>
    <n v="-19.807566999999999"/>
    <m/>
    <n v="278377709.83267403"/>
    <n v="72.173526324099925"/>
  </r>
  <r>
    <x v="985"/>
    <n v="487.67219999999998"/>
    <n v="97.1584"/>
    <n v="-76.976600000000005"/>
    <m/>
    <n v="385422084.66909999"/>
    <n v="126.529387"/>
    <n v="25.208311999999999"/>
    <n v="-19.972026"/>
    <m/>
    <n v="278485327.39224201"/>
    <n v="72.254636791592418"/>
  </r>
  <r>
    <x v="986"/>
    <n v="490.48200000000003"/>
    <n v="97.186899999999994"/>
    <n v="-71.023600000000002"/>
    <m/>
    <n v="385438708.16549999"/>
    <n v="127.252917"/>
    <n v="25.214618999999999"/>
    <n v="-18.426691000000002"/>
    <m/>
    <n v="281427657.71268803"/>
    <n v="73.014892316380525"/>
  </r>
  <r>
    <x v="987"/>
    <n v="490.62479999999999"/>
    <n v="98.712599999999995"/>
    <n v="-76.981399999999994"/>
    <m/>
    <n v="383680924.75999999"/>
    <n v="127.87312799999999"/>
    <n v="25.727784"/>
    <n v="-20.063911000000001"/>
    <m/>
    <n v="278586990.15717202"/>
    <n v="72.609028017599172"/>
  </r>
  <r>
    <x v="988"/>
    <n v="521.66970000000003"/>
    <n v="106.4701"/>
    <n v="-56.732300000000002"/>
    <m/>
    <n v="383432276.79000002"/>
    <n v="136.05263099999999"/>
    <n v="27.767641999999999"/>
    <n v="-14.795911"/>
    <m/>
    <n v="282354397.1045"/>
    <n v="73.6386616870914"/>
  </r>
  <r>
    <x v="989"/>
    <n v="524.38210000000004"/>
    <n v="108.95140000000001"/>
    <n v="13.860799999999999"/>
    <m/>
    <n v="382926313.61000001"/>
    <n v="136.94073299999999"/>
    <n v="28.452314999999999"/>
    <n v="3.619704"/>
    <m/>
    <n v="281335771.72029698"/>
    <n v="73.469950149947067"/>
  </r>
  <r>
    <x v="990"/>
    <n v="560.673"/>
    <n v="115.4873"/>
    <n v="35.482199999999999"/>
    <m/>
    <n v="383709288.5"/>
    <n v="146.119215"/>
    <n v="30.097602999999999"/>
    <n v="9.2471569999999996"/>
    <m/>
    <n v="282148974.59564197"/>
    <n v="73.531963664111814"/>
  </r>
  <r>
    <x v="991"/>
    <n v="575.80060000000003"/>
    <n v="120.2762"/>
    <n v="27.165099999999999"/>
    <m/>
    <n v="383226315.44"/>
    <n v="150.250799"/>
    <n v="31.385162000000001"/>
    <n v="7.088527"/>
    <m/>
    <n v="281136516.20672202"/>
    <n v="73.360441305795007"/>
  </r>
  <r>
    <x v="992"/>
    <n v="574.6259"/>
    <n v="119.45050000000001"/>
    <n v="29.292899999999999"/>
    <m/>
    <n v="383258874.85000002"/>
    <n v="149.93153100000001"/>
    <n v="31.167054"/>
    <n v="7.6431110000000002"/>
    <m/>
    <n v="281772035.33082098"/>
    <n v="73.520028842411278"/>
  </r>
  <r>
    <x v="993"/>
    <n v="583.92010000000005"/>
    <n v="121.8874"/>
    <n v="42.1267"/>
    <m/>
    <n v="383270459.27999997"/>
    <n v="152.35197099999999"/>
    <n v="31.801929000000001"/>
    <n v="10.991377"/>
    <m/>
    <n v="281254724.04169399"/>
    <n v="73.382833774888468"/>
  </r>
  <r>
    <x v="994"/>
    <n v="586.70709999999997"/>
    <n v="123.43470000000001"/>
    <n v="38.746699999999997"/>
    <m/>
    <n v="382809724.02999997"/>
    <n v="153.263374"/>
    <n v="32.244399999999999"/>
    <n v="10.12166"/>
    <m/>
    <n v="280846559.74579799"/>
    <n v="73.364531284421773"/>
  </r>
  <r>
    <x v="995"/>
    <n v="571.52149999999995"/>
    <n v="118.1437"/>
    <n v="44.701000000000001"/>
    <m/>
    <n v="382780516.72000003"/>
    <n v="149.30788699999999"/>
    <n v="30.864605999999998"/>
    <n v="11.677972"/>
    <m/>
    <n v="281029093.87967998"/>
    <n v="73.417815589932403"/>
  </r>
  <r>
    <x v="996"/>
    <n v="580.04849999999999"/>
    <n v="120.23350000000001"/>
    <n v="80.325800000000001"/>
    <m/>
    <n v="383070667.82999998"/>
    <n v="151.42075600000001"/>
    <n v="31.386768"/>
    <n v="20.968924999999999"/>
    <m/>
    <n v="258826217.96432"/>
    <n v="67.566180263946109"/>
  </r>
  <r>
    <x v="997"/>
    <n v="581.0489"/>
    <n v="120.21680000000001"/>
    <n v="117.76349999999999"/>
    <m/>
    <n v="383401226.39999998"/>
    <n v="151.551132"/>
    <n v="31.355350999999999"/>
    <n v="30.715472999999999"/>
    <m/>
    <n v="257901082.59416401"/>
    <n v="67.266629534746841"/>
  </r>
  <r>
    <x v="998"/>
    <n v="597.09109999999998"/>
    <n v="123.02509999999999"/>
    <n v="116.815"/>
    <m/>
    <n v="384185122.87"/>
    <n v="155.41754900000001"/>
    <n v="32.022348999999998"/>
    <n v="30.405915"/>
    <m/>
    <n v="258398314.57815501"/>
    <n v="67.258802904138335"/>
  </r>
  <r>
    <x v="999"/>
    <n v="596.06560000000002"/>
    <n v="122.86409999999999"/>
    <n v="116.9067"/>
    <m/>
    <n v="384553627.29000002"/>
    <n v="155.00194500000001"/>
    <n v="31.949795999999999"/>
    <n v="30.400623"/>
    <m/>
    <n v="259391668.318279"/>
    <n v="67.452664572753136"/>
  </r>
  <r>
    <x v="1000"/>
    <n v="592.15110000000004"/>
    <n v="122.6609"/>
    <n v="216.6379"/>
    <m/>
    <n v="383930515.81999999"/>
    <n v="154.233924"/>
    <n v="31.948723999999999"/>
    <n v="56.42633"/>
    <m/>
    <n v="259105342.44990599"/>
    <n v="67.487561361593777"/>
  </r>
  <r>
    <x v="1001"/>
    <n v="592.5059"/>
    <n v="121.6801"/>
    <n v="283.96359999999999"/>
    <m/>
    <n v="384880845.42000002"/>
    <n v="153.94528099999999"/>
    <n v="31.615005"/>
    <n v="73.779612999999998"/>
    <m/>
    <n v="246727319.81115001"/>
    <n v="64.104858100150338"/>
  </r>
  <r>
    <x v="1002"/>
    <n v="592.30439999999999"/>
    <n v="123.4465"/>
    <n v="280.7022"/>
    <m/>
    <n v="384032062.35000002"/>
    <n v="154.23305999999999"/>
    <n v="32.144841999999997"/>
    <n v="73.093428000000003"/>
    <m/>
    <n v="246130992.44885501"/>
    <n v="64.091261271965251"/>
  </r>
  <r>
    <x v="1003"/>
    <n v="583.61569999999995"/>
    <n v="122.4132"/>
    <n v="279.82589999999999"/>
    <m/>
    <n v="382837687.58999997"/>
    <n v="152.444683"/>
    <n v="31.975221999999999"/>
    <n v="73.092568999999997"/>
    <m/>
    <n v="245122452.38853499"/>
    <n v="64.027774781423531"/>
  </r>
  <r>
    <x v="1004"/>
    <n v="584.25310000000002"/>
    <n v="122.04770000000001"/>
    <n v="280.82859999999999"/>
    <m/>
    <n v="383228018.38"/>
    <n v="152.455737"/>
    <n v="31.847280000000001"/>
    <n v="73.279767000000007"/>
    <m/>
    <n v="245630229.127242"/>
    <n v="64.095060211302396"/>
  </r>
  <r>
    <x v="1005"/>
    <n v="575.96529999999996"/>
    <n v="120.7247"/>
    <n v="281.03469999999999"/>
    <m/>
    <n v="382872183.17000002"/>
    <n v="150.43278799999999"/>
    <n v="31.531331999999999"/>
    <n v="73.401702"/>
    <m/>
    <n v="244769670.85245001"/>
    <n v="63.9298652688407"/>
  </r>
  <r>
    <x v="1006"/>
    <n v="563.37699999999995"/>
    <n v="119.54730000000001"/>
    <n v="316.67939999999999"/>
    <m/>
    <n v="381985954.37"/>
    <n v="147.486313"/>
    <n v="31.296254999999999"/>
    <n v="82.903414999999995"/>
    <m/>
    <n v="244177747.53580499"/>
    <n v="63.923226689976417"/>
  </r>
  <r>
    <x v="1007"/>
    <n v="563.17489999999998"/>
    <n v="117.6153"/>
    <n v="319.06869999999998"/>
    <m/>
    <n v="382200794.88"/>
    <n v="147.35053099999999"/>
    <n v="30.77317"/>
    <n v="83.481955999999997"/>
    <m/>
    <n v="245381697.13397399"/>
    <n v="64.20229900647297"/>
  </r>
  <r>
    <x v="1008"/>
    <n v="552.93259999999998"/>
    <n v="115.2638"/>
    <n v="319.30919999999998"/>
    <m/>
    <n v="381989180.26999998"/>
    <n v="144.750854"/>
    <n v="30.174624000000001"/>
    <n v="83.591162999999995"/>
    <m/>
    <n v="244769490.397993"/>
    <n v="64.077597754204319"/>
  </r>
  <r>
    <x v="1009"/>
    <n v="550.72749999999996"/>
    <n v="116.14100000000001"/>
    <n v="317.85239999999999"/>
    <m/>
    <n v="356728164.26999998"/>
    <n v="154.38296"/>
    <n v="32.557284000000003"/>
    <n v="89.102131999999997"/>
    <m/>
    <n v="240444442.58017901"/>
    <n v="67.402707905673438"/>
  </r>
  <r>
    <x v="1010"/>
    <n v="547.46230000000003"/>
    <n v="115.37779999999999"/>
    <n v="318.09620000000001"/>
    <m/>
    <n v="356929346.43000001"/>
    <n v="153.38113999999999"/>
    <n v="32.325108999999998"/>
    <n v="89.120215000000002"/>
    <m/>
    <n v="241030801.615511"/>
    <n v="67.528995311339941"/>
  </r>
  <r>
    <x v="1011"/>
    <n v="550.96199999999999"/>
    <n v="114.6978"/>
    <n v="319.0487"/>
    <m/>
    <n v="357216239.14999998"/>
    <n v="154.23766900000001"/>
    <n v="32.108787"/>
    <n v="89.315284000000005"/>
    <m/>
    <n v="242268680.18956599"/>
    <n v="67.821295237318154"/>
  </r>
  <r>
    <x v="1012"/>
    <n v="548.63440000000003"/>
    <n v="113.57340000000001"/>
    <n v="320.07549999999998"/>
    <m/>
    <n v="357179334.63999999"/>
    <n v="153.601944"/>
    <n v="31.797304"/>
    <n v="89.611986999999999"/>
    <m/>
    <n v="242873352.339104"/>
    <n v="67.997593585277087"/>
  </r>
  <r>
    <x v="1013"/>
    <n v="565.13189999999997"/>
    <n v="116.417"/>
    <n v="320.08280000000002"/>
    <m/>
    <n v="357167861.94999999"/>
    <n v="158.225854"/>
    <n v="32.594478000000002"/>
    <n v="89.616910000000004"/>
    <m/>
    <n v="243176264.82154599"/>
    <n v="68.08458731250245"/>
  </r>
  <r>
    <x v="1014"/>
    <n v="565.89490000000001"/>
    <n v="117.94710000000001"/>
    <n v="317.52120000000002"/>
    <m/>
    <n v="357316542.31999999"/>
    <n v="158.37355199999999"/>
    <n v="33.009135000000001"/>
    <n v="88.862719999999996"/>
    <m/>
    <n v="242411853.06219399"/>
    <n v="67.842325879527436"/>
  </r>
  <r>
    <x v="1015"/>
    <n v="554.21969999999999"/>
    <n v="116.6048"/>
    <n v="315.14120000000003"/>
    <m/>
    <n v="356890458.05000001"/>
    <n v="155.29126299999999"/>
    <n v="32.672434000000003"/>
    <n v="88.301940999999999"/>
    <m/>
    <n v="240963785.96428201"/>
    <n v="67.517575919758329"/>
  </r>
  <r>
    <x v="1016"/>
    <n v="555.79499999999996"/>
    <n v="116.8968"/>
    <n v="315.22030000000001"/>
    <m/>
    <n v="357191857.39999998"/>
    <n v="155.60125099999999"/>
    <n v="32.726613999999998"/>
    <n v="88.249576000000005"/>
    <m/>
    <n v="241058892.828244"/>
    <n v="67.487230695266135"/>
  </r>
  <r>
    <x v="1017"/>
    <n v="553.89660000000003"/>
    <n v="115.9374"/>
    <n v="316.08890000000002"/>
    <m/>
    <n v="357640512.27999997"/>
    <n v="154.87523999999999"/>
    <n v="32.417301000000002"/>
    <n v="88.381737999999999"/>
    <m/>
    <n v="241552620.345898"/>
    <n v="67.540620274244617"/>
  </r>
  <r>
    <x v="1018"/>
    <n v="553.55849999999998"/>
    <n v="115.2204"/>
    <n v="352.24560000000002"/>
    <m/>
    <n v="357829144.41000003"/>
    <n v="154.69910999999999"/>
    <n v="32.199837000000002"/>
    <n v="98.439605999999998"/>
    <m/>
    <n v="240855595.26698399"/>
    <n v="67.310223057463432"/>
  </r>
  <r>
    <x v="1019"/>
    <n v="554.42290000000003"/>
    <n v="115.3603"/>
    <n v="352.53399999999999"/>
    <m/>
    <n v="357722586.14999998"/>
    <n v="154.986831"/>
    <n v="32.248536999999999"/>
    <n v="98.549549999999996"/>
    <m/>
    <n v="240606821.54698601"/>
    <n v="67.260729644310175"/>
  </r>
  <r>
    <x v="1020"/>
    <n v="621.96010000000001"/>
    <n v="129.1798"/>
    <n v="403.99650000000003"/>
    <m/>
    <n v="357445458.60000002"/>
    <n v="174.00139899999999"/>
    <n v="36.139722999999996"/>
    <n v="113.023257"/>
    <m/>
    <n v="253965781.51695499"/>
    <n v="71.050219105219028"/>
  </r>
  <r>
    <x v="1021"/>
    <n v="622.5077"/>
    <n v="129.63749999999999"/>
    <n v="403.49"/>
    <m/>
    <n v="357505278.31"/>
    <n v="174.12545700000001"/>
    <n v="36.261702"/>
    <n v="112.862669"/>
    <m/>
    <n v="253678618.616662"/>
    <n v="70.958006498771795"/>
  </r>
  <r>
    <x v="1022"/>
    <n v="683.79319999999996"/>
    <n v="142.0291"/>
    <n v="441.23180000000002"/>
    <m/>
    <n v="358023124.69"/>
    <n v="190.99135000000001"/>
    <n v="39.670369999999998"/>
    <n v="123.241145"/>
    <m/>
    <n v="264251191.352633"/>
    <n v="73.808414353525094"/>
  </r>
  <r>
    <x v="1023"/>
    <n v="685.61569999999995"/>
    <n v="142.1437"/>
    <n v="441.82940000000002"/>
    <m/>
    <n v="358190799.62"/>
    <n v="191.410751"/>
    <n v="39.683793999999999"/>
    <n v="123.35029299999999"/>
    <m/>
    <n v="264411552.97007501"/>
    <n v="73.818633323520828"/>
  </r>
  <r>
    <x v="1024"/>
    <n v="692.80169999999998"/>
    <n v="143.0412"/>
    <n v="442.42590000000001"/>
    <m/>
    <n v="358574029.95999998"/>
    <n v="193.210228"/>
    <n v="39.891679000000003"/>
    <n v="123.38481400000001"/>
    <m/>
    <n v="265056519.755593"/>
    <n v="73.919608674716585"/>
  </r>
  <r>
    <x v="1025"/>
    <n v="664.3519"/>
    <n v="137.4384"/>
    <n v="441.58510000000001"/>
    <m/>
    <n v="358515445"/>
    <n v="185.306354"/>
    <n v="38.335419999999999"/>
    <n v="123.17045400000001"/>
    <m/>
    <n v="265383201.03084701"/>
    <n v="74.022808426244239"/>
  </r>
  <r>
    <x v="1026"/>
    <n v="660.13610000000006"/>
    <n v="135.4862"/>
    <n v="442.04610000000002"/>
    <m/>
    <n v="357945223.33999997"/>
    <n v="184.423777"/>
    <n v="37.851098999999998"/>
    <n v="123.49545999999999"/>
    <m/>
    <n v="264164577.25727499"/>
    <n v="73.800280051887739"/>
  </r>
  <r>
    <x v="1027"/>
    <n v="649.97569999999996"/>
    <n v="133.35380000000001"/>
    <n v="442.61410000000001"/>
    <m/>
    <n v="357800230.44999999"/>
    <n v="181.658827"/>
    <n v="37.270462000000002"/>
    <n v="123.704252"/>
    <m/>
    <n v="263620849.40107599"/>
    <n v="73.678222361546275"/>
  </r>
  <r>
    <x v="1028"/>
    <n v="648.43079999999998"/>
    <n v="132.98949999999999"/>
    <n v="442.31869999999998"/>
    <m/>
    <n v="356958733.74000001"/>
    <n v="181.65427500000001"/>
    <n v="37.256267000000001"/>
    <n v="123.91311899999999"/>
    <m/>
    <n v="255667999.995379"/>
    <n v="71.623965413772822"/>
  </r>
  <r>
    <x v="1029"/>
    <n v="678.28049999999996"/>
    <n v="138.31909999999999"/>
    <n v="437.8186"/>
    <m/>
    <n v="356945450.62"/>
    <n v="190.023573"/>
    <n v="38.750767000000003"/>
    <n v="122.657005"/>
    <m/>
    <n v="286221038.24356103"/>
    <n v="80.186212696199519"/>
  </r>
  <r>
    <x v="1030"/>
    <n v="623.40769999999998"/>
    <n v="125.9667"/>
    <n v="410.1506"/>
    <m/>
    <n v="358751611.69"/>
    <n v="173.771401"/>
    <n v="35.112510999999998"/>
    <n v="114.32718"/>
    <m/>
    <n v="287607114.98867202"/>
    <n v="80.168870498955556"/>
  </r>
  <r>
    <x v="1031"/>
    <n v="626.94259999999997"/>
    <n v="125.8519"/>
    <n v="450.81459999999998"/>
    <m/>
    <n v="358119235.63999999"/>
    <n v="175.065324"/>
    <n v="35.142457"/>
    <n v="125.883939"/>
    <m/>
    <n v="285241382.11248201"/>
    <n v="79.649835508758159"/>
  </r>
  <r>
    <x v="1032"/>
    <n v="583.47540000000004"/>
    <n v="118.08629999999999"/>
    <n v="449.10899999999998"/>
    <m/>
    <n v="356962932.30000001"/>
    <n v="163.45545899999999"/>
    <n v="33.080829999999999"/>
    <n v="125.81390399999999"/>
    <m/>
    <n v="284588072.73547697"/>
    <n v="79.724824900391184"/>
  </r>
  <r>
    <x v="1033"/>
    <n v="531.62139999999999"/>
    <n v="108.4671"/>
    <n v="424.92450000000002"/>
    <m/>
    <n v="356165611.85000002"/>
    <n v="149.262417"/>
    <n v="30.454118999999999"/>
    <n v="119.305314"/>
    <m/>
    <n v="284195245.48008502"/>
    <n v="79.793005283108158"/>
  </r>
  <r>
    <x v="1034"/>
    <n v="539.66139999999996"/>
    <n v="109.7312"/>
    <n v="424.92079999999999"/>
    <m/>
    <n v="357374398.13999999"/>
    <n v="151.00729200000001"/>
    <n v="30.704830000000001"/>
    <n v="118.900739"/>
    <m/>
    <n v="284709384.21073401"/>
    <n v="79.666978298540641"/>
  </r>
  <r>
    <x v="1035"/>
    <n v="495.053"/>
    <n v="99.856399999999994"/>
    <n v="397.95549999999997"/>
    <m/>
    <n v="358497275.13999999"/>
    <n v="138.09114700000001"/>
    <n v="27.854158999999999"/>
    <n v="111.006562"/>
    <m/>
    <n v="276705905.40011799"/>
    <n v="77.184939632263337"/>
  </r>
  <r>
    <x v="1036"/>
    <n v="495.34840000000003"/>
    <n v="100.8857"/>
    <n v="396.238"/>
    <m/>
    <n v="357812580.26999998"/>
    <n v="138.43795"/>
    <n v="28.195124"/>
    <n v="110.73898"/>
    <m/>
    <n v="276833814.97746301"/>
    <n v="77.368385082650917"/>
  </r>
  <r>
    <x v="1037"/>
    <n v="497.88670000000002"/>
    <n v="99.733199999999997"/>
    <n v="397.28230000000002"/>
    <m/>
    <n v="358988502.47000003"/>
    <n v="138.69154499999999"/>
    <n v="27.781725000000002"/>
    <n v="110.66713799999999"/>
    <m/>
    <n v="264542896.876219"/>
    <n v="73.691189287692112"/>
  </r>
  <r>
    <x v="1038"/>
    <n v="496.82319999999999"/>
    <n v="99.483699999999999"/>
    <n v="397.0077"/>
    <m/>
    <n v="358901576.92000002"/>
    <n v="138.42881499999999"/>
    <n v="27.718935999999999"/>
    <n v="110.61743"/>
    <m/>
    <n v="255605991.90020499"/>
    <n v="71.218965961016139"/>
  </r>
  <r>
    <x v="1039"/>
    <n v="498.74740000000003"/>
    <n v="100.6896"/>
    <n v="395.11860000000001"/>
    <m/>
    <n v="358085740.81"/>
    <n v="139.28155799999999"/>
    <n v="28.118852"/>
    <n v="110.341897"/>
    <m/>
    <n v="255288996.23184001"/>
    <n v="71.292700919720829"/>
  </r>
  <r>
    <x v="1040"/>
    <n v="501.05380000000002"/>
    <n v="101.5162"/>
    <n v="394.93209999999999"/>
    <m/>
    <n v="358235121.18000001"/>
    <n v="139.867302"/>
    <n v="28.337869000000001"/>
    <n v="110.243825"/>
    <m/>
    <n v="255643716.273166"/>
    <n v="71.361991373457329"/>
  </r>
  <r>
    <x v="1041"/>
    <n v="499.73880000000003"/>
    <n v="100.8224"/>
    <n v="395.79669999999999"/>
    <m/>
    <n v="358660867.33999997"/>
    <n v="139.334632"/>
    <n v="28.110789"/>
    <n v="110.354024"/>
    <m/>
    <n v="254380040.53083801"/>
    <n v="70.924949916460562"/>
  </r>
  <r>
    <x v="1042"/>
    <n v="498.7174"/>
    <n v="101.125"/>
    <n v="406.8485"/>
    <m/>
    <n v="358115894.31"/>
    <n v="139.26145399999999"/>
    <n v="28.238064999999999"/>
    <n v="113.608054"/>
    <m/>
    <n v="254249914.06282201"/>
    <n v="70.996545560396925"/>
  </r>
  <r>
    <x v="1043"/>
    <n v="476.35149999999999"/>
    <n v="98.118499999999997"/>
    <n v="395.4896"/>
    <m/>
    <n v="358691570.69"/>
    <n v="132.80253500000001"/>
    <n v="27.354559999999999"/>
    <n v="110.258961"/>
    <m/>
    <n v="254300635.036313"/>
    <n v="70.896741327688702"/>
  </r>
  <r>
    <x v="1044"/>
    <n v="477.70749999999998"/>
    <n v="97.541700000000006"/>
    <n v="397.20119999999997"/>
    <m/>
    <n v="359304961.04000002"/>
    <n v="132.953216"/>
    <n v="27.147328999999999"/>
    <n v="110.547096"/>
    <m/>
    <n v="254057562.132377"/>
    <n v="70.708058524160975"/>
  </r>
  <r>
    <x v="1045"/>
    <n v="478.04689999999999"/>
    <n v="97.207999999999998"/>
    <n v="396.78"/>
    <m/>
    <n v="358984720.20999998"/>
    <n v="133.16636399999999"/>
    <n v="27.078589999999998"/>
    <n v="110.528381"/>
    <m/>
    <n v="253935163.83396301"/>
    <n v="70.737039639295858"/>
  </r>
  <r>
    <x v="1046"/>
    <n v="482.54899999999998"/>
    <n v="97.032300000000006"/>
    <n v="397.19170000000003"/>
    <m/>
    <n v="358687805.12"/>
    <n v="134.531755"/>
    <n v="27.052021"/>
    <n v="110.73465400000001"/>
    <m/>
    <n v="254028576.33976501"/>
    <n v="70.821637288387606"/>
  </r>
  <r>
    <x v="1047"/>
    <n v="428.6182"/>
    <n v="88.366900000000001"/>
    <n v="365.15539999999999"/>
    <m/>
    <n v="357221609.98000002"/>
    <n v="119.986638"/>
    <n v="24.737276999999999"/>
    <n v="102.22097100000001"/>
    <m/>
    <n v="253735328.813301"/>
    <n v="71.030229337891129"/>
  </r>
  <r>
    <x v="1048"/>
    <n v="419.27749999999997"/>
    <n v="87.131399999999999"/>
    <n v="364.52550000000002"/>
    <m/>
    <n v="356496807.75"/>
    <n v="117.61045"/>
    <n v="24.441004"/>
    <n v="102.25210800000001"/>
    <m/>
    <n v="253849939.05187801"/>
    <n v="71.206791627120253"/>
  </r>
  <r>
    <x v="1049"/>
    <n v="416.43259999999998"/>
    <n v="86.509799999999998"/>
    <n v="364.8503"/>
    <m/>
    <n v="356544380.56"/>
    <n v="116.79684899999999"/>
    <n v="24.263403"/>
    <n v="102.329561"/>
    <m/>
    <n v="253556231.791628"/>
    <n v="71.114914612701085"/>
  </r>
  <r>
    <x v="1050"/>
    <n v="414.67230000000001"/>
    <n v="86.247200000000007"/>
    <n v="365.2783"/>
    <m/>
    <n v="356875997.17000002"/>
    <n v="116.195066"/>
    <n v="24.167273999999999"/>
    <n v="102.354404"/>
    <m/>
    <n v="246512377.40350801"/>
    <n v="69.075079119451217"/>
  </r>
  <r>
    <x v="1051"/>
    <n v="418.77379999999999"/>
    <n v="87.2971"/>
    <n v="365.06060000000002"/>
    <m/>
    <n v="358104206.48000002"/>
    <n v="116.94188200000001"/>
    <n v="24.377569000000001"/>
    <n v="101.942561"/>
    <m/>
    <n v="247714897.19417"/>
    <n v="69.173970233160262"/>
  </r>
  <r>
    <x v="1052"/>
    <n v="419.89780000000002"/>
    <n v="87.238500000000002"/>
    <n v="365.20229999999998"/>
    <m/>
    <n v="357085994.74000001"/>
    <n v="117.59010600000001"/>
    <n v="24.430669999999999"/>
    <n v="102.272927"/>
    <m/>
    <n v="245694600.399335"/>
    <n v="68.805442951698268"/>
  </r>
  <r>
    <x v="1053"/>
    <n v="419.42160000000001"/>
    <n v="87.567499999999995"/>
    <n v="364.1053"/>
    <m/>
    <n v="356526465.25999999"/>
    <n v="117.64108400000001"/>
    <n v="24.56129"/>
    <n v="102.125743"/>
    <m/>
    <n v="245553278.02607599"/>
    <n v="68.873786928273091"/>
  </r>
  <r>
    <x v="1054"/>
    <n v="416.18849999999998"/>
    <n v="86.342200000000005"/>
    <n v="364.95319999999998"/>
    <m/>
    <n v="356484604.36000001"/>
    <n v="116.74795899999999"/>
    <n v="24.220457"/>
    <n v="102.375585"/>
    <m/>
    <n v="245034678.24597001"/>
    <n v="68.736398500541966"/>
  </r>
  <r>
    <x v="1055"/>
    <n v="419.24380000000002"/>
    <n v="86.656800000000004"/>
    <n v="366.02620000000002"/>
    <m/>
    <n v="357310349.36000001"/>
    <n v="117.333237"/>
    <n v="24.25253"/>
    <n v="102.439294"/>
    <m/>
    <n v="245669805.026355"/>
    <n v="68.755300669680835"/>
  </r>
  <r>
    <x v="1056"/>
    <n v="425.04579999999999"/>
    <n v="88.688199999999995"/>
    <n v="364.58929999999998"/>
    <m/>
    <n v="356847927.44999999"/>
    <n v="119.111186"/>
    <n v="24.85322"/>
    <n v="102.169376"/>
    <m/>
    <n v="245669099.98391399"/>
    <n v="68.844199751821762"/>
  </r>
  <r>
    <x v="1057"/>
    <n v="427.3261"/>
    <n v="88.9328"/>
    <n v="365.47500000000002"/>
    <m/>
    <n v="357630209.20999998"/>
    <n v="119.48825600000001"/>
    <n v="24.867251"/>
    <n v="102.19354800000001"/>
    <m/>
    <n v="246243510.79097301"/>
    <n v="68.85422552387881"/>
  </r>
  <r>
    <x v="1058"/>
    <n v="428.37880000000001"/>
    <n v="89.790300000000002"/>
    <n v="363.93180000000001"/>
    <m/>
    <n v="357155931.85000002"/>
    <n v="119.94167299999999"/>
    <n v="25.140364000000002"/>
    <n v="101.89717400000001"/>
    <m/>
    <n v="246356770.94959301"/>
    <n v="68.977370660907582"/>
  </r>
  <r>
    <x v="1059"/>
    <n v="422.2183"/>
    <n v="87.879000000000005"/>
    <n v="364.88760000000002"/>
    <m/>
    <n v="357634520.12"/>
    <n v="118.058598"/>
    <n v="24.572292000000001"/>
    <n v="102.02807"/>
    <m/>
    <n v="246723667.959714"/>
    <n v="68.987654736720827"/>
  </r>
  <r>
    <x v="1060"/>
    <n v="417.28219999999999"/>
    <n v="86.820999999999998"/>
    <n v="365.12520000000001"/>
    <m/>
    <n v="357563309.54000002"/>
    <n v="116.701627"/>
    <n v="24.281293999999999"/>
    <n v="102.11484"/>
    <m/>
    <n v="246379711.71606299"/>
    <n v="68.905199482862741"/>
  </r>
  <r>
    <x v="1061"/>
    <n v="414.25060000000002"/>
    <n v="87.325400000000002"/>
    <n v="362.62599999999998"/>
    <m/>
    <n v="356447131.61000001"/>
    <n v="116.216562"/>
    <n v="24.498837000000002"/>
    <n v="101.73345999999999"/>
    <m/>
    <n v="244870941.279879"/>
    <n v="68.697688819614342"/>
  </r>
  <r>
    <x v="1062"/>
    <n v="410.81509999999997"/>
    <n v="86.634500000000003"/>
    <n v="322.6146"/>
    <m/>
    <n v="356220380.42000002"/>
    <n v="115.326108"/>
    <n v="24.320478000000001"/>
    <n v="90.566013999999996"/>
    <m/>
    <n v="244517216.68186"/>
    <n v="68.642118789936461"/>
  </r>
  <r>
    <x v="1063"/>
    <n v="411.22500000000002"/>
    <n v="85.599500000000006"/>
    <n v="324.43020000000001"/>
    <m/>
    <n v="356891758.88"/>
    <n v="115.224011"/>
    <n v="23.984722999999999"/>
    <n v="90.904369000000003"/>
    <m/>
    <n v="245090756.031066"/>
    <n v="68.673694455767603"/>
  </r>
  <r>
    <x v="1064"/>
    <n v="414.62189999999998"/>
    <n v="85.437600000000003"/>
    <n v="326.67140000000001"/>
    <m/>
    <n v="357919722.51999998"/>
    <n v="115.84214900000001"/>
    <n v="23.870604"/>
    <n v="91.269461000000007"/>
    <m/>
    <n v="245645069.69980299"/>
    <n v="68.631331062254247"/>
  </r>
  <r>
    <x v="1065"/>
    <n v="415.65839999999997"/>
    <n v="86.855500000000006"/>
    <n v="324.2525"/>
    <m/>
    <n v="357401404.61000001"/>
    <n v="116.300158"/>
    <n v="24.301946999999998"/>
    <n v="90.725020999999998"/>
    <m/>
    <n v="245989991.10356799"/>
    <n v="68.827371110081316"/>
  </r>
  <r>
    <x v="1066"/>
    <n v="419.47570000000002"/>
    <n v="86.770200000000003"/>
    <n v="326.22930000000002"/>
    <m/>
    <n v="358309104.43000001"/>
    <n v="117.070902"/>
    <n v="24.216577000000001"/>
    <n v="91.046891000000002"/>
    <m/>
    <n v="246813421.94205901"/>
    <n v="68.882821812382105"/>
  </r>
  <r>
    <x v="1067"/>
    <n v="428.34300000000002"/>
    <n v="88.840599999999995"/>
    <n v="332.94749999999999"/>
    <m/>
    <n v="357821868.31"/>
    <n v="119.70844700000001"/>
    <n v="24.828164000000001"/>
    <n v="93.048393000000004"/>
    <m/>
    <n v="248649529.30756399"/>
    <n v="69.489752116588292"/>
  </r>
  <r>
    <x v="1068"/>
    <n v="432.80450000000002"/>
    <n v="89.599599999999995"/>
    <n v="333.34390000000002"/>
    <m/>
    <n v="358107483.31999999"/>
    <n v="120.85882599999999"/>
    <n v="25.020309000000001"/>
    <n v="93.084873999999999"/>
    <m/>
    <n v="249169628.883228"/>
    <n v="69.579564932066333"/>
  </r>
  <r>
    <x v="1069"/>
    <n v="425.0308"/>
    <n v="88.561000000000007"/>
    <n v="333.11579999999998"/>
    <m/>
    <n v="357707132.41000003"/>
    <n v="118.82089000000001"/>
    <n v="24.757963"/>
    <n v="93.125288999999995"/>
    <m/>
    <n v="248596010.863554"/>
    <n v="69.497079688815361"/>
  </r>
  <r>
    <x v="1070"/>
    <n v="437.79730000000001"/>
    <n v="90.299899999999994"/>
    <n v="340.62169999999998"/>
    <m/>
    <n v="358438081.69999999"/>
    <n v="122.140287"/>
    <n v="25.192608"/>
    <n v="95.029439999999994"/>
    <m/>
    <n v="251313845.808355"/>
    <n v="70.11360082511986"/>
  </r>
  <r>
    <x v="1071"/>
    <n v="438.33519999999999"/>
    <n v="89.488799999999998"/>
    <n v="341.28550000000001"/>
    <m/>
    <n v="358436337.95999998"/>
    <n v="122.290949"/>
    <n v="24.966442000000001"/>
    <n v="95.215095000000005"/>
    <m/>
    <n v="250902818.58012801"/>
    <n v="69.999269607571918"/>
  </r>
  <r>
    <x v="1072"/>
    <n v="427.07679999999999"/>
    <n v="86.825599999999994"/>
    <n v="341.17630000000003"/>
    <m/>
    <n v="357449566.72000003"/>
    <n v="119.478897"/>
    <n v="24.290308"/>
    <n v="95.447395"/>
    <m/>
    <n v="249416882.98729199"/>
    <n v="69.776803837243705"/>
  </r>
  <r>
    <x v="1073"/>
    <n v="375.67939999999999"/>
    <n v="75.585700000000003"/>
    <n v="311.03660000000002"/>
    <m/>
    <n v="296231257.66000003"/>
    <n v="126.81963500000001"/>
    <n v="25.515775000000001"/>
    <n v="104.9979"/>
    <m/>
    <n v="245862270.73539099"/>
    <n v="82.996734604414996"/>
  </r>
  <r>
    <x v="1074"/>
    <n v="379.80110000000002"/>
    <n v="75.501300000000001"/>
    <n v="339.38799999999998"/>
    <m/>
    <n v="295724665.12"/>
    <n v="128.43064699999999"/>
    <n v="25.530944000000002"/>
    <n v="114.764861"/>
    <m/>
    <n v="245655973.82455701"/>
    <n v="83.069152762375779"/>
  </r>
  <r>
    <x v="1075"/>
    <n v="370.63170000000002"/>
    <n v="74.288399999999996"/>
    <n v="338.84179999999998"/>
    <m/>
    <n v="295093393.55000001"/>
    <n v="125.598102"/>
    <n v="25.174538999999999"/>
    <n v="114.825275"/>
    <m/>
    <n v="245224629.075569"/>
    <n v="83.100684202209578"/>
  </r>
  <r>
    <x v="1076"/>
    <n v="338.69639999999998"/>
    <n v="67.704300000000003"/>
    <n v="335.68090000000001"/>
    <m/>
    <n v="295716932.36000001"/>
    <n v="114.53398900000001"/>
    <n v="22.894969"/>
    <n v="113.514264"/>
    <m/>
    <n v="245353494.60937899"/>
    <n v="82.969038212086701"/>
  </r>
  <r>
    <x v="1077"/>
    <n v="348.8057"/>
    <n v="69.972200000000001"/>
    <n v="335.8605"/>
    <m/>
    <n v="295664256.22000003"/>
    <n v="117.97357700000001"/>
    <n v="23.6661"/>
    <n v="113.59523299999999"/>
    <m/>
    <n v="245477547.071917"/>
    <n v="83.025777349718012"/>
  </r>
  <r>
    <x v="1078"/>
    <n v="332.41890000000001"/>
    <n v="67.283799999999999"/>
    <n v="312.80950000000001"/>
    <m/>
    <n v="295119996.67000002"/>
    <n v="112.638555"/>
    <n v="22.798794000000001"/>
    <n v="105.994004"/>
    <m/>
    <n v="245470675.36748201"/>
    <n v="83.176564833715645"/>
  </r>
  <r>
    <x v="1079"/>
    <n v="329.91210000000001"/>
    <n v="66.422300000000007"/>
    <n v="313.01560000000001"/>
    <m/>
    <n v="295593634.82999998"/>
    <n v="111.610015"/>
    <n v="22.470815000000002"/>
    <n v="105.893891"/>
    <m/>
    <n v="233752369.089095"/>
    <n v="79.078958930739248"/>
  </r>
  <r>
    <x v="1080"/>
    <n v="334.3424"/>
    <n v="66.662700000000001"/>
    <n v="313.66860000000003"/>
    <m/>
    <n v="295907574.07999998"/>
    <n v="112.988794"/>
    <n v="22.528217000000001"/>
    <n v="106.00222100000001"/>
    <m/>
    <n v="234007524.72592399"/>
    <n v="79.081289302401885"/>
  </r>
  <r>
    <x v="1081"/>
    <n v="345.67989999999998"/>
    <n v="67.9803"/>
    <n v="314.7663"/>
    <m/>
    <n v="296611996.67000002"/>
    <n v="116.54279099999999"/>
    <n v="22.918931000000001"/>
    <n v="106.12055599999999"/>
    <m/>
    <n v="230882930.51467001"/>
    <n v="77.840051348813844"/>
  </r>
  <r>
    <x v="1082"/>
    <n v="340.51229999999998"/>
    <n v="67.258600000000001"/>
    <n v="314.14920000000001"/>
    <m/>
    <n v="296324021.47000003"/>
    <n v="114.912149"/>
    <n v="22.697654"/>
    <n v="106.015435"/>
    <m/>
    <n v="228911072.63908401"/>
    <n v="77.250258518869046"/>
  </r>
  <r>
    <x v="1083"/>
    <n v="340.47879999999998"/>
    <n v="67.336600000000004"/>
    <n v="313.59750000000003"/>
    <m/>
    <n v="296612440.52999997"/>
    <n v="114.789117"/>
    <n v="22.701879999999999"/>
    <n v="105.726348"/>
    <m/>
    <n v="228891470.289583"/>
    <n v="77.168533417071046"/>
  </r>
  <r>
    <x v="1084"/>
    <n v="338.38940000000002"/>
    <n v="66.899199999999993"/>
    <n v="313.3741"/>
    <m/>
    <n v="296417876.37"/>
    <n v="114.15957899999999"/>
    <n v="22.569219"/>
    <n v="105.720378"/>
    <m/>
    <n v="228850973.41062999"/>
    <n v="77.205523571381889"/>
  </r>
  <r>
    <x v="1085"/>
    <n v="333.09890000000001"/>
    <n v="66.348799999999997"/>
    <n v="312.65350000000001"/>
    <m/>
    <n v="296106729.76999998"/>
    <n v="112.49285"/>
    <n v="22.407056000000001"/>
    <n v="105.58811"/>
    <m/>
    <n v="228694864.11950201"/>
    <n v="77.233929906672529"/>
  </r>
  <r>
    <x v="1086"/>
    <n v="338.17489999999998"/>
    <n v="66.965900000000005"/>
    <n v="313.42320000000001"/>
    <m/>
    <n v="296681996.66000003"/>
    <n v="113.985649"/>
    <n v="22.571608999999999"/>
    <n v="105.64281099999999"/>
    <m/>
    <n v="228988751.404856"/>
    <n v="77.183231197974905"/>
  </r>
  <r>
    <x v="1087"/>
    <n v="332.71249999999998"/>
    <n v="65.703900000000004"/>
    <n v="313.2799"/>
    <m/>
    <n v="295999396.29000002"/>
    <n v="112.40310100000001"/>
    <n v="22.197309000000001"/>
    <n v="105.83802"/>
    <m/>
    <n v="228071392.09668201"/>
    <n v="77.051303129427069"/>
  </r>
  <r>
    <x v="1088"/>
    <n v="327.33109999999999"/>
    <n v="65.490200000000002"/>
    <n v="313.048"/>
    <m/>
    <n v="296083202.49000001"/>
    <n v="110.55375600000001"/>
    <n v="22.118849999999998"/>
    <n v="105.72974000000001"/>
    <m/>
    <n v="228442764.208664"/>
    <n v="77.154922092001982"/>
  </r>
  <r>
    <x v="1089"/>
    <n v="331.31180000000001"/>
    <n v="66.055000000000007"/>
    <n v="313.44580000000002"/>
    <m/>
    <n v="296543348.26999998"/>
    <n v="111.724577"/>
    <n v="22.274989999999999"/>
    <n v="105.699825"/>
    <m/>
    <n v="228284073.90719599"/>
    <n v="76.981687580914965"/>
  </r>
  <r>
    <x v="1090"/>
    <n v="328.50170000000003"/>
    <n v="65.265600000000006"/>
    <n v="313.71280000000002"/>
    <m/>
    <n v="296538426.92000002"/>
    <n v="110.778796"/>
    <n v="22.009153999999999"/>
    <n v="105.791618"/>
    <m/>
    <n v="228235674.11018601"/>
    <n v="76.966643574918308"/>
  </r>
  <r>
    <x v="1091"/>
    <n v="320.11219999999997"/>
    <n v="64.375600000000006"/>
    <n v="313.79039999999998"/>
    <m/>
    <n v="296356455.64999998"/>
    <n v="108.015936"/>
    <n v="21.722355"/>
    <n v="105.882762"/>
    <m/>
    <n v="227898521.087329"/>
    <n v="76.900137230848614"/>
  </r>
  <r>
    <x v="1092"/>
    <n v="314.88010000000003"/>
    <n v="64.334000000000003"/>
    <n v="311.52089999999998"/>
    <m/>
    <n v="295170730.63"/>
    <n v="106.677278"/>
    <n v="21.795521000000001"/>
    <n v="105.539224"/>
    <m/>
    <n v="227621916.91522601"/>
    <n v="77.11534149385318"/>
  </r>
  <r>
    <x v="1093"/>
    <n v="305.3639"/>
    <n v="62.345300000000002"/>
    <n v="312.7568"/>
    <m/>
    <n v="295450075.58999997"/>
    <n v="103.35549899999999"/>
    <n v="21.101804999999999"/>
    <n v="105.857749"/>
    <m/>
    <n v="227424591.050616"/>
    <n v="76.975641517931493"/>
  </r>
  <r>
    <x v="1094"/>
    <n v="300.17090000000002"/>
    <n v="61.637999999999998"/>
    <n v="312.22399999999999"/>
    <m/>
    <n v="294525765.47000003"/>
    <n v="101.916686"/>
    <n v="20.927879999999998"/>
    <n v="106.009062"/>
    <m/>
    <n v="225451399.63344201"/>
    <n v="76.54725870032793"/>
  </r>
  <r>
    <x v="1095"/>
    <n v="301.23590000000002"/>
    <n v="62.352600000000002"/>
    <n v="309.63220000000001"/>
    <m/>
    <n v="294274965.5"/>
    <n v="102.365452"/>
    <n v="21.188551"/>
    <n v="105.21866799999999"/>
    <m/>
    <n v="225806202.649259"/>
    <n v="76.733065711381073"/>
  </r>
  <r>
    <x v="1096"/>
    <n v="316.4169"/>
    <n v="65.8673"/>
    <n v="315.34140000000002"/>
    <m/>
    <n v="295019235.88999999"/>
    <n v="107.252973"/>
    <n v="22.326442"/>
    <n v="106.88842"/>
    <m/>
    <n v="226671232.17719701"/>
    <n v="76.832695838759818"/>
  </r>
  <r>
    <x v="1097"/>
    <n v="317.36829999999998"/>
    <n v="66.091800000000006"/>
    <n v="284.40030000000002"/>
    <m/>
    <n v="294689947.54000002"/>
    <n v="107.69566500000001"/>
    <n v="22.427572000000001"/>
    <n v="96.508313999999999"/>
    <m/>
    <n v="226801215.80575401"/>
    <n v="76.962657769304769"/>
  </r>
  <r>
    <x v="1098"/>
    <n v="312.77480000000003"/>
    <n v="66.191199999999995"/>
    <n v="258.30419999999998"/>
    <m/>
    <n v="293574144.18000001"/>
    <n v="106.54030899999999"/>
    <n v="22.546672000000001"/>
    <n v="87.986018000000001"/>
    <m/>
    <n v="225789876.17979401"/>
    <n v="76.910681903020304"/>
  </r>
  <r>
    <x v="1099"/>
    <n v="316.34769999999997"/>
    <n v="67.171400000000006"/>
    <n v="257.93950000000001"/>
    <m/>
    <n v="293705378.97000003"/>
    <n v="107.70919499999999"/>
    <n v="22.870334"/>
    <n v="87.822531999999995"/>
    <m/>
    <n v="209762770.247774"/>
    <n v="71.419451350667913"/>
  </r>
  <r>
    <x v="1100"/>
    <n v="318.6155"/>
    <n v="66.9589"/>
    <n v="258.12720000000002"/>
    <m/>
    <n v="294058550.61000001"/>
    <n v="108.351041"/>
    <n v="22.770600999999999"/>
    <n v="87.780885999999995"/>
    <m/>
    <n v="210051413.85778099"/>
    <n v="71.431833361773286"/>
  </r>
  <r>
    <x v="1101"/>
    <n v="313.4384"/>
    <n v="66.289000000000001"/>
    <n v="258.24419999999998"/>
    <m/>
    <n v="293852227.91000003"/>
    <n v="106.665313"/>
    <n v="22.558617000000002"/>
    <n v="87.882334999999998"/>
    <m/>
    <n v="210033453.32316801"/>
    <n v="71.475875754631431"/>
  </r>
  <r>
    <x v="1102"/>
    <n v="315.8125"/>
    <n v="66.4756"/>
    <n v="258.2593"/>
    <m/>
    <n v="294110462.72000003"/>
    <n v="107.378873"/>
    <n v="22.602256000000001"/>
    <n v="87.810306999999995"/>
    <m/>
    <n v="210351300.291053"/>
    <n v="71.521189129307615"/>
  </r>
  <r>
    <x v="1103"/>
    <n v="315.00869999999998"/>
    <n v="66.1357"/>
    <n v="258.01490000000001"/>
    <m/>
    <n v="294179843.63999999"/>
    <n v="107.080314"/>
    <n v="22.481383999999998"/>
    <n v="87.706519"/>
    <m/>
    <n v="209225566.60591301"/>
    <n v="71.12165266562279"/>
  </r>
  <r>
    <x v="1104"/>
    <n v="317.05369999999999"/>
    <n v="66.343199999999996"/>
    <n v="258.4221"/>
    <m/>
    <n v="294745642.80000001"/>
    <n v="107.568579"/>
    <n v="22.508628000000002"/>
    <n v="87.676309000000003"/>
    <m/>
    <n v="209410717.45631799"/>
    <n v="71.04794339518493"/>
  </r>
  <r>
    <x v="1105"/>
    <n v="317.1576"/>
    <n v="66.391400000000004"/>
    <n v="258.63119999999998"/>
    <m/>
    <n v="295051871.44"/>
    <n v="107.49215"/>
    <n v="22.501602999999999"/>
    <n v="87.656180000000006"/>
    <m/>
    <n v="209635154.60635701"/>
    <n v="71.050271121221201"/>
  </r>
  <r>
    <x v="1106"/>
    <n v="320.05040000000002"/>
    <n v="66.673699999999997"/>
    <n v="259.8612"/>
    <m/>
    <n v="295905317.67000002"/>
    <n v="108.15973200000001"/>
    <n v="22.532105999999999"/>
    <n v="87.819036999999994"/>
    <m/>
    <n v="210285997.93700999"/>
    <n v="71.065298722182973"/>
  </r>
  <r>
    <x v="1107"/>
    <n v="317.80380000000002"/>
    <n v="66.582899999999995"/>
    <n v="259.3963"/>
    <m/>
    <n v="295568950.87"/>
    <n v="107.522728"/>
    <n v="22.527028000000001"/>
    <n v="87.761688000000007"/>
    <m/>
    <n v="210330265.50527999"/>
    <n v="71.161150346197715"/>
  </r>
  <r>
    <x v="1108"/>
    <n v="315.15629999999999"/>
    <n v="66.005899999999997"/>
    <n v="259.35379999999998"/>
    <m/>
    <n v="295560440.54000002"/>
    <n v="106.63006799999999"/>
    <n v="22.332453999999998"/>
    <n v="87.749835000000004"/>
    <m/>
    <n v="210007436.70313501"/>
    <n v="71.053973366477436"/>
  </r>
  <r>
    <x v="1109"/>
    <n v="308.09899999999999"/>
    <n v="64.700800000000001"/>
    <n v="259.90960000000001"/>
    <m/>
    <n v="295396756.19999999"/>
    <n v="104.300062"/>
    <n v="21.903016000000001"/>
    <n v="87.986613000000006"/>
    <m/>
    <n v="209684037.56793401"/>
    <n v="70.983865992748505"/>
  </r>
  <r>
    <x v="1110"/>
    <n v="307.94810000000001"/>
    <n v="64.6691"/>
    <n v="260.14769999999999"/>
    <m/>
    <n v="295561636.23000002"/>
    <n v="104.19082299999999"/>
    <n v="21.880071999999998"/>
    <n v="88.018088000000006"/>
    <m/>
    <n v="209357315.29254901"/>
    <n v="70.83372455335558"/>
  </r>
  <r>
    <x v="1111"/>
    <n v="306.0752"/>
    <n v="64.275800000000004"/>
    <n v="260.20740000000001"/>
    <m/>
    <n v="295488406.47000003"/>
    <n v="103.582812"/>
    <n v="21.752393000000001"/>
    <n v="88.060104999999993"/>
    <m/>
    <n v="209342454.57972601"/>
    <n v="70.846249800660061"/>
  </r>
  <r>
    <x v="1112"/>
    <n v="305.70100000000002"/>
    <n v="64.197199999999995"/>
    <n v="260.25029999999998"/>
    <m/>
    <n v="295850378.92000002"/>
    <n v="103.329596"/>
    <n v="21.699211999999999"/>
    <n v="87.966864000000001"/>
    <m/>
    <n v="209286737.389175"/>
    <n v="70.740736636260166"/>
  </r>
  <r>
    <x v="1113"/>
    <n v="318.60849999999999"/>
    <n v="63.721699999999998"/>
    <n v="260.52190000000002"/>
    <m/>
    <n v="295805136.76999998"/>
    <n v="107.70891399999999"/>
    <n v="21.541782999999999"/>
    <n v="88.072135000000003"/>
    <m/>
    <n v="207720843.105804"/>
    <n v="70.222189301369383"/>
  </r>
  <r>
    <x v="1114"/>
    <n v="300.30290000000002"/>
    <n v="63.063600000000001"/>
    <n v="260.41109999999998"/>
    <m/>
    <n v="295404570.31999999"/>
    <n v="101.65817699999999"/>
    <n v="21.348213999999999"/>
    <n v="88.154053000000005"/>
    <m/>
    <n v="207102735.093018"/>
    <n v="70.108168898223838"/>
  </r>
  <r>
    <x v="1115"/>
    <n v="299.8424"/>
    <n v="62.966900000000003"/>
    <n v="258.5154"/>
    <m/>
    <n v="293957788.38999999"/>
    <n v="102.001856"/>
    <n v="21.420387999999999"/>
    <n v="87.943034999999995"/>
    <m/>
    <n v="207719736.397486"/>
    <n v="70.663117155412763"/>
  </r>
  <r>
    <x v="1116"/>
    <n v="297.75380000000001"/>
    <n v="62.528300000000002"/>
    <n v="257.87349999999998"/>
    <m/>
    <n v="294520207.44999999"/>
    <n v="101.097919"/>
    <n v="21.230564000000001"/>
    <n v="87.557149999999993"/>
    <m/>
    <n v="207343205.133984"/>
    <n v="70.400332435316571"/>
  </r>
  <r>
    <x v="1117"/>
    <n v="301.87900000000002"/>
    <n v="63.394599999999997"/>
    <n v="259.78089999999997"/>
    <m/>
    <n v="295006710.44999999"/>
    <n v="102.329537"/>
    <n v="21.489205999999999"/>
    <n v="88.059319000000002"/>
    <m/>
    <n v="207099349.318048"/>
    <n v="70.201572364961095"/>
  </r>
  <r>
    <x v="1118"/>
    <n v="296.60759999999999"/>
    <n v="62.287599999999998"/>
    <n v="259.8252"/>
    <m/>
    <n v="294185739.11000001"/>
    <n v="100.82324199999999"/>
    <n v="21.172882000000001"/>
    <n v="88.320121"/>
    <m/>
    <n v="206442463.43811399"/>
    <n v="70.174191333225153"/>
  </r>
  <r>
    <x v="1119"/>
    <n v="298.11759999999998"/>
    <n v="62.604700000000001"/>
    <n v="259.72300000000001"/>
    <m/>
    <n v="294288381.81"/>
    <n v="101.301179"/>
    <n v="21.273249"/>
    <n v="88.254587999999998"/>
    <m/>
    <n v="206984376.60091799"/>
    <n v="70.333859368784843"/>
  </r>
  <r>
    <x v="1120"/>
    <n v="295.10860000000002"/>
    <n v="61.972799999999999"/>
    <n v="258.87520000000001"/>
    <m/>
    <n v="293666114.23000002"/>
    <n v="100.49119899999999"/>
    <n v="21.103149999999999"/>
    <n v="88.152901"/>
    <m/>
    <n v="206739735.481677"/>
    <n v="70.399588329676305"/>
  </r>
  <r>
    <x v="1121"/>
    <n v="249.99379999999999"/>
    <n v="52.498699999999999"/>
    <n v="256.5573"/>
    <m/>
    <n v="292591397"/>
    <n v="85.441267999999994"/>
    <n v="17.942667"/>
    <n v="87.684499000000002"/>
    <m/>
    <n v="205010434.117778"/>
    <n v="70.067143538665974"/>
  </r>
  <r>
    <x v="1122"/>
    <n v="254.37289999999999"/>
    <n v="53.418300000000002"/>
    <n v="255.51339999999999"/>
    <m/>
    <n v="292077224.98000002"/>
    <n v="87.090974000000003"/>
    <n v="18.289100999999999"/>
    <n v="87.481453000000002"/>
    <m/>
    <n v="205590325.71798599"/>
    <n v="70.389030069723432"/>
  </r>
  <r>
    <x v="1123"/>
    <n v="253.99950000000001"/>
    <n v="53.3399"/>
    <n v="254.88630000000001"/>
    <m/>
    <n v="291682883.82999998"/>
    <n v="87.080701000000005"/>
    <n v="18.286949"/>
    <n v="87.384730000000005"/>
    <m/>
    <n v="204219335.764245"/>
    <n v="70.014165069510597"/>
  </r>
  <r>
    <x v="1124"/>
    <n v="252.04900000000001"/>
    <n v="52.930300000000003"/>
    <n v="254.5789"/>
    <m/>
    <n v="291567096.01999998"/>
    <n v="86.446310999999994"/>
    <n v="18.153728999999998"/>
    <n v="87.314002000000002"/>
    <m/>
    <n v="187870860.48328501"/>
    <n v="64.434863552092324"/>
  </r>
  <r>
    <x v="1125"/>
    <n v="251.09569999999999"/>
    <n v="52.7301"/>
    <n v="255.64830000000001"/>
    <m/>
    <n v="292386146.18000001"/>
    <n v="85.878111000000004"/>
    <n v="18.034403999999999"/>
    <n v="87.435162000000005"/>
    <m/>
    <n v="187710358.15425199"/>
    <n v="64.199470668043531"/>
  </r>
  <r>
    <x v="1126"/>
    <n v="248.99379999999999"/>
    <n v="52.288699999999999"/>
    <n v="256.06479999999999"/>
    <m/>
    <n v="292655423.94"/>
    <n v="85.080877000000001"/>
    <n v="17.866985"/>
    <n v="87.497028999999998"/>
    <m/>
    <n v="187508865.056678"/>
    <n v="64.071549582870858"/>
  </r>
  <r>
    <x v="1127"/>
    <n v="247.04900000000001"/>
    <n v="51.880299999999998"/>
    <n v="255.61429999999999"/>
    <m/>
    <n v="292316114.18000001"/>
    <n v="84.514328000000006"/>
    <n v="17.748011999999999"/>
    <n v="87.444478000000004"/>
    <m/>
    <n v="187279438.34419399"/>
    <n v="64.067435649090697"/>
  </r>
  <r>
    <x v="1128"/>
    <n v="247.3424"/>
    <n v="51.941899999999997"/>
    <n v="255.07830000000001"/>
    <m/>
    <n v="291742145.64999998"/>
    <n v="84.781167999999994"/>
    <n v="17.804044000000001"/>
    <n v="87.432790999999995"/>
    <m/>
    <n v="187229624.38907099"/>
    <n v="64.176406179478931"/>
  </r>
  <r>
    <x v="1129"/>
    <n v="246.18379999999999"/>
    <n v="51.698599999999999"/>
    <n v="254.65629999999999"/>
    <m/>
    <n v="291059393.24000001"/>
    <n v="84.581980999999999"/>
    <n v="17.762217"/>
    <n v="87.492898999999994"/>
    <m/>
    <n v="186846276.035292"/>
    <n v="64.195240000800595"/>
  </r>
  <r>
    <x v="1130"/>
    <n v="247.62"/>
    <n v="52.0002"/>
    <n v="255.06"/>
    <m/>
    <n v="291631667.02999997"/>
    <n v="84.908474999999996"/>
    <n v="17.830780000000001"/>
    <n v="87.459637999999998"/>
    <m/>
    <n v="187166345.04152399"/>
    <n v="64.179019702366645"/>
  </r>
  <r>
    <x v="1131"/>
    <n v="241.60239999999999"/>
    <n v="50.736499999999999"/>
    <n v="256.06830000000002"/>
    <m/>
    <n v="292094392.81999999"/>
    <n v="82.713809999999995"/>
    <n v="17.369899"/>
    <n v="87.666284000000005"/>
    <m/>
    <n v="186381452.71638399"/>
    <n v="63.808637652020785"/>
  </r>
  <r>
    <x v="1132"/>
    <n v="240.32050000000001"/>
    <n v="50.467300000000002"/>
    <n v="254.82660000000001"/>
    <m/>
    <n v="291112562.98000002"/>
    <n v="82.552431999999996"/>
    <n v="17.336009000000001"/>
    <n v="87.535418000000007"/>
    <m/>
    <n v="185607515.163726"/>
    <n v="63.757988753126263"/>
  </r>
  <r>
    <x v="1133"/>
    <n v="239.9324"/>
    <n v="50.385800000000003"/>
    <n v="255.30090000000001"/>
    <m/>
    <n v="291410927.08999997"/>
    <n v="82.334729999999993"/>
    <n v="17.290292000000001"/>
    <n v="87.608553999999998"/>
    <m/>
    <n v="185874695.47816601"/>
    <n v="63.784394543571821"/>
  </r>
  <r>
    <x v="1134"/>
    <n v="232.7457"/>
    <n v="48.876600000000003"/>
    <n v="231.58869999999999"/>
    <m/>
    <n v="292022375.89999998"/>
    <n v="79.701324"/>
    <n v="16.737279000000001"/>
    <n v="79.305121"/>
    <m/>
    <n v="185878948.602676"/>
    <n v="63.652296516595811"/>
  </r>
  <r>
    <x v="1135"/>
    <n v="233.39240000000001"/>
    <n v="49.0124"/>
    <n v="231.57599999999999"/>
    <m/>
    <n v="238204357.78999999"/>
    <n v="97.979904000000005"/>
    <n v="20.575778"/>
    <n v="97.217365000000001"/>
    <m/>
    <n v="184352578.336586"/>
    <n v="77.392613656174376"/>
  </r>
  <r>
    <x v="1136"/>
    <n v="258.22859999999997"/>
    <n v="54.228000000000002"/>
    <n v="263.09140000000002"/>
    <m/>
    <n v="238200390.21000001"/>
    <n v="108.408135"/>
    <n v="22.765706000000002"/>
    <n v="110.449609"/>
    <m/>
    <n v="187541048.98771"/>
    <n v="78.732469255139264"/>
  </r>
  <r>
    <x v="1137"/>
    <n v="271.22649999999999"/>
    <n v="54.2453"/>
    <n v="263.80450000000002"/>
    <m/>
    <n v="238730282.93000001"/>
    <n v="113.612105"/>
    <n v="22.722421000000001"/>
    <n v="110.503157"/>
    <m/>
    <n v="187719493.53684199"/>
    <n v="78.632459708467195"/>
  </r>
  <r>
    <x v="1138"/>
    <n v="322.01799999999997"/>
    <n v="64.403599999999997"/>
    <n v="287.47430000000003"/>
    <m/>
    <n v="238725478.69999999"/>
    <n v="134.890503"/>
    <n v="26.978100999999999"/>
    <n v="120.420452"/>
    <m/>
    <n v="197124075.09031799"/>
    <n v="82.573538511169403"/>
  </r>
  <r>
    <x v="1139"/>
    <n v="325.27199999999999"/>
    <n v="65.054400000000001"/>
    <n v="287.17630000000003"/>
    <m/>
    <n v="239029146.25"/>
    <n v="136.080476"/>
    <n v="27.216094999999999"/>
    <n v="120.142796"/>
    <m/>
    <n v="197266611.07229599"/>
    <n v="82.528266601419105"/>
  </r>
  <r>
    <x v="1140"/>
    <n v="336.4905"/>
    <n v="67.298100000000005"/>
    <n v="299.18790000000001"/>
    <m/>
    <n v="238895860.49000001"/>
    <n v="140.85237799999999"/>
    <n v="28.170476000000001"/>
    <n v="125.237792"/>
    <m/>
    <n v="200181584.025718"/>
    <n v="83.794496738087034"/>
  </r>
  <r>
    <x v="1141"/>
    <n v="347.98649999999998"/>
    <n v="69.597300000000004"/>
    <n v="315.28120000000001"/>
    <m/>
    <n v="239480150.44999999"/>
    <n v="145.30912000000001"/>
    <n v="29.061824000000001"/>
    <n v="131.652331"/>
    <m/>
    <n v="201657684.72126001"/>
    <n v="84.206429778138641"/>
  </r>
  <r>
    <x v="1142"/>
    <n v="348.90300000000002"/>
    <n v="69.780600000000007"/>
    <n v="314.83920000000001"/>
    <m/>
    <n v="239495253.06999999"/>
    <n v="145.682637"/>
    <n v="29.136527000000001"/>
    <n v="131.459474"/>
    <m/>
    <n v="201177012.54513401"/>
    <n v="84.000417530753197"/>
  </r>
  <r>
    <x v="1143"/>
    <n v="347.43900000000002"/>
    <n v="69.487799999999993"/>
    <n v="313.21109999999999"/>
    <m/>
    <n v="238822826.22999999"/>
    <n v="145.47981300000001"/>
    <n v="29.095963000000001"/>
    <n v="131.14789099999999"/>
    <m/>
    <n v="200950373.86759701"/>
    <n v="84.14202990549586"/>
  </r>
  <r>
    <x v="1144"/>
    <n v="348.19049999999999"/>
    <n v="69.638099999999994"/>
    <n v="313.1225"/>
    <m/>
    <n v="238777989.56999999"/>
    <n v="145.82185799999999"/>
    <n v="29.164372"/>
    <n v="131.135412"/>
    <m/>
    <n v="199686180.70865399"/>
    <n v="83.628386799074761"/>
  </r>
  <r>
    <x v="1145"/>
    <n v="350.29849999999999"/>
    <n v="70.059700000000007"/>
    <n v="313.06799999999998"/>
    <m/>
    <n v="239235549.61000001"/>
    <n v="146.42410000000001"/>
    <n v="29.28482"/>
    <n v="130.86182199999999"/>
    <m/>
    <n v="199912906.05203"/>
    <n v="83.563210558767921"/>
  </r>
  <r>
    <x v="1146"/>
    <n v="366.4563"/>
    <n v="69.6267"/>
    <n v="323.0804"/>
    <m/>
    <n v="239211968.66999999"/>
    <n v="153.193129"/>
    <n v="29.106695999999999"/>
    <n v="135.06029899999999"/>
    <m/>
    <n v="199400433.653943"/>
    <n v="83.357214424760585"/>
  </r>
  <r>
    <x v="1147"/>
    <n v="346.86950000000002"/>
    <n v="69.373900000000006"/>
    <n v="322.44040000000001"/>
    <m/>
    <n v="238704799.81"/>
    <n v="145.313165"/>
    <n v="29.062633000000002"/>
    <n v="135.07914400000001"/>
    <m/>
    <n v="199444203.95490301"/>
    <n v="83.552657555965808"/>
  </r>
  <r>
    <x v="1148"/>
    <n v="347.22399999999999"/>
    <n v="69.444800000000001"/>
    <n v="322.93099999999998"/>
    <m/>
    <n v="239070777.08000001"/>
    <n v="145.23899800000001"/>
    <n v="29.047799999999999"/>
    <n v="135.077572"/>
    <m/>
    <n v="199985567.55339199"/>
    <n v="83.651197355028899"/>
  </r>
  <r>
    <x v="1149"/>
    <n v="346.31900000000002"/>
    <n v="69.263800000000003"/>
    <n v="322.97120000000001"/>
    <m/>
    <n v="239509914.47999999"/>
    <n v="144.59484900000001"/>
    <n v="28.918970000000002"/>
    <n v="134.84669299999999"/>
    <m/>
    <n v="199324955.57978401"/>
    <n v="83.222006075422158"/>
  </r>
  <r>
    <x v="1150"/>
    <n v="368.43700000000001"/>
    <n v="73.687399999999997"/>
    <n v="337.5994"/>
    <m/>
    <n v="239808790.27000001"/>
    <n v="153.637821"/>
    <n v="30.727564000000001"/>
    <n v="140.77857599999999"/>
    <m/>
    <n v="204534489.42313799"/>
    <n v="85.290655606432622"/>
  </r>
  <r>
    <x v="1151"/>
    <n v="367.05399999999997"/>
    <n v="73.410799999999995"/>
    <n v="337.50639999999999"/>
    <m/>
    <n v="239547874.25999999"/>
    <n v="153.22782599999999"/>
    <n v="30.645565000000001"/>
    <n v="140.893089"/>
    <m/>
    <n v="204315228.58321899"/>
    <n v="85.292023239354535"/>
  </r>
  <r>
    <x v="1152"/>
    <n v="383.21210000000002"/>
    <n v="72.810299999999998"/>
    <n v="358.613"/>
    <m/>
    <n v="239567495.61000001"/>
    <n v="159.95997199999999"/>
    <n v="30.392395"/>
    <n v="149.69184300000001"/>
    <m/>
    <n v="204087464.50579301"/>
    <n v="85.189964517571227"/>
  </r>
  <r>
    <x v="1153"/>
    <n v="379.83949999999999"/>
    <n v="72.169499999999999"/>
    <n v="357.62689999999998"/>
    <m/>
    <n v="240912098.78"/>
    <n v="157.667258"/>
    <n v="29.956776999999999"/>
    <n v="148.447048"/>
    <m/>
    <n v="204838466.12455899"/>
    <n v="85.026226230180612"/>
  </r>
  <r>
    <x v="1154"/>
    <n v="386.11110000000002"/>
    <n v="73.361099999999993"/>
    <n v="358.0394"/>
    <m/>
    <n v="239430550.61000001"/>
    <n v="161.26225299999999"/>
    <n v="30.639824000000001"/>
    <n v="149.537893"/>
    <m/>
    <n v="202856704.17800501"/>
    <n v="84.724653416694167"/>
  </r>
  <r>
    <x v="1155"/>
    <n v="382.68470000000002"/>
    <n v="72.710099999999997"/>
    <n v="372.0838"/>
    <m/>
    <n v="240208887.47999999"/>
    <n v="159.313298"/>
    <n v="30.269528999999999"/>
    <n v="154.90009699999999"/>
    <m/>
    <n v="202272397.655029"/>
    <n v="84.206875014926482"/>
  </r>
  <r>
    <x v="1156"/>
    <n v="384.88889999999998"/>
    <n v="73.128900000000002"/>
    <n v="371.27890000000002"/>
    <m/>
    <n v="239752697.13"/>
    <n v="160.535796"/>
    <n v="30.501805000000001"/>
    <n v="154.85911300000001"/>
    <m/>
    <n v="202597698.42994601"/>
    <n v="84.50278176436629"/>
  </r>
  <r>
    <x v="1157"/>
    <n v="373.47320000000002"/>
    <n v="70.959900000000005"/>
    <n v="351.53530000000001"/>
    <m/>
    <n v="239919319.5"/>
    <n v="155.66616300000001"/>
    <n v="29.576568000000002"/>
    <n v="146.52229800000001"/>
    <m/>
    <n v="202319968.059885"/>
    <n v="84.328335242666853"/>
  </r>
  <r>
    <x v="1158"/>
    <n v="373.92"/>
    <n v="71.044799999999995"/>
    <n v="351.56079999999997"/>
    <m/>
    <n v="240044837.55000001"/>
    <n v="155.77089799999999"/>
    <n v="29.596471000000001"/>
    <n v="146.45630499999999"/>
    <m/>
    <n v="202201809.44340101"/>
    <n v="84.235016885661409"/>
  </r>
  <r>
    <x v="1159"/>
    <n v="367.92259999999999"/>
    <n v="69.905299999999997"/>
    <n v="387.34800000000001"/>
    <m/>
    <n v="241109403.72999999"/>
    <n v="152.595707"/>
    <n v="28.993186999999999"/>
    <n v="160.65238199999999"/>
    <m/>
    <n v="201996406.269732"/>
    <n v="83.777904612933455"/>
  </r>
  <r>
    <x v="1160"/>
    <n v="384.36329999999998"/>
    <n v="69.185400000000001"/>
    <n v="387.45260000000002"/>
    <m/>
    <n v="241257266.61000001"/>
    <n v="159.316776"/>
    <n v="28.677022000000001"/>
    <n v="160.59727699999999"/>
    <m/>
    <n v="199093010.92730999"/>
    <n v="82.523114733431072"/>
  </r>
  <r>
    <x v="1161"/>
    <n v="409.47890000000001"/>
    <n v="73.706199999999995"/>
    <n v="397.97359999999998"/>
    <m/>
    <n v="241594005.36000001"/>
    <n v="169.49050500000001"/>
    <n v="30.508289999999999"/>
    <n v="164.72825900000001"/>
    <m/>
    <n v="205366553.4531"/>
    <n v="85.004821683006014"/>
  </r>
  <r>
    <x v="1162"/>
    <n v="386.04169999999999"/>
    <n v="69.487499999999997"/>
    <n v="425.4135"/>
    <m/>
    <n v="242355141.72999999"/>
    <n v="159.28760500000001"/>
    <n v="28.671766000000002"/>
    <n v="175.53310300000001"/>
    <m/>
    <n v="204946629.96792999"/>
    <n v="84.564589183032226"/>
  </r>
  <r>
    <x v="1163"/>
    <n v="388.54109999999997"/>
    <n v="73.822800000000001"/>
    <n v="481.17599999999999"/>
    <m/>
    <n v="240857475.08000001"/>
    <n v="161.315774"/>
    <n v="30.649992999999998"/>
    <n v="199.77623700000001"/>
    <m/>
    <n v="208740488.833671"/>
    <n v="86.665563841993503"/>
  </r>
  <r>
    <x v="1164"/>
    <n v="385.2921"/>
    <n v="73.205500000000001"/>
    <n v="480.5102"/>
    <m/>
    <n v="240357594.47"/>
    <n v="160.299532"/>
    <n v="30.456911999999999"/>
    <n v="199.914715"/>
    <m/>
    <n v="207237774.599677"/>
    <n v="86.220606033541898"/>
  </r>
  <r>
    <x v="1165"/>
    <n v="398.67"/>
    <n v="75.747299999999996"/>
    <n v="479.38679999999999"/>
    <m/>
    <n v="239972608.49000001"/>
    <n v="166.131461"/>
    <n v="31.564978"/>
    <n v="199.76730000000001"/>
    <m/>
    <n v="205612954.92457801"/>
    <n v="85.681843531382114"/>
  </r>
  <r>
    <x v="1166"/>
    <n v="411.41059999999999"/>
    <n v="74.053899999999999"/>
    <n v="480.13569999999999"/>
    <m/>
    <n v="240607878.40000001"/>
    <n v="170.988"/>
    <n v="30.777837000000002"/>
    <n v="199.55111299999999"/>
    <m/>
    <n v="204882751.09280601"/>
    <n v="85.152137351129227"/>
  </r>
  <r>
    <x v="1167"/>
    <n v="423.09440000000001"/>
    <n v="76.156999999999996"/>
    <n v="479.8039"/>
    <m/>
    <n v="241238288.12"/>
    <n v="175.38443100000001"/>
    <n v="31.569201"/>
    <n v="198.892101"/>
    <m/>
    <n v="206601072.14083299"/>
    <n v="85.641907738154188"/>
  </r>
  <r>
    <x v="1168"/>
    <n v="437.6694"/>
    <n v="78.780500000000004"/>
    <n v="479.26280000000003"/>
    <m/>
    <n v="241201078.88"/>
    <n v="181.45416299999999"/>
    <n v="32.661752999999997"/>
    <n v="198.69844800000001"/>
    <m/>
    <n v="208888628.34250599"/>
    <n v="86.603521556564118"/>
  </r>
  <r>
    <x v="1169"/>
    <n v="436.53829999999999"/>
    <n v="78.576899999999995"/>
    <n v="479.10419999999999"/>
    <m/>
    <n v="241549342.19999999"/>
    <n v="180.724276"/>
    <n v="32.530372"/>
    <n v="198.346307"/>
    <m/>
    <n v="209041014.23087299"/>
    <n v="86.541744360367375"/>
  </r>
  <r>
    <x v="1170"/>
    <n v="430.4033"/>
    <n v="77.4726"/>
    <n v="479.80619999999999"/>
    <m/>
    <n v="241568678.47999999"/>
    <n v="178.17016000000001"/>
    <n v="32.070630999999999"/>
    <n v="198.62103099999999"/>
    <m/>
    <n v="208830403.91814101"/>
    <n v="86.447632711386689"/>
  </r>
  <r>
    <x v="1171"/>
    <n v="432.32780000000002"/>
    <n v="77.819000000000003"/>
    <n v="479.53109999999998"/>
    <m/>
    <n v="242119679.69"/>
    <n v="178.55954600000001"/>
    <n v="32.140717000000002"/>
    <n v="198.05539999999999"/>
    <m/>
    <n v="208451075.746252"/>
    <n v="86.094230759409612"/>
  </r>
  <r>
    <x v="1172"/>
    <n v="438.83609999999999"/>
    <n v="78.990499999999997"/>
    <n v="479.64030000000002"/>
    <m/>
    <n v="241753672.43000001"/>
    <n v="181.52199899999999"/>
    <n v="32.673960999999998"/>
    <n v="198.400419"/>
    <m/>
    <n v="208473027.00600699"/>
    <n v="86.233654657871043"/>
  </r>
  <r>
    <x v="1173"/>
    <n v="426.71280000000002"/>
    <n v="76.808300000000003"/>
    <n v="479.72660000000002"/>
    <m/>
    <n v="242863354.47"/>
    <n v="175.70077699999999"/>
    <n v="31.626138000000001"/>
    <n v="197.52942999999999"/>
    <m/>
    <n v="208517787.323769"/>
    <n v="85.858069357073973"/>
  </r>
  <r>
    <x v="1174"/>
    <n v="444.73439999999999"/>
    <n v="80.052199999999999"/>
    <n v="504.70209999999997"/>
    <m/>
    <n v="240346459.43000001"/>
    <n v="185.038881"/>
    <n v="33.307001999999997"/>
    <n v="209.989405"/>
    <m/>
    <n v="207526721.54110199"/>
    <n v="86.344821568525475"/>
  </r>
  <r>
    <x v="1175"/>
    <n v="448.30720000000002"/>
    <n v="80.695300000000003"/>
    <n v="504.36349999999999"/>
    <m/>
    <n v="240633466.15000001"/>
    <n v="186.302931"/>
    <n v="33.534528999999999"/>
    <n v="209.59823600000001"/>
    <m/>
    <n v="207940374.233266"/>
    <n v="86.413738521160383"/>
  </r>
  <r>
    <x v="1176"/>
    <n v="443.90440000000001"/>
    <n v="79.902799999999999"/>
    <n v="504.97320000000002"/>
    <m/>
    <n v="240905662.93000001"/>
    <n v="184.264826"/>
    <n v="33.167672000000003"/>
    <n v="209.61449999999999"/>
    <m/>
    <n v="207462702.896341"/>
    <n v="86.117819055429791"/>
  </r>
  <r>
    <x v="1177"/>
    <n v="424.53"/>
    <n v="80.660700000000006"/>
    <n v="487.19760000000002"/>
    <m/>
    <n v="241007219.59999999"/>
    <n v="176.14824999999999"/>
    <n v="33.468167999999999"/>
    <n v="202.15062499999999"/>
    <m/>
    <n v="208197666.15388101"/>
    <n v="86.386485226221424"/>
  </r>
  <r>
    <x v="1178"/>
    <n v="428.8716"/>
    <n v="81.485600000000005"/>
    <n v="479.48430000000002"/>
    <m/>
    <n v="241070680.68000001"/>
    <n v="177.90284500000001"/>
    <n v="33.801538999999998"/>
    <n v="198.897808"/>
    <m/>
    <n v="208631129.11693299"/>
    <n v="86.543551678883901"/>
  </r>
  <r>
    <x v="1179"/>
    <n v="428.15789999999998"/>
    <n v="81.349999999999994"/>
    <n v="479.9248"/>
    <m/>
    <n v="241769592.46000001"/>
    <n v="177.09336200000001"/>
    <n v="33.647737999999997"/>
    <n v="198.50502900000001"/>
    <m/>
    <n v="208564962.96710399"/>
    <n v="86.266002620495115"/>
  </r>
  <r>
    <x v="1180"/>
    <n v="434.00889999999998"/>
    <n v="82.461699999999993"/>
    <n v="479.38409999999999"/>
    <m/>
    <n v="241153511.96000001"/>
    <n v="179.97204199999999"/>
    <n v="34.194692000000003"/>
    <n v="198.78794099999999"/>
    <m/>
    <n v="209490505.991528"/>
    <n v="86.870186666108381"/>
  </r>
  <r>
    <x v="1181"/>
    <n v="441.82209999999998"/>
    <n v="83.946200000000005"/>
    <n v="490.93029999999999"/>
    <m/>
    <n v="240818448.37"/>
    <n v="183.466883"/>
    <n v="34.858708"/>
    <n v="203.85909100000001"/>
    <m/>
    <n v="210045005.525976"/>
    <n v="87.221310056469235"/>
  </r>
  <r>
    <x v="1182"/>
    <n v="452.25209999999998"/>
    <n v="85.927899999999994"/>
    <n v="454.72519999999997"/>
    <m/>
    <n v="240424878.87"/>
    <n v="188.105367"/>
    <n v="35.740020000000001"/>
    <n v="189.134004"/>
    <m/>
    <n v="212457146.88743401"/>
    <n v="88.367371915080213"/>
  </r>
  <r>
    <x v="1183"/>
    <n v="451.57260000000002"/>
    <n v="85.7988"/>
    <n v="458.82209999999998"/>
    <m/>
    <n v="240627119.46000001"/>
    <n v="187.66488200000001"/>
    <n v="35.656329999999997"/>
    <n v="190.67763500000001"/>
    <m/>
    <n v="212522654.36267599"/>
    <n v="88.32032517349073"/>
  </r>
  <r>
    <x v="1184"/>
    <n v="453.58629999999999"/>
    <n v="86.181399999999996"/>
    <n v="458.74009999999998"/>
    <m/>
    <n v="240788776.63"/>
    <n v="188.37518399999999"/>
    <n v="35.791285999999999"/>
    <n v="190.51556600000001"/>
    <m/>
    <n v="211842401.93387899"/>
    <n v="87.978519970388618"/>
  </r>
  <r>
    <x v="1185"/>
    <n v="456.03949999999998"/>
    <n v="86.647499999999994"/>
    <n v="458.58330000000001"/>
    <m/>
    <n v="241037790.06"/>
    <n v="189.198341"/>
    <n v="35.947682999999998"/>
    <n v="190.253694"/>
    <m/>
    <n v="212453581.453805"/>
    <n v="88.141192051636494"/>
  </r>
  <r>
    <x v="1186"/>
    <n v="451.28840000000002"/>
    <n v="85.744799999999998"/>
    <n v="459.14929999999998"/>
    <m/>
    <n v="241788213.78999999"/>
    <n v="186.646153"/>
    <n v="35.462770999999996"/>
    <n v="189.89730399999999"/>
    <m/>
    <n v="211871416.81944701"/>
    <n v="87.626858852377083"/>
  </r>
  <r>
    <x v="1187"/>
    <n v="453.8784"/>
    <n v="86.236900000000006"/>
    <n v="459.51769999999999"/>
    <m/>
    <n v="242157242.81999999"/>
    <n v="187.43127200000001"/>
    <n v="35.611942999999997"/>
    <n v="189.76004800000001"/>
    <m/>
    <n v="212552995.94244799"/>
    <n v="87.774783635293787"/>
  </r>
  <r>
    <x v="1188"/>
    <n v="455.87529999999998"/>
    <n v="86.616299999999995"/>
    <n v="458.43740000000003"/>
    <m/>
    <n v="241521764.69999999"/>
    <n v="188.751229"/>
    <n v="35.862730999999997"/>
    <n v="189.81204500000001"/>
    <m/>
    <n v="212860850.59455499"/>
    <n v="88.133196136155505"/>
  </r>
  <r>
    <x v="1189"/>
    <n v="459.18790000000001"/>
    <n v="87.245699999999999"/>
    <n v="458.45909999999998"/>
    <m/>
    <n v="241961047.97"/>
    <n v="189.777612"/>
    <n v="36.057746000000002"/>
    <n v="189.47640699999999"/>
    <m/>
    <n v="213263420.02287599"/>
    <n v="88.139567013826905"/>
  </r>
  <r>
    <x v="1190"/>
    <n v="457.05889999999999"/>
    <n v="86.841200000000001"/>
    <n v="458.80059999999997"/>
    <m/>
    <n v="242590529.80000001"/>
    <n v="188.40756099999999"/>
    <n v="35.797440000000002"/>
    <n v="189.12551999999999"/>
    <m/>
    <n v="212935251.70376101"/>
    <n v="87.775582946008726"/>
  </r>
  <r>
    <x v="1191"/>
    <n v="456.07889999999998"/>
    <n v="86.655000000000001"/>
    <n v="458.45670000000001"/>
    <m/>
    <n v="242272200.77000001"/>
    <n v="188.25061199999999"/>
    <n v="35.767620000000001"/>
    <n v="189.23206999999999"/>
    <m/>
    <n v="212927776.113929"/>
    <n v="87.887828416629205"/>
  </r>
  <r>
    <x v="1192"/>
    <n v="473.62049999999999"/>
    <n v="89.987899999999996"/>
    <n v="477.89280000000002"/>
    <m/>
    <n v="242384790.86000001"/>
    <n v="195.40025499999999"/>
    <n v="37.126050999999997"/>
    <n v="197.16286600000001"/>
    <m/>
    <n v="215263334.57972401"/>
    <n v="88.810578343613486"/>
  </r>
  <r>
    <x v="1193"/>
    <n v="465.0668"/>
    <n v="88.362700000000004"/>
    <n v="477.66239999999999"/>
    <m/>
    <n v="242836138.66"/>
    <n v="191.514658"/>
    <n v="36.387788"/>
    <n v="196.70152999999999"/>
    <m/>
    <n v="214267140.497511"/>
    <n v="88.235277368460771"/>
  </r>
  <r>
    <x v="1194"/>
    <n v="470.7758"/>
    <n v="89.447400000000002"/>
    <n v="477.24979999999999"/>
    <m/>
    <n v="242385310.77000001"/>
    <n v="194.22620900000001"/>
    <n v="36.902979000000002"/>
    <n v="196.89716300000001"/>
    <m/>
    <n v="215220271.687639"/>
    <n v="88.792621551172303"/>
  </r>
  <r>
    <x v="1195"/>
    <n v="483.48390000000001"/>
    <n v="87.027100000000004"/>
    <n v="477.65199999999999"/>
    <m/>
    <n v="243736159.53999999"/>
    <n v="198.36363299999999"/>
    <n v="35.705452999999999"/>
    <n v="195.970922"/>
    <m/>
    <n v="215123156.32017401"/>
    <n v="88.260665436828518"/>
  </r>
  <r>
    <x v="1196"/>
    <n v="479.63780000000003"/>
    <n v="86.334800000000001"/>
    <n v="478.30290000000002"/>
    <m/>
    <n v="240792329.94"/>
    <n v="199.19147799999999"/>
    <n v="35.854464"/>
    <n v="198.6371"/>
    <m/>
    <n v="211651330.556577"/>
    <n v="87.897870588035644"/>
  </r>
  <r>
    <x v="1197"/>
    <n v="481.04219999999998"/>
    <n v="86.587599999999995"/>
    <n v="477.94869999999997"/>
    <m/>
    <n v="240968358.16999999"/>
    <n v="199.628783"/>
    <n v="35.933183"/>
    <n v="198.34500399999999"/>
    <m/>
    <n v="212003020.48884401"/>
    <n v="87.979609480211778"/>
  </r>
  <r>
    <x v="1198"/>
    <n v="479.66059999999999"/>
    <n v="86.338899999999995"/>
    <n v="477.78840000000002"/>
    <m/>
    <n v="241710825.21000001"/>
    <n v="198.44398799999999"/>
    <n v="35.719914000000003"/>
    <n v="197.66942599999999"/>
    <m/>
    <n v="211948849.38697699"/>
    <n v="87.686949561665017"/>
  </r>
  <r>
    <x v="1199"/>
    <n v="483.21609999999998"/>
    <n v="86.978899999999996"/>
    <n v="477.52879999999999"/>
    <m/>
    <n v="241337898.59999999"/>
    <n v="200.22387800000001"/>
    <n v="36.040298999999997"/>
    <n v="197.86730700000001"/>
    <m/>
    <n v="212353936.909603"/>
    <n v="87.990298308499064"/>
  </r>
  <r>
    <x v="1200"/>
    <n v="479.94110000000001"/>
    <n v="86.389399999999995"/>
    <n v="478.23680000000002"/>
    <m/>
    <n v="242218987.72999999"/>
    <n v="198.14346699999999"/>
    <n v="35.665824999999998"/>
    <n v="197.43984800000001"/>
    <m/>
    <n v="212120860.76819199"/>
    <n v="87.574001838634473"/>
  </r>
  <r>
    <x v="1201"/>
    <n v="473.62279999999998"/>
    <n v="85.252099999999999"/>
    <n v="479.28"/>
    <m/>
    <n v="241402366.71000001"/>
    <n v="196.19641899999999"/>
    <n v="35.315353999999999"/>
    <n v="198.53989300000001"/>
    <m/>
    <n v="211156476.042523"/>
    <n v="87.470756364285435"/>
  </r>
  <r>
    <x v="1202"/>
    <n v="462.90609999999998"/>
    <n v="83.323099999999997"/>
    <n v="479.45460000000003"/>
    <m/>
    <n v="241545691.81999999"/>
    <n v="191.64328599999999"/>
    <n v="34.495792000000002"/>
    <n v="198.49437"/>
    <m/>
    <n v="210934504.55309099"/>
    <n v="87.326957878544789"/>
  </r>
  <r>
    <x v="1203"/>
    <n v="469.85329999999999"/>
    <n v="84.573599999999999"/>
    <n v="478.59500000000003"/>
    <m/>
    <n v="241019791.87"/>
    <n v="194.94386600000001"/>
    <n v="35.089897999999998"/>
    <n v="198.57083"/>
    <m/>
    <n v="211591219.32628801"/>
    <n v="87.789976783489621"/>
  </r>
  <r>
    <x v="1204"/>
    <n v="470.87439999999998"/>
    <n v="84.757400000000004"/>
    <n v="478.30279999999999"/>
    <m/>
    <n v="241776944.25"/>
    <n v="194.755708"/>
    <n v="35.056030999999997"/>
    <n v="197.82812699999999"/>
    <m/>
    <n v="211768541.13823599"/>
    <n v="87.588393424008615"/>
  </r>
  <r>
    <x v="1205"/>
    <n v="471.29109999999997"/>
    <n v="84.832400000000007"/>
    <n v="478.13810000000001"/>
    <m/>
    <n v="241528566.44"/>
    <n v="195.128513"/>
    <n v="35.123133000000003"/>
    <n v="197.96337399999999"/>
    <m/>
    <n v="211785039.65993899"/>
    <n v="87.685296518559085"/>
  </r>
  <r>
    <x v="1206"/>
    <n v="476.2878"/>
    <n v="85.731800000000007"/>
    <n v="477.584"/>
    <m/>
    <n v="242205659.63"/>
    <n v="196.64602400000001"/>
    <n v="35.396282999999997"/>
    <n v="197.18118899999999"/>
    <m/>
    <n v="211029562.12443301"/>
    <n v="87.128253917273256"/>
  </r>
  <r>
    <x v="1207"/>
    <n v="489.7706"/>
    <n v="88.158699999999996"/>
    <n v="477.07010000000002"/>
    <m/>
    <n v="241869245.65000001"/>
    <n v="202.493954"/>
    <n v="36.448908000000003"/>
    <n v="197.242977"/>
    <m/>
    <n v="213860893.14990801"/>
    <n v="88.420043885768834"/>
  </r>
  <r>
    <x v="1208"/>
    <n v="491.73439999999999"/>
    <n v="88.512200000000007"/>
    <n v="476.87860000000001"/>
    <m/>
    <n v="241979094.25999999"/>
    <n v="203.21358799999999"/>
    <n v="36.578448999999999"/>
    <n v="197.074297"/>
    <m/>
    <n v="214052192.14619899"/>
    <n v="88.458960804360103"/>
  </r>
  <r>
    <x v="1209"/>
    <n v="479.84890000000001"/>
    <n v="91.171300000000002"/>
    <n v="482.69589999999999"/>
    <m/>
    <n v="241290436.53"/>
    <n v="198.86776599999999"/>
    <n v="37.784878999999997"/>
    <n v="200.04767200000001"/>
    <m/>
    <n v="215546366.20131001"/>
    <n v="89.330671078839387"/>
  </r>
  <r>
    <x v="1210"/>
    <n v="468.64949999999999"/>
    <n v="89.043400000000005"/>
    <n v="493.15969999999999"/>
    <m/>
    <n v="241213807.02000001"/>
    <n v="194.28800799999999"/>
    <n v="36.914718999999998"/>
    <n v="204.44920099999999"/>
    <m/>
    <n v="215918850.07113701"/>
    <n v="89.513470534144972"/>
  </r>
  <r>
    <x v="1211"/>
    <n v="477.43049999999999"/>
    <n v="90.711799999999997"/>
    <n v="493.59359999999998"/>
    <m/>
    <n v="241333341.15000001"/>
    <n v="197.83031099999999"/>
    <n v="37.587761"/>
    <n v="204.527728"/>
    <m/>
    <n v="217357138.47355199"/>
    <n v="90.065109709998296"/>
  </r>
  <r>
    <x v="1212"/>
    <n v="476.54320000000001"/>
    <n v="90.543199999999999"/>
    <n v="493.51260000000002"/>
    <m/>
    <n v="241095496.78"/>
    <n v="197.657445"/>
    <n v="37.554910999999997"/>
    <n v="204.69590099999999"/>
    <m/>
    <n v="216153542.97061101"/>
    <n v="89.654740904535203"/>
  </r>
  <r>
    <x v="1213"/>
    <n v="490.21949999999998"/>
    <n v="93.1417"/>
    <n v="492.98860000000002"/>
    <m/>
    <n v="240699862.38"/>
    <n v="203.664221"/>
    <n v="38.696199999999997"/>
    <n v="204.81465800000001"/>
    <m/>
    <n v="215779861.61034301"/>
    <n v="89.646857076172708"/>
  </r>
  <r>
    <x v="1214"/>
    <n v="486.90530000000001"/>
    <n v="92.512"/>
    <n v="493.48079999999999"/>
    <m/>
    <n v="241701802.16"/>
    <n v="201.448767"/>
    <n v="38.275263000000002"/>
    <n v="204.16926799999999"/>
    <m/>
    <n v="215436639.61065999"/>
    <n v="89.133236775804761"/>
  </r>
  <r>
    <x v="1215"/>
    <n v="505.81110000000001"/>
    <n v="91.046000000000006"/>
    <n v="493.25790000000001"/>
    <m/>
    <n v="241297584.53999999"/>
    <n v="209.621286"/>
    <n v="37.731831999999997"/>
    <n v="204.418913"/>
    <m/>
    <n v="214529889.08422601"/>
    <n v="88.906770241068571"/>
  </r>
  <r>
    <x v="1216"/>
    <n v="503.21940000000001"/>
    <n v="90.579499999999996"/>
    <n v="493.4606"/>
    <m/>
    <n v="243227706.74000001"/>
    <n v="206.892301"/>
    <n v="37.240617999999998"/>
    <n v="202.88009400000001"/>
    <m/>
    <n v="215674132.88452601"/>
    <n v="88.671696072467768"/>
  </r>
  <r>
    <x v="1217"/>
    <n v="483.17160000000001"/>
    <n v="91.802599999999998"/>
    <n v="493.08049999999997"/>
    <m/>
    <n v="241056839.71000001"/>
    <n v="200.43886800000001"/>
    <n v="38.083382999999998"/>
    <n v="204.549475"/>
    <m/>
    <n v="213555115.39330199"/>
    <n v="88.591186896093234"/>
  </r>
  <r>
    <x v="1218"/>
    <n v="503.58330000000001"/>
    <n v="90.644999999999996"/>
    <n v="493.04840000000002"/>
    <m/>
    <n v="241927410.09"/>
    <n v="208.15470999999999"/>
    <n v="37.467849999999999"/>
    <n v="203.80014"/>
    <m/>
    <n v="213026067.74126899"/>
    <n v="88.053713162150842"/>
  </r>
  <r>
    <x v="1219"/>
    <n v="506.22059999999999"/>
    <n v="91.119699999999995"/>
    <n v="493.09030000000001"/>
    <m/>
    <n v="242242269.11000001"/>
    <n v="208.97286099999999"/>
    <n v="37.615112000000003"/>
    <n v="203.55254299999999"/>
    <m/>
    <n v="213379188.61434299"/>
    <n v="88.085035447488082"/>
  </r>
  <r>
    <x v="1220"/>
    <n v="503.20780000000002"/>
    <n v="90.577399999999997"/>
    <n v="493.13850000000002"/>
    <m/>
    <n v="243068231.53999999"/>
    <n v="207.023269"/>
    <n v="37.264187"/>
    <n v="202.88068799999999"/>
    <m/>
    <n v="213315718.80130801"/>
    <n v="87.759604556222797"/>
  </r>
  <r>
    <x v="1221"/>
    <n v="506.18779999999998"/>
    <n v="91.113799999999998"/>
    <n v="493.37079999999997"/>
    <m/>
    <n v="243323983.19"/>
    <n v="208.03037699999999"/>
    <n v="37.445466000000003"/>
    <n v="202.76291499999999"/>
    <m/>
    <n v="213669847.73427901"/>
    <n v="87.812900698503896"/>
  </r>
  <r>
    <x v="1222"/>
    <n v="507.5883"/>
    <n v="91.365899999999996"/>
    <n v="493.37560000000002"/>
    <m/>
    <n v="243637164.88"/>
    <n v="208.337796"/>
    <n v="37.500805999999997"/>
    <n v="202.504244"/>
    <m/>
    <n v="214060199.19795701"/>
    <n v="87.860240576756539"/>
  </r>
  <r>
    <x v="1223"/>
    <n v="511.1078"/>
    <n v="91.999399999999994"/>
    <n v="493.01929999999999"/>
    <m/>
    <n v="243874226.19"/>
    <n v="209.57844"/>
    <n v="37.724117999999997"/>
    <n v="202.16129799999999"/>
    <m/>
    <n v="214363332.47362199"/>
    <n v="87.899133837379622"/>
  </r>
  <r>
    <x v="1224"/>
    <n v="500.95440000000002"/>
    <n v="90.171800000000005"/>
    <n v="493.4384"/>
    <m/>
    <n v="244516274.69999999"/>
    <n v="204.875688"/>
    <n v="36.877626999999997"/>
    <n v="201.80186399999999"/>
    <m/>
    <n v="214365893.17616701"/>
    <n v="87.669376379619365"/>
  </r>
  <r>
    <x v="1225"/>
    <n v="507.7978"/>
    <n v="91.403599999999997"/>
    <n v="499.69940000000003"/>
    <m/>
    <n v="244175919.99000001"/>
    <n v="207.96391399999999"/>
    <n v="37.433503000000002"/>
    <n v="204.647289"/>
    <m/>
    <n v="215326676.138197"/>
    <n v="88.185057784164584"/>
  </r>
  <r>
    <x v="1226"/>
    <n v="498.40429999999998"/>
    <n v="90.190799999999996"/>
    <n v="500.27179999999998"/>
    <m/>
    <n v="245003548.41999999"/>
    <n v="203.42738"/>
    <n v="36.812038000000001"/>
    <n v="204.18961400000001"/>
    <m/>
    <n v="214941688.10715899"/>
    <n v="87.730030643757402"/>
  </r>
  <r>
    <x v="1227"/>
    <n v="499.67649999999998"/>
    <n v="91.633799999999994"/>
    <n v="499.4307"/>
    <m/>
    <n v="244598014.11000001"/>
    <n v="204.284774"/>
    <n v="37.463019000000003"/>
    <n v="204.184282"/>
    <m/>
    <n v="214135607.995231"/>
    <n v="87.545930728174454"/>
  </r>
  <r>
    <x v="1228"/>
    <n v="500.34039999999999"/>
    <n v="92.187399999999997"/>
    <n v="499.11450000000002"/>
    <m/>
    <n v="245047423.63999999"/>
    <n v="204.181049"/>
    <n v="37.620227999999997"/>
    <n v="203.680778"/>
    <m/>
    <n v="214281498.18622801"/>
    <n v="87.444909643706225"/>
  </r>
  <r>
    <x v="1229"/>
    <n v="505.60520000000002"/>
    <n v="96.043899999999994"/>
    <n v="525.43259999999998"/>
    <m/>
    <n v="243929227.94"/>
    <n v="207.27536599999999"/>
    <n v="39.373674000000001"/>
    <n v="215.403707"/>
    <m/>
    <n v="216667713.835549"/>
    <n v="88.824006727411685"/>
  </r>
  <r>
    <x v="1230"/>
    <n v="517.42550000000006"/>
    <n v="97.281599999999997"/>
    <n v="525.19330000000002"/>
    <m/>
    <n v="244829654.59"/>
    <n v="211.341024"/>
    <n v="39.734402000000003"/>
    <n v="214.51376099999999"/>
    <m/>
    <n v="217856062.537458"/>
    <n v="88.982710408298828"/>
  </r>
  <r>
    <x v="1231"/>
    <n v="518.54200000000003"/>
    <n v="97.701800000000006"/>
    <n v="524.31209999999999"/>
    <m/>
    <n v="244876060.49000001"/>
    <n v="211.75691900000001"/>
    <n v="39.898468999999999"/>
    <n v="214.11325299999999"/>
    <m/>
    <n v="218319356.293805"/>
    <n v="89.155042700762692"/>
  </r>
  <r>
    <x v="1232"/>
    <n v="517.69849999999997"/>
    <n v="97.262900000000002"/>
    <n v="524.31079999999997"/>
    <m/>
    <n v="245030624.94"/>
    <n v="211.2791"/>
    <n v="39.694181"/>
    <n v="213.97766100000001"/>
    <m/>
    <n v="217965835.85005301"/>
    <n v="88.954527991521772"/>
  </r>
  <r>
    <x v="1233"/>
    <n v="518.97280000000001"/>
    <n v="98.031499999999994"/>
    <n v="523.97799999999995"/>
    <m/>
    <n v="245047434"/>
    <n v="211.784629"/>
    <n v="40.005111999999997"/>
    <n v="213.82717299999999"/>
    <m/>
    <n v="218433003.37806699"/>
    <n v="89.139069857824751"/>
  </r>
  <r>
    <x v="1234"/>
    <n v="515.86649999999997"/>
    <n v="97.971500000000006"/>
    <n v="529.42420000000004"/>
    <m/>
    <n v="244726056.36000001"/>
    <n v="210.793451"/>
    <n v="40.03313"/>
    <n v="216.33340100000001"/>
    <m/>
    <n v="218384794.54360101"/>
    <n v="89.236429414916842"/>
  </r>
  <r>
    <x v="1235"/>
    <n v="548.12300000000005"/>
    <n v="102.68770000000001"/>
    <n v="551.99220000000003"/>
    <m/>
    <n v="245399051.63"/>
    <n v="223.359869"/>
    <n v="41.845190000000002"/>
    <n v="224.936566"/>
    <m/>
    <n v="221916616.797997"/>
    <n v="90.430918670619562"/>
  </r>
  <r>
    <x v="1236"/>
    <n v="547.79100000000005"/>
    <n v="102.80800000000001"/>
    <n v="552.10069999999996"/>
    <m/>
    <n v="245475716.94999999"/>
    <n v="223.15486300000001"/>
    <n v="41.881127999999997"/>
    <n v="224.910515"/>
    <m/>
    <n v="221937632.81321299"/>
    <n v="90.411237237945869"/>
  </r>
  <r>
    <x v="1237"/>
    <n v="551.03279999999995"/>
    <n v="102.8998"/>
    <n v="552.18050000000005"/>
    <m/>
    <n v="246646213.44"/>
    <n v="223.410201"/>
    <n v="41.719594000000001"/>
    <n v="223.87552299999999"/>
    <m/>
    <n v="222300312.32654601"/>
    <n v="90.129221619136487"/>
  </r>
  <r>
    <x v="1238"/>
    <n v="549.96249999999998"/>
    <n v="103.26139999999999"/>
    <n v="551.85649999999998"/>
    <m/>
    <n v="249161937.5"/>
    <n v="220.72492500000001"/>
    <n v="41.443489"/>
    <n v="221.485073"/>
    <m/>
    <n v="220381615.00074801"/>
    <n v="88.449149662254499"/>
  </r>
  <r>
    <x v="1239"/>
    <n v="551.91049999999996"/>
    <n v="103.1554"/>
    <n v="551.97879999999998"/>
    <m/>
    <n v="249901807.38999999"/>
    <n v="220.850944"/>
    <n v="41.278373000000002"/>
    <n v="220.878274"/>
    <m/>
    <n v="220389723.61324301"/>
    <n v="88.190528077814164"/>
  </r>
  <r>
    <x v="1240"/>
    <n v="550.44010000000003"/>
    <n v="100.78189999999999"/>
    <n v="552.35350000000005"/>
    <m/>
    <n v="250732468.03"/>
    <n v="219.532837"/>
    <n v="40.194994000000001"/>
    <n v="220.29596100000001"/>
    <m/>
    <n v="219996593.77770099"/>
    <n v="87.741565943258109"/>
  </r>
  <r>
    <x v="1241"/>
    <n v="562.2885"/>
    <n v="103.5253"/>
    <n v="550.90459999999996"/>
    <m/>
    <n v="250293148.44"/>
    <n v="224.65197499999999"/>
    <n v="41.361620000000002"/>
    <n v="220.103748"/>
    <m/>
    <n v="222418906.11804"/>
    <n v="88.863361823648972"/>
  </r>
  <r>
    <x v="1242"/>
    <n v="566.80010000000004"/>
    <n v="103.9607"/>
    <n v="550.05539999999996"/>
    <m/>
    <n v="250567243.77000001"/>
    <n v="226.206782"/>
    <n v="41.490139999999997"/>
    <n v="219.52406500000001"/>
    <m/>
    <n v="222688661.52421799"/>
    <n v="88.873812144666346"/>
  </r>
  <r>
    <x v="1243"/>
    <n v="558.8537"/>
    <n v="101.93810000000001"/>
    <n v="547.99469999999997"/>
    <m/>
    <n v="250478569.36000001"/>
    <n v="223.11437699999999"/>
    <n v="40.697333999999998"/>
    <n v="218.779076"/>
    <m/>
    <n v="222094517.60626099"/>
    <n v="88.668071753099127"/>
  </r>
  <r>
    <x v="1244"/>
    <n v="558.04089999999997"/>
    <n v="101.2259"/>
    <n v="548.11389999999994"/>
    <m/>
    <n v="250778369.58000001"/>
    <n v="222.523538"/>
    <n v="40.364685000000001"/>
    <n v="218.56506200000001"/>
    <m/>
    <n v="221866709.72440401"/>
    <n v="88.471230631247494"/>
  </r>
  <r>
    <x v="1245"/>
    <n v="546.99360000000001"/>
    <n v="97.734999999999999"/>
    <n v="548.79579999999999"/>
    <m/>
    <n v="250502676.91"/>
    <n v="218.358385"/>
    <n v="39.015551000000002"/>
    <n v="219.07781900000001"/>
    <m/>
    <n v="220761531.24236101"/>
    <n v="88.127414032256297"/>
  </r>
  <r>
    <x v="1246"/>
    <n v="548.9271"/>
    <n v="97.697800000000001"/>
    <n v="548.48030000000006"/>
    <m/>
    <n v="250779168.69999999"/>
    <n v="218.88863499999999"/>
    <n v="38.957701999999998"/>
    <n v="218.71047100000001"/>
    <m/>
    <n v="220974963.64833799"/>
    <n v="88.115358541874784"/>
  </r>
  <r>
    <x v="1247"/>
    <n v="552.36919999999998"/>
    <n v="98.011200000000002"/>
    <n v="536.84929999999997"/>
    <m/>
    <n v="251015932.88999999"/>
    <n v="220.05344199999999"/>
    <n v="39.045808000000001"/>
    <n v="213.87060700000001"/>
    <m/>
    <n v="221055615.11330101"/>
    <n v="88.064376061009568"/>
  </r>
  <r>
    <x v="1248"/>
    <n v="550.86789999999996"/>
    <n v="96.93"/>
    <n v="537.18409999999994"/>
    <m/>
    <n v="250723582.34"/>
    <n v="219.711243"/>
    <n v="38.660105000000001"/>
    <n v="214.25352000000001"/>
    <m/>
    <n v="218634609.947465"/>
    <n v="87.201454249716349"/>
  </r>
  <r>
    <x v="1249"/>
    <n v="556.88520000000005"/>
    <n v="96.555400000000006"/>
    <n v="536.26210000000003"/>
    <m/>
    <n v="251350974.41"/>
    <n v="221.55681000000001"/>
    <n v="38.414572"/>
    <n v="213.35190800000001"/>
    <m/>
    <n v="218031247.24738801"/>
    <n v="86.743744582322037"/>
  </r>
  <r>
    <x v="1250"/>
    <n v="553.99689999999998"/>
    <n v="97.924700000000001"/>
    <n v="536.08019999999999"/>
    <m/>
    <n v="250353094.78999999"/>
    <n v="221.28621999999999"/>
    <n v="39.114635"/>
    <n v="214.129648"/>
    <m/>
    <n v="218792120.89943901"/>
    <n v="87.393415720690484"/>
  </r>
  <r>
    <x v="1251"/>
    <n v="553.08339999999998"/>
    <n v="98.673900000000003"/>
    <n v="536.21259999999995"/>
    <m/>
    <n v="249719950.78"/>
    <n v="221.48146299999999"/>
    <n v="39.513823000000002"/>
    <n v="214.72557499999999"/>
    <m/>
    <n v="218990276.08794001"/>
    <n v="87.694345367250037"/>
  </r>
  <r>
    <x v="1252"/>
    <n v="550.21500000000003"/>
    <n v="98.894999999999996"/>
    <n v="536.18200000000002"/>
    <m/>
    <n v="249303291.11000001"/>
    <n v="220.70105799999999"/>
    <n v="39.668550000000003"/>
    <n v="215.072171"/>
    <m/>
    <n v="219154148.211597"/>
    <n v="87.906640636725371"/>
  </r>
  <r>
    <x v="1253"/>
    <n v="550.51179999999999"/>
    <n v="98.822699999999998"/>
    <n v="536.24199999999996"/>
    <m/>
    <n v="249394158.97"/>
    <n v="220.739653"/>
    <n v="39.625106000000002"/>
    <n v="215.017867"/>
    <m/>
    <n v="219242987.42831299"/>
    <n v="87.910233476913973"/>
  </r>
  <r>
    <x v="1254"/>
    <n v="558.84839999999997"/>
    <n v="100.8895"/>
    <n v="538.44880000000001"/>
    <m/>
    <n v="248376795.38999999"/>
    <n v="225.000246"/>
    <n v="40.619534999999999"/>
    <n v="216.78707900000001"/>
    <m/>
    <n v="218896181.16429901"/>
    <n v="88.130689028574238"/>
  </r>
  <r>
    <x v="1255"/>
    <n v="556.08500000000004"/>
    <n v="96.880499999999998"/>
    <n v="539.87540000000001"/>
    <m/>
    <n v="250025259.53"/>
    <n v="222.411528"/>
    <n v="38.748285000000003"/>
    <n v="215.92834300000001"/>
    <m/>
    <n v="217938617.402578"/>
    <n v="87.166639807618324"/>
  </r>
  <r>
    <x v="1256"/>
    <n v="533.49480000000005"/>
    <n v="89.488100000000003"/>
    <n v="541.72379999999998"/>
    <m/>
    <n v="250715049.47999999"/>
    <n v="212.7893"/>
    <n v="35.693151"/>
    <n v="216.07151300000001"/>
    <m/>
    <n v="214147014.984694"/>
    <n v="85.414503608319265"/>
  </r>
  <r>
    <x v="1257"/>
    <n v="534.93380000000002"/>
    <n v="89.773899999999998"/>
    <n v="541.18129999999996"/>
    <m/>
    <n v="250404645.40000001"/>
    <n v="213.627746"/>
    <n v="35.851531000000001"/>
    <n v="216.12270799999999"/>
    <m/>
    <n v="213873889.520491"/>
    <n v="85.411310632374949"/>
  </r>
  <r>
    <x v="1258"/>
    <n v="529.29759999999999"/>
    <n v="88.789500000000004"/>
    <n v="541.94899999999996"/>
    <m/>
    <n v="250160192.44"/>
    <n v="211.58346399999999"/>
    <n v="35.493057"/>
    <n v="216.640783"/>
    <m/>
    <n v="213180626.21959201"/>
    <n v="85.217645597519521"/>
  </r>
  <r>
    <x v="1259"/>
    <n v="518.96990000000005"/>
    <n v="86.289199999999994"/>
    <n v="542.95709999999997"/>
    <m/>
    <n v="251503810.31"/>
    <n v="206.346735"/>
    <n v="34.309300999999998"/>
    <n v="215.884244"/>
    <m/>
    <n v="214056473.05935201"/>
    <n v="85.110628262652995"/>
  </r>
  <r>
    <x v="1260"/>
    <n v="521.41420000000005"/>
    <n v="85.403499999999994"/>
    <n v="543.48119999999994"/>
    <m/>
    <n v="260924929.75999999"/>
    <n v="199.833033"/>
    <n v="32.731062000000001"/>
    <n v="208.290254"/>
    <m/>
    <n v="209155264.969524"/>
    <n v="80.159172663917559"/>
  </r>
  <r>
    <x v="1261"/>
    <n v="521.23260000000005"/>
    <n v="81.507999999999996"/>
    <n v="553.72090000000003"/>
    <m/>
    <n v="262328112.31"/>
    <n v="198.694907"/>
    <n v="31.071012"/>
    <n v="211.07951199999999"/>
    <m/>
    <n v="206364900.236873"/>
    <n v="78.666711859309302"/>
  </r>
  <r>
    <x v="1262"/>
    <n v="521.89009999999996"/>
    <n v="82.306799999999996"/>
    <n v="540.17089999999996"/>
    <m/>
    <n v="262032475.19"/>
    <n v="199.170007"/>
    <n v="31.410916"/>
    <n v="206.146547"/>
    <m/>
    <n v="206656297.81929401"/>
    <n v="78.866673937819087"/>
  </r>
  <r>
    <x v="1263"/>
    <n v="530.74549999999999"/>
    <n v="83.249899999999997"/>
    <n v="540.34100000000001"/>
    <m/>
    <n v="262336897.24000001"/>
    <n v="202.314469"/>
    <n v="31.733965000000001"/>
    <n v="205.97217000000001"/>
    <m/>
    <n v="206850272.999533"/>
    <n v="78.849096400761027"/>
  </r>
  <r>
    <x v="1264"/>
    <n v="537.99699999999996"/>
    <n v="82.924300000000002"/>
    <n v="540.255"/>
    <m/>
    <n v="263437189.19"/>
    <n v="204.222115"/>
    <n v="31.477826"/>
    <n v="205.07924600000001"/>
    <m/>
    <n v="206663318.594138"/>
    <n v="78.448801867941768"/>
  </r>
  <r>
    <x v="1265"/>
    <n v="528.13149999999996"/>
    <n v="81.6952"/>
    <n v="541.23260000000005"/>
    <m/>
    <n v="262505541.93000001"/>
    <n v="201.188705"/>
    <n v="31.121324000000001"/>
    <n v="206.179495"/>
    <m/>
    <n v="206350848.83096999"/>
    <n v="78.608187588662688"/>
  </r>
  <r>
    <x v="1266"/>
    <n v="523.01850000000002"/>
    <n v="83.072599999999994"/>
    <n v="522.16899999999998"/>
    <m/>
    <n v="261074152.84"/>
    <n v="200.333313"/>
    <n v="31.819541999999998"/>
    <n v="200.007927"/>
    <m/>
    <n v="207081122.869416"/>
    <n v="79.318891057103684"/>
  </r>
  <r>
    <x v="1267"/>
    <n v="534.41319999999996"/>
    <n v="83.758099999999999"/>
    <n v="538.40179999999998"/>
    <m/>
    <n v="262557660.62"/>
    <n v="203.54127099999999"/>
    <n v="31.900839999999999"/>
    <n v="205.06040400000001"/>
    <m/>
    <n v="207913369.70668599"/>
    <n v="79.187698890873065"/>
  </r>
  <r>
    <x v="1268"/>
    <n v="534.13030000000003"/>
    <n v="85.01"/>
    <n v="537.9049"/>
    <m/>
    <n v="261345233.44"/>
    <n v="204.37728799999999"/>
    <n v="32.527856"/>
    <n v="205.821584"/>
    <m/>
    <n v="208631485.56675699"/>
    <n v="79.829841478495879"/>
  </r>
  <r>
    <x v="1269"/>
    <n v="536.57799999999997"/>
    <n v="87.294300000000007"/>
    <n v="536.6155"/>
    <m/>
    <n v="261160734.24000001"/>
    <n v="205.458911"/>
    <n v="33.425507000000003"/>
    <n v="205.47327000000001"/>
    <m/>
    <n v="208033721.76203501"/>
    <n v="79.657350622569993"/>
  </r>
  <r>
    <x v="1270"/>
    <n v="532.40909999999997"/>
    <n v="86.411199999999994"/>
    <n v="531.89739999999995"/>
    <m/>
    <n v="261258625.5"/>
    <n v="203.78622899999999"/>
    <n v="33.074964999999999"/>
    <n v="203.59036900000001"/>
    <m/>
    <n v="208096621.34450999"/>
    <n v="79.65157932919999"/>
  </r>
  <r>
    <x v="1271"/>
    <n v="537.74739999999997"/>
    <n v="86.398200000000003"/>
    <n v="515.29949999999997"/>
    <m/>
    <n v="262239717.16999999"/>
    <n v="205.05948000000001"/>
    <n v="32.946268000000003"/>
    <n v="196.49941100000001"/>
    <m/>
    <n v="207540171.77951601"/>
    <n v="79.141395521325876"/>
  </r>
  <r>
    <x v="1272"/>
    <n v="544.28030000000001"/>
    <n v="88.173299999999998"/>
    <n v="514.99"/>
    <m/>
    <n v="262145843.03999999"/>
    <n v="207.62499700000001"/>
    <n v="33.635207999999999"/>
    <n v="196.45171300000001"/>
    <m/>
    <n v="209036633.22449499"/>
    <n v="79.74058669036333"/>
  </r>
  <r>
    <x v="1273"/>
    <n v="574.34230000000002"/>
    <n v="93.540099999999995"/>
    <n v="586.81590000000006"/>
    <m/>
    <n v="262639450.13"/>
    <n v="218.68089499999999"/>
    <n v="35.615403999999998"/>
    <n v="223.43021999999999"/>
    <m/>
    <n v="213299066.28086099"/>
    <n v="81.213643333201944"/>
  </r>
  <r>
    <x v="1274"/>
    <n v="576.80110000000002"/>
    <n v="94.805499999999995"/>
    <n v="547.99329999999998"/>
    <m/>
    <n v="263102047.34999999"/>
    <n v="219.230943"/>
    <n v="36.033737000000002"/>
    <n v="208.281656"/>
    <m/>
    <n v="201145762.88364199"/>
    <n v="76.451614462756851"/>
  </r>
  <r>
    <x v="1275"/>
    <n v="580.11950000000002"/>
    <n v="95.581199999999995"/>
    <n v="547.99900000000002"/>
    <m/>
    <n v="263674675.31"/>
    <n v="220.01335499999999"/>
    <n v="36.249670000000002"/>
    <n v="207.83148800000001"/>
    <m/>
    <n v="200549858.80413499"/>
    <n v="76.05958310874955"/>
  </r>
  <r>
    <x v="1276"/>
    <n v="580.09280000000001"/>
    <n v="95.806100000000001"/>
    <n v="566.49090000000001"/>
    <m/>
    <n v="264143355.75"/>
    <n v="219.61286799999999"/>
    <n v="36.270493999999999"/>
    <n v="214.46342999999999"/>
    <m/>
    <n v="201850337.53004199"/>
    <n v="76.416965687785236"/>
  </r>
  <r>
    <x v="1277"/>
    <n v="582.08190000000002"/>
    <n v="94.182299999999998"/>
    <n v="531.17660000000001"/>
    <m/>
    <n v="265609154.34"/>
    <n v="219.149789"/>
    <n v="35.458981000000001"/>
    <n v="199.984297"/>
    <m/>
    <n v="200937146.708298"/>
    <n v="75.651438749390053"/>
  </r>
  <r>
    <x v="1278"/>
    <n v="582.65170000000001"/>
    <n v="93.320999999999998"/>
    <n v="531.03279999999995"/>
    <m/>
    <n v="265353505.09999999"/>
    <n v="219.57565600000001"/>
    <n v="35.168557"/>
    <n v="200.12277599999999"/>
    <m/>
    <n v="200213305.63528299"/>
    <n v="75.451539846753278"/>
  </r>
  <r>
    <x v="1279"/>
    <n v="588.67619999999999"/>
    <n v="92.361099999999993"/>
    <n v="531.3356"/>
    <m/>
    <n v="268433312.15000001"/>
    <n v="219.300725"/>
    <n v="34.407465999999999"/>
    <n v="197.939516"/>
    <m/>
    <n v="201625696.47466701"/>
    <n v="75.1120249792242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80">
  <r>
    <x v="0"/>
    <n v="74.255799999999994"/>
    <n v="19.490100000000002"/>
    <n v="6.1276000000000002"/>
    <m/>
    <n v="73803047.717199996"/>
    <n v="100.61346"/>
    <n v="26.408259000000001"/>
    <n v="8.302638"/>
    <m/>
    <n v="53663496.758183002"/>
    <n v="72.711762478714789"/>
  </r>
  <r>
    <x v="1"/>
    <n v="73.775300000000001"/>
    <n v="19.514800000000001"/>
    <n v="6.1064999999999996"/>
    <m/>
    <n v="73742685.564999998"/>
    <n v="100.04422700000001"/>
    <n v="26.463370000000001"/>
    <n v="8.2808209999999995"/>
    <m/>
    <n v="53689793.594604999"/>
    <n v="72.806941031840353"/>
  </r>
  <r>
    <x v="2"/>
    <n v="57.271599999999999"/>
    <n v="15.0806"/>
    <n v="4.7408999999999999"/>
    <m/>
    <n v="74175798.8398"/>
    <n v="77.210628"/>
    <n v="20.33089"/>
    <n v="6.391438"/>
    <m/>
    <n v="41726189.622739002"/>
    <n v="56.253104483386117"/>
  </r>
  <r>
    <x v="3"/>
    <n v="55.561500000000002"/>
    <n v="14.665900000000001"/>
    <n v="4.7164999999999999"/>
    <m/>
    <n v="74108557.650700003"/>
    <n v="74.973123000000001"/>
    <n v="19.789752"/>
    <n v="6.364312"/>
    <m/>
    <n v="41785572.090388998"/>
    <n v="56.384273847750841"/>
  </r>
  <r>
    <x v="4"/>
    <n v="55.846499999999999"/>
    <n v="14.4695"/>
    <n v="4.8308"/>
    <m/>
    <n v="74307142.841499999"/>
    <n v="75.156300999999999"/>
    <n v="19.472556000000001"/>
    <n v="6.501125"/>
    <m/>
    <n v="29848427.431896999"/>
    <n v="40.168988189419217"/>
  </r>
  <r>
    <x v="5"/>
    <n v="56.717799999999997"/>
    <n v="14.6051"/>
    <n v="4.9191000000000003"/>
    <m/>
    <n v="74489933.986900002"/>
    <n v="76.141563000000005"/>
    <n v="19.606809999999999"/>
    <n v="6.6037109999999997"/>
    <m/>
    <n v="29940741.117991"/>
    <n v="40.194345081922691"/>
  </r>
  <r>
    <x v="6"/>
    <n v="57.035699999999999"/>
    <n v="14.8001"/>
    <n v="4.8063000000000002"/>
    <m/>
    <n v="74382880.218999997"/>
    <n v="76.678531000000007"/>
    <n v="19.897186000000001"/>
    <n v="6.4615669999999996"/>
    <m/>
    <n v="29510723.349114001"/>
    <n v="39.67407992568689"/>
  </r>
  <r>
    <x v="7"/>
    <n v="56.947200000000002"/>
    <n v="14.9732"/>
    <n v="4.5385999999999997"/>
    <m/>
    <n v="74172420.869000003"/>
    <n v="76.776785000000004"/>
    <n v="20.187017999999998"/>
    <n v="6.1189859999999996"/>
    <m/>
    <n v="29082142.039811"/>
    <n v="39.208834899934807"/>
  </r>
  <r>
    <x v="8"/>
    <n v="55.512799999999999"/>
    <n v="14.8043"/>
    <n v="4.4034000000000004"/>
    <m/>
    <n v="73943695.364800006"/>
    <n v="75.074419000000006"/>
    <n v="20.021044"/>
    <n v="5.9550720000000004"/>
    <m/>
    <n v="28880835.576292999"/>
    <n v="39.057874283682835"/>
  </r>
  <r>
    <x v="9"/>
    <n v="54.3521"/>
    <n v="14.6435"/>
    <n v="4.3093000000000004"/>
    <m/>
    <n v="74083601.823899999"/>
    <n v="73.365898000000001"/>
    <n v="19.766183000000002"/>
    <n v="5.8168069999999998"/>
    <m/>
    <n v="28992617.973283999"/>
    <n v="39.13500053925663"/>
  </r>
  <r>
    <x v="10"/>
    <n v="68.3172"/>
    <n v="18.704899999999999"/>
    <n v="4.4027000000000003"/>
    <m/>
    <n v="83807395.944299996"/>
    <n v="81.516910999999993"/>
    <n v="22.318912999999998"/>
    <n v="5.253355"/>
    <m/>
    <n v="33554008.928298"/>
    <n v="40.037049893065088"/>
  </r>
  <r>
    <x v="11"/>
    <n v="82.787300000000002"/>
    <n v="22.504100000000001"/>
    <n v="6.7"/>
    <m/>
    <n v="83905108.2271"/>
    <n v="98.667771000000002"/>
    <n v="26.820893999999999"/>
    <n v="7.9852109999999996"/>
    <m/>
    <n v="44682248.813299"/>
    <n v="53.253311696304273"/>
  </r>
  <r>
    <x v="12"/>
    <n v="94.043800000000005"/>
    <n v="25.474"/>
    <n v="6.8003"/>
    <m/>
    <n v="84044606.523900002"/>
    <n v="111.89748400000001"/>
    <n v="30.310095"/>
    <n v="8.0912989999999994"/>
    <m/>
    <n v="46426684.544858001"/>
    <n v="55.240528173161849"/>
  </r>
  <r>
    <x v="13"/>
    <n v="111.8976"/>
    <n v="30.557300000000001"/>
    <n v="5.4657"/>
    <m/>
    <n v="83996787.593999997"/>
    <n v="133.216523"/>
    <n v="36.379128999999999"/>
    <n v="6.5070350000000001"/>
    <m/>
    <n v="52282525.117417"/>
    <n v="62.243481703283152"/>
  </r>
  <r>
    <x v="14"/>
    <n v="119.6644"/>
    <n v="32.012799999999999"/>
    <n v="5.7366999999999999"/>
    <m/>
    <n v="84460690.330899999"/>
    <n v="141.68058500000001"/>
    <n v="37.902602999999999"/>
    <n v="6.792154"/>
    <m/>
    <n v="53307980.127400003"/>
    <n v="63.115728652643085"/>
  </r>
  <r>
    <x v="15"/>
    <n v="150.52180000000001"/>
    <n v="35.779299999999999"/>
    <n v="6.3118999999999996"/>
    <m/>
    <n v="84859618.5845"/>
    <n v="177.37741800000001"/>
    <n v="42.162928000000001"/>
    <n v="7.4380490000000004"/>
    <m/>
    <n v="53624863.617063999"/>
    <n v="63.192440069320355"/>
  </r>
  <r>
    <x v="16"/>
    <n v="133.09129999999999"/>
    <n v="34.921700000000001"/>
    <n v="6.5959000000000003"/>
    <m/>
    <n v="84868927.489299998"/>
    <n v="156.81982099999999"/>
    <n v="41.147804000000001"/>
    <n v="7.7718670000000003"/>
    <m/>
    <n v="63164287.611651003"/>
    <n v="74.425693219246298"/>
  </r>
  <r>
    <x v="17"/>
    <n v="146.31139999999999"/>
    <n v="38.103900000000003"/>
    <n v="7.4212999999999996"/>
    <m/>
    <n v="84852628.411300004"/>
    <n v="172.430015"/>
    <n v="44.905974999999998"/>
    <n v="8.746105"/>
    <m/>
    <n v="66333973.543240003"/>
    <n v="78.175508272653786"/>
  </r>
  <r>
    <x v="18"/>
    <n v="117.84310000000001"/>
    <n v="30.8842"/>
    <n v="4.6749000000000001"/>
    <m/>
    <n v="85184055.610300004"/>
    <n v="138.33938699999999"/>
    <n v="36.255845999999998"/>
    <n v="5.4879990000000003"/>
    <m/>
    <n v="66422427.088200003"/>
    <n v="77.975187507001664"/>
  </r>
  <r>
    <x v="19"/>
    <n v="117.5715"/>
    <n v="30.695799999999998"/>
    <n v="4.8346999999999998"/>
    <m/>
    <n v="85360970.216999993"/>
    <n v="137.73449400000001"/>
    <n v="35.959994000000002"/>
    <n v="5.6638299999999999"/>
    <m/>
    <n v="66017670.158946"/>
    <n v="77.339409323862512"/>
  </r>
  <r>
    <x v="20"/>
    <n v="122.4622"/>
    <n v="32.078800000000001"/>
    <n v="5.0609999999999999"/>
    <m/>
    <n v="85615747.9419"/>
    <n v="143.037003"/>
    <n v="37.468341000000002"/>
    <n v="5.9112960000000001"/>
    <m/>
    <n v="67647567.202581003"/>
    <n v="79.01299565646211"/>
  </r>
  <r>
    <x v="21"/>
    <n v="107.806"/>
    <n v="28.166599999999999"/>
    <n v="4.5925000000000002"/>
    <m/>
    <n v="86010726.443100005"/>
    <n v="125.340181"/>
    <n v="32.747776000000002"/>
    <n v="5.3394500000000003"/>
    <m/>
    <n v="55083538.125625998"/>
    <n v="64.042637940125118"/>
  </r>
  <r>
    <x v="22"/>
    <n v="108.64100000000001"/>
    <n v="28.4206"/>
    <n v="4.5388000000000002"/>
    <m/>
    <n v="85856309.639200002"/>
    <n v="126.538166"/>
    <n v="33.102518000000003"/>
    <n v="5.2865070000000003"/>
    <m/>
    <n v="54771558.885225996"/>
    <n v="63.79444809053215"/>
  </r>
  <r>
    <x v="23"/>
    <n v="101.3124"/>
    <n v="26.720400000000001"/>
    <n v="3.6046"/>
    <m/>
    <n v="85959184.410899997"/>
    <n v="117.861053"/>
    <n v="31.084985"/>
    <n v="4.1933860000000003"/>
    <m/>
    <n v="54761950.350676"/>
    <n v="63.706921751263089"/>
  </r>
  <r>
    <x v="24"/>
    <n v="100.9228"/>
    <n v="26.517299999999999"/>
    <n v="3.9561999999999999"/>
    <m/>
    <n v="85974603.941"/>
    <n v="117.386758"/>
    <n v="30.843178000000002"/>
    <n v="4.601591"/>
    <m/>
    <n v="50071738.571034998"/>
    <n v="58.240150318571615"/>
  </r>
  <r>
    <x v="25"/>
    <n v="102.18380000000001"/>
    <n v="27.004799999999999"/>
    <n v="3.7160000000000002"/>
    <m/>
    <n v="86059393.542099997"/>
    <n v="118.73636999999999"/>
    <n v="31.379259000000001"/>
    <n v="4.3179480000000003"/>
    <m/>
    <n v="49969482.033115"/>
    <n v="58.063948601578375"/>
  </r>
  <r>
    <x v="26"/>
    <n v="101.28830000000001"/>
    <n v="26.668700000000001"/>
    <n v="3.9885999999999999"/>
    <m/>
    <n v="86080857.4287"/>
    <n v="117.66646299999999"/>
    <n v="30.980988"/>
    <n v="4.6335509999999998"/>
    <m/>
    <n v="45657601.787102997"/>
    <n v="53.040365943056244"/>
  </r>
  <r>
    <x v="27"/>
    <n v="101.5133"/>
    <n v="27.034800000000001"/>
    <n v="3.6737000000000002"/>
    <m/>
    <n v="86174631.529699996"/>
    <n v="117.79951699999999"/>
    <n v="31.372109999999999"/>
    <n v="4.2630879999999998"/>
    <m/>
    <n v="45556146.044761002"/>
    <n v="52.864915388770903"/>
  </r>
  <r>
    <x v="28"/>
    <n v="100.51730000000001"/>
    <n v="26.5931"/>
    <n v="3.9022999999999999"/>
    <m/>
    <n v="86018809.143900007"/>
    <n v="116.855024"/>
    <n v="30.915448000000001"/>
    <n v="4.5365659999999997"/>
    <m/>
    <n v="45559689.815745004"/>
    <n v="52.964799523704933"/>
  </r>
  <r>
    <x v="29"/>
    <n v="98.858599999999996"/>
    <n v="25.454499999999999"/>
    <n v="4.4587000000000003"/>
    <m/>
    <n v="85582587.670499995"/>
    <n v="115.51251600000001"/>
    <n v="29.742616000000002"/>
    <n v="5.2098209999999998"/>
    <m/>
    <n v="45564784.182393998"/>
    <n v="53.240718027622826"/>
  </r>
  <r>
    <x v="30"/>
    <n v="98.400300000000001"/>
    <n v="25.146999999999998"/>
    <n v="4.8506999999999998"/>
    <m/>
    <n v="93190607.461799994"/>
    <n v="105.590362"/>
    <n v="26.984479"/>
    <n v="5.2051379999999998"/>
    <m/>
    <n v="45940259.512764998"/>
    <n v="49.297092018202036"/>
  </r>
  <r>
    <x v="31"/>
    <n v="96.988900000000001"/>
    <n v="24.131699999999999"/>
    <n v="5.1706000000000003"/>
    <m/>
    <n v="93295738.324499995"/>
    <n v="103.95855299999999"/>
    <n v="25.865811999999998"/>
    <n v="5.5421610000000001"/>
    <m/>
    <n v="45993054.03215"/>
    <n v="49.298129644654907"/>
  </r>
  <r>
    <x v="32"/>
    <n v="94.603099999999998"/>
    <n v="23.258600000000001"/>
    <n v="5.194"/>
    <m/>
    <n v="93137928.529699996"/>
    <n v="101.57312"/>
    <n v="24.972211000000001"/>
    <n v="5.5766749999999998"/>
    <m/>
    <n v="45907146.394073002"/>
    <n v="49.289421741255545"/>
  </r>
  <r>
    <x v="33"/>
    <n v="67.503600000000006"/>
    <n v="15.917999999999999"/>
    <n v="7.0404"/>
    <m/>
    <n v="93342028.453999996"/>
    <n v="72.318548000000007"/>
    <n v="17.053411000000001"/>
    <n v="7.5425829999999996"/>
    <m/>
    <n v="46071911.469852"/>
    <n v="49.358163983501555"/>
  </r>
  <r>
    <x v="34"/>
    <n v="71.708299999999994"/>
    <n v="17.4666"/>
    <n v="6.1551999999999998"/>
    <m/>
    <n v="93050372.4278"/>
    <n v="77.063958"/>
    <n v="18.771122999999999"/>
    <n v="6.6149120000000003"/>
    <m/>
    <n v="45927899.600390002"/>
    <n v="49.358104005469244"/>
  </r>
  <r>
    <x v="35"/>
    <n v="70.259900000000002"/>
    <n v="16.445799999999998"/>
    <n v="6.6897000000000002"/>
    <m/>
    <n v="93838427.3301"/>
    <n v="74.873271000000003"/>
    <n v="17.525656000000001"/>
    <n v="7.1289559999999996"/>
    <m/>
    <n v="46075535.019713998"/>
    <n v="49.100924142336538"/>
  </r>
  <r>
    <x v="36"/>
    <n v="65.173900000000003"/>
    <n v="14.4107"/>
    <n v="7.9964000000000004"/>
    <m/>
    <n v="94124063.191499993"/>
    <n v="69.242547999999999"/>
    <n v="15.310325000000001"/>
    <n v="8.4955960000000008"/>
    <m/>
    <n v="38034560.439604998"/>
    <n v="40.408965730922418"/>
  </r>
  <r>
    <x v="37"/>
    <n v="69.881799999999998"/>
    <n v="14.1401"/>
    <n v="9.0130999999999997"/>
    <m/>
    <n v="93984173.947099999"/>
    <n v="74.354859000000005"/>
    <n v="15.045192999999999"/>
    <n v="9.5900189999999998"/>
    <m/>
    <n v="37941067.898501001"/>
    <n v="40.369634913061574"/>
  </r>
  <r>
    <x v="38"/>
    <n v="97.724299999999999"/>
    <n v="20.7942"/>
    <n v="8.4663000000000004"/>
    <m/>
    <n v="94075188.761899993"/>
    <n v="103.87893099999999"/>
    <n v="22.103808999999998"/>
    <n v="8.9995039999999999"/>
    <m/>
    <n v="45868601.966596"/>
    <n v="48.75738499200606"/>
  </r>
  <r>
    <x v="39"/>
    <n v="106.2817"/>
    <n v="21.946400000000001"/>
    <n v="10.088699999999999"/>
    <m/>
    <n v="94037485.090900004"/>
    <n v="113.020568"/>
    <n v="23.337927000000001"/>
    <n v="10.728381000000001"/>
    <m/>
    <n v="50465447.898914002"/>
    <n v="53.66524620488552"/>
  </r>
  <r>
    <x v="40"/>
    <n v="105.2962"/>
    <n v="22.199100000000001"/>
    <n v="10.1168"/>
    <m/>
    <n v="94026096.292899996"/>
    <n v="111.986144"/>
    <n v="23.609508999999999"/>
    <n v="10.759566"/>
    <m/>
    <n v="49890260.768932"/>
    <n v="53.060014970226156"/>
  </r>
  <r>
    <x v="41"/>
    <n v="101.43049999999999"/>
    <n v="21.144300000000001"/>
    <n v="10.273199999999999"/>
    <m/>
    <n v="94130477.779899999"/>
    <n v="107.755216"/>
    <n v="22.462755999999999"/>
    <n v="10.913786999999999"/>
    <m/>
    <n v="49724629.717271999"/>
    <n v="52.82521760225238"/>
  </r>
  <r>
    <x v="42"/>
    <n v="100.01779999999999"/>
    <n v="20.598299999999998"/>
    <n v="10.415100000000001"/>
    <m/>
    <n v="94145400.434100002"/>
    <n v="106.237585"/>
    <n v="21.879242000000001"/>
    <n v="11.062782"/>
    <m/>
    <n v="49713124.947379999"/>
    <n v="52.804624249464261"/>
  </r>
  <r>
    <x v="43"/>
    <n v="110.5153"/>
    <n v="22.3246"/>
    <n v="10.453799999999999"/>
    <m/>
    <n v="94339696.522300005"/>
    <n v="117.146126"/>
    <n v="23.664057"/>
    <n v="11.081019"/>
    <m/>
    <n v="51415067.191618003"/>
    <n v="54.499928542238329"/>
  </r>
  <r>
    <x v="44"/>
    <n v="114.77549999999999"/>
    <n v="23.09"/>
    <n v="10.3447"/>
    <m/>
    <n v="94333463.701499999"/>
    <n v="121.669973"/>
    <n v="24.476997999999998"/>
    <n v="10.966098000000001"/>
    <m/>
    <n v="51326810.196699001"/>
    <n v="54.409970950619133"/>
  </r>
  <r>
    <x v="45"/>
    <n v="117.7105"/>
    <n v="23.490400000000001"/>
    <n v="10.2112"/>
    <m/>
    <n v="94107107.899200007"/>
    <n v="125.081413"/>
    <n v="24.961345000000001"/>
    <n v="10.850614999999999"/>
    <m/>
    <n v="50989712.872454002"/>
    <n v="54.18263722127142"/>
  </r>
  <r>
    <x v="46"/>
    <n v="121.76479999999999"/>
    <n v="24.521599999999999"/>
    <n v="9.9718"/>
    <m/>
    <n v="94247006.097299993"/>
    <n v="129.19752600000001"/>
    <n v="26.018439000000001"/>
    <n v="10.580495000000001"/>
    <m/>
    <n v="50991724.146489002"/>
    <n v="54.104343743126947"/>
  </r>
  <r>
    <x v="47"/>
    <n v="136.8451"/>
    <n v="28.802299999999999"/>
    <n v="7.6163999999999996"/>
    <m/>
    <n v="94335013.825200006"/>
    <n v="145.062893"/>
    <n v="30.531929999999999"/>
    <n v="8.0737780000000008"/>
    <m/>
    <n v="64615176.756604001"/>
    <n v="68.495433600438133"/>
  </r>
  <r>
    <x v="48"/>
    <n v="143.4742"/>
    <n v="29.047999999999998"/>
    <n v="4.9732000000000003"/>
    <m/>
    <n v="94196688.782399997"/>
    <n v="152.313422"/>
    <n v="30.837602"/>
    <n v="5.2795909999999999"/>
    <m/>
    <n v="64093022.351383001"/>
    <n v="68.041693588021687"/>
  </r>
  <r>
    <x v="49"/>
    <n v="140.0847"/>
    <n v="28.3992"/>
    <n v="4.923"/>
    <m/>
    <n v="94141633.503600001"/>
    <n v="148.80207100000001"/>
    <n v="30.166461999999999"/>
    <n v="5.229355"/>
    <m/>
    <n v="64214088.256975003"/>
    <n v="68.210085025260838"/>
  </r>
  <r>
    <x v="50"/>
    <n v="137.90860000000001"/>
    <n v="29.0153"/>
    <n v="5.0105000000000004"/>
    <m/>
    <n v="94144258.746700004"/>
    <n v="146.486469"/>
    <n v="30.820042000000001"/>
    <n v="5.3221509999999999"/>
    <m/>
    <n v="48638096.205577001"/>
    <n v="51.663369442889042"/>
  </r>
  <r>
    <x v="51"/>
    <n v="136.964"/>
    <n v="28.1677"/>
    <n v="4.7461000000000002"/>
    <m/>
    <n v="94244599.257300004"/>
    <n v="145.32822200000001"/>
    <n v="29.887865999999999"/>
    <n v="5.0359379999999998"/>
    <m/>
    <n v="41693173.256990001"/>
    <n v="44.239323617008779"/>
  </r>
  <r>
    <x v="52"/>
    <n v="130.8356"/>
    <n v="27.904399999999999"/>
    <n v="4.8074000000000003"/>
    <m/>
    <n v="93984689.740500003"/>
    <n v="139.20948200000001"/>
    <n v="29.690367999999999"/>
    <n v="5.1150880000000001"/>
    <m/>
    <n v="41637367.433888003"/>
    <n v="44.302287477729017"/>
  </r>
  <r>
    <x v="53"/>
    <n v="134.11940000000001"/>
    <n v="27.972200000000001"/>
    <n v="4.7721999999999998"/>
    <m/>
    <n v="105019654.9912"/>
    <n v="127.708856"/>
    <n v="26.635204999999999"/>
    <n v="4.5441019999999996"/>
    <m/>
    <n v="41903653.038547002"/>
    <n v="39.900771947935141"/>
  </r>
  <r>
    <x v="54"/>
    <n v="134.41499999999999"/>
    <n v="26.9404"/>
    <n v="4.7839"/>
    <m/>
    <n v="105049638.4773"/>
    <n v="127.953796"/>
    <n v="25.645399999999999"/>
    <n v="4.5539420000000002"/>
    <m/>
    <n v="41712904.210731998"/>
    <n v="39.707803677730567"/>
  </r>
  <r>
    <x v="55"/>
    <n v="138.15010000000001"/>
    <n v="27.222999999999999"/>
    <n v="4.7679"/>
    <m/>
    <n v="104934556.92020001"/>
    <n v="131.65357900000001"/>
    <n v="25.942836"/>
    <n v="4.5436889999999996"/>
    <m/>
    <n v="41632397.897535004"/>
    <n v="39.674630664515369"/>
  </r>
  <r>
    <x v="56"/>
    <n v="149.63120000000001"/>
    <n v="30.117899999999999"/>
    <n v="5.6193"/>
    <m/>
    <n v="105072483.06559999"/>
    <n v="142.407599"/>
    <n v="28.663927000000001"/>
    <n v="5.3480220000000003"/>
    <m/>
    <n v="48525186.898910001"/>
    <n v="46.182583187469007"/>
  </r>
  <r>
    <x v="57"/>
    <n v="156.0061"/>
    <n v="30.741"/>
    <n v="6.4432"/>
    <m/>
    <n v="105156248.21950001"/>
    <n v="148.356472"/>
    <n v="29.233640999999999"/>
    <n v="6.1272630000000001"/>
    <m/>
    <n v="59500347.143007003"/>
    <n v="56.58279764680055"/>
  </r>
  <r>
    <x v="58"/>
    <n v="147.191"/>
    <n v="28.849499999999999"/>
    <n v="5.6936999999999998"/>
    <m/>
    <n v="105134912.2809"/>
    <n v="140.00201899999999"/>
    <n v="27.440456999999999"/>
    <n v="5.4156129999999996"/>
    <m/>
    <n v="59299998.442506999"/>
    <n v="56.403717048879976"/>
  </r>
  <r>
    <x v="59"/>
    <n v="145.0394"/>
    <n v="29.101500000000001"/>
    <n v="6.1547999999999998"/>
    <m/>
    <n v="105179567.2958"/>
    <n v="137.89693500000001"/>
    <n v="27.668396999999999"/>
    <n v="5.8517070000000002"/>
    <m/>
    <n v="59375205.641121"/>
    <n v="56.451273919142622"/>
  </r>
  <r>
    <x v="60"/>
    <n v="151.6079"/>
    <n v="30.5307"/>
    <n v="5.8864999999999998"/>
    <m/>
    <n v="105131350.903"/>
    <n v="144.208078"/>
    <n v="29.040528999999999"/>
    <n v="5.5991860000000004"/>
    <m/>
    <n v="55891286.826283999"/>
    <n v="53.163291773785339"/>
  </r>
  <r>
    <x v="61"/>
    <n v="198.09800000000001"/>
    <n v="39.710999999999999"/>
    <n v="4.0205000000000002"/>
    <m/>
    <n v="105083218.7289"/>
    <n v="188.51535200000001"/>
    <n v="37.790049000000003"/>
    <n v="3.8260149999999999"/>
    <m/>
    <n v="66649928.204443999"/>
    <n v="63.425853348089277"/>
  </r>
  <r>
    <x v="62"/>
    <n v="194.11959999999999"/>
    <n v="39.753799999999998"/>
    <n v="4.5216000000000003"/>
    <m/>
    <n v="105289794.96070001"/>
    <n v="184.36696599999999"/>
    <n v="37.756556000000003"/>
    <n v="4.2944329999999997"/>
    <m/>
    <n v="66536468.028359003"/>
    <n v="63.193653338572943"/>
  </r>
  <r>
    <x v="63"/>
    <n v="191.3604"/>
    <n v="39.421500000000002"/>
    <n v="4.3574000000000002"/>
    <m/>
    <n v="105156535.3496"/>
    <n v="181.976707"/>
    <n v="37.488397999999997"/>
    <n v="4.1437270000000002"/>
    <m/>
    <n v="66269152.051437996"/>
    <n v="63.019527822138421"/>
  </r>
  <r>
    <x v="64"/>
    <n v="178.51679999999999"/>
    <n v="34.9255"/>
    <n v="5.8928000000000003"/>
    <m/>
    <n v="105309678.9445"/>
    <n v="169.516042"/>
    <n v="33.164568000000003"/>
    <n v="5.5956869999999999"/>
    <m/>
    <n v="72626354.725025997"/>
    <n v="68.964558104199838"/>
  </r>
  <r>
    <x v="65"/>
    <n v="175.38319999999999"/>
    <n v="34.305500000000002"/>
    <n v="5.9747000000000003"/>
    <m/>
    <n v="105406221.0387"/>
    <n v="166.387902"/>
    <n v="32.545991999999998"/>
    <n v="5.6682610000000002"/>
    <m/>
    <n v="72579449.708091006"/>
    <n v="68.856893827398849"/>
  </r>
  <r>
    <x v="66"/>
    <n v="174.20009999999999"/>
    <n v="31.0014"/>
    <n v="5.0868000000000002"/>
    <m/>
    <n v="104198838.06820001"/>
    <n v="167.180463"/>
    <n v="29.752154999999998"/>
    <n v="4.8818200000000003"/>
    <m/>
    <n v="74941044.866672993"/>
    <n v="71.921190539209974"/>
  </r>
  <r>
    <x v="67"/>
    <n v="203.43049999999999"/>
    <n v="31.523499999999999"/>
    <n v="4.0426000000000002"/>
    <m/>
    <n v="103480751.3504"/>
    <n v="196.58776900000001"/>
    <n v="30.463152999999998"/>
    <n v="3.9066200000000002"/>
    <m/>
    <n v="63301338.717441998"/>
    <n v="61.172090356297268"/>
  </r>
  <r>
    <x v="68"/>
    <n v="193.4606"/>
    <n v="32.6873"/>
    <n v="5.3113999999999999"/>
    <m/>
    <n v="104094385.8594"/>
    <n v="185.85113699999999"/>
    <n v="31.401596999999999"/>
    <n v="5.1024849999999997"/>
    <m/>
    <n v="64052623.317766003"/>
    <n v="61.533216022122176"/>
  </r>
  <r>
    <x v="69"/>
    <n v="197.02860000000001"/>
    <n v="33.776400000000002"/>
    <n v="4.9969000000000001"/>
    <m/>
    <n v="104122968.41949999"/>
    <n v="189.22683699999999"/>
    <n v="32.438952"/>
    <n v="4.7990370000000002"/>
    <m/>
    <n v="59901105.421014003"/>
    <n v="57.529194883955896"/>
  </r>
  <r>
    <x v="70"/>
    <n v="196.62100000000001"/>
    <n v="35.140099999999997"/>
    <n v="5.3444000000000003"/>
    <m/>
    <n v="104380155.45649999"/>
    <n v="188.37009699999999"/>
    <n v="33.665498999999997"/>
    <n v="5.1201299999999996"/>
    <m/>
    <n v="60086812.049317002"/>
    <n v="57.565359800942183"/>
  </r>
  <r>
    <x v="71"/>
    <n v="190.11609999999999"/>
    <n v="34.186900000000001"/>
    <n v="5.0987"/>
    <m/>
    <n v="104183352.3127"/>
    <n v="182.482226"/>
    <n v="32.814168000000002"/>
    <n v="4.8939680000000001"/>
    <m/>
    <n v="59879458.496757001"/>
    <n v="57.475073673030266"/>
  </r>
  <r>
    <x v="72"/>
    <n v="193.79820000000001"/>
    <n v="33.481000000000002"/>
    <n v="4.9146999999999998"/>
    <m/>
    <n v="103687645.41689999"/>
    <n v="186.905778"/>
    <n v="32.29025"/>
    <n v="4.7399089999999999"/>
    <m/>
    <n v="59405397.192365997"/>
    <n v="57.292647502518705"/>
  </r>
  <r>
    <x v="73"/>
    <n v="166.48140000000001"/>
    <n v="28.1999"/>
    <n v="4.5110000000000001"/>
    <m/>
    <n v="102993091.08"/>
    <n v="161.64327"/>
    <n v="27.380379999999999"/>
    <n v="4.3799049999999999"/>
    <m/>
    <n v="58719310.660152003"/>
    <n v="57.012863721646831"/>
  </r>
  <r>
    <x v="74"/>
    <n v="172.85210000000001"/>
    <n v="27.900500000000001"/>
    <n v="5.1710000000000003"/>
    <m/>
    <n v="103887489.97050001"/>
    <n v="166.38394099999999"/>
    <n v="26.856458"/>
    <n v="4.9775"/>
    <m/>
    <n v="59010255.514920004"/>
    <n v="56.802080338717019"/>
  </r>
  <r>
    <x v="75"/>
    <n v="168.3203"/>
    <n v="28.2927"/>
    <n v="5.3215000000000003"/>
    <m/>
    <n v="104176851.0979"/>
    <n v="161.57169099999999"/>
    <n v="27.158337"/>
    <n v="5.1081409999999998"/>
    <m/>
    <n v="59128343.111322001"/>
    <n v="56.757660159795243"/>
  </r>
  <r>
    <x v="76"/>
    <n v="162.67400000000001"/>
    <n v="28.482199999999999"/>
    <n v="5.4131"/>
    <m/>
    <n v="103983039.77060001"/>
    <n v="156.44282000000001"/>
    <n v="27.391197999999999"/>
    <n v="5.2057529999999996"/>
    <m/>
    <n v="52943474.775048003"/>
    <n v="50.915490537541643"/>
  </r>
  <r>
    <x v="77"/>
    <n v="180.9091"/>
    <n v="30.617999999999999"/>
    <n v="5.5758999999999999"/>
    <m/>
    <n v="104068985.87630001"/>
    <n v="173.835748"/>
    <n v="29.420869"/>
    <n v="5.357888"/>
    <m/>
    <n v="53119288.967799"/>
    <n v="51.042381666847817"/>
  </r>
  <r>
    <x v="78"/>
    <n v="211.89750000000001"/>
    <n v="33.817300000000003"/>
    <n v="6.3893000000000004"/>
    <m/>
    <n v="104096417.3486"/>
    <n v="203.55887899999999"/>
    <n v="32.486516999999999"/>
    <n v="6.137867"/>
    <m/>
    <n v="53072595.131402999"/>
    <n v="50.9840746523221"/>
  </r>
  <r>
    <x v="79"/>
    <n v="197.7518"/>
    <n v="32.559199999999997"/>
    <n v="5.9352"/>
    <m/>
    <n v="104038293.97220001"/>
    <n v="190.075973"/>
    <n v="31.295400000000001"/>
    <n v="5.7048230000000002"/>
    <m/>
    <n v="52996518.932208002"/>
    <n v="50.93943480692711"/>
  </r>
  <r>
    <x v="80"/>
    <n v="186.7268"/>
    <n v="31.7882"/>
    <n v="5.8440000000000003"/>
    <m/>
    <n v="104222933.08930001"/>
    <n v="179.16095300000001"/>
    <n v="30.500197"/>
    <n v="5.6072110000000004"/>
    <m/>
    <n v="57747262.776258998"/>
    <n v="55.407443510326225"/>
  </r>
  <r>
    <x v="81"/>
    <n v="200.65639999999999"/>
    <n v="32.582799999999999"/>
    <n v="6.1554000000000002"/>
    <m/>
    <n v="104341639.5464"/>
    <n v="192.307118"/>
    <n v="31.227035000000001"/>
    <n v="5.8992750000000003"/>
    <m/>
    <n v="57877557.338388003"/>
    <n v="55.469281094294345"/>
  </r>
  <r>
    <x v="82"/>
    <n v="195.5985"/>
    <n v="32.546799999999998"/>
    <n v="5.9993999999999996"/>
    <m/>
    <n v="104334396.3706"/>
    <n v="187.472691"/>
    <n v="31.194697999999999"/>
    <n v="5.750165"/>
    <m/>
    <n v="53322929.095636003"/>
    <n v="51.107718020652356"/>
  </r>
  <r>
    <x v="83"/>
    <n v="196.23990000000001"/>
    <n v="31.941700000000001"/>
    <n v="6.0063000000000004"/>
    <m/>
    <n v="104254211.7562"/>
    <n v="188.23210800000001"/>
    <n v="30.638283000000001"/>
    <n v="5.7612059999999996"/>
    <m/>
    <n v="52588608.394818999"/>
    <n v="50.44267038131585"/>
  </r>
  <r>
    <x v="84"/>
    <n v="193.62039999999999"/>
    <n v="31.4453"/>
    <n v="5.94"/>
    <m/>
    <n v="104096074.64390001"/>
    <n v="186.001634"/>
    <n v="30.207958999999999"/>
    <n v="5.7062670000000004"/>
    <m/>
    <n v="52420065.748562999"/>
    <n v="50.35738948647743"/>
  </r>
  <r>
    <x v="85"/>
    <n v="190.6439"/>
    <n v="31.290099999999999"/>
    <n v="5.9124999999999996"/>
    <m/>
    <n v="104182129.6399"/>
    <n v="182.99098000000001"/>
    <n v="30.034037999999999"/>
    <n v="5.6751579999999997"/>
    <m/>
    <n v="52460833.460665002"/>
    <n v="50.354925208376031"/>
  </r>
  <r>
    <x v="86"/>
    <n v="188.93350000000001"/>
    <n v="31.415299999999998"/>
    <n v="5.9298000000000002"/>
    <m/>
    <n v="104228589.1283"/>
    <n v="181.268404"/>
    <n v="30.140771000000001"/>
    <n v="5.6892259999999997"/>
    <m/>
    <n v="52351557.011450998"/>
    <n v="50.227636629532554"/>
  </r>
  <r>
    <x v="87"/>
    <n v="187.43279999999999"/>
    <n v="31.305"/>
    <n v="5.8986000000000001"/>
    <m/>
    <n v="104132695.9897"/>
    <n v="179.99418700000001"/>
    <n v="30.062604"/>
    <n v="5.6645029999999998"/>
    <m/>
    <n v="52271407.578987002"/>
    <n v="50.196921420489574"/>
  </r>
  <r>
    <x v="88"/>
    <n v="176.12739999999999"/>
    <n v="30.069099999999999"/>
    <n v="6.0659000000000001"/>
    <m/>
    <n v="103314281.6441"/>
    <n v="170.47730200000001"/>
    <n v="29.104495"/>
    <n v="5.871308"/>
    <m/>
    <n v="51597630.543849997"/>
    <n v="49.942398788189799"/>
  </r>
  <r>
    <x v="89"/>
    <n v="179.89099999999999"/>
    <n v="29.552199999999999"/>
    <n v="6.0366"/>
    <m/>
    <n v="103345541.1584"/>
    <n v="174.0675"/>
    <n v="28.595524999999999"/>
    <n v="5.8411809999999997"/>
    <m/>
    <n v="51142777.814482003"/>
    <n v="49.487164362605959"/>
  </r>
  <r>
    <x v="90"/>
    <n v="175.999"/>
    <n v="29.741099999999999"/>
    <n v="6.0458999999999996"/>
    <m/>
    <n v="103209353.6657"/>
    <n v="170.52621099999999"/>
    <n v="28.816284"/>
    <n v="5.8578989999999997"/>
    <m/>
    <n v="51047937.889296003"/>
    <n v="49.460573171151424"/>
  </r>
  <r>
    <x v="91"/>
    <n v="139.14670000000001"/>
    <n v="25.536000000000001"/>
    <n v="6.0877999999999997"/>
    <m/>
    <n v="103630223.12909999"/>
    <n v="134.27231499999999"/>
    <n v="24.641459999999999"/>
    <n v="5.8745409999999998"/>
    <m/>
    <n v="51844429.919073001"/>
    <n v="50.028291316604111"/>
  </r>
  <r>
    <x v="92"/>
    <n v="142.8682"/>
    <n v="25.386700000000001"/>
    <n v="6.2388000000000003"/>
    <m/>
    <n v="103782330.0924"/>
    <n v="137.66139200000001"/>
    <n v="24.461486000000001"/>
    <n v="6.0114280000000004"/>
    <m/>
    <n v="52111056.449876003"/>
    <n v="50.211877497335266"/>
  </r>
  <r>
    <x v="93"/>
    <n v="153.9864"/>
    <n v="25.7425"/>
    <n v="6.0697000000000001"/>
    <m/>
    <n v="104103553.0147"/>
    <n v="147.91656499999999"/>
    <n v="24.727782000000001"/>
    <n v="5.8304450000000001"/>
    <m/>
    <n v="52364243.114650004"/>
    <n v="50.300149801088814"/>
  </r>
  <r>
    <x v="94"/>
    <n v="162.85390000000001"/>
    <n v="25.4101"/>
    <n v="5.5938999999999997"/>
    <m/>
    <n v="105321937.35349999"/>
    <n v="154.62486200000001"/>
    <n v="24.126123"/>
    <n v="5.3112389999999996"/>
    <m/>
    <n v="46507503.851253003"/>
    <n v="44.157470912404833"/>
  </r>
  <r>
    <x v="95"/>
    <n v="160.20609999999999"/>
    <n v="25.250399999999999"/>
    <n v="6.0126999999999997"/>
    <m/>
    <n v="105422457.6488"/>
    <n v="151.96581800000001"/>
    <n v="23.951633000000001"/>
    <n v="5.7034339999999997"/>
    <m/>
    <n v="46797821.669931002"/>
    <n v="44.390751945691989"/>
  </r>
  <r>
    <x v="96"/>
    <n v="168.60550000000001"/>
    <n v="27.674499999999998"/>
    <n v="16.2239"/>
    <m/>
    <n v="105424611.3976"/>
    <n v="159.929923"/>
    <n v="26.250512000000001"/>
    <n v="15.389101"/>
    <m/>
    <n v="49536643.822942004"/>
    <n v="46.987741445039575"/>
  </r>
  <r>
    <x v="97"/>
    <n v="178.2039"/>
    <n v="28.629899999999999"/>
    <n v="16.782900000000001"/>
    <m/>
    <n v="105288019.442"/>
    <n v="169.25372999999999"/>
    <n v="27.191983"/>
    <n v="15.93999"/>
    <m/>
    <n v="51623816.750568002"/>
    <n v="49.03104553030937"/>
  </r>
  <r>
    <x v="98"/>
    <n v="194.3888"/>
    <n v="30.249700000000001"/>
    <n v="16.946300000000001"/>
    <m/>
    <n v="105325031.43350001"/>
    <n v="184.56087500000001"/>
    <n v="28.720333"/>
    <n v="16.089528000000001"/>
    <m/>
    <n v="51483669.506584004"/>
    <n v="48.880753991599519"/>
  </r>
  <r>
    <x v="99"/>
    <n v="200.3954"/>
    <n v="31.184799999999999"/>
    <n v="17.9849"/>
    <m/>
    <n v="105287173.9826"/>
    <n v="190.33220499999999"/>
    <n v="29.618801999999999"/>
    <n v="17.081758000000001"/>
    <m/>
    <n v="51744629.478890002"/>
    <n v="49.146185163485761"/>
  </r>
  <r>
    <x v="100"/>
    <n v="203.2269"/>
    <n v="30.7499"/>
    <n v="17.593399999999999"/>
    <m/>
    <n v="105440688.5801"/>
    <n v="192.74048999999999"/>
    <n v="29.163219999999999"/>
    <n v="16.685589"/>
    <m/>
    <n v="51348438.19957"/>
    <n v="48.698883600861727"/>
  </r>
  <r>
    <x v="101"/>
    <n v="210.08750000000001"/>
    <n v="32.7879"/>
    <n v="16.5852"/>
    <m/>
    <n v="105151842.4218"/>
    <n v="199.79440700000001"/>
    <n v="31.181479"/>
    <n v="15.77262"/>
    <m/>
    <n v="55328120.079328001"/>
    <n v="52.617356771922253"/>
  </r>
  <r>
    <x v="102"/>
    <n v="206.69489999999999"/>
    <n v="32.314999999999998"/>
    <n v="16.631699999999999"/>
    <m/>
    <n v="105092038.3714"/>
    <n v="196.67988500000001"/>
    <n v="30.749237000000001"/>
    <n v="15.825842"/>
    <m/>
    <n v="55161114.010578997"/>
    <n v="52.488385291031406"/>
  </r>
  <r>
    <x v="103"/>
    <n v="263.17059999999998"/>
    <n v="41.335799999999999"/>
    <n v="11.613300000000001"/>
    <m/>
    <n v="105125013.1751"/>
    <n v="250.340611"/>
    <n v="39.320613000000002"/>
    <n v="11.047133000000001"/>
    <m/>
    <n v="61873863.822258003"/>
    <n v="58.857413619724042"/>
  </r>
  <r>
    <x v="104"/>
    <n v="249.8305"/>
    <n v="39.167499999999997"/>
    <n v="9.7022999999999993"/>
    <m/>
    <n v="105117725.55050001"/>
    <n v="237.667338"/>
    <n v="37.260604999999998"/>
    <n v="9.2299369999999996"/>
    <m/>
    <n v="61230332.237852"/>
    <n v="58.249293273032343"/>
  </r>
  <r>
    <x v="105"/>
    <n v="287.86810000000003"/>
    <n v="44.266599999999997"/>
    <n v="19.4285"/>
    <m/>
    <n v="105186770.1006"/>
    <n v="273.673295"/>
    <n v="42.08381"/>
    <n v="18.470479000000001"/>
    <m/>
    <n v="66599872.789642997"/>
    <n v="63.315826435156509"/>
  </r>
  <r>
    <x v="106"/>
    <n v="281.12169999999998"/>
    <n v="44.533099999999997"/>
    <n v="19.6982"/>
    <m/>
    <n v="105003192.90979999"/>
    <n v="267.726811"/>
    <n v="42.411186999999998"/>
    <n v="18.759620000000002"/>
    <m/>
    <n v="67118379.733246997"/>
    <n v="63.92032268095231"/>
  </r>
  <r>
    <x v="107"/>
    <n v="346.59730000000002"/>
    <n v="54.059699999999999"/>
    <n v="13.1943"/>
    <m/>
    <n v="105120768.0966"/>
    <n v="329.71343899999999"/>
    <n v="51.426279000000001"/>
    <n v="12.551564000000001"/>
    <m/>
    <n v="69049547.679221004"/>
    <n v="65.685923846911393"/>
  </r>
  <r>
    <x v="108"/>
    <n v="341.5181"/>
    <n v="52.847999999999999"/>
    <n v="13.215199999999999"/>
    <m/>
    <n v="105087689.1849"/>
    <n v="324.98392799999999"/>
    <n v="50.289430000000003"/>
    <n v="12.575403"/>
    <m/>
    <n v="68818239.605168998"/>
    <n v="65.486490509924977"/>
  </r>
  <r>
    <x v="109"/>
    <n v="333.55009999999999"/>
    <n v="51.966299999999997"/>
    <n v="13.4565"/>
    <m/>
    <n v="106100483.1662"/>
    <n v="314.37189499999999"/>
    <n v="48.978382000000003"/>
    <n v="12.682789"/>
    <m/>
    <n v="68636025.413749993"/>
    <n v="64.689644538409695"/>
  </r>
  <r>
    <x v="110"/>
    <n v="332.637"/>
    <n v="53.731400000000001"/>
    <n v="13.6319"/>
    <m/>
    <n v="105574521.52240001"/>
    <n v="315.07317799999998"/>
    <n v="50.894286999999998"/>
    <n v="12.912112"/>
    <m/>
    <n v="69205475.918498993"/>
    <n v="65.551304349331573"/>
  </r>
  <r>
    <x v="111"/>
    <n v="327.88929999999999"/>
    <n v="52.641800000000003"/>
    <n v="13.2296"/>
    <m/>
    <n v="105234282.1234"/>
    <n v="311.580308"/>
    <n v="50.023432"/>
    <n v="12.571569"/>
    <m/>
    <n v="68788512.501728997"/>
    <n v="65.367018345852443"/>
  </r>
  <r>
    <x v="112"/>
    <n v="327.28179999999998"/>
    <n v="52.629199999999997"/>
    <n v="12.808299999999999"/>
    <m/>
    <n v="104609781.4552"/>
    <n v="312.85965399999998"/>
    <n v="50.310017999999999"/>
    <n v="12.243884"/>
    <m/>
    <n v="68873091.660934001"/>
    <n v="65.838099174721506"/>
  </r>
  <r>
    <x v="113"/>
    <n v="327.18490000000003"/>
    <n v="53.233800000000002"/>
    <n v="12.580399999999999"/>
    <m/>
    <n v="104310218.3889"/>
    <n v="313.66524299999998"/>
    <n v="51.034117999999999"/>
    <n v="12.060563"/>
    <m/>
    <n v="70357289.120267004"/>
    <n v="67.450044882423484"/>
  </r>
  <r>
    <x v="114"/>
    <n v="326.13920000000002"/>
    <n v="53.815399999999997"/>
    <n v="62.279699999999998"/>
    <m/>
    <n v="103401884.6637"/>
    <n v="315.40933799999999"/>
    <n v="52.044893000000002"/>
    <n v="60.230719999999998"/>
    <m/>
    <n v="69104422.018902004"/>
    <n v="66.830911490302483"/>
  </r>
  <r>
    <x v="115"/>
    <n v="322.1694"/>
    <n v="51.986699999999999"/>
    <n v="73.8005"/>
    <m/>
    <n v="103342966.69760001"/>
    <n v="311.74777599999999"/>
    <n v="50.305019999999999"/>
    <n v="71.413180999999994"/>
    <m/>
    <n v="68223386.793879002"/>
    <n v="66.016477922017486"/>
  </r>
  <r>
    <x v="116"/>
    <n v="323.52730000000003"/>
    <n v="52.195"/>
    <n v="149.03749999999999"/>
    <m/>
    <n v="103461377.29719999"/>
    <n v="312.70345400000002"/>
    <n v="50.448777"/>
    <n v="144.05134000000001"/>
    <m/>
    <n v="68597513.107733995"/>
    <n v="66.302532306991111"/>
  </r>
  <r>
    <x v="117"/>
    <n v="324.39690000000002"/>
    <n v="52.675199999999997"/>
    <n v="149.87549999999999"/>
    <m/>
    <n v="103642098.0289"/>
    <n v="312.99723399999999"/>
    <n v="50.824134999999998"/>
    <n v="144.608709"/>
    <m/>
    <n v="69159321.737298995"/>
    <n v="66.72898663052375"/>
  </r>
  <r>
    <x v="118"/>
    <n v="383.94110000000001"/>
    <n v="59.497500000000002"/>
    <n v="147.37860000000001"/>
    <m/>
    <n v="103531687.55599999"/>
    <n v="370.84404699999999"/>
    <n v="57.467913000000003"/>
    <n v="142.35120000000001"/>
    <m/>
    <n v="76930835.400935993"/>
    <n v="74.306559872622884"/>
  </r>
  <r>
    <x v="119"/>
    <n v="368.22140000000002"/>
    <n v="57.155799999999999"/>
    <n v="177.59119999999999"/>
    <m/>
    <n v="104117726.9692"/>
    <n v="353.65870000000001"/>
    <n v="54.895358999999999"/>
    <n v="170.567688"/>
    <m/>
    <n v="76972394.454656005"/>
    <n v="73.928231719297813"/>
  </r>
  <r>
    <x v="120"/>
    <n v="340.8913"/>
    <n v="56.534599999999998"/>
    <n v="173.93969999999999"/>
    <m/>
    <n v="104016898.75470001"/>
    <n v="327.72684400000003"/>
    <n v="54.351360999999997"/>
    <n v="167.22254000000001"/>
    <m/>
    <n v="77931429.691440001"/>
    <n v="74.921893100488802"/>
  </r>
  <r>
    <x v="121"/>
    <n v="340.99880000000002"/>
    <n v="56.006999999999998"/>
    <n v="174.19239999999999"/>
    <m/>
    <n v="104244126.57430001"/>
    <n v="327.11559999999997"/>
    <n v="53.726768"/>
    <n v="167.10044600000001"/>
    <m/>
    <n v="77683607.808286995"/>
    <n v="74.52084866663256"/>
  </r>
  <r>
    <x v="122"/>
    <n v="351.47989999999999"/>
    <n v="56.723599999999998"/>
    <n v="183.3869"/>
    <m/>
    <n v="104275125.60439999"/>
    <n v="337.06974500000001"/>
    <n v="54.398015999999998"/>
    <n v="175.86830900000001"/>
    <m/>
    <n v="79646789.175220996"/>
    <n v="76.381388862944917"/>
  </r>
  <r>
    <x v="123"/>
    <n v="346.52710000000002"/>
    <n v="54.249899999999997"/>
    <n v="180.32380000000001"/>
    <m/>
    <n v="104008641.5948"/>
    <n v="333.17145099999999"/>
    <n v="52.159030999999999"/>
    <n v="173.373863"/>
    <m/>
    <n v="78237833.217377007"/>
    <n v="75.222435383954263"/>
  </r>
  <r>
    <x v="124"/>
    <n v="346.71730000000002"/>
    <n v="55.243299999999998"/>
    <n v="193.99959999999999"/>
    <m/>
    <n v="104279666.002"/>
    <n v="332.48792700000001"/>
    <n v="52.976100000000002"/>
    <n v="186.037803"/>
    <m/>
    <n v="78559614.946333006"/>
    <n v="75.335506871326473"/>
  </r>
  <r>
    <x v="125"/>
    <n v="343.8897"/>
    <n v="53.6449"/>
    <n v="191.0444"/>
    <m/>
    <n v="104313780.8417"/>
    <n v="329.668522"/>
    <n v="51.426475000000003"/>
    <n v="183.14397"/>
    <m/>
    <n v="77564727.454189003"/>
    <n v="74.357124081137783"/>
  </r>
  <r>
    <x v="126"/>
    <n v="328.98230000000001"/>
    <n v="50.123199999999997"/>
    <n v="194.3134"/>
    <m/>
    <n v="104644485.77410001"/>
    <n v="314.380923"/>
    <n v="47.898558000000001"/>
    <n v="185.68909600000001"/>
    <m/>
    <n v="77400398.399250001"/>
    <n v="73.96509985852208"/>
  </r>
  <r>
    <x v="127"/>
    <n v="345.2097"/>
    <n v="54.954900000000002"/>
    <n v="239.6652"/>
    <m/>
    <n v="104219218.4126"/>
    <n v="331.23420499999997"/>
    <n v="52.730102000000002"/>
    <n v="229.96257700000001"/>
    <m/>
    <n v="81172384.303578004"/>
    <n v="77.886195598032188"/>
  </r>
  <r>
    <x v="128"/>
    <n v="345.79059999999998"/>
    <n v="55.954599999999999"/>
    <n v="241.30699999999999"/>
    <m/>
    <n v="104155892.1585"/>
    <n v="331.99331599999999"/>
    <n v="53.721972999999998"/>
    <n v="231.678684"/>
    <m/>
    <n v="81729745.408410996"/>
    <n v="78.468672021010732"/>
  </r>
  <r>
    <x v="129"/>
    <n v="333.27339999999998"/>
    <n v="54.592399999999998"/>
    <n v="240.0753"/>
    <m/>
    <n v="104278673.41760001"/>
    <n v="319.59881100000001"/>
    <n v="52.352410999999996"/>
    <n v="230.22473500000001"/>
    <m/>
    <n v="78177991.014265999"/>
    <n v="74.970258493019188"/>
  </r>
  <r>
    <x v="130"/>
    <n v="333.49990000000003"/>
    <n v="56.387300000000003"/>
    <n v="241.8929"/>
    <m/>
    <n v="104016511.7406"/>
    <n v="320.62207699999999"/>
    <n v="54.209950999999997"/>
    <n v="232.55240499999999"/>
    <m/>
    <n v="78996435.885701001"/>
    <n v="75.946053721456323"/>
  </r>
  <r>
    <x v="131"/>
    <n v="333.81799999999998"/>
    <n v="56.0077"/>
    <n v="238.48310000000001"/>
    <m/>
    <n v="104159260.62909999"/>
    <n v="320.488066"/>
    <n v="53.771214999999998"/>
    <n v="228.96005500000001"/>
    <m/>
    <n v="78450441.094589993"/>
    <n v="75.317778391249945"/>
  </r>
  <r>
    <x v="132"/>
    <n v="329.52460000000002"/>
    <n v="53.026699999999998"/>
    <n v="233.26169999999999"/>
    <m/>
    <n v="104277631.9795"/>
    <n v="316.00698399999999"/>
    <n v="50.851461999999998"/>
    <n v="223.692939"/>
    <m/>
    <n v="76958953.601814002"/>
    <n v="73.801976647248196"/>
  </r>
  <r>
    <x v="133"/>
    <n v="332.1626"/>
    <n v="52.971200000000003"/>
    <n v="233.21289999999999"/>
    <m/>
    <n v="104432134.7904"/>
    <n v="318.06550800000002"/>
    <n v="50.723084999999998"/>
    <n v="223.31526600000001"/>
    <m/>
    <n v="76842171.355306"/>
    <n v="73.580963857084512"/>
  </r>
  <r>
    <x v="134"/>
    <n v="348.1139"/>
    <n v="55.227600000000002"/>
    <n v="231.90010000000001"/>
    <m/>
    <n v="106126574.38609999"/>
    <n v="328.01765399999999"/>
    <n v="52.039369000000001"/>
    <n v="218.512754"/>
    <m/>
    <n v="78370360.457415"/>
    <n v="73.846122812082044"/>
  </r>
  <r>
    <x v="135"/>
    <n v="320.84050000000002"/>
    <n v="52.190600000000003"/>
    <n v="225.5626"/>
    <m/>
    <n v="108215691.0231"/>
    <n v="296.48241999999999"/>
    <n v="48.228310999999998"/>
    <n v="208.43798000000001"/>
    <m/>
    <n v="77124339.758475006"/>
    <n v="71.269091413011296"/>
  </r>
  <r>
    <x v="136"/>
    <n v="325.36590000000001"/>
    <n v="54.2089"/>
    <n v="222.505"/>
    <m/>
    <n v="108049460.8307"/>
    <n v="301.12681500000002"/>
    <n v="50.170448999999998"/>
    <n v="205.92883900000001"/>
    <m/>
    <n v="77509179.800458997"/>
    <n v="71.734906592367182"/>
  </r>
  <r>
    <x v="137"/>
    <n v="301.1182"/>
    <n v="48.648299999999999"/>
    <n v="214.7037"/>
    <m/>
    <n v="106699937.4712"/>
    <n v="282.21028699999999"/>
    <n v="45.593559999999997"/>
    <n v="201.22195500000001"/>
    <m/>
    <n v="75911577.259592995"/>
    <n v="71.144912601361852"/>
  </r>
  <r>
    <x v="138"/>
    <n v="311.80099999999999"/>
    <n v="49.5244"/>
    <n v="211.75540000000001"/>
    <m/>
    <n v="107020359.9131"/>
    <n v="291.34736600000002"/>
    <n v="46.275680999999999"/>
    <n v="197.86459300000001"/>
    <m/>
    <n v="75409759.414052993"/>
    <n v="70.463002998013962"/>
  </r>
  <r>
    <x v="139"/>
    <n v="329.7405"/>
    <n v="52.030500000000004"/>
    <n v="218.12110000000001"/>
    <m/>
    <n v="108332550.4576"/>
    <n v="304.37804599999998"/>
    <n v="48.028500999999999"/>
    <n v="201.344009"/>
    <m/>
    <n v="76730501.741741002"/>
    <n v="70.82866730048265"/>
  </r>
  <r>
    <x v="140"/>
    <n v="342.7595"/>
    <n v="55.439599999999999"/>
    <n v="214.24350000000001"/>
    <m/>
    <n v="108416120.5485"/>
    <n v="316.15178500000002"/>
    <n v="51.135938000000003"/>
    <n v="197.61221800000001"/>
    <m/>
    <n v="79520451.527826995"/>
    <n v="73.347442359601388"/>
  </r>
  <r>
    <x v="141"/>
    <n v="323.37079999999997"/>
    <n v="52.2667"/>
    <n v="207.6679"/>
    <m/>
    <n v="108997327.6469"/>
    <n v="296.67773199999999"/>
    <n v="47.952277000000002"/>
    <n v="190.52567999999999"/>
    <m/>
    <n v="79002563.511426002"/>
    <n v="72.481193087005863"/>
  </r>
  <r>
    <x v="142"/>
    <n v="317.80110000000002"/>
    <n v="51.254100000000001"/>
    <n v="203.82060000000001"/>
    <m/>
    <n v="108201792.11589999"/>
    <n v="293.71149400000002"/>
    <n v="47.368994000000001"/>
    <n v="188.37081699999999"/>
    <m/>
    <n v="78670505.965657994"/>
    <n v="72.707211615672989"/>
  </r>
  <r>
    <x v="143"/>
    <n v="316.53969999999998"/>
    <n v="49.061399999999999"/>
    <n v="187.352"/>
    <m/>
    <n v="109673800.93700001"/>
    <n v="288.61924800000003"/>
    <n v="44.733929000000003"/>
    <n v="170.82657699999999"/>
    <m/>
    <n v="78413283.940751001"/>
    <n v="71.496823553871351"/>
  </r>
  <r>
    <x v="144"/>
    <n v="318.17970000000003"/>
    <n v="49.849899999999998"/>
    <n v="189.71770000000001"/>
    <m/>
    <n v="110533542.9518"/>
    <n v="287.85804899999999"/>
    <n v="45.099341000000003"/>
    <n v="171.638124"/>
    <m/>
    <n v="78650693.692548007"/>
    <n v="71.155498676854094"/>
  </r>
  <r>
    <x v="145"/>
    <n v="308.72239999999999"/>
    <n v="49.478099999999998"/>
    <n v="190.1146"/>
    <m/>
    <n v="110228834.7973"/>
    <n v="280.07408500000003"/>
    <n v="44.886712000000003"/>
    <n v="172.472657"/>
    <m/>
    <n v="79400902.265212998"/>
    <n v="72.032787438262829"/>
  </r>
  <r>
    <x v="146"/>
    <n v="305.9119"/>
    <n v="50.977600000000002"/>
    <n v="301.53710000000001"/>
    <m/>
    <n v="109858445.16159999"/>
    <n v="278.46006699999998"/>
    <n v="46.402987000000003"/>
    <n v="274.47785199999998"/>
    <m/>
    <n v="78214088.061039001"/>
    <n v="71.19533500222704"/>
  </r>
  <r>
    <x v="147"/>
    <n v="302.6259"/>
    <n v="51.080300000000001"/>
    <n v="300.82069999999999"/>
    <m/>
    <n v="108939939.345"/>
    <n v="277.79150800000002"/>
    <n v="46.888497000000001"/>
    <n v="276.13444800000002"/>
    <m/>
    <n v="78165550.977464005"/>
    <n v="71.751050576522616"/>
  </r>
  <r>
    <x v="148"/>
    <n v="429.27839999999998"/>
    <n v="76.820999999999998"/>
    <n v="317.98410000000001"/>
    <m/>
    <n v="108272615.1605"/>
    <n v="396.47920099999999"/>
    <n v="70.951459"/>
    <n v="293.68839000000003"/>
    <m/>
    <n v="71187134.870802"/>
    <n v="65.748051587445616"/>
  </r>
  <r>
    <x v="149"/>
    <n v="441.02109999999999"/>
    <n v="76.635400000000004"/>
    <n v="320.32929999999999"/>
    <m/>
    <n v="108621648.8345"/>
    <n v="406.01584000000003"/>
    <n v="70.552601999999993"/>
    <n v="294.90373599999998"/>
    <m/>
    <n v="70499464.996608004"/>
    <n v="64.903696227281188"/>
  </r>
  <r>
    <x v="150"/>
    <n v="452.91039999999998"/>
    <n v="75.845299999999995"/>
    <n v="321.45440000000002"/>
    <m/>
    <n v="109026252.7061"/>
    <n v="415.41407600000002"/>
    <n v="69.566089000000005"/>
    <n v="294.84128099999998"/>
    <m/>
    <n v="69425055.663398996"/>
    <n v="63.677374889281758"/>
  </r>
  <r>
    <x v="151"/>
    <n v="447.24720000000002"/>
    <n v="73.573999999999998"/>
    <n v="316.89640000000003"/>
    <m/>
    <n v="108647006.41670001"/>
    <n v="411.65165500000001"/>
    <n v="67.718387000000007"/>
    <n v="291.67522500000001"/>
    <m/>
    <n v="68168068.189192995"/>
    <n v="62.742702663839765"/>
  </r>
  <r>
    <x v="152"/>
    <n v="421.4248"/>
    <n v="68.444400000000002"/>
    <n v="318.25700000000001"/>
    <m/>
    <n v="110009784.3987"/>
    <n v="383.07938000000001"/>
    <n v="62.216647999999999"/>
    <n v="289.298813"/>
    <m/>
    <n v="68966338.156616002"/>
    <n v="62.691094736325091"/>
  </r>
  <r>
    <x v="153"/>
    <n v="425.21940000000001"/>
    <n v="68.370400000000004"/>
    <n v="314.46940000000001"/>
    <m/>
    <n v="110605747.04269999"/>
    <n v="384.44602700000002"/>
    <n v="61.814509000000001"/>
    <n v="284.315606"/>
    <m/>
    <n v="65015251.752650999"/>
    <n v="58.781079185289961"/>
  </r>
  <r>
    <x v="154"/>
    <n v="419.8605"/>
    <n v="67.562100000000001"/>
    <n v="316.42090000000002"/>
    <m/>
    <n v="146480475.5598"/>
    <n v="286.63239800000002"/>
    <n v="46.123621"/>
    <n v="216.01575099999999"/>
    <m/>
    <n v="63464418.962734997"/>
    <n v="43.326196696313929"/>
  </r>
  <r>
    <x v="155"/>
    <n v="478.38749999999999"/>
    <n v="75.832800000000006"/>
    <n v="303.30829999999997"/>
    <m/>
    <n v="145326704.2484"/>
    <n v="329.18072599999999"/>
    <n v="52.180911999999999"/>
    <n v="208.70789099999999"/>
    <m/>
    <n v="64907454.395623997"/>
    <n v="44.66312969203566"/>
  </r>
  <r>
    <x v="156"/>
    <n v="514.26509999999996"/>
    <n v="85.992999999999995"/>
    <n v="418.68720000000002"/>
    <m/>
    <n v="146950900.0244"/>
    <n v="349.95709399999998"/>
    <n v="58.518185000000003"/>
    <n v="284.91638999999998"/>
    <m/>
    <n v="73579116.588172004"/>
    <n v="50.070545043245595"/>
  </r>
  <r>
    <x v="157"/>
    <n v="509.27170000000001"/>
    <n v="83.824700000000007"/>
    <n v="410.80770000000001"/>
    <m/>
    <n v="146858286.5941"/>
    <n v="346.77764000000002"/>
    <n v="57.078631000000001"/>
    <n v="279.73069099999998"/>
    <m/>
    <n v="72323543.986122996"/>
    <n v="49.247165865428649"/>
  </r>
  <r>
    <x v="158"/>
    <n v="501.57380000000001"/>
    <n v="84.831000000000003"/>
    <n v="465.83710000000002"/>
    <m/>
    <n v="147493388.48210001"/>
    <n v="340.06527699999998"/>
    <n v="57.515120000000003"/>
    <n v="315.83591999999999"/>
    <m/>
    <n v="73596256.409583002"/>
    <n v="49.898003677985024"/>
  </r>
  <r>
    <x v="159"/>
    <n v="483.23349999999999"/>
    <n v="80.938500000000005"/>
    <n v="455.58350000000002"/>
    <m/>
    <n v="146556381.1038"/>
    <n v="329.72532200000001"/>
    <n v="55.226869000000001"/>
    <n v="310.85886299999999"/>
    <m/>
    <n v="72057675.408985004"/>
    <n v="49.167204366181402"/>
  </r>
  <r>
    <x v="160"/>
    <n v="504.899"/>
    <n v="87.033100000000005"/>
    <n v="470.74009999999998"/>
    <m/>
    <n v="148533211.17480001"/>
    <n v="339.92330500000003"/>
    <n v="58.595044000000001"/>
    <n v="316.92582199999998"/>
    <m/>
    <n v="75102577.752681002"/>
    <n v="50.562818347943207"/>
  </r>
  <r>
    <x v="161"/>
    <n v="483.54579999999999"/>
    <n v="82.310500000000005"/>
    <n v="461.05259999999998"/>
    <m/>
    <n v="148761214.2166"/>
    <n v="325.04830099999998"/>
    <n v="55.330618999999999"/>
    <n v="309.92796199999998"/>
    <m/>
    <n v="73991174.557248995"/>
    <n v="49.738216340124794"/>
  </r>
  <r>
    <x v="162"/>
    <n v="475.73039999999997"/>
    <n v="82.247200000000007"/>
    <n v="351.31810000000002"/>
    <m/>
    <n v="149215725.89129999"/>
    <n v="318.82055100000002"/>
    <n v="55.119658999999999"/>
    <n v="235.44307900000001"/>
    <m/>
    <n v="74384225.520078003"/>
    <n v="49.850124761156266"/>
  </r>
  <r>
    <x v="163"/>
    <n v="494.7491"/>
    <n v="83.727900000000005"/>
    <n v="198.09989999999999"/>
    <m/>
    <n v="149089897.4341"/>
    <n v="331.84616"/>
    <n v="56.159337999999998"/>
    <n v="132.87278599999999"/>
    <m/>
    <n v="76818929.850270003"/>
    <n v="51.525241597422877"/>
  </r>
  <r>
    <x v="164"/>
    <n v="508.80790000000002"/>
    <n v="86.061700000000002"/>
    <n v="417.97300000000001"/>
    <m/>
    <n v="149578024.82699999"/>
    <n v="340.16219999999998"/>
    <n v="57.536326000000003"/>
    <n v="279.43476399999997"/>
    <m/>
    <n v="77342586.267736003"/>
    <n v="51.707185167867699"/>
  </r>
  <r>
    <x v="165"/>
    <n v="504.74160000000001"/>
    <n v="88.105900000000005"/>
    <n v="420.0607"/>
    <m/>
    <n v="149025769.76879999"/>
    <n v="338.69417399999998"/>
    <n v="59.121251000000001"/>
    <n v="281.87118299999997"/>
    <m/>
    <n v="78597046.170598999"/>
    <n v="52.740573856813633"/>
  </r>
  <r>
    <x v="166"/>
    <n v="516.24969999999996"/>
    <n v="90.976500000000001"/>
    <n v="425.65140000000002"/>
    <m/>
    <n v="149644136.36300001"/>
    <n v="344.984917"/>
    <n v="60.795231999999999"/>
    <n v="284.44241799999998"/>
    <m/>
    <n v="79761970.627382994"/>
    <n v="53.30109990671469"/>
  </r>
  <r>
    <x v="167"/>
    <n v="514.28139999999996"/>
    <n v="92.365899999999996"/>
    <n v="490.6671"/>
    <m/>
    <n v="149314552.57609999"/>
    <n v="344.42818299999999"/>
    <n v="61.859945000000003"/>
    <n v="328.613046"/>
    <m/>
    <n v="80620183.686096996"/>
    <n v="53.993520588027032"/>
  </r>
  <r>
    <x v="168"/>
    <n v="511.66579999999999"/>
    <n v="90.090500000000006"/>
    <n v="485.3252"/>
    <m/>
    <n v="149583062.4885"/>
    <n v="342.06132100000002"/>
    <n v="60.227741000000002"/>
    <n v="324.451975"/>
    <m/>
    <n v="79173749.630343005"/>
    <n v="52.929622052917871"/>
  </r>
  <r>
    <x v="169"/>
    <n v="495.58710000000002"/>
    <n v="86.644099999999995"/>
    <n v="422.15910000000002"/>
    <m/>
    <n v="148971042.831"/>
    <n v="332.67344500000002"/>
    <n v="58.161706000000002"/>
    <n v="283.383329"/>
    <m/>
    <n v="77910666.695475996"/>
    <n v="52.299202056242336"/>
  </r>
  <r>
    <x v="170"/>
    <n v="484.81130000000002"/>
    <n v="85.413899999999998"/>
    <n v="314.82510000000002"/>
    <m/>
    <n v="148751331.32120001"/>
    <n v="325.92064599999998"/>
    <n v="57.420594999999999"/>
    <n v="211.64523199999999"/>
    <m/>
    <n v="77680916.934357002"/>
    <n v="52.221997776019855"/>
  </r>
  <r>
    <x v="171"/>
    <n v="481.12299999999999"/>
    <n v="84.029700000000005"/>
    <n v="312.29939999999999"/>
    <m/>
    <n v="149049902.37450001"/>
    <n v="322.79323399999998"/>
    <n v="56.376890000000003"/>
    <n v="209.52673899999999"/>
    <m/>
    <n v="77126351.318700001"/>
    <n v="51.745321593645713"/>
  </r>
  <r>
    <x v="172"/>
    <n v="471.8562"/>
    <n v="82.4572"/>
    <n v="311.67439999999999"/>
    <m/>
    <n v="148171512.7773"/>
    <n v="318.45271100000002"/>
    <n v="55.649833000000001"/>
    <n v="210.34704600000001"/>
    <m/>
    <n v="76398511.184207007"/>
    <n v="51.560863321300531"/>
  </r>
  <r>
    <x v="173"/>
    <n v="470.86439999999999"/>
    <n v="84.479799999999997"/>
    <n v="315.95690000000002"/>
    <m/>
    <n v="148816872.09940001"/>
    <n v="316.40525300000002"/>
    <n v="56.767622000000003"/>
    <n v="212.31255300000001"/>
    <m/>
    <n v="78081310.189976007"/>
    <n v="52.46804954872507"/>
  </r>
  <r>
    <x v="174"/>
    <n v="565.99379999999996"/>
    <n v="103.1961"/>
    <n v="226.72569999999999"/>
    <m/>
    <n v="170143000.45879999"/>
    <n v="332.65770500000002"/>
    <n v="60.652569"/>
    <n v="133.255967"/>
    <m/>
    <n v="92080091.935628995"/>
    <n v="54.119235988156987"/>
  </r>
  <r>
    <x v="175"/>
    <n v="566.1069"/>
    <n v="101.9478"/>
    <n v="225.721"/>
    <m/>
    <n v="170013326.9833"/>
    <n v="332.97795500000001"/>
    <n v="59.964593000000001"/>
    <n v="132.766651"/>
    <m/>
    <n v="91465376.922547996"/>
    <n v="53.798945380048011"/>
  </r>
  <r>
    <x v="176"/>
    <n v="570.23779999999999"/>
    <n v="103.1919"/>
    <n v="224.9288"/>
    <m/>
    <n v="170025295.204"/>
    <n v="335.384096"/>
    <n v="60.692087000000001"/>
    <n v="132.29137399999999"/>
    <m/>
    <n v="93474135.950975001"/>
    <n v="54.976605592022487"/>
  </r>
  <r>
    <x v="177"/>
    <n v="580.63499999999999"/>
    <n v="102.32899999999999"/>
    <n v="195.69470000000001"/>
    <m/>
    <n v="170087366.68610001"/>
    <n v="341.37455999999997"/>
    <n v="60.162610999999998"/>
    <n v="115.05540000000001"/>
    <m/>
    <n v="89978485.263762996"/>
    <n v="52.90133360099594"/>
  </r>
  <r>
    <x v="178"/>
    <n v="604.48199999999997"/>
    <n v="106.8133"/>
    <n v="199.97839999999999"/>
    <m/>
    <n v="170830453.17930001"/>
    <n v="353.84908799999999"/>
    <n v="62.525913000000003"/>
    <n v="117.0625"/>
    <m/>
    <n v="91237512.129401997"/>
    <n v="53.40822460597294"/>
  </r>
  <r>
    <x v="179"/>
    <n v="620.26030000000003"/>
    <n v="110.3295"/>
    <n v="203.49619999999999"/>
    <m/>
    <n v="171484244.26429999"/>
    <n v="361.70104300000003"/>
    <n v="64.337980999999999"/>
    <n v="118.66757800000001"/>
    <m/>
    <n v="92346133.546918005"/>
    <n v="53.851089319080295"/>
  </r>
  <r>
    <x v="180"/>
    <n v="583.08630000000005"/>
    <n v="105.3409"/>
    <n v="201.7894"/>
    <m/>
    <n v="171117809.4777"/>
    <n v="340.75138199999998"/>
    <n v="61.560454"/>
    <n v="117.924254"/>
    <m/>
    <n v="91906382.022847995"/>
    <n v="53.709419436452755"/>
  </r>
  <r>
    <x v="181"/>
    <n v="614.37720000000002"/>
    <n v="110.4765"/>
    <n v="203.69810000000001"/>
    <m/>
    <n v="171385945.0855"/>
    <n v="358.47583600000002"/>
    <n v="64.460652999999994"/>
    <n v="118.85344499999999"/>
    <m/>
    <n v="97151057.471231997"/>
    <n v="56.685545260298831"/>
  </r>
  <r>
    <x v="182"/>
    <n v="616.06920000000002"/>
    <n v="113.7291"/>
    <n v="205.6242"/>
    <m/>
    <n v="172028819.95320001"/>
    <n v="358.11976199999998"/>
    <n v="66.110491999999994"/>
    <n v="119.528925"/>
    <m/>
    <n v="98710849.871389002"/>
    <n v="57.380414455114568"/>
  </r>
  <r>
    <x v="183"/>
    <n v="610.75620000000004"/>
    <n v="117.8801"/>
    <n v="205.46260000000001"/>
    <m/>
    <n v="172012481.95159999"/>
    <n v="355.06504699999999"/>
    <n v="68.529968999999994"/>
    <n v="119.446332"/>
    <m/>
    <n v="101921347.51233301"/>
    <n v="59.252297482115935"/>
  </r>
  <r>
    <x v="184"/>
    <n v="623.34310000000005"/>
    <n v="120.08799999999999"/>
    <n v="208.38839999999999"/>
    <m/>
    <n v="172185456.0914"/>
    <n v="362.018439"/>
    <n v="69.743404999999996"/>
    <n v="121.025553"/>
    <m/>
    <n v="100109709.80080201"/>
    <n v="58.140630499977576"/>
  </r>
  <r>
    <x v="185"/>
    <n v="615.14620000000002"/>
    <n v="118.6627"/>
    <n v="207.52789999999999"/>
    <m/>
    <n v="172107442.22139999"/>
    <n v="357.419872"/>
    <n v="68.946872999999997"/>
    <n v="120.580434"/>
    <m/>
    <n v="99502054.690507993"/>
    <n v="57.813917519329571"/>
  </r>
  <r>
    <x v="186"/>
    <n v="586.95309999999995"/>
    <n v="117.0427"/>
    <n v="204.22800000000001"/>
    <m/>
    <n v="172220452.84290001"/>
    <n v="340.81497899999999"/>
    <n v="67.960976000000002"/>
    <n v="118.585218"/>
    <m/>
    <n v="100514316.549557"/>
    <n v="58.363751163310695"/>
  </r>
  <r>
    <x v="187"/>
    <n v="576.33309999999994"/>
    <n v="115.2518"/>
    <n v="146.8185"/>
    <m/>
    <n v="172049730.46079999"/>
    <n v="334.98053099999998"/>
    <n v="66.987492000000003"/>
    <n v="85.334919999999997"/>
    <m/>
    <n v="99624678.528747007"/>
    <n v="57.904582740073288"/>
  </r>
  <r>
    <x v="188"/>
    <n v="583.37900000000002"/>
    <n v="115.0001"/>
    <n v="182.2422"/>
    <m/>
    <n v="171319835.66370001"/>
    <n v="340.52040599999998"/>
    <n v="67.125968999999998"/>
    <n v="106.375423"/>
    <m/>
    <n v="98847873.083300993"/>
    <n v="57.697856585234462"/>
  </r>
  <r>
    <x v="189"/>
    <n v="601.74969999999996"/>
    <n v="118.6832"/>
    <n v="183.0307"/>
    <m/>
    <n v="171310380.3107"/>
    <n v="351.26283599999999"/>
    <n v="69.279630999999995"/>
    <n v="106.84157"/>
    <m/>
    <n v="105144303.212887"/>
    <n v="61.376492785895543"/>
  </r>
  <r>
    <x v="190"/>
    <n v="598.28420000000006"/>
    <n v="117.497"/>
    <n v="165.2732"/>
    <m/>
    <n v="171157311.41339999"/>
    <n v="349.55223100000001"/>
    <n v="68.648543000000004"/>
    <n v="96.562162000000001"/>
    <m/>
    <n v="104885958.537287"/>
    <n v="61.280442927707391"/>
  </r>
  <r>
    <x v="191"/>
    <n v="594.82309999999995"/>
    <n v="116.7872"/>
    <n v="162.54730000000001"/>
    <m/>
    <n v="170960814.5598"/>
    <n v="347.92949599999997"/>
    <n v="68.312262000000004"/>
    <n v="95.078688"/>
    <m/>
    <n v="104519921.711538"/>
    <n v="61.136771008410363"/>
  </r>
  <r>
    <x v="192"/>
    <n v="605.53060000000005"/>
    <n v="116.58069999999999"/>
    <n v="162.5532"/>
    <m/>
    <n v="170832711.33520001"/>
    <n v="354.45822700000002"/>
    <n v="68.242609000000002"/>
    <n v="95.153439000000006"/>
    <m/>
    <n v="103935463.94937199"/>
    <n v="60.840493098206849"/>
  </r>
  <r>
    <x v="193"/>
    <n v="602.02980000000002"/>
    <n v="116.77079999999999"/>
    <n v="190.3535"/>
    <m/>
    <n v="170782198.81020001"/>
    <n v="352.51320299999998"/>
    <n v="68.374105"/>
    <n v="111.459802"/>
    <m/>
    <n v="104207130.481574"/>
    <n v="61.017559914066524"/>
  </r>
  <r>
    <x v="194"/>
    <n v="602.99480000000005"/>
    <n v="115.98269999999999"/>
    <n v="190.18899999999999"/>
    <m/>
    <n v="170847569.0429"/>
    <n v="352.94315499999999"/>
    <n v="67.886655000000005"/>
    <n v="111.32087"/>
    <m/>
    <n v="103764665.059753"/>
    <n v="60.735230615834858"/>
  </r>
  <r>
    <x v="195"/>
    <n v="587.70320000000004"/>
    <n v="115.67489999999999"/>
    <n v="189.12870000000001"/>
    <m/>
    <n v="171751607.8994"/>
    <n v="342.18206600000002"/>
    <n v="67.350111999999996"/>
    <n v="110.117572"/>
    <m/>
    <n v="105210349.020658"/>
    <n v="61.257271653772705"/>
  </r>
  <r>
    <x v="196"/>
    <n v="624.48199999999997"/>
    <n v="122.19410000000001"/>
    <n v="190.3426"/>
    <m/>
    <n v="196509671.19319999"/>
    <n v="317.78690399999999"/>
    <n v="62.182231999999999"/>
    <n v="96.861695999999995"/>
    <m/>
    <n v="109055585.971982"/>
    <n v="55.496294563926661"/>
  </r>
  <r>
    <x v="197"/>
    <n v="552.56740000000002"/>
    <n v="111.9545"/>
    <n v="191.32560000000001"/>
    <m/>
    <n v="197580940.91999999"/>
    <n v="279.66634699999997"/>
    <n v="56.662601000000002"/>
    <n v="96.834035999999998"/>
    <m/>
    <n v="111063891.375018"/>
    <n v="56.211844552348545"/>
  </r>
  <r>
    <x v="198"/>
    <n v="550.88220000000001"/>
    <n v="110.1756"/>
    <n v="189.4573"/>
    <m/>
    <n v="197142564.32499999"/>
    <n v="279.43341500000002"/>
    <n v="55.886257000000001"/>
    <n v="96.101671999999994"/>
    <m/>
    <n v="110033256.544227"/>
    <n v="55.814053611898515"/>
  </r>
  <r>
    <x v="199"/>
    <n v="615.79600000000005"/>
    <n v="120.7929"/>
    <n v="185.06489999999999"/>
    <m/>
    <n v="196972799.11809999"/>
    <n v="312.62996900000002"/>
    <n v="61.324660000000002"/>
    <n v="93.954545999999993"/>
    <m/>
    <n v="117993506.42136399"/>
    <n v="59.90345212620857"/>
  </r>
  <r>
    <x v="200"/>
    <n v="607.99109999999996"/>
    <n v="115.89919999999999"/>
    <n v="208.11099999999999"/>
    <m/>
    <n v="196207829.75209999"/>
    <n v="309.87096700000001"/>
    <n v="59.069609999999997"/>
    <n v="106.066613"/>
    <m/>
    <n v="115679666.455585"/>
    <n v="58.957721820653738"/>
  </r>
  <r>
    <x v="201"/>
    <n v="634.16510000000005"/>
    <n v="117.7214"/>
    <n v="265.64870000000002"/>
    <m/>
    <n v="196053408.72549999"/>
    <n v="323.46548000000001"/>
    <n v="60.045577000000002"/>
    <n v="135.49812900000001"/>
    <m/>
    <n v="115212353.302329"/>
    <n v="58.765799611085122"/>
  </r>
  <r>
    <x v="202"/>
    <n v="675.35850000000005"/>
    <n v="123.36109999999999"/>
    <n v="283.68740000000003"/>
    <m/>
    <n v="197566520.8664"/>
    <n v="341.83853499999998"/>
    <n v="62.440286"/>
    <n v="143.59082599999999"/>
    <m/>
    <n v="121689358.74734899"/>
    <n v="61.594119395177657"/>
  </r>
  <r>
    <x v="203"/>
    <n v="664.51949999999999"/>
    <n v="124.7418"/>
    <n v="308.72000000000003"/>
    <m/>
    <n v="198067548.42449999"/>
    <n v="335.50145199999997"/>
    <n v="62.979422999999997"/>
    <n v="155.866018"/>
    <m/>
    <n v="129857542.37398501"/>
    <n v="65.562250558922088"/>
  </r>
  <r>
    <x v="204"/>
    <n v="681.56169999999997"/>
    <n v="128.76130000000001"/>
    <n v="319.10469999999998"/>
    <m/>
    <n v="198421234.11579999"/>
    <n v="343.49232000000001"/>
    <n v="64.892904000000001"/>
    <n v="160.82185000000001"/>
    <m/>
    <n v="126421878.036624"/>
    <n v="63.713885562693015"/>
  </r>
  <r>
    <x v="205"/>
    <n v="703.71879999999999"/>
    <n v="130.59639999999999"/>
    <n v="321.08960000000002"/>
    <m/>
    <n v="198700856.69580001"/>
    <n v="354.15992199999999"/>
    <n v="65.725132000000002"/>
    <n v="161.594472"/>
    <m/>
    <n v="125517368.554482"/>
    <n v="63.169012273883716"/>
  </r>
  <r>
    <x v="206"/>
    <n v="705.56719999999996"/>
    <n v="129.57499999999999"/>
    <n v="265.41140000000001"/>
    <m/>
    <n v="198709690.42820001"/>
    <n v="355.07437900000002"/>
    <n v="65.208194000000006"/>
    <n v="133.56741700000001"/>
    <m/>
    <n v="121077732.01901101"/>
    <n v="60.931971540039285"/>
  </r>
  <r>
    <x v="207"/>
    <n v="776.1354"/>
    <n v="143.8203"/>
    <n v="333.22489999999999"/>
    <m/>
    <n v="199250044.05219999"/>
    <n v="389.528346"/>
    <n v="72.180812000000003"/>
    <n v="167.23956200000001"/>
    <m/>
    <n v="140689833.80493799"/>
    <n v="70.609687678703708"/>
  </r>
  <r>
    <x v="208"/>
    <n v="779.68219999999997"/>
    <n v="142.5104"/>
    <n v="332.15649999999999"/>
    <m/>
    <n v="199105711.2256"/>
    <n v="391.592082"/>
    <n v="71.575244999999995"/>
    <n v="166.824195"/>
    <m/>
    <n v="139657027.47087899"/>
    <n v="70.142150424122335"/>
  </r>
  <r>
    <x v="209"/>
    <n v="770.66470000000004"/>
    <n v="139.2534"/>
    <n v="328.94279999999998"/>
    <m/>
    <n v="198635750.9305"/>
    <n v="387.97884900000003"/>
    <n v="70.104902999999993"/>
    <n v="165.60100499999999"/>
    <m/>
    <n v="138064467.96665999"/>
    <n v="69.506353876330607"/>
  </r>
  <r>
    <x v="210"/>
    <n v="726.85440000000006"/>
    <n v="133.06870000000001"/>
    <n v="325.46499999999997"/>
    <m/>
    <n v="198655982.34630001"/>
    <n v="365.885986"/>
    <n v="66.984492000000003"/>
    <n v="163.83347499999999"/>
    <m/>
    <n v="129880148.29250801"/>
    <n v="65.379429684679238"/>
  </r>
  <r>
    <x v="211"/>
    <n v="724.21199999999999"/>
    <n v="130.892"/>
    <n v="322.69310000000002"/>
    <m/>
    <n v="198779222.7114"/>
    <n v="364.32982800000002"/>
    <n v="65.847927999999996"/>
    <n v="162.33743899999999"/>
    <m/>
    <n v="128757460.695713"/>
    <n v="64.774104123875702"/>
  </r>
  <r>
    <x v="212"/>
    <n v="695.38070000000005"/>
    <n v="127.2646"/>
    <n v="273.24590000000001"/>
    <m/>
    <n v="200188749.57710001"/>
    <n v="347.362527"/>
    <n v="63.572304000000003"/>
    <n v="136.494134"/>
    <m/>
    <n v="135343591.68065399"/>
    <n v="67.607990941832725"/>
  </r>
  <r>
    <x v="213"/>
    <n v="708.46839999999997"/>
    <n v="131.5273"/>
    <n v="328.63319999999999"/>
    <m/>
    <n v="200686029.8326"/>
    <n v="353.023278"/>
    <n v="65.538842000000002"/>
    <n v="163.754896"/>
    <m/>
    <n v="140516788.756062"/>
    <n v="70.018221434383094"/>
  </r>
  <r>
    <x v="214"/>
    <n v="727.72289999999998"/>
    <n v="133.9246"/>
    <n v="328.24119999999999"/>
    <m/>
    <n v="200700457.77649999"/>
    <n v="362.59154999999998"/>
    <n v="66.728596999999993"/>
    <n v="163.547808"/>
    <m/>
    <n v="148251395.830668"/>
    <n v="73.866994362195598"/>
  </r>
  <r>
    <x v="215"/>
    <n v="704.65250000000003"/>
    <n v="128.75450000000001"/>
    <n v="326.51069999999999"/>
    <m/>
    <n v="201010119.75420001"/>
    <n v="350.55573399999997"/>
    <n v="64.053740000000005"/>
    <n v="162.434956"/>
    <m/>
    <n v="137702691.128649"/>
    <n v="68.505352515104789"/>
  </r>
  <r>
    <x v="216"/>
    <n v="686.29719999999998"/>
    <n v="125.7897"/>
    <n v="216.88329999999999"/>
    <m/>
    <n v="202384914.6029"/>
    <n v="339.104919"/>
    <n v="62.153694000000002"/>
    <n v="107.163768"/>
    <m/>
    <n v="136893408.56261"/>
    <n v="67.640124675897383"/>
  </r>
  <r>
    <x v="217"/>
    <n v="711.1798"/>
    <n v="132.75290000000001"/>
    <n v="323.7647"/>
    <m/>
    <n v="233406501.36750001"/>
    <n v="304.69579700000003"/>
    <n v="56.876264999999997"/>
    <n v="138.71280300000001"/>
    <m/>
    <n v="142071573.116357"/>
    <n v="60.86872999851208"/>
  </r>
  <r>
    <x v="218"/>
    <n v="711.66880000000003"/>
    <n v="131.93680000000001"/>
    <n v="269.97980000000001"/>
    <m/>
    <n v="234118343.47049999"/>
    <n v="303.97823099999999"/>
    <n v="56.354747000000003"/>
    <n v="115.317662"/>
    <m/>
    <n v="137836204.77147001"/>
    <n v="58.874585702353563"/>
  </r>
  <r>
    <x v="219"/>
    <n v="710.48220000000003"/>
    <n v="132.34370000000001"/>
    <n v="323.3116"/>
    <m/>
    <n v="234856201.7137"/>
    <n v="302.51796400000001"/>
    <n v="56.350949999999997"/>
    <n v="137.66364200000001"/>
    <m/>
    <n v="136698209.30687401"/>
    <n v="58.205066891746426"/>
  </r>
  <r>
    <x v="220"/>
    <n v="720.54989999999998"/>
    <n v="133.23439999999999"/>
    <n v="318.55720000000002"/>
    <m/>
    <n v="235288756.73089999"/>
    <n v="306.24068499999998"/>
    <n v="56.625909999999998"/>
    <n v="135.389895"/>
    <m/>
    <n v="135752949.40377"/>
    <n v="57.696318043377993"/>
  </r>
  <r>
    <x v="221"/>
    <n v="683.94899999999996"/>
    <n v="128.39019999999999"/>
    <n v="317.22120000000001"/>
    <m/>
    <n v="235865146.92820001"/>
    <n v="289.97459300000003"/>
    <n v="54.433731000000002"/>
    <n v="134.49261300000001"/>
    <m/>
    <n v="136258598.421671"/>
    <n v="57.769704509649166"/>
  </r>
  <r>
    <x v="222"/>
    <n v="664.27599999999995"/>
    <n v="125.07389999999999"/>
    <n v="310.97980000000001"/>
    <m/>
    <n v="236457207.9894"/>
    <n v="280.92863199999999"/>
    <n v="52.894941000000003"/>
    <n v="131.516312"/>
    <m/>
    <n v="135506913.606343"/>
    <n v="57.307161307773526"/>
  </r>
  <r>
    <x v="223"/>
    <n v="677.37009999999998"/>
    <n v="126.2478"/>
    <n v="311.43459999999999"/>
    <m/>
    <n v="235399932.4068"/>
    <n v="287.75288599999999"/>
    <n v="53.631196000000003"/>
    <n v="132.300208"/>
    <m/>
    <n v="137625851.92440099"/>
    <n v="58.464694750449887"/>
  </r>
  <r>
    <x v="224"/>
    <n v="714.69410000000005"/>
    <n v="132.94399999999999"/>
    <n v="313.29239999999999"/>
    <m/>
    <n v="235077513.89590001"/>
    <n v="304.02486699999997"/>
    <n v="56.553260999999999"/>
    <n v="133.27195599999999"/>
    <m/>
    <n v="147405641.244288"/>
    <n v="62.70512172830108"/>
  </r>
  <r>
    <x v="225"/>
    <n v="702.98320000000001"/>
    <n v="129.33240000000001"/>
    <n v="329.83609999999999"/>
    <m/>
    <n v="235796669.36449999"/>
    <n v="298.13109800000001"/>
    <n v="54.849120999999997"/>
    <n v="139.88157699999999"/>
    <m/>
    <n v="147243491.108262"/>
    <n v="62.445110656185555"/>
  </r>
  <r>
    <x v="226"/>
    <n v="710.56110000000001"/>
    <n v="127.3561"/>
    <n v="328.46409999999997"/>
    <m/>
    <n v="236434971.38159999"/>
    <n v="300.53130299999998"/>
    <n v="53.865169999999999"/>
    <n v="138.923653"/>
    <m/>
    <n v="145206514.82744801"/>
    <n v="61.414990337063301"/>
  </r>
  <r>
    <x v="227"/>
    <n v="714.51549999999997"/>
    <n v="127.57769999999999"/>
    <n v="316.83530000000002"/>
    <m/>
    <n v="236731671.01719999"/>
    <n v="301.82505700000002"/>
    <n v="53.891267999999997"/>
    <n v="133.83731"/>
    <m/>
    <n v="143840834.08581701"/>
    <n v="60.761128186927763"/>
  </r>
  <r>
    <x v="228"/>
    <n v="714.06370000000004"/>
    <n v="123.9102"/>
    <n v="317.24630000000002"/>
    <m/>
    <n v="236857319.34830001"/>
    <n v="301.47419600000001"/>
    <n v="52.314278999999999"/>
    <n v="133.93983399999999"/>
    <m/>
    <n v="143077145.35116401"/>
    <n v="60.406469913968877"/>
  </r>
  <r>
    <x v="229"/>
    <n v="685.09339999999997"/>
    <n v="113.4932"/>
    <n v="310.49669999999998"/>
    <m/>
    <n v="236046463.29499999"/>
    <n v="290.236672"/>
    <n v="48.080872999999997"/>
    <n v="131.54050100000001"/>
    <m/>
    <n v="138885105.73064899"/>
    <n v="58.838037135543431"/>
  </r>
  <r>
    <x v="230"/>
    <n v="687.20150000000001"/>
    <n v="114.01130000000001"/>
    <n v="411.63929999999999"/>
    <m/>
    <n v="236335755.0772"/>
    <n v="290.77339599999999"/>
    <n v="48.241241000000002"/>
    <n v="174.175634"/>
    <m/>
    <n v="139455460.105158"/>
    <n v="59.007347432302126"/>
  </r>
  <r>
    <x v="231"/>
    <n v="730.3981"/>
    <n v="121.48350000000001"/>
    <n v="461.95179999999999"/>
    <m/>
    <n v="237906749.8603"/>
    <n v="307.01024699999999"/>
    <n v="51.063493999999999"/>
    <n v="194.173474"/>
    <m/>
    <n v="137111317.462641"/>
    <n v="57.63237804019996"/>
  </r>
  <r>
    <x v="232"/>
    <n v="734.07299999999998"/>
    <n v="124.9183"/>
    <n v="413.67739999999998"/>
    <m/>
    <n v="237123802.18309999"/>
    <n v="309.57373000000001"/>
    <n v="52.680624999999999"/>
    <n v="174.45629500000001"/>
    <m/>
    <n v="134549650.35380799"/>
    <n v="56.742363742089765"/>
  </r>
  <r>
    <x v="233"/>
    <n v="709.29859999999996"/>
    <n v="119.0857"/>
    <n v="437.6309"/>
    <m/>
    <n v="238158594.62869999"/>
    <n v="297.82616100000001"/>
    <n v="50.002687999999999"/>
    <n v="183.75608099999999"/>
    <m/>
    <n v="132573332.395007"/>
    <n v="55.665987029229335"/>
  </r>
  <r>
    <x v="234"/>
    <n v="705.10640000000001"/>
    <n v="119.22450000000001"/>
    <n v="444.92329999999998"/>
    <m/>
    <n v="238155268.68920001"/>
    <n v="296.07004000000001"/>
    <n v="50.061667999999997"/>
    <n v="186.820683"/>
    <m/>
    <n v="134007378.020503"/>
    <n v="56.268911772591004"/>
  </r>
  <r>
    <x v="235"/>
    <n v="709.63440000000003"/>
    <n v="119.839"/>
    <n v="447.48430000000002"/>
    <m/>
    <n v="238927045.99439999"/>
    <n v="297.00882000000001"/>
    <n v="50.157150999999999"/>
    <n v="187.28909400000001"/>
    <m/>
    <n v="134054693.495722"/>
    <n v="56.106956388212318"/>
  </r>
  <r>
    <x v="236"/>
    <n v="697.68089999999995"/>
    <n v="117.7157"/>
    <n v="448.61660000000001"/>
    <m/>
    <n v="239427140.50009999"/>
    <n v="291.39591200000001"/>
    <n v="49.165562000000001"/>
    <n v="187.37082100000001"/>
    <m/>
    <n v="134619870.81264299"/>
    <n v="56.225819066066471"/>
  </r>
  <r>
    <x v="237"/>
    <n v="697.17070000000001"/>
    <n v="111.07510000000001"/>
    <n v="444.53910000000002"/>
    <m/>
    <n v="239948382.4149"/>
    <n v="290.55028099999998"/>
    <n v="46.291248000000003"/>
    <n v="185.26446999999999"/>
    <m/>
    <n v="138376758.195465"/>
    <n v="57.669385724882574"/>
  </r>
  <r>
    <x v="238"/>
    <n v="760.92700000000002"/>
    <n v="117.62009999999999"/>
    <n v="391.73689999999999"/>
    <m/>
    <n v="242139325.49959999"/>
    <n v="314.25172199999997"/>
    <n v="48.575381"/>
    <n v="161.78161"/>
    <m/>
    <n v="135243221.22409201"/>
    <n v="55.85347235317851"/>
  </r>
  <r>
    <x v="239"/>
    <n v="691.91700000000003"/>
    <n v="101.1885"/>
    <n v="377.9436"/>
    <m/>
    <n v="241584428.6094"/>
    <n v="286.40794599999998"/>
    <n v="41.885356999999999"/>
    <n v="156.443692"/>
    <m/>
    <n v="122538204.62842099"/>
    <n v="50.722724694538968"/>
  </r>
  <r>
    <x v="240"/>
    <n v="599.31769999999995"/>
    <n v="92.102400000000003"/>
    <n v="455.70260000000002"/>
    <m/>
    <n v="243399422.05090001"/>
    <n v="246.22807"/>
    <n v="37.840024"/>
    <n v="187.22419099999999"/>
    <m/>
    <n v="126849035.033879"/>
    <n v="52.115585963615054"/>
  </r>
  <r>
    <x v="241"/>
    <n v="720.26620000000003"/>
    <n v="112.8978"/>
    <n v="512.15409999999997"/>
    <m/>
    <n v="243478649.49079999"/>
    <n v="295.82314600000001"/>
    <n v="46.368665"/>
    <n v="210.34867"/>
    <m/>
    <n v="133553494.57232399"/>
    <n v="54.852240576999911"/>
  </r>
  <r>
    <x v="242"/>
    <n v="725.45280000000002"/>
    <n v="116.8644"/>
    <n v="402.08179999999999"/>
    <m/>
    <n v="241644410.66"/>
    <n v="300.215013"/>
    <n v="48.362136999999997"/>
    <n v="166.39400000000001"/>
    <m/>
    <n v="137777857.68763599"/>
    <n v="57.016778211970745"/>
  </r>
  <r>
    <x v="243"/>
    <n v="758.46410000000003"/>
    <n v="120.6575"/>
    <n v="406.24509999999998"/>
    <m/>
    <n v="243737394.26789999"/>
    <n v="311.18085200000002"/>
    <n v="49.503073000000001"/>
    <n v="166.67327599999999"/>
    <m/>
    <n v="139782529.48697501"/>
    <n v="57.349644648016266"/>
  </r>
  <r>
    <x v="244"/>
    <n v="727.17460000000005"/>
    <n v="116.0873"/>
    <n v="411.4853"/>
    <m/>
    <n v="244454311.3617"/>
    <n v="297.46851099999998"/>
    <n v="47.488342000000003"/>
    <n v="168.328101"/>
    <m/>
    <n v="140445914.47825"/>
    <n v="57.452827768066285"/>
  </r>
  <r>
    <x v="245"/>
    <n v="697.85879999999997"/>
    <n v="109.2865"/>
    <n v="404.19869999999997"/>
    <m/>
    <n v="244078747.03870001"/>
    <n v="285.91543000000001"/>
    <n v="44.775098999999997"/>
    <n v="165.60176000000001"/>
    <m/>
    <n v="138657378.45033601"/>
    <n v="56.808460438528527"/>
  </r>
  <r>
    <x v="246"/>
    <n v="695.54010000000005"/>
    <n v="112.0301"/>
    <n v="433.89409999999998"/>
    <m/>
    <n v="243828914.37599999"/>
    <n v="285.25743199999999"/>
    <n v="45.946192000000003"/>
    <n v="177.95022399999999"/>
    <m/>
    <n v="141321387.362441"/>
    <n v="57.959240693051797"/>
  </r>
  <r>
    <x v="247"/>
    <n v="723.66570000000002"/>
    <n v="114.28019999999999"/>
    <n v="433.34429999999998"/>
    <m/>
    <n v="233469243.4215"/>
    <n v="309.96189900000002"/>
    <n v="48.948717000000002"/>
    <n v="185.610873"/>
    <m/>
    <n v="145266319.30905199"/>
    <n v="62.220752155688238"/>
  </r>
  <r>
    <x v="248"/>
    <n v="776.41049999999996"/>
    <n v="122.3301"/>
    <n v="430.39609999999999"/>
    <m/>
    <n v="243534745.70159999"/>
    <n v="318.80892299999999"/>
    <n v="50.231065999999998"/>
    <n v="176.728827"/>
    <m/>
    <n v="162269454.32087001"/>
    <n v="66.630925231382264"/>
  </r>
  <r>
    <x v="249"/>
    <n v="792.49540000000002"/>
    <n v="123.20569999999999"/>
    <n v="408.12470000000002"/>
    <m/>
    <n v="244106585.64840001"/>
    <n v="324.65138000000002"/>
    <n v="50.472092000000004"/>
    <n v="167.19118800000001"/>
    <m/>
    <n v="162001656.72094899"/>
    <n v="66.365131563590339"/>
  </r>
  <r>
    <x v="250"/>
    <n v="747.57830000000001"/>
    <n v="115.24169999999999"/>
    <n v="388.15769999999998"/>
    <m/>
    <n v="215850339.3567"/>
    <n v="346.34103499999998"/>
    <n v="53.389631000000001"/>
    <n v="179.827236"/>
    <m/>
    <n v="162209525.46908301"/>
    <n v="75.149071320673841"/>
  </r>
  <r>
    <x v="251"/>
    <n v="755.7867"/>
    <n v="116.5808"/>
    <n v="391.57339999999999"/>
    <m/>
    <n v="244233878.97009999"/>
    <n v="309.45203099999998"/>
    <n v="47.733263000000001"/>
    <n v="160.327225"/>
    <m/>
    <n v="162513475.35005301"/>
    <n v="66.540103295803817"/>
  </r>
  <r>
    <x v="252"/>
    <n v="724.67129999999997"/>
    <n v="116.06789999999999"/>
    <n v="452.81450000000001"/>
    <m/>
    <n v="244763754.96250001"/>
    <n v="296.06969400000003"/>
    <n v="47.420378999999997"/>
    <n v="185.00063499999999"/>
    <m/>
    <n v="162869286.124549"/>
    <n v="66.541423238707068"/>
  </r>
  <r>
    <x v="253"/>
    <n v="719.35180000000003"/>
    <n v="113.4907"/>
    <n v="453.42669999999998"/>
    <m/>
    <n v="245061764.24070001"/>
    <n v="293.53897899999998"/>
    <n v="46.311059999999998"/>
    <n v="185.02547799999999"/>
    <m/>
    <n v="156530673.60613501"/>
    <n v="63.873968299840676"/>
  </r>
  <r>
    <x v="254"/>
    <n v="745.06259999999997"/>
    <n v="118.89400000000001"/>
    <n v="458.4864"/>
    <m/>
    <n v="244978298.99419999"/>
    <n v="304.13412299999999"/>
    <n v="48.532462000000002"/>
    <n v="187.15388300000001"/>
    <m/>
    <n v="158459973.35840499"/>
    <n v="64.683269501416788"/>
  </r>
  <r>
    <x v="255"/>
    <n v="738.15030000000002"/>
    <n v="114.40860000000001"/>
    <n v="450.2799"/>
    <m/>
    <n v="216143055.12329999"/>
    <n v="341.51007099999998"/>
    <n v="52.931888000000001"/>
    <n v="208.32494500000001"/>
    <m/>
    <n v="161229604.96823999"/>
    <n v="74.593932650885165"/>
  </r>
  <r>
    <x v="256"/>
    <n v="705.75739999999996"/>
    <n v="111.3265"/>
    <n v="447.72919999999999"/>
    <m/>
    <n v="245840503.3186"/>
    <n v="287.07938300000001"/>
    <n v="45.284035000000003"/>
    <n v="182.12182000000001"/>
    <m/>
    <n v="162950292.621122"/>
    <n v="66.28293158428194"/>
  </r>
  <r>
    <x v="257"/>
    <n v="702.30840000000001"/>
    <n v="110.3318"/>
    <n v="447.78930000000003"/>
    <m/>
    <n v="246341924.36970001"/>
    <n v="285.09495600000002"/>
    <n v="44.788072999999997"/>
    <n v="181.77551399999999"/>
    <m/>
    <n v="171532229.08847401"/>
    <n v="69.631764681291259"/>
  </r>
  <r>
    <x v="258"/>
    <n v="693.08730000000003"/>
    <n v="107.3248"/>
    <n v="445.42160000000001"/>
    <m/>
    <n v="246452932.7762"/>
    <n v="281.22501599999998"/>
    <n v="43.547787999999997"/>
    <n v="180.73292699999999"/>
    <m/>
    <n v="166735204.27443001"/>
    <n v="67.653974491689098"/>
  </r>
  <r>
    <x v="259"/>
    <n v="731.54759999999999"/>
    <n v="116.05419999999999"/>
    <n v="448.8236"/>
    <m/>
    <n v="247732927.91819999"/>
    <n v="295.29687699999999"/>
    <n v="46.846497999999997"/>
    <n v="181.17236299999999"/>
    <m/>
    <n v="152937852.62711999"/>
    <n v="61.734971572942939"/>
  </r>
  <r>
    <x v="260"/>
    <n v="707.40740000000005"/>
    <n v="108.5159"/>
    <n v="452.9776"/>
    <m/>
    <n v="261760005.4181"/>
    <n v="270.25037600000002"/>
    <n v="41.456257000000001"/>
    <n v="173.05072999999999"/>
    <m/>
    <n v="148365804.98718899"/>
    <n v="56.680089362853401"/>
  </r>
  <r>
    <x v="261"/>
    <n v="714.48069999999996"/>
    <n v="111.3869"/>
    <n v="454.12509999999997"/>
    <m/>
    <n v="261261238.5086"/>
    <n v="273.47367100000002"/>
    <n v="42.634300000000003"/>
    <n v="173.820312"/>
    <m/>
    <n v="149663455.75328001"/>
    <n v="57.284982880594249"/>
  </r>
  <r>
    <x v="262"/>
    <n v="717.72940000000006"/>
    <n v="110.05840000000001"/>
    <n v="456.71609999999998"/>
    <m/>
    <n v="261864280.5174"/>
    <n v="274.08449899999999"/>
    <n v="42.028793999999998"/>
    <n v="174.409469"/>
    <m/>
    <n v="153236187.20713601"/>
    <n v="58.517407148606502"/>
  </r>
  <r>
    <x v="263"/>
    <n v="726.66899999999998"/>
    <n v="106.0141"/>
    <n v="462.99430000000001"/>
    <m/>
    <n v="262310612.655"/>
    <n v="277.02615300000002"/>
    <n v="40.415483000000002"/>
    <n v="176.50612599999999"/>
    <m/>
    <n v="151731191.004603"/>
    <n v="57.844091578622134"/>
  </r>
  <r>
    <x v="264"/>
    <n v="745.26139999999998"/>
    <n v="107.0158"/>
    <n v="466.21199999999999"/>
    <m/>
    <n v="264294764.92660001"/>
    <n v="281.98114299999997"/>
    <n v="40.491078000000002"/>
    <n v="176.39850000000001"/>
    <m/>
    <n v="152708485.09597099"/>
    <n v="57.779610253869848"/>
  </r>
  <r>
    <x v="265"/>
    <n v="722.16200000000003"/>
    <n v="102.9949"/>
    <n v="460.21719999999999"/>
    <m/>
    <n v="264106073.86840001"/>
    <n v="273.43634700000001"/>
    <n v="38.997551000000001"/>
    <n v="174.254682"/>
    <m/>
    <n v="147306753.55034301"/>
    <n v="55.775602352766676"/>
  </r>
  <r>
    <x v="266"/>
    <n v="642.7586"/>
    <n v="93.647499999999994"/>
    <n v="722.21730000000002"/>
    <m/>
    <n v="263716157.40470001"/>
    <n v="243.73121699999999"/>
    <n v="35.510717999999997"/>
    <n v="273.861605"/>
    <m/>
    <n v="159888556.06705701"/>
    <n v="60.629032987801089"/>
  </r>
  <r>
    <x v="267"/>
    <n v="642.16780000000006"/>
    <n v="93.028199999999998"/>
    <n v="654.74400000000003"/>
    <m/>
    <n v="264538374.8048"/>
    <n v="242.750338"/>
    <n v="35.166240000000002"/>
    <n v="247.504356"/>
    <m/>
    <n v="160368688.23036501"/>
    <n v="60.62208870402992"/>
  </r>
  <r>
    <x v="268"/>
    <n v="656.18719999999996"/>
    <n v="96.966700000000003"/>
    <n v="541.27710000000002"/>
    <m/>
    <n v="264806326.3348"/>
    <n v="247.798914"/>
    <n v="36.61797"/>
    <n v="204.404898"/>
    <m/>
    <n v="161983883.88599101"/>
    <n v="61.170700159629689"/>
  </r>
  <r>
    <x v="269"/>
    <n v="709.81169999999997"/>
    <n v="100.69750000000001"/>
    <n v="551.21789999999999"/>
    <m/>
    <n v="265020513.00999999"/>
    <n v="267.832739"/>
    <n v="37.996115000000003"/>
    <n v="207.990655"/>
    <m/>
    <n v="159502498.32031199"/>
    <n v="60.184963235013242"/>
  </r>
  <r>
    <x v="270"/>
    <n v="713.89"/>
    <n v="102.9547"/>
    <n v="550.96789999999999"/>
    <m/>
    <n v="264447843.94209999"/>
    <n v="269.95493299999998"/>
    <n v="38.931949000000003"/>
    <n v="208.34652800000001"/>
    <m/>
    <n v="156530263.90191701"/>
    <n v="59.191355682290535"/>
  </r>
  <r>
    <x v="271"/>
    <n v="704.55330000000004"/>
    <n v="98.177300000000002"/>
    <n v="522.50530000000003"/>
    <m/>
    <n v="265183789.389"/>
    <n v="265.68490500000001"/>
    <n v="37.022360999999997"/>
    <n v="197.03515899999999"/>
    <m/>
    <n v="156115734.14828801"/>
    <n v="58.870768272822559"/>
  </r>
  <r>
    <x v="272"/>
    <n v="741.17819999999995"/>
    <n v="104.0515"/>
    <n v="521.88480000000004"/>
    <m/>
    <n v="264535858.067"/>
    <n v="280.18061699999998"/>
    <n v="39.333609000000003"/>
    <n v="197.283198"/>
    <m/>
    <n v="160231189.1221"/>
    <n v="60.570687956230728"/>
  </r>
  <r>
    <x v="273"/>
    <n v="755.88940000000002"/>
    <n v="102.6446"/>
    <n v="245.39760000000001"/>
    <m/>
    <n v="265328213.68259999"/>
    <n v="284.88843700000001"/>
    <n v="38.685896999999997"/>
    <n v="92.488316999999995"/>
    <m/>
    <n v="157631069.243707"/>
    <n v="59.409840761327338"/>
  </r>
  <r>
    <x v="274"/>
    <n v="761.74540000000002"/>
    <n v="100.1859"/>
    <n v="248.14420000000001"/>
    <m/>
    <n v="264707081.60530001"/>
    <n v="287.769181"/>
    <n v="37.847835000000003"/>
    <n v="93.742940000000004"/>
    <m/>
    <n v="148568526.487726"/>
    <n v="56.125633506569308"/>
  </r>
  <r>
    <x v="275"/>
    <n v="774.87120000000004"/>
    <n v="99.322599999999994"/>
    <n v="250.72980000000001"/>
    <m/>
    <n v="264599861.24759999"/>
    <n v="292.84641199999999"/>
    <n v="37.536906000000002"/>
    <n v="94.758099999999999"/>
    <m/>
    <n v="147934763.085195"/>
    <n v="55.908858904035732"/>
  </r>
  <r>
    <x v="276"/>
    <n v="775.75379999999996"/>
    <n v="100.2653"/>
    <n v="250.09729999999999"/>
    <m/>
    <n v="264923377.82859999"/>
    <n v="292.82195000000002"/>
    <n v="37.846905"/>
    <n v="94.403636000000006"/>
    <m/>
    <n v="144668867.27511099"/>
    <n v="54.607814705091371"/>
  </r>
  <r>
    <x v="277"/>
    <n v="753.2106"/>
    <n v="100.25060000000001"/>
    <n v="245.92699999999999"/>
    <m/>
    <n v="265002938.07449999"/>
    <n v="284.22726399999999"/>
    <n v="37.829996000000001"/>
    <n v="92.801613000000003"/>
    <m/>
    <n v="145197151.60602301"/>
    <n v="54.790770495232735"/>
  </r>
  <r>
    <x v="278"/>
    <n v="789.19200000000001"/>
    <n v="112.5591"/>
    <n v="244.7604"/>
    <m/>
    <n v="267568670.1284"/>
    <n v="294.94932999999997"/>
    <n v="42.067368999999999"/>
    <n v="91.475731999999994"/>
    <m/>
    <n v="149425935.56090701"/>
    <n v="55.845826601896619"/>
  </r>
  <r>
    <x v="279"/>
    <n v="741.01099999999997"/>
    <n v="102.6322"/>
    <n v="241.97139999999999"/>
    <m/>
    <n v="265377444.73140001"/>
    <n v="279.22908100000001"/>
    <n v="38.674047999999999"/>
    <n v="91.180092999999999"/>
    <m/>
    <n v="146564381.325306"/>
    <n v="55.228650450549836"/>
  </r>
  <r>
    <x v="280"/>
    <n v="765.34929999999997"/>
    <n v="105.96299999999999"/>
    <n v="240.74879999999999"/>
    <m/>
    <n v="272196391.19419998"/>
    <n v="281.17540300000002"/>
    <n v="38.928877999999997"/>
    <n v="88.446726999999996"/>
    <m/>
    <n v="159722118.98167601"/>
    <n v="58.678999483031866"/>
  </r>
  <r>
    <x v="281"/>
    <n v="778.01819999999998"/>
    <n v="110.9759"/>
    <n v="271.56700000000001"/>
    <m/>
    <n v="360385275.91100001"/>
    <n v="215.88512399999999"/>
    <n v="30.793683000000001"/>
    <n v="75.354631999999995"/>
    <m/>
    <n v="157364673.69118199"/>
    <n v="43.665677875819888"/>
  </r>
  <r>
    <x v="282"/>
    <n v="783.95060000000001"/>
    <n v="110.43559999999999"/>
    <n v="271.73719999999997"/>
    <m/>
    <n v="360596794.97869998"/>
    <n v="217.40365199999999"/>
    <n v="30.625785"/>
    <n v="75.35763"/>
    <m/>
    <n v="158644553.394016"/>
    <n v="43.994998181663526"/>
  </r>
  <r>
    <x v="283"/>
    <n v="809.15909999999997"/>
    <n v="118.871"/>
    <n v="269.57470000000001"/>
    <m/>
    <n v="361362943.3897"/>
    <n v="223.91867099999999"/>
    <n v="32.895183000000003"/>
    <n v="74.599430999999996"/>
    <m/>
    <n v="164655924.47718501"/>
    <n v="45.565248869366563"/>
  </r>
  <r>
    <x v="284"/>
    <n v="814.92570000000001"/>
    <n v="118.6473"/>
    <n v="269.84500000000003"/>
    <m/>
    <n v="361758409.63080001"/>
    <n v="225.26793499999999"/>
    <n v="32.797384999999998"/>
    <n v="74.592599000000007"/>
    <m/>
    <n v="165028893.173042"/>
    <n v="45.618536785769713"/>
  </r>
  <r>
    <x v="285"/>
    <n v="926.27739999999994"/>
    <n v="136.54239999999999"/>
    <n v="274.45429999999999"/>
    <m/>
    <n v="369556402.3901"/>
    <n v="250.645746"/>
    <n v="36.947648000000001"/>
    <n v="74.265876000000006"/>
    <m/>
    <n v="173467417.40164"/>
    <n v="46.939361970119393"/>
  </r>
  <r>
    <x v="286"/>
    <n v="772.37270000000001"/>
    <n v="110.422"/>
    <n v="217.49080000000001"/>
    <m/>
    <n v="369875634.16070002"/>
    <n v="208.819568"/>
    <n v="29.853818"/>
    <n v="58.801062000000002"/>
    <m/>
    <n v="182442802.97086301"/>
    <n v="49.325445128293318"/>
  </r>
  <r>
    <x v="287"/>
    <n v="860.26620000000003"/>
    <n v="123.8584"/>
    <n v="238.63069999999999"/>
    <m/>
    <n v="369620820.94639999"/>
    <n v="232.742895"/>
    <n v="33.509583999999997"/>
    <n v="64.560946000000001"/>
    <m/>
    <n v="198011453.51521799"/>
    <n v="53.571509583312228"/>
  </r>
  <r>
    <x v="288"/>
    <n v="894.84069999999997"/>
    <n v="131.55080000000001"/>
    <n v="222.50049999999999"/>
    <m/>
    <n v="369673872.06599998"/>
    <n v="242.062198"/>
    <n v="35.585636000000001"/>
    <n v="60.188321999999999"/>
    <m/>
    <n v="198045725.48363599"/>
    <n v="53.57309251444142"/>
  </r>
  <r>
    <x v="289"/>
    <n v="1075.8136"/>
    <n v="158.59299999999999"/>
    <n v="202.2456"/>
    <m/>
    <n v="369582354.94739997"/>
    <n v="291.08900499999999"/>
    <n v="42.911409999999997"/>
    <n v="54.722741999999997"/>
    <m/>
    <n v="206933146.262835"/>
    <n v="55.991078441038212"/>
  </r>
  <r>
    <x v="290"/>
    <n v="1093.8987"/>
    <n v="165.98169999999999"/>
    <n v="198.43450000000001"/>
    <m/>
    <n v="369770311.611"/>
    <n v="295.83194400000002"/>
    <n v="44.887784000000003"/>
    <n v="53.664259999999999"/>
    <m/>
    <n v="209735760.934214"/>
    <n v="56.7205517447969"/>
  </r>
  <r>
    <x v="291"/>
    <n v="1131.6929"/>
    <n v="179.46369999999999"/>
    <n v="108.52119999999999"/>
    <m/>
    <n v="370856494.19630003"/>
    <n v="305.15655500000003"/>
    <n v="48.391683"/>
    <n v="29.262315999999998"/>
    <m/>
    <n v="212753104.50034699"/>
    <n v="57.36804069223971"/>
  </r>
  <r>
    <x v="292"/>
    <n v="1112.8105"/>
    <n v="180.23259999999999"/>
    <n v="106.47110000000001"/>
    <m/>
    <n v="371658516.55599999"/>
    <n v="299.417463"/>
    <n v="48.494140000000002"/>
    <n v="28.647561"/>
    <m/>
    <n v="213216324.97189799"/>
    <n v="57.368879084941248"/>
  </r>
  <r>
    <x v="293"/>
    <n v="1109.4016999999999"/>
    <n v="177.7149"/>
    <n v="60.149500000000003"/>
    <m/>
    <n v="371743159.29110003"/>
    <n v="298.43231100000003"/>
    <n v="47.805829000000003"/>
    <n v="16.180392000000001"/>
    <m/>
    <n v="223696661.18649"/>
    <n v="60.175057857976725"/>
  </r>
  <r>
    <x v="294"/>
    <n v="1108.4772"/>
    <n v="176.1121"/>
    <n v="60.780999999999999"/>
    <m/>
    <n v="371246091.74830002"/>
    <n v="298.58285999999998"/>
    <n v="47.438102000000001"/>
    <n v="16.372159"/>
    <m/>
    <n v="222069712.26732501"/>
    <n v="59.817387227307265"/>
  </r>
  <r>
    <x v="295"/>
    <n v="1127.8793000000001"/>
    <n v="180.3638"/>
    <n v="79.719300000000004"/>
    <m/>
    <n v="371557827.69840002"/>
    <n v="303.55417499999999"/>
    <n v="48.542591999999999"/>
    <n v="21.455421999999999"/>
    <m/>
    <n v="225906121.03533399"/>
    <n v="60.799720580427639"/>
  </r>
  <r>
    <x v="296"/>
    <n v="1103.1708000000001"/>
    <n v="172.41810000000001"/>
    <n v="81.733500000000006"/>
    <m/>
    <n v="370673213.99180001"/>
    <n v="297.61276500000002"/>
    <n v="46.514853000000002"/>
    <n v="22.050014999999998"/>
    <m/>
    <n v="213891140.79448301"/>
    <n v="57.703425206013051"/>
  </r>
  <r>
    <x v="297"/>
    <n v="1108.9829999999999"/>
    <n v="168.93610000000001"/>
    <n v="266.75670000000002"/>
    <m/>
    <n v="369970855.9756"/>
    <n v="299.74874599999998"/>
    <n v="45.662002000000001"/>
    <n v="72.102085000000002"/>
    <m/>
    <n v="236755686.29960799"/>
    <n v="63.993063906423565"/>
  </r>
  <r>
    <x v="298"/>
    <n v="1102.2081000000001"/>
    <n v="170.7671"/>
    <n v="264.05149999999998"/>
    <m/>
    <n v="370508107.2094"/>
    <n v="297.48555499999998"/>
    <n v="46.089976999999998"/>
    <n v="71.267401000000007"/>
    <m/>
    <n v="237504755.831085"/>
    <n v="64.102445050373618"/>
  </r>
  <r>
    <x v="299"/>
    <n v="1103.6876999999999"/>
    <n v="168.86189999999999"/>
    <n v="265.33269999999999"/>
    <m/>
    <n v="370598606.82849997"/>
    <n v="297.81215600000002"/>
    <n v="45.564633999999998"/>
    <n v="71.595708999999999"/>
    <m/>
    <n v="239159507.01832801"/>
    <n v="64.533298995644259"/>
  </r>
  <r>
    <x v="300"/>
    <n v="1079.7286999999999"/>
    <n v="163.9528"/>
    <n v="263.4273"/>
    <m/>
    <n v="369685064.89279997"/>
    <n v="292.06716799999998"/>
    <n v="44.349316999999999"/>
    <n v="71.257220000000004"/>
    <m/>
    <n v="230167180.66768399"/>
    <n v="62.260340631944942"/>
  </r>
  <r>
    <x v="301"/>
    <n v="1092.0853"/>
    <n v="169.21010000000001"/>
    <n v="262.82979999999998"/>
    <m/>
    <n v="370446312.2335"/>
    <n v="294.80258400000002"/>
    <n v="45.677360999999998"/>
    <n v="70.949498000000006"/>
    <m/>
    <n v="231228157.45351499"/>
    <n v="62.418803971725623"/>
  </r>
  <r>
    <x v="302"/>
    <n v="1087.4593"/>
    <n v="166.22309999999999"/>
    <n v="263.77449999999999"/>
    <m/>
    <n v="369911323.8664"/>
    <n v="293.97837500000003"/>
    <n v="44.935932000000001"/>
    <n v="71.307495000000003"/>
    <m/>
    <n v="229370694.941901"/>
    <n v="62.00694062146156"/>
  </r>
  <r>
    <x v="303"/>
    <n v="1140.5458000000001"/>
    <n v="170.70840000000001"/>
    <n v="215.52950000000001"/>
    <m/>
    <n v="372101832.9465"/>
    <n v="306.51442700000001"/>
    <n v="45.876795999999999"/>
    <n v="57.922181999999999"/>
    <m/>
    <n v="231978935.62696001"/>
    <n v="62.342862917397511"/>
  </r>
  <r>
    <x v="304"/>
    <n v="1149.1524999999999"/>
    <n v="172.10890000000001"/>
    <n v="216.28299999999999"/>
    <m/>
    <n v="382466999.09119999"/>
    <n v="300.45794899999999"/>
    <n v="44.999673000000001"/>
    <n v="56.549453999999997"/>
    <m/>
    <n v="227610692.703731"/>
    <n v="59.511197892777354"/>
  </r>
  <r>
    <x v="305"/>
    <n v="1151.9702"/>
    <n v="173.04820000000001"/>
    <n v="216.6583"/>
    <m/>
    <n v="382681561.58939999"/>
    <n v="301.02579200000002"/>
    <n v="45.219895000000001"/>
    <n v="56.615819000000002"/>
    <m/>
    <n v="227874129.372942"/>
    <n v="59.546670716641593"/>
  </r>
  <r>
    <x v="306"/>
    <n v="1148.7152000000001"/>
    <n v="177.1662"/>
    <n v="213.6585"/>
    <m/>
    <n v="383029250.77990001"/>
    <n v="299.90273500000001"/>
    <n v="46.253960999999997"/>
    <n v="55.781249000000003"/>
    <m/>
    <n v="227944799.20559299"/>
    <n v="59.511068343074626"/>
  </r>
  <r>
    <x v="307"/>
    <n v="1167.5848000000001"/>
    <n v="169.31649999999999"/>
    <n v="212.36099999999999"/>
    <m/>
    <n v="381774650.66659999"/>
    <n v="305.83088700000002"/>
    <n v="44.349854000000001"/>
    <n v="55.624699"/>
    <m/>
    <n v="226436972.91460201"/>
    <n v="59.311683612107387"/>
  </r>
  <r>
    <x v="308"/>
    <n v="1254.4148"/>
    <n v="178.2088"/>
    <n v="211.3038"/>
    <m/>
    <n v="384628241.15450001"/>
    <n v="326.13694600000002"/>
    <n v="46.332738999999997"/>
    <n v="54.937151999999998"/>
    <m/>
    <n v="229428567.98719901"/>
    <n v="59.649433774947546"/>
  </r>
  <r>
    <x v="309"/>
    <n v="1201.5160000000001"/>
    <n v="180.0857"/>
    <n v="210.65260000000001"/>
    <m/>
    <n v="384302996.9443"/>
    <n v="312.64809500000001"/>
    <n v="46.860342000000003"/>
    <n v="54.814197"/>
    <m/>
    <n v="229168940.06799501"/>
    <n v="59.632358292852516"/>
  </r>
  <r>
    <x v="310"/>
    <n v="1199.7276999999999"/>
    <n v="179.9744"/>
    <n v="229.15469999999999"/>
    <m/>
    <n v="384469049.08219999"/>
    <n v="312.04792800000001"/>
    <n v="46.811154000000002"/>
    <n v="59.602899000000001"/>
    <m/>
    <n v="228874091.28916499"/>
    <n v="59.529913223322019"/>
  </r>
  <r>
    <x v="311"/>
    <n v="1253.6561999999999"/>
    <n v="168.8005"/>
    <n v="258.60739999999998"/>
    <m/>
    <n v="381252923.48290002"/>
    <n v="328.825334"/>
    <n v="44.275201000000003"/>
    <n v="67.830928999999998"/>
    <m/>
    <n v="224040981.11512101"/>
    <n v="58.764396891285664"/>
  </r>
  <r>
    <x v="312"/>
    <n v="1265.2193"/>
    <n v="173.24860000000001"/>
    <n v="243.1541"/>
    <m/>
    <n v="381849724.97039998"/>
    <n v="331.33958699999999"/>
    <n v="45.370885000000001"/>
    <n v="63.677956000000002"/>
    <m/>
    <n v="227559817.55858499"/>
    <n v="59.594076590267242"/>
  </r>
  <r>
    <x v="313"/>
    <n v="1224.6958"/>
    <n v="168.59010000000001"/>
    <n v="241.91759999999999"/>
    <m/>
    <n v="382775291.98220003"/>
    <n v="319.95163400000001"/>
    <n v="44.044144000000003"/>
    <n v="63.200944999999997"/>
    <m/>
    <n v="220472095.008683"/>
    <n v="57.59830888429849"/>
  </r>
  <r>
    <x v="314"/>
    <n v="1179.4163000000001"/>
    <n v="161.7039"/>
    <n v="210.1575"/>
    <m/>
    <n v="383224206.4939"/>
    <n v="307.76143100000002"/>
    <n v="42.195638000000002"/>
    <n v="54.839306999999998"/>
    <m/>
    <n v="220048464.77471101"/>
    <n v="57.42029366775234"/>
  </r>
  <r>
    <x v="315"/>
    <n v="1126.3380999999999"/>
    <n v="150.55350000000001"/>
    <n v="212.28190000000001"/>
    <m/>
    <n v="382743243.32730001"/>
    <n v="294.28033499999998"/>
    <n v="39.335377999999999"/>
    <n v="55.463265"/>
    <m/>
    <n v="219314835.08575299"/>
    <n v="57.300772491549267"/>
  </r>
  <r>
    <x v="316"/>
    <n v="1070.3390999999999"/>
    <n v="139.33410000000001"/>
    <n v="204.7465"/>
    <m/>
    <n v="382116370.9465"/>
    <n v="280.10815100000002"/>
    <n v="36.463787000000004"/>
    <n v="53.582236999999999"/>
    <m/>
    <n v="207600583.38827699"/>
    <n v="54.329151842945535"/>
  </r>
  <r>
    <x v="317"/>
    <n v="1068.8929000000001"/>
    <n v="133.40170000000001"/>
    <n v="281.82119999999998"/>
    <m/>
    <n v="380539522.57700002"/>
    <n v="280.8888"/>
    <n v="35.055937999999998"/>
    <n v="74.058325999999994"/>
    <m/>
    <n v="199832283.54301801"/>
    <n v="52.512885439536191"/>
  </r>
  <r>
    <x v="318"/>
    <n v="1080.7905000000001"/>
    <n v="127.5539"/>
    <n v="332.34469999999999"/>
    <m/>
    <n v="380182345.92570001"/>
    <n v="284.28213799999997"/>
    <n v="33.550716000000001"/>
    <n v="87.417184000000006"/>
    <m/>
    <n v="190212612.35381001"/>
    <n v="50.031942406653393"/>
  </r>
  <r>
    <x v="319"/>
    <n v="987.97889999999995"/>
    <n v="110.059"/>
    <n v="348.90620000000001"/>
    <m/>
    <n v="380208269.11839998"/>
    <n v="259.85202900000002"/>
    <n v="28.947030000000002"/>
    <n v="91.767126000000005"/>
    <m/>
    <n v="179743363.222747"/>
    <n v="47.27497474989778"/>
  </r>
  <r>
    <x v="320"/>
    <n v="954.19669999999996"/>
    <n v="105.8288"/>
    <n v="344.1635"/>
    <m/>
    <n v="381878438.11570001"/>
    <n v="249.869227"/>
    <n v="27.712693000000002"/>
    <n v="90.123836999999995"/>
    <m/>
    <n v="178809333.199651"/>
    <n v="46.823626408955846"/>
  </r>
  <r>
    <x v="321"/>
    <n v="913.77380000000005"/>
    <n v="106.434"/>
    <n v="334.39030000000002"/>
    <m/>
    <n v="382763232.25749999"/>
    <n v="238.730819"/>
    <n v="27.806746"/>
    <n v="87.362178999999998"/>
    <m/>
    <n v="173711983.220687"/>
    <n v="45.383665039128957"/>
  </r>
  <r>
    <x v="322"/>
    <n v="934.65060000000005"/>
    <n v="109.83329999999999"/>
    <n v="333.89240000000001"/>
    <m/>
    <n v="384906532.58569998"/>
    <n v="242.82534100000001"/>
    <n v="28.535056999999998"/>
    <n v="86.746358000000001"/>
    <m/>
    <n v="171354774.010555"/>
    <n v="44.518541387032087"/>
  </r>
  <r>
    <x v="323"/>
    <n v="905.90920000000006"/>
    <n v="103.9979"/>
    <n v="334.42180000000002"/>
    <m/>
    <n v="391898669.37419999"/>
    <n v="231.15904"/>
    <n v="26.536936000000001"/>
    <n v="85.333742000000001"/>
    <m/>
    <n v="162585639.35804799"/>
    <n v="41.486652561916443"/>
  </r>
  <r>
    <x v="324"/>
    <n v="900.2817"/>
    <n v="101.46850000000001"/>
    <n v="334.64420000000001"/>
    <m/>
    <n v="392017795.64060003"/>
    <n v="229.65327300000001"/>
    <n v="25.883645999999999"/>
    <n v="85.364542999999998"/>
    <m/>
    <n v="150563004.504329"/>
    <n v="38.407186147836107"/>
  </r>
  <r>
    <x v="325"/>
    <n v="933.8596"/>
    <n v="105.1772"/>
    <n v="333.15530000000001"/>
    <m/>
    <n v="391997115.77920002"/>
    <n v="238.23124300000001"/>
    <n v="26.831116000000002"/>
    <n v="84.989221999999998"/>
    <m/>
    <n v="144560786.11644"/>
    <n v="36.878022897971185"/>
  </r>
  <r>
    <x v="326"/>
    <n v="955.6354"/>
    <n v="110.8584"/>
    <n v="379.8535"/>
    <m/>
    <n v="391598188.75989997"/>
    <n v="244.034683"/>
    <n v="28.309221999999998"/>
    <n v="97.000832000000003"/>
    <m/>
    <n v="146226812.75793099"/>
    <n v="37.341033987158411"/>
  </r>
  <r>
    <x v="327"/>
    <n v="964.87419999999997"/>
    <n v="112.476"/>
    <n v="377.50009999999997"/>
    <m/>
    <n v="390311738.37159997"/>
    <n v="247.206042"/>
    <n v="28.816966000000001"/>
    <n v="96.717588000000006"/>
    <m/>
    <n v="146171996.951078"/>
    <n v="37.450064289871179"/>
  </r>
  <r>
    <x v="328"/>
    <n v="1005.1638"/>
    <n v="114.1721"/>
    <n v="381.09879999999998"/>
    <m/>
    <n v="392928484.48830003"/>
    <n v="255.81342100000001"/>
    <n v="29.056712000000001"/>
    <n v="96.989354000000006"/>
    <m/>
    <n v="148977850.64686799"/>
    <n v="37.914749509921066"/>
  </r>
  <r>
    <x v="329"/>
    <n v="1010.7446"/>
    <n v="111.2624"/>
    <n v="382.29140000000001"/>
    <m/>
    <n v="392962369.28619999"/>
    <n v="257.21154999999999"/>
    <n v="28.313753999999999"/>
    <n v="97.284481"/>
    <m/>
    <n v="147364034.73673499"/>
    <n v="37.50080065030545"/>
  </r>
  <r>
    <x v="330"/>
    <n v="947.79489999999998"/>
    <n v="106.9974"/>
    <n v="383.13339999999999"/>
    <m/>
    <n v="393836830.45420003"/>
    <n v="240.656746"/>
    <n v="27.167952"/>
    <n v="97.282268000000002"/>
    <m/>
    <n v="146928661.16017699"/>
    <n v="37.306988528911489"/>
  </r>
  <r>
    <x v="331"/>
    <n v="908.77380000000005"/>
    <n v="102.9123"/>
    <n v="389.93830000000003"/>
    <m/>
    <n v="393658313.58399999"/>
    <n v="230.85345000000001"/>
    <n v="26.142544999999998"/>
    <n v="99.055014999999997"/>
    <m/>
    <n v="147031222.122684"/>
    <n v="37.349959863431167"/>
  </r>
  <r>
    <x v="332"/>
    <n v="908.41430000000003"/>
    <n v="103.8616"/>
    <n v="410.07279999999997"/>
    <m/>
    <n v="393895218.36860001"/>
    <n v="230.62333799999999"/>
    <n v="26.367825"/>
    <n v="104.107077"/>
    <m/>
    <n v="147133891.65842599"/>
    <n v="37.353561251089054"/>
  </r>
  <r>
    <x v="333"/>
    <n v="977.54139999999995"/>
    <n v="113.6884"/>
    <n v="483.85559999999998"/>
    <m/>
    <n v="392745476.67549998"/>
    <n v="248.89946699999999"/>
    <n v="28.947092999999999"/>
    <n v="123.198262"/>
    <m/>
    <n v="147000854.505427"/>
    <n v="37.429038202999912"/>
  </r>
  <r>
    <x v="334"/>
    <n v="983.97739999999999"/>
    <n v="119.9562"/>
    <n v="465.1397"/>
    <m/>
    <n v="391721535.52020001"/>
    <n v="251.193083"/>
    <n v="30.622824999999999"/>
    <n v="118.74243800000001"/>
    <m/>
    <n v="148800747.262651"/>
    <n v="37.986358616981818"/>
  </r>
  <r>
    <x v="335"/>
    <n v="958.37909999999999"/>
    <n v="121.7718"/>
    <n v="605.08669999999995"/>
    <m/>
    <n v="391733262.63810003"/>
    <n v="244.650938"/>
    <n v="31.085387000000001"/>
    <n v="154.46395699999999"/>
    <m/>
    <n v="149903980.68268201"/>
    <n v="38.266850170742259"/>
  </r>
  <r>
    <x v="336"/>
    <n v="971.83699999999999"/>
    <n v="118.5612"/>
    <n v="606.03420000000006"/>
    <m/>
    <n v="392581695.82859999"/>
    <n v="247.55025800000001"/>
    <n v="30.200389000000001"/>
    <n v="154.371487"/>
    <m/>
    <n v="148425646.875646"/>
    <n v="37.807582078520589"/>
  </r>
  <r>
    <x v="337"/>
    <n v="987.38199999999995"/>
    <n v="122.1895"/>
    <n v="605.10299999999995"/>
    <m/>
    <n v="393058590.34179997"/>
    <n v="251.20478800000001"/>
    <n v="31.086841"/>
    <n v="153.94727800000001"/>
    <m/>
    <n v="148747421.02800101"/>
    <n v="37.843574643325226"/>
  </r>
  <r>
    <x v="338"/>
    <n v="982.29020000000003"/>
    <n v="119.5984"/>
    <n v="605.66600000000005"/>
    <m/>
    <n v="393256720.3466"/>
    <n v="249.78344899999999"/>
    <n v="30.412296999999999"/>
    <n v="154.01288"/>
    <m/>
    <n v="148045277.18803999"/>
    <n v="37.645962428196796"/>
  </r>
  <r>
    <x v="339"/>
    <n v="975.57730000000004"/>
    <n v="121.07380000000001"/>
    <n v="605.35209999999995"/>
    <m/>
    <n v="393246882.70370001"/>
    <n v="248.08265299999999"/>
    <n v="30.788242"/>
    <n v="153.93691000000001"/>
    <m/>
    <n v="149210212.83765599"/>
    <n v="37.943139386582629"/>
  </r>
  <r>
    <x v="340"/>
    <n v="964.83090000000004"/>
    <n v="123.214"/>
    <n v="604.38549999999998"/>
    <m/>
    <n v="392744289.66299999"/>
    <n v="245.66389000000001"/>
    <n v="31.372575999999999"/>
    <n v="153.887788"/>
    <m/>
    <n v="148637432.720128"/>
    <n v="37.845854575675311"/>
  </r>
  <r>
    <x v="341"/>
    <n v="950.47180000000003"/>
    <n v="117.6293"/>
    <n v="556.19539999999995"/>
    <m/>
    <n v="394058479.63990003"/>
    <n v="241.20069699999999"/>
    <n v="29.850722000000001"/>
    <n v="141.14539600000001"/>
    <m/>
    <n v="147598886.34861499"/>
    <n v="37.456086843631518"/>
  </r>
  <r>
    <x v="342"/>
    <n v="948.44560000000001"/>
    <n v="115.9208"/>
    <n v="556.33249999999998"/>
    <m/>
    <n v="394182809.46219999"/>
    <n v="240.61059399999999"/>
    <n v="29.407878"/>
    <n v="141.13565800000001"/>
    <m/>
    <n v="147148911.841912"/>
    <n v="37.330118998003336"/>
  </r>
  <r>
    <x v="343"/>
    <n v="935.66279999999995"/>
    <n v="112.5586"/>
    <n v="556.04880000000003"/>
    <m/>
    <n v="394653031.38789999"/>
    <n v="237.084914"/>
    <n v="28.520900999999999"/>
    <n v="140.895611"/>
    <m/>
    <n v="146511907.08761999"/>
    <n v="37.124232030442734"/>
  </r>
  <r>
    <x v="344"/>
    <n v="961.6345"/>
    <n v="119.2144"/>
    <n v="705.24599999999998"/>
    <m/>
    <n v="397772268.4479"/>
    <n v="241.75503800000001"/>
    <n v="29.970516"/>
    <n v="177.298936"/>
    <m/>
    <n v="146894538.309531"/>
    <n v="36.929306027971926"/>
  </r>
  <r>
    <x v="345"/>
    <n v="955.61980000000005"/>
    <n v="117.02670000000001"/>
    <n v="755.11279999999999"/>
    <m/>
    <n v="398338423.12260002"/>
    <n v="239.901487"/>
    <n v="29.378712"/>
    <n v="189.56564499999999"/>
    <m/>
    <n v="146133473.267297"/>
    <n v="36.68575883836349"/>
  </r>
  <r>
    <x v="346"/>
    <n v="961.07320000000004"/>
    <n v="114.71080000000001"/>
    <n v="753.92660000000001"/>
    <m/>
    <n v="399600367.34130001"/>
    <n v="240.508588"/>
    <n v="28.706379999999999"/>
    <n v="188.67014699999999"/>
    <m/>
    <n v="145620468.255784"/>
    <n v="36.441525122875845"/>
  </r>
  <r>
    <x v="347"/>
    <n v="979.34180000000003"/>
    <n v="117.0239"/>
    <n v="777.36990000000003"/>
    <m/>
    <n v="397742700.7859"/>
    <n v="246.22495900000001"/>
    <n v="29.422011000000001"/>
    <n v="195.44542200000001"/>
    <m/>
    <n v="146808354.763807"/>
    <n v="36.910383138076021"/>
  </r>
  <r>
    <x v="348"/>
    <n v="956.2953"/>
    <n v="116.51179999999999"/>
    <n v="777.8895"/>
    <m/>
    <n v="399897344.61799997"/>
    <n v="239.13519600000001"/>
    <n v="29.135427"/>
    <n v="194.52229700000001"/>
    <m/>
    <n v="145001497.928893"/>
    <n v="36.259680110505606"/>
  </r>
  <r>
    <x v="349"/>
    <n v="925.58140000000003"/>
    <n v="111.4032"/>
    <n v="778.07150000000001"/>
    <m/>
    <n v="399126541.03780001"/>
    <n v="231.90174200000001"/>
    <n v="27.911749"/>
    <n v="194.94356300000001"/>
    <m/>
    <n v="143362712.34187001"/>
    <n v="35.919112762859982"/>
  </r>
  <r>
    <x v="350"/>
    <n v="882.28769999999997"/>
    <n v="105.73569999999999"/>
    <n v="885.58370000000002"/>
    <m/>
    <n v="398855991.46789998"/>
    <n v="221.20457500000001"/>
    <n v="26.509743"/>
    <n v="222.03093799999999"/>
    <m/>
    <n v="143448284.22595701"/>
    <n v="35.964931527799742"/>
  </r>
  <r>
    <x v="351"/>
    <n v="919.39480000000003"/>
    <n v="110.60639999999999"/>
    <n v="854.79089999999997"/>
    <m/>
    <n v="397391025.11229998"/>
    <n v="231.35771600000001"/>
    <n v="27.83314"/>
    <n v="215.100706"/>
    <m/>
    <n v="160142413.604794"/>
    <n v="40.298447495017996"/>
  </r>
  <r>
    <x v="352"/>
    <n v="922.95060000000001"/>
    <n v="113.1614"/>
    <n v="778.31219999999996"/>
    <m/>
    <n v="395843089.66790003"/>
    <n v="233.160721"/>
    <n v="28.587439"/>
    <n v="196.62139400000001"/>
    <m/>
    <n v="160969608.51361299"/>
    <n v="40.665004067308956"/>
  </r>
  <r>
    <x v="353"/>
    <n v="908.7473"/>
    <n v="109.4408"/>
    <n v="593.93240000000003"/>
    <m/>
    <n v="394775170.43989998"/>
    <n v="230.19363100000001"/>
    <n v="27.722311000000001"/>
    <n v="150.44826599999999"/>
    <m/>
    <n v="167866647.57703"/>
    <n v="42.522088557387065"/>
  </r>
  <r>
    <x v="354"/>
    <n v="923.87929999999994"/>
    <n v="108.8596"/>
    <n v="392.75799999999998"/>
    <m/>
    <n v="394917536.14300001"/>
    <n v="233.94233399999999"/>
    <n v="27.565147"/>
    <n v="99.453168000000005"/>
    <m/>
    <n v="166801543.95037201"/>
    <n v="42.237056773790115"/>
  </r>
  <r>
    <x v="355"/>
    <n v="927.99400000000003"/>
    <n v="110.7174"/>
    <n v="380.92559999999997"/>
    <m/>
    <n v="394565391.7647"/>
    <n v="235.19396800000001"/>
    <n v="28.060596"/>
    <n v="96.543085000000005"/>
    <m/>
    <n v="167694484.05075899"/>
    <n v="42.501062574379048"/>
  </r>
  <r>
    <x v="356"/>
    <n v="871.6789"/>
    <n v="105.4635"/>
    <n v="241.3432"/>
    <m/>
    <n v="395094725.42729998"/>
    <n v="220.625294"/>
    <n v="26.693218999999999"/>
    <n v="61.084895000000003"/>
    <m/>
    <n v="166947041.15001601"/>
    <n v="42.254940500524441"/>
  </r>
  <r>
    <x v="357"/>
    <n v="855.1454"/>
    <n v="107.0943"/>
    <n v="150.87440000000001"/>
    <m/>
    <n v="395562245.22079998"/>
    <n v="216.184788"/>
    <n v="27.073944000000001"/>
    <n v="38.141759"/>
    <m/>
    <n v="168513986.74357501"/>
    <n v="42.601130107731016"/>
  </r>
  <r>
    <x v="358"/>
    <n v="848.17600000000004"/>
    <n v="107.3304"/>
    <n v="150.51730000000001"/>
    <m/>
    <n v="395916989.01770002"/>
    <n v="214.23076599999999"/>
    <n v="27.109318999999999"/>
    <n v="38.017389000000001"/>
    <m/>
    <n v="168728616.45714501"/>
    <n v="42.617170047633842"/>
  </r>
  <r>
    <x v="359"/>
    <n v="835.83249999999998"/>
    <n v="103.8271"/>
    <n v="151.65199999999999"/>
    <m/>
    <n v="395957975.03890002"/>
    <n v="211.09121500000001"/>
    <n v="26.221747000000001"/>
    <n v="38.300024000000001"/>
    <m/>
    <n v="156864845.05076"/>
    <n v="39.61653886005179"/>
  </r>
  <r>
    <x v="360"/>
    <n v="814.87739999999997"/>
    <n v="98.674300000000002"/>
    <n v="153.74440000000001"/>
    <m/>
    <n v="395833863.5122"/>
    <n v="205.86348799999999"/>
    <n v="24.928211000000001"/>
    <n v="38.840639000000003"/>
    <m/>
    <n v="156317421.681647"/>
    <n v="39.490664162650432"/>
  </r>
  <r>
    <x v="361"/>
    <n v="815.51369999999997"/>
    <n v="99.163600000000002"/>
    <n v="153.53919999999999"/>
    <m/>
    <n v="395709080.81129998"/>
    <n v="206.08920499999999"/>
    <n v="25.059723000000002"/>
    <n v="38.801029999999997"/>
    <m/>
    <n v="156995615.11735499"/>
    <n v="39.674504005689165"/>
  </r>
  <r>
    <x v="362"/>
    <n v="819.06349999999998"/>
    <n v="99.959299999999999"/>
    <n v="153.1841"/>
    <m/>
    <n v="395336539.46810001"/>
    <n v="207.18133"/>
    <n v="25.284609"/>
    <n v="38.747771999999998"/>
    <m/>
    <n v="157158609.972363"/>
    <n v="39.753120261489066"/>
  </r>
  <r>
    <x v="363"/>
    <n v="833.06079999999997"/>
    <n v="100.8762"/>
    <n v="152.86170000000001"/>
    <m/>
    <n v="395462386.07779998"/>
    <n v="210.654876"/>
    <n v="25.508417999999999"/>
    <n v="38.653916000000002"/>
    <m/>
    <n v="157279324.773866"/>
    <n v="39.770994742069895"/>
  </r>
  <r>
    <x v="364"/>
    <n v="845.46590000000003"/>
    <n v="102.58150000000001"/>
    <n v="178.62190000000001"/>
    <m/>
    <n v="397215487.329"/>
    <n v="212.84817100000001"/>
    <n v="25.825151000000002"/>
    <n v="44.968513000000002"/>
    <m/>
    <n v="158945628.68184999"/>
    <n v="40.01496259641074"/>
  </r>
  <r>
    <x v="365"/>
    <n v="912.22739999999999"/>
    <n v="109.3582"/>
    <n v="204.88919999999999"/>
    <m/>
    <n v="396897465.71880001"/>
    <n v="229.839563"/>
    <n v="27.553262"/>
    <n v="51.622703000000001"/>
    <m/>
    <n v="165211540.76919699"/>
    <n v="41.625748471331534"/>
  </r>
  <r>
    <x v="366"/>
    <n v="935.0729"/>
    <n v="109.89149999999999"/>
    <n v="205.5711"/>
    <m/>
    <n v="396235921.67409998"/>
    <n v="235.98892699999999"/>
    <n v="27.733855999999999"/>
    <n v="51.880985000000003"/>
    <m/>
    <n v="165017790.434901"/>
    <n v="41.646347897409072"/>
  </r>
  <r>
    <x v="367"/>
    <n v="939.38840000000005"/>
    <n v="111.6155"/>
    <n v="204.84190000000001"/>
    <m/>
    <n v="396092875.0341"/>
    <n v="237.16367"/>
    <n v="28.179123000000001"/>
    <n v="51.715623999999998"/>
    <m/>
    <n v="165615500.96612501"/>
    <n v="41.812289845372"/>
  </r>
  <r>
    <x v="368"/>
    <n v="971.47249999999997"/>
    <n v="118.31529999999999"/>
    <n v="202.36439999999999"/>
    <m/>
    <n v="396815473.04509997"/>
    <n v="244.81719200000001"/>
    <n v="29.816201"/>
    <n v="50.997104"/>
    <m/>
    <n v="166772058.730389"/>
    <n v="42.027609823429081"/>
  </r>
  <r>
    <x v="369"/>
    <n v="1000.511"/>
    <n v="123.84350000000001"/>
    <n v="179.41970000000001"/>
    <m/>
    <n v="397003257.13010001"/>
    <n v="252.015817"/>
    <n v="31.194579999999998"/>
    <n v="45.193508000000001"/>
    <m/>
    <n v="173127137.85839099"/>
    <n v="43.608493066256216"/>
  </r>
  <r>
    <x v="370"/>
    <n v="973.40800000000002"/>
    <n v="119.51949999999999"/>
    <n v="193.73929999999999"/>
    <m/>
    <n v="397170891.3452"/>
    <n v="245.08543299999999"/>
    <n v="30.092714000000001"/>
    <n v="48.779834000000001"/>
    <m/>
    <n v="175243066.187904"/>
    <n v="44.122837299169532"/>
  </r>
  <r>
    <x v="371"/>
    <n v="989.59370000000001"/>
    <n v="123.7739"/>
    <n v="226.52369999999999"/>
    <m/>
    <n v="397002795.47920001"/>
    <n v="249.26617899999999"/>
    <n v="31.177085000000002"/>
    <n v="57.058464999999998"/>
    <m/>
    <n v="177931560.343402"/>
    <n v="44.818717240676023"/>
  </r>
  <r>
    <x v="372"/>
    <n v="980.1105"/>
    <n v="124.3447"/>
    <n v="250.48050000000001"/>
    <m/>
    <n v="397170306.31440002"/>
    <n v="246.773358"/>
    <n v="31.307652999999998"/>
    <n v="63.066271"/>
    <m/>
    <n v="178024881.34953499"/>
    <n v="44.823310937200453"/>
  </r>
  <r>
    <x v="373"/>
    <n v="985.11199999999997"/>
    <n v="124.43559999999999"/>
    <n v="250.5992"/>
    <m/>
    <n v="397716423.1031"/>
    <n v="247.69206"/>
    <n v="31.287519"/>
    <n v="63.009518"/>
    <m/>
    <n v="178086561.718986"/>
    <n v="44.777271285279724"/>
  </r>
  <r>
    <x v="374"/>
    <n v="1075.4739"/>
    <n v="138.42949999999999"/>
    <n v="335.41980000000001"/>
    <m/>
    <n v="397383399.0966"/>
    <n v="270.63886000000002"/>
    <n v="34.835250000000002"/>
    <n v="84.407099000000002"/>
    <m/>
    <n v="188592846.474392"/>
    <n v="47.458662566965195"/>
  </r>
  <r>
    <x v="375"/>
    <n v="1067.4432999999999"/>
    <n v="141.53749999999999"/>
    <n v="332.93239999999997"/>
    <m/>
    <n v="396587588.57169998"/>
    <n v="269.15701100000001"/>
    <n v="35.688836999999999"/>
    <n v="83.949274000000003"/>
    <m/>
    <n v="189033495.49024901"/>
    <n v="47.665005395415498"/>
  </r>
  <r>
    <x v="376"/>
    <n v="1069.4110000000001"/>
    <n v="138.99430000000001"/>
    <n v="333.90879999999999"/>
    <m/>
    <n v="397269137.52630001"/>
    <n v="269.19055600000002"/>
    <n v="34.987439999999999"/>
    <n v="84.051029999999997"/>
    <m/>
    <n v="188583064.35475299"/>
    <n v="47.469850169840697"/>
  </r>
  <r>
    <x v="377"/>
    <n v="1070.4175"/>
    <n v="137.78970000000001"/>
    <n v="333.98160000000001"/>
    <m/>
    <n v="397169672.26289999"/>
    <n v="269.51138900000001"/>
    <n v="34.692906000000001"/>
    <n v="84.090408999999994"/>
    <m/>
    <n v="187313005.916686"/>
    <n v="47.161960995022099"/>
  </r>
  <r>
    <x v="378"/>
    <n v="1088.3823"/>
    <n v="136.4665"/>
    <n v="335.49250000000001"/>
    <m/>
    <n v="397805795.75510001"/>
    <n v="273.59639099999998"/>
    <n v="34.304803999999997"/>
    <n v="84.335750000000004"/>
    <m/>
    <n v="186795648.42872801"/>
    <n v="46.956492444802002"/>
  </r>
  <r>
    <x v="379"/>
    <n v="1089.5912000000001"/>
    <n v="137.74510000000001"/>
    <n v="334.76710000000003"/>
    <m/>
    <n v="397745988.85140002"/>
    <n v="273.94146799999999"/>
    <n v="34.631424000000003"/>
    <n v="84.166053000000005"/>
    <m/>
    <n v="186930215.11500701"/>
    <n v="46.997385355115448"/>
  </r>
  <r>
    <x v="380"/>
    <n v="1075.1151"/>
    <n v="134.64240000000001"/>
    <n v="336.03820000000002"/>
    <m/>
    <n v="397905810.53439999"/>
    <n v="270.19336499999997"/>
    <n v="33.837757000000003"/>
    <n v="84.451695000000001"/>
    <m/>
    <n v="185446035.388549"/>
    <n v="46.605510771378071"/>
  </r>
  <r>
    <x v="381"/>
    <n v="1082.3543999999999"/>
    <n v="133.5275"/>
    <n v="336.26519999999999"/>
    <m/>
    <n v="398254031.68000001"/>
    <n v="271.77487600000001"/>
    <n v="33.528222999999997"/>
    <n v="84.434850999999995"/>
    <m/>
    <n v="185465918.786145"/>
    <n v="46.56975297996938"/>
  </r>
  <r>
    <x v="382"/>
    <n v="1085.2783999999999"/>
    <n v="134.6619"/>
    <n v="335.28480000000002"/>
    <m/>
    <n v="398364083.37870002"/>
    <n v="272.43379700000003"/>
    <n v="33.803725"/>
    <n v="84.165419"/>
    <m/>
    <n v="185944127.12083799"/>
    <n v="46.676930697106158"/>
  </r>
  <r>
    <x v="383"/>
    <n v="1114.6356000000001"/>
    <n v="138.3329"/>
    <n v="333.52550000000002"/>
    <m/>
    <n v="399884722.51959997"/>
    <n v="278.73923100000002"/>
    <n v="34.593195000000001"/>
    <n v="83.405411999999998"/>
    <m/>
    <n v="188076652.55169299"/>
    <n v="47.032717670896915"/>
  </r>
  <r>
    <x v="384"/>
    <n v="1094.2118"/>
    <n v="139.7028"/>
    <n v="351.5607"/>
    <m/>
    <n v="384353548.92750001"/>
    <n v="284.68887599999999"/>
    <n v="36.347472000000003"/>
    <n v="91.468051000000003"/>
    <m/>
    <n v="186526574.879462"/>
    <n v="48.529947336233967"/>
  </r>
  <r>
    <x v="385"/>
    <n v="1112.463"/>
    <n v="150.1507"/>
    <n v="413.1703"/>
    <m/>
    <n v="384437442.9364"/>
    <n v="289.374259"/>
    <n v="39.057251999999998"/>
    <n v="107.474001"/>
    <m/>
    <n v="192411475.781966"/>
    <n v="50.050139318452878"/>
  </r>
  <r>
    <x v="386"/>
    <n v="1095.287"/>
    <n v="150.49760000000001"/>
    <n v="362.15339999999998"/>
    <m/>
    <n v="384335086.76910001"/>
    <n v="284.98230799999999"/>
    <n v="39.157913000000001"/>
    <n v="94.228555"/>
    <m/>
    <n v="192999927.12789401"/>
    <n v="50.216577609486926"/>
  </r>
  <r>
    <x v="387"/>
    <n v="1112.6902"/>
    <n v="144.5934"/>
    <n v="360.47770000000003"/>
    <m/>
    <n v="384207334.2992"/>
    <n v="289.60670499999998"/>
    <n v="37.634211000000001"/>
    <n v="93.823742999999993"/>
    <m/>
    <n v="191963805.52802601"/>
    <n v="49.963597357705545"/>
  </r>
  <r>
    <x v="388"/>
    <n v="1217.1213"/>
    <n v="162.7098"/>
    <n v="373.73719999999997"/>
    <m/>
    <n v="385858451.25120002"/>
    <n v="315.43207000000001"/>
    <n v="42.168261000000001"/>
    <n v="96.858627999999996"/>
    <m/>
    <n v="202369990.95374501"/>
    <n v="52.44669134433417"/>
  </r>
  <r>
    <x v="389"/>
    <n v="1231.5573999999999"/>
    <n v="166.89009999999999"/>
    <n v="336.87670000000003"/>
    <m/>
    <n v="386010535.28570002"/>
    <n v="319.04761300000001"/>
    <n v="43.234597000000001"/>
    <n v="87.271375000000006"/>
    <m/>
    <n v="204084006.34660101"/>
    <n v="52.870061226580574"/>
  </r>
  <r>
    <x v="390"/>
    <n v="1206.5373"/>
    <n v="166.88339999999999"/>
    <n v="317.44150000000002"/>
    <m/>
    <n v="384999971.98559999"/>
    <n v="313.38633399999998"/>
    <n v="43.346341000000002"/>
    <n v="82.452343999999997"/>
    <m/>
    <n v="203372241.47770599"/>
    <n v="52.823962669096666"/>
  </r>
  <r>
    <x v="391"/>
    <n v="1235.2112"/>
    <n v="167.91069999999999"/>
    <n v="381.94450000000001"/>
    <m/>
    <n v="385235035.91790003"/>
    <n v="320.63833399999999"/>
    <n v="43.586559999999999"/>
    <n v="99.145837"/>
    <m/>
    <n v="210831178.59617999"/>
    <n v="54.727934621479136"/>
  </r>
  <r>
    <x v="392"/>
    <n v="1237.251"/>
    <n v="165.74119999999999"/>
    <n v="399.41109999999998"/>
    <m/>
    <n v="385541435.59130001"/>
    <n v="320.91258800000003"/>
    <n v="42.989204999999998"/>
    <n v="103.59745100000001"/>
    <m/>
    <n v="214102698.74893501"/>
    <n v="55.53299308038536"/>
  </r>
  <r>
    <x v="393"/>
    <n v="1270.0377000000001"/>
    <n v="169.3296"/>
    <n v="408.197"/>
    <m/>
    <n v="385790003.25330001"/>
    <n v="329.204409"/>
    <n v="43.891651000000003"/>
    <n v="105.808081"/>
    <m/>
    <n v="224984201.81392199"/>
    <n v="58.317789449355693"/>
  </r>
  <r>
    <x v="394"/>
    <n v="1264.0335"/>
    <n v="168.7235"/>
    <n v="415.69740000000002"/>
    <m/>
    <n v="385884423.54570001"/>
    <n v="327.56789900000001"/>
    <n v="43.723843000000002"/>
    <n v="107.725882"/>
    <m/>
    <n v="225299940.81832501"/>
    <n v="58.385342105326757"/>
  </r>
  <r>
    <x v="395"/>
    <n v="1336.0002999999999"/>
    <n v="184.2901"/>
    <n v="462.52839999999998"/>
    <m/>
    <n v="385761465.03860003"/>
    <n v="346.32808599999998"/>
    <n v="47.773071000000002"/>
    <n v="119.900105"/>
    <m/>
    <n v="233621701.65912899"/>
    <n v="60.56118167110143"/>
  </r>
  <r>
    <x v="396"/>
    <n v="1329.711"/>
    <n v="182.72380000000001"/>
    <n v="470.81599999999997"/>
    <m/>
    <n v="386201033.7277"/>
    <n v="344.30539599999997"/>
    <n v="47.313130999999998"/>
    <n v="121.909565"/>
    <m/>
    <n v="227839371.864344"/>
    <n v="58.995018647461059"/>
  </r>
  <r>
    <x v="397"/>
    <n v="1303.8172"/>
    <n v="178.33150000000001"/>
    <n v="494.79379999999998"/>
    <m/>
    <n v="386442660.37480003"/>
    <n v="337.38956200000001"/>
    <n v="46.146949999999997"/>
    <n v="128.03809000000001"/>
    <m/>
    <n v="226749559.58830199"/>
    <n v="58.676120117893781"/>
  </r>
  <r>
    <x v="398"/>
    <n v="1323.7570000000001"/>
    <n v="179.88419999999999"/>
    <n v="523.00289999999995"/>
    <m/>
    <n v="386514055.72100002"/>
    <n v="342.48612200000002"/>
    <n v="46.540143999999998"/>
    <n v="135.31277600000001"/>
    <m/>
    <n v="230522573.23761901"/>
    <n v="59.64144636541203"/>
  </r>
  <r>
    <x v="399"/>
    <n v="1323.5154"/>
    <n v="181.9016"/>
    <n v="494.0274"/>
    <m/>
    <n v="386503437.4558"/>
    <n v="342.43302199999999"/>
    <n v="47.063384999999997"/>
    <n v="127.819665"/>
    <m/>
    <n v="240738321.061865"/>
    <n v="62.286204398737212"/>
  </r>
  <r>
    <x v="400"/>
    <n v="1280.3480999999999"/>
    <n v="189.6173"/>
    <n v="490.1968"/>
    <m/>
    <n v="385971756.70590001"/>
    <n v="331.72067099999998"/>
    <n v="49.127246999999997"/>
    <n v="127.003282"/>
    <m/>
    <n v="236089493.584001"/>
    <n v="61.167556817867066"/>
  </r>
  <r>
    <x v="401"/>
    <n v="1254.3107"/>
    <n v="188.3201"/>
    <n v="490.85109999999997"/>
    <m/>
    <n v="385668252.85339999"/>
    <n v="325.23047700000001"/>
    <n v="48.829557000000001"/>
    <n v="127.272882"/>
    <m/>
    <n v="236175256.98661199"/>
    <n v="61.237930589113546"/>
  </r>
  <r>
    <x v="402"/>
    <n v="1251.5684000000001"/>
    <n v="189.4461"/>
    <n v="489.95330000000001"/>
    <m/>
    <n v="385567321.12919998"/>
    <n v="324.604377"/>
    <n v="49.134377000000001"/>
    <n v="127.073347"/>
    <m/>
    <n v="231642765.96262401"/>
    <n v="60.078422954574698"/>
  </r>
  <r>
    <x v="403"/>
    <n v="1210.4644000000001"/>
    <n v="185.63669999999999"/>
    <n v="489.24279999999999"/>
    <m/>
    <n v="385412853.61220002"/>
    <n v="314.069546"/>
    <n v="48.165674000000003"/>
    <n v="126.93992799999999"/>
    <m/>
    <n v="232137113.895888"/>
    <n v="60.230765974780617"/>
  </r>
  <r>
    <x v="404"/>
    <n v="1228.8223"/>
    <n v="187.0335"/>
    <n v="489.82580000000002"/>
    <m/>
    <n v="387061190.00730002"/>
    <n v="317.47494499999999"/>
    <n v="48.321429000000002"/>
    <n v="126.549965"/>
    <m/>
    <n v="233198691.28344801"/>
    <n v="60.248533643750193"/>
  </r>
  <r>
    <x v="405"/>
    <n v="1210.6194"/>
    <n v="185.29839999999999"/>
    <n v="489.72309999999999"/>
    <m/>
    <n v="392845190.6789"/>
    <n v="308.16704099999998"/>
    <n v="47.168300000000002"/>
    <n v="124.66058200000001"/>
    <m/>
    <n v="229158293.35738301"/>
    <n v="58.332976652039562"/>
  </r>
  <r>
    <x v="406"/>
    <n v="1212.4165"/>
    <n v="183.70509999999999"/>
    <n v="489.47590000000002"/>
    <m/>
    <n v="393981930.47909999"/>
    <n v="307.734037"/>
    <n v="46.627797999999999"/>
    <n v="124.23815999999999"/>
    <m/>
    <n v="223487282.62531701"/>
    <n v="56.72526208335146"/>
  </r>
  <r>
    <x v="407"/>
    <n v="1197.0368000000001"/>
    <n v="186.0634"/>
    <n v="487.65620000000001"/>
    <m/>
    <n v="394013886.18940002"/>
    <n v="303.80573900000002"/>
    <n v="47.222549000000001"/>
    <n v="123.76624700000001"/>
    <m/>
    <n v="224915598.361348"/>
    <n v="57.083165402255013"/>
  </r>
  <r>
    <x v="408"/>
    <n v="1183.9357"/>
    <n v="180.93629999999999"/>
    <n v="490.95119999999997"/>
    <m/>
    <n v="396006734.26859999"/>
    <n v="298.96857699999998"/>
    <n v="45.690207999999998"/>
    <n v="123.97546699999999"/>
    <m/>
    <n v="225691125.625763"/>
    <n v="56.991739305292519"/>
  </r>
  <r>
    <x v="409"/>
    <n v="1228.7571"/>
    <n v="195.74170000000001"/>
    <n v="485.35770000000002"/>
    <m/>
    <n v="396179082.00120002"/>
    <n v="310.15193799999997"/>
    <n v="49.407378999999999"/>
    <n v="122.509674"/>
    <m/>
    <n v="226102960.87369099"/>
    <n v="57.070898274484392"/>
  </r>
  <r>
    <x v="410"/>
    <n v="1057.5535"/>
    <n v="169.7876"/>
    <n v="594.28139999999996"/>
    <m/>
    <n v="396287186.23299998"/>
    <n v="266.86542900000001"/>
    <n v="42.844585000000002"/>
    <n v="149.96230499999999"/>
    <m/>
    <n v="229138055.41139901"/>
    <n v="57.821212335812348"/>
  </r>
  <r>
    <x v="411"/>
    <n v="1024.3241"/>
    <n v="160.6781"/>
    <n v="597.11239999999998"/>
    <m/>
    <n v="395671120.18769997"/>
    <n v="258.88270499999999"/>
    <n v="40.609003999999999"/>
    <n v="150.911292"/>
    <m/>
    <n v="227808186.19928199"/>
    <n v="57.575136161368931"/>
  </r>
  <r>
    <x v="412"/>
    <n v="1026.1901"/>
    <n v="163.83750000000001"/>
    <n v="587.46109999999999"/>
    <m/>
    <n v="395268929.47140002"/>
    <n v="259.61820499999999"/>
    <n v="41.449627999999997"/>
    <n v="148.623141"/>
    <m/>
    <n v="233866453.98718899"/>
    <n v="59.166414698960189"/>
  </r>
  <r>
    <x v="413"/>
    <n v="1324.3176000000001"/>
    <n v="259.88529999999997"/>
    <n v="482.90570000000002"/>
    <m/>
    <n v="394793830.09020001"/>
    <n v="335.44536399999998"/>
    <n v="65.828106000000005"/>
    <n v="122.31845199999999"/>
    <m/>
    <n v="237891512.37838399"/>
    <n v="60.25715050410794"/>
  </r>
  <r>
    <x v="414"/>
    <n v="1331.854"/>
    <n v="258.54950000000002"/>
    <n v="484.44600000000003"/>
    <m/>
    <n v="395412383.70060003"/>
    <n v="336.82657799999998"/>
    <n v="65.387304999999998"/>
    <n v="122.516648"/>
    <m/>
    <n v="232018204.63318899"/>
    <n v="58.677526096114754"/>
  </r>
  <r>
    <x v="415"/>
    <n v="1378.0121999999999"/>
    <n v="268.60059999999999"/>
    <n v="487.11110000000002"/>
    <m/>
    <n v="395272327"/>
    <n v="348.62349499999999"/>
    <n v="67.953301999999994"/>
    <n v="123.23430399999999"/>
    <m/>
    <n v="243633454.358156"/>
    <n v="61.636860897210241"/>
  </r>
  <r>
    <x v="416"/>
    <n v="1375.8373999999999"/>
    <n v="269.08030000000002"/>
    <n v="486.54149999999998"/>
    <m/>
    <n v="394745480.48720002"/>
    <n v="348.537847"/>
    <n v="68.165518000000006"/>
    <n v="123.25448299999999"/>
    <m/>
    <n v="243483160.741658"/>
    <n v="61.681050899214327"/>
  </r>
  <r>
    <x v="417"/>
    <n v="1378.653"/>
    <n v="255.8638"/>
    <n v="461.02370000000002"/>
    <m/>
    <n v="394850596.46640003"/>
    <n v="349.15814"/>
    <n v="64.800155000000004"/>
    <n v="116.759023"/>
    <m/>
    <n v="242611918.32827601"/>
    <n v="61.443979190980194"/>
  </r>
  <r>
    <x v="418"/>
    <n v="1388.902"/>
    <n v="256.14760000000001"/>
    <n v="461.53199999999998"/>
    <m/>
    <n v="395227888.73390001"/>
    <n v="351.41801500000003"/>
    <n v="64.810102999999998"/>
    <n v="116.776172"/>
    <m/>
    <n v="242756717.15845901"/>
    <n v="61.421960362190639"/>
  </r>
  <r>
    <x v="419"/>
    <n v="1372.9386999999999"/>
    <n v="255.7"/>
    <n v="461.73349999999999"/>
    <m/>
    <n v="395702493.49260002"/>
    <n v="346.962357"/>
    <n v="64.619253999999998"/>
    <n v="116.687033"/>
    <m/>
    <n v="243367386.50285801"/>
    <n v="61.502616360796111"/>
  </r>
  <r>
    <x v="420"/>
    <n v="1359.8371"/>
    <n v="249.3349"/>
    <n v="465.38760000000002"/>
    <m/>
    <n v="396579030.80779999"/>
    <n v="342.89183100000002"/>
    <n v="62.871428000000002"/>
    <n v="117.350531"/>
    <m/>
    <n v="241044145.65515199"/>
    <n v="60.780860037951122"/>
  </r>
  <r>
    <x v="421"/>
    <n v="1367.6307999999999"/>
    <n v="249.16820000000001"/>
    <n v="465.53910000000002"/>
    <m/>
    <n v="396823011.71969998"/>
    <n v="344.64503300000001"/>
    <n v="62.790764000000003"/>
    <n v="117.316558"/>
    <m/>
    <n v="240504666.469888"/>
    <n v="60.607540229993248"/>
  </r>
  <r>
    <x v="422"/>
    <n v="1341.8811000000001"/>
    <n v="246.2654"/>
    <n v="463.74799999999999"/>
    <m/>
    <n v="396341593.56129998"/>
    <n v="338.56681300000002"/>
    <n v="62.134633999999998"/>
    <n v="117.007149"/>
    <m/>
    <n v="241270970.01511699"/>
    <n v="60.874501675989492"/>
  </r>
  <r>
    <x v="423"/>
    <n v="1301.8434"/>
    <n v="238.6326"/>
    <n v="450.05919999999998"/>
    <m/>
    <n v="398593497.2044"/>
    <n v="326.60929199999998"/>
    <n v="59.868664000000003"/>
    <n v="112.911827"/>
    <m/>
    <n v="242531407.612097"/>
    <n v="60.846804906033405"/>
  </r>
  <r>
    <x v="424"/>
    <n v="1292.201"/>
    <n v="237.18799999999999"/>
    <n v="450.46800000000002"/>
    <m/>
    <n v="398206380.42430001"/>
    <n v="324.50534800000003"/>
    <n v="59.564087999999998"/>
    <n v="113.12425500000001"/>
    <m/>
    <n v="239210875.93163401"/>
    <n v="60.072085152615614"/>
  </r>
  <r>
    <x v="425"/>
    <n v="1293.5923"/>
    <n v="238.15979999999999"/>
    <n v="449.66129999999998"/>
    <m/>
    <n v="398138654.52899998"/>
    <n v="324.90999900000003"/>
    <n v="59.818306"/>
    <n v="112.94088000000001"/>
    <m/>
    <n v="234050759.826594"/>
    <n v="58.786243727948793"/>
  </r>
  <r>
    <x v="426"/>
    <n v="1282.8698999999999"/>
    <n v="239.1"/>
    <n v="583.12300000000005"/>
    <m/>
    <n v="398715397.03140002"/>
    <n v="321.75078000000002"/>
    <n v="59.967585999999997"/>
    <n v="146.25043400000001"/>
    <m/>
    <n v="227093321.790043"/>
    <n v="56.956245853770916"/>
  </r>
  <r>
    <x v="427"/>
    <n v="1279.8614"/>
    <n v="241.2449"/>
    <n v="578.77319999999997"/>
    <m/>
    <n v="398017422.95609999"/>
    <n v="321.55913900000002"/>
    <n v="60.611643000000001"/>
    <n v="145.41403600000001"/>
    <m/>
    <n v="228136392.698513"/>
    <n v="57.318192506280226"/>
  </r>
  <r>
    <x v="428"/>
    <n v="1257.0749000000001"/>
    <n v="241.95820000000001"/>
    <n v="575.78769999999997"/>
    <m/>
    <n v="397454894.21289998"/>
    <n v="316.28114699999998"/>
    <n v="60.876894999999998"/>
    <n v="144.86868999999999"/>
    <m/>
    <n v="229437467.00885701"/>
    <n v="57.726667943848987"/>
  </r>
  <r>
    <x v="429"/>
    <n v="1235.2174"/>
    <n v="244.61859999999999"/>
    <n v="576.82389999999998"/>
    <m/>
    <n v="396693721.6268"/>
    <n v="311.378107"/>
    <n v="61.664349000000001"/>
    <n v="145.407872"/>
    <m/>
    <n v="231842194.26670101"/>
    <n v="58.443625806816435"/>
  </r>
  <r>
    <x v="430"/>
    <n v="1227.5075999999999"/>
    <n v="241.09479999999999"/>
    <n v="577.28110000000004"/>
    <m/>
    <n v="397086370.03969997"/>
    <n v="309.12861600000002"/>
    <n v="60.715960000000003"/>
    <n v="145.37922800000001"/>
    <m/>
    <n v="231544828.338927"/>
    <n v="58.310948400414141"/>
  </r>
  <r>
    <x v="431"/>
    <n v="1237.3601000000001"/>
    <n v="241.38820000000001"/>
    <n v="578.05229999999995"/>
    <m/>
    <n v="397677416.92970002"/>
    <n v="311.14668499999999"/>
    <n v="60.699499000000003"/>
    <n v="145.35708500000001"/>
    <m/>
    <n v="231092247.611931"/>
    <n v="58.110477933621929"/>
  </r>
  <r>
    <x v="432"/>
    <n v="1230.4575"/>
    <n v="240.3399"/>
    <n v="577.52610000000004"/>
    <m/>
    <n v="397940386.33710003"/>
    <n v="309.20648999999997"/>
    <n v="60.395955999999998"/>
    <n v="145.12879799999999"/>
    <m/>
    <n v="231058422.71280399"/>
    <n v="58.063577019566857"/>
  </r>
  <r>
    <x v="433"/>
    <n v="1225.3353999999999"/>
    <n v="240.20349999999999"/>
    <n v="576.59040000000005"/>
    <m/>
    <n v="397958235.76300001"/>
    <n v="307.90552600000001"/>
    <n v="60.358972000000001"/>
    <n v="144.88716400000001"/>
    <m/>
    <n v="231221983.982106"/>
    <n v="58.102072831533988"/>
  </r>
  <r>
    <x v="434"/>
    <n v="1262.3686"/>
    <n v="242.65129999999999"/>
    <n v="578.0086"/>
    <m/>
    <n v="398999666.28250003"/>
    <n v="316.38337200000001"/>
    <n v="60.814912999999997"/>
    <n v="144.86443199999999"/>
    <m/>
    <n v="230196056.376156"/>
    <n v="57.693295465859471"/>
  </r>
  <r>
    <x v="435"/>
    <n v="1256.7883999999999"/>
    <n v="240.11420000000001"/>
    <n v="579.20119999999997"/>
    <m/>
    <n v="399387818.17559999"/>
    <n v="314.67870099999999"/>
    <n v="60.120562"/>
    <n v="145.02225000000001"/>
    <m/>
    <n v="229121090.80544901"/>
    <n v="57.368071928701312"/>
  </r>
  <r>
    <x v="436"/>
    <n v="1265.9481000000001"/>
    <n v="239.39869999999999"/>
    <n v="598.67079999999999"/>
    <m/>
    <n v="399982507.25919998"/>
    <n v="316.50086599999997"/>
    <n v="59.852291999999998"/>
    <n v="149.67424600000001"/>
    <m/>
    <n v="228558085.19907299"/>
    <n v="57.142020226139756"/>
  </r>
  <r>
    <x v="437"/>
    <n v="1327.5904"/>
    <n v="253.4512"/>
    <n v="620.94690000000003"/>
    <m/>
    <n v="399705916.31349999"/>
    <n v="332.141794"/>
    <n v="63.409419"/>
    <n v="155.35094000000001"/>
    <m/>
    <n v="241990973.28448299"/>
    <n v="60.542254544634524"/>
  </r>
  <r>
    <x v="438"/>
    <n v="1400.4444000000001"/>
    <n v="268.77949999999998"/>
    <n v="665.6"/>
    <m/>
    <n v="399667458.935"/>
    <n v="350.40240799999998"/>
    <n v="67.250783999999996"/>
    <n v="166.53845200000001"/>
    <m/>
    <n v="260700048.016994"/>
    <n v="65.229240507016868"/>
  </r>
  <r>
    <x v="439"/>
    <n v="1416.7021"/>
    <n v="270.7079"/>
    <n v="664.90009999999995"/>
    <m/>
    <n v="400545321.35540003"/>
    <n v="353.69333399999999"/>
    <n v="67.584835999999996"/>
    <n v="165.998718"/>
    <m/>
    <n v="262683139.42848301"/>
    <n v="65.581377542894032"/>
  </r>
  <r>
    <x v="440"/>
    <n v="1399.6459"/>
    <n v="267.34129999999999"/>
    <n v="666.03510000000006"/>
    <m/>
    <n v="400552432.24239999"/>
    <n v="349.42888599999998"/>
    <n v="66.743146999999993"/>
    <n v="166.27913000000001"/>
    <m/>
    <n v="261625247.62304601"/>
    <n v="65.316105099748782"/>
  </r>
  <r>
    <x v="441"/>
    <n v="1402.136"/>
    <n v="268.15769999999998"/>
    <n v="665.48710000000005"/>
    <m/>
    <n v="400537591.4673"/>
    <n v="350.06352199999998"/>
    <n v="66.949445999999995"/>
    <n v="166.14847499999999"/>
    <m/>
    <n v="261748941.037927"/>
    <n v="65.349407050423196"/>
  </r>
  <r>
    <x v="442"/>
    <n v="1407.6045999999999"/>
    <n v="267.33609999999999"/>
    <n v="666.53420000000006"/>
    <m/>
    <n v="401405274.70899999"/>
    <n v="350.66918399999997"/>
    <n v="66.600047000000004"/>
    <n v="166.050185"/>
    <m/>
    <n v="261698359.92276299"/>
    <n v="65.195545851379762"/>
  </r>
  <r>
    <x v="443"/>
    <n v="1398.3486"/>
    <n v="266.15359999999998"/>
    <n v="666.18769999999995"/>
    <m/>
    <n v="400871802.22049999"/>
    <n v="348.82688000000002"/>
    <n v="66.393694999999994"/>
    <n v="166.18472399999999"/>
    <m/>
    <n v="261214484.09327701"/>
    <n v="65.161600952315339"/>
  </r>
  <r>
    <x v="444"/>
    <n v="1415.6774"/>
    <n v="268.23630000000003"/>
    <n v="666.37270000000001"/>
    <m/>
    <n v="383781043.10549998"/>
    <n v="368.87632300000001"/>
    <n v="69.893056000000001"/>
    <n v="173.63356300000001"/>
    <m/>
    <n v="258334748.847471"/>
    <n v="67.31305610018255"/>
  </r>
  <r>
    <x v="445"/>
    <n v="1425.7074"/>
    <n v="268.93150000000003"/>
    <n v="666.02359999999999"/>
    <m/>
    <n v="382682366.49650002"/>
    <n v="372.55633499999999"/>
    <n v="70.275383000000005"/>
    <n v="174.04083900000001"/>
    <m/>
    <n v="257606920.07736"/>
    <n v="67.316119745934529"/>
  </r>
  <r>
    <x v="446"/>
    <n v="1437.3341"/>
    <n v="266.97620000000001"/>
    <n v="667.46220000000005"/>
    <m/>
    <n v="382671142.84869999"/>
    <n v="375.60556300000002"/>
    <n v="69.766484000000005"/>
    <n v="174.42187999999999"/>
    <m/>
    <n v="256302252.15809199"/>
    <n v="66.977157004866825"/>
  </r>
  <r>
    <x v="447"/>
    <n v="1426.5700999999999"/>
    <n v="258.17430000000002"/>
    <n v="706.12929999999994"/>
    <m/>
    <n v="381738037.56809998"/>
    <n v="373.70394299999998"/>
    <n v="67.631274000000005"/>
    <n v="184.977453"/>
    <m/>
    <n v="252317255.85223201"/>
    <n v="66.096964677568977"/>
  </r>
  <r>
    <x v="448"/>
    <n v="1433.0952"/>
    <n v="252.77979999999999"/>
    <n v="708.89080000000001"/>
    <m/>
    <n v="381364569.1566"/>
    <n v="375.78089699999998"/>
    <n v="66.282979999999995"/>
    <n v="185.882711"/>
    <m/>
    <n v="249317768.66491699"/>
    <n v="65.375178721057196"/>
  </r>
  <r>
    <x v="449"/>
    <n v="1405.6449"/>
    <n v="253.76230000000001"/>
    <n v="706.92049999999995"/>
    <m/>
    <n v="380401986.33329999"/>
    <n v="369.51565699999998"/>
    <n v="66.708984000000001"/>
    <n v="185.83512300000001"/>
    <m/>
    <n v="250445470.23797399"/>
    <n v="65.837056386592863"/>
  </r>
  <r>
    <x v="450"/>
    <n v="1389.6505"/>
    <n v="253.80950000000001"/>
    <n v="711.86130000000003"/>
    <m/>
    <n v="380141972.30839998"/>
    <n v="365.56092200000001"/>
    <n v="66.767028999999994"/>
    <n v="187.26195799999999"/>
    <m/>
    <n v="250401777.63100901"/>
    <n v="65.870594638748315"/>
  </r>
  <r>
    <x v="451"/>
    <n v="1361.1873000000001"/>
    <n v="254.6875"/>
    <n v="709.42750000000001"/>
    <m/>
    <n v="379388032.73049998"/>
    <n v="358.784986"/>
    <n v="67.131136999999995"/>
    <n v="186.99258800000001"/>
    <m/>
    <n v="251330279.76205701"/>
    <n v="66.246232901234023"/>
  </r>
  <r>
    <x v="452"/>
    <n v="1324.8705"/>
    <n v="243.85509999999999"/>
    <n v="711.9606"/>
    <m/>
    <n v="377648109.27880001"/>
    <n v="350.82143100000002"/>
    <n v="64.572042999999994"/>
    <n v="188.524868"/>
    <m/>
    <n v="248501095.44994"/>
    <n v="65.80228772348579"/>
  </r>
  <r>
    <x v="453"/>
    <n v="1328.0966000000001"/>
    <n v="240.63800000000001"/>
    <n v="714.42539999999997"/>
    <m/>
    <n v="379472703.13120002"/>
    <n v="349.98475200000001"/>
    <n v="63.413784"/>
    <n v="188.26792900000001"/>
    <m/>
    <n v="247457787.70083699"/>
    <n v="65.210958695830143"/>
  </r>
  <r>
    <x v="454"/>
    <n v="1336.4692"/>
    <n v="239.3409"/>
    <n v="715.54909999999995"/>
    <m/>
    <n v="379634406.25400001"/>
    <n v="352.04111599999999"/>
    <n v="63.045102"/>
    <n v="188.483733"/>
    <m/>
    <n v="245705166.20715901"/>
    <n v="64.721522116930132"/>
  </r>
  <r>
    <x v="455"/>
    <n v="1332.2773"/>
    <n v="240.15219999999999"/>
    <n v="714.13350000000003"/>
    <m/>
    <n v="379116935.42650002"/>
    <n v="351.41592900000001"/>
    <n v="63.345151999999999"/>
    <n v="188.36760699999999"/>
    <m/>
    <n v="246061554.56980899"/>
    <n v="64.903867798201617"/>
  </r>
  <r>
    <x v="456"/>
    <n v="1285.5118"/>
    <n v="231.23650000000001"/>
    <n v="711.08849999999995"/>
    <m/>
    <n v="379875256.505"/>
    <n v="338.40366799999998"/>
    <n v="60.871693"/>
    <n v="187.19000199999999"/>
    <m/>
    <n v="246087040.285739"/>
    <n v="64.781013259414536"/>
  </r>
  <r>
    <x v="457"/>
    <n v="1281.4722999999999"/>
    <n v="230.0171"/>
    <n v="711.2328"/>
    <m/>
    <n v="380717376.52139997"/>
    <n v="336.59411899999998"/>
    <n v="60.416758999999999"/>
    <n v="186.81385299999999"/>
    <m/>
    <n v="246295556.26292399"/>
    <n v="64.692491452141482"/>
  </r>
  <r>
    <x v="458"/>
    <n v="1259.6193000000001"/>
    <n v="229.1549"/>
    <n v="710.28679999999997"/>
    <m/>
    <n v="380351915.94880003"/>
    <n v="331.17206599999997"/>
    <n v="60.248125999999999"/>
    <n v="186.74463600000001"/>
    <m/>
    <n v="246617116.181995"/>
    <n v="64.839193873074279"/>
  </r>
  <r>
    <x v="459"/>
    <n v="1258.7316000000001"/>
    <n v="228.70779999999999"/>
    <n v="710.42570000000001"/>
    <m/>
    <n v="380310022.40369999"/>
    <n v="330.97513199999997"/>
    <n v="60.1372"/>
    <n v="186.80172999999999"/>
    <m/>
    <n v="233891742.77448699"/>
    <n v="61.500283714903091"/>
  </r>
  <r>
    <x v="460"/>
    <n v="1255.9556"/>
    <n v="227.91669999999999"/>
    <n v="710.30960000000005"/>
    <m/>
    <n v="380300120.8229"/>
    <n v="330.25380000000001"/>
    <n v="59.930745999999999"/>
    <n v="186.77606499999999"/>
    <m/>
    <n v="233450058.90773699"/>
    <n v="61.385744080910023"/>
  </r>
  <r>
    <x v="461"/>
    <n v="1249.9898000000001"/>
    <n v="226.93940000000001"/>
    <n v="710.16430000000003"/>
    <m/>
    <n v="380212818.0298"/>
    <n v="328.76056299999999"/>
    <n v="59.687466999999998"/>
    <n v="186.78073599999999"/>
    <m/>
    <n v="233366594.35605201"/>
    <n v="61.377887143657894"/>
  </r>
  <r>
    <x v="462"/>
    <n v="1206.0989"/>
    <n v="218.13159999999999"/>
    <n v="712.6943"/>
    <m/>
    <n v="377717896.11199999"/>
    <n v="319.31208800000002"/>
    <n v="57.749872000000003"/>
    <n v="188.684282"/>
    <m/>
    <n v="229805542.033106"/>
    <n v="60.840522622461236"/>
  </r>
  <r>
    <x v="463"/>
    <n v="1201.0926999999999"/>
    <n v="213.95750000000001"/>
    <n v="714.17089999999996"/>
    <m/>
    <n v="378634941.86930001"/>
    <n v="317.21654999999998"/>
    <n v="56.507595000000002"/>
    <n v="188.61727200000001"/>
    <m/>
    <n v="228345832.03644699"/>
    <n v="60.307649079906909"/>
  </r>
  <r>
    <x v="464"/>
    <n v="1209.5098"/>
    <n v="214.79689999999999"/>
    <n v="712.71879999999999"/>
    <m/>
    <n v="378312566.162"/>
    <n v="319.71177"/>
    <n v="56.777628"/>
    <n v="188.39416499999999"/>
    <m/>
    <n v="228462517.16912699"/>
    <n v="60.389883288015177"/>
  </r>
  <r>
    <x v="465"/>
    <n v="1219.0463"/>
    <n v="214.3124"/>
    <n v="711.64380000000006"/>
    <m/>
    <n v="377307185.39179999"/>
    <n v="323.09119700000002"/>
    <n v="56.800508999999998"/>
    <n v="188.61125000000001"/>
    <m/>
    <n v="227003662.578895"/>
    <n v="60.164150423791128"/>
  </r>
  <r>
    <x v="466"/>
    <n v="1223.2195999999999"/>
    <n v="211.31819999999999"/>
    <n v="713.88130000000001"/>
    <m/>
    <n v="387291085.45469999"/>
    <n v="315.839854"/>
    <n v="54.563146000000003"/>
    <n v="184.326809"/>
    <m/>
    <n v="222861623.642057"/>
    <n v="57.543700852397826"/>
  </r>
  <r>
    <x v="467"/>
    <n v="1218.69"/>
    <n v="214.4528"/>
    <n v="713.76120000000003"/>
    <m/>
    <n v="388579138.87029999"/>
    <n v="313.62723299999999"/>
    <n v="55.188963999999999"/>
    <n v="183.684899"/>
    <m/>
    <n v="225264852.11195099"/>
    <n v="57.971421926265563"/>
  </r>
  <r>
    <x v="468"/>
    <n v="1208.1595"/>
    <n v="221.58949999999999"/>
    <n v="501.3476"/>
    <m/>
    <n v="387624879.59960002"/>
    <n v="311.68265100000002"/>
    <n v="57.165964000000002"/>
    <n v="129.33834400000001"/>
    <m/>
    <n v="228071329.30576"/>
    <n v="58.838155471689014"/>
  </r>
  <r>
    <x v="469"/>
    <n v="1183.2731000000001"/>
    <n v="217.48949999999999"/>
    <n v="400.08449999999999"/>
    <m/>
    <n v="385146009.82450002"/>
    <n v="307.227148"/>
    <n v="56.469363000000001"/>
    <n v="103.87865600000001"/>
    <m/>
    <n v="225758366.06358099"/>
    <n v="58.616306622637119"/>
  </r>
  <r>
    <x v="470"/>
    <n v="1153.8282999999999"/>
    <n v="214.7013"/>
    <n v="352.12360000000001"/>
    <m/>
    <n v="383564912.88950002"/>
    <n v="300.816957"/>
    <n v="55.975219000000003"/>
    <n v="91.802869999999999"/>
    <m/>
    <n v="226602775.324424"/>
    <n v="59.078077193600151"/>
  </r>
  <r>
    <x v="471"/>
    <n v="1175.3154"/>
    <n v="217.13980000000001"/>
    <n v="352.0641"/>
    <m/>
    <n v="383050190.13419998"/>
    <n v="306.83065299999998"/>
    <n v="56.687035999999999"/>
    <n v="91.910696999999999"/>
    <m/>
    <n v="228760992.81294799"/>
    <n v="59.720892641458434"/>
  </r>
  <r>
    <x v="472"/>
    <n v="1189.1159"/>
    <n v="220.52500000000001"/>
    <n v="353.04059999999998"/>
    <m/>
    <n v="382061743.33240002"/>
    <n v="311.23657900000001"/>
    <n v="57.719728000000003"/>
    <n v="92.404070000000004"/>
    <m/>
    <n v="232550647.89994499"/>
    <n v="60.86729487009174"/>
  </r>
  <r>
    <x v="473"/>
    <n v="1147.6410000000001"/>
    <n v="216.71270000000001"/>
    <n v="351.39159999999998"/>
    <m/>
    <n v="381614206.5363"/>
    <n v="300.73330099999998"/>
    <n v="56.788426000000001"/>
    <n v="92.080325000000002"/>
    <m/>
    <n v="233098812.36906099"/>
    <n v="61.082320410649629"/>
  </r>
  <r>
    <x v="474"/>
    <n v="1104.0751"/>
    <n v="210.9965"/>
    <n v="251.4975"/>
    <m/>
    <n v="379585401.33200002"/>
    <n v="290.86342500000001"/>
    <n v="55.586041999999999"/>
    <n v="66.255841000000004"/>
    <m/>
    <n v="231465627.568856"/>
    <n v="60.978537835391421"/>
  </r>
  <r>
    <x v="475"/>
    <n v="1097.6597999999999"/>
    <n v="212.42920000000001"/>
    <n v="200.5419"/>
    <m/>
    <n v="379066511.33410001"/>
    <n v="289.56918300000001"/>
    <n v="56.040086000000002"/>
    <n v="52.904145999999997"/>
    <m/>
    <n v="234671786.326056"/>
    <n v="61.907812826868792"/>
  </r>
  <r>
    <x v="476"/>
    <n v="1111.4277999999999"/>
    <n v="215.53049999999999"/>
    <n v="152.56639999999999"/>
    <m/>
    <n v="378353714.99309999"/>
    <n v="293.75363700000003"/>
    <n v="56.965344999999999"/>
    <n v="40.323748000000002"/>
    <m/>
    <n v="240982345.91907901"/>
    <n v="63.692343003285636"/>
  </r>
  <r>
    <x v="477"/>
    <n v="1156.7243000000001"/>
    <n v="218.8141"/>
    <n v="154.4795"/>
    <m/>
    <n v="375985811.93419999"/>
    <n v="307.65105"/>
    <n v="58.197434999999999"/>
    <n v="41.086523999999997"/>
    <m/>
    <n v="245281916.64884299"/>
    <n v="65.237013967901788"/>
  </r>
  <r>
    <x v="478"/>
    <n v="1136.6946"/>
    <n v="219.39019999999999"/>
    <n v="152.20849999999999"/>
    <m/>
    <n v="376102304.69889998"/>
    <n v="302.23016100000001"/>
    <n v="58.332585999999999"/>
    <n v="40.469973000000003"/>
    <m/>
    <n v="245733494.81884801"/>
    <n v="65.336875565167659"/>
  </r>
  <r>
    <x v="479"/>
    <n v="1125.2045000000001"/>
    <n v="217.97329999999999"/>
    <n v="152.1311"/>
    <m/>
    <n v="375541665.99760002"/>
    <n v="299.62174700000003"/>
    <n v="58.042374000000002"/>
    <n v="40.509779000000002"/>
    <m/>
    <n v="244264151.39273199"/>
    <n v="65.043155928879813"/>
  </r>
  <r>
    <x v="480"/>
    <n v="1132.8786"/>
    <n v="217.78890000000001"/>
    <n v="102.7115"/>
    <m/>
    <n v="375331010.07679999"/>
    <n v="301.83453300000002"/>
    <n v="58.025821000000001"/>
    <n v="27.365577999999999"/>
    <m/>
    <n v="243747392.49674499"/>
    <n v="64.941980798993811"/>
  </r>
  <r>
    <x v="481"/>
    <n v="1086.0568000000001"/>
    <n v="217.3604"/>
    <n v="199.5976"/>
    <m/>
    <n v="376547846.78799999"/>
    <n v="288.42464799999999"/>
    <n v="57.724510000000002"/>
    <n v="53.007233999999997"/>
    <m/>
    <n v="246300072.85811299"/>
    <n v="65.410033534671157"/>
  </r>
  <r>
    <x v="482"/>
    <n v="1086.2322999999999"/>
    <n v="218.84350000000001"/>
    <n v="198.90520000000001"/>
    <m/>
    <n v="377639443.64319998"/>
    <n v="287.637406"/>
    <n v="57.950381999999998"/>
    <n v="52.670662999999998"/>
    <m/>
    <n v="247866400.01225099"/>
    <n v="65.635728519513265"/>
  </r>
  <r>
    <x v="483"/>
    <n v="1094.1491000000001"/>
    <n v="219.77430000000001"/>
    <n v="199.32409999999999"/>
    <m/>
    <n v="378112559.19679999"/>
    <n v="289.37126599999999"/>
    <n v="58.124040999999998"/>
    <n v="52.715546000000003"/>
    <m/>
    <n v="247982594.78334901"/>
    <n v="65.584331636622267"/>
  </r>
  <r>
    <x v="484"/>
    <n v="1064.6858"/>
    <n v="216.77770000000001"/>
    <n v="197.928"/>
    <m/>
    <n v="380548184.14999998"/>
    <n v="279.77686999999997"/>
    <n v="56.964587000000002"/>
    <n v="52.011285000000001"/>
    <m/>
    <n v="249033965.027982"/>
    <n v="65.440849648048967"/>
  </r>
  <r>
    <x v="485"/>
    <n v="1071.5318"/>
    <n v="216.92140000000001"/>
    <n v="198.33580000000001"/>
    <m/>
    <n v="381016894.62330002"/>
    <n v="281.22947199999999"/>
    <n v="56.932226"/>
    <n v="52.054332000000002"/>
    <m/>
    <n v="248779488.85033199"/>
    <n v="65.29355846445938"/>
  </r>
  <r>
    <x v="486"/>
    <n v="1084.0301999999999"/>
    <n v="218.858"/>
    <n v="595.75969999999995"/>
    <m/>
    <n v="380215014.83990002"/>
    <n v="285.109782"/>
    <n v="57.561641000000002"/>
    <n v="156.69020900000001"/>
    <m/>
    <n v="251234959.64197999"/>
    <n v="66.077074769856054"/>
  </r>
  <r>
    <x v="487"/>
    <n v="1081.7657999999999"/>
    <n v="220.10650000000001"/>
    <n v="715.14509999999996"/>
    <m/>
    <n v="381109937.89459997"/>
    <n v="283.84612700000002"/>
    <n v="57.754069999999999"/>
    <n v="187.64797999999999"/>
    <m/>
    <n v="254215024.30046099"/>
    <n v="66.703856032945239"/>
  </r>
  <r>
    <x v="488"/>
    <n v="1065.8687"/>
    <n v="217.2901"/>
    <n v="715.56849999999997"/>
    <m/>
    <n v="379587468.71969998"/>
    <n v="280.79659800000002"/>
    <n v="57.243749999999999"/>
    <n v="188.51214999999999"/>
    <m/>
    <n v="249574979.38030601"/>
    <n v="65.749003838849191"/>
  </r>
  <r>
    <x v="489"/>
    <n v="1076.2112999999999"/>
    <n v="218.47819999999999"/>
    <n v="714.76930000000004"/>
    <m/>
    <n v="378168298.53920001"/>
    <n v="284.58527700000002"/>
    <n v="57.772742999999998"/>
    <n v="189.00825399999999"/>
    <m/>
    <n v="249823653.31910199"/>
    <n v="66.061500735024154"/>
  </r>
  <r>
    <x v="490"/>
    <n v="1098.0488"/>
    <n v="219.74019999999999"/>
    <n v="715.44809999999995"/>
    <m/>
    <n v="378415332.43110001"/>
    <n v="290.17027200000001"/>
    <n v="58.068523999999996"/>
    <n v="189.06424699999999"/>
    <m/>
    <n v="249126034.58043399"/>
    <n v="65.834022363719541"/>
  </r>
  <r>
    <x v="491"/>
    <n v="1105.8178"/>
    <n v="221.56620000000001"/>
    <n v="711.37720000000002"/>
    <m/>
    <n v="378941420.45910001"/>
    <n v="291.817611"/>
    <n v="58.469776000000003"/>
    <n v="187.727485"/>
    <m/>
    <n v="247411201.761226"/>
    <n v="65.290091925416647"/>
  </r>
  <r>
    <x v="492"/>
    <n v="1102.7873999999999"/>
    <n v="224.6866"/>
    <n v="658.63589999999999"/>
    <m/>
    <n v="379221370.36500001"/>
    <n v="290.80307299999998"/>
    <n v="59.249456000000002"/>
    <n v="173.68111400000001"/>
    <m/>
    <n v="250623163.42692399"/>
    <n v="66.088881854337373"/>
  </r>
  <r>
    <x v="493"/>
    <n v="1091.3823"/>
    <n v="224.15610000000001"/>
    <n v="658.3587"/>
    <m/>
    <n v="378999586.79979998"/>
    <n v="287.96398199999999"/>
    <n v="59.144154"/>
    <n v="173.709609"/>
    <m/>
    <n v="251062469.970489"/>
    <n v="66.243467991723278"/>
  </r>
  <r>
    <x v="494"/>
    <n v="1080.2573"/>
    <n v="220.61109999999999"/>
    <n v="714.2278"/>
    <m/>
    <n v="380684752.77109998"/>
    <n v="283.76689399999998"/>
    <n v="57.951126000000002"/>
    <n v="187.616603"/>
    <m/>
    <n v="250587891.00196901"/>
    <n v="65.8255654259533"/>
  </r>
  <r>
    <x v="495"/>
    <n v="1078.9378999999999"/>
    <n v="221.27189999999999"/>
    <n v="713.577"/>
    <m/>
    <n v="379662493.10659999"/>
    <n v="284.18343099999998"/>
    <n v="58.281210999999999"/>
    <n v="187.950354"/>
    <m/>
    <n v="251374701.22652999"/>
    <n v="66.210043338663453"/>
  </r>
  <r>
    <x v="496"/>
    <n v="1089.6921"/>
    <n v="222.20490000000001"/>
    <n v="714.68560000000002"/>
    <m/>
    <n v="381904039.21569997"/>
    <n v="285.331389"/>
    <n v="58.183438000000002"/>
    <n v="187.13748100000001"/>
    <m/>
    <n v="251257635.48456499"/>
    <n v="65.790777180718507"/>
  </r>
  <r>
    <x v="497"/>
    <n v="1175.6113"/>
    <n v="238.74029999999999"/>
    <n v="772.45479999999998"/>
    <m/>
    <n v="383333184.93400002"/>
    <n v="306.68132700000001"/>
    <n v="62.280101999999999"/>
    <n v="201.51002600000001"/>
    <m/>
    <n v="263962750.97375301"/>
    <n v="68.85987473774297"/>
  </r>
  <r>
    <x v="498"/>
    <n v="1198.2684999999999"/>
    <n v="245.3083"/>
    <n v="767.65200000000004"/>
    <m/>
    <n v="381037161.64139998"/>
    <n v="314.47549500000002"/>
    <n v="64.379101000000006"/>
    <n v="201.46381400000001"/>
    <m/>
    <n v="264417151.896171"/>
    <n v="69.39405877293882"/>
  </r>
  <r>
    <x v="499"/>
    <n v="1198.5576000000001"/>
    <n v="246.21279999999999"/>
    <n v="767.01840000000004"/>
    <m/>
    <n v="381855100.62730002"/>
    <n v="313.87759299999999"/>
    <n v="64.478070000000002"/>
    <n v="200.86634900000001"/>
    <m/>
    <n v="264986982.69728899"/>
    <n v="69.394642696136927"/>
  </r>
  <r>
    <x v="500"/>
    <n v="1192.1547"/>
    <n v="249.46459999999999"/>
    <n v="580.53560000000004"/>
    <m/>
    <n v="380749352.53570002"/>
    <n v="313.10747900000001"/>
    <n v="65.519375999999994"/>
    <n v="152.47185500000001"/>
    <m/>
    <n v="269869900.71589202"/>
    <n v="70.878623671615657"/>
  </r>
  <r>
    <x v="501"/>
    <n v="1223.6903"/>
    <n v="256.36489999999998"/>
    <n v="527.68389999999999"/>
    <m/>
    <n v="380719931.64719999"/>
    <n v="321.41482400000001"/>
    <n v="67.336873999999995"/>
    <n v="138.601596"/>
    <m/>
    <n v="273766203.04119301"/>
    <n v="71.907504778311079"/>
  </r>
  <r>
    <x v="502"/>
    <n v="1240.0468000000001"/>
    <n v="260.8809"/>
    <n v="474.92599999999999"/>
    <m/>
    <n v="380293011.25209999"/>
    <n v="326.07667300000003"/>
    <n v="68.599971999999994"/>
    <n v="124.88423"/>
    <m/>
    <n v="278581909.879511"/>
    <n v="73.254543637888816"/>
  </r>
  <r>
    <x v="503"/>
    <n v="1246.9249"/>
    <n v="262.43090000000001"/>
    <n v="473.80189999999999"/>
    <m/>
    <n v="380707212.04070002"/>
    <n v="327.52857299999999"/>
    <n v="68.932473999999999"/>
    <n v="124.453093"/>
    <m/>
    <n v="280265967.31480098"/>
    <n v="73.617194119463846"/>
  </r>
  <r>
    <x v="504"/>
    <n v="1119.6224"/>
    <n v="243.82140000000001"/>
    <n v="615.38720000000001"/>
    <m/>
    <n v="380653690.23769999"/>
    <n v="294.13149800000002"/>
    <n v="64.053338999999994"/>
    <n v="161.665896"/>
    <m/>
    <n v="279539965.70977902"/>
    <n v="73.436820101552073"/>
  </r>
  <r>
    <x v="505"/>
    <n v="1124.1596"/>
    <n v="242.98390000000001"/>
    <n v="566.84100000000001"/>
    <m/>
    <n v="381119741.26539999"/>
    <n v="294.962312"/>
    <n v="63.755265000000001"/>
    <n v="148.730422"/>
    <m/>
    <n v="278193367.689367"/>
    <n v="72.993691369989079"/>
  </r>
  <r>
    <x v="506"/>
    <n v="1146.6862000000001"/>
    <n v="243.1275"/>
    <n v="571.10230000000001"/>
    <m/>
    <n v="382371772.8488"/>
    <n v="299.88777499999998"/>
    <n v="63.584060999999998"/>
    <n v="149.35786100000001"/>
    <m/>
    <n v="274892390.75752002"/>
    <n v="71.891392167752883"/>
  </r>
  <r>
    <x v="507"/>
    <n v="1142.5931"/>
    <n v="242.0558"/>
    <n v="622.74649999999997"/>
    <m/>
    <n v="384584336.54350001"/>
    <n v="297.09818899999999"/>
    <n v="62.939588999999998"/>
    <n v="161.92716200000001"/>
    <m/>
    <n v="270452361.00163603"/>
    <n v="70.323290707146469"/>
  </r>
  <r>
    <x v="508"/>
    <n v="1138.0512000000001"/>
    <n v="243.34469999999999"/>
    <n v="621.13980000000004"/>
    <m/>
    <n v="344115414.54820001"/>
    <n v="330.71787899999998"/>
    <n v="70.716013000000004"/>
    <n v="180.50333499999999"/>
    <m/>
    <n v="265881004.89496601"/>
    <n v="77.265066792793803"/>
  </r>
  <r>
    <x v="509"/>
    <n v="1128.6974"/>
    <n v="242.8518"/>
    <n v="621.02639999999997"/>
    <m/>
    <n v="344477964.7252"/>
    <n v="327.65445599999998"/>
    <n v="70.498501000000005"/>
    <n v="180.28044299999999"/>
    <m/>
    <n v="266578295.093483"/>
    <n v="77.386167590179582"/>
  </r>
  <r>
    <x v="510"/>
    <n v="1122.0582999999999"/>
    <n v="243.40350000000001"/>
    <n v="618.94629999999995"/>
    <m/>
    <n v="344468398.8197"/>
    <n v="325.73620799999998"/>
    <n v="70.660617999999999"/>
    <n v="179.681591"/>
    <m/>
    <n v="268451408.72922599"/>
    <n v="77.932085976263252"/>
  </r>
  <r>
    <x v="511"/>
    <n v="1122.2793999999999"/>
    <n v="251.488"/>
    <n v="574.95280000000002"/>
    <m/>
    <n v="338467283.0262"/>
    <n v="331.57692200000002"/>
    <n v="74.302012000000005"/>
    <n v="169.86953500000001"/>
    <m/>
    <n v="275568033.51788402"/>
    <n v="81.416446237893226"/>
  </r>
  <r>
    <x v="512"/>
    <n v="1132.1713999999999"/>
    <n v="252.2304"/>
    <n v="578.78319999999997"/>
    <m/>
    <n v="341100943.05489999"/>
    <n v="331.91681899999998"/>
    <n v="73.945970000000003"/>
    <n v="169.680915"/>
    <m/>
    <n v="274535306.26224101"/>
    <n v="80.485062223370846"/>
  </r>
  <r>
    <x v="513"/>
    <n v="1128.3977"/>
    <n v="253.08090000000001"/>
    <n v="579.28009999999995"/>
    <m/>
    <n v="344007551.11519998"/>
    <n v="328.01538699999998"/>
    <n v="73.568414000000004"/>
    <n v="168.391682"/>
    <m/>
    <n v="275267609.05383301"/>
    <n v="80.017897328553815"/>
  </r>
  <r>
    <x v="514"/>
    <n v="1113.7528"/>
    <n v="253.7346"/>
    <n v="574.84190000000001"/>
    <m/>
    <n v="343685835.34530002"/>
    <n v="324.06130400000001"/>
    <n v="73.827483000000001"/>
    <n v="167.25795500000001"/>
    <m/>
    <n v="278929731.815216"/>
    <n v="81.158343792369621"/>
  </r>
  <r>
    <x v="515"/>
    <n v="1144.2378000000001"/>
    <n v="258.69979999999998"/>
    <n v="595.52350000000001"/>
    <m/>
    <n v="348049580.09210002"/>
    <n v="328.75712700000003"/>
    <n v="74.328433000000004"/>
    <n v="171.10306499999999"/>
    <m/>
    <n v="283889780.74371099"/>
    <n v="81.565902383387098"/>
  </r>
  <r>
    <x v="516"/>
    <n v="1036.5174"/>
    <n v="233.68430000000001"/>
    <n v="600.0367"/>
    <m/>
    <n v="350570373.55320001"/>
    <n v="295.666"/>
    <n v="66.658314000000004"/>
    <n v="171.16012799999999"/>
    <m/>
    <n v="283892082.99521399"/>
    <n v="80.980055478684818"/>
  </r>
  <r>
    <x v="517"/>
    <n v="1023.3977"/>
    <n v="228.26650000000001"/>
    <n v="604.40599999999995"/>
    <m/>
    <n v="351659816.36580002"/>
    <n v="291.01923299999999"/>
    <n v="64.911169999999998"/>
    <n v="171.872353"/>
    <m/>
    <n v="282953121.84014702"/>
    <n v="80.462170732016872"/>
  </r>
  <r>
    <x v="518"/>
    <n v="1115.2333000000001"/>
    <n v="246.5848"/>
    <n v="662.34870000000001"/>
    <m/>
    <n v="350075946.14609998"/>
    <n v="318.56896"/>
    <n v="70.437516000000002"/>
    <n v="189.20143100000001"/>
    <m/>
    <n v="302416002.77804399"/>
    <n v="86.385827448948547"/>
  </r>
  <r>
    <x v="519"/>
    <n v="1102.2138"/>
    <n v="242.7884"/>
    <n v="665.02170000000001"/>
    <m/>
    <n v="349255010.07740003"/>
    <n v="315.58997499999998"/>
    <n v="69.516081999999997"/>
    <n v="190.41149899999999"/>
    <m/>
    <n v="272127561.46169698"/>
    <n v="77.916580610079009"/>
  </r>
  <r>
    <x v="520"/>
    <n v="1006.0456"/>
    <n v="222.17599999999999"/>
    <n v="646.80110000000002"/>
    <m/>
    <n v="348129736.18349999"/>
    <n v="288.98582800000003"/>
    <n v="63.819885999999997"/>
    <n v="185.79311999999999"/>
    <m/>
    <n v="267075389.78973901"/>
    <n v="76.717201097973131"/>
  </r>
  <r>
    <x v="521"/>
    <n v="1006.3462"/>
    <n v="220.95480000000001"/>
    <n v="649.42719999999997"/>
    <m/>
    <n v="349204783.2766"/>
    <n v="288.18225000000001"/>
    <n v="63.273704000000002"/>
    <n v="185.97316900000001"/>
    <m/>
    <n v="267382320.38207501"/>
    <n v="76.568916918381774"/>
  </r>
  <r>
    <x v="522"/>
    <n v="1008.4902"/>
    <n v="221.21100000000001"/>
    <n v="649.20479999999998"/>
    <m/>
    <n v="349588720.0959"/>
    <n v="288.47904499999999"/>
    <n v="63.277498999999999"/>
    <n v="185.70530500000001"/>
    <m/>
    <n v="266028182.729029"/>
    <n v="76.097473241142197"/>
  </r>
  <r>
    <x v="523"/>
    <n v="1009.1682"/>
    <n v="222.71950000000001"/>
    <n v="645.71050000000002"/>
    <m/>
    <n v="349404810.00099999"/>
    <n v="288.82493099999999"/>
    <n v="63.742539999999998"/>
    <n v="184.80297999999999"/>
    <m/>
    <n v="250844701.18063101"/>
    <n v="71.791999995624877"/>
  </r>
  <r>
    <x v="524"/>
    <n v="1002.0453"/>
    <n v="222.80860000000001"/>
    <n v="692.57719999999995"/>
    <m/>
    <n v="348720209.10759997"/>
    <n v="287.34936299999998"/>
    <n v="63.893228000000001"/>
    <n v="198.60541000000001"/>
    <m/>
    <n v="252774851.28957501"/>
    <n v="72.486436027451333"/>
  </r>
  <r>
    <x v="525"/>
    <n v="997.27710000000002"/>
    <n v="221.84530000000001"/>
    <n v="615.20669999999996"/>
    <m/>
    <n v="347771795.73970002"/>
    <n v="286.76192600000002"/>
    <n v="63.790481"/>
    <n v="176.89953800000001"/>
    <m/>
    <n v="251661731.99223599"/>
    <n v="72.364043052128238"/>
  </r>
  <r>
    <x v="526"/>
    <n v="964.16809999999998"/>
    <n v="213.55520000000001"/>
    <n v="620.92909999999995"/>
    <m/>
    <n v="348767910.01499999"/>
    <n v="276.44977399999999"/>
    <n v="61.231321000000001"/>
    <n v="178.035043"/>
    <m/>
    <n v="250805754.64611399"/>
    <n v="71.911935543418309"/>
  </r>
  <r>
    <x v="527"/>
    <n v="961.1884"/>
    <n v="213.29640000000001"/>
    <n v="620.40859999999998"/>
    <m/>
    <n v="348773059.43769997"/>
    <n v="275.59135500000002"/>
    <n v="61.156213999999999"/>
    <n v="177.88317699999999"/>
    <m/>
    <n v="251306514.925982"/>
    <n v="72.054451490933445"/>
  </r>
  <r>
    <x v="528"/>
    <n v="951.83339999999998"/>
    <n v="214.131"/>
    <n v="618.44159999999999"/>
    <m/>
    <n v="349852022.26990002"/>
    <n v="272.06742800000001"/>
    <n v="61.206162999999997"/>
    <n v="176.77233799999999"/>
    <m/>
    <n v="253546185.83061501"/>
    <n v="72.472408244366804"/>
  </r>
  <r>
    <x v="529"/>
    <n v="959.33510000000001"/>
    <n v="217.77500000000001"/>
    <n v="566.21010000000001"/>
    <m/>
    <n v="351818189.01490003"/>
    <n v="272.67922199999998"/>
    <n v="61.89987"/>
    <n v="160.93826799999999"/>
    <m/>
    <n v="253346800.505521"/>
    <n v="72.010717016905389"/>
  </r>
  <r>
    <x v="530"/>
    <n v="949.60569999999996"/>
    <n v="219.2201"/>
    <n v="536.39340000000004"/>
    <m/>
    <n v="387501861.58859998"/>
    <n v="245.058358"/>
    <n v="56.572657"/>
    <n v="138.423438"/>
    <m/>
    <n v="255265098.198237"/>
    <n v="65.87454758326939"/>
  </r>
  <r>
    <x v="531"/>
    <n v="966.57439999999997"/>
    <n v="219.9391"/>
    <n v="540.64380000000006"/>
    <m/>
    <n v="389802126.78289998"/>
    <n v="247.96539899999999"/>
    <n v="56.423268"/>
    <n v="138.69698600000001"/>
    <m/>
    <n v="253181220.411125"/>
    <n v="64.951215761871438"/>
  </r>
  <r>
    <x v="532"/>
    <n v="964.40009999999995"/>
    <n v="219.99340000000001"/>
    <n v="539.91650000000004"/>
    <m/>
    <n v="390096348.70649999"/>
    <n v="247.221001"/>
    <n v="56.394632000000001"/>
    <n v="138.405935"/>
    <m/>
    <n v="253671160.40896901"/>
    <n v="65.027822293160114"/>
  </r>
  <r>
    <x v="533"/>
    <n v="968.51340000000005"/>
    <n v="221.02420000000001"/>
    <n v="535.50840000000005"/>
    <m/>
    <n v="388189385.1825"/>
    <n v="249.49507600000001"/>
    <n v="56.937209000000003"/>
    <n v="137.95029400000001"/>
    <m/>
    <n v="252843430.733172"/>
    <n v="65.134040338146377"/>
  </r>
  <r>
    <x v="534"/>
    <n v="991.16629999999998"/>
    <n v="224.2791"/>
    <n v="536.22670000000005"/>
    <m/>
    <n v="390116015.2719"/>
    <n v="254.069626"/>
    <n v="57.490360000000003"/>
    <n v="137.453137"/>
    <m/>
    <n v="253194496.85075399"/>
    <n v="64.902359026271839"/>
  </r>
  <r>
    <x v="535"/>
    <n v="989.91459999999995"/>
    <n v="223.01429999999999"/>
    <n v="558.05179999999996"/>
    <m/>
    <n v="390282818.72729999"/>
    <n v="253.640322"/>
    <n v="57.141716000000002"/>
    <n v="142.986515"/>
    <m/>
    <n v="262276238.723867"/>
    <n v="67.201584630125808"/>
  </r>
  <r>
    <x v="536"/>
    <n v="977.95450000000005"/>
    <n v="219.88419999999999"/>
    <n v="557.70349999999996"/>
    <m/>
    <n v="391049263.50040001"/>
    <n v="250.084731"/>
    <n v="56.229284"/>
    <n v="142.617197"/>
    <m/>
    <n v="262354428.54342401"/>
    <n v="67.089866426293781"/>
  </r>
  <r>
    <x v="537"/>
    <n v="992.1549"/>
    <n v="224.571"/>
    <n v="554.30560000000003"/>
    <m/>
    <n v="391299753.59939998"/>
    <n v="253.553674"/>
    <n v="57.391039999999997"/>
    <n v="141.65753900000001"/>
    <m/>
    <n v="268340593.56132799"/>
    <n v="68.576734611503582"/>
  </r>
  <r>
    <x v="538"/>
    <n v="1019.4068"/>
    <n v="234.6626"/>
    <n v="521.60450000000003"/>
    <m/>
    <n v="390328990.9659"/>
    <n v="261.16604799999999"/>
    <n v="60.119183"/>
    <n v="133.63201599999999"/>
    <m/>
    <n v="281036118.87823403"/>
    <n v="71.999806671492138"/>
  </r>
  <r>
    <x v="539"/>
    <n v="1019.9827"/>
    <n v="234.89359999999999"/>
    <n v="521.62400000000002"/>
    <m/>
    <n v="390485382.48610002"/>
    <n v="261.208933"/>
    <n v="60.154262000000003"/>
    <n v="133.58349000000001"/>
    <m/>
    <n v="281187206.06572902"/>
    <n v="72.009662506569853"/>
  </r>
  <r>
    <x v="540"/>
    <n v="1010.6988"/>
    <n v="233.64109999999999"/>
    <n v="468.98559999999998"/>
    <m/>
    <n v="388218564.42309999"/>
    <n v="260.34272800000002"/>
    <n v="60.182876999999998"/>
    <n v="120.80452699999999"/>
    <m/>
    <n v="279773839.99329197"/>
    <n v="72.066064230864669"/>
  </r>
  <r>
    <x v="541"/>
    <n v="1007.0616"/>
    <n v="234.20240000000001"/>
    <n v="315.59870000000001"/>
    <m/>
    <n v="386849821.30440003"/>
    <n v="260.32365700000003"/>
    <n v="60.540908999999999"/>
    <n v="81.581710000000001"/>
    <m/>
    <n v="281151353.30811298"/>
    <n v="72.677131492555034"/>
  </r>
  <r>
    <x v="542"/>
    <n v="1006.7338"/>
    <n v="234.06379999999999"/>
    <n v="239.52869999999999"/>
    <m/>
    <n v="386191252.66750002"/>
    <n v="260.682704"/>
    <n v="60.608260000000001"/>
    <n v="62.023336"/>
    <m/>
    <n v="281618578.01431"/>
    <n v="72.922049908980142"/>
  </r>
  <r>
    <x v="543"/>
    <n v="1013.3013"/>
    <n v="233.78380000000001"/>
    <n v="240.5558"/>
    <m/>
    <n v="385680414.76539999"/>
    <n v="262.730816"/>
    <n v="60.615938"/>
    <n v="62.371796000000003"/>
    <m/>
    <n v="279128179.18995702"/>
    <n v="72.372920299762669"/>
  </r>
  <r>
    <x v="544"/>
    <n v="1042.2003999999999"/>
    <n v="240.71860000000001"/>
    <n v="217.54759999999999"/>
    <m/>
    <n v="385894298.82499999"/>
    <n v="270.07405999999997"/>
    <n v="62.379413"/>
    <n v="56.374918999999998"/>
    <m/>
    <n v="287714378.91266102"/>
    <n v="74.557820571258873"/>
  </r>
  <r>
    <x v="545"/>
    <n v="1047.2662"/>
    <n v="241.49879999999999"/>
    <n v="217.12540000000001"/>
    <m/>
    <n v="386455297.86360002"/>
    <n v="270.99284299999999"/>
    <n v="62.490746000000001"/>
    <n v="56.183833"/>
    <m/>
    <n v="287581380.29351997"/>
    <n v="74.415173471117029"/>
  </r>
  <r>
    <x v="546"/>
    <n v="1088.4277999999999"/>
    <n v="248.92500000000001"/>
    <n v="178.69589999999999"/>
    <m/>
    <n v="387184415.76550001"/>
    <n v="281.11353500000001"/>
    <n v="64.291068999999993"/>
    <n v="46.152658000000002"/>
    <m/>
    <n v="295420517.05706298"/>
    <n v="76.299692091942504"/>
  </r>
  <r>
    <x v="547"/>
    <n v="1060.9758999999999"/>
    <n v="242.59059999999999"/>
    <n v="208.93350000000001"/>
    <m/>
    <n v="387426640.18709999"/>
    <n v="273.85207700000001"/>
    <n v="62.615879999999997"/>
    <n v="53.928531999999997"/>
    <m/>
    <n v="294695752.03412497"/>
    <n v="76.064916932869536"/>
  </r>
  <r>
    <x v="548"/>
    <n v="1043.5468000000001"/>
    <n v="237.892"/>
    <n v="215.0675"/>
    <m/>
    <n v="387702763.77789998"/>
    <n v="269.16155800000001"/>
    <n v="61.359377000000002"/>
    <n v="55.472264000000003"/>
    <m/>
    <n v="296282704.22206002"/>
    <n v="76.420065035128047"/>
  </r>
  <r>
    <x v="549"/>
    <n v="1041.6741"/>
    <n v="238.38040000000001"/>
    <n v="213.74369999999999"/>
    <m/>
    <n v="388043849.14109999"/>
    <n v="268.44236899999999"/>
    <n v="61.431305000000002"/>
    <n v="55.082357000000002"/>
    <m/>
    <n v="297026841.24975097"/>
    <n v="76.544659039743337"/>
  </r>
  <r>
    <x v="550"/>
    <n v="1045.3121000000001"/>
    <n v="238.6557"/>
    <n v="214.3682"/>
    <m/>
    <n v="388132635.93910003"/>
    <n v="269.31826999999998"/>
    <n v="61.488182000000002"/>
    <n v="55.230656000000003"/>
    <m/>
    <n v="296555329.501598"/>
    <n v="76.405667043193205"/>
  </r>
  <r>
    <x v="551"/>
    <n v="1116.3094000000001"/>
    <n v="255.19159999999999"/>
    <n v="187.1773"/>
    <m/>
    <n v="392148070.88859999"/>
    <n v="284.665279"/>
    <n v="65.075316999999998"/>
    <n v="47.731282"/>
    <m/>
    <n v="308001089.06537402"/>
    <n v="78.542038564017275"/>
  </r>
  <r>
    <x v="552"/>
    <n v="1057.4722999999999"/>
    <n v="244.1593"/>
    <n v="188.38140000000001"/>
    <m/>
    <n v="393777303.9127"/>
    <n v="268.545772"/>
    <n v="62.004412000000002"/>
    <n v="47.839578000000003"/>
    <m/>
    <n v="302965408.18827099"/>
    <n v="76.93826057975096"/>
  </r>
  <r>
    <x v="553"/>
    <n v="1040.0241000000001"/>
    <n v="243.48609999999999"/>
    <n v="187.02539999999999"/>
    <m/>
    <n v="395029018.17400002"/>
    <n v="263.27789899999999"/>
    <n v="61.637523000000002"/>
    <n v="47.344723999999999"/>
    <m/>
    <n v="304209262.759781"/>
    <n v="77.009345836407576"/>
  </r>
  <r>
    <x v="554"/>
    <n v="1020.2251"/>
    <n v="243.0932"/>
    <n v="184.93"/>
    <m/>
    <n v="396442078.89069998"/>
    <n v="257.34531099999998"/>
    <n v="61.318717999999997"/>
    <n v="46.647419999999997"/>
    <m/>
    <n v="305961456.22663999"/>
    <n v="77.176836798647273"/>
  </r>
  <r>
    <x v="555"/>
    <n v="1046.6873000000001"/>
    <n v="249.3683"/>
    <n v="181.83850000000001"/>
    <m/>
    <n v="398907204.77630001"/>
    <n v="262.388668"/>
    <n v="62.512858999999999"/>
    <n v="45.584159999999997"/>
    <m/>
    <n v="308584353.25278503"/>
    <n v="77.357427882465444"/>
  </r>
  <r>
    <x v="556"/>
    <n v="1051.7855999999999"/>
    <n v="250.85409999999999"/>
    <n v="181.83500000000001"/>
    <m/>
    <n v="400039685.44029999"/>
    <n v="262.92031500000002"/>
    <n v="62.707304000000001"/>
    <n v="45.454239999999999"/>
    <m/>
    <n v="310001104.15872198"/>
    <n v="77.492587721021252"/>
  </r>
  <r>
    <x v="557"/>
    <n v="1040.3150000000001"/>
    <n v="250.98429999999999"/>
    <n v="181.68049999999999"/>
    <m/>
    <n v="401030718.50639999"/>
    <n v="259.410303"/>
    <n v="62.584806999999998"/>
    <n v="45.303387000000001"/>
    <m/>
    <n v="311104139.355676"/>
    <n v="77.57613693892408"/>
  </r>
  <r>
    <x v="558"/>
    <n v="1034.4398000000001"/>
    <n v="247.62469999999999"/>
    <n v="182.41929999999999"/>
    <m/>
    <n v="400599084.65439999"/>
    <n v="258.223206"/>
    <n v="61.813595999999997"/>
    <n v="45.536624000000003"/>
    <m/>
    <n v="310779621.22469997"/>
    <n v="77.578714762369472"/>
  </r>
  <r>
    <x v="559"/>
    <n v="1178.4319"/>
    <n v="284.964"/>
    <n v="178.03569999999999"/>
    <m/>
    <n v="400966108.84460002"/>
    <n v="293.89813099999998"/>
    <n v="71.069348000000005"/>
    <n v="44.401682999999998"/>
    <m/>
    <n v="356434177.84465098"/>
    <n v="88.893841644554556"/>
  </r>
  <r>
    <x v="560"/>
    <n v="1176.7476999999999"/>
    <n v="285.08769999999998"/>
    <n v="178.1182"/>
    <m/>
    <n v="401415232.39310002"/>
    <n v="293.14973700000002"/>
    <n v="71.020647999999994"/>
    <n v="44.372556000000003"/>
    <m/>
    <n v="356492991.51363498"/>
    <n v="88.809034322974227"/>
  </r>
  <r>
    <x v="561"/>
    <n v="1176.0126"/>
    <n v="283.9187"/>
    <n v="178.9425"/>
    <m/>
    <n v="400254747.35750002"/>
    <n v="293.81602800000002"/>
    <n v="70.934499000000002"/>
    <n v="44.707152000000001"/>
    <m/>
    <n v="354362691.53392297"/>
    <n v="88.534288193567107"/>
  </r>
  <r>
    <x v="562"/>
    <n v="1183.1564000000001"/>
    <n v="284.45890000000003"/>
    <n v="179.2098"/>
    <m/>
    <n v="400096715.85479999"/>
    <n v="295.71759900000001"/>
    <n v="71.097533999999996"/>
    <n v="44.791620000000002"/>
    <m/>
    <n v="354264036.05425698"/>
    <n v="88.544599846908952"/>
  </r>
  <r>
    <x v="563"/>
    <n v="1203.0437999999999"/>
    <n v="283.16149999999999"/>
    <n v="182.37620000000001"/>
    <m/>
    <n v="396391458.204"/>
    <n v="303.498921"/>
    <n v="71.434814000000003"/>
    <n v="46.009115000000001"/>
    <m/>
    <n v="349907887.24654698"/>
    <n v="88.273316693537183"/>
  </r>
  <r>
    <x v="564"/>
    <n v="1199.5708999999999"/>
    <n v="281.33170000000001"/>
    <n v="182.03030000000001"/>
    <m/>
    <n v="394628910.2105"/>
    <n v="303.97440999999998"/>
    <n v="71.290189999999996"/>
    <n v="46.126955000000002"/>
    <m/>
    <n v="348442769.30592901"/>
    <n v="88.296310860769239"/>
  </r>
  <r>
    <x v="565"/>
    <n v="1194.5317"/>
    <n v="282.73180000000002"/>
    <n v="206.7587"/>
    <m/>
    <n v="396687820.26050001"/>
    <n v="301.12638700000002"/>
    <n v="71.273122999999998"/>
    <n v="52.121262000000002"/>
    <m/>
    <n v="349486137.08710802"/>
    <n v="88.101050558498301"/>
  </r>
  <r>
    <x v="566"/>
    <n v="1202.3028999999999"/>
    <n v="282.8143"/>
    <n v="382.7962"/>
    <m/>
    <n v="396124639.25019997"/>
    <n v="303.51631300000003"/>
    <n v="71.395280999999997"/>
    <n v="96.635292000000007"/>
    <m/>
    <n v="366510982.827335"/>
    <n v="92.524156922195289"/>
  </r>
  <r>
    <x v="567"/>
    <n v="1210.5254"/>
    <n v="282.60289999999998"/>
    <n v="504.81349999999998"/>
    <m/>
    <n v="396374115.61790001"/>
    <n v="305.39971000000003"/>
    <n v="71.297011999999995"/>
    <n v="127.357837"/>
    <m/>
    <n v="364039958.412386"/>
    <n v="91.842515459136649"/>
  </r>
  <r>
    <x v="568"/>
    <n v="1209.6469"/>
    <n v="280.61430000000001"/>
    <n v="508.0403"/>
    <m/>
    <n v="397606445.82980001"/>
    <n v="304.23221599999999"/>
    <n v="70.575892999999994"/>
    <n v="127.774664"/>
    <m/>
    <n v="362365713.67621398"/>
    <n v="91.136780471443558"/>
  </r>
  <r>
    <x v="569"/>
    <n v="1204.5634"/>
    <n v="281.62520000000001"/>
    <n v="506.8288"/>
    <m/>
    <n v="398340836.36699998"/>
    <n v="302.39515799999998"/>
    <n v="70.699555000000004"/>
    <n v="127.234959"/>
    <m/>
    <n v="364137004.596883"/>
    <n v="91.413425728060616"/>
  </r>
  <r>
    <x v="570"/>
    <n v="1158.4263000000001"/>
    <n v="270.45850000000002"/>
    <n v="509.79399999999998"/>
    <m/>
    <n v="399782564.47670001"/>
    <n v="289.76408800000002"/>
    <n v="67.651399999999995"/>
    <n v="127.51781699999999"/>
    <m/>
    <n v="347084201.615251"/>
    <n v="86.818243829510394"/>
  </r>
  <r>
    <x v="571"/>
    <n v="1170.2162000000001"/>
    <n v="273.32420000000002"/>
    <n v="508.75479999999999"/>
    <m/>
    <n v="400256010.00880003"/>
    <n v="292.36692799999997"/>
    <n v="68.287344000000004"/>
    <n v="127.107348"/>
    <m/>
    <n v="339049555.16173398"/>
    <n v="84.708173439864069"/>
  </r>
  <r>
    <x v="572"/>
    <n v="1147.7016000000001"/>
    <n v="270.15030000000002"/>
    <n v="508.68920000000003"/>
    <m/>
    <n v="397343160.15350002"/>
    <n v="288.84393"/>
    <n v="67.989165999999997"/>
    <n v="128.022639"/>
    <m/>
    <n v="336499628.14028698"/>
    <n v="84.687409243509265"/>
  </r>
  <r>
    <x v="573"/>
    <n v="1148.9516000000001"/>
    <n v="270.37259999999998"/>
    <n v="508.74790000000002"/>
    <m/>
    <n v="397465084.00650001"/>
    <n v="289.069819"/>
    <n v="68.024238999999994"/>
    <n v="127.998136"/>
    <m/>
    <n v="323082518.54847902"/>
    <n v="81.285761076612062"/>
  </r>
  <r>
    <x v="574"/>
    <n v="1150.1501000000001"/>
    <n v="269.68439999999998"/>
    <n v="508.37920000000003"/>
    <m/>
    <n v="397396750.77039999"/>
    <n v="289.42111299999999"/>
    <n v="67.862758999999997"/>
    <n v="127.927367"/>
    <m/>
    <n v="322103921.01139897"/>
    <n v="81.053486317380035"/>
  </r>
  <r>
    <x v="575"/>
    <n v="1140.8780999999999"/>
    <n v="270.52670000000001"/>
    <n v="504.9196"/>
    <m/>
    <n v="397306644.41930002"/>
    <n v="287.15303799999998"/>
    <n v="68.090152000000003"/>
    <n v="127.085617"/>
    <m/>
    <n v="323275627.08401799"/>
    <n v="81.366780954925858"/>
  </r>
  <r>
    <x v="576"/>
    <n v="1159.8144"/>
    <n v="276.75389999999999"/>
    <n v="502.0068"/>
    <m/>
    <n v="401703449.97039998"/>
    <n v="288.72403300000002"/>
    <n v="68.895077000000001"/>
    <n v="124.96950200000001"/>
    <m/>
    <n v="327396156.04330498"/>
    <n v="81.501952763270907"/>
  </r>
  <r>
    <x v="577"/>
    <n v="1167.6210000000001"/>
    <n v="279.27730000000003"/>
    <n v="512.14689999999996"/>
    <m/>
    <n v="402737506.04939997"/>
    <n v="289.92109799999997"/>
    <n v="69.344746000000001"/>
    <n v="127.166428"/>
    <m/>
    <n v="328693841.85178798"/>
    <n v="81.614907207443011"/>
  </r>
  <r>
    <x v="578"/>
    <n v="1111.3136999999999"/>
    <n v="264.52820000000003"/>
    <n v="495.67200000000003"/>
    <m/>
    <n v="402015640.75080001"/>
    <n v="276.43543899999997"/>
    <n v="65.800475000000006"/>
    <n v="123.296695"/>
    <m/>
    <n v="328114249.62643898"/>
    <n v="81.61728459461338"/>
  </r>
  <r>
    <x v="579"/>
    <n v="1113.2286999999999"/>
    <n v="265.27100000000002"/>
    <n v="495.56470000000002"/>
    <m/>
    <n v="401720677.07520002"/>
    <n v="277.11511100000001"/>
    <n v="66.033693"/>
    <n v="123.360516"/>
    <m/>
    <n v="328925461.824893"/>
    <n v="81.879146530294207"/>
  </r>
  <r>
    <x v="580"/>
    <n v="1107.1827000000001"/>
    <n v="262.072"/>
    <n v="495.86430000000001"/>
    <m/>
    <n v="401556116.7586"/>
    <n v="275.72303199999999"/>
    <n v="65.264104000000003"/>
    <n v="123.48568"/>
    <m/>
    <n v="329283779.28719002"/>
    <n v="82.001933364930579"/>
  </r>
  <r>
    <x v="581"/>
    <n v="1107.6775"/>
    <n v="262.11959999999999"/>
    <n v="494.55099999999999"/>
    <m/>
    <n v="400317862.62"/>
    <n v="276.69949400000002"/>
    <n v="65.477868000000001"/>
    <n v="123.53957800000001"/>
    <m/>
    <n v="315262226.59048402"/>
    <n v="78.752975080141582"/>
  </r>
  <r>
    <x v="582"/>
    <n v="1106.9631999999999"/>
    <n v="260.85140000000001"/>
    <n v="495.30560000000003"/>
    <m/>
    <n v="400562615.83810002"/>
    <n v="276.35210000000001"/>
    <n v="65.121253999999993"/>
    <n v="123.652478"/>
    <m/>
    <n v="313799506.839252"/>
    <n v="78.339688835586173"/>
  </r>
  <r>
    <x v="583"/>
    <n v="1033.3905999999999"/>
    <n v="240.7013"/>
    <n v="498.96039999999999"/>
    <m/>
    <n v="402415785.35079998"/>
    <n v="256.79673600000001"/>
    <n v="59.814079999999997"/>
    <n v="123.991259"/>
    <m/>
    <n v="311121084.44811302"/>
    <n v="77.313340026385362"/>
  </r>
  <r>
    <x v="584"/>
    <n v="1023.7492999999999"/>
    <n v="239.3974"/>
    <n v="499.02370000000002"/>
    <m/>
    <n v="402150648.15390003"/>
    <n v="254.56860599999999"/>
    <n v="59.529283999999997"/>
    <n v="124.088747"/>
    <m/>
    <n v="311615512.12752998"/>
    <n v="77.487258458496143"/>
  </r>
  <r>
    <x v="585"/>
    <n v="1023.9448"/>
    <n v="240.0249"/>
    <n v="497.97550000000001"/>
    <m/>
    <n v="401861379.06330001"/>
    <n v="254.800499"/>
    <n v="59.728282999999998"/>
    <n v="123.917233"/>
    <m/>
    <n v="311454963.01988"/>
    <n v="77.503084209249323"/>
  </r>
  <r>
    <x v="586"/>
    <n v="1010.5410000000001"/>
    <n v="232.87870000000001"/>
    <n v="500.21780000000001"/>
    <m/>
    <n v="403095469.14660001"/>
    <n v="250.69520199999999"/>
    <n v="57.772592000000003"/>
    <n v="124.094126"/>
    <m/>
    <n v="289126702.67212301"/>
    <n v="71.726606921243217"/>
  </r>
  <r>
    <x v="587"/>
    <n v="997.92819999999995"/>
    <n v="228.5034"/>
    <n v="527.68079999999998"/>
    <m/>
    <n v="403385224.7245"/>
    <n v="247.38838699999999"/>
    <n v="56.646447999999999"/>
    <n v="130.81312"/>
    <m/>
    <n v="288397446.345631"/>
    <n v="71.494300898749529"/>
  </r>
  <r>
    <x v="588"/>
    <n v="752.96979999999996"/>
    <n v="172.9605"/>
    <n v="537.38940000000002"/>
    <m/>
    <n v="402769478.60600001"/>
    <n v="186.94807800000001"/>
    <n v="42.942802"/>
    <n v="133.42356599999999"/>
    <m/>
    <n v="288948823.86122298"/>
    <n v="71.740496539431319"/>
  </r>
  <r>
    <x v="589"/>
    <n v="741.08349999999996"/>
    <n v="169.1721"/>
    <n v="531.24289999999996"/>
    <m/>
    <n v="402697409.26450002"/>
    <n v="184.029865"/>
    <n v="42.009731000000002"/>
    <n v="131.92111199999999"/>
    <m/>
    <n v="272753669.746077"/>
    <n v="67.731667368867207"/>
  </r>
  <r>
    <x v="590"/>
    <n v="966.03570000000002"/>
    <n v="219.7073"/>
    <n v="529.70090000000005"/>
    <m/>
    <n v="402037048.7317"/>
    <n v="240.28524300000001"/>
    <n v="54.648521000000002"/>
    <n v="131.75425000000001"/>
    <m/>
    <n v="272461883.77337998"/>
    <n v="67.770342219183831"/>
  </r>
  <r>
    <x v="591"/>
    <n v="979.31420000000003"/>
    <n v="222.21600000000001"/>
    <n v="530.35329999999999"/>
    <m/>
    <n v="401930984.62099999"/>
    <n v="243.65232800000001"/>
    <n v="55.287103999999999"/>
    <n v="131.951335"/>
    <m/>
    <n v="272087085.81479001"/>
    <n v="67.694976557070845"/>
  </r>
  <r>
    <x v="592"/>
    <n v="978.22270000000003"/>
    <n v="222.20920000000001"/>
    <n v="529.78160000000003"/>
    <m/>
    <n v="401836052.86540002"/>
    <n v="243.43826100000001"/>
    <n v="55.298473000000001"/>
    <n v="131.840236"/>
    <m/>
    <n v="272275537.27131402"/>
    <n v="67.757866754309404"/>
  </r>
  <r>
    <x v="593"/>
    <n v="980.72550000000001"/>
    <n v="224.00470000000001"/>
    <n v="518.60289999999998"/>
    <m/>
    <n v="404256697.73680001"/>
    <n v="242.59969100000001"/>
    <n v="55.411499999999997"/>
    <n v="128.28554299999999"/>
    <m/>
    <n v="275620245.24741399"/>
    <n v="68.179512371830256"/>
  </r>
  <r>
    <x v="594"/>
    <n v="951.64970000000005"/>
    <n v="221.06739999999999"/>
    <n v="516.7346"/>
    <m/>
    <n v="411179617.28839999"/>
    <n v="231.443792"/>
    <n v="53.764192000000001"/>
    <n v="125.67125900000001"/>
    <m/>
    <n v="272990134.72930902"/>
    <n v="66.391942414264832"/>
  </r>
  <r>
    <x v="595"/>
    <n v="946.78920000000005"/>
    <n v="220.61779999999999"/>
    <n v="516.09820000000002"/>
    <m/>
    <n v="412061683.03250003"/>
    <n v="229.76880399999999"/>
    <n v="53.539994"/>
    <n v="125.24780199999999"/>
    <m/>
    <n v="273103409.12464702"/>
    <n v="66.277312443803922"/>
  </r>
  <r>
    <x v="596"/>
    <n v="934.1377"/>
    <n v="221.70169999999999"/>
    <n v="513.53470000000004"/>
    <m/>
    <n v="411556276.40270001"/>
    <n v="226.97690499999999"/>
    <n v="53.869109000000002"/>
    <n v="124.77873099999999"/>
    <m/>
    <n v="273224457.376984"/>
    <n v="66.388115804031386"/>
  </r>
  <r>
    <x v="597"/>
    <n v="956.22280000000001"/>
    <n v="227.48670000000001"/>
    <n v="511.1259"/>
    <m/>
    <n v="413998468.25550002"/>
    <n v="230.972545"/>
    <n v="54.948681999999998"/>
    <n v="123.460819"/>
    <m/>
    <n v="275659816.46384197"/>
    <n v="66.584743085019809"/>
  </r>
  <r>
    <x v="598"/>
    <n v="957.90049999999997"/>
    <n v="228.8784"/>
    <n v="511.09480000000002"/>
    <m/>
    <n v="415520505.22509998"/>
    <n v="230.53026"/>
    <n v="55.082335999999998"/>
    <n v="123.001102"/>
    <m/>
    <n v="277139086.55211502"/>
    <n v="66.696849630075519"/>
  </r>
  <r>
    <x v="599"/>
    <n v="941.46640000000002"/>
    <n v="227.1293"/>
    <n v="507.68959999999998"/>
    <m/>
    <n v="412884452.33660001"/>
    <n v="228.021761"/>
    <n v="55.010379"/>
    <n v="122.96166599999999"/>
    <m/>
    <n v="279785460.60693097"/>
    <n v="67.763622249170723"/>
  </r>
  <r>
    <x v="600"/>
    <n v="945.28200000000004"/>
    <n v="228.29239999999999"/>
    <n v="486.11869999999999"/>
    <m/>
    <n v="413766650.79009998"/>
    <n v="228.45775499999999"/>
    <n v="55.174190000000003"/>
    <n v="117.48619600000001"/>
    <m/>
    <n v="280315461.59672302"/>
    <n v="67.747234114071816"/>
  </r>
  <r>
    <x v="601"/>
    <n v="951.41600000000005"/>
    <n v="227.7817"/>
    <n v="487.28550000000001"/>
    <m/>
    <n v="413983140.35170001"/>
    <n v="229.819987"/>
    <n v="55.021974999999998"/>
    <n v="117.706605"/>
    <m/>
    <n v="279452517.28442597"/>
    <n v="67.503357032128577"/>
  </r>
  <r>
    <x v="602"/>
    <n v="956.54390000000001"/>
    <n v="227.6114"/>
    <n v="487.90550000000002"/>
    <m/>
    <n v="414762796.829"/>
    <n v="230.624325"/>
    <n v="54.877487000000002"/>
    <n v="117.634827"/>
    <m/>
    <n v="278662114.30931002"/>
    <n v="67.185899130726014"/>
  </r>
  <r>
    <x v="603"/>
    <n v="1019.5989"/>
    <n v="242.7499"/>
    <n v="514.6866"/>
    <m/>
    <n v="415444360.50370002"/>
    <n v="245.42369500000001"/>
    <n v="58.431387000000001"/>
    <n v="123.888214"/>
    <m/>
    <n v="289795368.67515498"/>
    <n v="69.755518723083981"/>
  </r>
  <r>
    <x v="604"/>
    <n v="1012.2933"/>
    <n v="239.84379999999999"/>
    <n v="514.09169999999995"/>
    <m/>
    <n v="416304747.05500001"/>
    <n v="243.16160400000001"/>
    <n v="57.612555"/>
    <n v="123.489272"/>
    <m/>
    <n v="289175696.88006598"/>
    <n v="69.462502872171569"/>
  </r>
  <r>
    <x v="605"/>
    <n v="1007.2406"/>
    <n v="241.10599999999999"/>
    <n v="512.64660000000003"/>
    <m/>
    <n v="416863920.8689"/>
    <n v="241.623357"/>
    <n v="57.838059000000001"/>
    <n v="122.97696500000001"/>
    <m/>
    <n v="290993198.477669"/>
    <n v="69.805321091623995"/>
  </r>
  <r>
    <x v="606"/>
    <n v="996.31370000000004"/>
    <n v="242.32239999999999"/>
    <n v="510.40390000000002"/>
    <m/>
    <n v="416135730.85170001"/>
    <n v="239.420368"/>
    <n v="58.231577000000001"/>
    <n v="122.653226"/>
    <m/>
    <n v="293207533.06100303"/>
    <n v="70.459590783252054"/>
  </r>
  <r>
    <x v="607"/>
    <n v="977.52940000000001"/>
    <n v="236.626"/>
    <n v="511.53890000000001"/>
    <m/>
    <n v="413532779.28560001"/>
    <n v="236.384985"/>
    <n v="57.220615000000002"/>
    <n v="123.69972199999999"/>
    <m/>
    <n v="290121499.02731597"/>
    <n v="70.156832435028832"/>
  </r>
  <r>
    <x v="608"/>
    <n v="869.17"/>
    <n v="209.97030000000001"/>
    <n v="514.50609999999995"/>
    <m/>
    <n v="413107627.00459999"/>
    <n v="210.397955"/>
    <n v="50.827021000000002"/>
    <n v="124.545292"/>
    <m/>
    <n v="288704271.79285401"/>
    <n v="69.885969883010475"/>
  </r>
  <r>
    <x v="609"/>
    <n v="853.75540000000001"/>
    <n v="206.46420000000001"/>
    <n v="512.87959999999998"/>
    <m/>
    <n v="413228303.73189998"/>
    <n v="206.60622499999999"/>
    <n v="49.963712000000001"/>
    <n v="124.115312"/>
    <m/>
    <n v="288060066.76390499"/>
    <n v="69.709665132424377"/>
  </r>
  <r>
    <x v="610"/>
    <n v="848.56380000000001"/>
    <n v="204.75710000000001"/>
    <n v="508.94049999999999"/>
    <m/>
    <n v="413878084.25880003"/>
    <n v="205.027478"/>
    <n v="49.472805999999999"/>
    <n v="122.9687"/>
    <m/>
    <n v="292906976.94102103"/>
    <n v="70.771318434407576"/>
  </r>
  <r>
    <x v="611"/>
    <n v="845.99450000000002"/>
    <n v="205.49510000000001"/>
    <n v="507.99459999999999"/>
    <m/>
    <n v="413162060.34930003"/>
    <n v="204.76093599999999"/>
    <n v="49.737166000000002"/>
    <n v="122.952867"/>
    <m/>
    <n v="274169392.90814"/>
    <n v="66.358801840698717"/>
  </r>
  <r>
    <x v="612"/>
    <n v="861.14459999999997"/>
    <n v="209.2878"/>
    <n v="483.06389999999999"/>
    <m/>
    <n v="415409094.22009999"/>
    <n v="207.30037300000001"/>
    <n v="50.381131000000003"/>
    <n v="116.28630800000001"/>
    <m/>
    <n v="276267820.34195203"/>
    <n v="66.505000537030739"/>
  </r>
  <r>
    <x v="613"/>
    <n v="841.88390000000004"/>
    <n v="206.53290000000001"/>
    <n v="480.44670000000002"/>
    <m/>
    <n v="412251655.16109997"/>
    <n v="204.216015"/>
    <n v="50.098744000000003"/>
    <n v="116.542091"/>
    <m/>
    <n v="272554497.98150998"/>
    <n v="66.113621272181661"/>
  </r>
  <r>
    <x v="614"/>
    <n v="845.42409999999995"/>
    <n v="207.3486"/>
    <n v="479.97149999999999"/>
    <m/>
    <n v="412622042.4059"/>
    <n v="204.89067800000001"/>
    <n v="50.251460000000002"/>
    <n v="116.322312"/>
    <m/>
    <n v="273101392.51587301"/>
    <n v="66.186816129231588"/>
  </r>
  <r>
    <x v="615"/>
    <n v="847.31690000000003"/>
    <n v="208.96190000000001"/>
    <n v="452.52420000000001"/>
    <m/>
    <n v="412149192.36070001"/>
    <n v="205.58499599999999"/>
    <n v="50.700547999999998"/>
    <n v="109.796212"/>
    <m/>
    <n v="274330966.84769499"/>
    <n v="66.561083202999257"/>
  </r>
  <r>
    <x v="616"/>
    <n v="860.85760000000005"/>
    <n v="212.5147"/>
    <n v="451.84429999999998"/>
    <m/>
    <n v="413957693.26069999"/>
    <n v="207.95787000000001"/>
    <n v="51.337299000000002"/>
    <n v="109.15228999999999"/>
    <m/>
    <n v="276607781.60950202"/>
    <n v="66.820302198201091"/>
  </r>
  <r>
    <x v="617"/>
    <n v="817.59479999999996"/>
    <n v="201.94990000000001"/>
    <n v="400.73570000000001"/>
    <m/>
    <n v="415965731.236"/>
    <n v="196.553403"/>
    <n v="48.549647999999998"/>
    <n v="96.338633000000002"/>
    <m/>
    <n v="276385885.35896897"/>
    <n v="66.444388228260138"/>
  </r>
  <r>
    <x v="618"/>
    <n v="818.35850000000005"/>
    <n v="201.57230000000001"/>
    <n v="401.79539999999997"/>
    <m/>
    <n v="416852539.98890001"/>
    <n v="196.31846300000001"/>
    <n v="48.355781"/>
    <n v="96.387898000000007"/>
    <m/>
    <n v="277672374.84881002"/>
    <n v="66.611654772741431"/>
  </r>
  <r>
    <x v="619"/>
    <n v="825.24549999999999"/>
    <n v="203.61359999999999"/>
    <n v="405.03550000000001"/>
    <m/>
    <n v="419110898.50489998"/>
    <n v="196.903851"/>
    <n v="48.582273000000001"/>
    <n v="96.641604999999998"/>
    <m/>
    <n v="278933688.76793498"/>
    <n v="66.553671060089087"/>
  </r>
  <r>
    <x v="620"/>
    <n v="821.18079999999998"/>
    <n v="202.215"/>
    <n v="403.95740000000001"/>
    <m/>
    <n v="418067632.83270001"/>
    <n v="196.422955"/>
    <n v="48.368968000000002"/>
    <n v="96.624892000000003"/>
    <m/>
    <n v="267571694.94939899"/>
    <n v="64.002011621041788"/>
  </r>
  <r>
    <x v="621"/>
    <n v="886.02229999999997"/>
    <n v="218.6865"/>
    <n v="426.91640000000001"/>
    <m/>
    <n v="418490155.41790003"/>
    <n v="211.71879200000001"/>
    <n v="52.256067999999999"/>
    <n v="102.013487"/>
    <m/>
    <n v="280860413.16062301"/>
    <n v="67.112788562531094"/>
  </r>
  <r>
    <x v="622"/>
    <n v="917.18380000000002"/>
    <n v="226.3596"/>
    <n v="411.79320000000001"/>
    <m/>
    <n v="419110626.62159997"/>
    <n v="218.84050199999999"/>
    <n v="54.009511000000003"/>
    <n v="98.254058000000001"/>
    <m/>
    <n v="291598071.86375999"/>
    <n v="69.575442220183419"/>
  </r>
  <r>
    <x v="623"/>
    <n v="916.35329999999999"/>
    <n v="226.2431"/>
    <n v="411.49250000000001"/>
    <m/>
    <n v="419155652.19809997"/>
    <n v="218.61885799999999"/>
    <n v="53.975915000000001"/>
    <n v="98.171764999999994"/>
    <m/>
    <n v="290657453.433622"/>
    <n v="69.343560538759576"/>
  </r>
  <r>
    <x v="624"/>
    <n v="911.83410000000003"/>
    <n v="224.7876"/>
    <n v="412.2364"/>
    <m/>
    <n v="420214647.68040001"/>
    <n v="216.99245999999999"/>
    <n v="53.493518000000002"/>
    <n v="98.101388"/>
    <m/>
    <n v="291020522.64560902"/>
    <n v="69.255206654992335"/>
  </r>
  <r>
    <x v="625"/>
    <n v="905.82749999999999"/>
    <n v="224.5284"/>
    <n v="390.87569999999999"/>
    <m/>
    <n v="419959951.27539998"/>
    <n v="215.693782"/>
    <n v="53.464241000000001"/>
    <n v="93.074517999999998"/>
    <m/>
    <n v="292296439.20323902"/>
    <n v="69.601027030207888"/>
  </r>
  <r>
    <x v="626"/>
    <n v="901.88959999999997"/>
    <n v="224.76650000000001"/>
    <n v="390.47500000000002"/>
    <m/>
    <n v="420081732.07440001"/>
    <n v="214.69383999999999"/>
    <n v="53.505420999999998"/>
    <n v="92.952150000000003"/>
    <m/>
    <n v="292510658.65797502"/>
    <n v="69.631844549281411"/>
  </r>
  <r>
    <x v="627"/>
    <n v="899.82640000000004"/>
    <n v="223.81370000000001"/>
    <n v="391.31659999999999"/>
    <m/>
    <n v="422011317.65359998"/>
    <n v="213.223286"/>
    <n v="53.034998999999999"/>
    <n v="92.726564999999994"/>
    <m/>
    <n v="290422741.45568401"/>
    <n v="68.818709192551097"/>
  </r>
  <r>
    <x v="628"/>
    <n v="893.73199999999997"/>
    <n v="220.9813"/>
    <n v="390.9178"/>
    <m/>
    <n v="419814439.15609998"/>
    <n v="212.88738900000001"/>
    <n v="52.637850999999998"/>
    <n v="93.116806999999994"/>
    <m/>
    <n v="286172040.14782101"/>
    <n v="68.166316700082191"/>
  </r>
  <r>
    <x v="629"/>
    <n v="896.89919999999995"/>
    <n v="222.92420000000001"/>
    <n v="364.26089999999999"/>
    <m/>
    <n v="418842795.75639999"/>
    <n v="214.13742999999999"/>
    <n v="53.223835000000001"/>
    <n v="86.968405000000004"/>
    <m/>
    <n v="286427939.938003"/>
    <n v="68.385547713846847"/>
  </r>
  <r>
    <x v="630"/>
    <n v="880.26599999999996"/>
    <n v="218.87710000000001"/>
    <n v="366.51710000000003"/>
    <m/>
    <n v="418813331.35170001"/>
    <n v="210.18098900000001"/>
    <n v="52.261254000000001"/>
    <n v="87.513236000000006"/>
    <m/>
    <n v="285405109.74960101"/>
    <n v="68.146137762250703"/>
  </r>
  <r>
    <x v="631"/>
    <n v="877.45939999999996"/>
    <n v="218.43549999999999"/>
    <n v="366.27170000000001"/>
    <m/>
    <n v="418898634.2062"/>
    <n v="209.46819300000001"/>
    <n v="52.145192999999999"/>
    <n v="87.436832999999993"/>
    <m/>
    <n v="285749545.48834503"/>
    <n v="68.214484878861342"/>
  </r>
  <r>
    <x v="632"/>
    <n v="881.58309999999994"/>
    <n v="219.1326"/>
    <n v="365.77269999999999"/>
    <m/>
    <n v="419602782.00419998"/>
    <n v="210.09944100000001"/>
    <n v="52.223820000000003"/>
    <n v="87.171181000000004"/>
    <m/>
    <n v="285859567.89427698"/>
    <n v="68.126232750147892"/>
  </r>
  <r>
    <x v="633"/>
    <n v="885.20320000000004"/>
    <n v="220.39359999999999"/>
    <n v="365.40449999999998"/>
    <m/>
    <n v="420467026.76179999"/>
    <n v="210.52856600000001"/>
    <n v="52.416381000000001"/>
    <n v="86.904436000000004"/>
    <m/>
    <n v="286873751.70586598"/>
    <n v="68.227407489049952"/>
  </r>
  <r>
    <x v="634"/>
    <n v="881.80340000000001"/>
    <n v="219.77160000000001"/>
    <n v="364.39760000000001"/>
    <m/>
    <n v="388745546.50870001"/>
    <n v="226.833055"/>
    <n v="56.533535000000001"/>
    <n v="93.736790999999997"/>
    <m/>
    <n v="283017089.86664701"/>
    <n v="72.802657781781988"/>
  </r>
  <r>
    <x v="635"/>
    <n v="879.09829999999999"/>
    <n v="219.49010000000001"/>
    <n v="364.51979999999998"/>
    <m/>
    <n v="388861227.65069997"/>
    <n v="226.069929"/>
    <n v="56.444325999999997"/>
    <n v="93.740330999999998"/>
    <m/>
    <n v="282979135.04409099"/>
    <n v="72.771239435133637"/>
  </r>
  <r>
    <x v="636"/>
    <n v="866.49450000000002"/>
    <n v="215.61619999999999"/>
    <n v="364.71620000000001"/>
    <m/>
    <n v="389141063.86699998"/>
    <n v="222.66848200000001"/>
    <n v="55.408236000000002"/>
    <n v="93.723391000000007"/>
    <m/>
    <n v="282802389.295739"/>
    <n v="72.673489270306035"/>
  </r>
  <r>
    <x v="637"/>
    <n v="873.71690000000001"/>
    <n v="216.95079999999999"/>
    <n v="365.15890000000002"/>
    <m/>
    <n v="390895235.13120002"/>
    <n v="223.516897"/>
    <n v="55.501009000000003"/>
    <n v="93.416053000000005"/>
    <m/>
    <n v="283880985.88885897"/>
    <n v="72.623291453930676"/>
  </r>
  <r>
    <x v="638"/>
    <n v="876.11879999999996"/>
    <n v="219.0016"/>
    <n v="352.11529999999999"/>
    <m/>
    <n v="390560782.82169998"/>
    <n v="224.32329100000001"/>
    <n v="56.073627999999999"/>
    <n v="90.156338000000005"/>
    <m/>
    <n v="283884570.865408"/>
    <n v="72.68639949316362"/>
  </r>
  <r>
    <x v="639"/>
    <n v="834.78909999999996"/>
    <n v="208.4914"/>
    <n v="330.0487"/>
    <m/>
    <n v="391026195.54909998"/>
    <n v="213.48674600000001"/>
    <n v="53.319037000000002"/>
    <n v="84.405777"/>
    <m/>
    <n v="305896029.30769801"/>
    <n v="78.229037540091753"/>
  </r>
  <r>
    <x v="640"/>
    <n v="845.17660000000001"/>
    <n v="208.60310000000001"/>
    <n v="331.96319999999997"/>
    <m/>
    <n v="392486053.89130002"/>
    <n v="215.339269"/>
    <n v="53.149175"/>
    <n v="84.579616999999999"/>
    <m/>
    <n v="306612719.45838302"/>
    <n v="78.120666051308959"/>
  </r>
  <r>
    <x v="641"/>
    <n v="846.79349999999999"/>
    <n v="208.4248"/>
    <n v="331.1336"/>
    <m/>
    <n v="393389486.18510002"/>
    <n v="215.255753"/>
    <n v="52.981791999999999"/>
    <n v="84.174492000000001"/>
    <m/>
    <n v="307013788.60707903"/>
    <n v="78.043211470735912"/>
  </r>
  <r>
    <x v="642"/>
    <n v="840.78129999999999"/>
    <n v="208.2081"/>
    <n v="330.23349999999999"/>
    <m/>
    <n v="392634821.16420001"/>
    <n v="214.13824099999999"/>
    <n v="53.028435000000002"/>
    <n v="84.107033000000001"/>
    <m/>
    <n v="306978653.14444298"/>
    <n v="78.184266039935466"/>
  </r>
  <r>
    <x v="643"/>
    <n v="837.23929999999996"/>
    <n v="207.54169999999999"/>
    <n v="329.75799999999998"/>
    <m/>
    <n v="392606039.25150001"/>
    <n v="213.25176300000001"/>
    <n v="52.862585000000003"/>
    <n v="83.992085000000003"/>
    <m/>
    <n v="305495939.695189"/>
    <n v="77.812338362806216"/>
  </r>
  <r>
    <x v="644"/>
    <n v="841.23469999999998"/>
    <n v="207.56379999999999"/>
    <n v="330.39420000000001"/>
    <m/>
    <n v="393005088.66170001"/>
    <n v="214.05185900000001"/>
    <n v="52.814532"/>
    <n v="84.068681999999995"/>
    <m/>
    <n v="305268335.633641"/>
    <n v="77.675415520234381"/>
  </r>
  <r>
    <x v="645"/>
    <n v="840.57209999999998"/>
    <n v="207.4631"/>
    <n v="330.28379999999999"/>
    <m/>
    <n v="393374081.23049998"/>
    <n v="213.68263400000001"/>
    <n v="52.739392000000002"/>
    <n v="83.961759999999998"/>
    <m/>
    <n v="305222842.13035399"/>
    <n v="77.59098951705127"/>
  </r>
  <r>
    <x v="646"/>
    <n v="842.17589999999996"/>
    <n v="207.41499999999999"/>
    <n v="330.20170000000002"/>
    <m/>
    <n v="393632754.54040003"/>
    <n v="213.94964999999999"/>
    <n v="52.692515"/>
    <n v="83.885728"/>
    <m/>
    <n v="303725508.31105202"/>
    <n v="77.159612559599509"/>
  </r>
  <r>
    <x v="647"/>
    <n v="843.13409999999999"/>
    <n v="208.91829999999999"/>
    <n v="329.71319999999997"/>
    <m/>
    <n v="393751157.34189999"/>
    <n v="214.12866600000001"/>
    <n v="53.058459999999997"/>
    <n v="83.736440000000002"/>
    <m/>
    <n v="304441949.95800298"/>
    <n v="77.318363205127426"/>
  </r>
  <r>
    <x v="648"/>
    <n v="854.23329999999999"/>
    <n v="211.21789999999999"/>
    <n v="330.18759999999997"/>
    <m/>
    <n v="395572490.27039999"/>
    <n v="215.948611"/>
    <n v="53.395498000000003"/>
    <n v="83.470820000000003"/>
    <m/>
    <n v="306224262.86510098"/>
    <n v="77.412931990234313"/>
  </r>
  <r>
    <x v="649"/>
    <n v="855.61969999999997"/>
    <n v="210.47389999999999"/>
    <n v="330.93099999999998"/>
    <m/>
    <n v="395871098.42930001"/>
    <n v="216.13593499999999"/>
    <n v="53.167281000000003"/>
    <n v="83.595645000000005"/>
    <m/>
    <n v="305784693.71163201"/>
    <n v="77.243500453782971"/>
  </r>
  <r>
    <x v="650"/>
    <n v="856.72569999999996"/>
    <n v="211.4975"/>
    <n v="329.96499999999997"/>
    <m/>
    <n v="395710740.00309998"/>
    <n v="216.50301899999999"/>
    <n v="53.447501000000003"/>
    <n v="83.385403999999994"/>
    <m/>
    <n v="305281178.73967701"/>
    <n v="77.147559537374562"/>
  </r>
  <r>
    <x v="651"/>
    <n v="844.56859999999995"/>
    <n v="208.31450000000001"/>
    <n v="331.59379999999999"/>
    <m/>
    <n v="395539949.41579998"/>
    <n v="213.52295799999999"/>
    <n v="52.665855999999998"/>
    <n v="83.833201000000003"/>
    <m/>
    <n v="305290841.71805203"/>
    <n v="77.183314142846243"/>
  </r>
  <r>
    <x v="652"/>
    <n v="847.6875"/>
    <n v="208.10720000000001"/>
    <n v="331.78980000000001"/>
    <m/>
    <n v="396408629.08319998"/>
    <n v="213.841838"/>
    <n v="52.498151"/>
    <n v="83.698935000000006"/>
    <m/>
    <n v="305496398.15310502"/>
    <n v="77.066031296958997"/>
  </r>
  <r>
    <x v="653"/>
    <n v="842.3655"/>
    <n v="207.01519999999999"/>
    <n v="356.2559"/>
    <m/>
    <n v="396435382.79979998"/>
    <n v="212.48494400000001"/>
    <n v="52.219152999999999"/>
    <n v="89.864808999999994"/>
    <m/>
    <n v="323737777.70907003"/>
    <n v="81.662180459950946"/>
  </r>
  <r>
    <x v="654"/>
    <n v="847.36940000000004"/>
    <n v="206.6875"/>
    <n v="356.96910000000003"/>
    <m/>
    <n v="396771143.236"/>
    <n v="213.56628699999999"/>
    <n v="52.092371999999997"/>
    <n v="89.968513999999999"/>
    <m/>
    <n v="323755010.38254398"/>
    <n v="81.597418537560856"/>
  </r>
  <r>
    <x v="655"/>
    <n v="854.58109999999999"/>
    <n v="205.45939999999999"/>
    <n v="358.80509999999998"/>
    <m/>
    <n v="397068818.57410002"/>
    <n v="215.22241500000001"/>
    <n v="51.744028"/>
    <n v="90.363454000000004"/>
    <m/>
    <n v="319966196.54257601"/>
    <n v="80.582050661040441"/>
  </r>
  <r>
    <x v="656"/>
    <n v="849.2473"/>
    <n v="204.92250000000001"/>
    <n v="386.66430000000003"/>
    <m/>
    <n v="396282747.00870001"/>
    <n v="214.30337499999999"/>
    <n v="51.711184000000003"/>
    <n v="97.572832000000005"/>
    <m/>
    <n v="319613778.72235101"/>
    <n v="80.652963353798029"/>
  </r>
  <r>
    <x v="657"/>
    <n v="845.44290000000001"/>
    <n v="205.40690000000001"/>
    <n v="385.31020000000001"/>
    <m/>
    <n v="395843318.42769998"/>
    <n v="213.580187"/>
    <n v="51.890960999999997"/>
    <n v="97.339068999999995"/>
    <m/>
    <n v="320027455.98123598"/>
    <n v="80.847002104871549"/>
  </r>
  <r>
    <x v="658"/>
    <n v="842.02110000000005"/>
    <n v="205.57859999999999"/>
    <n v="384.78570000000002"/>
    <m/>
    <n v="396229798.84109998"/>
    <n v="212.50827200000001"/>
    <n v="51.883679999999998"/>
    <n v="97.111751999999996"/>
    <m/>
    <n v="320623380.36074102"/>
    <n v="80.918543052164679"/>
  </r>
  <r>
    <x v="659"/>
    <n v="848.3537"/>
    <n v="208.8304"/>
    <n v="391.91649999999998"/>
    <m/>
    <n v="398705079.7421"/>
    <n v="212.77724900000001"/>
    <n v="52.377161000000001"/>
    <n v="98.297342999999998"/>
    <m/>
    <n v="334137697.75539798"/>
    <n v="83.805728778658377"/>
  </r>
  <r>
    <x v="660"/>
    <n v="848.69719999999995"/>
    <n v="208.99709999999999"/>
    <n v="392.03489999999999"/>
    <m/>
    <n v="399109608.17650002"/>
    <n v="212.647649"/>
    <n v="52.365839999999999"/>
    <n v="98.227377000000004"/>
    <m/>
    <n v="334580314.96778899"/>
    <n v="83.831686362164959"/>
  </r>
  <r>
    <x v="661"/>
    <n v="844.98670000000004"/>
    <n v="207.2859"/>
    <n v="393.53399999999999"/>
    <m/>
    <n v="398189183.20569998"/>
    <n v="212.207347"/>
    <n v="52.057139999999997"/>
    <n v="98.830911999999998"/>
    <m/>
    <n v="333972706.309533"/>
    <n v="83.872872593077574"/>
  </r>
  <r>
    <x v="662"/>
    <n v="848.49990000000003"/>
    <n v="209.95269999999999"/>
    <n v="392.06130000000002"/>
    <m/>
    <n v="398847344.01800001"/>
    <n v="212.73800900000001"/>
    <n v="52.639864000000003"/>
    <n v="98.298586"/>
    <m/>
    <n v="335190991.538068"/>
    <n v="84.039920677757053"/>
  </r>
  <r>
    <x v="663"/>
    <n v="854.09839999999997"/>
    <n v="210.08750000000001"/>
    <n v="393.54840000000002"/>
    <m/>
    <n v="399377955.00370002"/>
    <n v="213.85717199999999"/>
    <n v="52.603679999999997"/>
    <n v="98.540340999999998"/>
    <m/>
    <n v="335448003.588597"/>
    <n v="83.992618867881504"/>
  </r>
  <r>
    <x v="664"/>
    <n v="853.17269999999996"/>
    <n v="210.59190000000001"/>
    <n v="393.65870000000001"/>
    <m/>
    <n v="399315976.48280001"/>
    <n v="213.65854400000001"/>
    <n v="52.738160000000001"/>
    <n v="98.583258000000001"/>
    <m/>
    <n v="335845217.87221199"/>
    <n v="84.105129183750066"/>
  </r>
  <r>
    <x v="665"/>
    <n v="854.6943"/>
    <n v="210.6491"/>
    <n v="393.89150000000001"/>
    <m/>
    <n v="399893830.23820001"/>
    <n v="213.73030399999999"/>
    <n v="52.676257"/>
    <n v="98.499019000000004"/>
    <m/>
    <n v="335130276.28882098"/>
    <n v="83.804812914767382"/>
  </r>
  <r>
    <x v="666"/>
    <n v="853.55930000000001"/>
    <n v="210.85210000000001"/>
    <n v="393.23559999999998"/>
    <m/>
    <n v="399756383.14240003"/>
    <n v="213.519868"/>
    <n v="52.745148999999998"/>
    <n v="98.368810999999994"/>
    <m/>
    <n v="335029216.96108103"/>
    <n v="83.808347055646109"/>
  </r>
  <r>
    <x v="667"/>
    <n v="852.17849999999999"/>
    <n v="210.8604"/>
    <n v="424.50189999999998"/>
    <m/>
    <n v="399787604.38789999"/>
    <n v="213.15780899999999"/>
    <n v="52.743105999999997"/>
    <n v="106.181856"/>
    <m/>
    <n v="360356077.21224397"/>
    <n v="90.136880998091925"/>
  </r>
  <r>
    <x v="668"/>
    <n v="854.67110000000002"/>
    <n v="211.19300000000001"/>
    <n v="425.54829999999998"/>
    <m/>
    <n v="400581297.39660001"/>
    <n v="213.35771399999999"/>
    <n v="52.721632999999997"/>
    <n v="106.232693"/>
    <m/>
    <n v="361009786.24872702"/>
    <n v="90.121478110673053"/>
  </r>
  <r>
    <x v="669"/>
    <n v="826.09990000000005"/>
    <n v="203.82490000000001"/>
    <n v="415.62110000000001"/>
    <m/>
    <n v="400469361.73900002"/>
    <n v="206.28292200000001"/>
    <n v="50.896503000000003"/>
    <n v="103.783495"/>
    <m/>
    <n v="360575468.39073598"/>
    <n v="90.038215863748334"/>
  </r>
  <r>
    <x v="670"/>
    <n v="842.80060000000003"/>
    <n v="206.97479999999999"/>
    <n v="439.30880000000002"/>
    <m/>
    <n v="401664966.43290001"/>
    <n v="209.826764"/>
    <n v="51.529214000000003"/>
    <n v="109.371948"/>
    <m/>
    <n v="392298098.89048803"/>
    <n v="97.66798991069669"/>
  </r>
  <r>
    <x v="671"/>
    <n v="846.07659999999998"/>
    <n v="207.5966"/>
    <n v="439.82920000000001"/>
    <m/>
    <n v="402333774.26130003"/>
    <n v="210.292214"/>
    <n v="51.598103999999999"/>
    <n v="109.31948300000001"/>
    <m/>
    <n v="393130857.90201098"/>
    <n v="97.712616502011059"/>
  </r>
  <r>
    <x v="672"/>
    <n v="775.14059999999995"/>
    <n v="189.90379999999999"/>
    <n v="441.53609999999998"/>
    <m/>
    <n v="403030992.52359998"/>
    <n v="192.32778999999999"/>
    <n v="47.118907"/>
    <n v="109.553883"/>
    <m/>
    <n v="386413007.12919599"/>
    <n v="95.876747519998489"/>
  </r>
  <r>
    <x v="673"/>
    <n v="772.08540000000005"/>
    <n v="189.77250000000001"/>
    <n v="441.26310000000001"/>
    <m/>
    <n v="404550334.14929998"/>
    <n v="190.850269"/>
    <n v="46.909489999999998"/>
    <n v="109.074956"/>
    <m/>
    <n v="387950028.186122"/>
    <n v="95.896603077071845"/>
  </r>
  <r>
    <x v="674"/>
    <n v="777.17660000000001"/>
    <n v="190.49209999999999"/>
    <n v="442.3329"/>
    <m/>
    <n v="405454138.40380001"/>
    <n v="191.68052"/>
    <n v="46.982404000000002"/>
    <n v="109.095668"/>
    <m/>
    <n v="384457509.80445302"/>
    <n v="94.821454115129526"/>
  </r>
  <r>
    <x v="675"/>
    <n v="774.46699999999998"/>
    <n v="191.2338"/>
    <n v="439.70510000000002"/>
    <m/>
    <n v="403975801.76660001"/>
    <n v="191.71123499999999"/>
    <n v="47.337933999999997"/>
    <n v="108.844415"/>
    <m/>
    <n v="363930273.46525902"/>
    <n v="90.087146773093707"/>
  </r>
  <r>
    <x v="676"/>
    <n v="775.25250000000005"/>
    <n v="191.50360000000001"/>
    <n v="439.47590000000002"/>
    <m/>
    <n v="404400889.78320003"/>
    <n v="191.70395500000001"/>
    <n v="47.354891000000002"/>
    <n v="108.673327"/>
    <m/>
    <n v="364342518.41953999"/>
    <n v="90.094390893863903"/>
  </r>
  <r>
    <x v="677"/>
    <n v="793.74969999999996"/>
    <n v="196.6463"/>
    <n v="434.166"/>
    <m/>
    <n v="405607079.78030002"/>
    <n v="195.694242"/>
    <n v="48.481968999999999"/>
    <n v="107.041031"/>
    <m/>
    <n v="365483405.70135301"/>
    <n v="90.107748094367508"/>
  </r>
  <r>
    <x v="678"/>
    <n v="783.51379999999995"/>
    <n v="195.43989999999999"/>
    <n v="394.93849999999998"/>
    <m/>
    <n v="405435470.72359997"/>
    <n v="193.25240600000001"/>
    <n v="48.204934000000002"/>
    <n v="97.410938999999999"/>
    <m/>
    <n v="382129727.87163502"/>
    <n v="94.251676398621441"/>
  </r>
  <r>
    <x v="679"/>
    <n v="778.50319999999999"/>
    <n v="194.5103"/>
    <n v="393.54689999999999"/>
    <m/>
    <n v="405920628.76010001"/>
    <n v="191.78704999999999"/>
    <n v="47.918309000000001"/>
    <n v="96.951688000000004"/>
    <m/>
    <n v="382498428.267784"/>
    <n v="94.229857062485351"/>
  </r>
  <r>
    <x v="680"/>
    <n v="782.80859999999996"/>
    <n v="193.9896"/>
    <n v="395.76929999999999"/>
    <m/>
    <n v="406287642.53750002"/>
    <n v="192.673495"/>
    <n v="47.746862"/>
    <n v="97.411108999999996"/>
    <m/>
    <n v="382931649.15267599"/>
    <n v="94.25136505778211"/>
  </r>
  <r>
    <x v="681"/>
    <n v="786.75869999999998"/>
    <n v="194.43109999999999"/>
    <n v="395.85849999999999"/>
    <m/>
    <n v="407198280.15259999"/>
    <n v="193.21267800000001"/>
    <n v="47.748506999999996"/>
    <n v="97.215170000000001"/>
    <m/>
    <n v="383586516.39018899"/>
    <n v="94.201408769810541"/>
  </r>
  <r>
    <x v="682"/>
    <n v="789.3152"/>
    <n v="193.6591"/>
    <n v="397.80439999999999"/>
    <m/>
    <n v="408119542.58459997"/>
    <n v="193.402941"/>
    <n v="47.451563"/>
    <n v="97.472519000000005"/>
    <m/>
    <n v="384628963.63689297"/>
    <n v="94.244191591771781"/>
  </r>
  <r>
    <x v="683"/>
    <n v="813.60580000000004"/>
    <n v="200.10990000000001"/>
    <n v="395.21319999999997"/>
    <m/>
    <n v="408536000.66180003"/>
    <n v="199.151555"/>
    <n v="48.982194999999997"/>
    <n v="96.738892000000007"/>
    <m/>
    <n v="391179318.685709"/>
    <n v="95.751492659649486"/>
  </r>
  <r>
    <x v="684"/>
    <n v="805.16060000000004"/>
    <n v="199.24260000000001"/>
    <n v="399.15260000000001"/>
    <m/>
    <n v="407287871.00620002"/>
    <n v="197.688332"/>
    <n v="48.919355000000003"/>
    <n v="98.002574999999993"/>
    <m/>
    <n v="390522547.76580399"/>
    <n v="95.883667441660492"/>
  </r>
  <r>
    <x v="685"/>
    <n v="806.22260000000006"/>
    <n v="199.08170000000001"/>
    <n v="399.37599999999998"/>
    <m/>
    <n v="407764587.60280001"/>
    <n v="197.71766"/>
    <n v="48.822704999999999"/>
    <n v="97.942786999999996"/>
    <m/>
    <n v="390930878.74414599"/>
    <n v="95.871708978551226"/>
  </r>
  <r>
    <x v="686"/>
    <n v="801.00810000000001"/>
    <n v="199.87270000000001"/>
    <n v="397.03269999999998"/>
    <m/>
    <n v="406750630.50489998"/>
    <n v="196.92854500000001"/>
    <n v="49.138879000000003"/>
    <n v="97.610838000000001"/>
    <m/>
    <n v="389188440.75267702"/>
    <n v="95.68232021412652"/>
  </r>
  <r>
    <x v="687"/>
    <n v="801.10410000000002"/>
    <n v="199.72569999999999"/>
    <n v="396.88150000000002"/>
    <m/>
    <n v="406471515.014"/>
    <n v="197.08739"/>
    <n v="49.136457"/>
    <n v="97.640666999999993"/>
    <m/>
    <n v="388119924.18887901"/>
    <n v="95.485147138911103"/>
  </r>
  <r>
    <x v="688"/>
    <n v="803.35829999999999"/>
    <n v="199.76920000000001"/>
    <n v="398.59859999999998"/>
    <m/>
    <n v="407147259.51440001"/>
    <n v="197.31394"/>
    <n v="49.065589000000003"/>
    <n v="97.900351999999998"/>
    <m/>
    <n v="388498069.37316799"/>
    <n v="95.419546686013632"/>
  </r>
  <r>
    <x v="689"/>
    <n v="804.71910000000003"/>
    <n v="200.059"/>
    <n v="399.07499999999999"/>
    <m/>
    <n v="408055933.77209997"/>
    <n v="197.20803799999999"/>
    <n v="49.027346999999999"/>
    <n v="97.799092000000002"/>
    <m/>
    <n v="389009249.21406299"/>
    <n v="95.332334863515399"/>
  </r>
  <r>
    <x v="690"/>
    <n v="806.00900000000001"/>
    <n v="200.45760000000001"/>
    <n v="398.50229999999999"/>
    <m/>
    <n v="408117358.6444"/>
    <n v="197.494417"/>
    <n v="49.117635999999997"/>
    <n v="97.644046000000003"/>
    <m/>
    <n v="388593342.16036302"/>
    <n v="95.216077907372565"/>
  </r>
  <r>
    <x v="691"/>
    <n v="794.68430000000001"/>
    <n v="196.8503"/>
    <n v="402.12119999999999"/>
    <m/>
    <n v="408736908.11949998"/>
    <n v="194.42440500000001"/>
    <n v="48.160637000000001"/>
    <n v="98.381426000000005"/>
    <m/>
    <n v="389364353.56942999"/>
    <n v="95.260385307703572"/>
  </r>
  <r>
    <x v="692"/>
    <n v="797.12350000000004"/>
    <n v="196.78370000000001"/>
    <n v="403.31270000000001"/>
    <m/>
    <n v="409118673.87510002"/>
    <n v="194.83918700000001"/>
    <n v="48.099418"/>
    <n v="98.580858000000006"/>
    <m/>
    <n v="389698656.88388002"/>
    <n v="95.253206897823304"/>
  </r>
  <r>
    <x v="693"/>
    <n v="793.06110000000001"/>
    <n v="196.63300000000001"/>
    <n v="402.84350000000001"/>
    <m/>
    <n v="408419119.55220002"/>
    <n v="194.17824999999999"/>
    <n v="48.144905999999999"/>
    <n v="98.634828999999996"/>
    <m/>
    <n v="388828002.22373199"/>
    <n v="95.203183105152334"/>
  </r>
  <r>
    <x v="694"/>
    <n v="790.87260000000003"/>
    <n v="196.33789999999999"/>
    <n v="401.6438"/>
    <m/>
    <n v="410338110.13789999"/>
    <n v="192.73681400000001"/>
    <n v="47.847835000000003"/>
    <n v="97.881184000000005"/>
    <m/>
    <n v="390925382.62655598"/>
    <n v="95.269089798941636"/>
  </r>
  <r>
    <x v="695"/>
    <n v="791.25800000000004"/>
    <n v="197.00450000000001"/>
    <n v="399.99160000000001"/>
    <m/>
    <n v="389371321.1207"/>
    <n v="203.214247"/>
    <n v="50.595534000000001"/>
    <n v="102.72754500000001"/>
    <m/>
    <n v="385280051.88481802"/>
    <n v="98.949262820870743"/>
  </r>
  <r>
    <x v="696"/>
    <n v="791.72730000000001"/>
    <n v="197.81729999999999"/>
    <n v="393.31060000000002"/>
    <m/>
    <n v="388676277.86720002"/>
    <n v="203.698385"/>
    <n v="50.895130999999999"/>
    <n v="101.192335"/>
    <m/>
    <n v="384357761.32728899"/>
    <n v="98.888916873546222"/>
  </r>
  <r>
    <x v="697"/>
    <n v="794.12369999999999"/>
    <n v="197.62430000000001"/>
    <n v="394.1234"/>
    <m/>
    <n v="389073429.17150003"/>
    <n v="204.106382"/>
    <n v="50.793574"/>
    <n v="101.29794800000001"/>
    <m/>
    <n v="384764798.02532202"/>
    <n v="98.89259177750769"/>
  </r>
  <r>
    <x v="698"/>
    <n v="793.92769999999996"/>
    <n v="196.8135"/>
    <n v="395.41719999999998"/>
    <m/>
    <n v="389948356.38"/>
    <n v="203.59816599999999"/>
    <n v="50.471682999999999"/>
    <n v="101.40245299999999"/>
    <m/>
    <n v="386611674.45974398"/>
    <n v="99.144327225473816"/>
  </r>
  <r>
    <x v="699"/>
    <n v="804.71299999999997"/>
    <n v="198.8109"/>
    <n v="397.5249"/>
    <m/>
    <n v="390105758.46619999"/>
    <n v="206.28072800000001"/>
    <n v="50.963334000000003"/>
    <n v="101.90182799999999"/>
    <m/>
    <n v="383569780.87701398"/>
    <n v="98.324562648117819"/>
  </r>
  <r>
    <x v="700"/>
    <n v="806.26189999999997"/>
    <n v="198.76920000000001"/>
    <n v="397.54360000000003"/>
    <m/>
    <n v="390349125.37849998"/>
    <n v="206.54891900000001"/>
    <n v="50.920878000000002"/>
    <n v="101.843087"/>
    <m/>
    <n v="383804095.18982899"/>
    <n v="98.323288112321336"/>
  </r>
  <r>
    <x v="701"/>
    <n v="809.63130000000001"/>
    <n v="199.55179999999999"/>
    <n v="396.2516"/>
    <m/>
    <n v="390573670.52380002"/>
    <n v="207.29285200000001"/>
    <n v="51.091974"/>
    <n v="101.45374099999999"/>
    <m/>
    <n v="384276448.040151"/>
    <n v="98.387699182281338"/>
  </r>
  <r>
    <x v="702"/>
    <n v="846.76689999999996"/>
    <n v="207.86099999999999"/>
    <n v="398.56729999999999"/>
    <m/>
    <n v="391251228.49409997"/>
    <n v="216.425365"/>
    <n v="53.127245000000002"/>
    <n v="101.869917"/>
    <m/>
    <n v="396309039.19615602"/>
    <n v="101.29272711079355"/>
  </r>
  <r>
    <x v="703"/>
    <n v="820.31830000000002"/>
    <n v="200.11269999999999"/>
    <n v="399.25709999999998"/>
    <m/>
    <n v="391721347.6092"/>
    <n v="209.41373400000001"/>
    <n v="51.085472000000003"/>
    <n v="101.923753"/>
    <m/>
    <n v="396993711.24589801"/>
    <n v="101.34594748764063"/>
  </r>
  <r>
    <x v="704"/>
    <n v="818.93790000000001"/>
    <n v="200.239"/>
    <n v="398.34840000000003"/>
    <m/>
    <n v="391758819.7863"/>
    <n v="209.04134300000001"/>
    <n v="51.112825000000001"/>
    <n v="101.68205"/>
    <m/>
    <n v="396954718.751831"/>
    <n v="101.32630044382034"/>
  </r>
  <r>
    <x v="705"/>
    <n v="819.0249"/>
    <n v="199.9563"/>
    <n v="398.7423"/>
    <m/>
    <n v="391323942.74559999"/>
    <n v="209.295883"/>
    <n v="51.097385000000003"/>
    <n v="101.895707"/>
    <m/>
    <n v="395209704.31274098"/>
    <n v="100.99297823176312"/>
  </r>
  <r>
    <x v="706"/>
    <n v="819.41070000000002"/>
    <n v="200.25700000000001"/>
    <n v="398.59679999999997"/>
    <m/>
    <n v="391079060.78850001"/>
    <n v="209.525588"/>
    <n v="51.206270000000004"/>
    <n v="101.922307"/>
    <m/>
    <n v="389719054.647596"/>
    <n v="99.65224265953745"/>
  </r>
  <r>
    <x v="707"/>
    <n v="814.04989999999998"/>
    <n v="200.15379999999999"/>
    <n v="396.68340000000001"/>
    <m/>
    <n v="390447453.71810001"/>
    <n v="208.49153799999999"/>
    <n v="51.262672999999999"/>
    <n v="101.597128"/>
    <m/>
    <n v="388127208.40685397"/>
    <n v="99.405747101395818"/>
  </r>
  <r>
    <x v="708"/>
    <n v="816.58010000000002"/>
    <n v="200.98419999999999"/>
    <n v="396.23399999999998"/>
    <m/>
    <n v="390525722.54460001"/>
    <n v="209.09764799999999"/>
    <n v="51.465035"/>
    <n v="101.461691"/>
    <m/>
    <n v="387585841.973194"/>
    <n v="99.247199249194068"/>
  </r>
  <r>
    <x v="709"/>
    <n v="814.84230000000002"/>
    <n v="200.50829999999999"/>
    <n v="396.28949999999998"/>
    <m/>
    <n v="390870568.1742"/>
    <n v="208.46857399999999"/>
    <n v="51.297876000000002"/>
    <n v="101.386375"/>
    <m/>
    <n v="387489063.28839999"/>
    <n v="99.134878611711443"/>
  </r>
  <r>
    <x v="710"/>
    <n v="818.53290000000004"/>
    <n v="200.72739999999999"/>
    <n v="397.92959999999999"/>
    <m/>
    <n v="391863960.95639998"/>
    <n v="208.88190299999999"/>
    <n v="51.223745999999998"/>
    <n v="101.547894"/>
    <m/>
    <n v="388823325.31770003"/>
    <n v="99.224058361662344"/>
  </r>
  <r>
    <x v="711"/>
    <n v="817.23050000000001"/>
    <n v="200.36109999999999"/>
    <n v="398.09969999999998"/>
    <m/>
    <n v="391806639.96249998"/>
    <n v="208.58005399999999"/>
    <n v="51.137749999999997"/>
    <n v="101.606165"/>
    <m/>
    <n v="388720039.20357102"/>
    <n v="99.212213259268808"/>
  </r>
  <r>
    <x v="712"/>
    <n v="805.24959999999999"/>
    <n v="197.28030000000001"/>
    <n v="401.17739999999998"/>
    <m/>
    <n v="392283828.56169999"/>
    <n v="205.272188"/>
    <n v="50.290194"/>
    <n v="102.267127"/>
    <m/>
    <n v="388856043.95191503"/>
    <n v="99.126197829170565"/>
  </r>
  <r>
    <x v="713"/>
    <n v="800.63879999999995"/>
    <n v="196.3535"/>
    <n v="400.90660000000003"/>
    <m/>
    <n v="392161087.78490001"/>
    <n v="204.16069400000001"/>
    <n v="50.069603000000001"/>
    <n v="102.230082"/>
    <m/>
    <n v="388588759.99898499"/>
    <n v="99.089066228856851"/>
  </r>
  <r>
    <x v="714"/>
    <n v="800.01800000000003"/>
    <n v="196.65539999999999"/>
    <n v="399.71039999999999"/>
    <m/>
    <n v="392214730.40030003"/>
    <n v="203.974491"/>
    <n v="50.139727999999998"/>
    <n v="101.911114"/>
    <m/>
    <n v="388376139.10154498"/>
    <n v="99.021303637719754"/>
  </r>
  <r>
    <x v="715"/>
    <n v="824.02300000000002"/>
    <n v="202.12110000000001"/>
    <n v="401.10219999999998"/>
    <m/>
    <n v="396559845.32630002"/>
    <n v="207.79284899999999"/>
    <n v="50.968625000000003"/>
    <n v="101.14543999999999"/>
    <m/>
    <n v="393156509.64430797"/>
    <n v="99.141785099499501"/>
  </r>
  <r>
    <x v="716"/>
    <n v="832.02599999999995"/>
    <n v="203.38489999999999"/>
    <n v="402.1549"/>
    <m/>
    <n v="406470642.89950001"/>
    <n v="204.69522599999999"/>
    <n v="50.036799000000002"/>
    <n v="98.938239999999993"/>
    <m/>
    <n v="391432854.43096298"/>
    <n v="96.300399861287119"/>
  </r>
  <r>
    <x v="717"/>
    <n v="832.44420000000002"/>
    <n v="203.5984"/>
    <n v="403.19189999999998"/>
    <m/>
    <n v="406898653.13150001"/>
    <n v="204.58268799999999"/>
    <n v="50.036636999999999"/>
    <n v="99.089022999999997"/>
    <m/>
    <n v="391937946.16789597"/>
    <n v="96.323235073779145"/>
  </r>
  <r>
    <x v="718"/>
    <n v="829.79349999999999"/>
    <n v="203.16030000000001"/>
    <n v="401.79969999999997"/>
    <m/>
    <n v="406945446.96289998"/>
    <n v="203.90779800000001"/>
    <n v="49.923226999999997"/>
    <n v="98.735518999999996"/>
    <m/>
    <n v="391515584.04204798"/>
    <n v="96.208370670809174"/>
  </r>
  <r>
    <x v="719"/>
    <n v="832.20650000000001"/>
    <n v="203.31319999999999"/>
    <n v="401.88459999999998"/>
    <m/>
    <n v="407570143.54369998"/>
    <n v="204.187307"/>
    <n v="49.884222999999999"/>
    <n v="98.605014999999995"/>
    <m/>
    <n v="392237494.59539801"/>
    <n v="96.238034313556625"/>
  </r>
  <r>
    <x v="720"/>
    <n v="810.57600000000002"/>
    <n v="197.09469999999999"/>
    <n v="404.83730000000003"/>
    <m/>
    <n v="407730194.02209997"/>
    <n v="198.802054"/>
    <n v="48.339491000000002"/>
    <n v="99.290487999999996"/>
    <m/>
    <n v="391880014.428541"/>
    <n v="96.112581352584385"/>
  </r>
  <r>
    <x v="721"/>
    <n v="811.52480000000003"/>
    <n v="197.149"/>
    <n v="404.4778"/>
    <m/>
    <n v="407684467.22030002"/>
    <n v="199.05708100000001"/>
    <n v="48.358232000000001"/>
    <n v="99.213443999999996"/>
    <m/>
    <n v="392722728.35301799"/>
    <n v="96.330068945404008"/>
  </r>
  <r>
    <x v="722"/>
    <n v="803.28139999999996"/>
    <n v="195.29740000000001"/>
    <n v="402.0634"/>
    <m/>
    <n v="407430940.97039998"/>
    <n v="197.15768199999999"/>
    <n v="47.933866000000002"/>
    <n v="98.682588999999993"/>
    <m/>
    <n v="392531186.49313903"/>
    <n v="96.34299878114966"/>
  </r>
  <r>
    <x v="723"/>
    <n v="802.38319999999999"/>
    <n v="195.78479999999999"/>
    <n v="401.26990000000001"/>
    <m/>
    <n v="407519893.42629999"/>
    <n v="196.89424099999999"/>
    <n v="48.043004000000003"/>
    <n v="98.466334000000003"/>
    <m/>
    <n v="385740589.61108702"/>
    <n v="94.655646468667001"/>
  </r>
  <r>
    <x v="724"/>
    <n v="806.62919999999997"/>
    <n v="196.6464"/>
    <n v="432.9572"/>
    <m/>
    <n v="408834709.97920001"/>
    <n v="197.299588"/>
    <n v="48.099243000000001"/>
    <n v="105.90030400000001"/>
    <m/>
    <n v="387306373.72068799"/>
    <n v="94.734220032441158"/>
  </r>
  <r>
    <x v="725"/>
    <n v="803.64549999999997"/>
    <n v="193.73689999999999"/>
    <n v="434.53"/>
    <m/>
    <n v="409850860.90390003"/>
    <n v="196.08242300000001"/>
    <n v="47.270097"/>
    <n v="106.02149300000001"/>
    <m/>
    <n v="388185933.536116"/>
    <n v="94.713948551918762"/>
  </r>
  <r>
    <x v="726"/>
    <n v="801.81290000000001"/>
    <n v="192.74780000000001"/>
    <n v="433.24970000000002"/>
    <m/>
    <n v="410074524.11220002"/>
    <n v="195.528581"/>
    <n v="47.003115000000001"/>
    <n v="105.651455"/>
    <m/>
    <n v="387289601.90969402"/>
    <n v="94.443711846807659"/>
  </r>
  <r>
    <x v="727"/>
    <n v="792.00810000000001"/>
    <n v="191.24"/>
    <n v="433.46910000000003"/>
    <m/>
    <n v="410034904.87720001"/>
    <n v="193.156263"/>
    <n v="46.639932000000002"/>
    <n v="105.715171"/>
    <m/>
    <n v="376870151.74141401"/>
    <n v="91.911724406555479"/>
  </r>
  <r>
    <x v="728"/>
    <n v="787.11580000000004"/>
    <n v="190.7501"/>
    <n v="432.90839999999997"/>
    <m/>
    <n v="410117131.26770002"/>
    <n v="191.924633"/>
    <n v="46.511127000000002"/>
    <n v="105.557258"/>
    <m/>
    <n v="372330375.33763897"/>
    <n v="90.786350276746646"/>
  </r>
  <r>
    <x v="729"/>
    <n v="793.34630000000004"/>
    <n v="191.5925"/>
    <n v="433.01499999999999"/>
    <m/>
    <n v="411266528.27539998"/>
    <n v="192.90320199999999"/>
    <n v="46.585970000000003"/>
    <n v="105.28816999999999"/>
    <m/>
    <n v="369198148.38001001"/>
    <n v="89.771017818591019"/>
  </r>
  <r>
    <x v="730"/>
    <n v="758.40340000000003"/>
    <n v="183.70189999999999"/>
    <n v="432.69279999999998"/>
    <m/>
    <n v="411996537.82200003"/>
    <n v="184.08004199999999"/>
    <n v="44.588214999999998"/>
    <n v="105.02340700000001"/>
    <m/>
    <n v="352728457.92148298"/>
    <n v="85.614422826503613"/>
  </r>
  <r>
    <x v="731"/>
    <n v="754.64739999999995"/>
    <n v="183.45609999999999"/>
    <n v="431.96859999999998"/>
    <m/>
    <n v="411857235.91850001"/>
    <n v="183.23033699999999"/>
    <n v="44.543615000000003"/>
    <n v="104.88309099999999"/>
    <m/>
    <n v="353300341.98622"/>
    <n v="85.782235001483016"/>
  </r>
  <r>
    <x v="732"/>
    <n v="758.01030000000003"/>
    <n v="184.44839999999999"/>
    <n v="431.96839999999997"/>
    <m/>
    <n v="412747740.09920001"/>
    <n v="183.649776"/>
    <n v="44.687925"/>
    <n v="104.656757"/>
    <m/>
    <n v="354250669.70750302"/>
    <n v="85.827403833237753"/>
  </r>
  <r>
    <x v="733"/>
    <n v="752.28189999999995"/>
    <n v="182.3058"/>
    <n v="433.95749999999998"/>
    <m/>
    <n v="413400482.27020001"/>
    <n v="181.97412199999999"/>
    <n v="44.099077999999999"/>
    <n v="104.97266399999999"/>
    <m/>
    <n v="346793973.67813498"/>
    <n v="83.888139601024761"/>
  </r>
  <r>
    <x v="734"/>
    <n v="760.36950000000002"/>
    <n v="181.84460000000001"/>
    <n v="386.07839999999999"/>
    <m/>
    <n v="414423898.14649999"/>
    <n v="183.476268"/>
    <n v="43.878888000000003"/>
    <n v="93.160264999999995"/>
    <m/>
    <n v="347184947.69371402"/>
    <n v="83.775320208725802"/>
  </r>
  <r>
    <x v="735"/>
    <n v="758.93809999999996"/>
    <n v="181.9324"/>
    <n v="385.48500000000001"/>
    <m/>
    <n v="414173730.3556"/>
    <n v="183.24148600000001"/>
    <n v="43.926591000000002"/>
    <n v="93.073262"/>
    <m/>
    <n v="347097755.61923099"/>
    <n v="83.804869835955273"/>
  </r>
  <r>
    <x v="736"/>
    <n v="755.40650000000005"/>
    <n v="180.87790000000001"/>
    <n v="385.9058"/>
    <m/>
    <n v="412541981.54369998"/>
    <n v="183.11021299999999"/>
    <n v="43.844726000000001"/>
    <n v="93.543401000000003"/>
    <m/>
    <n v="345428657.55201697"/>
    <n v="83.731758949586137"/>
  </r>
  <r>
    <x v="737"/>
    <n v="752.11040000000003"/>
    <n v="181.4538"/>
    <n v="383.75639999999999"/>
    <m/>
    <n v="411974436.08469999"/>
    <n v="182.56239600000001"/>
    <n v="44.044916999999998"/>
    <n v="93.150537"/>
    <m/>
    <n v="343337953.10405701"/>
    <n v="83.339625722181538"/>
  </r>
  <r>
    <x v="738"/>
    <n v="745.07629999999995"/>
    <n v="181.3424"/>
    <n v="381.6454"/>
    <m/>
    <n v="410940331.89749998"/>
    <n v="181.31009399999999"/>
    <n v="44.128644999999999"/>
    <n v="92.871244000000004"/>
    <m/>
    <n v="342637773.38611799"/>
    <n v="83.378959617811731"/>
  </r>
  <r>
    <x v="739"/>
    <n v="741.88549999999998"/>
    <n v="180.98650000000001"/>
    <n v="349.90480000000002"/>
    <m/>
    <n v="410807519.04140002"/>
    <n v="180.59199599999999"/>
    <n v="44.056277000000001"/>
    <n v="85.174876999999995"/>
    <m/>
    <n v="342517089.195723"/>
    <n v="83.376538480836587"/>
  </r>
  <r>
    <x v="740"/>
    <n v="742.56269999999995"/>
    <n v="180.99199999999999"/>
    <n v="349.88330000000002"/>
    <m/>
    <n v="410970541.31910002"/>
    <n v="180.68514099999999"/>
    <n v="44.040140000000001"/>
    <n v="85.135858999999996"/>
    <m/>
    <n v="342679615.06502098"/>
    <n v="83.383011824914661"/>
  </r>
  <r>
    <x v="741"/>
    <n v="753.48680000000002"/>
    <n v="182.69759999999999"/>
    <n v="350.7038"/>
    <m/>
    <n v="410085536.18970001"/>
    <n v="183.738936"/>
    <n v="44.551096000000001"/>
    <n v="85.519671000000002"/>
    <m/>
    <n v="341595813.40797698"/>
    <n v="83.298673877139478"/>
  </r>
  <r>
    <x v="742"/>
    <n v="751.34209999999996"/>
    <n v="182.48429999999999"/>
    <n v="350.52050000000003"/>
    <m/>
    <n v="409921460.3973"/>
    <n v="183.28928199999999"/>
    <n v="44.516894000000001"/>
    <n v="85.509185000000002"/>
    <m/>
    <n v="341266930.62890202"/>
    <n v="83.251784451134299"/>
  </r>
  <r>
    <x v="743"/>
    <n v="752.55380000000002"/>
    <n v="183.20590000000001"/>
    <n v="349.5127"/>
    <m/>
    <n v="409832807.02590001"/>
    <n v="183.62458699999999"/>
    <n v="44.702595000000002"/>
    <n v="85.281777000000005"/>
    <m/>
    <n v="341117843.56514698"/>
    <n v="83.233415606864654"/>
  </r>
  <r>
    <x v="744"/>
    <n v="747.4769"/>
    <n v="180.6789"/>
    <n v="349.88380000000001"/>
    <m/>
    <n v="409626636.56050003"/>
    <n v="182.477611"/>
    <n v="44.108190999999998"/>
    <n v="85.415295"/>
    <m/>
    <n v="340917865.187419"/>
    <n v="83.226488406611949"/>
  </r>
  <r>
    <x v="745"/>
    <n v="752.5883"/>
    <n v="181.86969999999999"/>
    <n v="351.13240000000002"/>
    <m/>
    <n v="411509357.14670002"/>
    <n v="182.88485700000001"/>
    <n v="44.195762999999999"/>
    <n v="85.327926000000005"/>
    <m/>
    <n v="342832101.461757"/>
    <n v="83.310888442213454"/>
  </r>
  <r>
    <x v="746"/>
    <n v="713.22260000000006"/>
    <n v="172.8998"/>
    <n v="355.45940000000002"/>
    <m/>
    <n v="411568108.50629997"/>
    <n v="173.29394199999999"/>
    <n v="42.010008999999997"/>
    <n v="86.367090000000005"/>
    <m/>
    <n v="342720035.76749998"/>
    <n v="83.271766855631839"/>
  </r>
  <r>
    <x v="747"/>
    <n v="711.97460000000001"/>
    <n v="172.6662"/>
    <n v="355.7636"/>
    <m/>
    <n v="412058502.4404"/>
    <n v="172.78483399999999"/>
    <n v="41.903322000000003"/>
    <n v="86.338128999999995"/>
    <m/>
    <n v="341223086.25110602"/>
    <n v="82.809378821265895"/>
  </r>
  <r>
    <x v="748"/>
    <n v="710.14760000000001"/>
    <n v="173.62299999999999"/>
    <n v="353.97410000000002"/>
    <m/>
    <n v="412001327.4612"/>
    <n v="172.36536699999999"/>
    <n v="42.141368999999997"/>
    <n v="85.915767000000002"/>
    <m/>
    <n v="341194689.66102803"/>
    <n v="82.813978237281248"/>
  </r>
  <r>
    <x v="749"/>
    <n v="710.87570000000005"/>
    <n v="173.20429999999999"/>
    <n v="355.05470000000003"/>
    <m/>
    <n v="412726628.51550001"/>
    <n v="172.23887500000001"/>
    <n v="41.965865000000001"/>
    <n v="86.026602999999994"/>
    <m/>
    <n v="341711606.94956398"/>
    <n v="82.793690384998015"/>
  </r>
  <r>
    <x v="750"/>
    <n v="708.91409999999996"/>
    <n v="172.79470000000001"/>
    <n v="354.73309999999998"/>
    <m/>
    <n v="413183801.69510001"/>
    <n v="171.57354599999999"/>
    <n v="41.820298999999999"/>
    <n v="85.853583"/>
    <m/>
    <n v="342079369.14890897"/>
    <n v="82.791089037255873"/>
  </r>
  <r>
    <x v="751"/>
    <n v="709.56759999999997"/>
    <n v="173.38339999999999"/>
    <n v="304.91840000000002"/>
    <m/>
    <n v="413832538.83600003"/>
    <n v="171.46249599999999"/>
    <n v="41.896994999999997"/>
    <n v="73.681590999999997"/>
    <m/>
    <n v="341148438.17116803"/>
    <n v="82.43634952696739"/>
  </r>
  <r>
    <x v="752"/>
    <n v="710.15629999999999"/>
    <n v="174.03989999999999"/>
    <n v="304.70440000000002"/>
    <m/>
    <n v="414540016.38700002"/>
    <n v="171.311881"/>
    <n v="41.98386"/>
    <n v="73.504219000000006"/>
    <m/>
    <n v="341853542.28024"/>
    <n v="82.465752102710752"/>
  </r>
  <r>
    <x v="753"/>
    <n v="713.07730000000004"/>
    <n v="173.93340000000001"/>
    <n v="305.04629999999997"/>
    <m/>
    <n v="414496748.87660003"/>
    <n v="172.03447399999999"/>
    <n v="41.962549000000003"/>
    <n v="73.594376999999994"/>
    <m/>
    <n v="341791139.52054101"/>
    <n v="82.459305277276314"/>
  </r>
  <r>
    <x v="754"/>
    <n v="703.90099999999995"/>
    <n v="171.21440000000001"/>
    <n v="307.35890000000001"/>
    <m/>
    <n v="414786430.5388"/>
    <n v="169.702032"/>
    <n v="41.277723999999999"/>
    <n v="74.100520000000003"/>
    <m/>
    <n v="341676309.85580802"/>
    <n v="82.374032682789718"/>
  </r>
  <r>
    <x v="755"/>
    <n v="708.03899999999999"/>
    <n v="171.62479999999999"/>
    <n v="307.50470000000001"/>
    <m/>
    <n v="414997106.57440001"/>
    <n v="170.61299700000001"/>
    <n v="41.355662000000002"/>
    <n v="74.098034999999996"/>
    <m/>
    <n v="342166651.78134501"/>
    <n v="82.450370463005129"/>
  </r>
  <r>
    <x v="756"/>
    <n v="706.20860000000005"/>
    <n v="171.27699999999999"/>
    <n v="307.21120000000002"/>
    <m/>
    <n v="414886596.33850002"/>
    <n v="170.21726100000001"/>
    <n v="41.282846999999997"/>
    <n v="74.047028999999995"/>
    <m/>
    <n v="342010168.69501901"/>
    <n v="82.434615076351577"/>
  </r>
  <r>
    <x v="757"/>
    <n v="722.70450000000005"/>
    <n v="175.46180000000001"/>
    <n v="307.00450000000001"/>
    <m/>
    <n v="417480371.4971"/>
    <n v="173.11101300000001"/>
    <n v="42.028753999999999"/>
    <n v="73.537469000000002"/>
    <m/>
    <n v="344731315.25781697"/>
    <n v="82.574257089404654"/>
  </r>
  <r>
    <x v="758"/>
    <n v="689.53579999999999"/>
    <n v="168.66059999999999"/>
    <n v="305.34050000000002"/>
    <m/>
    <n v="421274152.14099997"/>
    <n v="163.678639"/>
    <n v="40.035829"/>
    <n v="72.480236000000005"/>
    <m/>
    <n v="342627448.17947698"/>
    <n v="81.331229660821904"/>
  </r>
  <r>
    <x v="759"/>
    <n v="684.40539999999999"/>
    <n v="168.7551"/>
    <n v="303.91109999999998"/>
    <m/>
    <n v="420711103.28839999"/>
    <n v="162.678236"/>
    <n v="40.111871999999998"/>
    <n v="72.237480000000005"/>
    <m/>
    <n v="342429343.598598"/>
    <n v="81.39298937491094"/>
  </r>
  <r>
    <x v="760"/>
    <n v="683.32339999999999"/>
    <n v="169.50200000000001"/>
    <n v="303.36149999999998"/>
    <m/>
    <n v="421167000.79619998"/>
    <n v="162.245237"/>
    <n v="40.245792999999999"/>
    <n v="72.028790999999998"/>
    <m/>
    <n v="342732672.59760201"/>
    <n v="81.376905586068972"/>
  </r>
  <r>
    <x v="761"/>
    <n v="686.99580000000003"/>
    <n v="169.83529999999999"/>
    <n v="303.75599999999997"/>
    <m/>
    <n v="421570605.19870001"/>
    <n v="162.96102999999999"/>
    <n v="40.286324"/>
    <n v="72.053410999999997"/>
    <m/>
    <n v="332907377.63682902"/>
    <n v="78.968356316000467"/>
  </r>
  <r>
    <x v="762"/>
    <n v="703.17190000000005"/>
    <n v="172.47489999999999"/>
    <n v="304.45030000000003"/>
    <m/>
    <n v="422156785.2773"/>
    <n v="166.56652800000001"/>
    <n v="40.855649999999997"/>
    <n v="72.117827000000005"/>
    <m/>
    <n v="333377067.67298901"/>
    <n v="78.96996549611427"/>
  </r>
  <r>
    <x v="763"/>
    <n v="705.61710000000005"/>
    <n v="172.92359999999999"/>
    <n v="355.93130000000002"/>
    <m/>
    <n v="422656154.77389997"/>
    <n v="166.948261"/>
    <n v="40.913541000000002"/>
    <n v="84.212969999999999"/>
    <m/>
    <n v="333947032.11255699"/>
    <n v="79.011515233039034"/>
  </r>
  <r>
    <x v="764"/>
    <n v="691.11680000000001"/>
    <n v="168.7884"/>
    <n v="355.85660000000001"/>
    <m/>
    <n v="422460167.7956"/>
    <n v="163.59336400000001"/>
    <n v="39.953684000000003"/>
    <n v="84.234356000000005"/>
    <m/>
    <n v="333645276.03101802"/>
    <n v="78.976741824437866"/>
  </r>
  <r>
    <x v="765"/>
    <n v="686.94640000000004"/>
    <n v="166.71799999999999"/>
    <n v="355.50830000000002"/>
    <m/>
    <n v="422600184.67540002"/>
    <n v="162.55231900000001"/>
    <n v="39.450527000000001"/>
    <n v="84.124028999999993"/>
    <m/>
    <n v="333868639.72495198"/>
    <n v="79.003429679378172"/>
  </r>
  <r>
    <x v="766"/>
    <n v="708.17750000000001"/>
    <n v="172.3818"/>
    <n v="354.92419999999998"/>
    <m/>
    <n v="422355474.54960001"/>
    <n v="167.67333300000001"/>
    <n v="40.814388000000001"/>
    <n v="84.034474000000003"/>
    <m/>
    <n v="333429754.60325402"/>
    <n v="78.945290092148952"/>
  </r>
  <r>
    <x v="767"/>
    <n v="708.28150000000005"/>
    <n v="172.69720000000001"/>
    <n v="354.75259999999997"/>
    <m/>
    <n v="422694928.88370001"/>
    <n v="167.56328300000001"/>
    <n v="40.856226999999997"/>
    <n v="83.926390999999995"/>
    <m/>
    <n v="328892218.335742"/>
    <n v="77.808413553556775"/>
  </r>
  <r>
    <x v="768"/>
    <n v="709.64269999999999"/>
    <n v="172.76589999999999"/>
    <n v="355.1447"/>
    <m/>
    <n v="422664395.72759998"/>
    <n v="167.89743999999999"/>
    <n v="40.875433000000001"/>
    <n v="84.025222999999997"/>
    <m/>
    <n v="328811315.92226797"/>
    <n v="77.794893358886398"/>
  </r>
  <r>
    <x v="769"/>
    <n v="720.33789999999999"/>
    <n v="173.52690000000001"/>
    <n v="355.66070000000002"/>
    <m/>
    <n v="422791976.42729998"/>
    <n v="170.37643600000001"/>
    <n v="41.043092000000001"/>
    <n v="84.121913000000006"/>
    <m/>
    <n v="316416589.07615602"/>
    <n v="74.839780960357132"/>
  </r>
  <r>
    <x v="770"/>
    <n v="718.7681"/>
    <n v="173.02109999999999"/>
    <n v="355.90129999999999"/>
    <m/>
    <n v="422505623.30779999"/>
    <n v="170.120363"/>
    <n v="40.951194999999998"/>
    <n v="84.235872999999998"/>
    <m/>
    <n v="315989316.308348"/>
    <n v="74.789375306881141"/>
  </r>
  <r>
    <x v="771"/>
    <n v="720.77639999999997"/>
    <n v="172.4477"/>
    <n v="356.40120000000002"/>
    <m/>
    <n v="422013375.13340002"/>
    <n v="170.79468199999999"/>
    <n v="40.863089000000002"/>
    <n v="84.452584000000002"/>
    <m/>
    <n v="313552126.46312797"/>
    <n v="74.299096886209583"/>
  </r>
  <r>
    <x v="772"/>
    <n v="724.1662"/>
    <n v="172.53809999999999"/>
    <n v="356.32850000000002"/>
    <m/>
    <n v="421822352.1074"/>
    <n v="171.675635"/>
    <n v="40.903024000000002"/>
    <n v="84.473594000000006"/>
    <m/>
    <n v="313424316.73385799"/>
    <n v="74.302443947791829"/>
  </r>
  <r>
    <x v="773"/>
    <n v="723.00260000000003"/>
    <n v="172.55690000000001"/>
    <n v="356.08699999999999"/>
    <m/>
    <n v="421895445.42189997"/>
    <n v="171.37008900000001"/>
    <n v="40.900393999999999"/>
    <n v="84.401717000000005"/>
    <m/>
    <n v="313715465.39991897"/>
    <n v="74.358580734665225"/>
  </r>
  <r>
    <x v="774"/>
    <n v="709.82920000000001"/>
    <n v="171.1455"/>
    <n v="355.2303"/>
    <m/>
    <n v="421031043.1049"/>
    <n v="168.59307899999999"/>
    <n v="40.649140000000003"/>
    <n v="84.371521999999999"/>
    <m/>
    <n v="313341315.98801202"/>
    <n v="74.422378377915223"/>
  </r>
  <r>
    <x v="775"/>
    <n v="718.34849999999994"/>
    <n v="171.9504"/>
    <n v="355.81740000000002"/>
    <m/>
    <n v="421798075.69940001"/>
    <n v="170.306253"/>
    <n v="40.766047"/>
    <n v="84.357284000000007"/>
    <m/>
    <n v="312951440.34217203"/>
    <n v="74.19461073245887"/>
  </r>
  <r>
    <x v="776"/>
    <n v="701.05949999999996"/>
    <n v="167.5505"/>
    <n v="357.7002"/>
    <m/>
    <n v="420705764.90429997"/>
    <n v="166.63891000000001"/>
    <n v="39.826053000000002"/>
    <n v="85.023841000000004"/>
    <m/>
    <n v="311814310.05067497"/>
    <n v="74.116956805097473"/>
  </r>
  <r>
    <x v="777"/>
    <n v="705.31910000000005"/>
    <n v="167.536"/>
    <n v="357.9649"/>
    <m/>
    <n v="420845825.24919999"/>
    <n v="167.59560300000001"/>
    <n v="39.809353000000002"/>
    <n v="85.058441000000002"/>
    <m/>
    <n v="311598350.00456399"/>
    <n v="74.040974463760904"/>
  </r>
  <r>
    <x v="778"/>
    <n v="695.24"/>
    <n v="167.81569999999999"/>
    <n v="355.78210000000001"/>
    <m/>
    <n v="420303864.94059998"/>
    <n v="165.413659"/>
    <n v="39.927231999999997"/>
    <n v="84.648781"/>
    <m/>
    <n v="312030886.20068198"/>
    <n v="74.239356862630842"/>
  </r>
  <r>
    <x v="779"/>
    <n v="703.99770000000001"/>
    <n v="170.36920000000001"/>
    <n v="330.38720000000001"/>
    <m/>
    <n v="421495225.19760001"/>
    <n v="167.02388500000001"/>
    <n v="40.420197000000002"/>
    <n v="78.384564999999995"/>
    <m/>
    <n v="313561002.46163601"/>
    <n v="74.392539634259521"/>
  </r>
  <r>
    <x v="780"/>
    <n v="708.8646"/>
    <n v="170.31379999999999"/>
    <n v="330.8245"/>
    <m/>
    <n v="430779834.54860002"/>
    <n v="164.55380299999999"/>
    <n v="39.536158999999998"/>
    <n v="76.796654000000004"/>
    <m/>
    <n v="312130684.020491"/>
    <n v="72.457125191935333"/>
  </r>
  <r>
    <x v="781"/>
    <n v="679.94140000000004"/>
    <n v="162.68719999999999"/>
    <n v="331.02809999999999"/>
    <m/>
    <n v="430908753.03689998"/>
    <n v="157.79243199999999"/>
    <n v="37.754443000000002"/>
    <n v="76.820926999999998"/>
    <m/>
    <n v="312153964.33476597"/>
    <n v="72.440850211282509"/>
  </r>
  <r>
    <x v="782"/>
    <n v="679.57489999999996"/>
    <n v="162.5598"/>
    <n v="330.8537"/>
    <m/>
    <n v="430800440.0395"/>
    <n v="157.74703"/>
    <n v="37.734363000000002"/>
    <n v="76.799758999999995"/>
    <m/>
    <n v="312075054.94543999"/>
    <n v="72.440746559317788"/>
  </r>
  <r>
    <x v="783"/>
    <n v="683.96680000000003"/>
    <n v="163.0351"/>
    <n v="333.0197"/>
    <m/>
    <n v="430283666.86790001"/>
    <n v="158.95718400000001"/>
    <n v="37.890143999999999"/>
    <n v="77.395385000000005"/>
    <m/>
    <n v="311629221.87512702"/>
    <n v="72.424134558377105"/>
  </r>
  <r>
    <x v="784"/>
    <n v="694.20249999999999"/>
    <n v="164.8921"/>
    <n v="332.16520000000003"/>
    <m/>
    <n v="431153006.829"/>
    <n v="161.010706"/>
    <n v="38.244450999999998"/>
    <n v="77.041141999999994"/>
    <m/>
    <n v="306113568.80949098"/>
    <n v="70.998825002025086"/>
  </r>
  <r>
    <x v="785"/>
    <n v="696.28070000000002"/>
    <n v="164.8272"/>
    <n v="332.3879"/>
    <m/>
    <n v="431026969.3574"/>
    <n v="161.53993800000001"/>
    <n v="38.240577000000002"/>
    <n v="77.115336999999997"/>
    <m/>
    <n v="305811628.10445797"/>
    <n v="70.949534448013708"/>
  </r>
  <r>
    <x v="786"/>
    <n v="688.29679999999996"/>
    <n v="162.5026"/>
    <n v="332.08010000000002"/>
    <m/>
    <n v="430978958.64649999"/>
    <n v="159.70543000000001"/>
    <n v="37.705460000000002"/>
    <n v="77.052509000000001"/>
    <m/>
    <n v="305837254.681063"/>
    <n v="70.963384301069453"/>
  </r>
  <r>
    <x v="787"/>
    <n v="686.68439999999998"/>
    <n v="162.2953"/>
    <n v="330.86149999999998"/>
    <m/>
    <n v="430326605.81840003"/>
    <n v="159.57284300000001"/>
    <n v="37.714447"/>
    <n v="76.886135999999993"/>
    <m/>
    <n v="305532224.835958"/>
    <n v="71.000077779270327"/>
  </r>
  <r>
    <x v="788"/>
    <n v="688.12360000000001"/>
    <n v="162.05719999999999"/>
    <n v="330.2165"/>
    <m/>
    <n v="430882088.64740002"/>
    <n v="159.70113799999999"/>
    <n v="37.610568000000001"/>
    <n v="76.637322999999995"/>
    <m/>
    <n v="305883762.33617902"/>
    <n v="70.990131731024491"/>
  </r>
  <r>
    <x v="789"/>
    <n v="692.19669999999996"/>
    <n v="162.54329999999999"/>
    <n v="330.79989999999998"/>
    <m/>
    <n v="431367225.46149999"/>
    <n v="160.46576099999999"/>
    <n v="37.680956999999999"/>
    <n v="76.686378000000005"/>
    <m/>
    <n v="306105658.24664402"/>
    <n v="70.961732876009677"/>
  </r>
  <r>
    <x v="790"/>
    <n v="699.23209999999995"/>
    <n v="162.65119999999999"/>
    <n v="332.084"/>
    <m/>
    <n v="431773462.08289999"/>
    <n v="161.94420500000001"/>
    <n v="37.670495000000003"/>
    <n v="76.911627999999993"/>
    <m/>
    <n v="304624865.392349"/>
    <n v="70.552012141464445"/>
  </r>
  <r>
    <x v="791"/>
    <n v="694.173"/>
    <n v="162.62610000000001"/>
    <n v="330.42899999999997"/>
    <m/>
    <n v="431226950.75770003"/>
    <n v="160.97625600000001"/>
    <n v="37.712415999999997"/>
    <n v="76.625313000000006"/>
    <m/>
    <n v="304499381.95151198"/>
    <n v="70.612326390194852"/>
  </r>
  <r>
    <x v="792"/>
    <n v="691.25940000000003"/>
    <n v="162.65969999999999"/>
    <n v="329.47449999999998"/>
    <m/>
    <n v="430913756.95670003"/>
    <n v="160.41711100000001"/>
    <n v="37.747622999999997"/>
    <n v="76.459498999999994"/>
    <m/>
    <n v="304499533.05043399"/>
    <n v="70.663683424948388"/>
  </r>
  <r>
    <x v="793"/>
    <n v="705.87429999999995"/>
    <n v="167.2704"/>
    <n v="329.46420000000001"/>
    <m/>
    <n v="431284319.94459999"/>
    <n v="163.66797199999999"/>
    <n v="38.784253"/>
    <n v="76.391416000000007"/>
    <m/>
    <n v="309611134.37307698"/>
    <n v="71.788173150567502"/>
  </r>
  <r>
    <x v="794"/>
    <n v="710.28309999999999"/>
    <n v="167.7183"/>
    <n v="330.46749999999997"/>
    <m/>
    <n v="431841849.84640002"/>
    <n v="164.477598"/>
    <n v="38.837899"/>
    <n v="76.525120999999999"/>
    <m/>
    <n v="309861263.73703903"/>
    <n v="71.753412469692847"/>
  </r>
  <r>
    <x v="795"/>
    <n v="713.42819999999995"/>
    <n v="168.55719999999999"/>
    <n v="331.04809999999998"/>
    <m/>
    <n v="432583600.92739999"/>
    <n v="164.922618"/>
    <n v="38.965231000000003"/>
    <n v="76.528120999999999"/>
    <m/>
    <n v="310284460.05444098"/>
    <n v="71.728206845852128"/>
  </r>
  <r>
    <x v="796"/>
    <n v="715.846"/>
    <n v="168.07919999999999"/>
    <n v="332.17009999999999"/>
    <m/>
    <n v="432458662.11189997"/>
    <n v="165.529347"/>
    <n v="38.865957999999999"/>
    <n v="76.809676999999994"/>
    <m/>
    <n v="309324540.51803601"/>
    <n v="71.526961445854297"/>
  </r>
  <r>
    <x v="797"/>
    <n v="703.42470000000003"/>
    <n v="165.01179999999999"/>
    <n v="333.73430000000002"/>
    <m/>
    <n v="432127407.27420002"/>
    <n v="162.78178299999999"/>
    <n v="38.185913999999997"/>
    <n v="77.230532999999994"/>
    <m/>
    <n v="308967579.06717801"/>
    <n v="71.499186088682237"/>
  </r>
  <r>
    <x v="798"/>
    <n v="705.79290000000003"/>
    <n v="164.42359999999999"/>
    <n v="335.13380000000001"/>
    <m/>
    <n v="432040610.86089998"/>
    <n v="163.362629"/>
    <n v="38.057440999999997"/>
    <n v="77.569975999999997"/>
    <m/>
    <n v="308572305.54510599"/>
    <n v="71.422060285081415"/>
  </r>
  <r>
    <x v="799"/>
    <n v="708.34670000000006"/>
    <n v="164.31129999999999"/>
    <n v="335.74470000000002"/>
    <m/>
    <n v="432110301.81620002"/>
    <n v="163.927288"/>
    <n v="38.025314000000002"/>
    <n v="77.698841999999999"/>
    <m/>
    <n v="308495974.16891402"/>
    <n v="71.392876511454745"/>
  </r>
  <r>
    <x v="800"/>
    <n v="703.65279999999996"/>
    <n v="163.3184"/>
    <n v="336.49709999999999"/>
    <m/>
    <n v="432129566.94379997"/>
    <n v="162.833755"/>
    <n v="37.793849999999999"/>
    <n v="77.869491999999994"/>
    <m/>
    <n v="308567259.58835101"/>
    <n v="71.406189993123363"/>
  </r>
  <r>
    <x v="801"/>
    <n v="696.03039999999999"/>
    <n v="163.792"/>
    <n v="334.29849999999999"/>
    <m/>
    <n v="432068311.32870001"/>
    <n v="161.09267500000001"/>
    <n v="37.908819999999999"/>
    <n v="77.371677000000005"/>
    <m/>
    <n v="307352001.78957897"/>
    <n v="71.135048262254543"/>
  </r>
  <r>
    <x v="802"/>
    <n v="698.07590000000005"/>
    <n v="164.77699999999999"/>
    <n v="334.32310000000001"/>
    <m/>
    <n v="433248827.10159999"/>
    <n v="161.12585999999999"/>
    <n v="38.032879000000001"/>
    <n v="77.166533000000001"/>
    <m/>
    <n v="308451187.93675101"/>
    <n v="71.194927404712161"/>
  </r>
  <r>
    <x v="803"/>
    <n v="692.76390000000004"/>
    <n v="164.78210000000001"/>
    <n v="332.88369999999998"/>
    <m/>
    <n v="432913999.4156"/>
    <n v="160.02344600000001"/>
    <n v="38.063471999999997"/>
    <n v="76.893725000000003"/>
    <m/>
    <n v="308474065.64329702"/>
    <n v="71.255276119440083"/>
  </r>
  <r>
    <x v="804"/>
    <n v="691.19820000000004"/>
    <n v="165.58330000000001"/>
    <n v="333.69049999999999"/>
    <m/>
    <n v="433203050.3064"/>
    <n v="159.55524800000001"/>
    <n v="38.223022999999998"/>
    <n v="77.028659000000005"/>
    <m/>
    <n v="309274229.73973"/>
    <n v="71.392440455113032"/>
  </r>
  <r>
    <x v="805"/>
    <n v="712.33579999999995"/>
    <n v="171.3836"/>
    <n v="327.05939999999998"/>
    <m/>
    <n v="433715031.50709999"/>
    <n v="164.24051499999999"/>
    <n v="39.515255000000003"/>
    <n v="75.408822999999998"/>
    <m/>
    <n v="309410971.17364198"/>
    <n v="71.339692815921424"/>
  </r>
  <r>
    <x v="806"/>
    <n v="711.24760000000003"/>
    <n v="171.85749999999999"/>
    <n v="325.98579999999998"/>
    <m/>
    <n v="433458657.34859997"/>
    <n v="164.08660599999999"/>
    <n v="39.647956999999998"/>
    <n v="75.205742000000001"/>
    <m/>
    <n v="309483392.257312"/>
    <n v="71.398595231751599"/>
  </r>
  <r>
    <x v="807"/>
    <n v="708.72349999999994"/>
    <n v="171.09559999999999"/>
    <n v="325.3965"/>
    <m/>
    <n v="431950094.84500003"/>
    <n v="164.07532"/>
    <n v="39.610039"/>
    <n v="75.331965999999994"/>
    <m/>
    <n v="308372953.25677001"/>
    <n v="71.390875227710239"/>
  </r>
  <r>
    <x v="808"/>
    <n v="702.00829999999996"/>
    <n v="168.59100000000001"/>
    <n v="326.00439999999998"/>
    <m/>
    <n v="431754770.54210001"/>
    <n v="162.59422000000001"/>
    <n v="39.04786"/>
    <n v="75.506844000000001"/>
    <m/>
    <n v="302607035.39406699"/>
    <n v="70.087710904530709"/>
  </r>
  <r>
    <x v="809"/>
    <n v="696.33879999999999"/>
    <n v="168.52160000000001"/>
    <n v="273.58519999999999"/>
    <m/>
    <n v="429606214.4914"/>
    <n v="162.087693"/>
    <n v="39.226993"/>
    <n v="63.682785000000003"/>
    <m/>
    <n v="301561982.38002503"/>
    <n v="70.194976750286699"/>
  </r>
  <r>
    <x v="810"/>
    <n v="696.19539999999995"/>
    <n v="168.2278"/>
    <n v="273.89210000000003"/>
    <m/>
    <n v="429965736.82920003"/>
    <n v="161.91880900000001"/>
    <n v="39.125861999999998"/>
    <n v="63.700913"/>
    <m/>
    <n v="300465522.78798097"/>
    <n v="69.881271238907615"/>
  </r>
  <r>
    <x v="811"/>
    <n v="695.3252"/>
    <n v="168.08580000000001"/>
    <n v="273.50650000000002"/>
    <m/>
    <n v="429860077.56830001"/>
    <n v="161.75617099999999"/>
    <n v="39.102445000000003"/>
    <n v="63.626866999999997"/>
    <m/>
    <n v="300572979.41553801"/>
    <n v="69.923446046877956"/>
  </r>
  <r>
    <x v="812"/>
    <n v="692.07600000000002"/>
    <n v="167.25909999999999"/>
    <n v="274.17930000000001"/>
    <m/>
    <n v="430029579.04189998"/>
    <n v="160.936836"/>
    <n v="38.89479"/>
    <n v="63.758242000000003"/>
    <m/>
    <n v="300570576.51281101"/>
    <n v="69.89532608023805"/>
  </r>
  <r>
    <x v="813"/>
    <n v="691.01059999999995"/>
    <n v="167.1765"/>
    <n v="274.36840000000001"/>
    <m/>
    <n v="429857181.05970001"/>
    <n v="160.75353200000001"/>
    <n v="38.891173000000002"/>
    <n v="63.827804"/>
    <m/>
    <n v="300415144.44269103"/>
    <n v="69.887199209303972"/>
  </r>
  <r>
    <x v="814"/>
    <n v="698.24339999999995"/>
    <n v="168.36680000000001"/>
    <n v="275.55520000000001"/>
    <m/>
    <n v="431397448.639"/>
    <n v="161.85617300000001"/>
    <n v="39.028233"/>
    <n v="63.875017999999997"/>
    <m/>
    <n v="301368522.132635"/>
    <n v="69.858670486673375"/>
  </r>
  <r>
    <x v="815"/>
    <n v="700.06219999999996"/>
    <n v="168.43520000000001"/>
    <n v="276.0908"/>
    <m/>
    <n v="432084460.28399998"/>
    <n v="162.01975899999999"/>
    <n v="38.982008"/>
    <n v="63.897415000000002"/>
    <m/>
    <n v="300743595.11349601"/>
    <n v="69.6029648730768"/>
  </r>
  <r>
    <x v="816"/>
    <n v="703.88430000000005"/>
    <n v="168.98410000000001"/>
    <n v="276.61169999999998"/>
    <m/>
    <n v="433065008.21359998"/>
    <n v="162.535482"/>
    <n v="39.020493000000002"/>
    <n v="63.873019999999997"/>
    <m/>
    <n v="301463719.083175"/>
    <n v="69.611654916825913"/>
  </r>
  <r>
    <x v="817"/>
    <n v="701.51589999999999"/>
    <n v="169.47"/>
    <n v="275.54259999999999"/>
    <m/>
    <n v="432928427.03130001"/>
    <n v="162.039694"/>
    <n v="39.145038999999997"/>
    <n v="63.646225000000001"/>
    <m/>
    <n v="301522891.61070001"/>
    <n v="69.647284119991596"/>
  </r>
  <r>
    <x v="818"/>
    <n v="695.37609999999995"/>
    <n v="167.185"/>
    <n v="258.62580000000003"/>
    <m/>
    <n v="434119648.8581"/>
    <n v="160.18074799999999"/>
    <n v="38.511271999999998"/>
    <n v="59.574773999999998"/>
    <m/>
    <n v="301651584.73587102"/>
    <n v="69.485816992925692"/>
  </r>
  <r>
    <x v="819"/>
    <n v="696.5847"/>
    <n v="167.5693"/>
    <n v="258.53089999999997"/>
    <m/>
    <n v="434163084.3143"/>
    <n v="160.44309699999999"/>
    <n v="38.595934999999997"/>
    <n v="59.546956000000002"/>
    <m/>
    <n v="301484552.508358"/>
    <n v="69.440393115068915"/>
  </r>
  <r>
    <x v="820"/>
    <n v="698.32380000000001"/>
    <n v="167.18260000000001"/>
    <n v="259.27769999999998"/>
    <m/>
    <n v="434403040.80489999"/>
    <n v="160.75481400000001"/>
    <n v="38.485596000000001"/>
    <n v="59.685977000000001"/>
    <m/>
    <n v="301354985.70963901"/>
    <n v="69.372209078293309"/>
  </r>
  <r>
    <x v="821"/>
    <n v="690.96339999999998"/>
    <n v="165.48859999999999"/>
    <n v="258.65069999999997"/>
    <m/>
    <n v="432835778.43970001"/>
    <n v="159.63638700000001"/>
    <n v="38.233576999999997"/>
    <n v="59.757237000000003"/>
    <m/>
    <n v="299906813.18309098"/>
    <n v="69.288822255915278"/>
  </r>
  <r>
    <x v="822"/>
    <n v="697.65340000000003"/>
    <n v="164.76060000000001"/>
    <n v="262.3852"/>
    <m/>
    <n v="422894632.87989998"/>
    <n v="164.97097500000001"/>
    <n v="38.960200999999998"/>
    <n v="62.045053000000003"/>
    <m/>
    <n v="299582093.99919301"/>
    <n v="70.84083615794502"/>
  </r>
  <r>
    <x v="823"/>
    <n v="694.92740000000003"/>
    <n v="164.61770000000001"/>
    <n v="261.31209999999999"/>
    <m/>
    <n v="422211890.6365"/>
    <n v="164.592096"/>
    <n v="38.989356999999998"/>
    <n v="61.891221999999999"/>
    <m/>
    <n v="299306574.50872701"/>
    <n v="70.890133875081375"/>
  </r>
  <r>
    <x v="824"/>
    <n v="696.39620000000002"/>
    <n v="165.49520000000001"/>
    <n v="261.15660000000003"/>
    <m/>
    <n v="422709033.04220003"/>
    <n v="164.745994"/>
    <n v="39.151091000000001"/>
    <n v="61.781646000000002"/>
    <m/>
    <n v="299535278.850178"/>
    <n v="70.860865379300918"/>
  </r>
  <r>
    <x v="825"/>
    <n v="695.20709999999997"/>
    <n v="164.84610000000001"/>
    <n v="261.625"/>
    <m/>
    <n v="422979325.95660001"/>
    <n v="164.35959299999999"/>
    <n v="38.972614"/>
    <n v="61.852905"/>
    <m/>
    <n v="299915467.614618"/>
    <n v="70.905467291181736"/>
  </r>
  <r>
    <x v="826"/>
    <n v="698.29639999999995"/>
    <n v="164.11879999999999"/>
    <n v="262.34789999999998"/>
    <m/>
    <n v="422901397.22219998"/>
    <n v="165.12038100000001"/>
    <n v="38.807817"/>
    <n v="62.035240999999999"/>
    <m/>
    <n v="300041768.43932498"/>
    <n v="70.948398470690705"/>
  </r>
  <r>
    <x v="827"/>
    <n v="701.65279999999996"/>
    <n v="163.5504"/>
    <n v="265.80270000000002"/>
    <m/>
    <n v="422282339.88069999"/>
    <n v="166.15726799999999"/>
    <n v="38.730106999999997"/>
    <n v="62.944308999999997"/>
    <m/>
    <n v="299822331.64009202"/>
    <n v="71.000442908598913"/>
  </r>
  <r>
    <x v="828"/>
    <n v="702.66700000000003"/>
    <n v="163.7458"/>
    <n v="265.44380000000001"/>
    <m/>
    <n v="422139007.98500001"/>
    <n v="166.453937"/>
    <n v="38.789544999999997"/>
    <n v="62.880661000000003"/>
    <m/>
    <n v="299600895.53104699"/>
    <n v="70.972094467444421"/>
  </r>
  <r>
    <x v="829"/>
    <n v="700.83259999999996"/>
    <n v="162.09450000000001"/>
    <n v="290.05459999999999"/>
    <m/>
    <n v="423234609.98369998"/>
    <n v="165.58962399999999"/>
    <n v="38.298971000000002"/>
    <n v="68.532816999999994"/>
    <m/>
    <n v="299834814.434138"/>
    <n v="70.843642594750349"/>
  </r>
  <r>
    <x v="830"/>
    <n v="705.23770000000002"/>
    <n v="159.10400000000001"/>
    <n v="244.54179999999999"/>
    <m/>
    <n v="423111805.29890001"/>
    <n v="166.67880500000001"/>
    <n v="37.603299999999997"/>
    <n v="57.796024000000003"/>
    <m/>
    <n v="298877825.261334"/>
    <n v="70.63802558054293"/>
  </r>
  <r>
    <x v="831"/>
    <n v="528.25639999999999"/>
    <n v="115.5137"/>
    <n v="72.625"/>
    <m/>
    <n v="422384893.65549999"/>
    <n v="125.065173"/>
    <n v="27.347971000000001"/>
    <n v="17.194033000000001"/>
    <m/>
    <n v="295363036.65596801"/>
    <n v="69.927462154190607"/>
  </r>
  <r>
    <x v="832"/>
    <n v="527.59199999999998"/>
    <n v="116.9036"/>
    <n v="69.586299999999994"/>
    <m/>
    <n v="421188755.20380002"/>
    <n v="125.262603"/>
    <n v="27.755631999999999"/>
    <n v="16.521405000000001"/>
    <m/>
    <n v="295422882.08090502"/>
    <n v="70.140258596875199"/>
  </r>
  <r>
    <x v="833"/>
    <n v="526.56970000000001"/>
    <n v="116.91330000000001"/>
    <n v="44.243699999999997"/>
    <m/>
    <n v="420194807.37889999"/>
    <n v="125.315613"/>
    <n v="27.823595000000001"/>
    <n v="10.529331000000001"/>
    <m/>
    <n v="294950697.85787803"/>
    <n v="70.19379884718893"/>
  </r>
  <r>
    <x v="834"/>
    <n v="526.67920000000004"/>
    <n v="116.1658"/>
    <n v="45.773099999999999"/>
    <m/>
    <n v="420275797.0747"/>
    <n v="125.317519"/>
    <n v="27.640373"/>
    <n v="10.891204999999999"/>
    <m/>
    <n v="257337502.59773701"/>
    <n v="61.23062626706475"/>
  </r>
  <r>
    <x v="835"/>
    <n v="525.40179999999998"/>
    <n v="116.0986"/>
    <n v="44.419400000000003"/>
    <m/>
    <n v="419259715.90499997"/>
    <n v="125.316547"/>
    <n v="27.691331999999999"/>
    <n v="10.594722000000001"/>
    <m/>
    <n v="256905091.15382901"/>
    <n v="61.275882563456477"/>
  </r>
  <r>
    <x v="836"/>
    <n v="525.34450000000004"/>
    <n v="116.3019"/>
    <n v="44.045000000000002"/>
    <m/>
    <n v="418808134.07929999"/>
    <n v="125.437989"/>
    <n v="27.769732999999999"/>
    <n v="10.516749000000001"/>
    <m/>
    <n v="256716682.661154"/>
    <n v="61.296966742423756"/>
  </r>
  <r>
    <x v="837"/>
    <n v="524.2482"/>
    <n v="117.66670000000001"/>
    <n v="41.651899999999998"/>
    <m/>
    <n v="418245742.59600002"/>
    <n v="125.344539"/>
    <n v="28.133389000000001"/>
    <n v="9.9587149999999998"/>
    <m/>
    <n v="256765005.10319701"/>
    <n v="61.390942920180876"/>
  </r>
  <r>
    <x v="838"/>
    <n v="526.67930000000001"/>
    <n v="119.1069"/>
    <n v="41.096800000000002"/>
    <m/>
    <n v="419323638.17290002"/>
    <n v="125.602101"/>
    <n v="28.404527999999999"/>
    <n v="9.8007349999999995"/>
    <m/>
    <n v="257829536.174054"/>
    <n v="61.487002568584735"/>
  </r>
  <r>
    <x v="839"/>
    <n v="527.84879999999998"/>
    <n v="119.2567"/>
    <n v="41.832900000000002"/>
    <m/>
    <n v="419901571.07859999"/>
    <n v="125.707746"/>
    <n v="28.401108000000001"/>
    <n v="9.9625489999999992"/>
    <m/>
    <n v="257821502.554589"/>
    <n v="61.400461515855639"/>
  </r>
  <r>
    <x v="840"/>
    <n v="523.15009999999995"/>
    <n v="119.0637"/>
    <n v="41.132599999999996"/>
    <m/>
    <n v="419697268.60509998"/>
    <n v="124.649394"/>
    <n v="28.368948"/>
    <n v="9.8005399999999998"/>
    <m/>
    <n v="257943795.95744899"/>
    <n v="61.459488839359707"/>
  </r>
  <r>
    <x v="841"/>
    <n v="522.06439999999998"/>
    <n v="120.0095"/>
    <n v="40.412500000000001"/>
    <m/>
    <n v="420541807.35280001"/>
    <n v="124.14090400000001"/>
    <n v="28.536877"/>
    <n v="9.6096269999999997"/>
    <m/>
    <n v="257905152.395556"/>
    <n v="61.326875922039967"/>
  </r>
  <r>
    <x v="842"/>
    <n v="521.58849999999995"/>
    <n v="119.706"/>
    <n v="41.222499999999997"/>
    <m/>
    <n v="420737273.46780002"/>
    <n v="123.970119"/>
    <n v="28.451484000000001"/>
    <n v="9.797682"/>
    <m/>
    <n v="258343121.17978901"/>
    <n v="61.402480234392776"/>
  </r>
  <r>
    <x v="843"/>
    <n v="522.66449999999998"/>
    <n v="120.8711"/>
    <n v="40.2151"/>
    <m/>
    <n v="420439061.47479999"/>
    <n v="124.313973"/>
    <n v="28.74878"/>
    <n v="9.5650250000000003"/>
    <m/>
    <n v="258310863.89876899"/>
    <n v="61.438359935605426"/>
  </r>
  <r>
    <x v="844"/>
    <n v="521.84490000000005"/>
    <n v="121.6293"/>
    <n v="39.578000000000003"/>
    <m/>
    <n v="421443646.43049997"/>
    <n v="123.82317399999999"/>
    <n v="28.860157000000001"/>
    <n v="9.3910540000000005"/>
    <m/>
    <n v="258003397.603654"/>
    <n v="61.218955319142808"/>
  </r>
  <r>
    <x v="845"/>
    <n v="522.41930000000002"/>
    <n v="121.8955"/>
    <n v="39.551699999999997"/>
    <m/>
    <n v="421968478.11049998"/>
    <n v="123.80529"/>
    <n v="28.887346999999998"/>
    <n v="9.3731410000000004"/>
    <m/>
    <n v="258318279.631879"/>
    <n v="61.217435195297632"/>
  </r>
  <r>
    <x v="846"/>
    <n v="521.49959999999999"/>
    <n v="121.73180000000001"/>
    <n v="39.769399999999997"/>
    <m/>
    <n v="421695031.03960001"/>
    <n v="123.66747599999999"/>
    <n v="28.867260000000002"/>
    <n v="9.4308440000000004"/>
    <m/>
    <n v="258127124.37670901"/>
    <n v="61.211801272675928"/>
  </r>
  <r>
    <x v="847"/>
    <n v="519.18859999999995"/>
    <n v="121.32380000000001"/>
    <n v="39.898600000000002"/>
    <m/>
    <n v="420913437.8786"/>
    <n v="123.34807000000001"/>
    <n v="28.823931000000002"/>
    <n v="9.4790510000000001"/>
    <m/>
    <n v="257613335.283804"/>
    <n v="61.20340005825733"/>
  </r>
  <r>
    <x v="848"/>
    <n v="525.3098"/>
    <n v="122.0051"/>
    <n v="40.878100000000003"/>
    <m/>
    <n v="422161408.87739998"/>
    <n v="124.433401"/>
    <n v="28.900106999999998"/>
    <n v="9.6830499999999997"/>
    <m/>
    <n v="258624602.512813"/>
    <n v="61.262018998974931"/>
  </r>
  <r>
    <x v="849"/>
    <n v="516.85339999999997"/>
    <n v="120.0068"/>
    <n v="39.565300000000001"/>
    <m/>
    <n v="420911561.19400001"/>
    <n v="122.793824"/>
    <n v="28.511167"/>
    <n v="9.3999079999999999"/>
    <m/>
    <n v="257669456.29031101"/>
    <n v="61.217006147177322"/>
  </r>
  <r>
    <x v="850"/>
    <n v="517.77890000000002"/>
    <n v="120.19159999999999"/>
    <n v="40.032600000000002"/>
    <m/>
    <n v="421398802.15969998"/>
    <n v="122.871469"/>
    <n v="28.522055000000002"/>
    <n v="9.4999319999999994"/>
    <m/>
    <n v="258039373.214809"/>
    <n v="61.234007285340674"/>
  </r>
  <r>
    <x v="851"/>
    <n v="518.3365"/>
    <n v="120.12860000000001"/>
    <n v="40.4499"/>
    <m/>
    <n v="421515657.8628"/>
    <n v="122.969691"/>
    <n v="28.499202"/>
    <n v="9.5962980000000009"/>
    <m/>
    <n v="258358578.28488001"/>
    <n v="61.292759465882916"/>
  </r>
  <r>
    <x v="852"/>
    <n v="520.00980000000004"/>
    <n v="119.9362"/>
    <n v="41.498899999999999"/>
    <m/>
    <n v="421923362.14200002"/>
    <n v="123.247454"/>
    <n v="28.426062999999999"/>
    <n v="9.8356490000000001"/>
    <m/>
    <n v="258646081.439706"/>
    <n v="61.301673395524759"/>
  </r>
  <r>
    <x v="853"/>
    <n v="499.34050000000002"/>
    <n v="115.062"/>
    <n v="20.704899999999999"/>
    <m/>
    <n v="421353264.54549998"/>
    <n v="118.508753"/>
    <n v="27.307727"/>
    <n v="4.9139049999999997"/>
    <m/>
    <n v="257024528.99151301"/>
    <n v="60.999771597535144"/>
  </r>
  <r>
    <x v="854"/>
    <n v="502.1746"/>
    <n v="115.52849999999999"/>
    <n v="20.9986"/>
    <m/>
    <n v="422085653.71990001"/>
    <n v="118.97457199999999"/>
    <n v="27.370865999999999"/>
    <n v="4.9749619999999997"/>
    <m/>
    <n v="257796783.22059599"/>
    <n v="61.076888292363606"/>
  </r>
  <r>
    <x v="855"/>
    <n v="501.66829999999999"/>
    <n v="116.0087"/>
    <n v="19.841899999999999"/>
    <m/>
    <n v="421741854.95169997"/>
    <n v="118.951509"/>
    <n v="27.50704"/>
    <n v="4.7047499999999998"/>
    <m/>
    <n v="257693758.771411"/>
    <n v="61.102249099967423"/>
  </r>
  <r>
    <x v="856"/>
    <n v="501.84589999999997"/>
    <n v="115.55029999999999"/>
    <n v="20.732500000000002"/>
    <m/>
    <n v="421831758.36070001"/>
    <n v="118.968259"/>
    <n v="27.392507999999999"/>
    <n v="4.9148740000000002"/>
    <m/>
    <n v="254275825.733643"/>
    <n v="60.27896683782086"/>
  </r>
  <r>
    <x v="857"/>
    <n v="504.54349999999999"/>
    <n v="115.92400000000001"/>
    <n v="21.312799999999999"/>
    <m/>
    <n v="422672215.11870003"/>
    <n v="119.369924"/>
    <n v="27.426454"/>
    <n v="5.0423939999999998"/>
    <m/>
    <n v="254818228.55275801"/>
    <n v="60.287433012647121"/>
  </r>
  <r>
    <x v="858"/>
    <n v="498.04020000000003"/>
    <n v="114.3231"/>
    <n v="22.609000000000002"/>
    <m/>
    <n v="422892722.57700002"/>
    <n v="117.769868"/>
    <n v="27.033594000000001"/>
    <n v="5.3462730000000001"/>
    <m/>
    <n v="255145697.68746701"/>
    <n v="60.33343305902131"/>
  </r>
  <r>
    <x v="859"/>
    <n v="498.09649999999999"/>
    <n v="112.9836"/>
    <n v="25.2273"/>
    <m/>
    <n v="423504145.29759997"/>
    <n v="117.613134"/>
    <n v="26.678274999999999"/>
    <n v="5.9568009999999996"/>
    <m/>
    <n v="254581177.21775001"/>
    <n v="60.11303078010102"/>
  </r>
  <r>
    <x v="860"/>
    <n v="499.82049999999998"/>
    <n v="113.0806"/>
    <n v="25.975100000000001"/>
    <m/>
    <n v="424383980.76279998"/>
    <n v="117.77553399999999"/>
    <n v="26.645821999999999"/>
    <n v="6.12066"/>
    <m/>
    <n v="254996248.96404299"/>
    <n v="60.086209782401632"/>
  </r>
  <r>
    <x v="861"/>
    <n v="491.00970000000001"/>
    <n v="109.8502"/>
    <n v="28.159300000000002"/>
    <m/>
    <n v="422650830.41939998"/>
    <n v="116.17384"/>
    <n v="25.990769"/>
    <n v="6.6625449999999997"/>
    <m/>
    <n v="253134894.733823"/>
    <n v="59.892203330734048"/>
  </r>
  <r>
    <x v="862"/>
    <n v="488.47140000000002"/>
    <n v="109.2525"/>
    <n v="27.8995"/>
    <m/>
    <n v="421834291.09570003"/>
    <n v="115.796987"/>
    <n v="25.899387999999998"/>
    <n v="6.6138529999999998"/>
    <m/>
    <n v="251951472.35452399"/>
    <n v="59.727593908994145"/>
  </r>
  <r>
    <x v="863"/>
    <n v="487.83240000000001"/>
    <n v="110.6063"/>
    <n v="24.425699999999999"/>
    <m/>
    <n v="421046775.64130002"/>
    <n v="115.861806"/>
    <n v="26.269362000000001"/>
    <n v="5.8011840000000001"/>
    <m/>
    <n v="251399316.001683"/>
    <n v="59.708167962757699"/>
  </r>
  <r>
    <x v="864"/>
    <n v="490.84710000000001"/>
    <n v="111.72110000000001"/>
    <n v="24.191400000000002"/>
    <m/>
    <n v="422067450.42070001"/>
    <n v="116.295891"/>
    <n v="26.469963"/>
    <n v="5.731643"/>
    <m/>
    <n v="251848902.00059599"/>
    <n v="59.670297188177635"/>
  </r>
  <r>
    <x v="865"/>
    <n v="491.91879999999998"/>
    <n v="111.5513"/>
    <n v="26.808700000000002"/>
    <m/>
    <n v="423075842.0966"/>
    <n v="116.272013"/>
    <n v="26.366738000000002"/>
    <n v="6.3366179999999996"/>
    <m/>
    <n v="252626857.09869501"/>
    <n v="59.711955153660902"/>
  </r>
  <r>
    <x v="866"/>
    <n v="497.8562"/>
    <n v="114.52079999999999"/>
    <n v="23.6904"/>
    <m/>
    <n v="424327007.03789997"/>
    <n v="117.32842599999999"/>
    <n v="26.988807999999999"/>
    <n v="5.5830529999999996"/>
    <m/>
    <n v="252682122.99461001"/>
    <n v="59.548913645282298"/>
  </r>
  <r>
    <x v="867"/>
    <n v="499.45920000000001"/>
    <n v="113.6112"/>
    <n v="26.812899999999999"/>
    <m/>
    <n v="425423016.12840003"/>
    <n v="117.402957"/>
    <n v="26.705466000000001"/>
    <n v="6.3026439999999999"/>
    <m/>
    <n v="252927905.08943501"/>
    <n v="59.453272507733104"/>
  </r>
  <r>
    <x v="868"/>
    <n v="490.8981"/>
    <n v="110.86839999999999"/>
    <n v="28.8568"/>
    <m/>
    <n v="426015832.57590002"/>
    <n v="115.230013"/>
    <n v="26.024478999999999"/>
    <n v="6.7736450000000001"/>
    <m/>
    <n v="265639641.44839299"/>
    <n v="62.354405901350148"/>
  </r>
  <r>
    <x v="869"/>
    <n v="494.07130000000001"/>
    <n v="110.4747"/>
    <n v="31.140599999999999"/>
    <m/>
    <n v="426866606.76190001"/>
    <n v="115.74372200000001"/>
    <n v="25.880379999999999"/>
    <n v="7.2951600000000001"/>
    <m/>
    <n v="266415398.95701799"/>
    <n v="62.411862332820199"/>
  </r>
  <r>
    <x v="870"/>
    <n v="490.29759999999999"/>
    <n v="108.78530000000001"/>
    <n v="30.349299999999999"/>
    <m/>
    <n v="426564608.15579998"/>
    <n v="114.940994"/>
    <n v="25.502655000000001"/>
    <n v="7.1148189999999998"/>
    <m/>
    <n v="265469799.887207"/>
    <n v="62.234370787331208"/>
  </r>
  <r>
    <x v="871"/>
    <n v="493.10610000000003"/>
    <n v="107.39409999999999"/>
    <n v="33.292499999999997"/>
    <m/>
    <n v="427332643.02630001"/>
    <n v="115.39162899999999"/>
    <n v="25.131264999999999"/>
    <n v="7.7907690000000001"/>
    <m/>
    <n v="266111477.90503699"/>
    <n v="62.272677327076856"/>
  </r>
  <r>
    <x v="872"/>
    <n v="496.50020000000001"/>
    <n v="108.1818"/>
    <n v="31.803699999999999"/>
    <m/>
    <n v="427122149.1875"/>
    <n v="116.24314099999999"/>
    <n v="25.328071000000001"/>
    <n v="7.4460430000000004"/>
    <m/>
    <n v="263945207.44396901"/>
    <n v="61.796188267469397"/>
  </r>
  <r>
    <x v="873"/>
    <n v="500.38659999999999"/>
    <n v="107.514"/>
    <n v="33.6755"/>
    <m/>
    <n v="427509671.91689998"/>
    <n v="117.04684899999999"/>
    <n v="25.148904999999999"/>
    <n v="7.8771319999999996"/>
    <m/>
    <n v="264220254.68253499"/>
    <n v="61.804509240177971"/>
  </r>
  <r>
    <x v="874"/>
    <n v="496.01929999999999"/>
    <n v="108.0187"/>
    <n v="31.018999999999998"/>
    <m/>
    <n v="426194937.36260003"/>
    <n v="116.383199"/>
    <n v="25.344905000000001"/>
    <n v="7.2781250000000002"/>
    <m/>
    <n v="263402950.23401901"/>
    <n v="61.803397258545999"/>
  </r>
  <r>
    <x v="875"/>
    <n v="491.34"/>
    <n v="108.27549999999999"/>
    <n v="29.186"/>
    <m/>
    <n v="425166485.14859998"/>
    <n v="115.564142"/>
    <n v="25.466612000000001"/>
    <n v="6.8646050000000001"/>
    <m/>
    <n v="263122287.48456499"/>
    <n v="61.886883532835633"/>
  </r>
  <r>
    <x v="876"/>
    <n v="467.21609999999998"/>
    <n v="102.5115"/>
    <n v="36.064100000000003"/>
    <m/>
    <n v="425906650.16659999"/>
    <n v="109.699179"/>
    <n v="24.069006999999999"/>
    <n v="8.4676069999999992"/>
    <m/>
    <n v="263143488.510656"/>
    <n v="61.784310812644826"/>
  </r>
  <r>
    <x v="877"/>
    <n v="470.74349999999998"/>
    <n v="103.0369"/>
    <n v="36.7027"/>
    <m/>
    <n v="426751861.35619998"/>
    <n v="110.308482"/>
    <n v="24.144452000000001"/>
    <n v="8.6004780000000007"/>
    <m/>
    <n v="263215975.52893001"/>
    <n v="61.678928521234887"/>
  </r>
  <r>
    <x v="878"/>
    <n v="463.81099999999998"/>
    <n v="103.232"/>
    <n v="32.802"/>
    <m/>
    <n v="424396976.08969998"/>
    <n v="109.287065"/>
    <n v="24.324396"/>
    <n v="7.7290840000000003"/>
    <m/>
    <n v="261897270.37769699"/>
    <n v="61.710446853500365"/>
  </r>
  <r>
    <x v="879"/>
    <n v="464.93020000000001"/>
    <n v="103.9341"/>
    <n v="32.796599999999998"/>
    <m/>
    <n v="425347681.24510002"/>
    <n v="109.305921"/>
    <n v="24.435092999999998"/>
    <n v="7.7105389999999998"/>
    <m/>
    <n v="262505140.35992301"/>
    <n v="61.715427621823217"/>
  </r>
  <r>
    <x v="880"/>
    <n v="459.05970000000002"/>
    <n v="102.3261"/>
    <n v="34.946399999999997"/>
    <m/>
    <n v="425915450.912"/>
    <n v="107.781885"/>
    <n v="24.024979999999999"/>
    <n v="8.2050090000000004"/>
    <m/>
    <n v="262379191.980519"/>
    <n v="61.603586209115988"/>
  </r>
  <r>
    <x v="881"/>
    <n v="460.7328"/>
    <n v="102.0959"/>
    <n v="36.007100000000001"/>
    <m/>
    <n v="426705208.64270002"/>
    <n v="107.974496"/>
    <n v="23.926565"/>
    <n v="8.438402"/>
    <m/>
    <n v="263066740.15532899"/>
    <n v="61.650698146412111"/>
  </r>
  <r>
    <x v="882"/>
    <n v="462.84980000000002"/>
    <n v="102.3202"/>
    <n v="36.577500000000001"/>
    <m/>
    <n v="427270626.71149999"/>
    <n v="108.32708100000001"/>
    <n v="23.947399000000001"/>
    <n v="8.5607340000000001"/>
    <m/>
    <n v="263563049.108087"/>
    <n v="61.685272197765428"/>
  </r>
  <r>
    <x v="883"/>
    <n v="463.69819999999999"/>
    <n v="102.11799999999999"/>
    <n v="37.576799999999999"/>
    <m/>
    <n v="426361160.19340003"/>
    <n v="108.757139"/>
    <n v="23.951056000000001"/>
    <n v="8.8133730000000003"/>
    <m/>
    <n v="262655599.57037199"/>
    <n v="61.604016522337488"/>
  </r>
  <r>
    <x v="884"/>
    <n v="469.44929999999999"/>
    <n v="102.2012"/>
    <n v="40.168900000000001"/>
    <m/>
    <n v="413998151.16390002"/>
    <n v="113.394057"/>
    <n v="24.686389999999999"/>
    <n v="9.7026760000000003"/>
    <m/>
    <n v="263223942.96992901"/>
    <n v="63.58094649213055"/>
  </r>
  <r>
    <x v="885"/>
    <n v="476.56330000000003"/>
    <n v="100.8922"/>
    <n v="44.262700000000002"/>
    <m/>
    <n v="414984543.7094"/>
    <n v="114.838807"/>
    <n v="24.312279"/>
    <n v="10.666107999999999"/>
    <m/>
    <n v="263288978.27066299"/>
    <n v="63.445490262653145"/>
  </r>
  <r>
    <x v="886"/>
    <n v="562.88679999999999"/>
    <n v="111.1109"/>
    <n v="44.205399999999997"/>
    <m/>
    <n v="415384336.53549999"/>
    <n v="135.50987599999999"/>
    <n v="26.748937999999999"/>
    <n v="10.642048000000001"/>
    <m/>
    <n v="263261490.063519"/>
    <n v="63.377808672142812"/>
  </r>
  <r>
    <x v="887"/>
    <n v="561.25329999999997"/>
    <n v="110.6606"/>
    <n v="43.631799999999998"/>
    <m/>
    <n v="414647168.65259999"/>
    <n v="135.35683900000001"/>
    <n v="26.687895000000001"/>
    <n v="10.522633000000001"/>
    <m/>
    <n v="262495312.71687099"/>
    <n v="63.305704840539988"/>
  </r>
  <r>
    <x v="888"/>
    <n v="554.07270000000005"/>
    <n v="110.1562"/>
    <n v="41.963200000000001"/>
    <m/>
    <n v="412452930.38870001"/>
    <n v="134.335983"/>
    <n v="26.707581000000001"/>
    <n v="10.174058"/>
    <m/>
    <n v="261521699.65521401"/>
    <n v="63.406435107335327"/>
  </r>
  <r>
    <x v="889"/>
    <n v="555.64369999999997"/>
    <n v="108.52370000000001"/>
    <n v="43.619100000000003"/>
    <m/>
    <n v="412421620.83740002"/>
    <n v="134.727103"/>
    <n v="26.313776000000001"/>
    <n v="10.576337000000001"/>
    <m/>
    <n v="261502894.24810699"/>
    <n v="63.406688940589326"/>
  </r>
  <r>
    <x v="890"/>
    <n v="559.14800000000002"/>
    <n v="106.45910000000001"/>
    <n v="46.354199999999999"/>
    <m/>
    <n v="411975930.4364"/>
    <n v="135.72346300000001"/>
    <n v="25.841097000000001"/>
    <n v="11.251677000000001"/>
    <m/>
    <n v="260660150.30564699"/>
    <n v="63.270723129269598"/>
  </r>
  <r>
    <x v="891"/>
    <n v="558.53510000000006"/>
    <n v="104.99290000000001"/>
    <n v="46.785299999999999"/>
    <m/>
    <n v="411076932.23540002"/>
    <n v="135.871185"/>
    <n v="25.540937"/>
    <n v="11.381154"/>
    <m/>
    <n v="259895177.65669599"/>
    <n v="63.22300213816645"/>
  </r>
  <r>
    <x v="892"/>
    <n v="556.87300000000005"/>
    <n v="102.2902"/>
    <n v="51.010199999999998"/>
    <m/>
    <n v="410585612.10790002"/>
    <n v="135.628961"/>
    <n v="24.913245"/>
    <n v="12.423767"/>
    <m/>
    <n v="259449349.27164701"/>
    <n v="63.190073305214824"/>
  </r>
  <r>
    <x v="893"/>
    <n v="568.2174"/>
    <n v="102.2907"/>
    <n v="53.428600000000003"/>
    <m/>
    <n v="410211828.72670001"/>
    <n v="138.518044"/>
    <n v="24.936067999999999"/>
    <n v="13.024637"/>
    <m/>
    <n v="257549010.89858699"/>
    <n v="62.78439402832938"/>
  </r>
  <r>
    <x v="894"/>
    <n v="577.99530000000004"/>
    <n v="106.9534"/>
    <n v="49.106000000000002"/>
    <m/>
    <n v="411805026.97009999"/>
    <n v="140.35654299999999"/>
    <n v="25.971854"/>
    <n v="11.924575000000001"/>
    <m/>
    <n v="258821145.734972"/>
    <n v="62.85040948608048"/>
  </r>
  <r>
    <x v="895"/>
    <n v="582.00530000000003"/>
    <n v="107.10720000000001"/>
    <n v="49.122199999999999"/>
    <m/>
    <n v="412131575.32660002"/>
    <n v="141.218323"/>
    <n v="25.988593999999999"/>
    <n v="11.919058"/>
    <m/>
    <n v="257664352.82171801"/>
    <n v="62.519925249000373"/>
  </r>
  <r>
    <x v="896"/>
    <n v="581.85540000000003"/>
    <n v="107.85509999999999"/>
    <n v="47.204799999999999"/>
    <m/>
    <n v="410932526.4946"/>
    <n v="141.59390200000001"/>
    <n v="26.246426"/>
    <n v="11.487239000000001"/>
    <m/>
    <n v="257172450.88347301"/>
    <n v="62.582646615308136"/>
  </r>
  <r>
    <x v="897"/>
    <n v="580.16880000000003"/>
    <n v="108.13500000000001"/>
    <n v="47.302700000000002"/>
    <m/>
    <n v="410388430.73009998"/>
    <n v="141.37065200000001"/>
    <n v="26.349426999999999"/>
    <n v="11.526324000000001"/>
    <m/>
    <n v="257323088.05089101"/>
    <n v="62.702325110164857"/>
  </r>
  <r>
    <x v="898"/>
    <n v="580.01329999999996"/>
    <n v="106.16719999999999"/>
    <n v="50.870199999999997"/>
    <m/>
    <n v="411745435.49260002"/>
    <n v="140.86696499999999"/>
    <n v="25.784669999999998"/>
    <n v="12.35477"/>
    <m/>
    <n v="257376133.20706001"/>
    <n v="62.508557720656412"/>
  </r>
  <r>
    <x v="899"/>
    <n v="582.56389999999999"/>
    <n v="106.95569999999999"/>
    <n v="49.758699999999997"/>
    <m/>
    <n v="411526289.50470001"/>
    <n v="141.56177"/>
    <n v="25.990003999999999"/>
    <n v="12.091257000000001"/>
    <m/>
    <n v="256536371.73394501"/>
    <n v="62.337784553862662"/>
  </r>
  <r>
    <x v="900"/>
    <n v="574.25229999999999"/>
    <n v="105.1177"/>
    <n v="50.633299999999998"/>
    <m/>
    <n v="411133926.07969999"/>
    <n v="139.67524"/>
    <n v="25.567751000000001"/>
    <n v="12.315524999999999"/>
    <m/>
    <n v="256499688.971228"/>
    <n v="62.388353940293527"/>
  </r>
  <r>
    <x v="901"/>
    <n v="586.07230000000004"/>
    <n v="104.4915"/>
    <n v="59.858199999999997"/>
    <m/>
    <n v="412570599.14590001"/>
    <n v="142.053821"/>
    <n v="25.326937999999998"/>
    <n v="14.508596000000001"/>
    <m/>
    <n v="266034788.27215901"/>
    <n v="64.482245904798319"/>
  </r>
  <r>
    <x v="902"/>
    <n v="587.38980000000004"/>
    <n v="105.69289999999999"/>
    <n v="58.866999999999997"/>
    <m/>
    <n v="412004614.05519998"/>
    <n v="142.56874300000001"/>
    <n v="25.653328999999999"/>
    <n v="14.287947000000001"/>
    <m/>
    <n v="266417142.31203499"/>
    <n v="64.663630751557719"/>
  </r>
  <r>
    <x v="903"/>
    <n v="585.19460000000004"/>
    <n v="102.74379999999999"/>
    <n v="61.911999999999999"/>
    <m/>
    <n v="412388831.14829999"/>
    <n v="141.90360100000001"/>
    <n v="24.914301999999999"/>
    <n v="15.013016"/>
    <m/>
    <n v="266756515.02915999"/>
    <n v="64.685678874079684"/>
  </r>
  <r>
    <x v="904"/>
    <n v="588.67269999999996"/>
    <n v="103.0363"/>
    <n v="62.497900000000001"/>
    <m/>
    <n v="421786375.68430001"/>
    <n v="139.566552"/>
    <n v="24.428550999999999"/>
    <n v="14.81743"/>
    <m/>
    <n v="265152317.497437"/>
    <n v="62.864125724131746"/>
  </r>
  <r>
    <x v="905"/>
    <n v="560.8664"/>
    <n v="102.2475"/>
    <n v="41.980200000000004"/>
    <m/>
    <n v="420867187.09570003"/>
    <n v="133.264464"/>
    <n v="24.294481000000001"/>
    <n v="9.974691"/>
    <m/>
    <n v="265514439.53994101"/>
    <n v="63.087465043827784"/>
  </r>
  <r>
    <x v="906"/>
    <n v="559.83489999999995"/>
    <n v="103.2431"/>
    <n v="41.126199999999997"/>
    <m/>
    <n v="421804129.67860001"/>
    <n v="132.72390200000001"/>
    <n v="24.47655"/>
    <n v="9.7500710000000002"/>
    <m/>
    <n v="265852041.49295399"/>
    <n v="63.027368104604363"/>
  </r>
  <r>
    <x v="907"/>
    <n v="558.96439999999996"/>
    <n v="103.6532"/>
    <n v="40.9512"/>
    <m/>
    <n v="421306786.35699999"/>
    <n v="132.67396099999999"/>
    <n v="24.602784"/>
    <n v="9.7200430000000004"/>
    <m/>
    <n v="266242659.74195999"/>
    <n v="63.194486384645053"/>
  </r>
  <r>
    <x v="908"/>
    <n v="551.97919999999999"/>
    <n v="107.3254"/>
    <n v="36.549799999999998"/>
    <m/>
    <n v="422092223.67299998"/>
    <n v="130.77217899999999"/>
    <n v="25.427002000000002"/>
    <n v="8.659198"/>
    <m/>
    <n v="264852177.04112601"/>
    <n v="62.747466593061482"/>
  </r>
  <r>
    <x v="909"/>
    <n v="548.15030000000002"/>
    <n v="106.54130000000001"/>
    <n v="37.056699999999999"/>
    <m/>
    <n v="421729326.35149997"/>
    <n v="129.97680399999999"/>
    <n v="25.262957"/>
    <n v="8.7868440000000003"/>
    <m/>
    <n v="264622920.57608899"/>
    <n v="62.74709963032852"/>
  </r>
  <r>
    <x v="910"/>
    <n v="543.55330000000004"/>
    <n v="107.0518"/>
    <n v="35.621099999999998"/>
    <m/>
    <n v="421507389.4569"/>
    <n v="128.95463100000001"/>
    <n v="25.397372000000001"/>
    <n v="8.4508840000000003"/>
    <m/>
    <n v="264826549.89427"/>
    <n v="62.828447737414827"/>
  </r>
  <r>
    <x v="911"/>
    <n v="545.3768"/>
    <n v="106.34820000000001"/>
    <n v="36.151899999999998"/>
    <m/>
    <n v="421807409.0223"/>
    <n v="129.29521600000001"/>
    <n v="25.212502000000001"/>
    <n v="8.5707120000000003"/>
    <m/>
    <n v="265111862.15914899"/>
    <n v="62.851400067544361"/>
  </r>
  <r>
    <x v="912"/>
    <n v="522.524"/>
    <n v="100.6293"/>
    <n v="37.620899999999999"/>
    <m/>
    <n v="421027892.8215"/>
    <n v="124.106742"/>
    <n v="23.900863000000001"/>
    <n v="8.9354890000000005"/>
    <m/>
    <n v="264731940.692972"/>
    <n v="62.877530255509321"/>
  </r>
  <r>
    <x v="913"/>
    <n v="517.56470000000002"/>
    <n v="100.33199999999999"/>
    <n v="37.119100000000003"/>
    <m/>
    <n v="419851851.04839998"/>
    <n v="123.273173"/>
    <n v="23.897000999999999"/>
    <n v="8.8409990000000001"/>
    <m/>
    <n v="264925338.82607201"/>
    <n v="63.099719142486698"/>
  </r>
  <r>
    <x v="914"/>
    <n v="513.45989999999995"/>
    <n v="103.18940000000001"/>
    <n v="32.335599999999999"/>
    <m/>
    <n v="418902064.56940001"/>
    <n v="122.572779"/>
    <n v="24.633299000000001"/>
    <n v="7.719131"/>
    <m/>
    <n v="263756372.33591101"/>
    <n v="62.963731775118568"/>
  </r>
  <r>
    <x v="915"/>
    <n v="520.3999"/>
    <n v="102.7568"/>
    <n v="34.056399999999996"/>
    <m/>
    <n v="419234862.05430001"/>
    <n v="124.13087400000001"/>
    <n v="24.510556999999999"/>
    <n v="8.1234660000000005"/>
    <m/>
    <n v="257649005.548471"/>
    <n v="61.456960970745769"/>
  </r>
  <r>
    <x v="916"/>
    <n v="519.87879999999996"/>
    <n v="103.6728"/>
    <n v="32.253599999999999"/>
    <m/>
    <n v="418637273.9831"/>
    <n v="124.18359100000001"/>
    <n v="24.76435"/>
    <n v="7.7044259999999998"/>
    <m/>
    <n v="257397026.648871"/>
    <n v="61.484498071536244"/>
  </r>
  <r>
    <x v="917"/>
    <n v="519.9384"/>
    <n v="103.9773"/>
    <n v="31.7624"/>
    <m/>
    <n v="418401125.1433"/>
    <n v="124.267926"/>
    <n v="24.851103999999999"/>
    <n v="7.5913750000000002"/>
    <m/>
    <n v="256824814.79413199"/>
    <n v="61.382438851274834"/>
  </r>
  <r>
    <x v="918"/>
    <n v="526.24980000000005"/>
    <n v="103.8853"/>
    <n v="33.496499999999997"/>
    <m/>
    <n v="420405455.72619998"/>
    <n v="125.17672899999999"/>
    <n v="24.710740000000001"/>
    <n v="7.9676650000000002"/>
    <m/>
    <n v="257614171.85537699"/>
    <n v="61.277552026621393"/>
  </r>
  <r>
    <x v="919"/>
    <n v="521.97280000000001"/>
    <n v="101.208"/>
    <n v="36.085900000000002"/>
    <m/>
    <n v="420694132.16159999"/>
    <n v="124.074181"/>
    <n v="24.057383000000002"/>
    <n v="8.5777049999999999"/>
    <m/>
    <n v="257903666.37877601"/>
    <n v="61.304317474936454"/>
  </r>
  <r>
    <x v="920"/>
    <n v="525.53920000000005"/>
    <n v="101.53270000000001"/>
    <n v="36.673900000000003"/>
    <m/>
    <n v="421381568.61070001"/>
    <n v="124.718127"/>
    <n v="24.095192000000001"/>
    <n v="8.7032520000000009"/>
    <m/>
    <n v="257632455.994948"/>
    <n v="61.139944218339984"/>
  </r>
  <r>
    <x v="921"/>
    <n v="523.45929999999998"/>
    <n v="102.40179999999999"/>
    <n v="35.3232"/>
    <m/>
    <n v="421482278.75749999"/>
    <n v="124.19485400000001"/>
    <n v="24.295635999999998"/>
    <n v="8.3807080000000003"/>
    <m/>
    <n v="257607782.910445"/>
    <n v="61.119481385991968"/>
  </r>
  <r>
    <x v="922"/>
    <n v="523.59950000000003"/>
    <n v="102.48399999999999"/>
    <n v="36.0212"/>
    <m/>
    <n v="419815546.41790003"/>
    <n v="124.721322"/>
    <n v="24.411673"/>
    <n v="8.5802440000000004"/>
    <m/>
    <n v="256571725.075214"/>
    <n v="61.115346314453291"/>
  </r>
  <r>
    <x v="923"/>
    <n v="515.77819999999997"/>
    <n v="102.3663"/>
    <n v="34.366199999999999"/>
    <m/>
    <n v="419177976.32419997"/>
    <n v="123.045157"/>
    <n v="24.420725000000001"/>
    <n v="8.1984750000000002"/>
    <m/>
    <n v="255852334.732124"/>
    <n v="61.036683505109309"/>
  </r>
  <r>
    <x v="924"/>
    <n v="513.71699999999998"/>
    <n v="102.8019"/>
    <n v="33.060600000000001"/>
    <m/>
    <n v="418571587.2956"/>
    <n v="122.730977"/>
    <n v="24.560172000000001"/>
    <n v="7.898434"/>
    <m/>
    <n v="255440784.60738999"/>
    <n v="61.026785467642078"/>
  </r>
  <r>
    <x v="925"/>
    <n v="512.55050000000006"/>
    <n v="102.4513"/>
    <n v="33.827500000000001"/>
    <m/>
    <n v="418316919.95829999"/>
    <n v="122.526839"/>
    <n v="24.491312000000001"/>
    <n v="8.0865720000000003"/>
    <m/>
    <n v="255583052.87522501"/>
    <n v="61.097947675820251"/>
  </r>
  <r>
    <x v="926"/>
    <n v="512.08910000000003"/>
    <n v="102.24160000000001"/>
    <n v="34.699199999999998"/>
    <m/>
    <n v="418374775.87660003"/>
    <n v="122.39961099999999"/>
    <n v="24.437802000000001"/>
    <n v="8.2938080000000003"/>
    <m/>
    <n v="255933415.45578399"/>
    <n v="61.173242320725322"/>
  </r>
  <r>
    <x v="927"/>
    <n v="504.01089999999999"/>
    <n v="103.51130000000001"/>
    <n v="29.952000000000002"/>
    <m/>
    <n v="416165814.76599997"/>
    <n v="121.108193"/>
    <n v="24.872610000000002"/>
    <n v="7.1971309999999997"/>
    <m/>
    <n v="255120042.158678"/>
    <n v="61.302498452960599"/>
  </r>
  <r>
    <x v="928"/>
    <n v="506.93029999999999"/>
    <n v="103.8364"/>
    <n v="31.090800000000002"/>
    <m/>
    <n v="417650834.73329997"/>
    <n v="121.37658"/>
    <n v="24.862012"/>
    <n v="7.4442089999999999"/>
    <m/>
    <n v="256113940.69023499"/>
    <n v="61.322501810341677"/>
  </r>
  <r>
    <x v="929"/>
    <n v="512.15380000000005"/>
    <n v="103.66840000000001"/>
    <n v="32.957799999999999"/>
    <m/>
    <n v="419230190.42610002"/>
    <n v="122.165295"/>
    <n v="24.728276000000001"/>
    <n v="7.861504"/>
    <m/>
    <n v="256506590.838761"/>
    <n v="61.185142839558168"/>
  </r>
  <r>
    <x v="930"/>
    <n v="511.02569999999997"/>
    <n v="102.36499999999999"/>
    <n v="33.207099999999997"/>
    <m/>
    <n v="419735126.27100003"/>
    <n v="121.749567"/>
    <n v="24.387999000000001"/>
    <n v="7.9114420000000001"/>
    <m/>
    <n v="256379182.296812"/>
    <n v="61.081183405956352"/>
  </r>
  <r>
    <x v="931"/>
    <n v="493.27780000000001"/>
    <n v="98.696700000000007"/>
    <n v="14.203099999999999"/>
    <m/>
    <n v="420136028.23049998"/>
    <n v="117.409069"/>
    <n v="23.491606000000001"/>
    <n v="3.3805960000000002"/>
    <m/>
    <n v="256992801.85279199"/>
    <n v="61.168951145460341"/>
  </r>
  <r>
    <x v="932"/>
    <n v="488.99779999999998"/>
    <n v="98.191599999999994"/>
    <n v="13.2684"/>
    <m/>
    <n v="419862189.57539999"/>
    <n v="116.466263"/>
    <n v="23.386626"/>
    <n v="3.16018"/>
    <m/>
    <n v="256733036.26849401"/>
    <n v="61.146976946917761"/>
  </r>
  <r>
    <x v="933"/>
    <n v="490.30369999999999"/>
    <n v="98.034800000000004"/>
    <n v="13.9529"/>
    <m/>
    <n v="420279939.79009998"/>
    <n v="116.661219"/>
    <n v="23.326072"/>
    <n v="3.319906"/>
    <m/>
    <n v="255714253.783344"/>
    <n v="60.843792333047141"/>
  </r>
  <r>
    <x v="934"/>
    <n v="494.63959999999997"/>
    <n v="98.402100000000004"/>
    <n v="14.790100000000001"/>
    <m/>
    <n v="422073627.45319998"/>
    <n v="117.192728"/>
    <n v="23.313966000000001"/>
    <n v="3.5041519999999999"/>
    <m/>
    <n v="256187867.66438201"/>
    <n v="60.697435471205416"/>
  </r>
  <r>
    <x v="935"/>
    <n v="500.53210000000001"/>
    <n v="96.487499999999997"/>
    <n v="17.997199999999999"/>
    <m/>
    <n v="422090859.40880001"/>
    <n v="118.58396999999999"/>
    <n v="22.859414999999998"/>
    <n v="4.2638210000000001"/>
    <m/>
    <n v="256477828.56410101"/>
    <n v="60.763653807461203"/>
  </r>
  <r>
    <x v="936"/>
    <n v="372.84780000000001"/>
    <n v="72.196399999999997"/>
    <n v="-77.355000000000004"/>
    <m/>
    <n v="423273063.54250002"/>
    <n v="88.086823999999993"/>
    <n v="17.056695999999999"/>
    <n v="-18.275437"/>
    <m/>
    <n v="256311725.68562701"/>
    <n v="60.554698080826782"/>
  </r>
  <r>
    <x v="937"/>
    <n v="374.3451"/>
    <n v="71.878200000000007"/>
    <n v="-76.316299999999998"/>
    <m/>
    <n v="423906120.69800001"/>
    <n v="88.308491000000004"/>
    <n v="16.956160000000001"/>
    <n v="-18.003112999999999"/>
    <m/>
    <n v="256933751.75046501"/>
    <n v="60.611003051194487"/>
  </r>
  <r>
    <x v="938"/>
    <n v="375.10550000000001"/>
    <n v="71.703800000000001"/>
    <n v="-75.594300000000004"/>
    <m/>
    <n v="423893882.27990001"/>
    <n v="88.490425000000002"/>
    <n v="16.915507000000002"/>
    <n v="-17.833307999999999"/>
    <m/>
    <n v="257231942.34244001"/>
    <n v="60.683098552620294"/>
  </r>
  <r>
    <x v="939"/>
    <n v="379.43740000000003"/>
    <n v="71.555499999999995"/>
    <n v="-74.071200000000005"/>
    <m/>
    <n v="424880659.24849999"/>
    <n v="89.304464999999993"/>
    <n v="16.841317"/>
    <n v="-17.433413000000002"/>
    <m/>
    <n v="248362499.15551901"/>
    <n v="58.454649264291227"/>
  </r>
  <r>
    <x v="940"/>
    <n v="379.06020000000001"/>
    <n v="72.404700000000005"/>
    <n v="-75.878299999999996"/>
    <m/>
    <n v="424675186.61500001"/>
    <n v="89.258853000000002"/>
    <n v="17.049430000000001"/>
    <n v="-17.867373000000001"/>
    <m/>
    <n v="247926131.42417201"/>
    <n v="58.380178366516077"/>
  </r>
  <r>
    <x v="941"/>
    <n v="353.21530000000001"/>
    <n v="68.987099999999998"/>
    <n v="-93.214699999999993"/>
    <m/>
    <n v="423098471.84289998"/>
    <n v="83.483001000000002"/>
    <n v="16.305211"/>
    <n v="-22.031442999999999"/>
    <m/>
    <n v="247372914.39008"/>
    <n v="58.46698365810493"/>
  </r>
  <r>
    <x v="942"/>
    <n v="359.12"/>
    <n v="69.500699999999995"/>
    <n v="-91.978300000000004"/>
    <m/>
    <n v="425137062.315"/>
    <n v="84.471581"/>
    <n v="16.347833999999999"/>
    <n v="-21.634976000000002"/>
    <m/>
    <n v="248586760.348524"/>
    <n v="58.472145193574477"/>
  </r>
  <r>
    <x v="943"/>
    <n v="358.89479999999998"/>
    <n v="69.375399999999999"/>
    <n v="-92.566699999999997"/>
    <m/>
    <n v="423930701.59930003"/>
    <n v="84.658837000000005"/>
    <n v="16.364796999999999"/>
    <n v="-21.835338"/>
    <m/>
    <n v="248317237.26875299"/>
    <n v="58.574959617683653"/>
  </r>
  <r>
    <x v="944"/>
    <n v="355.18619999999999"/>
    <n v="67.936400000000006"/>
    <n v="-91.983400000000003"/>
    <m/>
    <n v="423216279.91219997"/>
    <n v="83.925458000000006"/>
    <n v="16.052406999999999"/>
    <n v="-21.734372"/>
    <m/>
    <n v="247854916.04428801"/>
    <n v="58.56459871905394"/>
  </r>
  <r>
    <x v="945"/>
    <n v="359.87619999999998"/>
    <n v="67.795299999999997"/>
    <n v="-89.534099999999995"/>
    <m/>
    <n v="395785350.36430001"/>
    <n v="90.927115000000001"/>
    <n v="17.12931"/>
    <n v="-22.621883"/>
    <m/>
    <n v="246810797.254235"/>
    <n v="62.359760670034504"/>
  </r>
  <r>
    <x v="946"/>
    <n v="360.42579999999998"/>
    <n v="68.976299999999995"/>
    <n v="-91.870599999999996"/>
    <m/>
    <n v="395159774.11559999"/>
    <n v="91.210144"/>
    <n v="17.455293999999999"/>
    <n v="-23.248975999999999"/>
    <m/>
    <n v="246869277.20802599"/>
    <n v="62.473281284902967"/>
  </r>
  <r>
    <x v="947"/>
    <n v="361.19619999999998"/>
    <n v="67.995000000000005"/>
    <n v="-89.571600000000004"/>
    <m/>
    <n v="395629719.64469999"/>
    <n v="91.296529000000007"/>
    <n v="17.186525"/>
    <n v="-22.640260999999999"/>
    <m/>
    <n v="247342949.43222699"/>
    <n v="62.518799056440024"/>
  </r>
  <r>
    <x v="948"/>
    <n v="354.95170000000002"/>
    <n v="67.626000000000005"/>
    <n v="-140.1397"/>
    <m/>
    <n v="393619299.20670003"/>
    <n v="90.176396999999994"/>
    <n v="17.18056"/>
    <n v="-35.602853000000003"/>
    <m/>
    <n v="246623752.054593"/>
    <n v="62.655401437794907"/>
  </r>
  <r>
    <x v="949"/>
    <n v="350.2337"/>
    <n v="66.373000000000005"/>
    <n v="-132.4913"/>
    <m/>
    <n v="394827725.69160002"/>
    <n v="88.705447000000007"/>
    <n v="16.810623"/>
    <n v="-33.556736999999998"/>
    <m/>
    <n v="246750691.37235799"/>
    <n v="62.495786216668833"/>
  </r>
  <r>
    <x v="950"/>
    <n v="285.71690000000001"/>
    <n v="54.081000000000003"/>
    <n v="-188.4853"/>
    <m/>
    <n v="394868728.43800002"/>
    <n v="72.357438999999999"/>
    <n v="13.695944000000001"/>
    <n v="-47.733660999999998"/>
    <m/>
    <n v="264180563.35036299"/>
    <n v="66.903389487284528"/>
  </r>
  <r>
    <x v="951"/>
    <n v="280.47000000000003"/>
    <n v="53.330100000000002"/>
    <n v="-190.58619999999999"/>
    <m/>
    <n v="392253143.046"/>
    <n v="71.502295000000004"/>
    <n v="13.595838000000001"/>
    <n v="-48.587552000000002"/>
    <m/>
    <n v="262700344.698475"/>
    <n v="66.972145247455117"/>
  </r>
  <r>
    <x v="952"/>
    <n v="278.84359999999998"/>
    <n v="52.698599999999999"/>
    <n v="-162.6884"/>
    <m/>
    <n v="392618567.3775"/>
    <n v="71.021501000000001"/>
    <n v="13.42234"/>
    <n v="-41.436757"/>
    <m/>
    <n v="262616048.28833801"/>
    <n v="66.888341537814881"/>
  </r>
  <r>
    <x v="953"/>
    <n v="264.97210000000001"/>
    <n v="49.975000000000001"/>
    <n v="-163.42449999999999"/>
    <m/>
    <n v="392317200.41850001"/>
    <n v="67.540271000000004"/>
    <n v="12.738417"/>
    <n v="-41.656216000000001"/>
    <m/>
    <n v="263267936.685096"/>
    <n v="67.105886870180015"/>
  </r>
  <r>
    <x v="954"/>
    <n v="260.66399999999999"/>
    <n v="48.613799999999998"/>
    <n v="-162.3511"/>
    <m/>
    <n v="391955106.30970001"/>
    <n v="66.503534999999999"/>
    <n v="12.402900000000001"/>
    <n v="-41.420841000000003"/>
    <m/>
    <n v="262792150.44297001"/>
    <n v="67.046492369288586"/>
  </r>
  <r>
    <x v="955"/>
    <n v="258.3175"/>
    <n v="48.238"/>
    <n v="-162.51259999999999"/>
    <m/>
    <n v="391271851.65060002"/>
    <n v="66.019954999999996"/>
    <n v="12.328512999999999"/>
    <n v="-41.534447"/>
    <m/>
    <n v="261382779.65793201"/>
    <n v="66.803369206160781"/>
  </r>
  <r>
    <x v="956"/>
    <n v="261.1386"/>
    <n v="48.664000000000001"/>
    <n v="-162.2354"/>
    <m/>
    <n v="391408015.08249998"/>
    <n v="66.717744999999994"/>
    <n v="12.433062"/>
    <n v="-41.449176999999999"/>
    <m/>
    <n v="261832197.30681899"/>
    <n v="66.894950337598644"/>
  </r>
  <r>
    <x v="957"/>
    <n v="269.5958"/>
    <n v="50.1815"/>
    <n v="-161.45079999999999"/>
    <m/>
    <n v="393296030.55559999"/>
    <n v="68.547805999999994"/>
    <n v="12.759219"/>
    <n v="-41.050707000000003"/>
    <m/>
    <n v="262394250.44481999"/>
    <n v="66.716729908039468"/>
  </r>
  <r>
    <x v="958"/>
    <n v="270.7636"/>
    <n v="50.9711"/>
    <n v="-164.08369999999999"/>
    <m/>
    <n v="392070067.23019999"/>
    <n v="69.060002999999995"/>
    <n v="13.000508"/>
    <n v="-41.850605999999999"/>
    <m/>
    <n v="261927526.85250199"/>
    <n v="66.806305490981003"/>
  </r>
  <r>
    <x v="959"/>
    <n v="277.30119999999999"/>
    <n v="52.658200000000001"/>
    <n v="-166.00460000000001"/>
    <m/>
    <n v="392610842.75300002"/>
    <n v="70.630041000000006"/>
    <n v="13.412314"/>
    <n v="-42.282224999999997"/>
    <m/>
    <n v="262850382.87781599"/>
    <n v="66.949343791603042"/>
  </r>
  <r>
    <x v="960"/>
    <n v="321.92520000000002"/>
    <n v="62.064500000000002"/>
    <n v="-212.45400000000001"/>
    <m/>
    <n v="391563290.47100002"/>
    <n v="82.215367999999998"/>
    <n v="15.850439"/>
    <n v="-54.257894999999998"/>
    <m/>
    <n v="263134650.02089101"/>
    <n v="67.201051892370728"/>
  </r>
  <r>
    <x v="961"/>
    <n v="321.92809999999997"/>
    <n v="61.890500000000003"/>
    <n v="-210.8869"/>
    <m/>
    <n v="392263760.1638"/>
    <n v="82.069293999999999"/>
    <n v="15.777777"/>
    <n v="-53.761505"/>
    <m/>
    <n v="263734328.17116001"/>
    <n v="67.233926494007719"/>
  </r>
  <r>
    <x v="962"/>
    <n v="316.40620000000001"/>
    <n v="60.561999999999998"/>
    <n v="-208.95679999999999"/>
    <m/>
    <n v="392198024.76520002"/>
    <n v="80.675112999999996"/>
    <n v="15.441689"/>
    <n v="-53.278391999999997"/>
    <m/>
    <n v="263756663.93221399"/>
    <n v="67.250890437329218"/>
  </r>
  <r>
    <x v="963"/>
    <n v="322.81009999999998"/>
    <n v="62.066899999999997"/>
    <n v="-199.98339999999999"/>
    <m/>
    <n v="392904328.45279998"/>
    <n v="82.159976"/>
    <n v="15.796950000000001"/>
    <n v="-50.898752000000002"/>
    <m/>
    <n v="266006109.195696"/>
    <n v="67.702514310083913"/>
  </r>
  <r>
    <x v="964"/>
    <n v="325.44279999999998"/>
    <n v="63.718699999999998"/>
    <n v="-205.06819999999999"/>
    <m/>
    <n v="392308395.25590003"/>
    <n v="82.955859000000004"/>
    <n v="16.241992"/>
    <n v="-52.272193000000001"/>
    <m/>
    <n v="266124999.75007099"/>
    <n v="67.835662700126392"/>
  </r>
  <r>
    <x v="965"/>
    <n v="326.59309999999999"/>
    <n v="64.941000000000003"/>
    <n v="-109.495"/>
    <m/>
    <n v="391119355.39749998"/>
    <n v="83.502156999999997"/>
    <n v="16.603883"/>
    <n v="-27.995291000000002"/>
    <m/>
    <n v="266013539.99384299"/>
    <n v="68.013391902706971"/>
  </r>
  <r>
    <x v="966"/>
    <n v="316.57740000000001"/>
    <n v="63.0747"/>
    <n v="-208.33250000000001"/>
    <m/>
    <n v="390176195.51609999"/>
    <n v="81.137035999999995"/>
    <n v="16.165697000000002"/>
    <n v="-53.394466999999999"/>
    <m/>
    <n v="265292690.49407801"/>
    <n v="67.993048664377355"/>
  </r>
  <r>
    <x v="967"/>
    <n v="294.28129999999999"/>
    <n v="59.533700000000003"/>
    <n v="-211.74940000000001"/>
    <m/>
    <n v="389319838.48290002"/>
    <n v="75.588570000000004"/>
    <n v="15.29172"/>
    <n v="-54.389574000000003"/>
    <m/>
    <n v="263280474.53753701"/>
    <n v="67.625753561258861"/>
  </r>
  <r>
    <x v="968"/>
    <n v="311.58049999999997"/>
    <n v="63.6434"/>
    <n v="-214.6422"/>
    <m/>
    <n v="388644522.6099"/>
    <n v="80.171076999999997"/>
    <n v="16.375736"/>
    <n v="-55.228411999999999"/>
    <m/>
    <n v="268831722.93941498"/>
    <n v="69.171622729713206"/>
  </r>
  <r>
    <x v="969"/>
    <n v="351.5197"/>
    <n v="72.709599999999995"/>
    <n v="-115.4271"/>
    <m/>
    <n v="388123120.55080003"/>
    <n v="90.569120999999996"/>
    <n v="18.733643000000001"/>
    <n v="-29.739816000000001"/>
    <m/>
    <n v="279755043.42798698"/>
    <n v="72.078943153650869"/>
  </r>
  <r>
    <x v="970"/>
    <n v="347.45310000000001"/>
    <n v="72.712000000000003"/>
    <n v="-119.5266"/>
    <m/>
    <n v="385822024.80589998"/>
    <n v="90.055278999999999"/>
    <n v="18.845994999999998"/>
    <n v="-30.979724000000001"/>
    <m/>
    <n v="276267707.26211703"/>
    <n v="71.604960188859692"/>
  </r>
  <r>
    <x v="971"/>
    <n v="424.01060000000001"/>
    <n v="87.509500000000003"/>
    <n v="-114.02070000000001"/>
    <m/>
    <n v="387134574.60829997"/>
    <n v="109.52537599999999"/>
    <n v="22.604413000000001"/>
    <n v="-29.452470999999999"/>
    <m/>
    <n v="292339280.94346303"/>
    <n v="75.513606925769892"/>
  </r>
  <r>
    <x v="972"/>
    <n v="414.66070000000002"/>
    <n v="84.841099999999997"/>
    <n v="-110.5587"/>
    <m/>
    <n v="386107357.07889998"/>
    <n v="107.39518200000001"/>
    <n v="21.973448000000001"/>
    <n v="-28.634186"/>
    <m/>
    <n v="292290169.158131"/>
    <n v="75.701787028731061"/>
  </r>
  <r>
    <x v="973"/>
    <n v="409.90219999999999"/>
    <n v="85.247299999999996"/>
    <n v="-119.724"/>
    <m/>
    <n v="383359471.1965"/>
    <n v="106.92371799999999"/>
    <n v="22.236910000000002"/>
    <n v="-31.230218000000001"/>
    <m/>
    <n v="290652684.00153297"/>
    <n v="75.817269648870109"/>
  </r>
  <r>
    <x v="974"/>
    <n v="414.86610000000002"/>
    <n v="86.248999999999995"/>
    <n v="-120.20659999999999"/>
    <m/>
    <n v="384276674.2353"/>
    <n v="107.960261"/>
    <n v="22.444506000000001"/>
    <n v="-31.281264"/>
    <m/>
    <n v="291272408.22759497"/>
    <n v="75.79757704711561"/>
  </r>
  <r>
    <x v="975"/>
    <n v="433.20549999999997"/>
    <n v="90.165800000000004"/>
    <n v="-113.504"/>
    <m/>
    <n v="383636539.41070002"/>
    <n v="112.920813"/>
    <n v="23.502922999999999"/>
    <n v="-29.586337"/>
    <m/>
    <n v="294626542.12724102"/>
    <n v="76.798352570850966"/>
  </r>
  <r>
    <x v="976"/>
    <n v="427.54450000000003"/>
    <n v="87.686999999999998"/>
    <n v="-109.70659999999999"/>
    <m/>
    <n v="382982194.2105"/>
    <n v="111.635608"/>
    <n v="22.895842999999999"/>
    <n v="-28.645353"/>
    <m/>
    <n v="294774050.85876101"/>
    <n v="76.968082410834796"/>
  </r>
  <r>
    <x v="977"/>
    <n v="434.11700000000002"/>
    <n v="87.447199999999995"/>
    <n v="-102.4573"/>
    <m/>
    <n v="384944240.99860001"/>
    <n v="112.773995"/>
    <n v="22.716847999999999"/>
    <n v="-26.616140000000001"/>
    <m/>
    <n v="294952941.31949103"/>
    <n v="76.622250680862564"/>
  </r>
  <r>
    <x v="978"/>
    <n v="431.25330000000002"/>
    <n v="87.849500000000006"/>
    <n v="-107.0939"/>
    <m/>
    <n v="383437854.6196"/>
    <n v="112.47019400000001"/>
    <n v="22.911014000000002"/>
    <n v="-27.929924"/>
    <m/>
    <n v="293465914.35255802"/>
    <n v="76.535457002204154"/>
  </r>
  <r>
    <x v="979"/>
    <n v="445.92619999999999"/>
    <n v="90.597200000000001"/>
    <n v="-109.5446"/>
    <m/>
    <n v="383899701.33200002"/>
    <n v="116.156954"/>
    <n v="23.599184999999999"/>
    <n v="-28.534693000000001"/>
    <m/>
    <n v="293530423.44074798"/>
    <n v="76.460185413611498"/>
  </r>
  <r>
    <x v="980"/>
    <n v="459.63330000000002"/>
    <n v="93.276899999999998"/>
    <n v="-104.13639999999999"/>
    <m/>
    <n v="383974824.51670003"/>
    <n v="119.70402"/>
    <n v="24.292452000000001"/>
    <n v="-27.120632000000001"/>
    <m/>
    <n v="292931049.896038"/>
    <n v="76.289129180472528"/>
  </r>
  <r>
    <x v="981"/>
    <n v="456.2527"/>
    <n v="91.488500000000002"/>
    <n v="-99.448499999999996"/>
    <m/>
    <n v="384296021.68739998"/>
    <n v="118.724284"/>
    <n v="23.806778000000001"/>
    <n v="-25.878098000000001"/>
    <m/>
    <n v="293286739.80270398"/>
    <n v="76.317922448146973"/>
  </r>
  <r>
    <x v="982"/>
    <n v="457.04169999999999"/>
    <n v="92.441900000000004"/>
    <n v="-101.94929999999999"/>
    <m/>
    <n v="384089358.99910003"/>
    <n v="118.99358599999999"/>
    <n v="24.067810999999999"/>
    <n v="-26.543119999999998"/>
    <m/>
    <n v="292828130.932881"/>
    <n v="76.23958437587622"/>
  </r>
  <r>
    <x v="983"/>
    <n v="488.8005"/>
    <n v="97.454300000000003"/>
    <n v="-76.688299999999998"/>
    <m/>
    <n v="385667601.84899998"/>
    <n v="126.741395"/>
    <n v="25.268988"/>
    <n v="-19.884558999999999"/>
    <m/>
    <n v="278362051.98773098"/>
    <n v="72.176675109131352"/>
  </r>
  <r>
    <x v="984"/>
    <n v="488.90499999999997"/>
    <n v="97.363600000000005"/>
    <n v="-76.399000000000001"/>
    <m/>
    <n v="385706122.46740001"/>
    <n v="126.755831"/>
    <n v="25.242948999999999"/>
    <n v="-19.807566999999999"/>
    <m/>
    <n v="278377709.83267403"/>
    <n v="72.173526324099925"/>
  </r>
  <r>
    <x v="985"/>
    <n v="487.67219999999998"/>
    <n v="97.1584"/>
    <n v="-76.976600000000005"/>
    <m/>
    <n v="385422084.66909999"/>
    <n v="126.529387"/>
    <n v="25.208311999999999"/>
    <n v="-19.972026"/>
    <m/>
    <n v="278485327.39224201"/>
    <n v="72.254636791592418"/>
  </r>
  <r>
    <x v="986"/>
    <n v="490.48200000000003"/>
    <n v="97.186899999999994"/>
    <n v="-71.023600000000002"/>
    <m/>
    <n v="385438708.16549999"/>
    <n v="127.252917"/>
    <n v="25.214618999999999"/>
    <n v="-18.426691000000002"/>
    <m/>
    <n v="281427657.71268803"/>
    <n v="73.014892316380525"/>
  </r>
  <r>
    <x v="987"/>
    <n v="490.62479999999999"/>
    <n v="98.712599999999995"/>
    <n v="-76.981399999999994"/>
    <m/>
    <n v="383680924.75999999"/>
    <n v="127.87312799999999"/>
    <n v="25.727784"/>
    <n v="-20.063911000000001"/>
    <m/>
    <n v="278586990.15717202"/>
    <n v="72.609028017599172"/>
  </r>
  <r>
    <x v="988"/>
    <n v="521.66970000000003"/>
    <n v="106.4701"/>
    <n v="-56.732300000000002"/>
    <m/>
    <n v="383432276.79000002"/>
    <n v="136.05263099999999"/>
    <n v="27.767641999999999"/>
    <n v="-14.795911"/>
    <m/>
    <n v="282354397.1045"/>
    <n v="73.6386616870914"/>
  </r>
  <r>
    <x v="989"/>
    <n v="524.38210000000004"/>
    <n v="108.95140000000001"/>
    <n v="13.860799999999999"/>
    <m/>
    <n v="382926313.61000001"/>
    <n v="136.94073299999999"/>
    <n v="28.452314999999999"/>
    <n v="3.619704"/>
    <m/>
    <n v="281335771.72029698"/>
    <n v="73.469950149947067"/>
  </r>
  <r>
    <x v="990"/>
    <n v="560.673"/>
    <n v="115.4873"/>
    <n v="35.482199999999999"/>
    <m/>
    <n v="383709288.5"/>
    <n v="146.119215"/>
    <n v="30.097602999999999"/>
    <n v="9.2471569999999996"/>
    <m/>
    <n v="282148974.59564197"/>
    <n v="73.531963664111814"/>
  </r>
  <r>
    <x v="991"/>
    <n v="575.80060000000003"/>
    <n v="120.2762"/>
    <n v="27.165099999999999"/>
    <m/>
    <n v="383226315.44"/>
    <n v="150.250799"/>
    <n v="31.385162000000001"/>
    <n v="7.088527"/>
    <m/>
    <n v="281136516.20672202"/>
    <n v="73.360441305795007"/>
  </r>
  <r>
    <x v="992"/>
    <n v="574.6259"/>
    <n v="119.45050000000001"/>
    <n v="29.292899999999999"/>
    <m/>
    <n v="383258874.85000002"/>
    <n v="149.93153100000001"/>
    <n v="31.167054"/>
    <n v="7.6431110000000002"/>
    <m/>
    <n v="281772035.33082098"/>
    <n v="73.520028842411278"/>
  </r>
  <r>
    <x v="993"/>
    <n v="583.92010000000005"/>
    <n v="121.8874"/>
    <n v="42.1267"/>
    <m/>
    <n v="383270459.27999997"/>
    <n v="152.35197099999999"/>
    <n v="31.801929000000001"/>
    <n v="10.991377"/>
    <m/>
    <n v="281254724.04169399"/>
    <n v="73.382833774888468"/>
  </r>
  <r>
    <x v="994"/>
    <n v="586.70709999999997"/>
    <n v="123.43470000000001"/>
    <n v="38.746699999999997"/>
    <m/>
    <n v="382809724.02999997"/>
    <n v="153.263374"/>
    <n v="32.244399999999999"/>
    <n v="10.12166"/>
    <m/>
    <n v="280846559.74579799"/>
    <n v="73.364531284421773"/>
  </r>
  <r>
    <x v="995"/>
    <n v="571.52149999999995"/>
    <n v="118.1437"/>
    <n v="44.701000000000001"/>
    <m/>
    <n v="382780516.72000003"/>
    <n v="149.30788699999999"/>
    <n v="30.864605999999998"/>
    <n v="11.677972"/>
    <m/>
    <n v="281029093.87967998"/>
    <n v="73.417815589932403"/>
  </r>
  <r>
    <x v="996"/>
    <n v="580.04849999999999"/>
    <n v="120.23350000000001"/>
    <n v="80.325800000000001"/>
    <m/>
    <n v="383070667.82999998"/>
    <n v="151.42075600000001"/>
    <n v="31.386768"/>
    <n v="20.968924999999999"/>
    <m/>
    <n v="258826217.96432"/>
    <n v="67.566180263946109"/>
  </r>
  <r>
    <x v="997"/>
    <n v="581.0489"/>
    <n v="120.21680000000001"/>
    <n v="117.76349999999999"/>
    <m/>
    <n v="383401226.39999998"/>
    <n v="151.551132"/>
    <n v="31.355350999999999"/>
    <n v="30.715472999999999"/>
    <m/>
    <n v="257901082.59416401"/>
    <n v="67.266629534746841"/>
  </r>
  <r>
    <x v="998"/>
    <n v="597.09109999999998"/>
    <n v="123.02509999999999"/>
    <n v="116.815"/>
    <m/>
    <n v="384185122.87"/>
    <n v="155.41754900000001"/>
    <n v="32.022348999999998"/>
    <n v="30.405915"/>
    <m/>
    <n v="258398314.57815501"/>
    <n v="67.258802904138335"/>
  </r>
  <r>
    <x v="999"/>
    <n v="596.06560000000002"/>
    <n v="122.86409999999999"/>
    <n v="116.9067"/>
    <m/>
    <n v="384553627.29000002"/>
    <n v="155.00194500000001"/>
    <n v="31.949795999999999"/>
    <n v="30.400623"/>
    <m/>
    <n v="259391668.318279"/>
    <n v="67.452664572753136"/>
  </r>
  <r>
    <x v="1000"/>
    <n v="592.15110000000004"/>
    <n v="122.6609"/>
    <n v="216.6379"/>
    <m/>
    <n v="383930515.81999999"/>
    <n v="154.233924"/>
    <n v="31.948723999999999"/>
    <n v="56.42633"/>
    <m/>
    <n v="259105342.44990599"/>
    <n v="67.487561361593777"/>
  </r>
  <r>
    <x v="1001"/>
    <n v="592.5059"/>
    <n v="121.6801"/>
    <n v="283.96359999999999"/>
    <m/>
    <n v="384880845.42000002"/>
    <n v="153.94528099999999"/>
    <n v="31.615005"/>
    <n v="73.779612999999998"/>
    <m/>
    <n v="246727319.81115001"/>
    <n v="64.104858100150338"/>
  </r>
  <r>
    <x v="1002"/>
    <n v="592.30439999999999"/>
    <n v="123.4465"/>
    <n v="280.7022"/>
    <m/>
    <n v="384032062.35000002"/>
    <n v="154.23305999999999"/>
    <n v="32.144841999999997"/>
    <n v="73.093428000000003"/>
    <m/>
    <n v="246130992.44885501"/>
    <n v="64.091261271965251"/>
  </r>
  <r>
    <x v="1003"/>
    <n v="583.61569999999995"/>
    <n v="122.4132"/>
    <n v="279.82589999999999"/>
    <m/>
    <n v="382837687.58999997"/>
    <n v="152.444683"/>
    <n v="31.975221999999999"/>
    <n v="73.092568999999997"/>
    <m/>
    <n v="245122452.38853499"/>
    <n v="64.027774781423531"/>
  </r>
  <r>
    <x v="1004"/>
    <n v="584.25310000000002"/>
    <n v="122.04770000000001"/>
    <n v="280.82859999999999"/>
    <m/>
    <n v="383228018.38"/>
    <n v="152.455737"/>
    <n v="31.847280000000001"/>
    <n v="73.279767000000007"/>
    <m/>
    <n v="245630229.127242"/>
    <n v="64.095060211302396"/>
  </r>
  <r>
    <x v="1005"/>
    <n v="575.96529999999996"/>
    <n v="120.7247"/>
    <n v="281.03469999999999"/>
    <m/>
    <n v="382872183.17000002"/>
    <n v="150.43278799999999"/>
    <n v="31.531331999999999"/>
    <n v="73.401702"/>
    <m/>
    <n v="244769670.85245001"/>
    <n v="63.9298652688407"/>
  </r>
  <r>
    <x v="1006"/>
    <n v="563.37699999999995"/>
    <n v="119.54730000000001"/>
    <n v="316.67939999999999"/>
    <m/>
    <n v="381985954.37"/>
    <n v="147.486313"/>
    <n v="31.296254999999999"/>
    <n v="82.903414999999995"/>
    <m/>
    <n v="244177747.53580499"/>
    <n v="63.923226689976417"/>
  </r>
  <r>
    <x v="1007"/>
    <n v="563.17489999999998"/>
    <n v="117.6153"/>
    <n v="319.06869999999998"/>
    <m/>
    <n v="382200794.88"/>
    <n v="147.35053099999999"/>
    <n v="30.77317"/>
    <n v="83.481955999999997"/>
    <m/>
    <n v="245381697.13397399"/>
    <n v="64.20229900647297"/>
  </r>
  <r>
    <x v="1008"/>
    <n v="552.93259999999998"/>
    <n v="115.2638"/>
    <n v="319.30919999999998"/>
    <m/>
    <n v="381989180.26999998"/>
    <n v="144.750854"/>
    <n v="30.174624000000001"/>
    <n v="83.591162999999995"/>
    <m/>
    <n v="244769490.397993"/>
    <n v="64.077597754204319"/>
  </r>
  <r>
    <x v="1009"/>
    <n v="550.72749999999996"/>
    <n v="116.14100000000001"/>
    <n v="317.85239999999999"/>
    <m/>
    <n v="356728164.26999998"/>
    <n v="154.38296"/>
    <n v="32.557284000000003"/>
    <n v="89.102131999999997"/>
    <m/>
    <n v="240444442.58017901"/>
    <n v="67.402707905673438"/>
  </r>
  <r>
    <x v="1010"/>
    <n v="547.46230000000003"/>
    <n v="115.37779999999999"/>
    <n v="318.09620000000001"/>
    <m/>
    <n v="356929346.43000001"/>
    <n v="153.38113999999999"/>
    <n v="32.325108999999998"/>
    <n v="89.120215000000002"/>
    <m/>
    <n v="241030801.615511"/>
    <n v="67.528995311339941"/>
  </r>
  <r>
    <x v="1011"/>
    <n v="550.96199999999999"/>
    <n v="114.6978"/>
    <n v="319.0487"/>
    <m/>
    <n v="357216239.14999998"/>
    <n v="154.23766900000001"/>
    <n v="32.108787"/>
    <n v="89.315284000000005"/>
    <m/>
    <n v="242268680.18956599"/>
    <n v="67.821295237318154"/>
  </r>
  <r>
    <x v="1012"/>
    <n v="548.63440000000003"/>
    <n v="113.57340000000001"/>
    <n v="320.07549999999998"/>
    <m/>
    <n v="357179334.63999999"/>
    <n v="153.601944"/>
    <n v="31.797304"/>
    <n v="89.611986999999999"/>
    <m/>
    <n v="242873352.339104"/>
    <n v="67.997593585277087"/>
  </r>
  <r>
    <x v="1013"/>
    <n v="565.13189999999997"/>
    <n v="116.417"/>
    <n v="320.08280000000002"/>
    <m/>
    <n v="357167861.94999999"/>
    <n v="158.225854"/>
    <n v="32.594478000000002"/>
    <n v="89.616910000000004"/>
    <m/>
    <n v="243176264.82154599"/>
    <n v="68.08458731250245"/>
  </r>
  <r>
    <x v="1014"/>
    <n v="565.89490000000001"/>
    <n v="117.94710000000001"/>
    <n v="317.52120000000002"/>
    <m/>
    <n v="357316542.31999999"/>
    <n v="158.37355199999999"/>
    <n v="33.009135000000001"/>
    <n v="88.862719999999996"/>
    <m/>
    <n v="242411853.06219399"/>
    <n v="67.842325879527436"/>
  </r>
  <r>
    <x v="1015"/>
    <n v="554.21969999999999"/>
    <n v="116.6048"/>
    <n v="315.14120000000003"/>
    <m/>
    <n v="356890458.05000001"/>
    <n v="155.29126299999999"/>
    <n v="32.672434000000003"/>
    <n v="88.301940999999999"/>
    <m/>
    <n v="240963785.96428201"/>
    <n v="67.517575919758329"/>
  </r>
  <r>
    <x v="1016"/>
    <n v="555.79499999999996"/>
    <n v="116.8968"/>
    <n v="315.22030000000001"/>
    <m/>
    <n v="357191857.39999998"/>
    <n v="155.60125099999999"/>
    <n v="32.726613999999998"/>
    <n v="88.249576000000005"/>
    <m/>
    <n v="241058892.828244"/>
    <n v="67.487230695266135"/>
  </r>
  <r>
    <x v="1017"/>
    <n v="553.89660000000003"/>
    <n v="115.9374"/>
    <n v="316.08890000000002"/>
    <m/>
    <n v="357640512.27999997"/>
    <n v="154.87523999999999"/>
    <n v="32.417301000000002"/>
    <n v="88.381737999999999"/>
    <m/>
    <n v="241552620.345898"/>
    <n v="67.540620274244617"/>
  </r>
  <r>
    <x v="1018"/>
    <n v="553.55849999999998"/>
    <n v="115.2204"/>
    <n v="352.24560000000002"/>
    <m/>
    <n v="357829144.41000003"/>
    <n v="154.69910999999999"/>
    <n v="32.199837000000002"/>
    <n v="98.439605999999998"/>
    <m/>
    <n v="240855595.26698399"/>
    <n v="67.310223057463432"/>
  </r>
  <r>
    <x v="1019"/>
    <n v="554.42290000000003"/>
    <n v="115.3603"/>
    <n v="352.53399999999999"/>
    <m/>
    <n v="357722586.14999998"/>
    <n v="154.986831"/>
    <n v="32.248536999999999"/>
    <n v="98.549549999999996"/>
    <m/>
    <n v="240606821.54698601"/>
    <n v="67.260729644310175"/>
  </r>
  <r>
    <x v="1020"/>
    <n v="621.96010000000001"/>
    <n v="129.1798"/>
    <n v="403.99650000000003"/>
    <m/>
    <n v="357445458.60000002"/>
    <n v="174.00139899999999"/>
    <n v="36.139722999999996"/>
    <n v="113.023257"/>
    <m/>
    <n v="253965781.51695499"/>
    <n v="71.050219105219028"/>
  </r>
  <r>
    <x v="1021"/>
    <n v="622.5077"/>
    <n v="129.63749999999999"/>
    <n v="403.49"/>
    <m/>
    <n v="357505278.31"/>
    <n v="174.12545700000001"/>
    <n v="36.261702"/>
    <n v="112.862669"/>
    <m/>
    <n v="253678618.616662"/>
    <n v="70.958006498771795"/>
  </r>
  <r>
    <x v="1022"/>
    <n v="683.79319999999996"/>
    <n v="142.0291"/>
    <n v="441.23180000000002"/>
    <m/>
    <n v="358023124.69"/>
    <n v="190.99135000000001"/>
    <n v="39.670369999999998"/>
    <n v="123.241145"/>
    <m/>
    <n v="264251191.352633"/>
    <n v="73.808414353525094"/>
  </r>
  <r>
    <x v="1023"/>
    <n v="685.61569999999995"/>
    <n v="142.1437"/>
    <n v="441.82940000000002"/>
    <m/>
    <n v="358190799.62"/>
    <n v="191.410751"/>
    <n v="39.683793999999999"/>
    <n v="123.35029299999999"/>
    <m/>
    <n v="264411552.97007501"/>
    <n v="73.818633323520828"/>
  </r>
  <r>
    <x v="1024"/>
    <n v="692.80169999999998"/>
    <n v="143.0412"/>
    <n v="442.42590000000001"/>
    <m/>
    <n v="358574029.95999998"/>
    <n v="193.210228"/>
    <n v="39.891679000000003"/>
    <n v="123.38481400000001"/>
    <m/>
    <n v="265056519.755593"/>
    <n v="73.919608674716585"/>
  </r>
  <r>
    <x v="1025"/>
    <n v="664.3519"/>
    <n v="137.4384"/>
    <n v="441.58510000000001"/>
    <m/>
    <n v="358515445"/>
    <n v="185.306354"/>
    <n v="38.335419999999999"/>
    <n v="123.17045400000001"/>
    <m/>
    <n v="265383201.03084701"/>
    <n v="74.022808426244239"/>
  </r>
  <r>
    <x v="1026"/>
    <n v="660.13610000000006"/>
    <n v="135.4862"/>
    <n v="442.04610000000002"/>
    <m/>
    <n v="357945223.33999997"/>
    <n v="184.423777"/>
    <n v="37.851098999999998"/>
    <n v="123.49545999999999"/>
    <m/>
    <n v="264164577.25727499"/>
    <n v="73.800280051887739"/>
  </r>
  <r>
    <x v="1027"/>
    <n v="649.97569999999996"/>
    <n v="133.35380000000001"/>
    <n v="442.61410000000001"/>
    <m/>
    <n v="357800230.44999999"/>
    <n v="181.658827"/>
    <n v="37.270462000000002"/>
    <n v="123.704252"/>
    <m/>
    <n v="263620849.40107599"/>
    <n v="73.678222361546275"/>
  </r>
  <r>
    <x v="1028"/>
    <n v="648.43079999999998"/>
    <n v="132.98949999999999"/>
    <n v="442.31869999999998"/>
    <m/>
    <n v="356958733.74000001"/>
    <n v="181.65427500000001"/>
    <n v="37.256267000000001"/>
    <n v="123.91311899999999"/>
    <m/>
    <n v="255667999.995379"/>
    <n v="71.623965413772822"/>
  </r>
  <r>
    <x v="1029"/>
    <n v="678.28049999999996"/>
    <n v="138.31909999999999"/>
    <n v="437.8186"/>
    <m/>
    <n v="356945450.62"/>
    <n v="190.023573"/>
    <n v="38.750767000000003"/>
    <n v="122.657005"/>
    <m/>
    <n v="286221038.24356103"/>
    <n v="80.186212696199519"/>
  </r>
  <r>
    <x v="1030"/>
    <n v="623.40769999999998"/>
    <n v="125.9667"/>
    <n v="410.1506"/>
    <m/>
    <n v="358751611.69"/>
    <n v="173.771401"/>
    <n v="35.112510999999998"/>
    <n v="114.32718"/>
    <m/>
    <n v="287607114.98867202"/>
    <n v="80.168870498955556"/>
  </r>
  <r>
    <x v="1031"/>
    <n v="626.94259999999997"/>
    <n v="125.8519"/>
    <n v="450.81459999999998"/>
    <m/>
    <n v="358119235.63999999"/>
    <n v="175.065324"/>
    <n v="35.142457"/>
    <n v="125.883939"/>
    <m/>
    <n v="285241382.11248201"/>
    <n v="79.649835508758159"/>
  </r>
  <r>
    <x v="1032"/>
    <n v="583.47540000000004"/>
    <n v="118.08629999999999"/>
    <n v="449.10899999999998"/>
    <m/>
    <n v="356962932.30000001"/>
    <n v="163.45545899999999"/>
    <n v="33.080829999999999"/>
    <n v="125.81390399999999"/>
    <m/>
    <n v="284588072.73547697"/>
    <n v="79.724824900391184"/>
  </r>
  <r>
    <x v="1033"/>
    <n v="531.62139999999999"/>
    <n v="108.4671"/>
    <n v="424.92450000000002"/>
    <m/>
    <n v="356165611.85000002"/>
    <n v="149.262417"/>
    <n v="30.454118999999999"/>
    <n v="119.305314"/>
    <m/>
    <n v="284195245.48008502"/>
    <n v="79.793005283108158"/>
  </r>
  <r>
    <x v="1034"/>
    <n v="539.66139999999996"/>
    <n v="109.7312"/>
    <n v="424.92079999999999"/>
    <m/>
    <n v="357374398.13999999"/>
    <n v="151.00729200000001"/>
    <n v="30.704830000000001"/>
    <n v="118.900739"/>
    <m/>
    <n v="284709384.21073401"/>
    <n v="79.666978298540641"/>
  </r>
  <r>
    <x v="1035"/>
    <n v="495.053"/>
    <n v="99.856399999999994"/>
    <n v="397.95549999999997"/>
    <m/>
    <n v="358497275.13999999"/>
    <n v="138.09114700000001"/>
    <n v="27.854158999999999"/>
    <n v="111.006562"/>
    <m/>
    <n v="276705905.40011799"/>
    <n v="77.184939632263337"/>
  </r>
  <r>
    <x v="1036"/>
    <n v="495.34840000000003"/>
    <n v="100.8857"/>
    <n v="396.238"/>
    <m/>
    <n v="357812580.26999998"/>
    <n v="138.43795"/>
    <n v="28.195124"/>
    <n v="110.73898"/>
    <m/>
    <n v="276833814.97746301"/>
    <n v="77.368385082650917"/>
  </r>
  <r>
    <x v="1037"/>
    <n v="497.88670000000002"/>
    <n v="99.733199999999997"/>
    <n v="397.28230000000002"/>
    <m/>
    <n v="358988502.47000003"/>
    <n v="138.69154499999999"/>
    <n v="27.781725000000002"/>
    <n v="110.66713799999999"/>
    <m/>
    <n v="264542896.876219"/>
    <n v="73.691189287692112"/>
  </r>
  <r>
    <x v="1038"/>
    <n v="496.82319999999999"/>
    <n v="99.483699999999999"/>
    <n v="397.0077"/>
    <m/>
    <n v="358901576.92000002"/>
    <n v="138.42881499999999"/>
    <n v="27.718935999999999"/>
    <n v="110.61743"/>
    <m/>
    <n v="255605991.90020499"/>
    <n v="71.218965961016139"/>
  </r>
  <r>
    <x v="1039"/>
    <n v="498.74740000000003"/>
    <n v="100.6896"/>
    <n v="395.11860000000001"/>
    <m/>
    <n v="358085740.81"/>
    <n v="139.28155799999999"/>
    <n v="28.118852"/>
    <n v="110.341897"/>
    <m/>
    <n v="255288996.23184001"/>
    <n v="71.292700919720829"/>
  </r>
  <r>
    <x v="1040"/>
    <n v="501.05380000000002"/>
    <n v="101.5162"/>
    <n v="394.93209999999999"/>
    <m/>
    <n v="358235121.18000001"/>
    <n v="139.867302"/>
    <n v="28.337869000000001"/>
    <n v="110.243825"/>
    <m/>
    <n v="255643716.273166"/>
    <n v="71.361991373457329"/>
  </r>
  <r>
    <x v="1041"/>
    <n v="499.73880000000003"/>
    <n v="100.8224"/>
    <n v="395.79669999999999"/>
    <m/>
    <n v="358660867.33999997"/>
    <n v="139.334632"/>
    <n v="28.110789"/>
    <n v="110.354024"/>
    <m/>
    <n v="254380040.53083801"/>
    <n v="70.924949916460562"/>
  </r>
  <r>
    <x v="1042"/>
    <n v="498.7174"/>
    <n v="101.125"/>
    <n v="406.8485"/>
    <m/>
    <n v="358115894.31"/>
    <n v="139.26145399999999"/>
    <n v="28.238064999999999"/>
    <n v="113.608054"/>
    <m/>
    <n v="254249914.06282201"/>
    <n v="70.996545560396925"/>
  </r>
  <r>
    <x v="1043"/>
    <n v="476.35149999999999"/>
    <n v="98.118499999999997"/>
    <n v="395.4896"/>
    <m/>
    <n v="358691570.69"/>
    <n v="132.80253500000001"/>
    <n v="27.354559999999999"/>
    <n v="110.258961"/>
    <m/>
    <n v="254300635.036313"/>
    <n v="70.896741327688702"/>
  </r>
  <r>
    <x v="1044"/>
    <n v="477.70749999999998"/>
    <n v="97.541700000000006"/>
    <n v="397.20119999999997"/>
    <m/>
    <n v="359304961.04000002"/>
    <n v="132.953216"/>
    <n v="27.147328999999999"/>
    <n v="110.547096"/>
    <m/>
    <n v="254057562.132377"/>
    <n v="70.708058524160975"/>
  </r>
  <r>
    <x v="1045"/>
    <n v="478.04689999999999"/>
    <n v="97.207999999999998"/>
    <n v="396.78"/>
    <m/>
    <n v="358984720.20999998"/>
    <n v="133.16636399999999"/>
    <n v="27.078589999999998"/>
    <n v="110.528381"/>
    <m/>
    <n v="253935163.83396301"/>
    <n v="70.737039639295858"/>
  </r>
  <r>
    <x v="1046"/>
    <n v="482.54899999999998"/>
    <n v="97.032300000000006"/>
    <n v="397.19170000000003"/>
    <m/>
    <n v="358687805.12"/>
    <n v="134.531755"/>
    <n v="27.052021"/>
    <n v="110.73465400000001"/>
    <m/>
    <n v="254028576.33976501"/>
    <n v="70.821637288387606"/>
  </r>
  <r>
    <x v="1047"/>
    <n v="428.6182"/>
    <n v="88.366900000000001"/>
    <n v="365.15539999999999"/>
    <m/>
    <n v="357221609.98000002"/>
    <n v="119.986638"/>
    <n v="24.737276999999999"/>
    <n v="102.22097100000001"/>
    <m/>
    <n v="253735328.813301"/>
    <n v="71.030229337891129"/>
  </r>
  <r>
    <x v="1048"/>
    <n v="419.27749999999997"/>
    <n v="87.131399999999999"/>
    <n v="364.52550000000002"/>
    <m/>
    <n v="356496807.75"/>
    <n v="117.61045"/>
    <n v="24.441004"/>
    <n v="102.25210800000001"/>
    <m/>
    <n v="253849939.05187801"/>
    <n v="71.206791627120253"/>
  </r>
  <r>
    <x v="1049"/>
    <n v="416.43259999999998"/>
    <n v="86.509799999999998"/>
    <n v="364.8503"/>
    <m/>
    <n v="356544380.56"/>
    <n v="116.79684899999999"/>
    <n v="24.263403"/>
    <n v="102.329561"/>
    <m/>
    <n v="253556231.791628"/>
    <n v="71.114914612701085"/>
  </r>
  <r>
    <x v="1050"/>
    <n v="414.67230000000001"/>
    <n v="86.247200000000007"/>
    <n v="365.2783"/>
    <m/>
    <n v="356875997.17000002"/>
    <n v="116.195066"/>
    <n v="24.167273999999999"/>
    <n v="102.354404"/>
    <m/>
    <n v="246512377.40350801"/>
    <n v="69.075079119451217"/>
  </r>
  <r>
    <x v="1051"/>
    <n v="418.77379999999999"/>
    <n v="87.2971"/>
    <n v="365.06060000000002"/>
    <m/>
    <n v="358104206.48000002"/>
    <n v="116.94188200000001"/>
    <n v="24.377569000000001"/>
    <n v="101.942561"/>
    <m/>
    <n v="247714897.19417"/>
    <n v="69.173970233160262"/>
  </r>
  <r>
    <x v="1052"/>
    <n v="419.89780000000002"/>
    <n v="87.238500000000002"/>
    <n v="365.20229999999998"/>
    <m/>
    <n v="357085994.74000001"/>
    <n v="117.59010600000001"/>
    <n v="24.430669999999999"/>
    <n v="102.272927"/>
    <m/>
    <n v="245694600.399335"/>
    <n v="68.805442951698268"/>
  </r>
  <r>
    <x v="1053"/>
    <n v="419.42160000000001"/>
    <n v="87.567499999999995"/>
    <n v="364.1053"/>
    <m/>
    <n v="356526465.25999999"/>
    <n v="117.64108400000001"/>
    <n v="24.56129"/>
    <n v="102.125743"/>
    <m/>
    <n v="245553278.02607599"/>
    <n v="68.873786928273091"/>
  </r>
  <r>
    <x v="1054"/>
    <n v="416.18849999999998"/>
    <n v="86.342200000000005"/>
    <n v="364.95319999999998"/>
    <m/>
    <n v="356484604.36000001"/>
    <n v="116.74795899999999"/>
    <n v="24.220457"/>
    <n v="102.375585"/>
    <m/>
    <n v="245034678.24597001"/>
    <n v="68.736398500541966"/>
  </r>
  <r>
    <x v="1055"/>
    <n v="419.24380000000002"/>
    <n v="86.656800000000004"/>
    <n v="366.02620000000002"/>
    <m/>
    <n v="357310349.36000001"/>
    <n v="117.333237"/>
    <n v="24.25253"/>
    <n v="102.439294"/>
    <m/>
    <n v="245669805.026355"/>
    <n v="68.755300669680835"/>
  </r>
  <r>
    <x v="1056"/>
    <n v="425.04579999999999"/>
    <n v="88.688199999999995"/>
    <n v="364.58929999999998"/>
    <m/>
    <n v="356847927.44999999"/>
    <n v="119.111186"/>
    <n v="24.85322"/>
    <n v="102.169376"/>
    <m/>
    <n v="245669099.98391399"/>
    <n v="68.844199751821762"/>
  </r>
  <r>
    <x v="1057"/>
    <n v="427.3261"/>
    <n v="88.9328"/>
    <n v="365.47500000000002"/>
    <m/>
    <n v="357630209.20999998"/>
    <n v="119.48825600000001"/>
    <n v="24.867251"/>
    <n v="102.19354800000001"/>
    <m/>
    <n v="246243510.79097301"/>
    <n v="68.85422552387881"/>
  </r>
  <r>
    <x v="1058"/>
    <n v="428.37880000000001"/>
    <n v="89.790300000000002"/>
    <n v="363.93180000000001"/>
    <m/>
    <n v="357155931.85000002"/>
    <n v="119.94167299999999"/>
    <n v="25.140364000000002"/>
    <n v="101.89717400000001"/>
    <m/>
    <n v="246356770.94959301"/>
    <n v="68.977370660907582"/>
  </r>
  <r>
    <x v="1059"/>
    <n v="422.2183"/>
    <n v="87.879000000000005"/>
    <n v="364.88760000000002"/>
    <m/>
    <n v="357634520.12"/>
    <n v="118.058598"/>
    <n v="24.572292000000001"/>
    <n v="102.02807"/>
    <m/>
    <n v="246723667.959714"/>
    <n v="68.987654736720827"/>
  </r>
  <r>
    <x v="1060"/>
    <n v="417.28219999999999"/>
    <n v="86.820999999999998"/>
    <n v="365.12520000000001"/>
    <m/>
    <n v="357563309.54000002"/>
    <n v="116.701627"/>
    <n v="24.281293999999999"/>
    <n v="102.11484"/>
    <m/>
    <n v="246379711.71606299"/>
    <n v="68.905199482862741"/>
  </r>
  <r>
    <x v="1061"/>
    <n v="414.25060000000002"/>
    <n v="87.325400000000002"/>
    <n v="362.62599999999998"/>
    <m/>
    <n v="356447131.61000001"/>
    <n v="116.216562"/>
    <n v="24.498837000000002"/>
    <n v="101.73345999999999"/>
    <m/>
    <n v="244870941.279879"/>
    <n v="68.697688819614342"/>
  </r>
  <r>
    <x v="1062"/>
    <n v="410.81509999999997"/>
    <n v="86.634500000000003"/>
    <n v="322.6146"/>
    <m/>
    <n v="356220380.42000002"/>
    <n v="115.326108"/>
    <n v="24.320478000000001"/>
    <n v="90.566013999999996"/>
    <m/>
    <n v="244517216.68186"/>
    <n v="68.642118789936461"/>
  </r>
  <r>
    <x v="1063"/>
    <n v="411.22500000000002"/>
    <n v="85.599500000000006"/>
    <n v="324.43020000000001"/>
    <m/>
    <n v="356891758.88"/>
    <n v="115.224011"/>
    <n v="23.984722999999999"/>
    <n v="90.904369000000003"/>
    <m/>
    <n v="245090756.031066"/>
    <n v="68.673694455767603"/>
  </r>
  <r>
    <x v="1064"/>
    <n v="414.62189999999998"/>
    <n v="85.437600000000003"/>
    <n v="326.67140000000001"/>
    <m/>
    <n v="357919722.51999998"/>
    <n v="115.84214900000001"/>
    <n v="23.870604"/>
    <n v="91.269461000000007"/>
    <m/>
    <n v="245645069.69980299"/>
    <n v="68.631331062254247"/>
  </r>
  <r>
    <x v="1065"/>
    <n v="415.65839999999997"/>
    <n v="86.855500000000006"/>
    <n v="324.2525"/>
    <m/>
    <n v="357401404.61000001"/>
    <n v="116.300158"/>
    <n v="24.301946999999998"/>
    <n v="90.725020999999998"/>
    <m/>
    <n v="245989991.10356799"/>
    <n v="68.827371110081316"/>
  </r>
  <r>
    <x v="1066"/>
    <n v="419.47570000000002"/>
    <n v="86.770200000000003"/>
    <n v="326.22930000000002"/>
    <m/>
    <n v="358309104.43000001"/>
    <n v="117.070902"/>
    <n v="24.216577000000001"/>
    <n v="91.046891000000002"/>
    <m/>
    <n v="246813421.94205901"/>
    <n v="68.882821812382105"/>
  </r>
  <r>
    <x v="1067"/>
    <n v="428.34300000000002"/>
    <n v="88.840599999999995"/>
    <n v="332.94749999999999"/>
    <m/>
    <n v="357821868.31"/>
    <n v="119.70844700000001"/>
    <n v="24.828164000000001"/>
    <n v="93.048393000000004"/>
    <m/>
    <n v="248649529.30756399"/>
    <n v="69.489752116588292"/>
  </r>
  <r>
    <x v="1068"/>
    <n v="432.80450000000002"/>
    <n v="89.599599999999995"/>
    <n v="333.34390000000002"/>
    <m/>
    <n v="358107483.31999999"/>
    <n v="120.85882599999999"/>
    <n v="25.020309000000001"/>
    <n v="93.084873999999999"/>
    <m/>
    <n v="249169628.883228"/>
    <n v="69.579564932066333"/>
  </r>
  <r>
    <x v="1069"/>
    <n v="425.0308"/>
    <n v="88.561000000000007"/>
    <n v="333.11579999999998"/>
    <m/>
    <n v="357707132.41000003"/>
    <n v="118.82089000000001"/>
    <n v="24.757963"/>
    <n v="93.125288999999995"/>
    <m/>
    <n v="248596010.863554"/>
    <n v="69.497079688815361"/>
  </r>
  <r>
    <x v="1070"/>
    <n v="437.79730000000001"/>
    <n v="90.299899999999994"/>
    <n v="340.62169999999998"/>
    <m/>
    <n v="358438081.69999999"/>
    <n v="122.140287"/>
    <n v="25.192608"/>
    <n v="95.029439999999994"/>
    <m/>
    <n v="251313845.808355"/>
    <n v="70.11360082511986"/>
  </r>
  <r>
    <x v="1071"/>
    <n v="438.33519999999999"/>
    <n v="89.488799999999998"/>
    <n v="341.28550000000001"/>
    <m/>
    <n v="358436337.95999998"/>
    <n v="122.290949"/>
    <n v="24.966442000000001"/>
    <n v="95.215095000000005"/>
    <m/>
    <n v="250902818.58012801"/>
    <n v="69.999269607571918"/>
  </r>
  <r>
    <x v="1072"/>
    <n v="427.07679999999999"/>
    <n v="86.825599999999994"/>
    <n v="341.17630000000003"/>
    <m/>
    <n v="357449566.72000003"/>
    <n v="119.478897"/>
    <n v="24.290308"/>
    <n v="95.447395"/>
    <m/>
    <n v="249416882.98729199"/>
    <n v="69.776803837243705"/>
  </r>
  <r>
    <x v="1073"/>
    <n v="375.67939999999999"/>
    <n v="75.585700000000003"/>
    <n v="311.03660000000002"/>
    <m/>
    <n v="296231257.66000003"/>
    <n v="126.81963500000001"/>
    <n v="25.515775000000001"/>
    <n v="104.9979"/>
    <m/>
    <n v="245862270.73539099"/>
    <n v="82.996734604414996"/>
  </r>
  <r>
    <x v="1074"/>
    <n v="379.80110000000002"/>
    <n v="75.501300000000001"/>
    <n v="339.38799999999998"/>
    <m/>
    <n v="295724665.12"/>
    <n v="128.43064699999999"/>
    <n v="25.530944000000002"/>
    <n v="114.764861"/>
    <m/>
    <n v="245655973.82455701"/>
    <n v="83.069152762375779"/>
  </r>
  <r>
    <x v="1075"/>
    <n v="370.63170000000002"/>
    <n v="74.288399999999996"/>
    <n v="338.84179999999998"/>
    <m/>
    <n v="295093393.55000001"/>
    <n v="125.598102"/>
    <n v="25.174538999999999"/>
    <n v="114.825275"/>
    <m/>
    <n v="245224629.075569"/>
    <n v="83.100684202209578"/>
  </r>
  <r>
    <x v="1076"/>
    <n v="338.69639999999998"/>
    <n v="67.704300000000003"/>
    <n v="335.68090000000001"/>
    <m/>
    <n v="295716932.36000001"/>
    <n v="114.53398900000001"/>
    <n v="22.894969"/>
    <n v="113.514264"/>
    <m/>
    <n v="245353494.60937899"/>
    <n v="82.969038212086701"/>
  </r>
  <r>
    <x v="1077"/>
    <n v="348.8057"/>
    <n v="69.972200000000001"/>
    <n v="335.8605"/>
    <m/>
    <n v="295664256.22000003"/>
    <n v="117.97357700000001"/>
    <n v="23.6661"/>
    <n v="113.59523299999999"/>
    <m/>
    <n v="245477547.071917"/>
    <n v="83.025777349718012"/>
  </r>
  <r>
    <x v="1078"/>
    <n v="332.41890000000001"/>
    <n v="67.283799999999999"/>
    <n v="312.80950000000001"/>
    <m/>
    <n v="295119996.67000002"/>
    <n v="112.638555"/>
    <n v="22.798794000000001"/>
    <n v="105.994004"/>
    <m/>
    <n v="245470675.36748201"/>
    <n v="83.176564833715645"/>
  </r>
  <r>
    <x v="1079"/>
    <n v="329.91210000000001"/>
    <n v="66.422300000000007"/>
    <n v="313.01560000000001"/>
    <m/>
    <n v="295593634.82999998"/>
    <n v="111.610015"/>
    <n v="22.470815000000002"/>
    <n v="105.893891"/>
    <m/>
    <n v="233752369.089095"/>
    <n v="79.078958930739248"/>
  </r>
  <r>
    <x v="1080"/>
    <n v="334.3424"/>
    <n v="66.662700000000001"/>
    <n v="313.66860000000003"/>
    <m/>
    <n v="295907574.07999998"/>
    <n v="112.988794"/>
    <n v="22.528217000000001"/>
    <n v="106.00222100000001"/>
    <m/>
    <n v="234007524.72592399"/>
    <n v="79.081289302401885"/>
  </r>
  <r>
    <x v="1081"/>
    <n v="345.67989999999998"/>
    <n v="67.9803"/>
    <n v="314.7663"/>
    <m/>
    <n v="296611996.67000002"/>
    <n v="116.54279099999999"/>
    <n v="22.918931000000001"/>
    <n v="106.12055599999999"/>
    <m/>
    <n v="230882930.51467001"/>
    <n v="77.840051348813844"/>
  </r>
  <r>
    <x v="1082"/>
    <n v="340.51229999999998"/>
    <n v="67.258600000000001"/>
    <n v="314.14920000000001"/>
    <m/>
    <n v="296324021.47000003"/>
    <n v="114.912149"/>
    <n v="22.697654"/>
    <n v="106.015435"/>
    <m/>
    <n v="228911072.63908401"/>
    <n v="77.250258518869046"/>
  </r>
  <r>
    <x v="1083"/>
    <n v="340.47879999999998"/>
    <n v="67.336600000000004"/>
    <n v="313.59750000000003"/>
    <m/>
    <n v="296612440.52999997"/>
    <n v="114.789117"/>
    <n v="22.701879999999999"/>
    <n v="105.726348"/>
    <m/>
    <n v="228891470.289583"/>
    <n v="77.168533417071046"/>
  </r>
  <r>
    <x v="1084"/>
    <n v="338.38940000000002"/>
    <n v="66.899199999999993"/>
    <n v="313.3741"/>
    <m/>
    <n v="296417876.37"/>
    <n v="114.15957899999999"/>
    <n v="22.569219"/>
    <n v="105.720378"/>
    <m/>
    <n v="228850973.41062999"/>
    <n v="77.205523571381889"/>
  </r>
  <r>
    <x v="1085"/>
    <n v="333.09890000000001"/>
    <n v="66.348799999999997"/>
    <n v="312.65350000000001"/>
    <m/>
    <n v="296106729.76999998"/>
    <n v="112.49285"/>
    <n v="22.407056000000001"/>
    <n v="105.58811"/>
    <m/>
    <n v="228694864.11950201"/>
    <n v="77.233929906672529"/>
  </r>
  <r>
    <x v="1086"/>
    <n v="338.17489999999998"/>
    <n v="66.965900000000005"/>
    <n v="313.42320000000001"/>
    <m/>
    <n v="296681996.66000003"/>
    <n v="113.985649"/>
    <n v="22.571608999999999"/>
    <n v="105.64281099999999"/>
    <m/>
    <n v="228988751.404856"/>
    <n v="77.183231197974905"/>
  </r>
  <r>
    <x v="1087"/>
    <n v="332.71249999999998"/>
    <n v="65.703900000000004"/>
    <n v="313.2799"/>
    <m/>
    <n v="295999396.29000002"/>
    <n v="112.40310100000001"/>
    <n v="22.197309000000001"/>
    <n v="105.83802"/>
    <m/>
    <n v="228071392.09668201"/>
    <n v="77.051303129427069"/>
  </r>
  <r>
    <x v="1088"/>
    <n v="327.33109999999999"/>
    <n v="65.490200000000002"/>
    <n v="313.048"/>
    <m/>
    <n v="296083202.49000001"/>
    <n v="110.55375600000001"/>
    <n v="22.118849999999998"/>
    <n v="105.72974000000001"/>
    <m/>
    <n v="228442764.208664"/>
    <n v="77.154922092001982"/>
  </r>
  <r>
    <x v="1089"/>
    <n v="331.31180000000001"/>
    <n v="66.055000000000007"/>
    <n v="313.44580000000002"/>
    <m/>
    <n v="296543348.26999998"/>
    <n v="111.724577"/>
    <n v="22.274989999999999"/>
    <n v="105.699825"/>
    <m/>
    <n v="228284073.90719599"/>
    <n v="76.981687580914965"/>
  </r>
  <r>
    <x v="1090"/>
    <n v="328.50170000000003"/>
    <n v="65.265600000000006"/>
    <n v="313.71280000000002"/>
    <m/>
    <n v="296538426.92000002"/>
    <n v="110.778796"/>
    <n v="22.009153999999999"/>
    <n v="105.791618"/>
    <m/>
    <n v="228235674.11018601"/>
    <n v="76.966643574918308"/>
  </r>
  <r>
    <x v="1091"/>
    <n v="320.11219999999997"/>
    <n v="64.375600000000006"/>
    <n v="313.79039999999998"/>
    <m/>
    <n v="296356455.64999998"/>
    <n v="108.015936"/>
    <n v="21.722355"/>
    <n v="105.882762"/>
    <m/>
    <n v="227898521.087329"/>
    <n v="76.900137230848614"/>
  </r>
  <r>
    <x v="1092"/>
    <n v="314.88010000000003"/>
    <n v="64.334000000000003"/>
    <n v="311.52089999999998"/>
    <m/>
    <n v="295170730.63"/>
    <n v="106.677278"/>
    <n v="21.795521000000001"/>
    <n v="105.539224"/>
    <m/>
    <n v="227621916.91522601"/>
    <n v="77.11534149385318"/>
  </r>
  <r>
    <x v="1093"/>
    <n v="305.3639"/>
    <n v="62.345300000000002"/>
    <n v="312.7568"/>
    <m/>
    <n v="295450075.58999997"/>
    <n v="103.35549899999999"/>
    <n v="21.101804999999999"/>
    <n v="105.857749"/>
    <m/>
    <n v="227424591.050616"/>
    <n v="76.975641517931493"/>
  </r>
  <r>
    <x v="1094"/>
    <n v="300.17090000000002"/>
    <n v="61.637999999999998"/>
    <n v="312.22399999999999"/>
    <m/>
    <n v="294525765.47000003"/>
    <n v="101.916686"/>
    <n v="20.927879999999998"/>
    <n v="106.009062"/>
    <m/>
    <n v="225451399.63344201"/>
    <n v="76.54725870032793"/>
  </r>
  <r>
    <x v="1095"/>
    <n v="301.23590000000002"/>
    <n v="62.352600000000002"/>
    <n v="309.63220000000001"/>
    <m/>
    <n v="294274965.5"/>
    <n v="102.365452"/>
    <n v="21.188551"/>
    <n v="105.21866799999999"/>
    <m/>
    <n v="225806202.649259"/>
    <n v="76.733065711381073"/>
  </r>
  <r>
    <x v="1096"/>
    <n v="316.4169"/>
    <n v="65.8673"/>
    <n v="315.34140000000002"/>
    <m/>
    <n v="295019235.88999999"/>
    <n v="107.252973"/>
    <n v="22.326442"/>
    <n v="106.88842"/>
    <m/>
    <n v="226671232.17719701"/>
    <n v="76.832695838759818"/>
  </r>
  <r>
    <x v="1097"/>
    <n v="317.36829999999998"/>
    <n v="66.091800000000006"/>
    <n v="284.40030000000002"/>
    <m/>
    <n v="294689947.54000002"/>
    <n v="107.69566500000001"/>
    <n v="22.427572000000001"/>
    <n v="96.508313999999999"/>
    <m/>
    <n v="226801215.80575401"/>
    <n v="76.962657769304769"/>
  </r>
  <r>
    <x v="1098"/>
    <n v="312.77480000000003"/>
    <n v="66.191199999999995"/>
    <n v="258.30419999999998"/>
    <m/>
    <n v="293574144.18000001"/>
    <n v="106.54030899999999"/>
    <n v="22.546672000000001"/>
    <n v="87.986018000000001"/>
    <m/>
    <n v="225789876.17979401"/>
    <n v="76.910681903020304"/>
  </r>
  <r>
    <x v="1099"/>
    <n v="316.34769999999997"/>
    <n v="67.171400000000006"/>
    <n v="257.93950000000001"/>
    <m/>
    <n v="293705378.97000003"/>
    <n v="107.70919499999999"/>
    <n v="22.870334"/>
    <n v="87.822531999999995"/>
    <m/>
    <n v="209762770.247774"/>
    <n v="71.419451350667913"/>
  </r>
  <r>
    <x v="1100"/>
    <n v="318.6155"/>
    <n v="66.9589"/>
    <n v="258.12720000000002"/>
    <m/>
    <n v="294058550.61000001"/>
    <n v="108.351041"/>
    <n v="22.770600999999999"/>
    <n v="87.780885999999995"/>
    <m/>
    <n v="210051413.85778099"/>
    <n v="71.431833361773286"/>
  </r>
  <r>
    <x v="1101"/>
    <n v="313.4384"/>
    <n v="66.289000000000001"/>
    <n v="258.24419999999998"/>
    <m/>
    <n v="293852227.91000003"/>
    <n v="106.665313"/>
    <n v="22.558617000000002"/>
    <n v="87.882334999999998"/>
    <m/>
    <n v="210033453.32316801"/>
    <n v="71.475875754631431"/>
  </r>
  <r>
    <x v="1102"/>
    <n v="315.8125"/>
    <n v="66.4756"/>
    <n v="258.2593"/>
    <m/>
    <n v="294110462.72000003"/>
    <n v="107.378873"/>
    <n v="22.602256000000001"/>
    <n v="87.810306999999995"/>
    <m/>
    <n v="210351300.291053"/>
    <n v="71.521189129307615"/>
  </r>
  <r>
    <x v="1103"/>
    <n v="315.00869999999998"/>
    <n v="66.1357"/>
    <n v="258.01490000000001"/>
    <m/>
    <n v="294179843.63999999"/>
    <n v="107.080314"/>
    <n v="22.481383999999998"/>
    <n v="87.706519"/>
    <m/>
    <n v="209225566.60591301"/>
    <n v="71.12165266562279"/>
  </r>
  <r>
    <x v="1104"/>
    <n v="317.05369999999999"/>
    <n v="66.343199999999996"/>
    <n v="258.4221"/>
    <m/>
    <n v="294745642.80000001"/>
    <n v="107.568579"/>
    <n v="22.508628000000002"/>
    <n v="87.676309000000003"/>
    <m/>
    <n v="209410717.45631799"/>
    <n v="71.04794339518493"/>
  </r>
  <r>
    <x v="1105"/>
    <n v="317.1576"/>
    <n v="66.391400000000004"/>
    <n v="258.63119999999998"/>
    <m/>
    <n v="295051871.44"/>
    <n v="107.49215"/>
    <n v="22.501602999999999"/>
    <n v="87.656180000000006"/>
    <m/>
    <n v="209635154.60635701"/>
    <n v="71.050271121221201"/>
  </r>
  <r>
    <x v="1106"/>
    <n v="320.05040000000002"/>
    <n v="66.673699999999997"/>
    <n v="259.8612"/>
    <m/>
    <n v="295905317.67000002"/>
    <n v="108.15973200000001"/>
    <n v="22.532105999999999"/>
    <n v="87.819036999999994"/>
    <m/>
    <n v="210285997.93700999"/>
    <n v="71.065298722182973"/>
  </r>
  <r>
    <x v="1107"/>
    <n v="317.80380000000002"/>
    <n v="66.582899999999995"/>
    <n v="259.3963"/>
    <m/>
    <n v="295568950.87"/>
    <n v="107.522728"/>
    <n v="22.527028000000001"/>
    <n v="87.761688000000007"/>
    <m/>
    <n v="210330265.50527999"/>
    <n v="71.161150346197715"/>
  </r>
  <r>
    <x v="1108"/>
    <n v="315.15629999999999"/>
    <n v="66.005899999999997"/>
    <n v="259.35379999999998"/>
    <m/>
    <n v="295560440.54000002"/>
    <n v="106.63006799999999"/>
    <n v="22.332453999999998"/>
    <n v="87.749835000000004"/>
    <m/>
    <n v="210007436.70313501"/>
    <n v="71.053973366477436"/>
  </r>
  <r>
    <x v="1109"/>
    <n v="308.09899999999999"/>
    <n v="64.700800000000001"/>
    <n v="259.90960000000001"/>
    <m/>
    <n v="295396756.19999999"/>
    <n v="104.300062"/>
    <n v="21.903016000000001"/>
    <n v="87.986613000000006"/>
    <m/>
    <n v="209684037.56793401"/>
    <n v="70.983865992748505"/>
  </r>
  <r>
    <x v="1110"/>
    <n v="307.94810000000001"/>
    <n v="64.6691"/>
    <n v="260.14769999999999"/>
    <m/>
    <n v="295561636.23000002"/>
    <n v="104.19082299999999"/>
    <n v="21.880071999999998"/>
    <n v="88.018088000000006"/>
    <m/>
    <n v="209357315.29254901"/>
    <n v="70.83372455335558"/>
  </r>
  <r>
    <x v="1111"/>
    <n v="306.0752"/>
    <n v="64.275800000000004"/>
    <n v="260.20740000000001"/>
    <m/>
    <n v="295488406.47000003"/>
    <n v="103.582812"/>
    <n v="21.752393000000001"/>
    <n v="88.060104999999993"/>
    <m/>
    <n v="209342454.57972601"/>
    <n v="70.846249800660061"/>
  </r>
  <r>
    <x v="1112"/>
    <n v="305.70100000000002"/>
    <n v="64.197199999999995"/>
    <n v="260.25029999999998"/>
    <m/>
    <n v="295850378.92000002"/>
    <n v="103.329596"/>
    <n v="21.699211999999999"/>
    <n v="87.966864000000001"/>
    <m/>
    <n v="209286737.389175"/>
    <n v="70.740736636260166"/>
  </r>
  <r>
    <x v="1113"/>
    <n v="318.60849999999999"/>
    <n v="63.721699999999998"/>
    <n v="260.52190000000002"/>
    <m/>
    <n v="295805136.76999998"/>
    <n v="107.70891399999999"/>
    <n v="21.541782999999999"/>
    <n v="88.072135000000003"/>
    <m/>
    <n v="207720843.105804"/>
    <n v="70.222189301369383"/>
  </r>
  <r>
    <x v="1114"/>
    <n v="300.30290000000002"/>
    <n v="63.063600000000001"/>
    <n v="260.41109999999998"/>
    <m/>
    <n v="295404570.31999999"/>
    <n v="101.65817699999999"/>
    <n v="21.348213999999999"/>
    <n v="88.154053000000005"/>
    <m/>
    <n v="207102735.093018"/>
    <n v="70.108168898223838"/>
  </r>
  <r>
    <x v="1115"/>
    <n v="299.8424"/>
    <n v="62.966900000000003"/>
    <n v="258.5154"/>
    <m/>
    <n v="293957788.38999999"/>
    <n v="102.001856"/>
    <n v="21.420387999999999"/>
    <n v="87.943034999999995"/>
    <m/>
    <n v="207719736.397486"/>
    <n v="70.663117155412763"/>
  </r>
  <r>
    <x v="1116"/>
    <n v="297.75380000000001"/>
    <n v="62.528300000000002"/>
    <n v="257.87349999999998"/>
    <m/>
    <n v="294520207.44999999"/>
    <n v="101.097919"/>
    <n v="21.230564000000001"/>
    <n v="87.557149999999993"/>
    <m/>
    <n v="207343205.133984"/>
    <n v="70.400332435316571"/>
  </r>
  <r>
    <x v="1117"/>
    <n v="301.87900000000002"/>
    <n v="63.394599999999997"/>
    <n v="259.78089999999997"/>
    <m/>
    <n v="295006710.44999999"/>
    <n v="102.329537"/>
    <n v="21.489205999999999"/>
    <n v="88.059319000000002"/>
    <m/>
    <n v="207099349.318048"/>
    <n v="70.201572364961095"/>
  </r>
  <r>
    <x v="1118"/>
    <n v="296.60759999999999"/>
    <n v="62.287599999999998"/>
    <n v="259.8252"/>
    <m/>
    <n v="294185739.11000001"/>
    <n v="100.82324199999999"/>
    <n v="21.172882000000001"/>
    <n v="88.320121"/>
    <m/>
    <n v="206442463.43811399"/>
    <n v="70.174191333225153"/>
  </r>
  <r>
    <x v="1119"/>
    <n v="298.11759999999998"/>
    <n v="62.604700000000001"/>
    <n v="259.72300000000001"/>
    <m/>
    <n v="294288381.81"/>
    <n v="101.301179"/>
    <n v="21.273249"/>
    <n v="88.254587999999998"/>
    <m/>
    <n v="206984376.60091799"/>
    <n v="70.333859368784843"/>
  </r>
  <r>
    <x v="1120"/>
    <n v="295.10860000000002"/>
    <n v="61.972799999999999"/>
    <n v="258.87520000000001"/>
    <m/>
    <n v="293666114.23000002"/>
    <n v="100.49119899999999"/>
    <n v="21.103149999999999"/>
    <n v="88.152901"/>
    <m/>
    <n v="206739735.481677"/>
    <n v="70.399588329676305"/>
  </r>
  <r>
    <x v="1121"/>
    <n v="249.99379999999999"/>
    <n v="52.498699999999999"/>
    <n v="256.5573"/>
    <m/>
    <n v="292591397"/>
    <n v="85.441267999999994"/>
    <n v="17.942667"/>
    <n v="87.684499000000002"/>
    <m/>
    <n v="205010434.117778"/>
    <n v="70.067143538665974"/>
  </r>
  <r>
    <x v="1122"/>
    <n v="254.37289999999999"/>
    <n v="53.418300000000002"/>
    <n v="255.51339999999999"/>
    <m/>
    <n v="292077224.98000002"/>
    <n v="87.090974000000003"/>
    <n v="18.289100999999999"/>
    <n v="87.481453000000002"/>
    <m/>
    <n v="205590325.71798599"/>
    <n v="70.389030069723432"/>
  </r>
  <r>
    <x v="1123"/>
    <n v="253.99950000000001"/>
    <n v="53.3399"/>
    <n v="254.88630000000001"/>
    <m/>
    <n v="291682883.82999998"/>
    <n v="87.080701000000005"/>
    <n v="18.286949"/>
    <n v="87.384730000000005"/>
    <m/>
    <n v="204219335.764245"/>
    <n v="70.014165069510597"/>
  </r>
  <r>
    <x v="1124"/>
    <n v="252.04900000000001"/>
    <n v="52.930300000000003"/>
    <n v="254.5789"/>
    <m/>
    <n v="291567096.01999998"/>
    <n v="86.446310999999994"/>
    <n v="18.153728999999998"/>
    <n v="87.314002000000002"/>
    <m/>
    <n v="187870860.48328501"/>
    <n v="64.434863552092324"/>
  </r>
  <r>
    <x v="1125"/>
    <n v="251.09569999999999"/>
    <n v="52.7301"/>
    <n v="255.64830000000001"/>
    <m/>
    <n v="292386146.18000001"/>
    <n v="85.878111000000004"/>
    <n v="18.034403999999999"/>
    <n v="87.435162000000005"/>
    <m/>
    <n v="187710358.15425199"/>
    <n v="64.199470668043531"/>
  </r>
  <r>
    <x v="1126"/>
    <n v="248.99379999999999"/>
    <n v="52.288699999999999"/>
    <n v="256.06479999999999"/>
    <m/>
    <n v="292655423.94"/>
    <n v="85.080877000000001"/>
    <n v="17.866985"/>
    <n v="87.497028999999998"/>
    <m/>
    <n v="187508865.056678"/>
    <n v="64.071549582870858"/>
  </r>
  <r>
    <x v="1127"/>
    <n v="247.04900000000001"/>
    <n v="51.880299999999998"/>
    <n v="255.61429999999999"/>
    <m/>
    <n v="292316114.18000001"/>
    <n v="84.514328000000006"/>
    <n v="17.748011999999999"/>
    <n v="87.444478000000004"/>
    <m/>
    <n v="187279438.34419399"/>
    <n v="64.067435649090697"/>
  </r>
  <r>
    <x v="1128"/>
    <n v="247.3424"/>
    <n v="51.941899999999997"/>
    <n v="255.07830000000001"/>
    <m/>
    <n v="291742145.64999998"/>
    <n v="84.781167999999994"/>
    <n v="17.804044000000001"/>
    <n v="87.432790999999995"/>
    <m/>
    <n v="187229624.38907099"/>
    <n v="64.176406179478931"/>
  </r>
  <r>
    <x v="1129"/>
    <n v="246.18379999999999"/>
    <n v="51.698599999999999"/>
    <n v="254.65629999999999"/>
    <m/>
    <n v="291059393.24000001"/>
    <n v="84.581980999999999"/>
    <n v="17.762217"/>
    <n v="87.492898999999994"/>
    <m/>
    <n v="186846276.035292"/>
    <n v="64.195240000800595"/>
  </r>
  <r>
    <x v="1130"/>
    <n v="247.62"/>
    <n v="52.0002"/>
    <n v="255.06"/>
    <m/>
    <n v="291631667.02999997"/>
    <n v="84.908474999999996"/>
    <n v="17.830780000000001"/>
    <n v="87.459637999999998"/>
    <m/>
    <n v="187166345.04152399"/>
    <n v="64.179019702366645"/>
  </r>
  <r>
    <x v="1131"/>
    <n v="241.60239999999999"/>
    <n v="50.736499999999999"/>
    <n v="256.06830000000002"/>
    <m/>
    <n v="292094392.81999999"/>
    <n v="82.713809999999995"/>
    <n v="17.369899"/>
    <n v="87.666284000000005"/>
    <m/>
    <n v="186381452.71638399"/>
    <n v="63.808637652020785"/>
  </r>
  <r>
    <x v="1132"/>
    <n v="240.32050000000001"/>
    <n v="50.467300000000002"/>
    <n v="254.82660000000001"/>
    <m/>
    <n v="291112562.98000002"/>
    <n v="82.552431999999996"/>
    <n v="17.336009000000001"/>
    <n v="87.535418000000007"/>
    <m/>
    <n v="185607515.163726"/>
    <n v="63.757988753126263"/>
  </r>
  <r>
    <x v="1133"/>
    <n v="239.9324"/>
    <n v="50.385800000000003"/>
    <n v="255.30090000000001"/>
    <m/>
    <n v="291410927.08999997"/>
    <n v="82.334729999999993"/>
    <n v="17.290292000000001"/>
    <n v="87.608553999999998"/>
    <m/>
    <n v="185874695.47816601"/>
    <n v="63.784394543571821"/>
  </r>
  <r>
    <x v="1134"/>
    <n v="232.7457"/>
    <n v="48.876600000000003"/>
    <n v="231.58869999999999"/>
    <m/>
    <n v="292022375.89999998"/>
    <n v="79.701324"/>
    <n v="16.737279000000001"/>
    <n v="79.305121"/>
    <m/>
    <n v="185878948.602676"/>
    <n v="63.652296516595811"/>
  </r>
  <r>
    <x v="1135"/>
    <n v="233.39240000000001"/>
    <n v="49.0124"/>
    <n v="231.57599999999999"/>
    <m/>
    <n v="238204357.78999999"/>
    <n v="97.979904000000005"/>
    <n v="20.575778"/>
    <n v="97.217365000000001"/>
    <m/>
    <n v="184352578.336586"/>
    <n v="77.392613656174376"/>
  </r>
  <r>
    <x v="1136"/>
    <n v="258.22859999999997"/>
    <n v="54.228000000000002"/>
    <n v="263.09140000000002"/>
    <m/>
    <n v="238200390.21000001"/>
    <n v="108.408135"/>
    <n v="22.765706000000002"/>
    <n v="110.449609"/>
    <m/>
    <n v="187541048.98771"/>
    <n v="78.732469255139264"/>
  </r>
  <r>
    <x v="1137"/>
    <n v="271.22649999999999"/>
    <n v="54.2453"/>
    <n v="263.80450000000002"/>
    <m/>
    <n v="238730282.93000001"/>
    <n v="113.612105"/>
    <n v="22.722421000000001"/>
    <n v="110.503157"/>
    <m/>
    <n v="187719493.53684199"/>
    <n v="78.632459708467195"/>
  </r>
  <r>
    <x v="1138"/>
    <n v="322.01799999999997"/>
    <n v="64.403599999999997"/>
    <n v="287.47430000000003"/>
    <m/>
    <n v="238725478.69999999"/>
    <n v="134.890503"/>
    <n v="26.978100999999999"/>
    <n v="120.420452"/>
    <m/>
    <n v="197124075.09031799"/>
    <n v="82.573538511169403"/>
  </r>
  <r>
    <x v="1139"/>
    <n v="325.27199999999999"/>
    <n v="65.054400000000001"/>
    <n v="287.17630000000003"/>
    <m/>
    <n v="239029146.25"/>
    <n v="136.080476"/>
    <n v="27.216094999999999"/>
    <n v="120.142796"/>
    <m/>
    <n v="197266611.07229599"/>
    <n v="82.528266601419105"/>
  </r>
  <r>
    <x v="1140"/>
    <n v="336.4905"/>
    <n v="67.298100000000005"/>
    <n v="299.18790000000001"/>
    <m/>
    <n v="238895860.49000001"/>
    <n v="140.85237799999999"/>
    <n v="28.170476000000001"/>
    <n v="125.237792"/>
    <m/>
    <n v="200181584.025718"/>
    <n v="83.794496738087034"/>
  </r>
  <r>
    <x v="1141"/>
    <n v="347.98649999999998"/>
    <n v="69.597300000000004"/>
    <n v="315.28120000000001"/>
    <m/>
    <n v="239480150.44999999"/>
    <n v="145.30912000000001"/>
    <n v="29.061824000000001"/>
    <n v="131.652331"/>
    <m/>
    <n v="201657684.72126001"/>
    <n v="84.206429778138641"/>
  </r>
  <r>
    <x v="1142"/>
    <n v="348.90300000000002"/>
    <n v="69.780600000000007"/>
    <n v="314.83920000000001"/>
    <m/>
    <n v="239495253.06999999"/>
    <n v="145.682637"/>
    <n v="29.136527000000001"/>
    <n v="131.459474"/>
    <m/>
    <n v="201177012.54513401"/>
    <n v="84.000417530753197"/>
  </r>
  <r>
    <x v="1143"/>
    <n v="347.43900000000002"/>
    <n v="69.487799999999993"/>
    <n v="313.21109999999999"/>
    <m/>
    <n v="238822826.22999999"/>
    <n v="145.47981300000001"/>
    <n v="29.095963000000001"/>
    <n v="131.14789099999999"/>
    <m/>
    <n v="200950373.86759701"/>
    <n v="84.14202990549586"/>
  </r>
  <r>
    <x v="1144"/>
    <n v="348.19049999999999"/>
    <n v="69.638099999999994"/>
    <n v="313.1225"/>
    <m/>
    <n v="238777989.56999999"/>
    <n v="145.82185799999999"/>
    <n v="29.164372"/>
    <n v="131.135412"/>
    <m/>
    <n v="199686180.70865399"/>
    <n v="83.628386799074761"/>
  </r>
  <r>
    <x v="1145"/>
    <n v="350.29849999999999"/>
    <n v="70.059700000000007"/>
    <n v="313.06799999999998"/>
    <m/>
    <n v="239235549.61000001"/>
    <n v="146.42410000000001"/>
    <n v="29.28482"/>
    <n v="130.86182199999999"/>
    <m/>
    <n v="199912906.05203"/>
    <n v="83.563210558767921"/>
  </r>
  <r>
    <x v="1146"/>
    <n v="366.4563"/>
    <n v="69.6267"/>
    <n v="323.0804"/>
    <m/>
    <n v="239211968.66999999"/>
    <n v="153.193129"/>
    <n v="29.106695999999999"/>
    <n v="135.06029899999999"/>
    <m/>
    <n v="199400433.653943"/>
    <n v="83.357214424760585"/>
  </r>
  <r>
    <x v="1147"/>
    <n v="346.86950000000002"/>
    <n v="69.373900000000006"/>
    <n v="322.44040000000001"/>
    <m/>
    <n v="238704799.81"/>
    <n v="145.313165"/>
    <n v="29.062633000000002"/>
    <n v="135.07914400000001"/>
    <m/>
    <n v="199444203.95490301"/>
    <n v="83.552657555965808"/>
  </r>
  <r>
    <x v="1148"/>
    <n v="347.22399999999999"/>
    <n v="69.444800000000001"/>
    <n v="322.93099999999998"/>
    <m/>
    <n v="239070777.08000001"/>
    <n v="145.23899800000001"/>
    <n v="29.047799999999999"/>
    <n v="135.077572"/>
    <m/>
    <n v="199985567.55339199"/>
    <n v="83.651197355028899"/>
  </r>
  <r>
    <x v="1149"/>
    <n v="346.31900000000002"/>
    <n v="69.263800000000003"/>
    <n v="322.97120000000001"/>
    <m/>
    <n v="239509914.47999999"/>
    <n v="144.59484900000001"/>
    <n v="28.918970000000002"/>
    <n v="134.84669299999999"/>
    <m/>
    <n v="199324955.57978401"/>
    <n v="83.222006075422158"/>
  </r>
  <r>
    <x v="1150"/>
    <n v="368.43700000000001"/>
    <n v="73.687399999999997"/>
    <n v="337.5994"/>
    <m/>
    <n v="239808790.27000001"/>
    <n v="153.637821"/>
    <n v="30.727564000000001"/>
    <n v="140.77857599999999"/>
    <m/>
    <n v="204534489.42313799"/>
    <n v="85.290655606432622"/>
  </r>
  <r>
    <x v="1151"/>
    <n v="367.05399999999997"/>
    <n v="73.410799999999995"/>
    <n v="337.50639999999999"/>
    <m/>
    <n v="239547874.25999999"/>
    <n v="153.22782599999999"/>
    <n v="30.645565000000001"/>
    <n v="140.893089"/>
    <m/>
    <n v="204315228.58321899"/>
    <n v="85.292023239354535"/>
  </r>
  <r>
    <x v="1152"/>
    <n v="383.21210000000002"/>
    <n v="72.810299999999998"/>
    <n v="358.613"/>
    <m/>
    <n v="239567495.61000001"/>
    <n v="159.95997199999999"/>
    <n v="30.392395"/>
    <n v="149.69184300000001"/>
    <m/>
    <n v="204087464.50579301"/>
    <n v="85.189964517571227"/>
  </r>
  <r>
    <x v="1153"/>
    <n v="379.83949999999999"/>
    <n v="72.169499999999999"/>
    <n v="357.62689999999998"/>
    <m/>
    <n v="240912098.78"/>
    <n v="157.667258"/>
    <n v="29.956776999999999"/>
    <n v="148.447048"/>
    <m/>
    <n v="204838466.12455899"/>
    <n v="85.026226230180612"/>
  </r>
  <r>
    <x v="1154"/>
    <n v="386.11110000000002"/>
    <n v="73.361099999999993"/>
    <n v="358.0394"/>
    <m/>
    <n v="239430550.61000001"/>
    <n v="161.26225299999999"/>
    <n v="30.639824000000001"/>
    <n v="149.537893"/>
    <m/>
    <n v="202856704.17800501"/>
    <n v="84.724653416694167"/>
  </r>
  <r>
    <x v="1155"/>
    <n v="382.68470000000002"/>
    <n v="72.710099999999997"/>
    <n v="372.0838"/>
    <m/>
    <n v="240208887.47999999"/>
    <n v="159.313298"/>
    <n v="30.269528999999999"/>
    <n v="154.90009699999999"/>
    <m/>
    <n v="202272397.655029"/>
    <n v="84.206875014926482"/>
  </r>
  <r>
    <x v="1156"/>
    <n v="384.88889999999998"/>
    <n v="73.128900000000002"/>
    <n v="371.27890000000002"/>
    <m/>
    <n v="239752697.13"/>
    <n v="160.535796"/>
    <n v="30.501805000000001"/>
    <n v="154.85911300000001"/>
    <m/>
    <n v="202597698.42994601"/>
    <n v="84.50278176436629"/>
  </r>
  <r>
    <x v="1157"/>
    <n v="373.47320000000002"/>
    <n v="70.959900000000005"/>
    <n v="351.53530000000001"/>
    <m/>
    <n v="239919319.5"/>
    <n v="155.66616300000001"/>
    <n v="29.576568000000002"/>
    <n v="146.52229800000001"/>
    <m/>
    <n v="202319968.059885"/>
    <n v="84.328335242666853"/>
  </r>
  <r>
    <x v="1158"/>
    <n v="373.92"/>
    <n v="71.044799999999995"/>
    <n v="351.56079999999997"/>
    <m/>
    <n v="240044837.55000001"/>
    <n v="155.77089799999999"/>
    <n v="29.596471000000001"/>
    <n v="146.45630499999999"/>
    <m/>
    <n v="202201809.44340101"/>
    <n v="84.235016885661409"/>
  </r>
  <r>
    <x v="1159"/>
    <n v="367.92259999999999"/>
    <n v="69.905299999999997"/>
    <n v="387.34800000000001"/>
    <m/>
    <n v="241109403.72999999"/>
    <n v="152.595707"/>
    <n v="28.993186999999999"/>
    <n v="160.65238199999999"/>
    <m/>
    <n v="201996406.269732"/>
    <n v="83.777904612933455"/>
  </r>
  <r>
    <x v="1160"/>
    <n v="384.36329999999998"/>
    <n v="69.185400000000001"/>
    <n v="387.45260000000002"/>
    <m/>
    <n v="241257266.61000001"/>
    <n v="159.316776"/>
    <n v="28.677022000000001"/>
    <n v="160.59727699999999"/>
    <m/>
    <n v="199093010.92730999"/>
    <n v="82.523114733431072"/>
  </r>
  <r>
    <x v="1161"/>
    <n v="409.47890000000001"/>
    <n v="73.706199999999995"/>
    <n v="397.97359999999998"/>
    <m/>
    <n v="241594005.36000001"/>
    <n v="169.49050500000001"/>
    <n v="30.508289999999999"/>
    <n v="164.72825900000001"/>
    <m/>
    <n v="205366553.4531"/>
    <n v="85.004821683006014"/>
  </r>
  <r>
    <x v="1162"/>
    <n v="386.04169999999999"/>
    <n v="69.487499999999997"/>
    <n v="425.4135"/>
    <m/>
    <n v="242355141.72999999"/>
    <n v="159.28760500000001"/>
    <n v="28.671766000000002"/>
    <n v="175.53310300000001"/>
    <m/>
    <n v="204946629.96792999"/>
    <n v="84.564589183032226"/>
  </r>
  <r>
    <x v="1163"/>
    <n v="388.54109999999997"/>
    <n v="73.822800000000001"/>
    <n v="481.17599999999999"/>
    <m/>
    <n v="240857475.08000001"/>
    <n v="161.315774"/>
    <n v="30.649992999999998"/>
    <n v="199.77623700000001"/>
    <m/>
    <n v="208740488.833671"/>
    <n v="86.665563841993503"/>
  </r>
  <r>
    <x v="1164"/>
    <n v="385.2921"/>
    <n v="73.205500000000001"/>
    <n v="480.5102"/>
    <m/>
    <n v="240357594.47"/>
    <n v="160.299532"/>
    <n v="30.456911999999999"/>
    <n v="199.914715"/>
    <m/>
    <n v="207237774.599677"/>
    <n v="86.220606033541898"/>
  </r>
  <r>
    <x v="1165"/>
    <n v="398.67"/>
    <n v="75.747299999999996"/>
    <n v="479.38679999999999"/>
    <m/>
    <n v="239972608.49000001"/>
    <n v="166.131461"/>
    <n v="31.564978"/>
    <n v="199.76730000000001"/>
    <m/>
    <n v="205612954.92457801"/>
    <n v="85.681843531382114"/>
  </r>
  <r>
    <x v="1166"/>
    <n v="411.41059999999999"/>
    <n v="74.053899999999999"/>
    <n v="480.13569999999999"/>
    <m/>
    <n v="240607878.40000001"/>
    <n v="170.988"/>
    <n v="30.777837000000002"/>
    <n v="199.55111299999999"/>
    <m/>
    <n v="204882751.09280601"/>
    <n v="85.152137351129227"/>
  </r>
  <r>
    <x v="1167"/>
    <n v="423.09440000000001"/>
    <n v="76.156999999999996"/>
    <n v="479.8039"/>
    <m/>
    <n v="241238288.12"/>
    <n v="175.38443100000001"/>
    <n v="31.569201"/>
    <n v="198.892101"/>
    <m/>
    <n v="206601072.14083299"/>
    <n v="85.641907738154188"/>
  </r>
  <r>
    <x v="1168"/>
    <n v="437.6694"/>
    <n v="78.780500000000004"/>
    <n v="479.26280000000003"/>
    <m/>
    <n v="241201078.88"/>
    <n v="181.45416299999999"/>
    <n v="32.661752999999997"/>
    <n v="198.69844800000001"/>
    <m/>
    <n v="208888628.34250599"/>
    <n v="86.603521556564118"/>
  </r>
  <r>
    <x v="1169"/>
    <n v="436.53829999999999"/>
    <n v="78.576899999999995"/>
    <n v="479.10419999999999"/>
    <m/>
    <n v="241549342.19999999"/>
    <n v="180.724276"/>
    <n v="32.530372"/>
    <n v="198.346307"/>
    <m/>
    <n v="209041014.23087299"/>
    <n v="86.541744360367375"/>
  </r>
  <r>
    <x v="1170"/>
    <n v="430.4033"/>
    <n v="77.4726"/>
    <n v="479.80619999999999"/>
    <m/>
    <n v="241568678.47999999"/>
    <n v="178.17016000000001"/>
    <n v="32.070630999999999"/>
    <n v="198.62103099999999"/>
    <m/>
    <n v="208830403.91814101"/>
    <n v="86.447632711386689"/>
  </r>
  <r>
    <x v="1171"/>
    <n v="432.32780000000002"/>
    <n v="77.819000000000003"/>
    <n v="479.53109999999998"/>
    <m/>
    <n v="242119679.69"/>
    <n v="178.55954600000001"/>
    <n v="32.140717000000002"/>
    <n v="198.05539999999999"/>
    <m/>
    <n v="208451075.746252"/>
    <n v="86.094230759409612"/>
  </r>
  <r>
    <x v="1172"/>
    <n v="438.83609999999999"/>
    <n v="78.990499999999997"/>
    <n v="479.64030000000002"/>
    <m/>
    <n v="241753672.43000001"/>
    <n v="181.52199899999999"/>
    <n v="32.673960999999998"/>
    <n v="198.400419"/>
    <m/>
    <n v="208473027.00600699"/>
    <n v="86.233654657871043"/>
  </r>
  <r>
    <x v="1173"/>
    <n v="426.71280000000002"/>
    <n v="76.808300000000003"/>
    <n v="479.72660000000002"/>
    <m/>
    <n v="242863354.47"/>
    <n v="175.70077699999999"/>
    <n v="31.626138000000001"/>
    <n v="197.52942999999999"/>
    <m/>
    <n v="208517787.323769"/>
    <n v="85.858069357073973"/>
  </r>
  <r>
    <x v="1174"/>
    <n v="444.73439999999999"/>
    <n v="80.052199999999999"/>
    <n v="504.70209999999997"/>
    <m/>
    <n v="240346459.43000001"/>
    <n v="185.038881"/>
    <n v="33.307001999999997"/>
    <n v="209.989405"/>
    <m/>
    <n v="207526721.54110199"/>
    <n v="86.344821568525475"/>
  </r>
  <r>
    <x v="1175"/>
    <n v="448.30720000000002"/>
    <n v="80.695300000000003"/>
    <n v="504.36349999999999"/>
    <m/>
    <n v="240633466.15000001"/>
    <n v="186.302931"/>
    <n v="33.534528999999999"/>
    <n v="209.59823600000001"/>
    <m/>
    <n v="207940374.233266"/>
    <n v="86.413738521160383"/>
  </r>
  <r>
    <x v="1176"/>
    <n v="443.90440000000001"/>
    <n v="79.902799999999999"/>
    <n v="504.97320000000002"/>
    <m/>
    <n v="240905662.93000001"/>
    <n v="184.264826"/>
    <n v="33.167672000000003"/>
    <n v="209.61449999999999"/>
    <m/>
    <n v="207462702.896341"/>
    <n v="86.117819055429791"/>
  </r>
  <r>
    <x v="1177"/>
    <n v="424.53"/>
    <n v="80.660700000000006"/>
    <n v="487.19760000000002"/>
    <m/>
    <n v="241007219.59999999"/>
    <n v="176.14824999999999"/>
    <n v="33.468167999999999"/>
    <n v="202.15062499999999"/>
    <m/>
    <n v="208197666.15388101"/>
    <n v="86.386485226221424"/>
  </r>
  <r>
    <x v="1178"/>
    <n v="428.8716"/>
    <n v="81.485600000000005"/>
    <n v="479.48430000000002"/>
    <m/>
    <n v="241070680.68000001"/>
    <n v="177.90284500000001"/>
    <n v="33.801538999999998"/>
    <n v="198.897808"/>
    <m/>
    <n v="208631129.11693299"/>
    <n v="86.543551678883901"/>
  </r>
  <r>
    <x v="1179"/>
    <n v="428.15789999999998"/>
    <n v="81.349999999999994"/>
    <n v="479.9248"/>
    <m/>
    <n v="241769592.46000001"/>
    <n v="177.09336200000001"/>
    <n v="33.647737999999997"/>
    <n v="198.50502900000001"/>
    <m/>
    <n v="208564962.96710399"/>
    <n v="86.266002620495115"/>
  </r>
  <r>
    <x v="1180"/>
    <n v="434.00889999999998"/>
    <n v="82.461699999999993"/>
    <n v="479.38409999999999"/>
    <m/>
    <n v="241153511.96000001"/>
    <n v="179.97204199999999"/>
    <n v="34.194692000000003"/>
    <n v="198.78794099999999"/>
    <m/>
    <n v="209490505.991528"/>
    <n v="86.870186666108381"/>
  </r>
  <r>
    <x v="1181"/>
    <n v="441.82209999999998"/>
    <n v="83.946200000000005"/>
    <n v="490.93029999999999"/>
    <m/>
    <n v="240818448.37"/>
    <n v="183.466883"/>
    <n v="34.858708"/>
    <n v="203.85909100000001"/>
    <m/>
    <n v="210045005.525976"/>
    <n v="87.221310056469235"/>
  </r>
  <r>
    <x v="1182"/>
    <n v="452.25209999999998"/>
    <n v="85.927899999999994"/>
    <n v="454.72519999999997"/>
    <m/>
    <n v="240424878.87"/>
    <n v="188.105367"/>
    <n v="35.740020000000001"/>
    <n v="189.134004"/>
    <m/>
    <n v="212457146.88743401"/>
    <n v="88.367371915080213"/>
  </r>
  <r>
    <x v="1183"/>
    <n v="451.57260000000002"/>
    <n v="85.7988"/>
    <n v="458.82209999999998"/>
    <m/>
    <n v="240627119.46000001"/>
    <n v="187.66488200000001"/>
    <n v="35.656329999999997"/>
    <n v="190.67763500000001"/>
    <m/>
    <n v="212522654.36267599"/>
    <n v="88.32032517349073"/>
  </r>
  <r>
    <x v="1184"/>
    <n v="453.58629999999999"/>
    <n v="86.181399999999996"/>
    <n v="458.74009999999998"/>
    <m/>
    <n v="240788776.63"/>
    <n v="188.37518399999999"/>
    <n v="35.791285999999999"/>
    <n v="190.51556600000001"/>
    <m/>
    <n v="211842401.93387899"/>
    <n v="87.978519970388618"/>
  </r>
  <r>
    <x v="1185"/>
    <n v="456.03949999999998"/>
    <n v="86.647499999999994"/>
    <n v="458.58330000000001"/>
    <m/>
    <n v="241037790.06"/>
    <n v="189.198341"/>
    <n v="35.947682999999998"/>
    <n v="190.253694"/>
    <m/>
    <n v="212453581.453805"/>
    <n v="88.141192051636494"/>
  </r>
  <r>
    <x v="1186"/>
    <n v="451.28840000000002"/>
    <n v="85.744799999999998"/>
    <n v="459.14929999999998"/>
    <m/>
    <n v="241788213.78999999"/>
    <n v="186.646153"/>
    <n v="35.462770999999996"/>
    <n v="189.89730399999999"/>
    <m/>
    <n v="211871416.81944701"/>
    <n v="87.626858852377083"/>
  </r>
  <r>
    <x v="1187"/>
    <n v="453.8784"/>
    <n v="86.236900000000006"/>
    <n v="459.51769999999999"/>
    <m/>
    <n v="242157242.81999999"/>
    <n v="187.43127200000001"/>
    <n v="35.611942999999997"/>
    <n v="189.76004800000001"/>
    <m/>
    <n v="212552995.94244799"/>
    <n v="87.774783635293787"/>
  </r>
  <r>
    <x v="1188"/>
    <n v="455.87529999999998"/>
    <n v="86.616299999999995"/>
    <n v="458.43740000000003"/>
    <m/>
    <n v="241521764.69999999"/>
    <n v="188.751229"/>
    <n v="35.862730999999997"/>
    <n v="189.81204500000001"/>
    <m/>
    <n v="212860850.59455499"/>
    <n v="88.133196136155505"/>
  </r>
  <r>
    <x v="1189"/>
    <n v="459.18790000000001"/>
    <n v="87.245699999999999"/>
    <n v="458.45909999999998"/>
    <m/>
    <n v="241961047.97"/>
    <n v="189.777612"/>
    <n v="36.057746000000002"/>
    <n v="189.47640699999999"/>
    <m/>
    <n v="213263420.02287599"/>
    <n v="88.139567013826905"/>
  </r>
  <r>
    <x v="1190"/>
    <n v="457.05889999999999"/>
    <n v="86.841200000000001"/>
    <n v="458.80059999999997"/>
    <m/>
    <n v="242590529.80000001"/>
    <n v="188.40756099999999"/>
    <n v="35.797440000000002"/>
    <n v="189.12551999999999"/>
    <m/>
    <n v="212935251.70376101"/>
    <n v="87.775582946008726"/>
  </r>
  <r>
    <x v="1191"/>
    <n v="456.07889999999998"/>
    <n v="86.655000000000001"/>
    <n v="458.45670000000001"/>
    <m/>
    <n v="242272200.77000001"/>
    <n v="188.25061199999999"/>
    <n v="35.767620000000001"/>
    <n v="189.23206999999999"/>
    <m/>
    <n v="212927776.113929"/>
    <n v="87.887828416629205"/>
  </r>
  <r>
    <x v="1192"/>
    <n v="473.62049999999999"/>
    <n v="89.987899999999996"/>
    <n v="477.89280000000002"/>
    <m/>
    <n v="242384790.86000001"/>
    <n v="195.40025499999999"/>
    <n v="37.126050999999997"/>
    <n v="197.16286600000001"/>
    <m/>
    <n v="215263334.57972401"/>
    <n v="88.810578343613486"/>
  </r>
  <r>
    <x v="1193"/>
    <n v="465.0668"/>
    <n v="88.362700000000004"/>
    <n v="477.66239999999999"/>
    <m/>
    <n v="242836138.66"/>
    <n v="191.514658"/>
    <n v="36.387788"/>
    <n v="196.70152999999999"/>
    <m/>
    <n v="214267140.497511"/>
    <n v="88.235277368460771"/>
  </r>
  <r>
    <x v="1194"/>
    <n v="470.7758"/>
    <n v="89.447400000000002"/>
    <n v="477.24979999999999"/>
    <m/>
    <n v="242385310.77000001"/>
    <n v="194.22620900000001"/>
    <n v="36.902979000000002"/>
    <n v="196.89716300000001"/>
    <m/>
    <n v="215220271.687639"/>
    <n v="88.792621551172303"/>
  </r>
  <r>
    <x v="1195"/>
    <n v="483.48390000000001"/>
    <n v="87.027100000000004"/>
    <n v="477.65199999999999"/>
    <m/>
    <n v="243736159.53999999"/>
    <n v="198.36363299999999"/>
    <n v="35.705452999999999"/>
    <n v="195.970922"/>
    <m/>
    <n v="215123156.32017401"/>
    <n v="88.260665436828518"/>
  </r>
  <r>
    <x v="1196"/>
    <n v="479.63780000000003"/>
    <n v="86.334800000000001"/>
    <n v="478.30290000000002"/>
    <m/>
    <n v="240792329.94"/>
    <n v="199.19147799999999"/>
    <n v="35.854464"/>
    <n v="198.6371"/>
    <m/>
    <n v="211651330.556577"/>
    <n v="87.897870588035644"/>
  </r>
  <r>
    <x v="1197"/>
    <n v="481.04219999999998"/>
    <n v="86.587599999999995"/>
    <n v="477.94869999999997"/>
    <m/>
    <n v="240968358.16999999"/>
    <n v="199.628783"/>
    <n v="35.933183"/>
    <n v="198.34500399999999"/>
    <m/>
    <n v="212003020.48884401"/>
    <n v="87.979609480211778"/>
  </r>
  <r>
    <x v="1198"/>
    <n v="479.66059999999999"/>
    <n v="86.338899999999995"/>
    <n v="477.78840000000002"/>
    <m/>
    <n v="241710825.21000001"/>
    <n v="198.44398799999999"/>
    <n v="35.719914000000003"/>
    <n v="197.66942599999999"/>
    <m/>
    <n v="211948849.38697699"/>
    <n v="87.686949561665017"/>
  </r>
  <r>
    <x v="1199"/>
    <n v="483.21609999999998"/>
    <n v="86.978899999999996"/>
    <n v="477.52879999999999"/>
    <m/>
    <n v="241337898.59999999"/>
    <n v="200.22387800000001"/>
    <n v="36.040298999999997"/>
    <n v="197.86730700000001"/>
    <m/>
    <n v="212353936.909603"/>
    <n v="87.990298308499064"/>
  </r>
  <r>
    <x v="1200"/>
    <n v="479.94110000000001"/>
    <n v="86.389399999999995"/>
    <n v="478.23680000000002"/>
    <m/>
    <n v="242218987.72999999"/>
    <n v="198.14346699999999"/>
    <n v="35.665824999999998"/>
    <n v="197.43984800000001"/>
    <m/>
    <n v="212120860.76819199"/>
    <n v="87.574001838634473"/>
  </r>
  <r>
    <x v="1201"/>
    <n v="473.62279999999998"/>
    <n v="85.252099999999999"/>
    <n v="479.28"/>
    <m/>
    <n v="241402366.71000001"/>
    <n v="196.19641899999999"/>
    <n v="35.315353999999999"/>
    <n v="198.53989300000001"/>
    <m/>
    <n v="211156476.042523"/>
    <n v="87.470756364285435"/>
  </r>
  <r>
    <x v="1202"/>
    <n v="462.90609999999998"/>
    <n v="83.323099999999997"/>
    <n v="479.45460000000003"/>
    <m/>
    <n v="241545691.81999999"/>
    <n v="191.64328599999999"/>
    <n v="34.495792000000002"/>
    <n v="198.49437"/>
    <m/>
    <n v="210934504.55309099"/>
    <n v="87.326957878544789"/>
  </r>
  <r>
    <x v="1203"/>
    <n v="469.85329999999999"/>
    <n v="84.573599999999999"/>
    <n v="478.59500000000003"/>
    <m/>
    <n v="241019791.87"/>
    <n v="194.94386600000001"/>
    <n v="35.089897999999998"/>
    <n v="198.57083"/>
    <m/>
    <n v="211591219.32628801"/>
    <n v="87.789976783489621"/>
  </r>
  <r>
    <x v="1204"/>
    <n v="470.87439999999998"/>
    <n v="84.757400000000004"/>
    <n v="478.30279999999999"/>
    <m/>
    <n v="241776944.25"/>
    <n v="194.755708"/>
    <n v="35.056030999999997"/>
    <n v="197.82812699999999"/>
    <m/>
    <n v="211768541.13823599"/>
    <n v="87.588393424008615"/>
  </r>
  <r>
    <x v="1205"/>
    <n v="471.29109999999997"/>
    <n v="84.832400000000007"/>
    <n v="478.13810000000001"/>
    <m/>
    <n v="241528566.44"/>
    <n v="195.128513"/>
    <n v="35.123133000000003"/>
    <n v="197.96337399999999"/>
    <m/>
    <n v="211785039.65993899"/>
    <n v="87.685296518559085"/>
  </r>
  <r>
    <x v="1206"/>
    <n v="476.2878"/>
    <n v="85.731800000000007"/>
    <n v="477.584"/>
    <m/>
    <n v="242205659.63"/>
    <n v="196.64602400000001"/>
    <n v="35.396282999999997"/>
    <n v="197.18118899999999"/>
    <m/>
    <n v="211029562.12443301"/>
    <n v="87.128253917273256"/>
  </r>
  <r>
    <x v="1207"/>
    <n v="489.7706"/>
    <n v="88.158699999999996"/>
    <n v="477.07010000000002"/>
    <m/>
    <n v="241869245.65000001"/>
    <n v="202.493954"/>
    <n v="36.448908000000003"/>
    <n v="197.242977"/>
    <m/>
    <n v="213860893.14990801"/>
    <n v="88.420043885768834"/>
  </r>
  <r>
    <x v="1208"/>
    <n v="491.73439999999999"/>
    <n v="88.512200000000007"/>
    <n v="476.87860000000001"/>
    <m/>
    <n v="241979094.25999999"/>
    <n v="203.21358799999999"/>
    <n v="36.578448999999999"/>
    <n v="197.074297"/>
    <m/>
    <n v="214052192.14619899"/>
    <n v="88.458960804360103"/>
  </r>
  <r>
    <x v="1209"/>
    <n v="479.84890000000001"/>
    <n v="91.171300000000002"/>
    <n v="482.69589999999999"/>
    <m/>
    <n v="241290436.53"/>
    <n v="198.86776599999999"/>
    <n v="37.784878999999997"/>
    <n v="200.04767200000001"/>
    <m/>
    <n v="215546366.20131001"/>
    <n v="89.330671078839387"/>
  </r>
  <r>
    <x v="1210"/>
    <n v="468.64949999999999"/>
    <n v="89.043400000000005"/>
    <n v="493.15969999999999"/>
    <m/>
    <n v="241213807.02000001"/>
    <n v="194.28800799999999"/>
    <n v="36.914718999999998"/>
    <n v="204.44920099999999"/>
    <m/>
    <n v="215918850.07113701"/>
    <n v="89.513470534144972"/>
  </r>
  <r>
    <x v="1211"/>
    <n v="477.43049999999999"/>
    <n v="90.711799999999997"/>
    <n v="493.59359999999998"/>
    <m/>
    <n v="241333341.15000001"/>
    <n v="197.83031099999999"/>
    <n v="37.587761"/>
    <n v="204.527728"/>
    <m/>
    <n v="217357138.47355199"/>
    <n v="90.065109709998296"/>
  </r>
  <r>
    <x v="1212"/>
    <n v="476.54320000000001"/>
    <n v="90.543199999999999"/>
    <n v="493.51260000000002"/>
    <m/>
    <n v="241095496.78"/>
    <n v="197.657445"/>
    <n v="37.554910999999997"/>
    <n v="204.69590099999999"/>
    <m/>
    <n v="216153542.97061101"/>
    <n v="89.654740904535203"/>
  </r>
  <r>
    <x v="1213"/>
    <n v="490.21949999999998"/>
    <n v="93.1417"/>
    <n v="492.98860000000002"/>
    <m/>
    <n v="240699862.38"/>
    <n v="203.664221"/>
    <n v="38.696199999999997"/>
    <n v="204.81465800000001"/>
    <m/>
    <n v="215779861.61034301"/>
    <n v="89.646857076172708"/>
  </r>
  <r>
    <x v="1214"/>
    <n v="486.90530000000001"/>
    <n v="92.512"/>
    <n v="493.48079999999999"/>
    <m/>
    <n v="241701802.16"/>
    <n v="201.448767"/>
    <n v="38.275263000000002"/>
    <n v="204.16926799999999"/>
    <m/>
    <n v="215436639.61065999"/>
    <n v="89.133236775804761"/>
  </r>
  <r>
    <x v="1215"/>
    <n v="505.81110000000001"/>
    <n v="91.046000000000006"/>
    <n v="493.25790000000001"/>
    <m/>
    <n v="241297584.53999999"/>
    <n v="209.621286"/>
    <n v="37.731831999999997"/>
    <n v="204.418913"/>
    <m/>
    <n v="214529889.08422601"/>
    <n v="88.906770241068571"/>
  </r>
  <r>
    <x v="1216"/>
    <n v="503.21940000000001"/>
    <n v="90.579499999999996"/>
    <n v="493.4606"/>
    <m/>
    <n v="243227706.74000001"/>
    <n v="206.892301"/>
    <n v="37.240617999999998"/>
    <n v="202.88009400000001"/>
    <m/>
    <n v="215674132.88452601"/>
    <n v="88.671696072467768"/>
  </r>
  <r>
    <x v="1217"/>
    <n v="483.17160000000001"/>
    <n v="91.802599999999998"/>
    <n v="493.08049999999997"/>
    <m/>
    <n v="241056839.71000001"/>
    <n v="200.43886800000001"/>
    <n v="38.083382999999998"/>
    <n v="204.549475"/>
    <m/>
    <n v="213555115.39330199"/>
    <n v="88.591186896093234"/>
  </r>
  <r>
    <x v="1218"/>
    <n v="503.58330000000001"/>
    <n v="90.644999999999996"/>
    <n v="493.04840000000002"/>
    <m/>
    <n v="241927410.09"/>
    <n v="208.15470999999999"/>
    <n v="37.467849999999999"/>
    <n v="203.80014"/>
    <m/>
    <n v="213026067.74126899"/>
    <n v="88.053713162150842"/>
  </r>
  <r>
    <x v="1219"/>
    <n v="506.22059999999999"/>
    <n v="91.119699999999995"/>
    <n v="493.09030000000001"/>
    <m/>
    <n v="242242269.11000001"/>
    <n v="208.97286099999999"/>
    <n v="37.615112000000003"/>
    <n v="203.55254299999999"/>
    <m/>
    <n v="213379188.61434299"/>
    <n v="88.085035447488082"/>
  </r>
  <r>
    <x v="1220"/>
    <n v="503.20780000000002"/>
    <n v="90.577399999999997"/>
    <n v="493.13850000000002"/>
    <m/>
    <n v="243068231.53999999"/>
    <n v="207.023269"/>
    <n v="37.264187"/>
    <n v="202.88068799999999"/>
    <m/>
    <n v="213315718.80130801"/>
    <n v="87.759604556222797"/>
  </r>
  <r>
    <x v="1221"/>
    <n v="506.18779999999998"/>
    <n v="91.113799999999998"/>
    <n v="493.37079999999997"/>
    <m/>
    <n v="243323983.19"/>
    <n v="208.03037699999999"/>
    <n v="37.445466000000003"/>
    <n v="202.76291499999999"/>
    <m/>
    <n v="213669847.73427901"/>
    <n v="87.812900698503896"/>
  </r>
  <r>
    <x v="1222"/>
    <n v="507.5883"/>
    <n v="91.365899999999996"/>
    <n v="493.37560000000002"/>
    <m/>
    <n v="243637164.88"/>
    <n v="208.337796"/>
    <n v="37.500805999999997"/>
    <n v="202.504244"/>
    <m/>
    <n v="214060199.19795701"/>
    <n v="87.860240576756539"/>
  </r>
  <r>
    <x v="1223"/>
    <n v="511.1078"/>
    <n v="91.999399999999994"/>
    <n v="493.01929999999999"/>
    <m/>
    <n v="243874226.19"/>
    <n v="209.57844"/>
    <n v="37.724117999999997"/>
    <n v="202.16129799999999"/>
    <m/>
    <n v="214363332.47362199"/>
    <n v="87.899133837379622"/>
  </r>
  <r>
    <x v="1224"/>
    <n v="500.95440000000002"/>
    <n v="90.171800000000005"/>
    <n v="493.4384"/>
    <m/>
    <n v="244516274.69999999"/>
    <n v="204.875688"/>
    <n v="36.877626999999997"/>
    <n v="201.80186399999999"/>
    <m/>
    <n v="214365893.17616701"/>
    <n v="87.669376379619365"/>
  </r>
  <r>
    <x v="1225"/>
    <n v="507.7978"/>
    <n v="91.403599999999997"/>
    <n v="499.69940000000003"/>
    <m/>
    <n v="244175919.99000001"/>
    <n v="207.96391399999999"/>
    <n v="37.433503000000002"/>
    <n v="204.647289"/>
    <m/>
    <n v="215326676.138197"/>
    <n v="88.185057784164584"/>
  </r>
  <r>
    <x v="1226"/>
    <n v="498.40429999999998"/>
    <n v="90.190799999999996"/>
    <n v="500.27179999999998"/>
    <m/>
    <n v="245003548.41999999"/>
    <n v="203.42738"/>
    <n v="36.812038000000001"/>
    <n v="204.18961400000001"/>
    <m/>
    <n v="214941688.10715899"/>
    <n v="87.730030643757402"/>
  </r>
  <r>
    <x v="1227"/>
    <n v="499.67649999999998"/>
    <n v="91.633799999999994"/>
    <n v="499.4307"/>
    <m/>
    <n v="244598014.11000001"/>
    <n v="204.284774"/>
    <n v="37.463019000000003"/>
    <n v="204.184282"/>
    <m/>
    <n v="214135607.995231"/>
    <n v="87.545930728174454"/>
  </r>
  <r>
    <x v="1228"/>
    <n v="500.34039999999999"/>
    <n v="92.187399999999997"/>
    <n v="499.11450000000002"/>
    <m/>
    <n v="245047423.63999999"/>
    <n v="204.181049"/>
    <n v="37.620227999999997"/>
    <n v="203.680778"/>
    <m/>
    <n v="214281498.18622801"/>
    <n v="87.444909643706225"/>
  </r>
  <r>
    <x v="1229"/>
    <n v="505.60520000000002"/>
    <n v="96.043899999999994"/>
    <n v="525.43259999999998"/>
    <m/>
    <n v="243929227.94"/>
    <n v="207.27536599999999"/>
    <n v="39.373674000000001"/>
    <n v="215.403707"/>
    <m/>
    <n v="216667713.835549"/>
    <n v="88.824006727411685"/>
  </r>
  <r>
    <x v="1230"/>
    <n v="517.42550000000006"/>
    <n v="97.281599999999997"/>
    <n v="525.19330000000002"/>
    <m/>
    <n v="244829654.59"/>
    <n v="211.341024"/>
    <n v="39.734402000000003"/>
    <n v="214.51376099999999"/>
    <m/>
    <n v="217856062.537458"/>
    <n v="88.982710408298828"/>
  </r>
  <r>
    <x v="1231"/>
    <n v="518.54200000000003"/>
    <n v="97.701800000000006"/>
    <n v="524.31209999999999"/>
    <m/>
    <n v="244876060.49000001"/>
    <n v="211.75691900000001"/>
    <n v="39.898468999999999"/>
    <n v="214.11325299999999"/>
    <m/>
    <n v="218319356.293805"/>
    <n v="89.155042700762692"/>
  </r>
  <r>
    <x v="1232"/>
    <n v="517.69849999999997"/>
    <n v="97.262900000000002"/>
    <n v="524.31079999999997"/>
    <m/>
    <n v="245030624.94"/>
    <n v="211.2791"/>
    <n v="39.694181"/>
    <n v="213.97766100000001"/>
    <m/>
    <n v="217965835.85005301"/>
    <n v="88.954527991521772"/>
  </r>
  <r>
    <x v="1233"/>
    <n v="518.97280000000001"/>
    <n v="98.031499999999994"/>
    <n v="523.97799999999995"/>
    <m/>
    <n v="245047434"/>
    <n v="211.784629"/>
    <n v="40.005111999999997"/>
    <n v="213.82717299999999"/>
    <m/>
    <n v="218433003.37806699"/>
    <n v="89.139069857824751"/>
  </r>
  <r>
    <x v="1234"/>
    <n v="515.86649999999997"/>
    <n v="97.971500000000006"/>
    <n v="529.42420000000004"/>
    <m/>
    <n v="244726056.36000001"/>
    <n v="210.793451"/>
    <n v="40.03313"/>
    <n v="216.33340100000001"/>
    <m/>
    <n v="218384794.54360101"/>
    <n v="89.236429414916842"/>
  </r>
  <r>
    <x v="1235"/>
    <n v="548.12300000000005"/>
    <n v="102.68770000000001"/>
    <n v="551.99220000000003"/>
    <m/>
    <n v="245399051.63"/>
    <n v="223.359869"/>
    <n v="41.845190000000002"/>
    <n v="224.936566"/>
    <m/>
    <n v="221916616.797997"/>
    <n v="90.430918670619562"/>
  </r>
  <r>
    <x v="1236"/>
    <n v="547.79100000000005"/>
    <n v="102.80800000000001"/>
    <n v="552.10069999999996"/>
    <m/>
    <n v="245475716.94999999"/>
    <n v="223.15486300000001"/>
    <n v="41.881127999999997"/>
    <n v="224.910515"/>
    <m/>
    <n v="221937632.81321299"/>
    <n v="90.411237237945869"/>
  </r>
  <r>
    <x v="1237"/>
    <n v="551.03279999999995"/>
    <n v="102.8998"/>
    <n v="552.18050000000005"/>
    <m/>
    <n v="246646213.44"/>
    <n v="223.410201"/>
    <n v="41.719594000000001"/>
    <n v="223.87552299999999"/>
    <m/>
    <n v="222300312.32654601"/>
    <n v="90.129221619136487"/>
  </r>
  <r>
    <x v="1238"/>
    <n v="549.96249999999998"/>
    <n v="103.26139999999999"/>
    <n v="551.85649999999998"/>
    <m/>
    <n v="249161937.5"/>
    <n v="220.72492500000001"/>
    <n v="41.443489"/>
    <n v="221.485073"/>
    <m/>
    <n v="220381615.00074801"/>
    <n v="88.449149662254499"/>
  </r>
  <r>
    <x v="1239"/>
    <n v="551.91049999999996"/>
    <n v="103.1554"/>
    <n v="551.97879999999998"/>
    <m/>
    <n v="249901807.38999999"/>
    <n v="220.850944"/>
    <n v="41.278373000000002"/>
    <n v="220.878274"/>
    <m/>
    <n v="220389723.61324301"/>
    <n v="88.190528077814164"/>
  </r>
  <r>
    <x v="1240"/>
    <n v="550.44010000000003"/>
    <n v="100.78189999999999"/>
    <n v="552.35350000000005"/>
    <m/>
    <n v="250732468.03"/>
    <n v="219.532837"/>
    <n v="40.194994000000001"/>
    <n v="220.29596100000001"/>
    <m/>
    <n v="219996593.77770099"/>
    <n v="87.741565943258109"/>
  </r>
  <r>
    <x v="1241"/>
    <n v="562.2885"/>
    <n v="103.5253"/>
    <n v="550.90459999999996"/>
    <m/>
    <n v="250293148.44"/>
    <n v="224.65197499999999"/>
    <n v="41.361620000000002"/>
    <n v="220.103748"/>
    <m/>
    <n v="222418906.11804"/>
    <n v="88.863361823648972"/>
  </r>
  <r>
    <x v="1242"/>
    <n v="566.80010000000004"/>
    <n v="103.9607"/>
    <n v="550.05539999999996"/>
    <m/>
    <n v="250567243.77000001"/>
    <n v="226.206782"/>
    <n v="41.490139999999997"/>
    <n v="219.52406500000001"/>
    <m/>
    <n v="222688661.52421799"/>
    <n v="88.873812144666346"/>
  </r>
  <r>
    <x v="1243"/>
    <n v="558.8537"/>
    <n v="101.93810000000001"/>
    <n v="547.99469999999997"/>
    <m/>
    <n v="250478569.36000001"/>
    <n v="223.11437699999999"/>
    <n v="40.697333999999998"/>
    <n v="218.779076"/>
    <m/>
    <n v="222094517.60626099"/>
    <n v="88.668071753099127"/>
  </r>
  <r>
    <x v="1244"/>
    <n v="558.04089999999997"/>
    <n v="101.2259"/>
    <n v="548.11389999999994"/>
    <m/>
    <n v="250778369.58000001"/>
    <n v="222.523538"/>
    <n v="40.364685000000001"/>
    <n v="218.56506200000001"/>
    <m/>
    <n v="221866709.72440401"/>
    <n v="88.471230631247494"/>
  </r>
  <r>
    <x v="1245"/>
    <n v="546.99360000000001"/>
    <n v="97.734999999999999"/>
    <n v="548.79579999999999"/>
    <m/>
    <n v="250502676.91"/>
    <n v="218.358385"/>
    <n v="39.015551000000002"/>
    <n v="219.07781900000001"/>
    <m/>
    <n v="220761531.24236101"/>
    <n v="88.127414032256297"/>
  </r>
  <r>
    <x v="1246"/>
    <n v="548.9271"/>
    <n v="97.697800000000001"/>
    <n v="548.48030000000006"/>
    <m/>
    <n v="250779168.69999999"/>
    <n v="218.88863499999999"/>
    <n v="38.957701999999998"/>
    <n v="218.71047100000001"/>
    <m/>
    <n v="220974963.64833799"/>
    <n v="88.115358541874784"/>
  </r>
  <r>
    <x v="1247"/>
    <n v="552.36919999999998"/>
    <n v="98.011200000000002"/>
    <n v="536.84929999999997"/>
    <m/>
    <n v="251015932.88999999"/>
    <n v="220.05344199999999"/>
    <n v="39.045808000000001"/>
    <n v="213.87060700000001"/>
    <m/>
    <n v="221055615.11330101"/>
    <n v="88.064376061009568"/>
  </r>
  <r>
    <x v="1248"/>
    <n v="550.86789999999996"/>
    <n v="96.93"/>
    <n v="537.18409999999994"/>
    <m/>
    <n v="250723582.34"/>
    <n v="219.711243"/>
    <n v="38.660105000000001"/>
    <n v="214.25352000000001"/>
    <m/>
    <n v="218634609.947465"/>
    <n v="87.201454249716349"/>
  </r>
  <r>
    <x v="1249"/>
    <n v="556.88520000000005"/>
    <n v="96.555400000000006"/>
    <n v="536.26210000000003"/>
    <m/>
    <n v="251350974.41"/>
    <n v="221.55681000000001"/>
    <n v="38.414572"/>
    <n v="213.35190800000001"/>
    <m/>
    <n v="218031247.24738801"/>
    <n v="86.743744582322037"/>
  </r>
  <r>
    <x v="1250"/>
    <n v="553.99689999999998"/>
    <n v="97.924700000000001"/>
    <n v="536.08019999999999"/>
    <m/>
    <n v="250353094.78999999"/>
    <n v="221.28621999999999"/>
    <n v="39.114635"/>
    <n v="214.129648"/>
    <m/>
    <n v="218792120.89943901"/>
    <n v="87.393415720690484"/>
  </r>
  <r>
    <x v="1251"/>
    <n v="553.08339999999998"/>
    <n v="98.673900000000003"/>
    <n v="536.21259999999995"/>
    <m/>
    <n v="249719950.78"/>
    <n v="221.48146299999999"/>
    <n v="39.513823000000002"/>
    <n v="214.72557499999999"/>
    <m/>
    <n v="218990276.08794001"/>
    <n v="87.694345367250037"/>
  </r>
  <r>
    <x v="1252"/>
    <n v="550.21500000000003"/>
    <n v="98.894999999999996"/>
    <n v="536.18200000000002"/>
    <m/>
    <n v="249303291.11000001"/>
    <n v="220.70105799999999"/>
    <n v="39.668550000000003"/>
    <n v="215.072171"/>
    <m/>
    <n v="219154148.211597"/>
    <n v="87.906640636725371"/>
  </r>
  <r>
    <x v="1253"/>
    <n v="550.51179999999999"/>
    <n v="98.822699999999998"/>
    <n v="536.24199999999996"/>
    <m/>
    <n v="249394158.97"/>
    <n v="220.739653"/>
    <n v="39.625106000000002"/>
    <n v="215.017867"/>
    <m/>
    <n v="219242987.42831299"/>
    <n v="87.910233476913973"/>
  </r>
  <r>
    <x v="1254"/>
    <n v="558.84839999999997"/>
    <n v="100.8895"/>
    <n v="538.44880000000001"/>
    <m/>
    <n v="248376795.38999999"/>
    <n v="225.000246"/>
    <n v="40.619534999999999"/>
    <n v="216.78707900000001"/>
    <m/>
    <n v="218896181.16429901"/>
    <n v="88.130689028574238"/>
  </r>
  <r>
    <x v="1255"/>
    <n v="556.08500000000004"/>
    <n v="96.880499999999998"/>
    <n v="539.87540000000001"/>
    <m/>
    <n v="250025259.53"/>
    <n v="222.411528"/>
    <n v="38.748285000000003"/>
    <n v="215.92834300000001"/>
    <m/>
    <n v="217938617.402578"/>
    <n v="87.166639807618324"/>
  </r>
  <r>
    <x v="1256"/>
    <n v="533.49480000000005"/>
    <n v="89.488100000000003"/>
    <n v="541.72379999999998"/>
    <m/>
    <n v="250715049.47999999"/>
    <n v="212.7893"/>
    <n v="35.693151"/>
    <n v="216.07151300000001"/>
    <m/>
    <n v="214147014.984694"/>
    <n v="85.414503608319265"/>
  </r>
  <r>
    <x v="1257"/>
    <n v="534.93380000000002"/>
    <n v="89.773899999999998"/>
    <n v="541.18129999999996"/>
    <m/>
    <n v="250404645.40000001"/>
    <n v="213.627746"/>
    <n v="35.851531000000001"/>
    <n v="216.12270799999999"/>
    <m/>
    <n v="213873889.520491"/>
    <n v="85.411310632374949"/>
  </r>
  <r>
    <x v="1258"/>
    <n v="529.29759999999999"/>
    <n v="88.789500000000004"/>
    <n v="541.94899999999996"/>
    <m/>
    <n v="250160192.44"/>
    <n v="211.58346399999999"/>
    <n v="35.493057"/>
    <n v="216.640783"/>
    <m/>
    <n v="213180626.21959201"/>
    <n v="85.217645597519521"/>
  </r>
  <r>
    <x v="1259"/>
    <n v="518.96990000000005"/>
    <n v="86.289199999999994"/>
    <n v="542.95709999999997"/>
    <m/>
    <n v="251503810.31"/>
    <n v="206.346735"/>
    <n v="34.309300999999998"/>
    <n v="215.884244"/>
    <m/>
    <n v="214056473.05935201"/>
    <n v="85.110628262652995"/>
  </r>
  <r>
    <x v="1260"/>
    <n v="521.41420000000005"/>
    <n v="85.403499999999994"/>
    <n v="543.48119999999994"/>
    <m/>
    <n v="260924929.75999999"/>
    <n v="199.833033"/>
    <n v="32.731062000000001"/>
    <n v="208.290254"/>
    <m/>
    <n v="209155264.969524"/>
    <n v="80.159172663917559"/>
  </r>
  <r>
    <x v="1261"/>
    <n v="521.23260000000005"/>
    <n v="81.507999999999996"/>
    <n v="553.72090000000003"/>
    <m/>
    <n v="262328112.31"/>
    <n v="198.694907"/>
    <n v="31.071012"/>
    <n v="211.07951199999999"/>
    <m/>
    <n v="206364900.236873"/>
    <n v="78.666711859309302"/>
  </r>
  <r>
    <x v="1262"/>
    <n v="521.89009999999996"/>
    <n v="82.306799999999996"/>
    <n v="540.17089999999996"/>
    <m/>
    <n v="262032475.19"/>
    <n v="199.170007"/>
    <n v="31.410916"/>
    <n v="206.146547"/>
    <m/>
    <n v="206656297.81929401"/>
    <n v="78.866673937819087"/>
  </r>
  <r>
    <x v="1263"/>
    <n v="530.74549999999999"/>
    <n v="83.249899999999997"/>
    <n v="540.34100000000001"/>
    <m/>
    <n v="262336897.24000001"/>
    <n v="202.314469"/>
    <n v="31.733965000000001"/>
    <n v="205.97217000000001"/>
    <m/>
    <n v="206850272.999533"/>
    <n v="78.849096400761027"/>
  </r>
  <r>
    <x v="1264"/>
    <n v="537.99699999999996"/>
    <n v="82.924300000000002"/>
    <n v="540.255"/>
    <m/>
    <n v="263437189.19"/>
    <n v="204.222115"/>
    <n v="31.477826"/>
    <n v="205.07924600000001"/>
    <m/>
    <n v="206663318.594138"/>
    <n v="78.448801867941768"/>
  </r>
  <r>
    <x v="1265"/>
    <n v="528.13149999999996"/>
    <n v="81.6952"/>
    <n v="541.23260000000005"/>
    <m/>
    <n v="262505541.93000001"/>
    <n v="201.188705"/>
    <n v="31.121324000000001"/>
    <n v="206.179495"/>
    <m/>
    <n v="206350848.83096999"/>
    <n v="78.608187588662688"/>
  </r>
  <r>
    <x v="1266"/>
    <n v="523.01850000000002"/>
    <n v="83.072599999999994"/>
    <n v="522.16899999999998"/>
    <m/>
    <n v="261074152.84"/>
    <n v="200.333313"/>
    <n v="31.819541999999998"/>
    <n v="200.007927"/>
    <m/>
    <n v="207081122.869416"/>
    <n v="79.318891057103684"/>
  </r>
  <r>
    <x v="1267"/>
    <n v="534.41319999999996"/>
    <n v="83.758099999999999"/>
    <n v="538.40179999999998"/>
    <m/>
    <n v="262557660.62"/>
    <n v="203.54127099999999"/>
    <n v="31.900839999999999"/>
    <n v="205.06040400000001"/>
    <m/>
    <n v="207913369.70668599"/>
    <n v="79.187698890873065"/>
  </r>
  <r>
    <x v="1268"/>
    <n v="534.13030000000003"/>
    <n v="85.01"/>
    <n v="537.9049"/>
    <m/>
    <n v="261345233.44"/>
    <n v="204.37728799999999"/>
    <n v="32.527856"/>
    <n v="205.821584"/>
    <m/>
    <n v="208631485.56675699"/>
    <n v="79.829841478495879"/>
  </r>
  <r>
    <x v="1269"/>
    <n v="536.57799999999997"/>
    <n v="87.294300000000007"/>
    <n v="536.6155"/>
    <m/>
    <n v="261160734.24000001"/>
    <n v="205.458911"/>
    <n v="33.425507000000003"/>
    <n v="205.47327000000001"/>
    <m/>
    <n v="208033721.76203501"/>
    <n v="79.657350622569993"/>
  </r>
  <r>
    <x v="1270"/>
    <n v="532.40909999999997"/>
    <n v="86.411199999999994"/>
    <n v="531.89739999999995"/>
    <m/>
    <n v="261258625.5"/>
    <n v="203.78622899999999"/>
    <n v="33.074964999999999"/>
    <n v="203.59036900000001"/>
    <m/>
    <n v="208096621.34450999"/>
    <n v="79.65157932919999"/>
  </r>
  <r>
    <x v="1271"/>
    <n v="537.74739999999997"/>
    <n v="86.398200000000003"/>
    <n v="515.29949999999997"/>
    <m/>
    <n v="262239717.16999999"/>
    <n v="205.05948000000001"/>
    <n v="32.946268000000003"/>
    <n v="196.49941100000001"/>
    <m/>
    <n v="207540171.77951601"/>
    <n v="79.141395521325876"/>
  </r>
  <r>
    <x v="1272"/>
    <n v="544.28030000000001"/>
    <n v="88.173299999999998"/>
    <n v="514.99"/>
    <m/>
    <n v="262145843.03999999"/>
    <n v="207.62499700000001"/>
    <n v="33.635207999999999"/>
    <n v="196.45171300000001"/>
    <m/>
    <n v="209036633.22449499"/>
    <n v="79.74058669036333"/>
  </r>
  <r>
    <x v="1273"/>
    <n v="574.34230000000002"/>
    <n v="93.540099999999995"/>
    <n v="586.81590000000006"/>
    <m/>
    <n v="262639450.13"/>
    <n v="218.68089499999999"/>
    <n v="35.615403999999998"/>
    <n v="223.43021999999999"/>
    <m/>
    <n v="213299066.28086099"/>
    <n v="81.213643333201944"/>
  </r>
  <r>
    <x v="1274"/>
    <n v="576.80110000000002"/>
    <n v="94.805499999999995"/>
    <n v="547.99329999999998"/>
    <m/>
    <n v="263102047.34999999"/>
    <n v="219.230943"/>
    <n v="36.033737000000002"/>
    <n v="208.281656"/>
    <m/>
    <n v="201145762.88364199"/>
    <n v="76.451614462756851"/>
  </r>
  <r>
    <x v="1275"/>
    <n v="580.11950000000002"/>
    <n v="95.581199999999995"/>
    <n v="547.99900000000002"/>
    <m/>
    <n v="263674675.31"/>
    <n v="220.01335499999999"/>
    <n v="36.249670000000002"/>
    <n v="207.83148800000001"/>
    <m/>
    <n v="200549858.80413499"/>
    <n v="76.05958310874955"/>
  </r>
  <r>
    <x v="1276"/>
    <n v="580.09280000000001"/>
    <n v="95.806100000000001"/>
    <n v="566.49090000000001"/>
    <m/>
    <n v="264143355.75"/>
    <n v="219.61286799999999"/>
    <n v="36.270493999999999"/>
    <n v="214.46342999999999"/>
    <m/>
    <n v="201850337.53004199"/>
    <n v="76.416965687785236"/>
  </r>
  <r>
    <x v="1277"/>
    <n v="582.08190000000002"/>
    <n v="94.182299999999998"/>
    <n v="531.17660000000001"/>
    <m/>
    <n v="265609154.34"/>
    <n v="219.149789"/>
    <n v="35.458981000000001"/>
    <n v="199.984297"/>
    <m/>
    <n v="200937146.708298"/>
    <n v="75.651438749390053"/>
  </r>
  <r>
    <x v="1278"/>
    <n v="582.65170000000001"/>
    <n v="93.320999999999998"/>
    <n v="531.03279999999995"/>
    <m/>
    <n v="265353505.09999999"/>
    <n v="219.57565600000001"/>
    <n v="35.168557"/>
    <n v="200.12277599999999"/>
    <m/>
    <n v="200213305.63528299"/>
    <n v="75.451539846753278"/>
  </r>
  <r>
    <x v="1279"/>
    <n v="588.67619999999999"/>
    <n v="92.361099999999993"/>
    <n v="531.3356"/>
    <m/>
    <n v="268433312.15000001"/>
    <n v="219.300725"/>
    <n v="34.407465999999999"/>
    <n v="197.939516"/>
    <m/>
    <n v="201625696.47466701"/>
    <n v="75.11202497922425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44">
  <r>
    <x v="0"/>
    <n v="9.0530000000000008"/>
    <n v="2.2530000000000001"/>
    <n v="-0.125"/>
    <m/>
    <n v="99964905.561800003"/>
    <n v="9.0561779999999992"/>
    <n v="2.2537910000000001"/>
    <n v="-0.12504399999999999"/>
    <m/>
    <n v="5191051.6518329997"/>
    <n v="5.1928740618114251"/>
  </r>
  <r>
    <x v="1"/>
    <n v="9.0976999999999997"/>
    <n v="2.2589999999999999"/>
    <n v="-0.1275"/>
    <m/>
    <n v="99961870.668899998"/>
    <n v="9.1011699999999998"/>
    <n v="2.259862"/>
    <n v="-0.127549"/>
    <m/>
    <n v="5205604.3788820002"/>
    <n v="5.2075899981147113"/>
  </r>
  <r>
    <x v="2"/>
    <n v="8.8399000000000001"/>
    <n v="2.2097000000000002"/>
    <n v="-0.1105"/>
    <m/>
    <n v="99964288.771200001"/>
    <n v="8.8430579999999992"/>
    <n v="2.2104889999999999"/>
    <n v="-0.110539"/>
    <m/>
    <n v="5143797.6812300002"/>
    <n v="5.1456352508076293"/>
  </r>
  <r>
    <x v="3"/>
    <n v="-5.9871999999999996"/>
    <n v="-1.4953000000000001"/>
    <n v="-11.326700000000001"/>
    <m/>
    <n v="99968054.168200001"/>
    <n v="-5.9891129999999997"/>
    <n v="-1.4957780000000001"/>
    <n v="-11.33032"/>
    <m/>
    <n v="17296616.285824999"/>
    <n v="17.302143599517095"/>
  </r>
  <r>
    <x v="4"/>
    <n v="-5.8455000000000004"/>
    <n v="-1.4428000000000001"/>
    <n v="-11.433299999999999"/>
    <m/>
    <n v="99927629.244000003"/>
    <n v="-5.8497339999999998"/>
    <n v="-1.443845"/>
    <n v="-11.44158"/>
    <m/>
    <n v="17623340.221554998"/>
    <n v="17.636103603061475"/>
  </r>
  <r>
    <x v="5"/>
    <n v="-6.6650999999999998"/>
    <n v="-1.6405000000000001"/>
    <n v="-11.8209"/>
    <m/>
    <n v="99921270.541099995"/>
    <n v="-6.6703520000000003"/>
    <n v="-1.6417930000000001"/>
    <n v="-11.830214"/>
    <m/>
    <n v="17800928.508742999"/>
    <n v="17.814954125729471"/>
  </r>
  <r>
    <x v="6"/>
    <n v="-6.9930000000000003"/>
    <n v="-1.7317"/>
    <n v="-11.6555"/>
    <m/>
    <n v="99944288.945800006"/>
    <n v="-6.9968979999999998"/>
    <n v="-1.7326649999999999"/>
    <n v="-11.661997"/>
    <m/>
    <n v="17629768.313416999"/>
    <n v="17.639595518036714"/>
  </r>
  <r>
    <x v="7"/>
    <n v="-7.0278"/>
    <n v="-1.7421"/>
    <n v="-11.683199999999999"/>
    <m/>
    <n v="99925631.063199997"/>
    <n v="-7.0330300000000001"/>
    <n v="-1.7433970000000001"/>
    <n v="-11.691895000000001"/>
    <m/>
    <n v="17521080.041405998"/>
    <n v="17.53411998001237"/>
  </r>
  <r>
    <x v="8"/>
    <n v="-6.8807999999999998"/>
    <n v="-1.6977"/>
    <n v="-11.739800000000001"/>
    <m/>
    <n v="99915309.332900003"/>
    <n v="-6.8866319999999996"/>
    <n v="-1.699139"/>
    <n v="-11.749751"/>
    <m/>
    <n v="17645111.841093998"/>
    <n v="17.660068270722789"/>
  </r>
  <r>
    <x v="9"/>
    <n v="-6.7910000000000004"/>
    <n v="-1.6760999999999999"/>
    <n v="-11.831899999999999"/>
    <m/>
    <n v="99892014.552599996"/>
    <n v="-6.7983409999999997"/>
    <n v="-1.6779120000000001"/>
    <n v="-11.844690999999999"/>
    <m/>
    <n v="17688495.970835999"/>
    <n v="17.707617620947861"/>
  </r>
  <r>
    <x v="10"/>
    <n v="-6.4592999999999998"/>
    <n v="-1.5908"/>
    <n v="-11.9255"/>
    <m/>
    <n v="99894556.206900001"/>
    <n v="-6.4661179999999998"/>
    <n v="-1.592479"/>
    <n v="-11.938088"/>
    <m/>
    <n v="17730303.515057001"/>
    <n v="17.749018753668899"/>
  </r>
  <r>
    <x v="11"/>
    <n v="-6.7500999999999998"/>
    <n v="-1.6726000000000001"/>
    <n v="-11.7171"/>
    <m/>
    <n v="99932951.170300007"/>
    <n v="-6.7546290000000004"/>
    <n v="-1.6737219999999999"/>
    <n v="-11.724961"/>
    <m/>
    <n v="17600097.078488"/>
    <n v="17.611905655117624"/>
  </r>
  <r>
    <x v="12"/>
    <n v="-6.0705999999999998"/>
    <n v="-1.5009999999999999"/>
    <n v="-11.8459"/>
    <m/>
    <n v="99975302.123899996"/>
    <n v="-6.0720999999999998"/>
    <n v="-1.501371"/>
    <n v="-11.848826000000001"/>
    <m/>
    <n v="17873116.862089999"/>
    <n v="17.877532232850609"/>
  </r>
  <r>
    <x v="13"/>
    <n v="-5.6738"/>
    <n v="-1.3956999999999999"/>
    <n v="-12.067399999999999"/>
    <m/>
    <n v="99943881.078299999"/>
    <n v="-5.6769860000000003"/>
    <n v="-1.3964840000000001"/>
    <n v="-12.074176"/>
    <m/>
    <n v="17988251.016484"/>
    <n v="17.998351497268043"/>
  </r>
  <r>
    <x v="14"/>
    <n v="-5.7667000000000002"/>
    <n v="-1.4236"/>
    <n v="-11.931800000000001"/>
    <m/>
    <n v="99963397.924500003"/>
    <n v="-5.7688119999999996"/>
    <n v="-1.424121"/>
    <n v="-11.936169"/>
    <m/>
    <n v="17771727.10684"/>
    <n v="17.778234309584558"/>
  </r>
  <r>
    <x v="15"/>
    <n v="-5.6420000000000003"/>
    <n v="-1.3915999999999999"/>
    <n v="-12.0389"/>
    <m/>
    <n v="99937885.719300002"/>
    <n v="-5.6455070000000003"/>
    <n v="-1.3924650000000001"/>
    <n v="-12.046383000000001"/>
    <m/>
    <n v="17795488.931637999"/>
    <n v="17.806549341679073"/>
  </r>
  <r>
    <x v="16"/>
    <n v="-4.8086000000000002"/>
    <n v="-1.1805000000000001"/>
    <n v="-12.3225"/>
    <m/>
    <n v="99930733.565899998"/>
    <n v="-4.8119329999999998"/>
    <n v="-1.1813180000000001"/>
    <n v="-12.331041000000001"/>
    <m/>
    <n v="17985609.168203"/>
    <n v="17.998075793511781"/>
  </r>
  <r>
    <x v="17"/>
    <n v="-5.8597999999999999"/>
    <n v="-1.4400999999999999"/>
    <n v="-6.0986000000000002"/>
    <m/>
    <n v="99930988.411400005"/>
    <n v="-5.8638469999999998"/>
    <n v="-1.441095"/>
    <n v="-6.1028120000000001"/>
    <m/>
    <n v="22503799.659090001"/>
    <n v="22.519340613789822"/>
  </r>
  <r>
    <x v="18"/>
    <n v="-5.6227"/>
    <n v="-1.3714999999999999"/>
    <n v="-6.1651999999999996"/>
    <m/>
    <n v="99866791.100299999"/>
    <n v="-5.6302000000000003"/>
    <n v="-1.373329"/>
    <n v="-6.1734239999999998"/>
    <m/>
    <n v="22588154.308021002"/>
    <n v="22.618283875102048"/>
  </r>
  <r>
    <x v="19"/>
    <n v="-5.4926000000000004"/>
    <n v="-1.3205"/>
    <n v="-6.1595000000000004"/>
    <m/>
    <n v="99875009.283899993"/>
    <n v="-5.4994740000000002"/>
    <n v="-1.3221529999999999"/>
    <n v="-6.1672079999999996"/>
    <m/>
    <n v="22946022.101597"/>
    <n v="22.974738391634808"/>
  </r>
  <r>
    <x v="20"/>
    <n v="-5.8041"/>
    <n v="-1.4005000000000001"/>
    <n v="-6.0860000000000003"/>
    <m/>
    <n v="99826149.130799994"/>
    <n v="-5.8142079999999998"/>
    <n v="-1.4029389999999999"/>
    <n v="-6.0965990000000003"/>
    <m/>
    <n v="22758121.188475002"/>
    <n v="22.797755284194665"/>
  </r>
  <r>
    <x v="21"/>
    <n v="-6.2667000000000002"/>
    <n v="-1.5225"/>
    <n v="-1.8552999999999999"/>
    <m/>
    <n v="99829869.668599993"/>
    <n v="-6.27738"/>
    <n v="-1.5250950000000001"/>
    <n v="-1.8584620000000001"/>
    <m/>
    <n v="22604543.446291"/>
    <n v="22.643066169804811"/>
  </r>
  <r>
    <x v="22"/>
    <n v="-6.3029000000000002"/>
    <n v="-1.5387999999999999"/>
    <n v="-1.8326"/>
    <m/>
    <n v="99811506.656399995"/>
    <n v="-6.3148030000000004"/>
    <n v="-1.541706"/>
    <n v="-1.8360609999999999"/>
    <m/>
    <n v="22504514.134102002"/>
    <n v="22.547013754209264"/>
  </r>
  <r>
    <x v="23"/>
    <n v="-6.5548000000000002"/>
    <n v="-1.6134999999999999"/>
    <n v="2.3369"/>
    <m/>
    <n v="99864780.098000005"/>
    <n v="-6.5636749999999999"/>
    <n v="-1.615685"/>
    <n v="2.3400639999999999"/>
    <m/>
    <n v="25434313.803706001"/>
    <n v="25.468752626047564"/>
  </r>
  <r>
    <x v="24"/>
    <n v="-6.5552999999999999"/>
    <n v="-1.6143000000000001"/>
    <n v="2.4380000000000002"/>
    <m/>
    <n v="99912721.048700005"/>
    <n v="-6.561026"/>
    <n v="-1.61571"/>
    <n v="2.4401299999999999"/>
    <m/>
    <n v="25484486.744371999"/>
    <n v="25.506748767206744"/>
  </r>
  <r>
    <x v="25"/>
    <n v="-6.4888000000000003"/>
    <n v="-1.5918000000000001"/>
    <n v="2.4123000000000001"/>
    <m/>
    <n v="99850941.358799994"/>
    <n v="-6.4984869999999999"/>
    <n v="-1.594176"/>
    <n v="2.4159009999999999"/>
    <m/>
    <n v="25280760.794482999"/>
    <n v="25.318500206863568"/>
  </r>
  <r>
    <x v="26"/>
    <n v="-6.5293000000000001"/>
    <n v="-1.6155999999999999"/>
    <n v="2.4927000000000001"/>
    <m/>
    <n v="99874810.127900004"/>
    <n v="-6.5374840000000001"/>
    <n v="-1.6176250000000001"/>
    <n v="2.495825"/>
    <m/>
    <n v="25120634.963631"/>
    <n v="25.152122874087507"/>
  </r>
  <r>
    <x v="27"/>
    <n v="-6.3240999999999996"/>
    <n v="-1.5556000000000001"/>
    <n v="2.5240999999999998"/>
    <m/>
    <n v="99910352.330899999"/>
    <n v="-6.3297749999999997"/>
    <n v="-1.556996"/>
    <n v="2.5263650000000002"/>
    <m/>
    <n v="25344154.923420001"/>
    <n v="25.366895754186658"/>
  </r>
  <r>
    <x v="28"/>
    <n v="-6.5258000000000003"/>
    <n v="-1.6108"/>
    <n v="2.6938"/>
    <m/>
    <n v="99951656.829400003"/>
    <n v="-6.528956"/>
    <n v="-1.6115790000000001"/>
    <n v="2.695103"/>
    <m/>
    <n v="25301267.041947"/>
    <n v="25.313504392560333"/>
  </r>
  <r>
    <x v="29"/>
    <n v="-6.6060999999999996"/>
    <n v="-1.6281000000000001"/>
    <n v="2.6686000000000001"/>
    <m/>
    <n v="99954237.182699993"/>
    <n v="-6.6091249999999997"/>
    <n v="-1.6288450000000001"/>
    <n v="2.6698219999999999"/>
    <m/>
    <n v="25397073.142457001"/>
    <n v="25.408700879818934"/>
  </r>
  <r>
    <x v="30"/>
    <n v="-6.6055000000000001"/>
    <n v="-1.6316999999999999"/>
    <n v="2.629"/>
    <m/>
    <n v="99931092.660500005"/>
    <n v="-6.610055"/>
    <n v="-1.632825"/>
    <n v="2.6308129999999998"/>
    <m/>
    <n v="25302346.210308999"/>
    <n v="25.319793406312186"/>
  </r>
  <r>
    <x v="31"/>
    <n v="5.8605999999999998"/>
    <n v="1.4500999999999999"/>
    <n v="10.9602"/>
    <m/>
    <n v="99905156.410699993"/>
    <n v="5.8661640000000004"/>
    <n v="1.4514769999999999"/>
    <n v="10.970605000000001"/>
    <m/>
    <n v="36727226.055330999"/>
    <n v="36.762092543400946"/>
  </r>
  <r>
    <x v="32"/>
    <n v="6.3451000000000004"/>
    <n v="1.5679000000000001"/>
    <n v="11.0655"/>
    <m/>
    <n v="100064266.06280001"/>
    <n v="6.3410250000000001"/>
    <n v="1.5668930000000001"/>
    <n v="11.058393000000001"/>
    <m/>
    <n v="36931559.484283"/>
    <n v="36.907840268477941"/>
  </r>
  <r>
    <x v="33"/>
    <n v="5.7942"/>
    <n v="1.4296"/>
    <n v="11.04"/>
    <m/>
    <n v="99977174.873500004"/>
    <n v="5.7955230000000002"/>
    <n v="1.429926"/>
    <n v="11.04252"/>
    <m/>
    <n v="36834050.764986001"/>
    <n v="36.842460103110248"/>
  </r>
  <r>
    <x v="34"/>
    <n v="25.3002"/>
    <n v="6.2131999999999996"/>
    <n v="14.2537"/>
    <m/>
    <n v="100116895.0478"/>
    <n v="25.270659999999999"/>
    <n v="6.205946"/>
    <n v="14.237057999999999"/>
    <m/>
    <n v="49373451.503491998"/>
    <n v="49.315803771100811"/>
  </r>
  <r>
    <x v="35"/>
    <n v="25.959499999999998"/>
    <n v="6.3695000000000004"/>
    <n v="14.2834"/>
    <m/>
    <n v="100238548.9263"/>
    <n v="25.897721000000001"/>
    <n v="6.3543419999999999"/>
    <n v="14.249408000000001"/>
    <m/>
    <n v="49611641.992044002"/>
    <n v="49.493575598865434"/>
  </r>
  <r>
    <x v="36"/>
    <n v="26.569299999999998"/>
    <n v="6.5092999999999996"/>
    <n v="13.8955"/>
    <m/>
    <n v="100296227.2043"/>
    <n v="26.490826999999999"/>
    <n v="6.490075"/>
    <n v="13.854459"/>
    <m/>
    <n v="49812717.700034"/>
    <n v="49.665594697363034"/>
  </r>
  <r>
    <x v="37"/>
    <n v="26.286200000000001"/>
    <n v="6.4608999999999996"/>
    <n v="13.8704"/>
    <m/>
    <n v="100120882.81029999"/>
    <n v="26.254463000000001"/>
    <n v="6.4530989999999999"/>
    <n v="13.853653"/>
    <m/>
    <n v="49593288.696014002"/>
    <n v="49.533411316377311"/>
  </r>
  <r>
    <x v="38"/>
    <n v="27.277200000000001"/>
    <n v="6.6859000000000002"/>
    <n v="13.9411"/>
    <m/>
    <n v="100317169.999"/>
    <n v="27.190957999999998"/>
    <n v="6.6647610000000004"/>
    <n v="13.897023000000001"/>
    <m/>
    <n v="50008928.957507998"/>
    <n v="49.850817121342743"/>
  </r>
  <r>
    <x v="39"/>
    <n v="25.8748"/>
    <n v="6.3891"/>
    <n v="13.8613"/>
    <m/>
    <n v="100090826.6392"/>
    <n v="25.851320000000001"/>
    <n v="6.3833019999999996"/>
    <n v="13.848722"/>
    <m/>
    <n v="49386049.107683003"/>
    <n v="49.341234122989285"/>
  </r>
  <r>
    <x v="40"/>
    <n v="25.567699999999999"/>
    <n v="6.3158000000000003"/>
    <n v="14.0174"/>
    <m/>
    <n v="100132877.35959999"/>
    <n v="25.533771000000002"/>
    <n v="6.3074190000000003"/>
    <n v="13.998799"/>
    <m/>
    <n v="49423483.428057"/>
    <n v="49.357897956498348"/>
  </r>
  <r>
    <x v="41"/>
    <n v="25.933299999999999"/>
    <n v="6.4248000000000003"/>
    <n v="15.233000000000001"/>
    <m/>
    <n v="99929603.499799997"/>
    <n v="25.951568999999999"/>
    <n v="6.4293259999999997"/>
    <n v="15.243731"/>
    <m/>
    <n v="49065073.448237002"/>
    <n v="49.099637874911814"/>
  </r>
  <r>
    <x v="42"/>
    <n v="28.691600000000001"/>
    <n v="7.1567999999999996"/>
    <n v="14.8226"/>
    <m/>
    <n v="99807318.714699998"/>
    <n v="28.74699"/>
    <n v="7.1706159999999999"/>
    <n v="14.851216000000001"/>
    <m/>
    <n v="48694101.303143002"/>
    <n v="48.788106854503802"/>
  </r>
  <r>
    <x v="43"/>
    <n v="27.986000000000001"/>
    <n v="6.9923000000000002"/>
    <n v="14.5046"/>
    <m/>
    <n v="99809056.1875"/>
    <n v="28.039539999999999"/>
    <n v="7.0056770000000004"/>
    <n v="14.532349"/>
    <m/>
    <n v="48792793.325990997"/>
    <n v="48.886138382402386"/>
  </r>
  <r>
    <x v="44"/>
    <n v="29.0246"/>
    <n v="7.1927000000000003"/>
    <n v="14.533300000000001"/>
    <m/>
    <n v="99886946.832900003"/>
    <n v="29.057449999999999"/>
    <n v="7.2008409999999996"/>
    <n v="14.549749"/>
    <m/>
    <n v="48916319.791357003"/>
    <n v="48.971683830910045"/>
  </r>
  <r>
    <x v="45"/>
    <n v="29.3781"/>
    <n v="7.2602000000000002"/>
    <n v="14.621700000000001"/>
    <m/>
    <n v="99996122.158700004"/>
    <n v="29.379238999999998"/>
    <n v="7.2604819999999997"/>
    <n v="14.622267000000001"/>
    <m/>
    <n v="49244689.274728"/>
    <n v="49.246598979682076"/>
  </r>
  <r>
    <x v="46"/>
    <n v="31.305199999999999"/>
    <n v="7.6807999999999996"/>
    <n v="14.5481"/>
    <m/>
    <n v="100201936.6652"/>
    <n v="31.242111000000001"/>
    <n v="7.6653209999999996"/>
    <n v="14.518781000000001"/>
    <m/>
    <n v="49824737.027609996"/>
    <n v="49.724325383138094"/>
  </r>
  <r>
    <x v="47"/>
    <n v="64.361699999999999"/>
    <n v="15.83"/>
    <n v="14.4894"/>
    <m/>
    <n v="100274160.5623"/>
    <n v="64.185727999999997"/>
    <n v="15.786719"/>
    <n v="14.449783999999999"/>
    <m/>
    <n v="58869100.024681002"/>
    <n v="58.708145443018523"/>
  </r>
  <r>
    <x v="48"/>
    <n v="61.668799999999997"/>
    <n v="15.260400000000001"/>
    <n v="16.675799999999999"/>
    <m/>
    <n v="100081014.5423"/>
    <n v="61.618879999999997"/>
    <n v="15.248047"/>
    <n v="16.662300999999999"/>
    <m/>
    <n v="59590646.528592996"/>
    <n v="59.542408518857052"/>
  </r>
  <r>
    <x v="49"/>
    <n v="61.784999999999997"/>
    <n v="15.256600000000001"/>
    <n v="16.675000000000001"/>
    <m/>
    <n v="100130715.4217"/>
    <n v="61.704343000000001"/>
    <n v="15.236682999999999"/>
    <n v="16.653231999999999"/>
    <m/>
    <n v="59769137.747993998"/>
    <n v="59.691112258887372"/>
  </r>
  <r>
    <x v="50"/>
    <n v="58.494199999999999"/>
    <n v="14.595800000000001"/>
    <n v="23.549600000000002"/>
    <m/>
    <n v="99868565.4164"/>
    <n v="58.571182999999998"/>
    <n v="14.615009000000001"/>
    <n v="23.580593"/>
    <m/>
    <n v="65871766.492720999"/>
    <n v="65.958458718286366"/>
  </r>
  <r>
    <x v="51"/>
    <n v="57.984299999999998"/>
    <n v="14.456200000000001"/>
    <n v="23.555800000000001"/>
    <m/>
    <n v="99690485.531399995"/>
    <n v="58.164327"/>
    <n v="14.501083"/>
    <n v="23.628934999999998"/>
    <m/>
    <n v="65355359.669751003"/>
    <n v="65.55827200697675"/>
  </r>
  <r>
    <x v="52"/>
    <n v="59.272399999999998"/>
    <n v="14.739100000000001"/>
    <n v="23.863199999999999"/>
    <m/>
    <n v="99994344.322300002"/>
    <n v="59.275751999999997"/>
    <n v="14.739934"/>
    <n v="23.864550000000001"/>
    <m/>
    <n v="65762646.920722"/>
    <n v="65.766366454443656"/>
  </r>
  <r>
    <x v="53"/>
    <n v="60.3249"/>
    <n v="14.997199999999999"/>
    <n v="23.943899999999999"/>
    <m/>
    <n v="100144619.7418"/>
    <n v="60.237783999999998"/>
    <n v="14.975542000000001"/>
    <n v="23.909322"/>
    <m/>
    <n v="65924414.490203999"/>
    <n v="65.829212453125322"/>
  </r>
  <r>
    <x v="54"/>
    <n v="60.210799999999999"/>
    <n v="14.9747"/>
    <n v="23.882100000000001"/>
    <m/>
    <n v="100134599.2418"/>
    <n v="60.129866"/>
    <n v="14.954571"/>
    <n v="23.849997999999999"/>
    <m/>
    <n v="65838183.770452"/>
    <n v="65.749685192696745"/>
  </r>
  <r>
    <x v="55"/>
    <n v="60.664700000000003"/>
    <n v="15.027200000000001"/>
    <n v="24.106100000000001"/>
    <m/>
    <n v="100283045.6441"/>
    <n v="60.493476000000001"/>
    <n v="14.984786"/>
    <n v="24.038060999999999"/>
    <m/>
    <n v="66243444.272808"/>
    <n v="66.056474299656784"/>
  </r>
  <r>
    <x v="56"/>
    <n v="86.081299999999999"/>
    <n v="21.250699999999998"/>
    <n v="32.279699999999998"/>
    <m/>
    <n v="100417293.29620001"/>
    <n v="85.723580999999996"/>
    <n v="21.162391"/>
    <n v="32.145558999999999"/>
    <m/>
    <n v="75806812.924925998"/>
    <n v="75.491790742974231"/>
  </r>
  <r>
    <x v="57"/>
    <n v="84.435699999999997"/>
    <n v="20.935099999999998"/>
    <n v="32.117899999999999"/>
    <m/>
    <n v="100133688.7876"/>
    <n v="84.322969999999998"/>
    <n v="20.907149"/>
    <n v="32.075018999999998"/>
    <m/>
    <n v="75277941.436349005"/>
    <n v="75.177437631430806"/>
  </r>
  <r>
    <x v="58"/>
    <n v="83.382000000000005"/>
    <n v="20.7"/>
    <n v="32.046700000000001"/>
    <m/>
    <n v="100616615.9939"/>
    <n v="82.871003999999999"/>
    <n v="20.573143000000002"/>
    <n v="31.850306"/>
    <m/>
    <n v="75768601.332590997"/>
    <n v="75.304263201601373"/>
  </r>
  <r>
    <x v="59"/>
    <n v="81.858699999999999"/>
    <n v="20.3809"/>
    <n v="31.834700000000002"/>
    <m/>
    <n v="99963956.715000004"/>
    <n v="81.888215000000002"/>
    <n v="20.388248999999998"/>
    <n v="31.846177999999998"/>
    <m/>
    <n v="74907479.937972993"/>
    <n v="74.934488789330629"/>
  </r>
  <r>
    <x v="60"/>
    <n v="83.260900000000007"/>
    <n v="20.8032"/>
    <n v="26.482500000000002"/>
    <m/>
    <n v="99814626.066499993"/>
    <n v="83.415531000000001"/>
    <n v="20.841835"/>
    <n v="26.531683000000001"/>
    <m/>
    <n v="74379611.226014003"/>
    <n v="74.517747706092393"/>
  </r>
  <r>
    <x v="61"/>
    <n v="84.402299999999997"/>
    <n v="21.004200000000001"/>
    <n v="26.769100000000002"/>
    <m/>
    <n v="99891096.352899998"/>
    <n v="84.494316999999995"/>
    <n v="21.027099"/>
    <n v="26.798283999999999"/>
    <m/>
    <n v="74650360.085540995"/>
    <n v="74.731745682130338"/>
  </r>
  <r>
    <x v="62"/>
    <n v="85.691500000000005"/>
    <n v="21.242799999999999"/>
    <n v="26.914899999999999"/>
    <m/>
    <n v="99969821.139599994"/>
    <n v="85.717369000000005"/>
    <n v="21.249213000000001"/>
    <n v="26.923024999999999"/>
    <m/>
    <n v="75414725.342301995"/>
    <n v="75.437491517556339"/>
  </r>
  <r>
    <x v="63"/>
    <n v="86.758099999999999"/>
    <n v="21.4343"/>
    <n v="27.2088"/>
    <m/>
    <n v="99971729.312800005"/>
    <n v="86.782634000000002"/>
    <n v="21.440360999999999"/>
    <n v="27.216494000000001"/>
    <m/>
    <n v="72159144.795745999"/>
    <n v="72.17955045067626"/>
  </r>
  <r>
    <x v="64"/>
    <n v="87.661699999999996"/>
    <n v="21.6114"/>
    <n v="27.1525"/>
    <m/>
    <n v="100003587.037"/>
    <n v="87.658556000000004"/>
    <n v="21.610624999999999"/>
    <n v="27.151526"/>
    <m/>
    <n v="72349573.729947001"/>
    <n v="72.346978617055626"/>
  </r>
  <r>
    <x v="65"/>
    <n v="87.292199999999994"/>
    <n v="21.5151"/>
    <n v="26.863"/>
    <m/>
    <n v="100040971.79719999"/>
    <n v="87.256449000000003"/>
    <n v="21.506288000000001"/>
    <n v="26.851997999999998"/>
    <m/>
    <n v="72483804.680179998"/>
    <n v="72.454118925510784"/>
  </r>
  <r>
    <x v="66"/>
    <n v="103.8672"/>
    <n v="25.4969"/>
    <n v="27.189399999999999"/>
    <m/>
    <n v="100163497.3081"/>
    <n v="103.69765700000001"/>
    <n v="25.455280999999999"/>
    <n v="27.145019000000001"/>
    <m/>
    <n v="78042622.701068997"/>
    <n v="77.915233391873457"/>
  </r>
  <r>
    <x v="67"/>
    <n v="104.5633"/>
    <n v="25.5077"/>
    <n v="27.315100000000001"/>
    <m/>
    <n v="100251307.86319999"/>
    <n v="104.30118299999999"/>
    <n v="25.443757999999999"/>
    <n v="27.246627"/>
    <m/>
    <n v="78270521.276161999"/>
    <n v="78.074314384973079"/>
  </r>
  <r>
    <x v="68"/>
    <n v="103.721"/>
    <n v="25.360900000000001"/>
    <n v="27.212299999999999"/>
    <m/>
    <n v="100253884.6213"/>
    <n v="103.45833500000001"/>
    <n v="25.296676000000001"/>
    <n v="27.143387000000001"/>
    <m/>
    <n v="78053803.924253002"/>
    <n v="77.856139160187368"/>
  </r>
  <r>
    <x v="69"/>
    <n v="104.4389"/>
    <n v="25.497699999999998"/>
    <n v="27.274000000000001"/>
    <m/>
    <n v="100222328.0433"/>
    <n v="104.207218"/>
    <n v="25.441137000000001"/>
    <n v="27.213497"/>
    <m/>
    <n v="77863425.317032993"/>
    <n v="77.69069711032148"/>
  </r>
  <r>
    <x v="70"/>
    <n v="104.57810000000001"/>
    <n v="25.558"/>
    <n v="27.232800000000001"/>
    <m/>
    <n v="100180540.48559999"/>
    <n v="104.389634"/>
    <n v="25.511941"/>
    <n v="27.183721999999999"/>
    <m/>
    <n v="77684820.583524004"/>
    <n v="77.544820787516571"/>
  </r>
  <r>
    <x v="71"/>
    <n v="102.12520000000001"/>
    <n v="25.1099"/>
    <n v="26.931000000000001"/>
    <m/>
    <n v="100022624.92640001"/>
    <n v="102.102099"/>
    <n v="25.104220000000002"/>
    <n v="26.924907999999999"/>
    <m/>
    <n v="76864141.164253995"/>
    <n v="76.84675464257532"/>
  </r>
  <r>
    <x v="72"/>
    <n v="102.245"/>
    <n v="25.165500000000002"/>
    <n v="26.8813"/>
    <m/>
    <n v="100059966.9927"/>
    <n v="102.183723"/>
    <n v="25.150417999999998"/>
    <n v="26.865189999999998"/>
    <m/>
    <n v="76602309.792320997"/>
    <n v="76.556401220789553"/>
  </r>
  <r>
    <x v="73"/>
    <n v="102.2709"/>
    <n v="25.165800000000001"/>
    <n v="26.854099999999999"/>
    <m/>
    <n v="100091041.1231"/>
    <n v="102.177876"/>
    <n v="25.142910000000001"/>
    <n v="26.829674000000001"/>
    <m/>
    <n v="76524772.172738001"/>
    <n v="76.455166530460701"/>
  </r>
  <r>
    <x v="74"/>
    <n v="116.9903"/>
    <n v="28.689299999999999"/>
    <n v="28.825500000000002"/>
    <m/>
    <n v="100320335.85600001"/>
    <n v="116.61673500000001"/>
    <n v="28.597691000000001"/>
    <n v="28.733456"/>
    <m/>
    <n v="82715357.415566996"/>
    <n v="82.451236541210122"/>
  </r>
  <r>
    <x v="75"/>
    <n v="116.81870000000001"/>
    <n v="28.640499999999999"/>
    <n v="28.85"/>
    <m/>
    <n v="100280581.8035"/>
    <n v="116.491845"/>
    <n v="28.560365000000001"/>
    <n v="28.769279000000001"/>
    <m/>
    <n v="82695473.743053004"/>
    <n v="82.464094499466455"/>
  </r>
  <r>
    <x v="76"/>
    <n v="117.0393"/>
    <n v="28.6738"/>
    <n v="29.118400000000001"/>
    <m/>
    <n v="100372288.08679999"/>
    <n v="116.605193"/>
    <n v="28.567447000000001"/>
    <n v="29.010397999999999"/>
    <m/>
    <n v="82538053.807398006"/>
    <n v="82.231914187330972"/>
  </r>
  <r>
    <x v="77"/>
    <n v="116.6566"/>
    <n v="28.6096"/>
    <n v="28.8993"/>
    <m/>
    <n v="100257153.8449"/>
    <n v="116.357383"/>
    <n v="28.536218000000002"/>
    <n v="28.825175000000002"/>
    <m/>
    <n v="82374826.115465"/>
    <n v="82.163539414754041"/>
  </r>
  <r>
    <x v="78"/>
    <n v="115.6477"/>
    <n v="28.427800000000001"/>
    <n v="28.774799999999999"/>
    <m/>
    <n v="100293493.47930001"/>
    <n v="115.309275"/>
    <n v="28.344609999999999"/>
    <n v="28.690594999999998"/>
    <m/>
    <n v="82205569.839925006"/>
    <n v="81.965007886470474"/>
  </r>
  <r>
    <x v="79"/>
    <n v="119.51519999999999"/>
    <n v="29.3154"/>
    <n v="29.214400000000001"/>
    <m/>
    <n v="100797338.684"/>
    <n v="118.56979699999999"/>
    <n v="29.083506"/>
    <n v="28.983305000000001"/>
    <m/>
    <n v="83254833.264613003"/>
    <n v="82.596261321558487"/>
  </r>
  <r>
    <x v="80"/>
    <n v="121.9646"/>
    <n v="29.813700000000001"/>
    <n v="29.485499999999998"/>
    <m/>
    <n v="100949504.95730001"/>
    <n v="120.817432"/>
    <n v="29.533280000000001"/>
    <n v="29.208167"/>
    <m/>
    <n v="83805500.800913006"/>
    <n v="83.017247916531502"/>
  </r>
  <r>
    <x v="81"/>
    <n v="121.9776"/>
    <n v="29.833200000000001"/>
    <n v="29.7224"/>
    <m/>
    <n v="100967099.6398"/>
    <n v="120.809254"/>
    <n v="29.547446999999998"/>
    <n v="29.437708000000001"/>
    <m/>
    <n v="83890089.843360007"/>
    <n v="83.086560020677823"/>
  </r>
  <r>
    <x v="82"/>
    <n v="120.8661"/>
    <n v="29.591899999999999"/>
    <n v="29.7577"/>
    <m/>
    <n v="100932136.9903"/>
    <n v="119.74986699999999"/>
    <n v="29.31861"/>
    <n v="29.482879000000001"/>
    <m/>
    <n v="83690152.453889996"/>
    <n v="82.917250094420353"/>
  </r>
  <r>
    <x v="83"/>
    <n v="121.9795"/>
    <n v="29.8003"/>
    <n v="30.0093"/>
    <m/>
    <n v="101073729.66949999"/>
    <n v="120.683683"/>
    <n v="29.483725"/>
    <n v="29.690504000000001"/>
    <m/>
    <n v="84000938.643048003"/>
    <n v="83.108577191839913"/>
  </r>
  <r>
    <x v="84"/>
    <n v="122.3655"/>
    <n v="29.753599999999999"/>
    <n v="30.0457"/>
    <m/>
    <n v="100962445.43350001"/>
    <n v="121.199026"/>
    <n v="29.469968000000001"/>
    <n v="29.759283"/>
    <m/>
    <n v="84153234.577078998"/>
    <n v="83.351026429433531"/>
  </r>
  <r>
    <x v="85"/>
    <n v="122.32040000000001"/>
    <n v="29.716100000000001"/>
    <n v="30.021599999999999"/>
    <m/>
    <n v="100932195.9197"/>
    <n v="121.19066599999999"/>
    <n v="29.441645999999999"/>
    <n v="29.744325"/>
    <m/>
    <n v="84368416.093268007"/>
    <n v="83.589200972492606"/>
  </r>
  <r>
    <x v="86"/>
    <n v="120.126"/>
    <n v="29.2056"/>
    <n v="29.364799999999999"/>
    <m/>
    <n v="100864126.57960001"/>
    <n v="119.096852"/>
    <n v="28.955389"/>
    <n v="29.113225"/>
    <m/>
    <n v="84080134.363147005"/>
    <n v="83.359800173149367"/>
  </r>
  <r>
    <x v="87"/>
    <n v="119.4537"/>
    <n v="29.147200000000002"/>
    <n v="29.232099999999999"/>
    <m/>
    <n v="100862977.0042"/>
    <n v="118.431662"/>
    <n v="28.897818000000001"/>
    <n v="28.981992000000002"/>
    <m/>
    <n v="83840441.937827006"/>
    <n v="83.12310862521521"/>
  </r>
  <r>
    <x v="88"/>
    <n v="120.2166"/>
    <n v="29.307400000000001"/>
    <n v="29.882300000000001"/>
    <m/>
    <n v="101190663.6037"/>
    <n v="118.80206699999999"/>
    <n v="28.962553"/>
    <n v="29.530688999999999"/>
    <m/>
    <n v="84482865.382280007"/>
    <n v="83.488794690729677"/>
  </r>
  <r>
    <x v="89"/>
    <n v="123.5697"/>
    <n v="29.789300000000001"/>
    <n v="30.299700000000001"/>
    <m/>
    <n v="101355286.50489999"/>
    <n v="121.91737000000001"/>
    <n v="29.390968000000001"/>
    <n v="29.894542999999999"/>
    <m/>
    <n v="85329168.333472997"/>
    <n v="84.188177327433024"/>
  </r>
  <r>
    <x v="90"/>
    <n v="126.6401"/>
    <n v="30.443000000000001"/>
    <n v="61.490499999999997"/>
    <m/>
    <n v="101486713.699"/>
    <n v="124.78490600000001"/>
    <n v="29.997029999999999"/>
    <n v="60.589705000000002"/>
    <m/>
    <n v="85416050.274303004"/>
    <n v="84.164761239228753"/>
  </r>
  <r>
    <x v="91"/>
    <n v="123.9602"/>
    <n v="29.931699999999999"/>
    <n v="61.024500000000003"/>
    <m/>
    <n v="101380486.3883"/>
    <n v="122.272248"/>
    <n v="29.524122999999999"/>
    <n v="60.193536000000002"/>
    <m/>
    <n v="85145304.218546003"/>
    <n v="83.985890433025531"/>
  </r>
  <r>
    <x v="92"/>
    <n v="122.04300000000001"/>
    <n v="29.576000000000001"/>
    <n v="60.846499999999999"/>
    <m/>
    <n v="101379879.5915"/>
    <n v="120.38187499999999"/>
    <n v="29.173442000000001"/>
    <n v="60.018318999999998"/>
    <m/>
    <n v="85129909.106275007"/>
    <n v="83.971207550548883"/>
  </r>
  <r>
    <x v="93"/>
    <n v="123.4198"/>
    <n v="29.805800000000001"/>
    <n v="61.024000000000001"/>
    <m/>
    <n v="101581591.3091"/>
    <n v="121.498195"/>
    <n v="29.341733999999999"/>
    <n v="60.073877000000003"/>
    <m/>
    <n v="85217031.387741998"/>
    <n v="83.890230788408587"/>
  </r>
  <r>
    <x v="94"/>
    <n v="121.1476"/>
    <n v="29.3446"/>
    <n v="60.925400000000003"/>
    <m/>
    <n v="101738383.46950001"/>
    <n v="119.077575"/>
    <n v="28.843195000000001"/>
    <n v="59.88438"/>
    <m/>
    <n v="80946128.664469004"/>
    <n v="79.563018306395364"/>
  </r>
  <r>
    <x v="95"/>
    <n v="119.6493"/>
    <n v="29.0869"/>
    <n v="60.855499999999999"/>
    <m/>
    <n v="101621732.3619"/>
    <n v="117.739874"/>
    <n v="28.622716"/>
    <n v="59.884335999999998"/>
    <m/>
    <n v="80735932.956907004"/>
    <n v="79.447507024763624"/>
  </r>
  <r>
    <x v="96"/>
    <n v="120.7525"/>
    <n v="29.382999999999999"/>
    <n v="60.964700000000001"/>
    <m/>
    <n v="101830053.45110001"/>
    <n v="118.582379"/>
    <n v="28.854939000000002"/>
    <n v="59.869064000000002"/>
    <m/>
    <n v="81113185.686094999"/>
    <n v="79.655448403595813"/>
  </r>
  <r>
    <x v="97"/>
    <n v="122.1553"/>
    <n v="29.602699999999999"/>
    <n v="61.107900000000001"/>
    <m/>
    <n v="101985941.2871"/>
    <n v="119.776607"/>
    <n v="29.026256"/>
    <n v="59.917963999999998"/>
    <m/>
    <n v="80931633.840639994"/>
    <n v="79.35567669352568"/>
  </r>
  <r>
    <x v="98"/>
    <n v="126.3544"/>
    <n v="30.218"/>
    <n v="61.5458"/>
    <m/>
    <n v="102213198.7895"/>
    <n v="123.618477"/>
    <n v="29.563697000000001"/>
    <n v="60.213163000000002"/>
    <m/>
    <n v="81682737.002961993"/>
    <n v="79.914079561467531"/>
  </r>
  <r>
    <x v="99"/>
    <n v="126.1062"/>
    <n v="30.2301"/>
    <n v="61.392899999999997"/>
    <m/>
    <n v="102148914.903"/>
    <n v="123.453294"/>
    <n v="29.594147"/>
    <n v="60.101373000000002"/>
    <m/>
    <n v="81517568.046538994"/>
    <n v="79.80267643953691"/>
  </r>
  <r>
    <x v="100"/>
    <n v="124.5592"/>
    <n v="29.824999999999999"/>
    <n v="61.542200000000001"/>
    <m/>
    <n v="101939636.43009999"/>
    <n v="122.18917399999999"/>
    <n v="29.257511000000001"/>
    <n v="60.371217999999999"/>
    <m/>
    <n v="81221827.513565004"/>
    <n v="79.676395127481953"/>
  </r>
  <r>
    <x v="101"/>
    <n v="121.24509999999999"/>
    <n v="29.2515"/>
    <n v="61.1999"/>
    <m/>
    <n v="101670283.1083"/>
    <n v="119.25323299999999"/>
    <n v="28.770944"/>
    <n v="60.194482000000001"/>
    <m/>
    <n v="80406411.310982004"/>
    <n v="79.085460227677785"/>
  </r>
  <r>
    <x v="102"/>
    <n v="118.4498"/>
    <n v="28.8292"/>
    <n v="60.552399999999999"/>
    <m/>
    <n v="101460127.1046"/>
    <n v="116.745172"/>
    <n v="28.414314999999998"/>
    <n v="59.680982"/>
    <m/>
    <n v="79789527.429778993"/>
    <n v="78.641265004054489"/>
  </r>
  <r>
    <x v="103"/>
    <n v="117.4318"/>
    <n v="28.648"/>
    <n v="60.454700000000003"/>
    <m/>
    <n v="101401146.3082"/>
    <n v="115.809144"/>
    <n v="28.252146"/>
    <n v="59.619346"/>
    <m/>
    <n v="79658521.703406006"/>
    <n v="78.557811823241948"/>
  </r>
  <r>
    <x v="104"/>
    <n v="117.86709999999999"/>
    <n v="28.728899999999999"/>
    <n v="60.527000000000001"/>
    <m/>
    <n v="101479411.8977"/>
    <n v="116.148781"/>
    <n v="28.310077"/>
    <n v="59.644610999999998"/>
    <m/>
    <n v="79907325.702886"/>
    <n v="78.742401250255057"/>
  </r>
  <r>
    <x v="105"/>
    <n v="119.1784"/>
    <n v="28.897099999999998"/>
    <n v="60.820599999999999"/>
    <m/>
    <n v="101272250.09010001"/>
    <n v="117.681201"/>
    <n v="28.534075000000001"/>
    <n v="60.056531"/>
    <m/>
    <n v="79592335.475302994"/>
    <n v="78.592443047815365"/>
  </r>
  <r>
    <x v="106"/>
    <n v="118.58580000000001"/>
    <n v="28.8019"/>
    <n v="60.747999999999998"/>
    <m/>
    <n v="101182624.1997"/>
    <n v="117.19976699999999"/>
    <n v="28.465263"/>
    <n v="60.037976"/>
    <m/>
    <n v="79371472.534877002"/>
    <n v="78.443777439716115"/>
  </r>
  <r>
    <x v="107"/>
    <n v="117.7128"/>
    <n v="28.656700000000001"/>
    <n v="60.548400000000001"/>
    <m/>
    <n v="101138852.6213"/>
    <n v="116.38732"/>
    <n v="28.334016999999999"/>
    <n v="59.866607999999999"/>
    <m/>
    <n v="79153102.206526995"/>
    <n v="78.261815469574785"/>
  </r>
  <r>
    <x v="108"/>
    <n v="116.7538"/>
    <n v="28.221499999999999"/>
    <n v="60.605800000000002"/>
    <m/>
    <n v="101110601.94149999"/>
    <n v="115.471373"/>
    <n v="27.911514"/>
    <n v="59.940103999999998"/>
    <m/>
    <n v="79154767.346699998"/>
    <n v="78.285328963323664"/>
  </r>
  <r>
    <x v="109"/>
    <n v="119.24850000000001"/>
    <n v="28.817499999999999"/>
    <n v="60.981499999999997"/>
    <m/>
    <n v="101543869.1409"/>
    <n v="117.43545"/>
    <n v="28.379359999999998"/>
    <n v="60.054340000000003"/>
    <m/>
    <n v="79997872.266534999"/>
    <n v="78.781587646154932"/>
  </r>
  <r>
    <x v="110"/>
    <n v="114.64149999999999"/>
    <n v="27.791399999999999"/>
    <n v="61.1678"/>
    <m/>
    <n v="101524968.83490001"/>
    <n v="112.91951299999999"/>
    <n v="27.373956"/>
    <n v="60.249020999999999"/>
    <m/>
    <n v="79825074.610528007"/>
    <n v="78.626051824098184"/>
  </r>
  <r>
    <x v="111"/>
    <n v="114.6636"/>
    <n v="27.8079"/>
    <n v="61.243299999999998"/>
    <m/>
    <n v="101634723.46160001"/>
    <n v="112.819316"/>
    <n v="27.360628999999999"/>
    <n v="60.258243999999998"/>
    <m/>
    <n v="79522964.856262997"/>
    <n v="78.243893570791926"/>
  </r>
  <r>
    <x v="112"/>
    <n v="111.99079999999999"/>
    <n v="27.380500000000001"/>
    <n v="61.040100000000002"/>
    <m/>
    <n v="101552747.7852"/>
    <n v="110.278454"/>
    <n v="26.961849999999998"/>
    <n v="60.106793000000003"/>
    <m/>
    <n v="79050280.589944005"/>
    <n v="77.841596917837961"/>
  </r>
  <r>
    <x v="113"/>
    <n v="113.0998"/>
    <n v="27.556699999999999"/>
    <n v="61.2759"/>
    <m/>
    <n v="101717971.7828"/>
    <n v="111.189594"/>
    <n v="27.091279"/>
    <n v="60.240977000000001"/>
    <m/>
    <n v="79452082.887496993"/>
    <n v="78.110172170117863"/>
  </r>
  <r>
    <x v="114"/>
    <n v="112.0459"/>
    <n v="27.310700000000001"/>
    <n v="61.346899999999998"/>
    <m/>
    <n v="101881666.45299999"/>
    <n v="109.97650899999999"/>
    <n v="26.806294999999999"/>
    <n v="60.213875999999999"/>
    <m/>
    <n v="79568738.537654996"/>
    <n v="78.099172606645197"/>
  </r>
  <r>
    <x v="115"/>
    <n v="112.0938"/>
    <n v="27.3902"/>
    <n v="46.3551"/>
    <m/>
    <n v="101758299.9225"/>
    <n v="110.15691099999999"/>
    <n v="26.916920000000001"/>
    <n v="45.554122"/>
    <m/>
    <n v="79211791.926598996"/>
    <n v="77.843077161201961"/>
  </r>
  <r>
    <x v="116"/>
    <n v="112.1908"/>
    <n v="27.494900000000001"/>
    <n v="46.373800000000003"/>
    <m/>
    <n v="102158471.80840001"/>
    <n v="109.820359"/>
    <n v="26.913969999999999"/>
    <n v="45.393984000000003"/>
    <m/>
    <n v="79354631.187857002"/>
    <n v="77.677974017356092"/>
  </r>
  <r>
    <x v="117"/>
    <n v="113.7085"/>
    <n v="27.735700000000001"/>
    <n v="46.393900000000002"/>
    <m/>
    <n v="102117678.5509"/>
    <n v="111.350455"/>
    <n v="27.160526999999998"/>
    <n v="45.431801"/>
    <m/>
    <n v="79572180.620370999"/>
    <n v="77.92204224531865"/>
  </r>
  <r>
    <x v="118"/>
    <n v="114.2243"/>
    <n v="27.7835"/>
    <n v="46.6098"/>
    <m/>
    <n v="102241492.35079999"/>
    <n v="111.720102"/>
    <n v="27.174388"/>
    <n v="45.587949999999999"/>
    <m/>
    <n v="79446523.055962995"/>
    <n v="77.70477643594505"/>
  </r>
  <r>
    <x v="119"/>
    <n v="115.86069999999999"/>
    <n v="28.084"/>
    <n v="46.6599"/>
    <m/>
    <n v="102296906.2199"/>
    <n v="113.259241"/>
    <n v="27.453420999999999"/>
    <n v="45.612229999999997"/>
    <m/>
    <n v="79825518.465088993"/>
    <n v="78.033169735841341"/>
  </r>
  <r>
    <x v="120"/>
    <n v="115.0471"/>
    <n v="27.9024"/>
    <n v="46.588200000000001"/>
    <m/>
    <n v="102257912.0064"/>
    <n v="112.50679599999999"/>
    <n v="27.286299"/>
    <n v="45.559505999999999"/>
    <m/>
    <n v="79746184.521579996"/>
    <n v="77.985344074489731"/>
  </r>
  <r>
    <x v="121"/>
    <n v="120.4811"/>
    <n v="29.251000000000001"/>
    <n v="46.6629"/>
    <m/>
    <n v="102704236.4294"/>
    <n v="117.30879299999999"/>
    <n v="28.480812"/>
    <n v="45.434249999999999"/>
    <m/>
    <n v="80379344.484622002"/>
    <n v="78.262929825563361"/>
  </r>
  <r>
    <x v="122"/>
    <n v="117.10469999999999"/>
    <n v="28.643799999999999"/>
    <n v="46.535200000000003"/>
    <m/>
    <n v="102962220.28129999"/>
    <n v="113.735601"/>
    <n v="27.819718999999999"/>
    <n v="45.196384000000002"/>
    <m/>
    <n v="80257073.897126004"/>
    <n v="77.948080060684461"/>
  </r>
  <r>
    <x v="123"/>
    <n v="113.92359999999999"/>
    <n v="28.090299999999999"/>
    <n v="46.262300000000003"/>
    <m/>
    <n v="102761480.2022"/>
    <n v="110.862163"/>
    <n v="27.335436999999999"/>
    <n v="45.019106000000001"/>
    <m/>
    <n v="79578831.428085998"/>
    <n v="77.440331991619473"/>
  </r>
  <r>
    <x v="124"/>
    <n v="113.1566"/>
    <n v="28.069099999999999"/>
    <n v="46.202599999999997"/>
    <m/>
    <n v="102815676.5695"/>
    <n v="110.05773000000001"/>
    <n v="27.300408999999998"/>
    <n v="44.937311000000001"/>
    <m/>
    <n v="79421059.695364997"/>
    <n v="77.246060469853532"/>
  </r>
  <r>
    <x v="125"/>
    <n v="115.1131"/>
    <n v="28.457599999999999"/>
    <n v="46.467199999999998"/>
    <m/>
    <n v="102918660.6036"/>
    <n v="111.848618"/>
    <n v="27.650573999999999"/>
    <n v="45.149441000000003"/>
    <m/>
    <n v="79727055.579403996"/>
    <n v="77.4660835185949"/>
  </r>
  <r>
    <x v="126"/>
    <n v="119.97020000000001"/>
    <n v="29.426400000000001"/>
    <n v="46.603400000000001"/>
    <m/>
    <n v="103108980.2727"/>
    <n v="116.352814"/>
    <n v="28.539124000000001"/>
    <n v="45.198197"/>
    <m/>
    <n v="80291962.388554007"/>
    <n v="77.870969314408768"/>
  </r>
  <r>
    <x v="127"/>
    <n v="147.92779999999999"/>
    <n v="36.252200000000002"/>
    <n v="78.352099999999993"/>
    <m/>
    <n v="103250708.56990001"/>
    <n v="143.27049400000001"/>
    <n v="35.110849000000002"/>
    <n v="75.885289999999998"/>
    <m/>
    <n v="86224850.792889997"/>
    <n v="83.510178271092812"/>
  </r>
  <r>
    <x v="128"/>
    <n v="158.95869999999999"/>
    <n v="38.821800000000003"/>
    <n v="78.567400000000006"/>
    <m/>
    <n v="103126147.9346"/>
    <n v="154.14005399999999"/>
    <n v="37.644962999999997"/>
    <n v="76.185721999999998"/>
    <m/>
    <n v="89543138.507289007"/>
    <n v="86.828743534641688"/>
  </r>
  <r>
    <x v="129"/>
    <n v="158.92949999999999"/>
    <n v="38.571300000000001"/>
    <n v="78.604600000000005"/>
    <m/>
    <n v="103169486.56380001"/>
    <n v="154.04700099999999"/>
    <n v="37.386344999999999"/>
    <n v="76.189774999999997"/>
    <m/>
    <n v="89684097.856432006"/>
    <n v="86.928898110752314"/>
  </r>
  <r>
    <x v="130"/>
    <n v="157.3707"/>
    <n v="38.306600000000003"/>
    <n v="78.359800000000007"/>
    <m/>
    <n v="103028607.76710001"/>
    <n v="152.744663"/>
    <n v="37.180546999999997"/>
    <n v="76.056351000000006"/>
    <m/>
    <n v="89381260.096359998"/>
    <n v="86.753826954946007"/>
  </r>
  <r>
    <x v="131"/>
    <n v="157.62530000000001"/>
    <n v="38.433100000000003"/>
    <n v="78.328199999999995"/>
    <m/>
    <n v="103090523.1163"/>
    <n v="152.89989299999999"/>
    <n v="37.280923999999999"/>
    <n v="75.980019999999996"/>
    <m/>
    <n v="88696116.007581994"/>
    <n v="86.037118957598864"/>
  </r>
  <r>
    <x v="132"/>
    <n v="158.5264"/>
    <n v="38.594000000000001"/>
    <n v="78.431299999999993"/>
    <m/>
    <n v="103113431.49529999"/>
    <n v="153.73981599999999"/>
    <n v="37.428683999999997"/>
    <n v="76.063126999999994"/>
    <m/>
    <n v="88758630.504169002"/>
    <n v="86.078631286957702"/>
  </r>
  <r>
    <x v="133"/>
    <n v="163.8185"/>
    <n v="39.463299999999997"/>
    <n v="78.502499999999998"/>
    <m/>
    <n v="103189434.08220001"/>
    <n v="158.75511"/>
    <n v="38.243547"/>
    <n v="76.076103000000003"/>
    <m/>
    <n v="89218028.471090004"/>
    <n v="86.460430047537159"/>
  </r>
  <r>
    <x v="134"/>
    <n v="163.61279999999999"/>
    <n v="39.384700000000002"/>
    <n v="78.494699999999995"/>
    <m/>
    <n v="103109841.91680001"/>
    <n v="158.67815999999999"/>
    <n v="38.196838999999997"/>
    <n v="76.127262000000002"/>
    <m/>
    <n v="89058511.095602006"/>
    <n v="86.372464005389403"/>
  </r>
  <r>
    <x v="135"/>
    <n v="165.86080000000001"/>
    <n v="39.682600000000001"/>
    <n v="78.513099999999994"/>
    <m/>
    <n v="103012353.207"/>
    <n v="161.010592"/>
    <n v="38.522176000000002"/>
    <n v="76.217169999999996"/>
    <m/>
    <n v="88449892.126248002"/>
    <n v="85.86338373273621"/>
  </r>
  <r>
    <x v="136"/>
    <n v="166.87430000000001"/>
    <n v="39.759099999999997"/>
    <n v="78.521799999999999"/>
    <m/>
    <n v="103020553.2401"/>
    <n v="161.981561"/>
    <n v="38.593367000000001"/>
    <n v="76.219548000000003"/>
    <m/>
    <n v="88582622.709354997"/>
    <n v="85.985388277719764"/>
  </r>
  <r>
    <x v="137"/>
    <n v="166.68260000000001"/>
    <n v="39.781599999999997"/>
    <n v="78.427499999999995"/>
    <m/>
    <n v="103052821.7164"/>
    <n v="161.74481900000001"/>
    <n v="38.603116"/>
    <n v="76.104174999999998"/>
    <m/>
    <n v="88675300.955638006"/>
    <n v="86.048396811172495"/>
  </r>
  <r>
    <x v="138"/>
    <n v="163.00649999999999"/>
    <n v="39.302199999999999"/>
    <n v="78.086799999999997"/>
    <m/>
    <n v="102808575.098"/>
    <n v="158.55340799999999"/>
    <n v="38.228523000000003"/>
    <n v="75.953586000000001"/>
    <m/>
    <n v="88170561.357214004"/>
    <n v="85.761874700789662"/>
  </r>
  <r>
    <x v="139"/>
    <n v="167.1687"/>
    <n v="40.015000000000001"/>
    <n v="78.293099999999995"/>
    <m/>
    <n v="103005393.52860001"/>
    <n v="162.29121000000001"/>
    <n v="38.847479999999997"/>
    <n v="76.008737999999994"/>
    <m/>
    <n v="88112783.484243006"/>
    <n v="85.541912385178179"/>
  </r>
  <r>
    <x v="140"/>
    <n v="165.27889999999999"/>
    <n v="39.500999999999998"/>
    <n v="78.267099999999999"/>
    <m/>
    <n v="102683629.06370001"/>
    <n v="160.95934800000001"/>
    <n v="38.468643999999998"/>
    <n v="76.221594999999994"/>
    <m/>
    <n v="87592446.619345993"/>
    <n v="85.303224494537318"/>
  </r>
  <r>
    <x v="141"/>
    <n v="167.98830000000001"/>
    <n v="39.9026"/>
    <n v="78.307199999999995"/>
    <m/>
    <n v="102689048.6221"/>
    <n v="163.589304"/>
    <n v="38.857697999999999"/>
    <n v="76.256621999999993"/>
    <m/>
    <n v="87791515.767665997"/>
    <n v="85.492578756613526"/>
  </r>
  <r>
    <x v="142"/>
    <n v="161.9802"/>
    <n v="39.098500000000001"/>
    <n v="77.78"/>
    <m/>
    <n v="102524662.5459"/>
    <n v="157.99144899999999"/>
    <n v="38.135702000000002"/>
    <n v="75.864672999999996"/>
    <m/>
    <n v="87140152.441468"/>
    <n v="84.994332366083725"/>
  </r>
  <r>
    <x v="143"/>
    <n v="161.48079999999999"/>
    <n v="39.078800000000001"/>
    <n v="71.710700000000003"/>
    <m/>
    <n v="103025548.2401"/>
    <n v="156.738598"/>
    <n v="37.931173999999999"/>
    <n v="69.604774000000006"/>
    <m/>
    <n v="87716299.768235996"/>
    <n v="85.140337777008526"/>
  </r>
  <r>
    <x v="144"/>
    <n v="163.62729999999999"/>
    <n v="39.313600000000001"/>
    <n v="72.001400000000004"/>
    <m/>
    <n v="102832437.84729999"/>
    <n v="159.120316"/>
    <n v="38.230738000000002"/>
    <n v="70.018179000000003"/>
    <m/>
    <n v="87881187.816427007"/>
    <n v="85.46057027931721"/>
  </r>
  <r>
    <x v="145"/>
    <n v="164.58179999999999"/>
    <n v="39.378900000000002"/>
    <n v="72.120199999999997"/>
    <m/>
    <n v="102920198.93790001"/>
    <n v="159.91204999999999"/>
    <n v="38.261586000000001"/>
    <n v="70.073903000000001"/>
    <m/>
    <n v="88087487.807037994"/>
    <n v="85.588143742501146"/>
  </r>
  <r>
    <x v="146"/>
    <n v="165.023"/>
    <n v="39.474800000000002"/>
    <n v="72.025000000000006"/>
    <m/>
    <n v="102796688.34100001"/>
    <n v="160.53338199999999"/>
    <n v="38.400848000000003"/>
    <n v="70.065487000000005"/>
    <m/>
    <n v="88029341.770089"/>
    <n v="85.634414095204747"/>
  </r>
  <r>
    <x v="147"/>
    <n v="166.7594"/>
    <n v="39.75"/>
    <n v="72.387799999999999"/>
    <m/>
    <n v="102646421.6709"/>
    <n v="162.46002300000001"/>
    <n v="38.725169000000001"/>
    <n v="70.521503999999993"/>
    <m/>
    <n v="87969782.070069999"/>
    <n v="85.701752324220763"/>
  </r>
  <r>
    <x v="148"/>
    <n v="172.23869999999999"/>
    <n v="40.9114"/>
    <n v="72.250600000000006"/>
    <m/>
    <n v="102826842.3768"/>
    <n v="167.503636"/>
    <n v="39.786693"/>
    <n v="70.264337999999995"/>
    <m/>
    <n v="88477547.415913001"/>
    <n v="86.045185644906553"/>
  </r>
  <r>
    <x v="149"/>
    <n v="171.08760000000001"/>
    <n v="40.500799999999998"/>
    <n v="72.277699999999996"/>
    <m/>
    <n v="102760960.7289"/>
    <n v="166.49085299999999"/>
    <n v="39.412633"/>
    <n v="70.335757000000001"/>
    <m/>
    <n v="88414700.058005005"/>
    <n v="86.039191761993408"/>
  </r>
  <r>
    <x v="150"/>
    <n v="168.44640000000001"/>
    <n v="39.769100000000002"/>
    <n v="72.247600000000006"/>
    <m/>
    <n v="102721399.7212"/>
    <n v="163.98374699999999"/>
    <n v="38.715496999999999"/>
    <n v="70.333543000000006"/>
    <m/>
    <n v="88381402.620299995"/>
    <n v="86.03991267659832"/>
  </r>
  <r>
    <x v="151"/>
    <n v="166.70849999999999"/>
    <n v="39.4009"/>
    <n v="71.987300000000005"/>
    <m/>
    <n v="102577120.8038"/>
    <n v="162.52015900000001"/>
    <n v="38.411002000000003"/>
    <n v="70.178709999999995"/>
    <m/>
    <n v="88216221.630168006"/>
    <n v="85.99990030808118"/>
  </r>
  <r>
    <x v="152"/>
    <n v="168.37639999999999"/>
    <n v="39.653700000000001"/>
    <n v="71.906000000000006"/>
    <m/>
    <n v="102735005.7462"/>
    <n v="163.89389299999999"/>
    <n v="38.598041000000002"/>
    <n v="69.991721999999996"/>
    <m/>
    <n v="88604097.682482004"/>
    <n v="86.245284203684719"/>
  </r>
  <r>
    <x v="153"/>
    <n v="170.45240000000001"/>
    <n v="40.0261"/>
    <n v="72.090299999999999"/>
    <m/>
    <n v="102787532.48379999"/>
    <n v="165.82983899999999"/>
    <n v="38.940618000000001"/>
    <n v="70.135256999999996"/>
    <m/>
    <n v="88823866.380162999"/>
    <n v="86.415019636902201"/>
  </r>
  <r>
    <x v="154"/>
    <n v="174.1848"/>
    <n v="40.517800000000001"/>
    <n v="72.475200000000001"/>
    <m/>
    <n v="102872972.28"/>
    <n v="169.32027500000001"/>
    <n v="39.386243999999998"/>
    <n v="70.451158000000007"/>
    <m/>
    <n v="88535909.722893"/>
    <n v="86.063333994001525"/>
  </r>
  <r>
    <x v="155"/>
    <n v="171.26490000000001"/>
    <n v="40.122799999999998"/>
    <n v="71.997500000000002"/>
    <m/>
    <n v="102772887.796"/>
    <n v="166.644048"/>
    <n v="39.040256999999997"/>
    <n v="70.054955000000007"/>
    <m/>
    <n v="88192697.640129"/>
    <n v="85.813194054824962"/>
  </r>
  <r>
    <x v="156"/>
    <n v="169.72110000000001"/>
    <n v="39.936900000000001"/>
    <n v="71.716300000000004"/>
    <m/>
    <n v="102659811.43449999"/>
    <n v="165.32379900000001"/>
    <n v="38.902175"/>
    <n v="69.858204000000001"/>
    <m/>
    <n v="88013172.638662994"/>
    <n v="85.732840737602572"/>
  </r>
  <r>
    <x v="157"/>
    <n v="173.0805"/>
    <n v="41.014699999999998"/>
    <n v="71.672799999999995"/>
    <m/>
    <n v="102651207.5845"/>
    <n v="168.61029099999999"/>
    <n v="39.955399"/>
    <n v="69.821681999999996"/>
    <m/>
    <n v="88866927.834271997"/>
    <n v="86.571731522124452"/>
  </r>
  <r>
    <x v="158"/>
    <n v="174.46250000000001"/>
    <n v="41.195599999999999"/>
    <n v="72.244"/>
    <m/>
    <n v="102877993.9288"/>
    <n v="169.581942"/>
    <n v="40.04316"/>
    <n v="70.222987000000003"/>
    <m/>
    <n v="89171925.938507006"/>
    <n v="86.677356870140059"/>
  </r>
  <r>
    <x v="159"/>
    <n v="176.14420000000001"/>
    <n v="41.616500000000002"/>
    <n v="72.449200000000005"/>
    <m/>
    <n v="103068182.8943"/>
    <n v="170.900655"/>
    <n v="40.37764"/>
    <n v="70.292497999999995"/>
    <m/>
    <n v="89352536.944006994"/>
    <n v="86.692647949019459"/>
  </r>
  <r>
    <x v="160"/>
    <n v="178.1164"/>
    <n v="41.821399999999997"/>
    <n v="72.540199999999999"/>
    <m/>
    <n v="103103126.17569999"/>
    <n v="172.75557599999999"/>
    <n v="40.562688999999999"/>
    <n v="70.356936000000005"/>
    <m/>
    <n v="88959129.040576994"/>
    <n v="86.281699052441979"/>
  </r>
  <r>
    <x v="161"/>
    <n v="176.72030000000001"/>
    <n v="41.4557"/>
    <n v="72.515600000000006"/>
    <m/>
    <n v="103025542.27060001"/>
    <n v="171.53057000000001"/>
    <n v="40.238273999999997"/>
    <n v="70.386041000000006"/>
    <m/>
    <n v="88874845.628740996"/>
    <n v="86.264865653711638"/>
  </r>
  <r>
    <x v="162"/>
    <n v="178.988"/>
    <n v="41.697600000000001"/>
    <n v="72.748000000000005"/>
    <m/>
    <n v="102954344.6921"/>
    <n v="173.85181800000001"/>
    <n v="40.501058999999998"/>
    <n v="70.660447000000005"/>
    <m/>
    <n v="88988290.747005001"/>
    <n v="86.4347114375187"/>
  </r>
  <r>
    <x v="163"/>
    <n v="181.21950000000001"/>
    <n v="42.036499999999997"/>
    <n v="72.760300000000001"/>
    <m/>
    <n v="102831512.88869999"/>
    <n v="176.22953799999999"/>
    <n v="40.879005999999997"/>
    <n v="70.756811999999996"/>
    <m/>
    <n v="89048298.403579995"/>
    <n v="86.596312649763007"/>
  </r>
  <r>
    <x v="164"/>
    <n v="180.05009999999999"/>
    <n v="41.7898"/>
    <n v="72.884100000000004"/>
    <m/>
    <n v="103182080.0988"/>
    <n v="174.49745100000001"/>
    <n v="40.501024999999998"/>
    <n v="70.636392999999998"/>
    <m/>
    <n v="89382092.123703003"/>
    <n v="86.6255962645034"/>
  </r>
  <r>
    <x v="165"/>
    <n v="174.8854"/>
    <n v="41.154600000000002"/>
    <n v="72.578500000000005"/>
    <m/>
    <n v="103093519.6552"/>
    <n v="169.63762700000001"/>
    <n v="39.919677"/>
    <n v="70.400642000000005"/>
    <m/>
    <n v="88837952.406614006"/>
    <n v="86.172198508437532"/>
  </r>
  <r>
    <x v="166"/>
    <n v="175.97489999999999"/>
    <n v="41.5379"/>
    <n v="72.710300000000004"/>
    <m/>
    <n v="103446071.7649"/>
    <n v="170.112694"/>
    <n v="40.154159"/>
    <n v="70.288121000000004"/>
    <m/>
    <n v="89265978.476319"/>
    <n v="86.292284427379855"/>
  </r>
  <r>
    <x v="167"/>
    <n v="172.983"/>
    <n v="41.146099999999997"/>
    <n v="72.3429"/>
    <m/>
    <n v="103337429.56119999"/>
    <n v="167.39626699999999"/>
    <n v="39.817228"/>
    <n v="70.006483000000003"/>
    <m/>
    <n v="88955989.122612998"/>
    <n v="86.083028676390853"/>
  </r>
  <r>
    <x v="168"/>
    <n v="171.48670000000001"/>
    <n v="41.081299999999999"/>
    <n v="72.569299999999998"/>
    <m/>
    <n v="103457377.3624"/>
    <n v="165.75589299999999"/>
    <n v="39.70843"/>
    <n v="70.144152000000005"/>
    <m/>
    <n v="89162117.373884007"/>
    <n v="86.182464360718086"/>
  </r>
  <r>
    <x v="169"/>
    <n v="174.97900000000001"/>
    <n v="42.0989"/>
    <n v="71.126300000000001"/>
    <m/>
    <n v="103530497.52860001"/>
    <n v="169.012034"/>
    <n v="40.663283999999997"/>
    <n v="68.700818999999996"/>
    <m/>
    <n v="89058996.966133997"/>
    <n v="86.021992641860621"/>
  </r>
  <r>
    <x v="170"/>
    <n v="173.92189999999999"/>
    <n v="42.0244"/>
    <n v="70.828699999999998"/>
    <m/>
    <n v="103363909.95999999"/>
    <n v="168.26172700000001"/>
    <n v="40.656744000000003"/>
    <n v="68.523627000000005"/>
    <m/>
    <n v="88772088.442280993"/>
    <n v="85.883059644932374"/>
  </r>
  <r>
    <x v="171"/>
    <n v="171.4076"/>
    <n v="41.380200000000002"/>
    <n v="68.690200000000004"/>
    <m/>
    <n v="102956736.9672"/>
    <n v="166.485074"/>
    <n v="40.191833000000003"/>
    <n v="66.717538000000005"/>
    <m/>
    <n v="88220830.899437994"/>
    <n v="85.687283317402944"/>
  </r>
  <r>
    <x v="172"/>
    <n v="170.27979999999999"/>
    <n v="40.893599999999999"/>
    <n v="68.777900000000002"/>
    <m/>
    <n v="102921757.3215"/>
    <n v="165.44587300000001"/>
    <n v="39.732706999999998"/>
    <n v="66.825423000000001"/>
    <m/>
    <n v="86744700.602326006"/>
    <n v="84.282179842070519"/>
  </r>
  <r>
    <x v="173"/>
    <n v="164.6696"/>
    <n v="39.851900000000001"/>
    <n v="53.313699999999997"/>
    <m/>
    <n v="102391119.0406"/>
    <n v="160.82410400000001"/>
    <n v="38.921247000000001"/>
    <n v="52.068676000000004"/>
    <m/>
    <n v="85918565.623917997"/>
    <n v="83.912126783036399"/>
  </r>
  <r>
    <x v="174"/>
    <n v="165.3186"/>
    <n v="39.947400000000002"/>
    <n v="53.291699999999999"/>
    <m/>
    <n v="102441914.5061"/>
    <n v="161.37789000000001"/>
    <n v="38.995170999999999"/>
    <n v="52.021382000000003"/>
    <m/>
    <n v="85484212.648651004"/>
    <n v="83.446519972604349"/>
  </r>
  <r>
    <x v="175"/>
    <n v="164.8588"/>
    <n v="39.852499999999999"/>
    <n v="53.191699999999997"/>
    <m/>
    <n v="102465401.332"/>
    <n v="160.89216200000001"/>
    <n v="38.893616000000002"/>
    <n v="51.911864000000001"/>
    <m/>
    <n v="85572333.078789994"/>
    <n v="83.513392780774382"/>
  </r>
  <r>
    <x v="176"/>
    <n v="164.40819999999999"/>
    <n v="39.733699999999999"/>
    <n v="53.166600000000003"/>
    <m/>
    <n v="102461847.75920001"/>
    <n v="160.45796899999999"/>
    <n v="38.779020000000003"/>
    <n v="51.889167999999998"/>
    <m/>
    <n v="85430599.155928001"/>
    <n v="83.377960698797978"/>
  </r>
  <r>
    <x v="177"/>
    <n v="164.39179999999999"/>
    <n v="39.7714"/>
    <n v="53.116500000000002"/>
    <m/>
    <n v="102347637.59469999"/>
    <n v="160.62100100000001"/>
    <n v="38.859127999999998"/>
    <n v="51.898119999999999"/>
    <m/>
    <n v="85172192.021449998"/>
    <n v="83.218522696864454"/>
  </r>
  <r>
    <x v="178"/>
    <n v="168.71680000000001"/>
    <n v="40.682499999999997"/>
    <n v="53.381900000000002"/>
    <m/>
    <n v="102741705.94939999"/>
    <n v="164.21452099999999"/>
    <n v="39.596870000000003"/>
    <n v="51.957380999999998"/>
    <m/>
    <n v="85797765.076129004"/>
    <n v="83.508215367169555"/>
  </r>
  <r>
    <x v="179"/>
    <n v="170.0701"/>
    <n v="40.918900000000001"/>
    <n v="53.537199999999999"/>
    <m/>
    <n v="103031628.27150001"/>
    <n v="165.06591499999999"/>
    <n v="39.714891999999999"/>
    <n v="51.961908000000001"/>
    <m/>
    <n v="85860306.922069997"/>
    <n v="83.333931883342032"/>
  </r>
  <r>
    <x v="180"/>
    <n v="172.4255"/>
    <n v="41.394799999999996"/>
    <n v="53.712499999999999"/>
    <m/>
    <n v="103268955.11929999"/>
    <n v="166.96741"/>
    <n v="40.084457"/>
    <n v="52.012242999999998"/>
    <m/>
    <n v="86311544.949853003"/>
    <n v="83.57937276516725"/>
  </r>
  <r>
    <x v="181"/>
    <n v="170.52369999999999"/>
    <n v="41.194600000000001"/>
    <n v="53.4786"/>
    <m/>
    <n v="103220055.0361"/>
    <n v="165.20403899999999"/>
    <n v="39.909492"/>
    <n v="51.810279999999999"/>
    <m/>
    <n v="86014066.726640999"/>
    <n v="83.330770068431562"/>
  </r>
  <r>
    <x v="182"/>
    <n v="173.6799"/>
    <n v="41.756799999999998"/>
    <n v="48.806600000000003"/>
    <m/>
    <n v="103491421.90109999"/>
    <n v="167.82057599999999"/>
    <n v="40.348078000000001"/>
    <n v="47.160043999999999"/>
    <m/>
    <n v="86158086.396091998"/>
    <n v="83.251427812469004"/>
  </r>
  <r>
    <x v="183"/>
    <n v="173.90610000000001"/>
    <n v="41.834600000000002"/>
    <n v="48.844299999999997"/>
    <m/>
    <n v="103505485.5645"/>
    <n v="168.016312"/>
    <n v="40.417760999999999"/>
    <n v="47.190058999999998"/>
    <m/>
    <n v="85954188.479463995"/>
    <n v="83.043123763620414"/>
  </r>
  <r>
    <x v="184"/>
    <n v="175.7921"/>
    <n v="42.085599999999999"/>
    <n v="48.997199999999999"/>
    <m/>
    <n v="103416935.0819"/>
    <n v="169.98386199999999"/>
    <n v="40.695076"/>
    <n v="47.378314000000003"/>
    <m/>
    <n v="86060300.866917998"/>
    <n v="83.216835616684449"/>
  </r>
  <r>
    <x v="185"/>
    <n v="174.50880000000001"/>
    <n v="41.7956"/>
    <n v="48.750500000000002"/>
    <m/>
    <n v="103510725.66060001"/>
    <n v="168.59006500000001"/>
    <n v="40.378037999999997"/>
    <n v="47.097051999999998"/>
    <m/>
    <n v="86051374.925569996"/>
    <n v="83.132810031419112"/>
  </r>
  <r>
    <x v="186"/>
    <n v="179.7961"/>
    <n v="42.461399999999998"/>
    <n v="49.767899999999997"/>
    <m/>
    <n v="103759192.8479"/>
    <n v="173.28209200000001"/>
    <n v="40.923025000000003"/>
    <n v="47.96481"/>
    <m/>
    <n v="86998856.477010995"/>
    <n v="83.846890178243882"/>
  </r>
  <r>
    <x v="187"/>
    <n v="177.8827"/>
    <n v="42.137700000000002"/>
    <n v="49.512300000000003"/>
    <m/>
    <n v="103576938.9259"/>
    <n v="171.739677"/>
    <n v="40.682510999999998"/>
    <n v="47.802436"/>
    <m/>
    <n v="86715784.464934006"/>
    <n v="83.721130749935909"/>
  </r>
  <r>
    <x v="188"/>
    <n v="178.25729999999999"/>
    <n v="42.362000000000002"/>
    <n v="49.465699999999998"/>
    <m/>
    <n v="103575271.0009"/>
    <n v="172.10411199999999"/>
    <n v="40.899723999999999"/>
    <n v="47.758214000000002"/>
    <m/>
    <n v="86621214.129980996"/>
    <n v="83.631173052135495"/>
  </r>
  <r>
    <x v="189"/>
    <n v="178.41390000000001"/>
    <n v="42.305100000000003"/>
    <n v="49.650599999999997"/>
    <m/>
    <n v="103719651.7422"/>
    <n v="172.015522"/>
    <n v="40.787931"/>
    <n v="47.870002999999997"/>
    <m/>
    <n v="86987112.421247005"/>
    <n v="83.867532295092445"/>
  </r>
  <r>
    <x v="190"/>
    <n v="180.27940000000001"/>
    <n v="42.370600000000003"/>
    <n v="49.931899999999999"/>
    <m/>
    <n v="103849646.1076"/>
    <n v="173.59654699999999"/>
    <n v="40.799945999999998"/>
    <n v="48.080953000000001"/>
    <m/>
    <n v="87555516.946676999"/>
    <n v="84.309884750073735"/>
  </r>
  <r>
    <x v="191"/>
    <n v="181.642"/>
    <n v="42.339500000000001"/>
    <n v="50.637900000000002"/>
    <m/>
    <n v="103801716.84299999"/>
    <n v="174.98939899999999"/>
    <n v="40.788823999999998"/>
    <n v="48.783296999999997"/>
    <m/>
    <n v="87915930.072090998"/>
    <n v="84.696026950174414"/>
  </r>
  <r>
    <x v="192"/>
    <n v="181.48650000000001"/>
    <n v="42.2926"/>
    <n v="50.552599999999998"/>
    <m/>
    <n v="103642895.1041"/>
    <n v="175.107517"/>
    <n v="40.806077000000002"/>
    <n v="48.775751"/>
    <m/>
    <n v="87779905.043207005"/>
    <n v="84.69457067466125"/>
  </r>
  <r>
    <x v="193"/>
    <n v="182.0881"/>
    <n v="42.114899999999999"/>
    <n v="60.466999999999999"/>
    <m/>
    <n v="103758667.1957"/>
    <n v="175.49194199999999"/>
    <n v="40.589283999999999"/>
    <n v="58.276577000000003"/>
    <m/>
    <n v="88032234.344819993"/>
    <n v="84.84325861547714"/>
  </r>
  <r>
    <x v="194"/>
    <n v="185.93180000000001"/>
    <n v="41.946800000000003"/>
    <n v="61.587699999999998"/>
    <m/>
    <n v="103813996.77069999"/>
    <n v="179.100898"/>
    <n v="40.405726999999999"/>
    <n v="59.325045000000003"/>
    <m/>
    <n v="88629645.105252996"/>
    <n v="85.373502477719299"/>
  </r>
  <r>
    <x v="195"/>
    <n v="158.06139999999999"/>
    <n v="34.563299999999998"/>
    <n v="42.689799999999998"/>
    <m/>
    <n v="103627521.4337"/>
    <n v="152.5284"/>
    <n v="33.353397999999999"/>
    <n v="41.195427000000002"/>
    <m/>
    <n v="88134271.203339994"/>
    <n v="85.049096981179417"/>
  </r>
  <r>
    <x v="196"/>
    <n v="157.26920000000001"/>
    <n v="34.8476"/>
    <n v="41.823399999999999"/>
    <m/>
    <n v="103451579.8668"/>
    <n v="152.02203800000001"/>
    <n v="33.684936999999998"/>
    <n v="40.427995000000003"/>
    <m/>
    <n v="88010112.487099007"/>
    <n v="85.073724925629179"/>
  </r>
  <r>
    <x v="197"/>
    <n v="156.37"/>
    <n v="34.718499999999999"/>
    <n v="41.758699999999997"/>
    <m/>
    <n v="103268756.4897"/>
    <n v="151.420435"/>
    <n v="33.619559000000002"/>
    <n v="40.436915999999997"/>
    <m/>
    <n v="87736957.180677995"/>
    <n v="84.959827311786071"/>
  </r>
  <r>
    <x v="198"/>
    <n v="157.3843"/>
    <n v="34.713099999999997"/>
    <n v="42.068399999999997"/>
    <m/>
    <n v="103368755.9179"/>
    <n v="152.25519399999999"/>
    <n v="33.581811000000002"/>
    <n v="40.697403999999999"/>
    <m/>
    <n v="80788237.569753006"/>
    <n v="78.155373790044038"/>
  </r>
  <r>
    <x v="199"/>
    <n v="156.21350000000001"/>
    <n v="34.518700000000003"/>
    <n v="41.709000000000003"/>
    <m/>
    <n v="103117812.81280001"/>
    <n v="151.49031600000001"/>
    <n v="33.475012"/>
    <n v="40.44791"/>
    <m/>
    <n v="80558066.642735004"/>
    <n v="78.122357762746631"/>
  </r>
  <r>
    <x v="200"/>
    <n v="141.91159999999999"/>
    <n v="31.416699999999999"/>
    <n v="32.514400000000002"/>
    <m/>
    <n v="103030797.5068"/>
    <n v="137.73706799999999"/>
    <n v="30.492533000000002"/>
    <n v="31.557943000000002"/>
    <m/>
    <n v="80424720.937270999"/>
    <n v="78.058913337988088"/>
  </r>
  <r>
    <x v="201"/>
    <n v="140.33770000000001"/>
    <n v="31.4986"/>
    <n v="31.993400000000001"/>
    <m/>
    <n v="102841258.2563"/>
    <n v="136.46050500000001"/>
    <n v="30.628368999999999"/>
    <n v="31.109499"/>
    <m/>
    <n v="80115474.033419997"/>
    <n v="77.902074898536327"/>
  </r>
  <r>
    <x v="202"/>
    <n v="140.7295"/>
    <n v="31.825500000000002"/>
    <n v="31.984100000000002"/>
    <m/>
    <n v="103155599.9418"/>
    <n v="136.42448899999999"/>
    <n v="30.851935999999998"/>
    <n v="31.005685"/>
    <m/>
    <n v="80411345.53892"/>
    <n v="77.951507804024004"/>
  </r>
  <r>
    <x v="203"/>
    <n v="141.22200000000001"/>
    <n v="31.906199999999998"/>
    <n v="32.213799999999999"/>
    <m/>
    <n v="103333632.5509"/>
    <n v="136.666056"/>
    <n v="30.876878000000001"/>
    <n v="31.174555000000002"/>
    <m/>
    <n v="76253391.990802005"/>
    <n v="73.793391472269363"/>
  </r>
  <r>
    <x v="204"/>
    <n v="140.46770000000001"/>
    <n v="31.969000000000001"/>
    <n v="31.996600000000001"/>
    <m/>
    <n v="103284192.8373"/>
    <n v="136.00116"/>
    <n v="30.952461"/>
    <n v="30.979184"/>
    <m/>
    <n v="76176423.58224"/>
    <n v="73.754193637586027"/>
  </r>
  <r>
    <x v="205"/>
    <n v="141.04470000000001"/>
    <n v="32.422600000000003"/>
    <n v="31.517299999999999"/>
    <m/>
    <n v="103431299.5598"/>
    <n v="136.365588"/>
    <n v="31.346990999999999"/>
    <n v="30.471723999999998"/>
    <m/>
    <n v="75913344.754649997"/>
    <n v="73.394944352178243"/>
  </r>
  <r>
    <x v="206"/>
    <n v="140.94839999999999"/>
    <n v="32.348100000000002"/>
    <n v="31.743200000000002"/>
    <m/>
    <n v="103564953.0944"/>
    <n v="136.096619"/>
    <n v="31.234601000000001"/>
    <n v="30.650523"/>
    <m/>
    <n v="76201492.359293997"/>
    <n v="73.57845495264786"/>
  </r>
  <r>
    <x v="207"/>
    <n v="140.26990000000001"/>
    <n v="32.438699999999997"/>
    <n v="31.4953"/>
    <m/>
    <n v="103454444.6426"/>
    <n v="135.586151"/>
    <n v="31.355540000000001"/>
    <n v="30.443641"/>
    <m/>
    <n v="76025121.577510998"/>
    <n v="73.486568740620086"/>
  </r>
  <r>
    <x v="208"/>
    <n v="140.10069999999999"/>
    <n v="32.6541"/>
    <n v="31.4041"/>
    <m/>
    <n v="103744072.4779"/>
    <n v="135.044535"/>
    <n v="31.475629999999999"/>
    <n v="30.270741999999998"/>
    <m/>
    <n v="76210879.398710996"/>
    <n v="73.460466297913811"/>
  </r>
  <r>
    <x v="209"/>
    <n v="140.18629999999999"/>
    <n v="32.709499999999998"/>
    <n v="31.4255"/>
    <m/>
    <n v="103847782.0299"/>
    <n v="134.992098"/>
    <n v="31.497543"/>
    <n v="30.261118"/>
    <m/>
    <n v="76303458.180712998"/>
    <n v="73.476252154084136"/>
  </r>
  <r>
    <x v="210"/>
    <n v="139.44049999999999"/>
    <n v="32.549100000000003"/>
    <n v="31.430700000000002"/>
    <m/>
    <n v="103770641.6223"/>
    <n v="134.37374800000001"/>
    <n v="31.366385999999999"/>
    <n v="30.288625"/>
    <m/>
    <n v="76194339.923075005"/>
    <n v="73.425719193684799"/>
  </r>
  <r>
    <x v="211"/>
    <n v="138.42740000000001"/>
    <n v="32.347700000000003"/>
    <n v="31.504999999999999"/>
    <m/>
    <n v="103586335.65889999"/>
    <n v="133.634807"/>
    <n v="31.227767"/>
    <n v="30.414242999999999"/>
    <m/>
    <n v="75936312.889760002"/>
    <n v="73.307268190093239"/>
  </r>
  <r>
    <x v="212"/>
    <n v="139.88470000000001"/>
    <n v="32.488700000000001"/>
    <n v="32.069899999999997"/>
    <m/>
    <n v="103926514.0114"/>
    <n v="134.599627"/>
    <n v="31.261223999999999"/>
    <n v="30.858246999999999"/>
    <m/>
    <n v="76546231.932185993"/>
    <n v="73.65418984782788"/>
  </r>
  <r>
    <x v="213"/>
    <n v="137.20660000000001"/>
    <n v="31.857600000000001"/>
    <n v="31.6675"/>
    <m/>
    <n v="103592232.4333"/>
    <n v="132.448734"/>
    <n v="30.752884999999999"/>
    <n v="30.569376999999999"/>
    <m/>
    <n v="76075407.334122002"/>
    <n v="73.437366438747929"/>
  </r>
  <r>
    <x v="214"/>
    <n v="137.62049999999999"/>
    <n v="31.945699999999999"/>
    <n v="31.842400000000001"/>
    <m/>
    <n v="103728340.6646"/>
    <n v="132.67396299999999"/>
    <n v="30.797466"/>
    <n v="30.697879"/>
    <m/>
    <n v="76238858.535413995"/>
    <n v="73.498581050214852"/>
  </r>
  <r>
    <x v="215"/>
    <n v="137.78270000000001"/>
    <n v="31.932200000000002"/>
    <n v="31.991900000000001"/>
    <m/>
    <n v="103800747.50030001"/>
    <n v="132.73767599999999"/>
    <n v="30.762976999999999"/>
    <n v="30.820491000000001"/>
    <m/>
    <n v="76435530.511104003"/>
    <n v="73.636782346758238"/>
  </r>
  <r>
    <x v="216"/>
    <n v="138.62819999999999"/>
    <n v="31.973500000000001"/>
    <n v="32.239899999999999"/>
    <m/>
    <n v="103924932.0548"/>
    <n v="133.39263"/>
    <n v="30.765957"/>
    <n v="31.022296000000001"/>
    <m/>
    <n v="76646709.545654997"/>
    <n v="73.751993896170077"/>
  </r>
  <r>
    <x v="217"/>
    <n v="138.14680000000001"/>
    <n v="31.832899999999999"/>
    <n v="32.3992"/>
    <m/>
    <n v="103692294.18080001"/>
    <n v="133.227643"/>
    <n v="30.699387999999999"/>
    <n v="31.245522999999999"/>
    <m/>
    <n v="75925174.918080002"/>
    <n v="73.221617399741689"/>
  </r>
  <r>
    <x v="218"/>
    <n v="139.06530000000001"/>
    <n v="31.992899999999999"/>
    <n v="32.554099999999998"/>
    <m/>
    <n v="103922400.5503"/>
    <n v="133.81648200000001"/>
    <n v="30.785374000000001"/>
    <n v="31.325392999999998"/>
    <m/>
    <n v="76199250.677652001"/>
    <n v="73.323220281820198"/>
  </r>
  <r>
    <x v="219"/>
    <n v="138.71420000000001"/>
    <n v="32.077100000000002"/>
    <n v="32.241100000000003"/>
    <m/>
    <n v="103838943.5504"/>
    <n v="133.58591200000001"/>
    <n v="30.891203999999998"/>
    <n v="31.049140999999999"/>
    <m/>
    <n v="76041597.627756"/>
    <n v="73.230326723083337"/>
  </r>
  <r>
    <x v="220"/>
    <n v="138.79499999999999"/>
    <n v="31.957599999999999"/>
    <n v="32.4968"/>
    <m/>
    <n v="103862148.1596"/>
    <n v="133.63386199999999"/>
    <n v="30.769245999999999"/>
    <n v="31.288395999999999"/>
    <m/>
    <n v="76058808.194763005"/>
    <n v="73.230536381634494"/>
  </r>
  <r>
    <x v="221"/>
    <n v="140.2159"/>
    <n v="32.216000000000001"/>
    <n v="32.655999999999999"/>
    <m/>
    <n v="104111796.4003"/>
    <n v="134.67820599999999"/>
    <n v="30.943660000000001"/>
    <n v="31.366282000000002"/>
    <m/>
    <n v="76339656.065447003"/>
    <n v="73.324693939511192"/>
  </r>
  <r>
    <x v="222"/>
    <n v="139.63810000000001"/>
    <n v="32.053400000000003"/>
    <n v="32.847000000000001"/>
    <m/>
    <n v="104243550.3691"/>
    <n v="133.95370700000001"/>
    <n v="30.748569"/>
    <n v="31.509862999999999"/>
    <m/>
    <n v="76517222.874250993"/>
    <n v="73.402356887618353"/>
  </r>
  <r>
    <x v="223"/>
    <n v="140.56569999999999"/>
    <n v="31.884599999999999"/>
    <n v="33.464700000000001"/>
    <m/>
    <n v="104321021.8082"/>
    <n v="134.74340799999999"/>
    <n v="30.563925999999999"/>
    <n v="32.078578"/>
    <m/>
    <n v="76239275.923563004"/>
    <n v="73.081412166124252"/>
  </r>
  <r>
    <x v="224"/>
    <n v="141.6799"/>
    <n v="32.054000000000002"/>
    <n v="33.646000000000001"/>
    <m/>
    <n v="104531221.35439999"/>
    <n v="135.53835699999999"/>
    <n v="30.664522999999999"/>
    <n v="32.187513000000003"/>
    <m/>
    <n v="76467774.869818002"/>
    <n v="73.153048322819842"/>
  </r>
  <r>
    <x v="225"/>
    <n v="139.63130000000001"/>
    <n v="31.238700000000001"/>
    <n v="34.063499999999998"/>
    <m/>
    <n v="104049156.73890001"/>
    <n v="134.19743600000001"/>
    <n v="30.023021"/>
    <n v="32.737890999999998"/>
    <m/>
    <n v="76170555.814253002"/>
    <n v="73.206317284622202"/>
  </r>
  <r>
    <x v="226"/>
    <n v="138.5898"/>
    <n v="30.997299999999999"/>
    <n v="33.978499999999997"/>
    <m/>
    <n v="103895859.87090001"/>
    <n v="133.39299600000001"/>
    <n v="29.834970999999999"/>
    <n v="32.704383"/>
    <m/>
    <n v="76016553.836290002"/>
    <n v="73.166104915775705"/>
  </r>
  <r>
    <x v="227"/>
    <n v="137.27670000000001"/>
    <n v="31.1248"/>
    <n v="33.114100000000001"/>
    <m/>
    <n v="103657625.67640001"/>
    <n v="132.432804"/>
    <n v="30.026541999999999"/>
    <n v="31.945647999999998"/>
    <m/>
    <n v="75535365.541815996"/>
    <n v="72.870051816181359"/>
  </r>
  <r>
    <x v="228"/>
    <n v="138.16480000000001"/>
    <n v="31.447500000000002"/>
    <n v="33.345799999999997"/>
    <m/>
    <n v="103891541.04880001"/>
    <n v="132.98946100000001"/>
    <n v="30.269548"/>
    <n v="32.096741999999999"/>
    <m/>
    <n v="75633678.484220996"/>
    <n v="72.800612755079158"/>
  </r>
  <r>
    <x v="229"/>
    <n v="139.06469999999999"/>
    <n v="31.535399999999999"/>
    <n v="33.825400000000002"/>
    <m/>
    <n v="104182983.053"/>
    <n v="133.48120399999999"/>
    <n v="30.269242999999999"/>
    <n v="32.467298"/>
    <m/>
    <n v="76040865.998365"/>
    <n v="72.987798746059568"/>
  </r>
  <r>
    <x v="230"/>
    <n v="139.12549999999999"/>
    <n v="32.002699999999997"/>
    <n v="33.277500000000003"/>
    <m/>
    <n v="104515690.5201"/>
    <n v="133.114463"/>
    <n v="30.619996"/>
    <n v="31.839717"/>
    <m/>
    <n v="75821361.665472999"/>
    <n v="72.545434363169974"/>
  </r>
  <r>
    <x v="231"/>
    <n v="141.88239999999999"/>
    <n v="32.273800000000001"/>
    <n v="34.104199999999999"/>
    <m/>
    <n v="104760719.6045"/>
    <n v="135.434732"/>
    <n v="30.807158000000001"/>
    <n v="32.554377000000002"/>
    <m/>
    <n v="76073250.829869002"/>
    <n v="72.616197289466953"/>
  </r>
  <r>
    <x v="232"/>
    <n v="139.3271"/>
    <n v="31.466799999999999"/>
    <n v="34.513500000000001"/>
    <m/>
    <n v="104944149.77420001"/>
    <n v="132.763094"/>
    <n v="29.98433"/>
    <n v="32.887492999999999"/>
    <m/>
    <n v="80867493.589578003"/>
    <n v="77.057648057156271"/>
  </r>
  <r>
    <x v="233"/>
    <n v="141.34129999999999"/>
    <n v="31.603999999999999"/>
    <n v="35.060099999999998"/>
    <m/>
    <n v="105154129.2964"/>
    <n v="134.41345699999999"/>
    <n v="30.054929999999999"/>
    <n v="33.341628999999998"/>
    <m/>
    <n v="81354270.961769998"/>
    <n v="77.366691642184705"/>
  </r>
  <r>
    <x v="234"/>
    <n v="140.69200000000001"/>
    <n v="31.216200000000001"/>
    <n v="34.724499999999999"/>
    <m/>
    <n v="104909800.87090001"/>
    <n v="134.107585"/>
    <n v="29.755275000000001"/>
    <n v="33.099386000000003"/>
    <m/>
    <n v="80933363.206285"/>
    <n v="77.145664689498403"/>
  </r>
  <r>
    <x v="235"/>
    <n v="143.226"/>
    <n v="31.193300000000001"/>
    <n v="35.503300000000003"/>
    <m/>
    <n v="105051421.5703"/>
    <n v="136.338945"/>
    <n v="29.693363000000002"/>
    <n v="33.796115999999998"/>
    <m/>
    <n v="81413687.875659004"/>
    <n v="77.498892122252045"/>
  </r>
  <r>
    <x v="236"/>
    <n v="144.67840000000001"/>
    <n v="31.523800000000001"/>
    <n v="35.040300000000002"/>
    <m/>
    <n v="104914555.79189999"/>
    <n v="137.90117000000001"/>
    <n v="30.047118000000001"/>
    <n v="33.398893000000001"/>
    <m/>
    <n v="80523081.008811995"/>
    <n v="76.751105126471728"/>
  </r>
  <r>
    <x v="237"/>
    <n v="147.64250000000001"/>
    <n v="31.722799999999999"/>
    <n v="35.379399999999997"/>
    <m/>
    <n v="105043872.4912"/>
    <n v="140.55317700000001"/>
    <n v="30.199572"/>
    <n v="33.680593999999999"/>
    <m/>
    <n v="80842862.648609996"/>
    <n v="76.961045638699744"/>
  </r>
  <r>
    <x v="238"/>
    <n v="144.75049999999999"/>
    <n v="31.522500000000001"/>
    <n v="34.695799999999998"/>
    <m/>
    <n v="104633874.7145"/>
    <n v="138.33999800000001"/>
    <n v="30.126477000000001"/>
    <n v="33.159241999999999"/>
    <m/>
    <n v="80282807.781874999"/>
    <n v="76.727358134190865"/>
  </r>
  <r>
    <x v="239"/>
    <n v="142.13460000000001"/>
    <n v="31.321899999999999"/>
    <n v="34.162399999999998"/>
    <m/>
    <n v="104376757.1013"/>
    <n v="136.17456999999999"/>
    <n v="30.008500999999999"/>
    <n v="32.729892"/>
    <m/>
    <n v="79927242.878718004"/>
    <n v="76.575710051182"/>
  </r>
  <r>
    <x v="240"/>
    <n v="134.78970000000001"/>
    <n v="29.574100000000001"/>
    <n v="34.871699999999997"/>
    <m/>
    <n v="104378229.39489999"/>
    <n v="129.13583700000001"/>
    <n v="28.333590000000001"/>
    <n v="33.408977999999998"/>
    <m/>
    <n v="79831974.212297007"/>
    <n v="76.483357377393546"/>
  </r>
  <r>
    <x v="241"/>
    <n v="136.5052"/>
    <n v="29.878399999999999"/>
    <n v="35.072000000000003"/>
    <m/>
    <n v="104627124.37019999"/>
    <n v="130.46827099999999"/>
    <n v="28.557030999999998"/>
    <n v="33.520944"/>
    <m/>
    <n v="79931499.550034001"/>
    <n v="76.396536778755404"/>
  </r>
  <r>
    <x v="242"/>
    <n v="131.98920000000001"/>
    <n v="29.377300000000002"/>
    <n v="34.100700000000003"/>
    <m/>
    <n v="103997126.0864"/>
    <n v="126.91619900000001"/>
    <n v="28.248183999999998"/>
    <n v="32.790041000000002"/>
    <m/>
    <n v="79189222.156283006"/>
    <n v="76.14558703333131"/>
  </r>
  <r>
    <x v="243"/>
    <n v="132.51830000000001"/>
    <n v="29.624199999999998"/>
    <n v="34.115299999999998"/>
    <m/>
    <n v="104220619.96170001"/>
    <n v="127.15170999999999"/>
    <n v="28.424509"/>
    <n v="32.733733999999998"/>
    <m/>
    <n v="79374422.121613994"/>
    <n v="76.159998041446372"/>
  </r>
  <r>
    <x v="244"/>
    <n v="132.9924"/>
    <n v="29.644500000000001"/>
    <n v="34.476100000000002"/>
    <m/>
    <n v="104432007.9113"/>
    <n v="127.348313"/>
    <n v="28.386412"/>
    <n v="33.012962999999999"/>
    <m/>
    <n v="79124026.546995997"/>
    <n v="75.766068401366454"/>
  </r>
  <r>
    <x v="245"/>
    <n v="134.75479999999999"/>
    <n v="29.860900000000001"/>
    <n v="34.655299999999997"/>
    <m/>
    <n v="104623600.2647"/>
    <n v="128.79962"/>
    <n v="28.541266"/>
    <n v="33.123787999999998"/>
    <m/>
    <n v="79495038.880365998"/>
    <n v="75.981937802983097"/>
  </r>
  <r>
    <x v="246"/>
    <n v="136.1671"/>
    <n v="30.101900000000001"/>
    <n v="34.7804"/>
    <m/>
    <n v="104840270.5677"/>
    <n v="129.88053099999999"/>
    <n v="28.712154000000002"/>
    <n v="33.174657000000003"/>
    <m/>
    <n v="79790012.433448002"/>
    <n v="76.106263367494904"/>
  </r>
  <r>
    <x v="247"/>
    <n v="136.67269999999999"/>
    <n v="30.098800000000001"/>
    <n v="35.052399999999999"/>
    <m/>
    <n v="104962900.0141"/>
    <n v="130.21048400000001"/>
    <n v="28.675656"/>
    <n v="33.395038"/>
    <m/>
    <n v="80001714.389826"/>
    <n v="76.219039659802775"/>
  </r>
  <r>
    <x v="248"/>
    <n v="139.0538"/>
    <n v="30.272600000000001"/>
    <n v="35.8474"/>
    <m/>
    <n v="105113052.81999999"/>
    <n v="132.28975500000001"/>
    <n v="28.800039000000002"/>
    <n v="34.103662"/>
    <m/>
    <n v="80346048.577263996"/>
    <n v="76.437746237712219"/>
  </r>
  <r>
    <x v="249"/>
    <n v="144.51009999999999"/>
    <n v="30.593900000000001"/>
    <n v="36.623600000000003"/>
    <m/>
    <n v="105282619.5642"/>
    <n v="137.259218"/>
    <n v="29.058831999999999"/>
    <n v="34.785989000000001"/>
    <m/>
    <n v="80626815.231505007"/>
    <n v="76.581315667530291"/>
  </r>
  <r>
    <x v="250"/>
    <n v="173.7037"/>
    <n v="34.288200000000003"/>
    <n v="34.802799999999998"/>
    <m/>
    <n v="105298470.1365"/>
    <n v="164.96317500000001"/>
    <n v="32.562866"/>
    <n v="33.051572"/>
    <m/>
    <n v="80854851.873779997"/>
    <n v="76.786350047599583"/>
  </r>
  <r>
    <x v="251"/>
    <n v="175.97290000000001"/>
    <n v="34.695999999999998"/>
    <n v="34.607300000000002"/>
    <m/>
    <n v="105268483.2675"/>
    <n v="167.165798"/>
    <n v="32.959533"/>
    <n v="32.875272000000002"/>
    <m/>
    <n v="80873345.304748997"/>
    <n v="76.825791342732657"/>
  </r>
  <r>
    <x v="252"/>
    <n v="168.67779999999999"/>
    <n v="33.5351"/>
    <n v="34.295299999999997"/>
    <m/>
    <n v="104621680.48450001"/>
    <n v="161.22642999999999"/>
    <n v="32.053680999999997"/>
    <n v="32.780298999999999"/>
    <m/>
    <n v="80402927.551753998"/>
    <n v="76.85111458677622"/>
  </r>
  <r>
    <x v="253"/>
    <n v="170.56979999999999"/>
    <n v="33.314300000000003"/>
    <n v="34.673299999999998"/>
    <m/>
    <n v="104571612.2586"/>
    <n v="163.11291"/>
    <n v="31.857880999999999"/>
    <n v="33.157468999999999"/>
    <m/>
    <n v="80551346.855849996"/>
    <n v="77.029841193086739"/>
  </r>
  <r>
    <x v="254"/>
    <n v="174.11320000000001"/>
    <n v="33.150300000000001"/>
    <n v="35.167499999999997"/>
    <m/>
    <n v="104390993.83679999"/>
    <n v="166.78948399999999"/>
    <n v="31.7559"/>
    <n v="33.688251000000001"/>
    <m/>
    <n v="80497644.504118994"/>
    <n v="77.111675581866052"/>
  </r>
  <r>
    <x v="255"/>
    <n v="174.6814"/>
    <n v="32.836500000000001"/>
    <n v="35.1128"/>
    <m/>
    <n v="104105315.04530001"/>
    <n v="167.79297"/>
    <n v="31.541616999999999"/>
    <n v="33.728152999999999"/>
    <m/>
    <n v="80343836.872554004"/>
    <n v="77.175537903702107"/>
  </r>
  <r>
    <x v="256"/>
    <n v="174.2482"/>
    <n v="32.007100000000001"/>
    <n v="36.172600000000003"/>
    <m/>
    <n v="103805444.5785"/>
    <n v="167.860367"/>
    <n v="30.833739000000001"/>
    <n v="34.846533999999998"/>
    <m/>
    <n v="80296852.395745993"/>
    <n v="77.353218534721194"/>
  </r>
  <r>
    <x v="257"/>
    <n v="178.64420000000001"/>
    <n v="32.159599999999998"/>
    <n v="36.642099999999999"/>
    <m/>
    <n v="103652079.09100001"/>
    <n v="172.34984700000001"/>
    <n v="31.026488000000001"/>
    <n v="35.351052000000003"/>
    <m/>
    <n v="79728850.728957996"/>
    <n v="76.919683066811501"/>
  </r>
  <r>
    <x v="258"/>
    <n v="139.22040000000001"/>
    <n v="25.761600000000001"/>
    <n v="19.038900000000002"/>
    <m/>
    <n v="104288975.8265"/>
    <n v="133.49483900000001"/>
    <n v="24.702131999999999"/>
    <n v="18.255908999999999"/>
    <m/>
    <n v="80078455.402327999"/>
    <n v="76.785158515268421"/>
  </r>
  <r>
    <x v="259"/>
    <n v="140.59710000000001"/>
    <n v="25.874300000000002"/>
    <n v="18.994499999999999"/>
    <m/>
    <n v="104349541.454"/>
    <n v="134.736673"/>
    <n v="24.795797"/>
    <n v="18.202763000000001"/>
    <m/>
    <n v="79862151.213929996"/>
    <n v="76.533303454079203"/>
  </r>
  <r>
    <x v="260"/>
    <n v="140.64449999999999"/>
    <n v="26.070399999999999"/>
    <n v="18.325800000000001"/>
    <m/>
    <n v="104088896.4041"/>
    <n v="135.11959999999999"/>
    <n v="25.046282999999999"/>
    <n v="17.605912"/>
    <m/>
    <n v="79631752.164003"/>
    <n v="76.503599245448768"/>
  </r>
  <r>
    <x v="261"/>
    <n v="138.76609999999999"/>
    <n v="25.864000000000001"/>
    <n v="18.347000000000001"/>
    <m/>
    <n v="103984312.20479999"/>
    <n v="133.449072"/>
    <n v="24.872983000000001"/>
    <n v="17.644007999999999"/>
    <m/>
    <n v="71950175.912319005"/>
    <n v="69.193298860900413"/>
  </r>
  <r>
    <x v="262"/>
    <n v="141.3537"/>
    <n v="25.873799999999999"/>
    <n v="19.165199999999999"/>
    <m/>
    <n v="104398420.4013"/>
    <n v="135.398313"/>
    <n v="24.783708000000001"/>
    <n v="18.357748999999998"/>
    <m/>
    <n v="72272790.678751007"/>
    <n v="69.227858430175104"/>
  </r>
  <r>
    <x v="263"/>
    <n v="142.11680000000001"/>
    <n v="26.091899999999999"/>
    <n v="18.8719"/>
    <m/>
    <n v="104374645.1397"/>
    <n v="136.16027099999999"/>
    <n v="24.998313"/>
    <n v="18.080924"/>
    <m/>
    <n v="71717896.593083993"/>
    <n v="68.711990826022301"/>
  </r>
  <r>
    <x v="264"/>
    <n v="141.66909999999999"/>
    <n v="25.932700000000001"/>
    <n v="18.8507"/>
    <m/>
    <n v="104298773.0072"/>
    <n v="135.830073"/>
    <n v="24.863859000000001"/>
    <n v="18.07375"/>
    <m/>
    <n v="71750396.290638998"/>
    <n v="68.793135548858174"/>
  </r>
  <r>
    <x v="265"/>
    <n v="147.20050000000001"/>
    <n v="26.244499999999999"/>
    <n v="21.314"/>
    <m/>
    <n v="104713007.5838"/>
    <n v="140.57518099999999"/>
    <n v="25.063265999999999"/>
    <n v="20.354682"/>
    <m/>
    <n v="74519144.007027"/>
    <n v="71.165126211651042"/>
  </r>
  <r>
    <x v="266"/>
    <n v="147.50839999999999"/>
    <n v="26.542100000000001"/>
    <n v="21.0061"/>
    <m/>
    <n v="104604068.6665"/>
    <n v="141.01593"/>
    <n v="25.37387"/>
    <n v="20.081531999999999"/>
    <m/>
    <n v="74558659.498447001"/>
    <n v="71.277016705875809"/>
  </r>
  <r>
    <x v="267"/>
    <n v="147.00640000000001"/>
    <n v="25.810199999999998"/>
    <n v="21.547699999999999"/>
    <m/>
    <n v="104364030.74950001"/>
    <n v="140.85925900000001"/>
    <n v="24.730934000000001"/>
    <n v="20.646673"/>
    <m/>
    <n v="74557896.010317996"/>
    <n v="71.440222723167665"/>
  </r>
  <r>
    <x v="268"/>
    <n v="147.51050000000001"/>
    <n v="25.818999999999999"/>
    <n v="21.8047"/>
    <m/>
    <n v="104532155.0704"/>
    <n v="141.11495199999999"/>
    <n v="24.699577000000001"/>
    <n v="20.859323"/>
    <m/>
    <n v="74846681.011193007"/>
    <n v="71.601586096436549"/>
  </r>
  <r>
    <x v="269"/>
    <n v="137.547"/>
    <n v="25.075199999999999"/>
    <n v="15.5656"/>
    <m/>
    <n v="104231181.4518"/>
    <n v="131.96339"/>
    <n v="24.057292"/>
    <n v="14.933726999999999"/>
    <m/>
    <n v="74459766.582595006"/>
    <n v="71.437131907621804"/>
  </r>
  <r>
    <x v="270"/>
    <n v="137.23009999999999"/>
    <n v="25.307600000000001"/>
    <n v="15.3146"/>
    <m/>
    <n v="104421643.0899"/>
    <n v="131.41921199999999"/>
    <n v="24.235972"/>
    <n v="14.666117"/>
    <m/>
    <n v="74519063.995704994"/>
    <n v="71.363619447693509"/>
  </r>
  <r>
    <x v="271"/>
    <n v="135.8937"/>
    <n v="25.1998"/>
    <n v="15.3255"/>
    <m/>
    <n v="104338097.3186"/>
    <n v="130.243606"/>
    <n v="24.152059999999999"/>
    <n v="14.688307"/>
    <m/>
    <n v="74588662.764339"/>
    <n v="71.487466880462591"/>
  </r>
  <r>
    <x v="272"/>
    <n v="132.18629999999999"/>
    <n v="25.702000000000002"/>
    <n v="14.7295"/>
    <m/>
    <n v="104588392.6464"/>
    <n v="126.38716100000001"/>
    <n v="24.574428999999999"/>
    <n v="14.083303000000001"/>
    <m/>
    <n v="74350662.345797002"/>
    <n v="71.088827798670835"/>
  </r>
  <r>
    <x v="273"/>
    <n v="131.00460000000001"/>
    <n v="25.462700000000002"/>
    <n v="14.8843"/>
    <m/>
    <n v="104497221.16419999"/>
    <n v="125.366587"/>
    <n v="24.366868"/>
    <n v="14.243728000000001"/>
    <m/>
    <n v="74259003.843509004"/>
    <n v="71.063137388910405"/>
  </r>
  <r>
    <x v="274"/>
    <n v="128.02170000000001"/>
    <n v="25.2136"/>
    <n v="14.8043"/>
    <m/>
    <n v="104396627.1021"/>
    <n v="122.630111"/>
    <n v="24.151738000000002"/>
    <n v="14.180821999999999"/>
    <m/>
    <n v="74133278.041409001"/>
    <n v="71.011181203111647"/>
  </r>
  <r>
    <x v="275"/>
    <n v="129.1369"/>
    <n v="25.1816"/>
    <n v="14.979100000000001"/>
    <m/>
    <n v="104503976.37639999"/>
    <n v="123.571279"/>
    <n v="24.096308000000001"/>
    <n v="14.333522"/>
    <m/>
    <n v="74256908.495783001"/>
    <n v="71.056538775449269"/>
  </r>
  <r>
    <x v="276"/>
    <n v="128.90700000000001"/>
    <n v="24.825299999999999"/>
    <n v="14.790800000000001"/>
    <m/>
    <n v="104194771.4008"/>
    <n v="123.71733999999999"/>
    <n v="23.825859999999999"/>
    <n v="14.195338"/>
    <m/>
    <n v="74165455.630208999"/>
    <n v="71.179632752320202"/>
  </r>
  <r>
    <x v="277"/>
    <n v="126.5485"/>
    <n v="24.5319"/>
    <n v="14.7128"/>
    <m/>
    <n v="103871836.0678"/>
    <n v="121.831388"/>
    <n v="23.617470000000001"/>
    <n v="14.164377999999999"/>
    <m/>
    <n v="73994499.647239"/>
    <n v="71.236345142624373"/>
  </r>
  <r>
    <x v="278"/>
    <n v="121.2491"/>
    <n v="24.3673"/>
    <n v="14.047700000000001"/>
    <m/>
    <n v="103378752.56730001"/>
    <n v="117.286287"/>
    <n v="23.570898"/>
    <n v="13.588576"/>
    <m/>
    <n v="72945267.862563998"/>
    <n v="70.561180175855114"/>
  </r>
  <r>
    <x v="279"/>
    <n v="124.8737"/>
    <n v="24.6572"/>
    <n v="14.186"/>
    <m/>
    <n v="103595801.3725"/>
    <n v="120.539345"/>
    <n v="23.801351"/>
    <n v="13.693605"/>
    <m/>
    <n v="73505443.377774"/>
    <n v="70.954075748176379"/>
  </r>
  <r>
    <x v="280"/>
    <n v="123.28449999999999"/>
    <n v="24.585100000000001"/>
    <n v="13.872400000000001"/>
    <m/>
    <n v="103286286.0904"/>
    <n v="119.361926"/>
    <n v="23.802869999999999"/>
    <n v="13.431018"/>
    <m/>
    <n v="73142320.785623997"/>
    <n v="70.815132922493817"/>
  </r>
  <r>
    <x v="281"/>
    <n v="123.5376"/>
    <n v="24.705100000000002"/>
    <n v="13.787000000000001"/>
    <m/>
    <n v="103221203.9262"/>
    <n v="119.68238599999999"/>
    <n v="23.934132999999999"/>
    <n v="13.356752"/>
    <m/>
    <n v="72905446.245664999"/>
    <n v="70.630300241208346"/>
  </r>
  <r>
    <x v="282"/>
    <n v="126.8974"/>
    <n v="25.0504"/>
    <n v="14.0922"/>
    <m/>
    <n v="103789553.0792"/>
    <n v="122.26413599999999"/>
    <n v="24.135762"/>
    <n v="13.577667"/>
    <m/>
    <n v="73437330.428672001"/>
    <n v="70.755994461825324"/>
  </r>
  <r>
    <x v="283"/>
    <n v="129.81899999999999"/>
    <n v="25.171299999999999"/>
    <n v="14.22"/>
    <m/>
    <n v="104007431.8873"/>
    <n v="124.817042"/>
    <n v="24.201443999999999"/>
    <n v="13.6721"/>
    <m/>
    <n v="73923404.873760998"/>
    <n v="71.075117933747904"/>
  </r>
  <r>
    <x v="284"/>
    <n v="132.017"/>
    <n v="25.505299999999998"/>
    <n v="14.167"/>
    <m/>
    <n v="104180867.43080001"/>
    <n v="126.71904499999999"/>
    <n v="24.481750000000002"/>
    <n v="13.598466"/>
    <m/>
    <n v="73550359.541758999"/>
    <n v="70.598720624603459"/>
  </r>
  <r>
    <x v="285"/>
    <n v="130.2561"/>
    <n v="25.481400000000001"/>
    <n v="14.080299999999999"/>
    <m/>
    <n v="104138197.0855"/>
    <n v="125.08004099999999"/>
    <n v="24.468831999999999"/>
    <n v="13.520783"/>
    <m/>
    <n v="73332003.136517003"/>
    <n v="70.417968803809458"/>
  </r>
  <r>
    <x v="286"/>
    <n v="131.28139999999999"/>
    <n v="25.695699999999999"/>
    <n v="14.1304"/>
    <m/>
    <n v="103989848.1366"/>
    <n v="126.244439"/>
    <n v="24.709816"/>
    <n v="13.588248999999999"/>
    <m/>
    <n v="73407486.585145995"/>
    <n v="70.591012392593044"/>
  </r>
  <r>
    <x v="287"/>
    <n v="126.5885"/>
    <n v="25.123999999999999"/>
    <n v="13.9335"/>
    <m/>
    <n v="103589793.59900001"/>
    <n v="122.201711"/>
    <n v="24.253354999999999"/>
    <n v="13.450649"/>
    <m/>
    <n v="72967711.630472004"/>
    <n v="70.439093558707881"/>
  </r>
  <r>
    <x v="288"/>
    <n v="124.5933"/>
    <n v="24.9328"/>
    <n v="13.820399999999999"/>
    <m/>
    <n v="103369950.74699999"/>
    <n v="120.53145000000001"/>
    <n v="24.119969000000001"/>
    <n v="13.369842999999999"/>
    <m/>
    <n v="72683111.638420001"/>
    <n v="70.313578668827432"/>
  </r>
  <r>
    <x v="289"/>
    <n v="123.6395"/>
    <n v="24.713699999999999"/>
    <n v="13.928900000000001"/>
    <m/>
    <n v="103324707.8547"/>
    <n v="119.661117"/>
    <n v="23.918479999999999"/>
    <n v="13.480706"/>
    <m/>
    <n v="72758416.811179996"/>
    <n v="70.417249002529246"/>
  </r>
  <r>
    <x v="290"/>
    <n v="124.23909999999999"/>
    <n v="24.805099999999999"/>
    <n v="14.065099999999999"/>
    <m/>
    <n v="103386686.2339"/>
    <n v="120.169341"/>
    <n v="23.992547999999999"/>
    <n v="13.604362999999999"/>
    <m/>
    <n v="72937670.175349995"/>
    <n v="70.548416660088378"/>
  </r>
  <r>
    <x v="291"/>
    <n v="118.41930000000001"/>
    <n v="24.320399999999999"/>
    <n v="13.674799999999999"/>
    <m/>
    <n v="102590888.65970001"/>
    <n v="115.42867200000001"/>
    <n v="23.706199000000002"/>
    <n v="13.329449"/>
    <m/>
    <n v="72014286.504960001"/>
    <n v="70.195596749176843"/>
  </r>
  <r>
    <x v="292"/>
    <n v="120.1675"/>
    <n v="24.6143"/>
    <n v="13.8573"/>
    <m/>
    <n v="103085999.7756"/>
    <n v="116.57014599999999"/>
    <n v="23.877441999999999"/>
    <n v="13.442466"/>
    <m/>
    <n v="72530307.720897004"/>
    <n v="70.359028266479115"/>
  </r>
  <r>
    <x v="293"/>
    <n v="123.2221"/>
    <n v="24.9422"/>
    <n v="14.0633"/>
    <m/>
    <n v="103559620.68870001"/>
    <n v="118.986627"/>
    <n v="24.084869999999999"/>
    <n v="13.579907"/>
    <m/>
    <n v="72951287.283929005"/>
    <n v="70.443756744938668"/>
  </r>
  <r>
    <x v="294"/>
    <n v="123.2336"/>
    <n v="24.685300000000002"/>
    <n v="14.081"/>
    <m/>
    <n v="103644181.5521"/>
    <n v="118.900645"/>
    <n v="23.817352"/>
    <n v="13.585905"/>
    <m/>
    <n v="72943094.707330003"/>
    <n v="70.378378810066494"/>
  </r>
  <r>
    <x v="295"/>
    <n v="119.43940000000001"/>
    <n v="23.8978"/>
    <n v="9.3965999999999994"/>
    <m/>
    <n v="103822951.97220001"/>
    <n v="115.041422"/>
    <n v="23.017838999999999"/>
    <n v="9.0505999999999993"/>
    <m/>
    <n v="73256629.908823997"/>
    <n v="70.559186111794858"/>
  </r>
  <r>
    <x v="296"/>
    <n v="117.8659"/>
    <n v="23.6677"/>
    <n v="9.1873000000000005"/>
    <m/>
    <n v="103692418.41689999"/>
    <n v="113.668773"/>
    <n v="22.824909000000002"/>
    <n v="8.8601460000000003"/>
    <m/>
    <n v="73098651.451513007"/>
    <n v="70.4956568354078"/>
  </r>
  <r>
    <x v="297"/>
    <n v="118.601"/>
    <n v="23.713899999999999"/>
    <n v="9.3861000000000008"/>
    <m/>
    <n v="103858319.04350001"/>
    <n v="114.194993"/>
    <n v="22.832933000000001"/>
    <n v="9.0374079999999992"/>
    <m/>
    <n v="72852028.818972006"/>
    <n v="70.145588230114413"/>
  </r>
  <r>
    <x v="298"/>
    <n v="122.8455"/>
    <n v="24.438500000000001"/>
    <n v="9.3484999999999996"/>
    <m/>
    <n v="104369092.4323"/>
    <n v="117.702949"/>
    <n v="23.415457"/>
    <n v="8.9571539999999992"/>
    <m/>
    <n v="73165215.710529"/>
    <n v="70.102378017695514"/>
  </r>
  <r>
    <x v="299"/>
    <n v="128.2698"/>
    <n v="24.726600000000001"/>
    <n v="9.6132000000000009"/>
    <m/>
    <n v="104594394.3744"/>
    <n v="122.63544400000001"/>
    <n v="23.640464000000001"/>
    <n v="9.1909320000000001"/>
    <m/>
    <n v="73907395.217641994"/>
    <n v="70.660952395868733"/>
  </r>
  <r>
    <x v="300"/>
    <n v="111.19110000000001"/>
    <n v="21.5305"/>
    <n v="-4.7355"/>
    <m/>
    <n v="104658329.91069999"/>
    <n v="106.241997"/>
    <n v="20.572179999999999"/>
    <n v="-4.5247229999999998"/>
    <m/>
    <n v="73714389.278286994"/>
    <n v="70.433370512585086"/>
  </r>
  <r>
    <x v="301"/>
    <n v="111.4243"/>
    <n v="21.394600000000001"/>
    <n v="-4.5773000000000001"/>
    <m/>
    <n v="104788744.638"/>
    <n v="106.332317"/>
    <n v="20.416886999999999"/>
    <n v="-4.3681219999999996"/>
    <m/>
    <n v="73787415.812104002"/>
    <n v="70.415402023383095"/>
  </r>
  <r>
    <x v="302"/>
    <n v="111.4876"/>
    <n v="21.311599999999999"/>
    <n v="-4.4127999999999998"/>
    <m/>
    <n v="104820925.1182"/>
    <n v="106.360061"/>
    <n v="20.331437000000001"/>
    <n v="-4.2098459999999998"/>
    <m/>
    <n v="73930840.212944999"/>
    <n v="70.53061221275982"/>
  </r>
  <r>
    <x v="303"/>
    <n v="112.58629999999999"/>
    <n v="21.2319"/>
    <n v="-3.9805000000000001"/>
    <m/>
    <n v="105057271.48190001"/>
    <n v="107.166594"/>
    <n v="20.209834000000001"/>
    <n v="-3.7888860000000002"/>
    <m/>
    <n v="74150059.689754993"/>
    <n v="70.580606790773231"/>
  </r>
  <r>
    <x v="304"/>
    <n v="112.5324"/>
    <n v="21.494900000000001"/>
    <n v="-4.3956999999999997"/>
    <m/>
    <n v="104990710.1877"/>
    <n v="107.18319700000001"/>
    <n v="20.473144999999999"/>
    <n v="-4.1867510000000001"/>
    <m/>
    <n v="73594588.284197003"/>
    <n v="70.096285807216915"/>
  </r>
  <r>
    <x v="305"/>
    <n v="104.3377"/>
    <n v="20.378399999999999"/>
    <n v="-8.6986000000000008"/>
    <m/>
    <n v="104538617.80490001"/>
    <n v="99.807805000000002"/>
    <n v="19.493656999999999"/>
    <n v="-8.3209440000000008"/>
    <m/>
    <n v="73226784.017750993"/>
    <n v="70.04759155550903"/>
  </r>
  <r>
    <x v="306"/>
    <n v="108.87609999999999"/>
    <n v="21.070900000000002"/>
    <n v="-8.5495999999999999"/>
    <m/>
    <n v="105139474.7191"/>
    <n v="103.55397000000001"/>
    <n v="20.040903"/>
    <n v="-8.1316749999999995"/>
    <m/>
    <n v="73800574.865847006"/>
    <n v="70.193022233579924"/>
  </r>
  <r>
    <x v="307"/>
    <n v="107.2929"/>
    <n v="20.74"/>
    <n v="-8.7429000000000006"/>
    <m/>
    <n v="104800061.2159"/>
    <n v="102.37866200000001"/>
    <n v="19.790064999999998"/>
    <n v="-8.3424569999999996"/>
    <m/>
    <n v="73655692.203786999"/>
    <n v="70.282107996146991"/>
  </r>
  <r>
    <x v="308"/>
    <n v="106.9311"/>
    <n v="20.4527"/>
    <n v="-8.7934999999999999"/>
    <m/>
    <n v="104487018.7747"/>
    <n v="102.339124"/>
    <n v="19.574393000000001"/>
    <n v="-8.4158779999999993"/>
    <m/>
    <n v="73490270.382054999"/>
    <n v="70.334354682391989"/>
  </r>
  <r>
    <x v="309"/>
    <n v="108.9709"/>
    <n v="20.528500000000001"/>
    <n v="-8.0890000000000004"/>
    <m/>
    <n v="105143424.23639999"/>
    <n v="103.640243"/>
    <n v="19.524283"/>
    <n v="-7.6933009999999999"/>
    <m/>
    <n v="73892841.381228998"/>
    <n v="70.27813856917146"/>
  </r>
  <r>
    <x v="310"/>
    <n v="108.6433"/>
    <n v="20.791499999999999"/>
    <n v="-8.7048000000000005"/>
    <m/>
    <n v="105002586.45640001"/>
    <n v="103.46726099999999"/>
    <n v="19.800941000000002"/>
    <n v="-8.290082"/>
    <m/>
    <n v="73860679.946863994"/>
    <n v="70.341771988190985"/>
  </r>
  <r>
    <x v="311"/>
    <n v="108.8476"/>
    <n v="20.490500000000001"/>
    <n v="-8.1495999999999995"/>
    <m/>
    <n v="105165457.35510001"/>
    <n v="103.501285"/>
    <n v="19.484058999999998"/>
    <n v="-7.7493129999999999"/>
    <m/>
    <n v="74228830.183400005"/>
    <n v="70.582900555227098"/>
  </r>
  <r>
    <x v="312"/>
    <n v="105.4375"/>
    <n v="20.088100000000001"/>
    <n v="-8.4664999999999999"/>
    <m/>
    <n v="104644571.0319"/>
    <n v="100.757735"/>
    <n v="19.196504999999998"/>
    <n v="-8.0907210000000003"/>
    <m/>
    <n v="73870615.264146"/>
    <n v="70.591923246192266"/>
  </r>
  <r>
    <x v="313"/>
    <n v="105.0715"/>
    <n v="19.912199999999999"/>
    <n v="-8.0061"/>
    <m/>
    <n v="104890469.0026"/>
    <n v="100.172591"/>
    <n v="18.983803000000002"/>
    <n v="-7.6328189999999996"/>
    <m/>
    <n v="73893503.454328001"/>
    <n v="70.44825345618041"/>
  </r>
  <r>
    <x v="314"/>
    <n v="85.842100000000002"/>
    <n v="16.2483"/>
    <n v="-20.232600000000001"/>
    <m/>
    <n v="104871237.4208"/>
    <n v="81.854759999999999"/>
    <n v="15.493570999999999"/>
    <n v="-19.292801999999998"/>
    <m/>
    <n v="78447550.697481006"/>
    <n v="74.803685573678408"/>
  </r>
  <r>
    <x v="315"/>
    <n v="82.462800000000001"/>
    <n v="15.6799"/>
    <n v="-20.860900000000001"/>
    <m/>
    <n v="104112400.9482"/>
    <n v="79.205550000000002"/>
    <n v="15.060549999999999"/>
    <n v="-20.036902000000001"/>
    <m/>
    <n v="77791594.700485006"/>
    <n v="74.718855767421374"/>
  </r>
  <r>
    <x v="316"/>
    <n v="83.697400000000002"/>
    <n v="15.818"/>
    <n v="-15.7475"/>
    <m/>
    <n v="104204594.62450001"/>
    <n v="80.320258999999993"/>
    <n v="15.179753"/>
    <n v="-15.112098"/>
    <m/>
    <n v="77775244.101584002"/>
    <n v="74.63705835797947"/>
  </r>
  <r>
    <x v="317"/>
    <n v="81.759900000000002"/>
    <n v="15.420299999999999"/>
    <n v="-14.6431"/>
    <m/>
    <n v="104249928.57979999"/>
    <n v="78.426816000000002"/>
    <n v="14.791665"/>
    <n v="-14.046149"/>
    <m/>
    <n v="78088303.744460002"/>
    <n v="74.90489903279493"/>
  </r>
  <r>
    <x v="318"/>
    <n v="81.241"/>
    <n v="15.151400000000001"/>
    <n v="-14.3271"/>
    <m/>
    <n v="104120297.3299"/>
    <n v="78.026093000000003"/>
    <n v="14.551822"/>
    <n v="-13.760141000000001"/>
    <m/>
    <n v="78035130.644419"/>
    <n v="74.947087787473905"/>
  </r>
  <r>
    <x v="319"/>
    <n v="80.227599999999995"/>
    <n v="14.9816"/>
    <n v="-14.4435"/>
    <m/>
    <n v="103957449.53210001"/>
    <n v="77.173497999999995"/>
    <n v="14.411281000000001"/>
    <n v="-13.893665"/>
    <m/>
    <n v="77600442.265899003"/>
    <n v="74.646350612841388"/>
  </r>
  <r>
    <x v="320"/>
    <n v="81.504300000000001"/>
    <n v="15.188599999999999"/>
    <n v="-14.3506"/>
    <m/>
    <n v="104072762.6662"/>
    <n v="78.314727000000005"/>
    <n v="14.594212000000001"/>
    <n v="-13.789006000000001"/>
    <m/>
    <n v="77839708.388944998"/>
    <n v="74.793544818835883"/>
  </r>
  <r>
    <x v="321"/>
    <n v="85.863500000000002"/>
    <n v="15.9823"/>
    <n v="-14.101000000000001"/>
    <m/>
    <n v="104565368.7457"/>
    <n v="82.114662999999993"/>
    <n v="15.284506"/>
    <n v="-13.485344"/>
    <m/>
    <n v="78079628.492144004"/>
    <n v="74.670638499856906"/>
  </r>
  <r>
    <x v="322"/>
    <n v="85.213800000000006"/>
    <n v="16.041399999999999"/>
    <n v="-14.8124"/>
    <m/>
    <n v="104300238.97490001"/>
    <n v="81.700484000000003"/>
    <n v="15.380022"/>
    <n v="-14.201693000000001"/>
    <m/>
    <n v="77846593.954908997"/>
    <n v="74.637023577331291"/>
  </r>
  <r>
    <x v="323"/>
    <n v="87.042199999999994"/>
    <n v="16.5289"/>
    <n v="-15.2475"/>
    <m/>
    <n v="104495116.39"/>
    <n v="83.297864000000004"/>
    <n v="15.817868000000001"/>
    <n v="-14.591590999999999"/>
    <m/>
    <n v="78088368.391236007"/>
    <n v="74.729203707273854"/>
  </r>
  <r>
    <x v="324"/>
    <n v="96.514600000000002"/>
    <n v="18.607199999999999"/>
    <n v="-26.6418"/>
    <m/>
    <n v="104274634.44679999"/>
    <n v="92.558080000000004"/>
    <n v="17.844415999999999"/>
    <n v="-25.549645999999999"/>
    <m/>
    <n v="78029742.239415005"/>
    <n v="74.8309909244756"/>
  </r>
  <r>
    <x v="325"/>
    <n v="97.434799999999996"/>
    <n v="18.7318"/>
    <n v="-26.3187"/>
    <m/>
    <n v="104500689.1841"/>
    <n v="93.238427999999999"/>
    <n v="17.925049000000001"/>
    <n v="-25.185193000000002"/>
    <m/>
    <n v="78334791.931406006"/>
    <n v="74.961029006615206"/>
  </r>
  <r>
    <x v="326"/>
    <n v="96.549400000000006"/>
    <n v="18.4801"/>
    <n v="-25.940200000000001"/>
    <m/>
    <n v="104503618.11740001"/>
    <n v="92.388571999999996"/>
    <n v="17.683693999999999"/>
    <n v="-24.822298"/>
    <m/>
    <n v="78431026.001109004"/>
    <n v="75.051014896918787"/>
  </r>
  <r>
    <x v="327"/>
    <n v="99.582300000000004"/>
    <n v="19.146699999999999"/>
    <n v="-23.657"/>
    <m/>
    <n v="104661222.7113"/>
    <n v="95.147273999999996"/>
    <n v="18.293977000000002"/>
    <n v="-22.603404999999999"/>
    <m/>
    <n v="78672226.294158995"/>
    <n v="75.168457100076438"/>
  </r>
  <r>
    <x v="328"/>
    <n v="97.782600000000002"/>
    <n v="19.1449"/>
    <n v="-24.762899999999998"/>
    <m/>
    <n v="104473933.3818"/>
    <n v="93.595213000000001"/>
    <n v="18.325049"/>
    <n v="-23.702466999999999"/>
    <m/>
    <n v="78550404.596543998"/>
    <n v="75.186605934976654"/>
  </r>
  <r>
    <x v="329"/>
    <n v="96.191299999999998"/>
    <n v="19.126999999999999"/>
    <n v="-0.76329999999999998"/>
    <m/>
    <n v="104143474.73999999"/>
    <n v="92.364211999999995"/>
    <n v="18.366008999999998"/>
    <n v="-0.732931"/>
    <m/>
    <n v="78328084.627348006"/>
    <n v="75.21170656433199"/>
  </r>
  <r>
    <x v="330"/>
    <n v="92.453900000000004"/>
    <n v="18.420400000000001"/>
    <n v="-25.465399999999999"/>
    <m/>
    <n v="103766165.4901"/>
    <n v="89.098309999999998"/>
    <n v="17.751836000000001"/>
    <n v="-24.541139999999999"/>
    <m/>
    <n v="77958460.224502996"/>
    <n v="75.128978560878565"/>
  </r>
  <r>
    <x v="331"/>
    <n v="90.131699999999995"/>
    <n v="18.233799999999999"/>
    <n v="-26.683"/>
    <m/>
    <n v="103178687.56039999"/>
    <n v="87.354958999999994"/>
    <n v="17.672059999999998"/>
    <n v="-25.860961"/>
    <m/>
    <n v="77470227.828429997"/>
    <n v="75.083556168592992"/>
  </r>
  <r>
    <x v="332"/>
    <n v="93.3386"/>
    <n v="19.065300000000001"/>
    <n v="-27.375499999999999"/>
    <m/>
    <n v="102999732.8618"/>
    <n v="90.620234999999994"/>
    <n v="18.510048000000001"/>
    <n v="-26.578223999999999"/>
    <m/>
    <n v="78851834.382883996"/>
    <n v="76.555377564603518"/>
  </r>
  <r>
    <x v="333"/>
    <n v="102.6463"/>
    <n v="21.2317"/>
    <n v="-2.9963000000000002"/>
    <m/>
    <n v="102826724.759"/>
    <n v="99.824534999999997"/>
    <n v="20.648036999999999"/>
    <n v="-2.9139309999999998"/>
    <m/>
    <n v="81619776.718072996"/>
    <n v="79.376034692701964"/>
  </r>
  <r>
    <x v="334"/>
    <n v="99.323899999999995"/>
    <n v="20.785599999999999"/>
    <n v="-3.9308000000000001"/>
    <m/>
    <n v="102210308.7649"/>
    <n v="97.176010000000005"/>
    <n v="20.336109"/>
    <n v="-3.845796"/>
    <m/>
    <n v="81138364.726783007"/>
    <n v="79.383738986068593"/>
  </r>
  <r>
    <x v="335"/>
    <n v="120.6773"/>
    <n v="24.905999999999999"/>
    <n v="-2.2103999999999999"/>
    <m/>
    <n v="102603354.8664"/>
    <n v="117.61535499999999"/>
    <n v="24.274059999999999"/>
    <n v="-2.1543160000000001"/>
    <m/>
    <n v="85656381.706913993"/>
    <n v="83.483022381136863"/>
  </r>
  <r>
    <x v="336"/>
    <n v="117.03740000000001"/>
    <n v="23.946300000000001"/>
    <n v="-1.4596"/>
    <m/>
    <n v="102404268.3195"/>
    <n v="114.28957200000001"/>
    <n v="23.384084000000001"/>
    <n v="-1.4253309999999999"/>
    <m/>
    <n v="85792555.403782994"/>
    <n v="83.778300271734111"/>
  </r>
  <r>
    <x v="337"/>
    <n v="112.3438"/>
    <n v="23.364100000000001"/>
    <n v="-3.5467"/>
    <m/>
    <n v="101589167.1494"/>
    <n v="110.58639700000001"/>
    <n v="22.998614"/>
    <n v="-3.4912190000000001"/>
    <m/>
    <n v="84840031.685472995"/>
    <n v="83.51287254939767"/>
  </r>
  <r>
    <x v="338"/>
    <n v="114.7012"/>
    <n v="23.8459"/>
    <n v="-3.6879"/>
    <m/>
    <n v="101822976.75130001"/>
    <n v="112.647659"/>
    <n v="23.418977000000002"/>
    <n v="-3.621874"/>
    <m/>
    <n v="85082973.778377995"/>
    <n v="83.559699876179181"/>
  </r>
  <r>
    <x v="339"/>
    <n v="118.2749"/>
    <n v="24.6173"/>
    <n v="-1.7628999999999999"/>
    <m/>
    <n v="101710130.5942"/>
    <n v="116.286253"/>
    <n v="24.203389999999999"/>
    <n v="-1.7332590000000001"/>
    <m/>
    <n v="85961660.570148006"/>
    <n v="84.516321105824971"/>
  </r>
  <r>
    <x v="340"/>
    <n v="117.57129999999999"/>
    <n v="24.113199999999999"/>
    <n v="-1.0622"/>
    <m/>
    <n v="101638388.1833"/>
    <n v="115.67607700000001"/>
    <n v="23.724501"/>
    <n v="-1.045078"/>
    <m/>
    <n v="86179709.749761999"/>
    <n v="84.790512020262454"/>
  </r>
  <r>
    <x v="341"/>
    <n v="122.2586"/>
    <n v="24.627400000000002"/>
    <n v="0.70669999999999999"/>
    <m/>
    <n v="102201104.6039"/>
    <n v="119.625517"/>
    <n v="24.097000000000001"/>
    <n v="0.69147999999999998"/>
    <m/>
    <n v="86492077.005429"/>
    <n v="84.629297638851995"/>
  </r>
  <r>
    <x v="342"/>
    <n v="119.577"/>
    <n v="24.358699999999999"/>
    <n v="-0.46539999999999998"/>
    <m/>
    <n v="101732524.6802"/>
    <n v="117.54058000000001"/>
    <n v="23.943867000000001"/>
    <n v="-0.45747399999999999"/>
    <m/>
    <n v="85734175.518484995"/>
    <n v="84.274105835860851"/>
  </r>
  <r>
    <x v="343"/>
    <n v="94.636799999999994"/>
    <n v="19.227"/>
    <n v="-0.83489999999999998"/>
    <m/>
    <n v="101875184.1778"/>
    <n v="92.894850000000005"/>
    <n v="18.873094999999999"/>
    <n v="-0.81953200000000004"/>
    <m/>
    <n v="85621199.852090001"/>
    <n v="84.045197604411342"/>
  </r>
  <r>
    <x v="344"/>
    <n v="98.281800000000004"/>
    <n v="19.9451"/>
    <n v="0.25569999999999998"/>
    <m/>
    <n v="101982018.4853"/>
    <n v="96.371695000000003"/>
    <n v="19.557466999999999"/>
    <n v="0.25073000000000001"/>
    <m/>
    <n v="85599485.630107"/>
    <n v="83.935861342502818"/>
  </r>
  <r>
    <x v="345"/>
    <n v="99.0214"/>
    <n v="19.855899999999998"/>
    <n v="1.2596000000000001"/>
    <m/>
    <n v="102064727.9184"/>
    <n v="97.018236999999999"/>
    <n v="19.454222999999999"/>
    <n v="1.234119"/>
    <m/>
    <n v="85907698.491082996"/>
    <n v="84.16982070413745"/>
  </r>
  <r>
    <x v="346"/>
    <n v="98.061099999999996"/>
    <n v="19.834"/>
    <n v="0.7198"/>
    <m/>
    <n v="101885280.92460001"/>
    <n v="96.246582000000004"/>
    <n v="19.466992999999999"/>
    <n v="0.70648100000000003"/>
    <m/>
    <n v="80160167.548175007"/>
    <n v="78.676887201692438"/>
  </r>
  <r>
    <x v="347"/>
    <n v="112.40219999999999"/>
    <n v="22.4101"/>
    <n v="8.8408999999999995"/>
    <m/>
    <n v="102291340.1533"/>
    <n v="109.88437500000001"/>
    <n v="21.908111000000002"/>
    <n v="8.6428630000000002"/>
    <m/>
    <n v="76393543.754896"/>
    <n v="74.682317819287547"/>
  </r>
  <r>
    <x v="348"/>
    <n v="112.79730000000001"/>
    <n v="22.463200000000001"/>
    <n v="8.8978000000000002"/>
    <m/>
    <n v="102284944.24950001"/>
    <n v="110.27752"/>
    <n v="21.961393999999999"/>
    <n v="8.6990320000000008"/>
    <m/>
    <n v="76409818.887583002"/>
    <n v="74.702899286134681"/>
  </r>
  <r>
    <x v="349"/>
    <n v="112.22669999999999"/>
    <n v="22.358799999999999"/>
    <n v="8.7166999999999994"/>
    <m/>
    <n v="102249559.6804"/>
    <n v="109.75763600000001"/>
    <n v="21.866890999999999"/>
    <n v="8.5249269999999999"/>
    <m/>
    <n v="76463518.255483001"/>
    <n v="74.781268980017074"/>
  </r>
  <r>
    <x v="350"/>
    <n v="114.224"/>
    <n v="22.632999999999999"/>
    <n v="10.576700000000001"/>
    <m/>
    <n v="102216937.0399"/>
    <n v="111.746647"/>
    <n v="22.142123000000002"/>
    <n v="10.347307000000001"/>
    <m/>
    <n v="77360432.701851994"/>
    <n v="75.682597172379204"/>
  </r>
  <r>
    <x v="351"/>
    <n v="113.0438"/>
    <n v="22.744199999999999"/>
    <n v="9.0129999999999999"/>
    <m/>
    <n v="101976392.3812"/>
    <n v="110.852912"/>
    <n v="22.303397"/>
    <n v="8.8383199999999995"/>
    <m/>
    <n v="76711731.648848996"/>
    <n v="75.224990664595509"/>
  </r>
  <r>
    <x v="352"/>
    <n v="118.6602"/>
    <n v="24.2179"/>
    <n v="14.8179"/>
    <m/>
    <n v="101798090.5253"/>
    <n v="116.564269"/>
    <n v="23.790132"/>
    <n v="14.556167"/>
    <m/>
    <n v="77440609.560893998"/>
    <n v="76.0727526039868"/>
  </r>
  <r>
    <x v="353"/>
    <n v="118.7621"/>
    <n v="24.6753"/>
    <n v="33.8307"/>
    <m/>
    <n v="101452251.79960001"/>
    <n v="117.06206400000001"/>
    <n v="24.322082000000002"/>
    <n v="33.346426000000001"/>
    <m/>
    <n v="76763765.795959994"/>
    <n v="75.664920624524427"/>
  </r>
  <r>
    <x v="354"/>
    <n v="129.3407"/>
    <n v="26.6416"/>
    <n v="39.704500000000003"/>
    <m/>
    <n v="101713503.65539999"/>
    <n v="127.161778"/>
    <n v="26.192786000000002"/>
    <n v="39.035623000000001"/>
    <m/>
    <n v="77219334.339357004"/>
    <n v="75.91846860469191"/>
  </r>
  <r>
    <x v="355"/>
    <n v="131.345"/>
    <n v="27.436"/>
    <n v="38.174700000000001"/>
    <m/>
    <n v="101394500.21619999"/>
    <n v="129.53858399999999"/>
    <n v="27.058667"/>
    <n v="37.649675000000002"/>
    <m/>
    <n v="76572832.247929007"/>
    <n v="75.519709732436567"/>
  </r>
  <r>
    <x v="356"/>
    <n v="130.51609999999999"/>
    <n v="27.1311"/>
    <n v="38.721400000000003"/>
    <m/>
    <n v="101512397.2129"/>
    <n v="128.57158699999999"/>
    <n v="26.726883000000001"/>
    <n v="38.144503999999998"/>
    <m/>
    <n v="76876438.822999001"/>
    <n v="75.731084018996739"/>
  </r>
  <r>
    <x v="357"/>
    <n v="132.59620000000001"/>
    <n v="27.678100000000001"/>
    <n v="42.153399999999998"/>
    <m/>
    <n v="101469261.60250001"/>
    <n v="130.67622399999999"/>
    <n v="27.277325000000001"/>
    <n v="41.543024000000003"/>
    <m/>
    <n v="76595993.328984007"/>
    <n v="75.486893389492081"/>
  </r>
  <r>
    <x v="358"/>
    <n v="131.04900000000001"/>
    <n v="27.570799999999998"/>
    <n v="41.582999999999998"/>
    <m/>
    <n v="101247346.7879"/>
    <n v="129.43450300000001"/>
    <n v="27.231133"/>
    <n v="41.070706000000001"/>
    <m/>
    <n v="76239439.733799994"/>
    <n v="75.300185291286382"/>
  </r>
  <r>
    <x v="359"/>
    <n v="129.74080000000001"/>
    <n v="26.819700000000001"/>
    <n v="42.614800000000002"/>
    <m/>
    <n v="101296293.83930001"/>
    <n v="128.0805"/>
    <n v="26.476486999999999"/>
    <n v="42.069456000000002"/>
    <m/>
    <n v="76626716.484759003"/>
    <n v="75.646120485239393"/>
  </r>
  <r>
    <x v="360"/>
    <n v="131.119"/>
    <n v="27.178599999999999"/>
    <n v="42.6325"/>
    <m/>
    <n v="101324089.17730001"/>
    <n v="129.40555499999999"/>
    <n v="26.823433999999999"/>
    <n v="42.075384"/>
    <m/>
    <n v="71075087.437491"/>
    <n v="70.146288029415814"/>
  </r>
  <r>
    <x v="361"/>
    <n v="131.40270000000001"/>
    <n v="27.186699999999998"/>
    <n v="42.834499999999998"/>
    <m/>
    <n v="101452317.54889999"/>
    <n v="129.521635"/>
    <n v="26.797515000000001"/>
    <n v="42.221311999999998"/>
    <m/>
    <n v="70938808.536235005"/>
    <n v="69.923300176994502"/>
  </r>
  <r>
    <x v="362"/>
    <n v="135.67240000000001"/>
    <n v="27.954000000000001"/>
    <n v="42.647199999999998"/>
    <m/>
    <n v="101668703.95999999"/>
    <n v="133.44558799999999"/>
    <n v="27.495187000000001"/>
    <n v="41.947225000000003"/>
    <m/>
    <n v="71210685.643488005"/>
    <n v="70.041893788185561"/>
  </r>
  <r>
    <x v="363"/>
    <n v="135.24860000000001"/>
    <n v="27.8781"/>
    <n v="42.590400000000002"/>
    <m/>
    <n v="101835699.45"/>
    <n v="132.810597"/>
    <n v="27.375567"/>
    <n v="41.822662000000001"/>
    <m/>
    <n v="71532347.987207994"/>
    <n v="70.242899468009696"/>
  </r>
  <r>
    <x v="364"/>
    <n v="132.95679999999999"/>
    <n v="27.5413"/>
    <n v="63.285600000000002"/>
    <m/>
    <n v="101722103.06"/>
    <n v="130.70590999999999"/>
    <n v="27.075040000000001"/>
    <n v="62.214207000000002"/>
    <m/>
    <n v="71316515.638322994"/>
    <n v="70.109163586853384"/>
  </r>
  <r>
    <x v="365"/>
    <n v="134.4145"/>
    <n v="27.604099999999999"/>
    <n v="73.959800000000001"/>
    <m/>
    <n v="101929257.93000001"/>
    <n v="131.87038000000001"/>
    <n v="27.081626"/>
    <n v="72.559932000000003"/>
    <m/>
    <n v="68641315.501996994"/>
    <n v="67.342112457187184"/>
  </r>
  <r>
    <x v="366"/>
    <n v="133.0317"/>
    <n v="27.726099999999999"/>
    <n v="73.031199999999998"/>
    <m/>
    <n v="101675546.13"/>
    <n v="130.83942500000001"/>
    <n v="27.269192"/>
    <n v="71.827693999999994"/>
    <m/>
    <n v="68102123.910257995"/>
    <n v="66.979845697788733"/>
  </r>
  <r>
    <x v="367"/>
    <n v="131.26859999999999"/>
    <n v="27.5336"/>
    <n v="72.681399999999996"/>
    <m/>
    <n v="101415758.97"/>
    <n v="129.43609699999999"/>
    <n v="27.149232000000001"/>
    <n v="71.666770999999997"/>
    <m/>
    <n v="67730465.792201996"/>
    <n v="66.784951845834414"/>
  </r>
  <r>
    <x v="368"/>
    <n v="131.94589999999999"/>
    <n v="27.562899999999999"/>
    <n v="72.982200000000006"/>
    <m/>
    <n v="101512728.94"/>
    <n v="129.97966"/>
    <n v="27.152161"/>
    <n v="71.894628999999995"/>
    <m/>
    <n v="68023672.743847996"/>
    <n v="67.009993184257695"/>
  </r>
  <r>
    <x v="369"/>
    <n v="131.1344"/>
    <n v="27.4863"/>
    <n v="72.8108"/>
    <m/>
    <n v="101373216.15000001"/>
    <n v="129.358035"/>
    <n v="27.113966999999999"/>
    <n v="71.824494000000001"/>
    <m/>
    <n v="67347314.491228998"/>
    <n v="66.435018093513449"/>
  </r>
  <r>
    <x v="370"/>
    <n v="127.6502"/>
    <n v="27.0871"/>
    <n v="81.631200000000007"/>
    <m/>
    <n v="101138020.45"/>
    <n v="126.21386"/>
    <n v="26.782312000000001"/>
    <n v="80.712672999999995"/>
    <m/>
    <n v="66877465.976455003"/>
    <n v="66.124950517018945"/>
  </r>
  <r>
    <x v="371"/>
    <n v="130.1319"/>
    <n v="27.177199999999999"/>
    <n v="82.211299999999994"/>
    <m/>
    <n v="101165029.89"/>
    <n v="128.633284"/>
    <n v="26.864224"/>
    <n v="81.264544000000001"/>
    <m/>
    <n v="67683555.415620998"/>
    <n v="66.904102622433371"/>
  </r>
  <r>
    <x v="372"/>
    <n v="127.76139999999999"/>
    <n v="26.632999999999999"/>
    <n v="82.381600000000006"/>
    <m/>
    <n v="101030425.62"/>
    <n v="126.458341"/>
    <n v="26.361366"/>
    <n v="81.541376999999997"/>
    <m/>
    <n v="67481526.490676001"/>
    <n v="66.793271508615078"/>
  </r>
  <r>
    <x v="373"/>
    <n v="127.7307"/>
    <n v="26.936699999999998"/>
    <n v="81.658000000000001"/>
    <m/>
    <n v="100912961.61"/>
    <n v="126.575118"/>
    <n v="26.693003000000001"/>
    <n v="80.919238000000007"/>
    <m/>
    <n v="66876964.213473998"/>
    <n v="66.271926962102754"/>
  </r>
  <r>
    <x v="374"/>
    <n v="126.7116"/>
    <n v="26.704499999999999"/>
    <n v="81.678299999999993"/>
    <m/>
    <n v="100943965.84999999"/>
    <n v="125.52667099999999"/>
    <n v="26.454775999999999"/>
    <n v="80.914495000000002"/>
    <m/>
    <n v="67102214.175989002"/>
    <n v="66.474715562197233"/>
  </r>
  <r>
    <x v="375"/>
    <n v="127.1755"/>
    <n v="26.475100000000001"/>
    <n v="82.435000000000002"/>
    <m/>
    <n v="101008694.97"/>
    <n v="125.90549799999999"/>
    <n v="26.210713999999999"/>
    <n v="81.611785999999995"/>
    <m/>
    <n v="67856798.332534999"/>
    <n v="67.179165469555613"/>
  </r>
  <r>
    <x v="376"/>
    <n v="127.7393"/>
    <n v="26.4434"/>
    <n v="82.714399999999998"/>
    <m/>
    <n v="100933357.08"/>
    <n v="126.558061"/>
    <n v="26.198871"/>
    <n v="81.949517999999998"/>
    <m/>
    <n v="68145271.531820998"/>
    <n v="67.515114431207223"/>
  </r>
  <r>
    <x v="377"/>
    <n v="131.7587"/>
    <n v="27.142299999999999"/>
    <n v="82.701400000000007"/>
    <m/>
    <n v="100939816.72"/>
    <n v="130.53193899999999"/>
    <n v="26.889586999999999"/>
    <n v="81.931394999999995"/>
    <m/>
    <n v="68360358.032569006"/>
    <n v="67.723877706451418"/>
  </r>
  <r>
    <x v="378"/>
    <n v="128.8108"/>
    <n v="26.8475"/>
    <n v="82.299599999999998"/>
    <m/>
    <n v="100994405.89"/>
    <n v="127.54250999999999"/>
    <n v="26.583155999999999"/>
    <n v="81.489266000000001"/>
    <m/>
    <n v="67828658.194751993"/>
    <n v="67.160807172457538"/>
  </r>
  <r>
    <x v="379"/>
    <n v="126.61109999999999"/>
    <n v="26.638300000000001"/>
    <n v="81.201700000000002"/>
    <m/>
    <n v="100891829.41"/>
    <n v="125.49192600000001"/>
    <n v="26.402832"/>
    <n v="80.483920999999995"/>
    <m/>
    <n v="67074737.288570002"/>
    <n v="66.481832751782605"/>
  </r>
  <r>
    <x v="380"/>
    <n v="121.5408"/>
    <n v="25.562899999999999"/>
    <n v="73.6083"/>
    <m/>
    <n v="101343155.87"/>
    <n v="119.929954"/>
    <n v="25.224101000000001"/>
    <n v="72.632728999999998"/>
    <m/>
    <n v="66989024.359429002"/>
    <n v="66.101182447249357"/>
  </r>
  <r>
    <x v="381"/>
    <n v="121.9661"/>
    <n v="25.529"/>
    <n v="73.714799999999997"/>
    <m/>
    <n v="101534116.33"/>
    <n v="120.12326899999999"/>
    <n v="25.143273000000001"/>
    <n v="72.601016000000001"/>
    <m/>
    <n v="67589861.762902007"/>
    <n v="66.568621667248834"/>
  </r>
  <r>
    <x v="382"/>
    <n v="122.48950000000001"/>
    <n v="25.4956"/>
    <n v="93.950800000000001"/>
    <m/>
    <n v="101619424.93000001"/>
    <n v="120.537486"/>
    <n v="25.089297999999999"/>
    <n v="92.453584000000006"/>
    <m/>
    <n v="67557294.872323006"/>
    <n v="66.480690004750059"/>
  </r>
  <r>
    <x v="383"/>
    <n v="123.06189999999999"/>
    <n v="25.605799999999999"/>
    <n v="93.954999999999998"/>
    <m/>
    <n v="101560461.95999999"/>
    <n v="121.171072"/>
    <n v="25.212371000000001"/>
    <n v="92.511394999999993"/>
    <m/>
    <n v="59291781.719627"/>
    <n v="58.380771980910559"/>
  </r>
  <r>
    <x v="384"/>
    <n v="142.79830000000001"/>
    <n v="29.658899999999999"/>
    <n v="108.46"/>
    <m/>
    <n v="101507834.05"/>
    <n v="140.677122"/>
    <n v="29.218336000000001"/>
    <n v="106.848896"/>
    <m/>
    <n v="63112073.231788002"/>
    <n v="62.174583688487253"/>
  </r>
  <r>
    <x v="385"/>
    <n v="142.9401"/>
    <n v="29.767399999999999"/>
    <n v="108.3426"/>
    <m/>
    <n v="101517035.79000001"/>
    <n v="140.80405200000001"/>
    <n v="29.322565999999998"/>
    <n v="106.72356499999999"/>
    <m/>
    <n v="63005065.029913001"/>
    <n v="62.063538931777352"/>
  </r>
  <r>
    <x v="386"/>
    <n v="160.58090000000001"/>
    <n v="33.353900000000003"/>
    <n v="118.12609999999999"/>
    <m/>
    <n v="101670429.97"/>
    <n v="157.94257999999999"/>
    <n v="32.805900000000001"/>
    <n v="116.185306"/>
    <m/>
    <n v="66036566.171489999"/>
    <n v="64.95159525830222"/>
  </r>
  <r>
    <x v="387"/>
    <n v="161.11930000000001"/>
    <n v="33.403700000000001"/>
    <n v="118.27979999999999"/>
    <m/>
    <n v="101675929.59"/>
    <n v="158.463562"/>
    <n v="32.853104999999999"/>
    <n v="116.33018800000001"/>
    <m/>
    <n v="66074095.382731996"/>
    <n v="64.984992661655966"/>
  </r>
  <r>
    <x v="388"/>
    <n v="163.0719"/>
    <n v="33.6691"/>
    <n v="118.4632"/>
    <m/>
    <n v="101765188.70999999"/>
    <n v="160.243303"/>
    <n v="33.085085999999997"/>
    <n v="116.408373"/>
    <m/>
    <n v="66310767.906810999"/>
    <n v="65.160561039960953"/>
  </r>
  <r>
    <x v="389"/>
    <n v="163.2903"/>
    <n v="33.780799999999999"/>
    <n v="118.42189999999999"/>
    <m/>
    <n v="101765259.16"/>
    <n v="160.45780400000001"/>
    <n v="33.194825000000002"/>
    <n v="116.36770799999999"/>
    <m/>
    <n v="66458112.804546997"/>
    <n v="65.305304927351003"/>
  </r>
  <r>
    <x v="390"/>
    <n v="162.8646"/>
    <n v="33.426299999999998"/>
    <n v="118.6812"/>
    <m/>
    <n v="101775791.59"/>
    <n v="160.02292600000001"/>
    <n v="32.843074999999999"/>
    <n v="116.61044200000001"/>
    <m/>
    <n v="66014775.603441"/>
    <n v="64.862944883179168"/>
  </r>
  <r>
    <x v="391"/>
    <n v="161.38300000000001"/>
    <n v="33.110500000000002"/>
    <n v="118.6478"/>
    <m/>
    <n v="101705257.92"/>
    <n v="158.677145"/>
    <n v="32.555346999999998"/>
    <n v="116.658472"/>
    <m/>
    <n v="65819980.853371002"/>
    <n v="64.71639932828657"/>
  </r>
  <r>
    <x v="392"/>
    <n v="161.29390000000001"/>
    <n v="33.080500000000001"/>
    <n v="118.4804"/>
    <m/>
    <n v="101435643.76000001"/>
    <n v="159.01106799999999"/>
    <n v="32.612304000000002"/>
    <n v="116.803518"/>
    <m/>
    <n v="65576979.839313"/>
    <n v="64.648852620751583"/>
  </r>
  <r>
    <x v="393"/>
    <n v="167.46770000000001"/>
    <n v="34.1511"/>
    <n v="117.32680000000001"/>
    <m/>
    <n v="101403145.98999999"/>
    <n v="165.15039899999999"/>
    <n v="33.678541000000003"/>
    <n v="115.70331400000001"/>
    <m/>
    <n v="74160742.573742002"/>
    <n v="73.134557956471554"/>
  </r>
  <r>
    <x v="394"/>
    <n v="150.97460000000001"/>
    <n v="30.5062"/>
    <n v="108.6576"/>
    <m/>
    <n v="101552642.40000001"/>
    <n v="148.66634300000001"/>
    <n v="30.039788999999999"/>
    <n v="106.99633"/>
    <m/>
    <n v="74314396.246647"/>
    <n v="73.178200478461392"/>
  </r>
  <r>
    <x v="395"/>
    <n v="138.80760000000001"/>
    <n v="27.864100000000001"/>
    <n v="111.92359999999999"/>
    <m/>
    <n v="101853015.48999999"/>
    <n v="136.28226799999999"/>
    <n v="27.357167"/>
    <n v="109.88737"/>
    <m/>
    <n v="74459758.214873001"/>
    <n v="73.105109217098757"/>
  </r>
  <r>
    <x v="396"/>
    <n v="138.32730000000001"/>
    <n v="27.9953"/>
    <n v="111.5561"/>
    <m/>
    <n v="101483817.04000001"/>
    <n v="136.30478600000001"/>
    <n v="27.585975000000001"/>
    <n v="109.925014"/>
    <m/>
    <n v="74120722.014293"/>
    <n v="73.036986759256607"/>
  </r>
  <r>
    <x v="397"/>
    <n v="136.97309999999999"/>
    <n v="27.9467"/>
    <n v="111.17910000000001"/>
    <m/>
    <n v="101224287.18000001"/>
    <n v="135.31643800000001"/>
    <n v="27.608689999999999"/>
    <n v="109.834411"/>
    <m/>
    <n v="73914899.314229995"/>
    <n v="73.02091362993977"/>
  </r>
  <r>
    <x v="398"/>
    <n v="139.95490000000001"/>
    <n v="28.4575"/>
    <n v="112.0592"/>
    <m/>
    <n v="101607711.69"/>
    <n v="137.740431"/>
    <n v="28.007224999999998"/>
    <n v="110.286117"/>
    <m/>
    <n v="74146681.384369001"/>
    <n v="72.973478244039967"/>
  </r>
  <r>
    <x v="399"/>
    <n v="143.71379999999999"/>
    <n v="28.988299999999999"/>
    <n v="103.6023"/>
    <m/>
    <n v="101972596.86"/>
    <n v="140.93374499999999"/>
    <n v="28.427538999999999"/>
    <n v="101.598178"/>
    <m/>
    <n v="74499723.289884999"/>
    <n v="73.058572188925424"/>
  </r>
  <r>
    <x v="400"/>
    <n v="142.19630000000001"/>
    <n v="28.9605"/>
    <n v="103.366"/>
    <m/>
    <n v="101819001.93000001"/>
    <n v="139.65595500000001"/>
    <n v="28.443118999999999"/>
    <n v="101.519361"/>
    <m/>
    <n v="74488268.044558004"/>
    <n v="73.15753114115995"/>
  </r>
  <r>
    <x v="401"/>
    <n v="143.34020000000001"/>
    <n v="28.712900000000001"/>
    <n v="103.6801"/>
    <m/>
    <n v="102184907.76000001"/>
    <n v="140.27531400000001"/>
    <n v="28.098963999999999"/>
    <n v="101.463222"/>
    <m/>
    <n v="70192451.479478002"/>
    <n v="68.691603308325966"/>
  </r>
  <r>
    <x v="402"/>
    <n v="143.05500000000001"/>
    <n v="28.645299999999999"/>
    <n v="103.62050000000001"/>
    <m/>
    <n v="102190565.26000001"/>
    <n v="139.988461"/>
    <n v="28.031257"/>
    <n v="101.399283"/>
    <m/>
    <n v="70269851.835024998"/>
    <n v="68.763541581592975"/>
  </r>
  <r>
    <x v="403"/>
    <n v="142.56469999999999"/>
    <n v="28.781700000000001"/>
    <n v="103.2497"/>
    <m/>
    <n v="101914262.8"/>
    <n v="139.886897"/>
    <n v="28.241091000000001"/>
    <n v="101.310354"/>
    <m/>
    <n v="70066703.918999001"/>
    <n v="68.750636067986164"/>
  </r>
  <r>
    <x v="404"/>
    <n v="143.2363"/>
    <n v="29.020399999999999"/>
    <n v="103.2492"/>
    <m/>
    <n v="101957179.87"/>
    <n v="140.48672199999999"/>
    <n v="28.463322000000002"/>
    <n v="101.267218"/>
    <m/>
    <n v="70168130.290555"/>
    <n v="68.821176085904426"/>
  </r>
  <r>
    <x v="405"/>
    <n v="143.9006"/>
    <n v="29.032"/>
    <n v="111.3802"/>
    <m/>
    <n v="102104580.59"/>
    <n v="140.93451899999999"/>
    <n v="28.433592000000001"/>
    <n v="109.08443"/>
    <m/>
    <n v="69895472.261756003"/>
    <n v="68.4547861201454"/>
  </r>
  <r>
    <x v="406"/>
    <n v="144.5232"/>
    <n v="29.305"/>
    <n v="114.28660000000001"/>
    <m/>
    <n v="101976742.42"/>
    <n v="141.72172699999999"/>
    <n v="28.736944999999999"/>
    <n v="112.07124"/>
    <m/>
    <n v="69800163.563826993"/>
    <n v="68.447139913872718"/>
  </r>
  <r>
    <x v="407"/>
    <n v="139.35849999999999"/>
    <n v="28.704999999999998"/>
    <n v="110.8494"/>
    <m/>
    <n v="102168778.97"/>
    <n v="136.40027900000001"/>
    <n v="28.095666999999999"/>
    <n v="108.496354"/>
    <m/>
    <n v="69964419.409418002"/>
    <n v="68.479255712708266"/>
  </r>
  <r>
    <x v="408"/>
    <n v="141.51390000000001"/>
    <n v="28.895299999999999"/>
    <n v="111.08150000000001"/>
    <m/>
    <n v="102301341.06999999"/>
    <n v="138.330445"/>
    <n v="28.245280000000001"/>
    <n v="108.582643"/>
    <m/>
    <n v="69938252.902861997"/>
    <n v="68.364942405795574"/>
  </r>
  <r>
    <x v="409"/>
    <n v="142.35570000000001"/>
    <n v="28.947199999999999"/>
    <n v="110.88420000000001"/>
    <m/>
    <n v="102261851.56999999"/>
    <n v="139.207043"/>
    <n v="28.306939"/>
    <n v="108.43163699999999"/>
    <m/>
    <n v="70010336.526398003"/>
    <n v="68.46183151541581"/>
  </r>
  <r>
    <x v="410"/>
    <n v="144.64750000000001"/>
    <n v="29.086099999999998"/>
    <n v="111.0033"/>
    <m/>
    <n v="102205435.2"/>
    <n v="141.526231"/>
    <n v="28.458466999999999"/>
    <n v="108.60802"/>
    <m/>
    <n v="70193407.984608993"/>
    <n v="68.678742815635502"/>
  </r>
  <r>
    <x v="411"/>
    <n v="139.97720000000001"/>
    <n v="28.858699999999999"/>
    <n v="110.4228"/>
    <m/>
    <n v="101770836.19"/>
    <n v="137.54156399999999"/>
    <n v="28.356552000000001"/>
    <n v="108.501418"/>
    <m/>
    <n v="69531699.469529003"/>
    <n v="68.321831747277301"/>
  </r>
  <r>
    <x v="412"/>
    <n v="137.7878"/>
    <n v="28.6341"/>
    <n v="110.13639999999999"/>
    <m/>
    <n v="101670909.27"/>
    <n v="135.52332799999999"/>
    <n v="28.163512999999998"/>
    <n v="108.326365"/>
    <m/>
    <n v="69557652.684386998"/>
    <n v="68.414508322796479"/>
  </r>
  <r>
    <x v="413"/>
    <n v="137.25190000000001"/>
    <n v="28.512799999999999"/>
    <n v="110.1645"/>
    <m/>
    <n v="101644757.15000001"/>
    <n v="135.030968"/>
    <n v="28.051421999999999"/>
    <n v="108.38188100000001"/>
    <m/>
    <n v="69441571.509893999"/>
    <n v="68.317907836030471"/>
  </r>
  <r>
    <x v="414"/>
    <n v="136.6003"/>
    <n v="28.411300000000001"/>
    <n v="110.28919999999999"/>
    <m/>
    <n v="101715314.95999999"/>
    <n v="134.29668899999999"/>
    <n v="27.932175000000001"/>
    <n v="108.42929599999999"/>
    <m/>
    <n v="69303945.395256996"/>
    <n v="68.135211912297649"/>
  </r>
  <r>
    <x v="415"/>
    <n v="136.8005"/>
    <n v="28.517299999999999"/>
    <n v="110.3381"/>
    <m/>
    <n v="102040052.92"/>
    <n v="134.065493"/>
    <n v="27.947163"/>
    <n v="108.132147"/>
    <m/>
    <n v="69626534.488530993"/>
    <n v="68.234514287363808"/>
  </r>
  <r>
    <x v="416"/>
    <n v="137.65729999999999"/>
    <n v="28.599799999999998"/>
    <n v="110.3058"/>
    <m/>
    <n v="101871943.02"/>
    <n v="135.12778499999999"/>
    <n v="28.074266000000001"/>
    <n v="108.278881"/>
    <m/>
    <n v="69372012.200040996"/>
    <n v="68.097270105490708"/>
  </r>
  <r>
    <x v="417"/>
    <n v="137.18549999999999"/>
    <n v="28.6418"/>
    <n v="110.06"/>
    <m/>
    <n v="101708287.69"/>
    <n v="134.881339"/>
    <n v="28.160734000000001"/>
    <n v="108.211437"/>
    <m/>
    <n v="69316883.533423007"/>
    <n v="68.152640367613103"/>
  </r>
  <r>
    <x v="418"/>
    <n v="136.3561"/>
    <n v="28.288399999999999"/>
    <n v="110.223"/>
    <m/>
    <n v="101694592.77"/>
    <n v="134.083924"/>
    <n v="27.817015000000001"/>
    <n v="108.38629400000001"/>
    <m/>
    <n v="69182860.474294007"/>
    <n v="68.030028529405769"/>
  </r>
  <r>
    <x v="419"/>
    <n v="138.2517"/>
    <n v="28.5763"/>
    <n v="110.40130000000001"/>
    <m/>
    <n v="101954076.09"/>
    <n v="135.601935"/>
    <n v="28.028600000000001"/>
    <n v="108.28532199999999"/>
    <m/>
    <n v="69454609.912602007"/>
    <n v="68.123426327056237"/>
  </r>
  <r>
    <x v="420"/>
    <n v="137.39879999999999"/>
    <n v="28.669"/>
    <n v="110.285"/>
    <m/>
    <n v="101837625.29000001"/>
    <n v="134.91948500000001"/>
    <n v="28.151678"/>
    <n v="108.294945"/>
    <m/>
    <n v="69406856.361072004"/>
    <n v="68.154433259243959"/>
  </r>
  <r>
    <x v="421"/>
    <n v="138.68639999999999"/>
    <n v="28.8627"/>
    <n v="110.4623"/>
    <m/>
    <n v="102098530.79000001"/>
    <n v="135.83584300000001"/>
    <n v="28.269456999999999"/>
    <n v="108.191861"/>
    <m/>
    <n v="69635810.638889"/>
    <n v="68.204517832013153"/>
  </r>
  <r>
    <x v="422"/>
    <n v="138.13919999999999"/>
    <n v="28.954599999999999"/>
    <n v="110.1724"/>
    <m/>
    <n v="101952931.59999999"/>
    <n v="135.493112"/>
    <n v="28.399968000000001"/>
    <n v="108.062023"/>
    <m/>
    <n v="69635275.464169994"/>
    <n v="68.301395920007067"/>
  </r>
  <r>
    <x v="423"/>
    <n v="136.96690000000001"/>
    <n v="28.5078"/>
    <n v="110.33320000000001"/>
    <m/>
    <n v="102067997.29000001"/>
    <n v="134.19181699999999"/>
    <n v="27.930204"/>
    <n v="108.097742"/>
    <m/>
    <n v="69770465.157707006"/>
    <n v="68.356847405825107"/>
  </r>
  <r>
    <x v="424"/>
    <n v="135.6748"/>
    <n v="28.228899999999999"/>
    <n v="110.345"/>
    <m/>
    <n v="102040077.34"/>
    <n v="132.962267"/>
    <n v="27.664522000000002"/>
    <n v="108.13888300000001"/>
    <m/>
    <n v="69669585.258643001"/>
    <n v="68.276688017887579"/>
  </r>
  <r>
    <x v="425"/>
    <n v="133.2089"/>
    <n v="28.0809"/>
    <n v="109.9466"/>
    <m/>
    <n v="101716462.31"/>
    <n v="130.961004"/>
    <n v="27.607036000000001"/>
    <n v="108.09125400000001"/>
    <m/>
    <n v="69070907.342837006"/>
    <n v="67.905337812802074"/>
  </r>
  <r>
    <x v="426"/>
    <n v="132.10120000000001"/>
    <n v="27.8581"/>
    <n v="98.718800000000002"/>
    <m/>
    <n v="101656733.59999999"/>
    <n v="129.94830300000001"/>
    <n v="27.404087000000001"/>
    <n v="97.109947000000005"/>
    <m/>
    <n v="68945452.952248007"/>
    <n v="67.821825973216207"/>
  </r>
  <r>
    <x v="427"/>
    <n v="133.68270000000001"/>
    <n v="27.827000000000002"/>
    <n v="98.922799999999995"/>
    <m/>
    <n v="101878792.86"/>
    <n v="131.21739700000001"/>
    <n v="27.313829999999999"/>
    <n v="97.098519999999994"/>
    <m/>
    <n v="69257525.926679"/>
    <n v="67.980316592336791"/>
  </r>
  <r>
    <x v="428"/>
    <n v="134.92920000000001"/>
    <n v="27.803699999999999"/>
    <n v="99.4953"/>
    <m/>
    <n v="102145381.62"/>
    <n v="132.09525300000001"/>
    <n v="27.219733000000002"/>
    <n v="97.405579000000003"/>
    <m/>
    <n v="69500996.583440006"/>
    <n v="68.041252067564599"/>
  </r>
  <r>
    <x v="429"/>
    <n v="134.37649999999999"/>
    <n v="28.0792"/>
    <n v="99.006600000000006"/>
    <m/>
    <n v="102040344.68000001"/>
    <n v="131.68957900000001"/>
    <n v="27.517742999999999"/>
    <n v="97.026916"/>
    <m/>
    <n v="69575470.848661005"/>
    <n v="68.184276588687226"/>
  </r>
  <r>
    <x v="430"/>
    <n v="136.9443"/>
    <n v="28.327500000000001"/>
    <n v="99.314400000000006"/>
    <m/>
    <n v="102293048.55"/>
    <n v="133.874493"/>
    <n v="27.692498000000001"/>
    <n v="97.088121999999998"/>
    <m/>
    <n v="69938660.215902001"/>
    <n v="68.370882681941538"/>
  </r>
  <r>
    <x v="431"/>
    <n v="140.4117"/>
    <n v="29.1221"/>
    <n v="101.1808"/>
    <m/>
    <n v="102250811.45999999"/>
    <n v="137.320866"/>
    <n v="28.481045000000002"/>
    <n v="98.953541999999999"/>
    <m/>
    <n v="70561145.297336996"/>
    <n v="69.007907409067514"/>
  </r>
  <r>
    <x v="432"/>
    <n v="141.9949"/>
    <n v="29.395900000000001"/>
    <n v="101.28319999999999"/>
    <m/>
    <n v="102315330.42"/>
    <n v="138.78164599999999"/>
    <n v="28.730689999999999"/>
    <n v="98.991225999999997"/>
    <m/>
    <n v="70761980.144534007"/>
    <n v="69.160681839230875"/>
  </r>
  <r>
    <x v="433"/>
    <n v="140.97499999999999"/>
    <n v="29.374099999999999"/>
    <n v="101.1101"/>
    <m/>
    <n v="102269320.39"/>
    <n v="137.84681399999999"/>
    <n v="28.722299"/>
    <n v="98.866501999999997"/>
    <m/>
    <n v="70261128.486984"/>
    <n v="68.702058661430399"/>
  </r>
  <r>
    <x v="434"/>
    <n v="143.51259999999999"/>
    <n v="29.600899999999999"/>
    <n v="103.0519"/>
    <m/>
    <n v="102253129.22"/>
    <n v="140.350326"/>
    <n v="28.948650000000001"/>
    <n v="100.78117"/>
    <m/>
    <n v="70943152.678332001"/>
    <n v="69.379933132115838"/>
  </r>
  <r>
    <x v="435"/>
    <n v="144.79920000000001"/>
    <n v="29.561599999999999"/>
    <n v="103.086"/>
    <m/>
    <n v="102246419.09"/>
    <n v="141.61786900000001"/>
    <n v="28.912113000000002"/>
    <n v="100.821135"/>
    <m/>
    <n v="70860914.830108002"/>
    <n v="69.304055301667191"/>
  </r>
  <r>
    <x v="436"/>
    <n v="140.4931"/>
    <n v="28.5625"/>
    <n v="102.9764"/>
    <m/>
    <n v="101970791.70999999"/>
    <n v="137.77778699999999"/>
    <n v="28.010472"/>
    <n v="100.98617299999999"/>
    <m/>
    <n v="70430628.412530005"/>
    <n v="69.069414124812639"/>
  </r>
  <r>
    <x v="437"/>
    <n v="114.8117"/>
    <n v="23.099799999999998"/>
    <n v="86.169899999999998"/>
    <m/>
    <n v="101515649.73"/>
    <n v="113.097537"/>
    <n v="22.754915"/>
    <n v="84.883365999999995"/>
    <m/>
    <n v="69466072.451351002"/>
    <n v="68.428929565154846"/>
  </r>
  <r>
    <x v="438"/>
    <n v="116.566"/>
    <n v="23.1723"/>
    <n v="108.18089999999999"/>
    <m/>
    <n v="101308525.87"/>
    <n v="115.060405"/>
    <n v="22.873000999999999"/>
    <n v="106.783609"/>
    <m/>
    <n v="69516840.923058003"/>
    <n v="68.618944285363142"/>
  </r>
  <r>
    <x v="439"/>
    <n v="113.029"/>
    <n v="22.655200000000001"/>
    <n v="108.1053"/>
    <m/>
    <n v="101088092.05"/>
    <n v="111.812378"/>
    <n v="22.411344"/>
    <n v="106.941676"/>
    <m/>
    <n v="69310183.079821005"/>
    <n v="68.564142100475038"/>
  </r>
  <r>
    <x v="440"/>
    <n v="79.910600000000002"/>
    <n v="15.9739"/>
    <n v="109.1913"/>
    <m/>
    <n v="101406227.16"/>
    <n v="78.802458000000001"/>
    <n v="15.752386"/>
    <n v="107.677115"/>
    <m/>
    <n v="69378797.442313999"/>
    <n v="68.416703180217212"/>
  </r>
  <r>
    <x v="441"/>
    <n v="81.232200000000006"/>
    <n v="16.2956"/>
    <n v="84.242900000000006"/>
    <m/>
    <n v="101328169.19"/>
    <n v="80.167440999999997"/>
    <n v="16.082004000000001"/>
    <n v="83.138677999999999"/>
    <m/>
    <n v="69460730.196677998"/>
    <n v="68.550266675037321"/>
  </r>
  <r>
    <x v="442"/>
    <n v="80.230999999999995"/>
    <n v="16.2393"/>
    <n v="80.702600000000004"/>
    <m/>
    <n v="101169956.22"/>
    <n v="79.303186999999994"/>
    <n v="16.051504000000001"/>
    <n v="79.769334000000001"/>
    <m/>
    <n v="69403863.507317007"/>
    <n v="68.601258812837912"/>
  </r>
  <r>
    <x v="443"/>
    <n v="79.6995"/>
    <n v="16.046199999999999"/>
    <n v="80.699299999999994"/>
    <m/>
    <n v="101285697.98999999"/>
    <n v="78.687811999999994"/>
    <n v="15.842513"/>
    <n v="79.674920999999998"/>
    <m/>
    <n v="59538302.006062999"/>
    <n v="58.782536120688292"/>
  </r>
  <r>
    <x v="444"/>
    <n v="107.0808"/>
    <n v="21.350300000000001"/>
    <n v="98.889300000000006"/>
    <m/>
    <n v="101381378.2"/>
    <n v="105.621764"/>
    <n v="21.05939"/>
    <n v="97.541877999999997"/>
    <m/>
    <n v="59697149.616875"/>
    <n v="58.883742435526486"/>
  </r>
  <r>
    <x v="445"/>
    <n v="110.7188"/>
    <n v="21.773599999999998"/>
    <n v="98.927199999999999"/>
    <m/>
    <n v="101387406.95999999"/>
    <n v="109.2037"/>
    <n v="21.475645"/>
    <n v="97.573459"/>
    <m/>
    <n v="58806673.631114997"/>
    <n v="58.001950532491456"/>
  </r>
  <r>
    <x v="446"/>
    <n v="109.1087"/>
    <n v="21.551300000000001"/>
    <n v="98.955299999999994"/>
    <m/>
    <n v="101535642.14"/>
    <n v="107.458522"/>
    <n v="21.225355"/>
    <n v="97.458682999999994"/>
    <m/>
    <n v="58390507.350120001"/>
    <n v="57.507399489934421"/>
  </r>
  <r>
    <x v="447"/>
    <n v="109.25449999999999"/>
    <n v="21.607299999999999"/>
    <n v="98.802300000000002"/>
    <m/>
    <n v="101598866.69"/>
    <n v="107.535156"/>
    <n v="21.267264999999998"/>
    <n v="97.247443000000004"/>
    <m/>
    <n v="58362663.361998998"/>
    <n v="57.444207069824941"/>
  </r>
  <r>
    <x v="448"/>
    <n v="108.7025"/>
    <n v="21.490400000000001"/>
    <n v="98.718400000000003"/>
    <m/>
    <n v="101556592.56"/>
    <n v="107.03637999999999"/>
    <n v="21.161009"/>
    <n v="97.205309"/>
    <m/>
    <n v="58349248.413755"/>
    <n v="57.45490956609445"/>
  </r>
  <r>
    <x v="449"/>
    <n v="106.7903"/>
    <n v="21.2712"/>
    <n v="98.617199999999997"/>
    <m/>
    <n v="101461440.33"/>
    <n v="105.25210300000001"/>
    <n v="20.964811999999998"/>
    <n v="97.196727999999993"/>
    <m/>
    <n v="58239692.618358001"/>
    <n v="57.400813973205302"/>
  </r>
  <r>
    <x v="450"/>
    <n v="108.5562"/>
    <n v="21.496500000000001"/>
    <n v="98.768000000000001"/>
    <m/>
    <n v="101619033.45"/>
    <n v="106.826641"/>
    <n v="21.15401"/>
    <n v="97.194389999999999"/>
    <m/>
    <n v="58376647.474215001"/>
    <n v="57.446568317281113"/>
  </r>
  <r>
    <x v="451"/>
    <n v="107.6891"/>
    <n v="21.266400000000001"/>
    <n v="98.657899999999998"/>
    <m/>
    <n v="101519247.05"/>
    <n v="106.07752000000001"/>
    <n v="20.948146000000001"/>
    <n v="97.181472999999997"/>
    <m/>
    <n v="58214083.024644002"/>
    <n v="57.342902667483884"/>
  </r>
  <r>
    <x v="452"/>
    <n v="106.0314"/>
    <n v="21.214099999999998"/>
    <n v="98.643100000000004"/>
    <m/>
    <n v="101524729.15000001"/>
    <n v="104.43898799999999"/>
    <n v="20.895499999999998"/>
    <n v="97.161648"/>
    <m/>
    <n v="58226782.526469998"/>
    <n v="57.352315060542068"/>
  </r>
  <r>
    <x v="453"/>
    <n v="107.7073"/>
    <n v="21.4741"/>
    <n v="98.680999999999997"/>
    <m/>
    <n v="101649991.77"/>
    <n v="105.958985"/>
    <n v="21.125530000000001"/>
    <n v="97.079200999999998"/>
    <m/>
    <n v="58075760.008968003"/>
    <n v="57.133069071342433"/>
  </r>
  <r>
    <x v="454"/>
    <n v="107.8985"/>
    <n v="21.436900000000001"/>
    <n v="98.6464"/>
    <m/>
    <n v="101671202.44"/>
    <n v="106.124937"/>
    <n v="21.084534999999999"/>
    <n v="97.024917000000002"/>
    <m/>
    <n v="58117587.688582003"/>
    <n v="57.162290101643464"/>
  </r>
  <r>
    <x v="455"/>
    <n v="106.0604"/>
    <n v="21.3291"/>
    <n v="98.670599999999993"/>
    <m/>
    <n v="101600316.45999999"/>
    <n v="104.389832"/>
    <n v="20.993143"/>
    <n v="97.116429999999994"/>
    <m/>
    <n v="57944223.023207001"/>
    <n v="57.031537934253997"/>
  </r>
  <r>
    <x v="456"/>
    <n v="104.178"/>
    <n v="21.2849"/>
    <n v="98.194599999999994"/>
    <m/>
    <n v="101263620.27"/>
    <n v="102.878013"/>
    <n v="21.019296000000001"/>
    <n v="96.969277000000005"/>
    <m/>
    <n v="57755022.186123997"/>
    <n v="57.03432489588198"/>
  </r>
  <r>
    <x v="457"/>
    <n v="104.2013"/>
    <n v="21.2745"/>
    <n v="98.459299999999999"/>
    <m/>
    <n v="101531216.61"/>
    <n v="102.62981499999999"/>
    <n v="20.953654"/>
    <n v="96.974412000000001"/>
    <m/>
    <n v="57933908.067158997"/>
    <n v="57.060192915538231"/>
  </r>
  <r>
    <x v="458"/>
    <n v="102.589"/>
    <n v="21.065899999999999"/>
    <n v="98.375"/>
    <m/>
    <n v="101416452.15000001"/>
    <n v="101.156171"/>
    <n v="20.771678999999999"/>
    <n v="97.001026999999993"/>
    <m/>
    <n v="57656571.794307999"/>
    <n v="56.851300328501978"/>
  </r>
  <r>
    <x v="459"/>
    <n v="102.524"/>
    <n v="21.221399999999999"/>
    <n v="97.611599999999996"/>
    <m/>
    <n v="101362672.34999999"/>
    <n v="101.145715"/>
    <n v="20.936108999999998"/>
    <n v="96.299355000000006"/>
    <m/>
    <n v="57722947.24955"/>
    <n v="56.946946949302692"/>
  </r>
  <r>
    <x v="460"/>
    <n v="106.5423"/>
    <n v="22.1785"/>
    <n v="99.224599999999995"/>
    <m/>
    <n v="101562397.54000001"/>
    <n v="104.903294"/>
    <n v="21.837313999999999"/>
    <n v="97.698166000000001"/>
    <m/>
    <n v="57957911.596569002"/>
    <n v="57.066308988759815"/>
  </r>
  <r>
    <x v="461"/>
    <n v="106.3391"/>
    <n v="22.145099999999999"/>
    <n v="88.981099999999998"/>
    <m/>
    <n v="101481144.65000001"/>
    <n v="104.787052"/>
    <n v="21.821885999999999"/>
    <n v="87.682396999999995"/>
    <m/>
    <n v="57978857.057873003"/>
    <n v="57.132640016859526"/>
  </r>
  <r>
    <x v="462"/>
    <n v="102.988"/>
    <n v="21.794899999999998"/>
    <n v="80.750200000000007"/>
    <m/>
    <n v="101142795.67"/>
    <n v="101.82435599999999"/>
    <n v="21.548642999999998"/>
    <n v="79.837817000000001"/>
    <m/>
    <n v="57571354.734186001"/>
    <n v="56.920865547383968"/>
  </r>
  <r>
    <x v="463"/>
    <n v="104.0872"/>
    <n v="22.101299999999998"/>
    <n v="80.698999999999998"/>
    <m/>
    <n v="101177944.36"/>
    <n v="102.87538499999999"/>
    <n v="21.843990000000002"/>
    <n v="79.759478000000001"/>
    <m/>
    <n v="53382672.674994998"/>
    <n v="52.761175385274449"/>
  </r>
  <r>
    <x v="464"/>
    <n v="104.741"/>
    <n v="22.012"/>
    <n v="80.732600000000005"/>
    <m/>
    <n v="101265062.16"/>
    <n v="103.432514"/>
    <n v="21.737013000000001"/>
    <n v="79.724041"/>
    <m/>
    <n v="53498382.856518999"/>
    <n v="52.830049886298312"/>
  </r>
  <r>
    <x v="465"/>
    <n v="103.32729999999999"/>
    <n v="21.852699999999999"/>
    <n v="80.793700000000001"/>
    <m/>
    <n v="101217540.53"/>
    <n v="102.08438099999999"/>
    <n v="21.589835000000001"/>
    <n v="79.821837000000002"/>
    <m/>
    <n v="53484229.524667002"/>
    <n v="52.840870509805306"/>
  </r>
  <r>
    <x v="466"/>
    <n v="104.52809999999999"/>
    <n v="22.002199999999998"/>
    <n v="80.6738"/>
    <m/>
    <n v="101307421.62"/>
    <n v="103.179114"/>
    <n v="21.718250999999999"/>
    <n v="79.632665000000003"/>
    <m/>
    <n v="53620975.130561002"/>
    <n v="52.928970329233216"/>
  </r>
  <r>
    <x v="467"/>
    <n v="104.288"/>
    <n v="21.895099999999999"/>
    <n v="80.593199999999996"/>
    <m/>
    <n v="101313730.88"/>
    <n v="102.93570200000001"/>
    <n v="21.611187000000001"/>
    <n v="79.548151000000004"/>
    <m/>
    <n v="53270050.464539997"/>
    <n v="52.57929996441959"/>
  </r>
  <r>
    <x v="468"/>
    <n v="105.35590000000001"/>
    <n v="22.0456"/>
    <n v="80.617199999999997"/>
    <m/>
    <n v="101485085.36"/>
    <n v="103.814171"/>
    <n v="21.722995000000001"/>
    <n v="79.437486000000007"/>
    <m/>
    <n v="53347559.599037997"/>
    <n v="52.566896317618664"/>
  </r>
  <r>
    <x v="469"/>
    <n v="105.2804"/>
    <n v="22.038599999999999"/>
    <n v="80.670100000000005"/>
    <m/>
    <n v="101525059.56999999"/>
    <n v="103.69893"/>
    <n v="21.707547000000002"/>
    <n v="79.458313000000004"/>
    <m/>
    <n v="53356714.627709001"/>
    <n v="52.555216272412387"/>
  </r>
  <r>
    <x v="470"/>
    <n v="106.6739"/>
    <n v="22.2226"/>
    <n v="80.877300000000005"/>
    <m/>
    <n v="101791263.97"/>
    <n v="104.79671399999999"/>
    <n v="21.83154"/>
    <n v="79.454068000000007"/>
    <m/>
    <n v="53592636.654469997"/>
    <n v="52.64954433640284"/>
  </r>
  <r>
    <x v="471"/>
    <n v="105.9212"/>
    <n v="22.191500000000001"/>
    <n v="80.816400000000002"/>
    <m/>
    <n v="101694065.15000001"/>
    <n v="104.156717"/>
    <n v="21.821823999999999"/>
    <n v="79.470123999999998"/>
    <m/>
    <n v="53595192.432792999"/>
    <n v="52.702379783657406"/>
  </r>
  <r>
    <x v="472"/>
    <n v="105.28270000000001"/>
    <n v="22.0503"/>
    <n v="80.768799999999999"/>
    <m/>
    <n v="101680017.61"/>
    <n v="103.54315699999999"/>
    <n v="21.685972"/>
    <n v="79.434290000000004"/>
    <m/>
    <n v="53491149.488260001"/>
    <n v="52.607336963127423"/>
  </r>
  <r>
    <x v="473"/>
    <n v="103.94459999999999"/>
    <n v="21.745999999999999"/>
    <n v="80.843699999999998"/>
    <m/>
    <n v="101620665.33"/>
    <n v="102.286872"/>
    <n v="21.399190999999998"/>
    <n v="79.554389999999998"/>
    <m/>
    <n v="53384240.487700999"/>
    <n v="52.532858660531858"/>
  </r>
  <r>
    <x v="474"/>
    <n v="103.9297"/>
    <n v="21.744199999999999"/>
    <n v="80.898099999999999"/>
    <m/>
    <n v="101676284.45999999"/>
    <n v="102.21626500000001"/>
    <n v="21.385715000000001"/>
    <n v="79.564374999999998"/>
    <m/>
    <n v="53158046.610211998"/>
    <n v="52.281657313239712"/>
  </r>
  <r>
    <x v="475"/>
    <n v="103.663"/>
    <n v="21.681899999999999"/>
    <n v="80.855900000000005"/>
    <m/>
    <n v="101661073.36"/>
    <n v="101.969217"/>
    <n v="21.327632000000001"/>
    <n v="79.534768999999997"/>
    <m/>
    <n v="53170528.412822999"/>
    <n v="52.301757846424337"/>
  </r>
  <r>
    <x v="476"/>
    <n v="104.3365"/>
    <n v="21.7498"/>
    <n v="80.750299999999996"/>
    <m/>
    <n v="101693039.27"/>
    <n v="102.599451"/>
    <n v="21.387698"/>
    <n v="79.405925999999994"/>
    <m/>
    <n v="53124103.492978998"/>
    <n v="52.239665442520511"/>
  </r>
  <r>
    <x v="477"/>
    <n v="105.08029999999999"/>
    <n v="21.700099999999999"/>
    <n v="80.658600000000007"/>
    <m/>
    <n v="101814447.5"/>
    <n v="103.207651"/>
    <n v="21.313379999999999"/>
    <n v="79.221172999999993"/>
    <m/>
    <n v="53015601.227858"/>
    <n v="52.070803829542953"/>
  </r>
  <r>
    <x v="478"/>
    <n v="103.65130000000001"/>
    <n v="21.494599999999998"/>
    <n v="80.656499999999994"/>
    <m/>
    <n v="101687713.7"/>
    <n v="101.930997"/>
    <n v="21.137854000000001"/>
    <n v="79.317841999999999"/>
    <m/>
    <n v="52804659.660924003"/>
    <n v="51.928259314304945"/>
  </r>
  <r>
    <x v="479"/>
    <n v="98.532700000000006"/>
    <n v="20.995699999999999"/>
    <n v="80.709400000000002"/>
    <m/>
    <n v="101178144.43000001"/>
    <n v="97.385360000000006"/>
    <n v="20.751221000000001"/>
    <n v="79.769598999999999"/>
    <m/>
    <n v="52771510.720149003"/>
    <n v="52.157025627860691"/>
  </r>
  <r>
    <x v="480"/>
    <n v="99.970200000000006"/>
    <n v="21.1083"/>
    <n v="80.174800000000005"/>
    <m/>
    <n v="101397779.01000001"/>
    <n v="98.592100000000002"/>
    <n v="20.817319999999999"/>
    <n v="79.069581999999997"/>
    <m/>
    <n v="52747700.813777998"/>
    <n v="52.020568230173893"/>
  </r>
  <r>
    <x v="481"/>
    <n v="101.19929999999999"/>
    <n v="21.234000000000002"/>
    <n v="80.688999999999993"/>
    <m/>
    <n v="101567837.7"/>
    <n v="99.637151000000003"/>
    <n v="20.906224000000002"/>
    <n v="79.443455999999998"/>
    <m/>
    <n v="52729546.771388002"/>
    <n v="51.91559450850454"/>
  </r>
  <r>
    <x v="482"/>
    <n v="99.132900000000006"/>
    <n v="20.8705"/>
    <n v="80.5548"/>
    <m/>
    <n v="101334854.05"/>
    <n v="97.827051999999995"/>
    <n v="20.595579000000001"/>
    <n v="79.493674999999996"/>
    <m/>
    <n v="52532277.333857"/>
    <n v="51.840285187500101"/>
  </r>
  <r>
    <x v="483"/>
    <n v="99.796400000000006"/>
    <n v="21.018599999999999"/>
    <n v="80.464299999999994"/>
    <m/>
    <n v="101383498.55"/>
    <n v="98.434558999999993"/>
    <n v="20.731776"/>
    <n v="79.366269000000003"/>
    <m/>
    <n v="52718198.334802002"/>
    <n v="51.998795749588979"/>
  </r>
  <r>
    <x v="484"/>
    <n v="97.495999999999995"/>
    <n v="20.740300000000001"/>
    <n v="80.497500000000002"/>
    <m/>
    <n v="101124015.59"/>
    <n v="96.412311000000003"/>
    <n v="20.509767"/>
    <n v="79.602753000000007"/>
    <m/>
    <n v="52530584.568719"/>
    <n v="51.94669561155527"/>
  </r>
  <r>
    <x v="485"/>
    <n v="90.628900000000002"/>
    <n v="18.9056"/>
    <n v="79.688400000000001"/>
    <m/>
    <n v="101021850.83"/>
    <n v="89.712175000000002"/>
    <n v="18.714366999999999"/>
    <n v="78.882339999999999"/>
    <m/>
    <n v="52352391.355462"/>
    <n v="51.822839242532616"/>
  </r>
  <r>
    <x v="486"/>
    <n v="90.322400000000002"/>
    <n v="19.089099999999998"/>
    <n v="79.585499999999996"/>
    <m/>
    <n v="100846967.31"/>
    <n v="89.563823999999997"/>
    <n v="18.928778999999999"/>
    <n v="78.917097999999996"/>
    <m/>
    <n v="52451349.342869997"/>
    <n v="52.010834576350128"/>
  </r>
  <r>
    <x v="487"/>
    <n v="89.330600000000004"/>
    <n v="18.956800000000001"/>
    <n v="79.551599999999993"/>
    <m/>
    <n v="100707476.31999999"/>
    <n v="88.703046999999998"/>
    <n v="18.823626999999998"/>
    <n v="78.992744999999999"/>
    <m/>
    <n v="51946489.669692002"/>
    <n v="51.581562330716146"/>
  </r>
  <r>
    <x v="488"/>
    <n v="88.202699999999993"/>
    <n v="18.683299999999999"/>
    <n v="79.648700000000005"/>
    <m/>
    <n v="100640107.84999999"/>
    <n v="87.641699000000003"/>
    <n v="18.564467"/>
    <n v="79.142105000000001"/>
    <m/>
    <n v="49935355.981788002"/>
    <n v="49.617748876237918"/>
  </r>
  <r>
    <x v="489"/>
    <n v="89.427199999999999"/>
    <n v="18.782399999999999"/>
    <n v="79.745900000000006"/>
    <m/>
    <n v="100888701.56"/>
    <n v="88.63946"/>
    <n v="18.616951"/>
    <n v="79.043440000000004"/>
    <m/>
    <n v="49928900.798717"/>
    <n v="49.489090479595028"/>
  </r>
  <r>
    <x v="490"/>
    <n v="89.696899999999999"/>
    <n v="18.735499999999998"/>
    <n v="79.731999999999999"/>
    <m/>
    <n v="100968004.38"/>
    <n v="88.836954000000006"/>
    <n v="18.555878"/>
    <n v="78.967590000000001"/>
    <m/>
    <n v="49904575.970389999"/>
    <n v="49.426128877986649"/>
  </r>
  <r>
    <x v="491"/>
    <n v="88.277500000000003"/>
    <n v="18.446400000000001"/>
    <n v="79.659400000000005"/>
    <m/>
    <n v="100809298.39"/>
    <n v="87.568807000000007"/>
    <n v="18.298311999999999"/>
    <n v="79.019892999999996"/>
    <m/>
    <n v="49791745.670749001"/>
    <n v="49.392016873404017"/>
  </r>
  <r>
    <x v="492"/>
    <n v="86.701499999999996"/>
    <n v="18.232500000000002"/>
    <n v="79.698300000000003"/>
    <m/>
    <n v="100560190.65000001"/>
    <n v="86.218512000000004"/>
    <n v="18.130932000000001"/>
    <n v="79.254324999999994"/>
    <m/>
    <n v="49670517.748834997"/>
    <n v="49.393818197613967"/>
  </r>
  <r>
    <x v="493"/>
    <n v="85.106999999999999"/>
    <n v="17.931000000000001"/>
    <n v="79.693899999999999"/>
    <m/>
    <n v="100272413.87"/>
    <n v="84.875787000000003"/>
    <n v="17.882286000000001"/>
    <n v="79.477393000000006"/>
    <m/>
    <n v="49464959.713131003"/>
    <n v="49.330576380918437"/>
  </r>
  <r>
    <x v="494"/>
    <n v="86.014300000000006"/>
    <n v="18.097000000000001"/>
    <n v="79.753500000000003"/>
    <m/>
    <n v="100450385.73"/>
    <n v="85.628641000000002"/>
    <n v="18.015858999999999"/>
    <n v="79.395911999999996"/>
    <m/>
    <n v="49584821.784965999"/>
    <n v="49.362500128416379"/>
  </r>
  <r>
    <x v="495"/>
    <n v="86.274199999999993"/>
    <n v="18.050999999999998"/>
    <n v="79.761399999999995"/>
    <m/>
    <n v="100579037.03"/>
    <n v="85.777516000000006"/>
    <n v="17.94708"/>
    <n v="79.302211"/>
    <m/>
    <n v="49240746.616452999"/>
    <n v="48.957265917912714"/>
  </r>
  <r>
    <x v="496"/>
    <n v="84.217500000000001"/>
    <n v="17.785799999999998"/>
    <n v="79.603899999999996"/>
    <m/>
    <n v="100270119.43000001"/>
    <n v="83.990624999999994"/>
    <n v="17.737887000000001"/>
    <n v="79.389454000000001"/>
    <m/>
    <n v="48906125.313500002"/>
    <n v="48.774376246397175"/>
  </r>
  <r>
    <x v="497"/>
    <n v="84.311899999999994"/>
    <n v="17.786300000000001"/>
    <n v="79.724999999999994"/>
    <m/>
    <n v="100361547.44"/>
    <n v="84.008171000000004"/>
    <n v="17.722225999999999"/>
    <n v="79.437794999999994"/>
    <m/>
    <n v="49003826.947980002"/>
    <n v="48.827293119684491"/>
  </r>
  <r>
    <x v="498"/>
    <n v="83.9499"/>
    <n v="17.6129"/>
    <n v="79.909000000000006"/>
    <m/>
    <n v="100536488.18000001"/>
    <n v="83.501921999999993"/>
    <n v="17.518913000000001"/>
    <n v="79.482585"/>
    <m/>
    <n v="49064253.557677999"/>
    <n v="48.802434266287101"/>
  </r>
  <r>
    <x v="499"/>
    <n v="84.710700000000003"/>
    <n v="17.6737"/>
    <n v="79.8489"/>
    <m/>
    <n v="100463193.91"/>
    <n v="84.320133999999996"/>
    <n v="17.592213999999998"/>
    <n v="79.48075"/>
    <m/>
    <n v="48958392.183567002"/>
    <n v="48.73266544504488"/>
  </r>
  <r>
    <x v="500"/>
    <n v="108.60550000000001"/>
    <n v="22.668099999999999"/>
    <n v="111.5881"/>
    <m/>
    <n v="100463620.90000001"/>
    <n v="108.10430599999999"/>
    <n v="22.563490999999999"/>
    <n v="111.073142"/>
    <m/>
    <n v="51853269.898434997"/>
    <n v="51.613976715062826"/>
  </r>
  <r>
    <x v="501"/>
    <n v="110.05970000000001"/>
    <n v="22.688400000000001"/>
    <n v="111.5064"/>
    <m/>
    <n v="100667241.28"/>
    <n v="109.33020399999999"/>
    <n v="22.538017"/>
    <n v="110.767315"/>
    <m/>
    <n v="51927377.484443001"/>
    <n v="51.583193126361792"/>
  </r>
  <r>
    <x v="502"/>
    <n v="131.59399999999999"/>
    <n v="27.035799999999998"/>
    <n v="121.7229"/>
    <m/>
    <n v="100489532.81"/>
    <n v="130.95294200000001"/>
    <n v="26.904095999999999"/>
    <n v="121.129929"/>
    <m/>
    <n v="55932290.130700998"/>
    <n v="55.659817064185823"/>
  </r>
  <r>
    <x v="503"/>
    <n v="132.08160000000001"/>
    <n v="26.9419"/>
    <n v="121.6558"/>
    <m/>
    <n v="100787692.87"/>
    <n v="131.04933399999999"/>
    <n v="26.731338999999998"/>
    <n v="120.705015"/>
    <m/>
    <n v="56006209.340538003"/>
    <n v="55.568500226289586"/>
  </r>
  <r>
    <x v="504"/>
    <n v="137.65039999999999"/>
    <n v="28.046199999999999"/>
    <n v="125.9196"/>
    <m/>
    <n v="100714634.40000001"/>
    <n v="136.67368300000001"/>
    <n v="27.847193999999998"/>
    <n v="125.02612000000001"/>
    <m/>
    <n v="57194059.788194999"/>
    <n v="56.788231550384296"/>
  </r>
  <r>
    <x v="505"/>
    <n v="143.8742"/>
    <n v="28.944299999999998"/>
    <n v="132.9014"/>
    <m/>
    <n v="100938659.93000001"/>
    <n v="142.536269"/>
    <n v="28.675138"/>
    <n v="131.66550899999999"/>
    <m/>
    <n v="57870034.759747997"/>
    <n v="57.331883343686464"/>
  </r>
  <r>
    <x v="506"/>
    <n v="144.15469999999999"/>
    <n v="28.7197"/>
    <n v="132.87520000000001"/>
    <m/>
    <n v="100907633.64"/>
    <n v="142.85807199999999"/>
    <n v="28.461375"/>
    <n v="131.68002799999999"/>
    <m/>
    <n v="57696589.148289002"/>
    <n v="57.177625782137007"/>
  </r>
  <r>
    <x v="507"/>
    <n v="144.4751"/>
    <n v="28.818300000000001"/>
    <n v="131.63679999999999"/>
    <m/>
    <n v="100698045.81"/>
    <n v="143.473589"/>
    <n v="28.61853"/>
    <n v="130.72428500000001"/>
    <m/>
    <n v="57663167.359041996"/>
    <n v="57.263442299409206"/>
  </r>
  <r>
    <x v="508"/>
    <n v="145.155"/>
    <n v="28.616599999999998"/>
    <n v="131.6591"/>
    <m/>
    <n v="100697979.34999999"/>
    <n v="144.14887100000001"/>
    <n v="28.418247000000001"/>
    <n v="130.74651600000001"/>
    <m/>
    <n v="57246956.692831002"/>
    <n v="56.850154354990046"/>
  </r>
  <r>
    <x v="509"/>
    <n v="145.8151"/>
    <n v="28.7819"/>
    <n v="131.63829999999999"/>
    <m/>
    <n v="100819004.63"/>
    <n v="144.63056900000001"/>
    <n v="28.548089999999998"/>
    <n v="130.56893400000001"/>
    <m/>
    <n v="57302989.024770997"/>
    <n v="56.837487371621755"/>
  </r>
  <r>
    <x v="510"/>
    <n v="145.84"/>
    <n v="28.525500000000001"/>
    <n v="131.5421"/>
    <m/>
    <n v="100827424.87"/>
    <n v="144.64318599999999"/>
    <n v="28.291409999999999"/>
    <n v="130.46261999999999"/>
    <m/>
    <n v="57146115.789168999"/>
    <n v="56.677154913803754"/>
  </r>
  <r>
    <x v="511"/>
    <n v="144.45269999999999"/>
    <n v="28.4468"/>
    <n v="131.44499999999999"/>
    <m/>
    <n v="100635819"/>
    <n v="143.54004499999999"/>
    <n v="28.267073"/>
    <n v="130.61452800000001"/>
    <m/>
    <n v="57133425.094456002"/>
    <n v="56.772455038554412"/>
  </r>
  <r>
    <x v="512"/>
    <n v="144.0539"/>
    <n v="28.629300000000001"/>
    <n v="131.59030000000001"/>
    <m/>
    <n v="100748506.93000001"/>
    <n v="142.98365699999999"/>
    <n v="28.416599999999999"/>
    <n v="130.61265499999999"/>
    <m/>
    <n v="57289358.805313997"/>
    <n v="56.863729846754552"/>
  </r>
  <r>
    <x v="513"/>
    <n v="143.89349999999999"/>
    <n v="28.497"/>
    <n v="131.61619999999999"/>
    <m/>
    <n v="100915132.22"/>
    <n v="142.588626"/>
    <n v="28.238579999999999"/>
    <n v="130.42266000000001"/>
    <m/>
    <n v="56954187.236323997"/>
    <n v="56.43770758993908"/>
  </r>
  <r>
    <x v="514"/>
    <n v="155.2672"/>
    <n v="30.543900000000001"/>
    <n v="131.27869999999999"/>
    <m/>
    <n v="101047504.01000001"/>
    <n v="153.65763000000001"/>
    <n v="30.227267999999999"/>
    <n v="129.91780600000001"/>
    <m/>
    <n v="59231520.698275998"/>
    <n v="58.617500034849201"/>
  </r>
  <r>
    <x v="515"/>
    <n v="154.4118"/>
    <n v="30.412800000000001"/>
    <n v="131.29390000000001"/>
    <m/>
    <n v="100951269.06999999"/>
    <n v="152.95677000000001"/>
    <n v="30.126218999999999"/>
    <n v="130.05671100000001"/>
    <m/>
    <n v="59147518.872217"/>
    <n v="58.5901687191311"/>
  </r>
  <r>
    <x v="516"/>
    <n v="154.4889"/>
    <n v="30.271899999999999"/>
    <n v="140.1952"/>
    <m/>
    <n v="100970885.48999999"/>
    <n v="153.003412"/>
    <n v="29.980820999999999"/>
    <n v="138.84715299999999"/>
    <m/>
    <n v="59081994.896867998"/>
    <n v="58.513892009711441"/>
  </r>
  <r>
    <x v="517"/>
    <n v="155.7004"/>
    <n v="30.194500000000001"/>
    <n v="139.84200000000001"/>
    <m/>
    <n v="101448421.62"/>
    <n v="153.47739999999999"/>
    <n v="29.763400000000001"/>
    <n v="137.845417"/>
    <m/>
    <n v="59366072.203346997"/>
    <n v="58.518477917495069"/>
  </r>
  <r>
    <x v="518"/>
    <n v="156.8022"/>
    <n v="30.690899999999999"/>
    <n v="140.04069999999999"/>
    <m/>
    <n v="101138474.3"/>
    <n v="155.03714199999999"/>
    <n v="30.345424999999999"/>
    <n v="138.46431899999999"/>
    <m/>
    <n v="59082733.304637998"/>
    <n v="58.417663222192786"/>
  </r>
  <r>
    <x v="519"/>
    <n v="157.53569999999999"/>
    <n v="30.1829"/>
    <n v="146.02350000000001"/>
    <m/>
    <n v="101479762.66"/>
    <n v="155.23853800000001"/>
    <n v="29.742777"/>
    <n v="143.89420699999999"/>
    <m/>
    <n v="58960337.311191998"/>
    <n v="58.100586526531394"/>
  </r>
  <r>
    <x v="520"/>
    <n v="157.89850000000001"/>
    <n v="30.314900000000002"/>
    <n v="145.81890000000001"/>
    <m/>
    <n v="101289150.12"/>
    <n v="155.888859"/>
    <n v="29.929068999999998"/>
    <n v="143.96300099999999"/>
    <m/>
    <n v="59060283.008938998"/>
    <n v="58.308597652333617"/>
  </r>
  <r>
    <x v="521"/>
    <n v="156.99440000000001"/>
    <n v="30.1297"/>
    <n v="145.7516"/>
    <m/>
    <n v="101231012.61"/>
    <n v="155.08528100000001"/>
    <n v="29.763310000000001"/>
    <n v="143.979198"/>
    <m/>
    <n v="58947194.046689004"/>
    <n v="58.23037083881345"/>
  </r>
  <r>
    <x v="522"/>
    <n v="156.47550000000001"/>
    <n v="30.044899999999998"/>
    <n v="145.65690000000001"/>
    <m/>
    <n v="101367361.91"/>
    <n v="154.36477500000001"/>
    <n v="29.639619"/>
    <n v="143.69210899999999"/>
    <m/>
    <n v="58882186.679847002"/>
    <n v="58.087914660466481"/>
  </r>
  <r>
    <x v="523"/>
    <n v="158.85429999999999"/>
    <n v="29.9191"/>
    <n v="160.3732"/>
    <m/>
    <n v="101806540.94"/>
    <n v="156.03545600000001"/>
    <n v="29.388190000000002"/>
    <n v="157.52740299999999"/>
    <m/>
    <n v="58860897.723901004"/>
    <n v="57.816420418989445"/>
  </r>
  <r>
    <x v="524"/>
    <n v="159.52279999999999"/>
    <n v="29.734300000000001"/>
    <n v="160.24109999999999"/>
    <m/>
    <n v="101827253.76000001"/>
    <n v="156.66022000000001"/>
    <n v="29.200728999999999"/>
    <n v="157.36563100000001"/>
    <m/>
    <n v="58683746.081788003"/>
    <n v="57.630687183317001"/>
  </r>
  <r>
    <x v="525"/>
    <n v="186.55099999999999"/>
    <n v="34.379899999999999"/>
    <n v="175.68799999999999"/>
    <m/>
    <n v="101967775.39"/>
    <n v="182.95093700000001"/>
    <n v="33.716436000000002"/>
    <n v="172.297571"/>
    <m/>
    <n v="65265482.776805997"/>
    <n v="64.005988683368486"/>
  </r>
  <r>
    <x v="526"/>
    <n v="183.38820000000001"/>
    <n v="32.6661"/>
    <n v="189.04679999999999"/>
    <m/>
    <n v="102167222.15000001"/>
    <n v="179.49807799999999"/>
    <n v="31.97317"/>
    <n v="185.03664499999999"/>
    <m/>
    <n v="65133914.804783002"/>
    <n v="63.752261668771425"/>
  </r>
  <r>
    <x v="527"/>
    <n v="188.60300000000001"/>
    <n v="34.9544"/>
    <n v="212.67509999999999"/>
    <m/>
    <n v="101586958.90000001"/>
    <n v="185.65670399999999"/>
    <n v="34.408354000000003"/>
    <n v="209.35275799999999"/>
    <m/>
    <n v="66588646.927970998"/>
    <n v="65.548420436051657"/>
  </r>
  <r>
    <x v="528"/>
    <n v="186.6293"/>
    <n v="34.633400000000002"/>
    <n v="212.5968"/>
    <m/>
    <n v="101406263.31999999"/>
    <n v="184.04119600000001"/>
    <n v="34.153117000000002"/>
    <n v="209.64858899999999"/>
    <m/>
    <n v="66074160.085515998"/>
    <n v="65.15786887542717"/>
  </r>
  <r>
    <x v="529"/>
    <n v="190.541"/>
    <n v="35.672800000000002"/>
    <n v="212.33199999999999"/>
    <m/>
    <n v="101229158.48999999"/>
    <n v="188.22738699999999"/>
    <n v="35.239649"/>
    <n v="209.753793"/>
    <m/>
    <n v="65806057.757220998"/>
    <n v="65.00701847059382"/>
  </r>
  <r>
    <x v="530"/>
    <n v="190.55779999999999"/>
    <n v="35.096400000000003"/>
    <n v="212.31720000000001"/>
    <m/>
    <n v="101509446.06999999"/>
    <n v="187.72420399999999"/>
    <n v="34.574516000000003"/>
    <n v="209.160042"/>
    <m/>
    <n v="65570096.720403001"/>
    <n v="64.595068990117881"/>
  </r>
  <r>
    <x v="531"/>
    <n v="197.4735"/>
    <n v="36.296100000000003"/>
    <n v="212.15299999999999"/>
    <m/>
    <n v="101746020.72"/>
    <n v="194.08474000000001"/>
    <n v="35.673237999999998"/>
    <n v="208.51233099999999"/>
    <m/>
    <n v="66604957.264363997"/>
    <n v="65.461977572231092"/>
  </r>
  <r>
    <x v="532"/>
    <n v="205.4272"/>
    <n v="37.903500000000001"/>
    <n v="211.9598"/>
    <m/>
    <n v="101717684.27"/>
    <n v="201.95819599999999"/>
    <n v="37.263432000000002"/>
    <n v="208.380481"/>
    <m/>
    <n v="68029231.962366"/>
    <n v="66.880437212656958"/>
  </r>
  <r>
    <x v="533"/>
    <n v="218.80510000000001"/>
    <n v="40.287500000000001"/>
    <n v="231.2647"/>
    <m/>
    <n v="101836307.25"/>
    <n v="214.85961699999999"/>
    <n v="39.561038000000003"/>
    <n v="227.09454600000001"/>
    <m/>
    <n v="70703993.651870996"/>
    <n v="69.429062739184317"/>
  </r>
  <r>
    <x v="534"/>
    <n v="218.52600000000001"/>
    <n v="39.981200000000001"/>
    <n v="231.31309999999999"/>
    <m/>
    <n v="101807949.65000001"/>
    <n v="214.645321"/>
    <n v="39.271197000000001"/>
    <n v="227.205342"/>
    <m/>
    <n v="70604491.343731999"/>
    <n v="69.350666216596366"/>
  </r>
  <r>
    <x v="535"/>
    <n v="220.74420000000001"/>
    <n v="40.025799999999997"/>
    <n v="231.2482"/>
    <m/>
    <n v="102004870.02"/>
    <n v="216.40555000000001"/>
    <n v="39.239106999999997"/>
    <n v="226.70309800000001"/>
    <m/>
    <n v="70257034.083510995"/>
    <n v="68.876156667554952"/>
  </r>
  <r>
    <x v="536"/>
    <n v="220.9725"/>
    <n v="40.467700000000001"/>
    <n v="231.5461"/>
    <m/>
    <n v="101803769.78"/>
    <n v="217.057286"/>
    <n v="39.750689000000001"/>
    <n v="227.44354200000001"/>
    <m/>
    <n v="70271364.236286998"/>
    <n v="69.026288896909065"/>
  </r>
  <r>
    <x v="537"/>
    <n v="218.84020000000001"/>
    <n v="39.7376"/>
    <n v="231.36429999999999"/>
    <m/>
    <n v="102174421.59999999"/>
    <n v="214.18295900000001"/>
    <n v="38.891925999999998"/>
    <n v="226.440528"/>
    <m/>
    <n v="70231781.574911997"/>
    <n v="68.737146220274752"/>
  </r>
  <r>
    <x v="538"/>
    <n v="217.97640000000001"/>
    <n v="40.348399999999998"/>
    <n v="234.28450000000001"/>
    <m/>
    <n v="101337115.89"/>
    <n v="215.10025999999999"/>
    <n v="39.816014000000003"/>
    <n v="231.19317899999999"/>
    <m/>
    <n v="69719530.558411002"/>
    <n v="68.79960017225136"/>
  </r>
  <r>
    <x v="539"/>
    <n v="217.85640000000001"/>
    <n v="40.616799999999998"/>
    <n v="234.2749"/>
    <m/>
    <n v="101475264.22"/>
    <n v="214.689168"/>
    <n v="40.026305999999998"/>
    <n v="230.86897300000001"/>
    <m/>
    <n v="69832343.887654006"/>
    <n v="68.817109691142434"/>
  </r>
  <r>
    <x v="540"/>
    <n v="217.81989999999999"/>
    <n v="40.287799999999997"/>
    <n v="234.3126"/>
    <m/>
    <n v="101616998.78"/>
    <n v="214.353802"/>
    <n v="39.646712999999998"/>
    <n v="230.584059"/>
    <m/>
    <n v="69636483.625515997"/>
    <n v="68.528380548099463"/>
  </r>
  <r>
    <x v="541"/>
    <n v="216.4939"/>
    <n v="40.7393"/>
    <n v="226.85900000000001"/>
    <m/>
    <n v="101671230.48999999"/>
    <n v="212.935261"/>
    <n v="40.069643999999997"/>
    <n v="223.12998400000001"/>
    <m/>
    <n v="69913936.757663995"/>
    <n v="68.764719794101907"/>
  </r>
  <r>
    <x v="542"/>
    <n v="216.2456"/>
    <n v="41.014699999999998"/>
    <n v="223.61930000000001"/>
    <m/>
    <n v="101765603.88"/>
    <n v="212.49380099999999"/>
    <n v="40.303106999999997"/>
    <n v="219.73956999999999"/>
    <m/>
    <n v="70128462.526103005"/>
    <n v="68.911753925026687"/>
  </r>
  <r>
    <x v="543"/>
    <n v="217.19049999999999"/>
    <n v="40.7029"/>
    <n v="223.70179999999999"/>
    <m/>
    <n v="102088092.72"/>
    <n v="212.748122"/>
    <n v="39.870370000000001"/>
    <n v="219.12624099999999"/>
    <m/>
    <n v="70100899.792934999"/>
    <n v="68.66706775020549"/>
  </r>
  <r>
    <x v="544"/>
    <n v="217.38290000000001"/>
    <n v="41.402500000000003"/>
    <n v="223.6516"/>
    <m/>
    <n v="101798383.88"/>
    <n v="213.542585"/>
    <n v="40.671078000000001"/>
    <n v="219.70054099999999"/>
    <m/>
    <n v="70479815.956818998"/>
    <n v="69.234710091174591"/>
  </r>
  <r>
    <x v="545"/>
    <n v="220.85409999999999"/>
    <n v="42.151000000000003"/>
    <n v="228.72669999999999"/>
    <m/>
    <n v="101685294.27"/>
    <n v="217.193746"/>
    <n v="41.452404999999999"/>
    <n v="224.935869"/>
    <m/>
    <n v="70720106.957350001"/>
    <n v="69.54801819186396"/>
  </r>
  <r>
    <x v="546"/>
    <n v="225.74469999999999"/>
    <n v="43.105400000000003"/>
    <n v="213.3169"/>
    <m/>
    <n v="101489396.22"/>
    <n v="222.43180899999999"/>
    <n v="42.472811999999998"/>
    <n v="210.18639200000001"/>
    <m/>
    <n v="71758048.987342998"/>
    <n v="70.704971809854953"/>
  </r>
  <r>
    <x v="547"/>
    <n v="226.39099999999999"/>
    <n v="43.070700000000002"/>
    <n v="214.77260000000001"/>
    <m/>
    <n v="101589217.43000001"/>
    <n v="222.84943799999999"/>
    <n v="42.396920999999999"/>
    <n v="211.412791"/>
    <m/>
    <n v="71790749.494007006"/>
    <n v="70.667686305856606"/>
  </r>
  <r>
    <x v="548"/>
    <n v="226.4409"/>
    <n v="43.311399999999999"/>
    <n v="214.71729999999999"/>
    <m/>
    <n v="101667494.81999999"/>
    <n v="222.72694000000001"/>
    <n v="42.601030000000002"/>
    <n v="211.19562400000001"/>
    <m/>
    <n v="71566718.720023006"/>
    <n v="70.39292041839947"/>
  </r>
  <r>
    <x v="549"/>
    <n v="228.17859999999999"/>
    <n v="43.342100000000002"/>
    <n v="214.69749999999999"/>
    <m/>
    <n v="101726976.29000001"/>
    <n v="224.30490699999999"/>
    <n v="42.606299"/>
    <n v="211.05267000000001"/>
    <m/>
    <n v="71807240.076075003"/>
    <n v="70.588198622329273"/>
  </r>
  <r>
    <x v="550"/>
    <n v="227.3973"/>
    <n v="42.786200000000001"/>
    <n v="214.827"/>
    <m/>
    <n v="102094950.31999999"/>
    <n v="222.73119199999999"/>
    <n v="41.908242999999999"/>
    <n v="210.41883000000001"/>
    <m/>
    <n v="71570261.122342005"/>
    <n v="70.101666045202705"/>
  </r>
  <r>
    <x v="551"/>
    <n v="228.16679999999999"/>
    <n v="42.916600000000003"/>
    <n v="215.0197"/>
    <m/>
    <n v="102259538.2"/>
    <n v="223.125201"/>
    <n v="41.968310000000002"/>
    <n v="210.26860099999999"/>
    <m/>
    <n v="71838748.373425007"/>
    <n v="70.251391349843786"/>
  </r>
  <r>
    <x v="552"/>
    <n v="227.18770000000001"/>
    <n v="43.3904"/>
    <n v="214.68790000000001"/>
    <m/>
    <n v="101971153.41"/>
    <n v="222.79604800000001"/>
    <n v="42.551642000000001"/>
    <n v="210.53787500000001"/>
    <m/>
    <n v="71991747.902925998"/>
    <n v="70.600111399608807"/>
  </r>
  <r>
    <x v="553"/>
    <n v="227.11869999999999"/>
    <n v="43.6447"/>
    <n v="214.68459999999999"/>
    <m/>
    <n v="102141838.25"/>
    <n v="222.35619"/>
    <n v="42.729503000000001"/>
    <n v="210.18282400000001"/>
    <m/>
    <n v="72106270.131688997"/>
    <n v="70.59425536791629"/>
  </r>
  <r>
    <x v="554"/>
    <n v="227.92330000000001"/>
    <n v="43.212699999999998"/>
    <n v="214.79949999999999"/>
    <m/>
    <n v="102439592.43000001"/>
    <n v="222.49532099999999"/>
    <n v="42.183591999999997"/>
    <n v="209.68406300000001"/>
    <m/>
    <n v="71964442.262078002"/>
    <n v="70.250613610409886"/>
  </r>
  <r>
    <x v="555"/>
    <n v="226.5703"/>
    <n v="43.315199999999997"/>
    <n v="214.69820000000001"/>
    <m/>
    <n v="102332712.58"/>
    <n v="221.40554499999999"/>
    <n v="42.327813999999996"/>
    <n v="209.80407400000001"/>
    <m/>
    <n v="71982531.212164"/>
    <n v="70.341662404278267"/>
  </r>
  <r>
    <x v="556"/>
    <n v="235.11500000000001"/>
    <n v="44.784700000000001"/>
    <n v="222.9657"/>
    <m/>
    <n v="102386419.90000001"/>
    <n v="229.63494600000001"/>
    <n v="43.740859"/>
    <n v="217.768822"/>
    <m/>
    <n v="72841093.417105004"/>
    <n v="71.143315185986893"/>
  </r>
  <r>
    <x v="557"/>
    <n v="235.0796"/>
    <n v="43.842399999999998"/>
    <n v="222.5735"/>
    <m/>
    <n v="102550984.67"/>
    <n v="229.23192900000001"/>
    <n v="42.751807999999997"/>
    <n v="217.03692100000001"/>
    <m/>
    <n v="72419835.946337998"/>
    <n v="70.618372099866832"/>
  </r>
  <r>
    <x v="558"/>
    <n v="236.4051"/>
    <n v="44.256900000000002"/>
    <n v="222.4693"/>
    <m/>
    <n v="102219888.79000001"/>
    <n v="231.27113800000001"/>
    <n v="43.295782000000003"/>
    <n v="217.637979"/>
    <m/>
    <n v="72766904.940723002"/>
    <n v="71.186640684196931"/>
  </r>
  <r>
    <x v="559"/>
    <n v="233.602"/>
    <n v="43.075099999999999"/>
    <n v="222.57470000000001"/>
    <m/>
    <n v="102707831.02"/>
    <n v="227.44322199999999"/>
    <n v="41.939450999999998"/>
    <n v="216.70665"/>
    <m/>
    <n v="72688455.114273995"/>
    <n v="70.772067127110873"/>
  </r>
  <r>
    <x v="560"/>
    <n v="231.89760000000001"/>
    <n v="42.782499999999999"/>
    <n v="222.7757"/>
    <m/>
    <n v="102248086.55"/>
    <n v="226.79896299999999"/>
    <n v="41.841858999999999"/>
    <n v="217.877622"/>
    <m/>
    <n v="71548190.358876005"/>
    <n v="69.975089777243369"/>
  </r>
  <r>
    <x v="561"/>
    <n v="232.49299999999999"/>
    <n v="42.875599999999999"/>
    <n v="222.63570000000001"/>
    <m/>
    <n v="102313928.87"/>
    <n v="227.23494500000001"/>
    <n v="41.905926999999998"/>
    <n v="217.60057699999999"/>
    <m/>
    <n v="71696471.449396998"/>
    <n v="70.074986115032758"/>
  </r>
  <r>
    <x v="562"/>
    <n v="235.0624"/>
    <n v="42.781399999999998"/>
    <n v="222.37270000000001"/>
    <m/>
    <n v="102644974.84"/>
    <n v="229.005268"/>
    <n v="41.679001"/>
    <n v="216.64255900000001"/>
    <m/>
    <n v="71663543.868590996"/>
    <n v="69.81690431538226"/>
  </r>
  <r>
    <x v="563"/>
    <n v="234.08869999999999"/>
    <n v="43.026000000000003"/>
    <n v="222.44139999999999"/>
    <m/>
    <n v="102472326.40000001"/>
    <n v="228.44089500000001"/>
    <n v="41.987921999999998"/>
    <n v="217.07460699999999"/>
    <m/>
    <n v="71838976.414761007"/>
    <n v="70.105733848900883"/>
  </r>
  <r>
    <x v="564"/>
    <n v="234.68270000000001"/>
    <n v="42.531399999999998"/>
    <n v="222.59970000000001"/>
    <m/>
    <n v="102980263.04000001"/>
    <n v="227.89095"/>
    <n v="41.300535000000004"/>
    <n v="216.157634"/>
    <m/>
    <n v="71840377.795371994"/>
    <n v="69.761307336598534"/>
  </r>
  <r>
    <x v="565"/>
    <n v="231.59190000000001"/>
    <n v="42.065199999999997"/>
    <n v="222.8415"/>
    <m/>
    <n v="102699325.23999999"/>
    <n v="225.50479200000001"/>
    <n v="40.959567999999997"/>
    <n v="216.984386"/>
    <m/>
    <n v="71506758.278665006"/>
    <n v="69.627291232497896"/>
  </r>
  <r>
    <x v="566"/>
    <n v="228.69800000000001"/>
    <n v="41.237000000000002"/>
    <n v="222.8904"/>
    <m/>
    <n v="102738290.12"/>
    <n v="222.602498"/>
    <n v="40.137908000000003"/>
    <n v="216.94968800000001"/>
    <m/>
    <n v="71415321.768512994"/>
    <n v="69.511884697612487"/>
  </r>
  <r>
    <x v="567"/>
    <n v="227.57839999999999"/>
    <n v="41.694299999999998"/>
    <n v="222.87690000000001"/>
    <m/>
    <n v="102504169.06"/>
    <n v="222.018677"/>
    <n v="40.675711"/>
    <n v="217.43203399999999"/>
    <m/>
    <n v="71682906.173296005"/>
    <n v="69.931698223256646"/>
  </r>
  <r>
    <x v="568"/>
    <n v="229.9324"/>
    <n v="41.893300000000004"/>
    <n v="222.63040000000001"/>
    <m/>
    <n v="102858992.63"/>
    <n v="223.541369"/>
    <n v="40.728864999999999"/>
    <n v="216.44233"/>
    <m/>
    <n v="71754820.371347994"/>
    <n v="69.760376352762265"/>
  </r>
  <r>
    <x v="569"/>
    <n v="229.23939999999999"/>
    <n v="41.893500000000003"/>
    <n v="222.64019999999999"/>
    <m/>
    <n v="102743449.31"/>
    <n v="223.11826400000001"/>
    <n v="40.774861999999999"/>
    <n v="216.69527500000001"/>
    <m/>
    <n v="71760150.854144007"/>
    <n v="69.84401568768395"/>
  </r>
  <r>
    <x v="570"/>
    <n v="230.3897"/>
    <n v="41.981200000000001"/>
    <n v="222.661"/>
    <m/>
    <n v="103035368.02"/>
    <n v="223.60254"/>
    <n v="40.744456"/>
    <n v="216.10152299999999"/>
    <m/>
    <n v="71497543.267548993"/>
    <n v="69.391263059953104"/>
  </r>
  <r>
    <x v="571"/>
    <n v="235.29689999999999"/>
    <n v="42.968499999999999"/>
    <n v="222.54400000000001"/>
    <m/>
    <n v="102859301.28"/>
    <n v="228.75607500000001"/>
    <n v="41.774054"/>
    <n v="216.35768200000001"/>
    <m/>
    <n v="72709771.245064005"/>
    <n v="70.68857200102498"/>
  </r>
  <r>
    <x v="572"/>
    <n v="235.1558"/>
    <n v="43.183"/>
    <n v="222.50290000000001"/>
    <m/>
    <n v="102903632.45"/>
    <n v="228.52040700000001"/>
    <n v="41.964505000000003"/>
    <n v="216.22453400000001"/>
    <m/>
    <n v="72771854.480254993"/>
    <n v="70.718450600482171"/>
  </r>
  <r>
    <x v="573"/>
    <n v="240.25049999999999"/>
    <n v="45.0396"/>
    <n v="228.1121"/>
    <m/>
    <n v="102555743.95999999"/>
    <n v="234.263329"/>
    <n v="43.917189"/>
    <n v="222.427425"/>
    <m/>
    <n v="73727190.200797006"/>
    <n v="71.889869210595322"/>
  </r>
  <r>
    <x v="574"/>
    <n v="240.3879"/>
    <n v="45.235599999999998"/>
    <n v="228.4205"/>
    <m/>
    <n v="102479346.08"/>
    <n v="234.572047"/>
    <n v="44.141187000000002"/>
    <n v="222.894182"/>
    <m/>
    <n v="73864922.545838997"/>
    <n v="72.077862878024916"/>
  </r>
  <r>
    <x v="575"/>
    <n v="246.9051"/>
    <n v="46.677700000000002"/>
    <n v="228.79759999999999"/>
    <m/>
    <n v="102530269.20999999"/>
    <n v="240.81191000000001"/>
    <n v="45.525775000000003"/>
    <n v="223.15127200000001"/>
    <m/>
    <n v="75050975.462804005"/>
    <n v="73.198847560895828"/>
  </r>
  <r>
    <x v="576"/>
    <n v="246.4485"/>
    <n v="46.612200000000001"/>
    <n v="228.77780000000001"/>
    <m/>
    <n v="102404104.69"/>
    <n v="240.66271599999999"/>
    <n v="45.517901999999999"/>
    <n v="223.40686500000001"/>
    <m/>
    <n v="74390515.904982001"/>
    <n v="72.644076260593891"/>
  </r>
  <r>
    <x v="577"/>
    <n v="261.55"/>
    <n v="49.776200000000003"/>
    <n v="228.06110000000001"/>
    <m/>
    <n v="102228392.25"/>
    <n v="255.84868800000001"/>
    <n v="48.69117"/>
    <n v="223.08978500000001"/>
    <m/>
    <n v="77284876.917827994"/>
    <n v="75.600207747401001"/>
  </r>
  <r>
    <x v="578"/>
    <n v="262.3494"/>
    <n v="49.294199999999996"/>
    <n v="228.15010000000001"/>
    <m/>
    <n v="102681849.27"/>
    <n v="255.49734599999999"/>
    <n v="48.006732"/>
    <n v="222.19126499999999"/>
    <m/>
    <n v="77133427.151807994"/>
    <n v="75.118852747759817"/>
  </r>
  <r>
    <x v="579"/>
    <n v="261.08839999999998"/>
    <n v="48.548999999999999"/>
    <n v="227.98869999999999"/>
    <m/>
    <n v="102462722.16"/>
    <n v="254.813062"/>
    <n v="47.382109999999997"/>
    <n v="222.50892300000001"/>
    <m/>
    <n v="76746874.248090997"/>
    <n v="74.902240180821494"/>
  </r>
  <r>
    <x v="580"/>
    <n v="260.9753"/>
    <n v="48.389299999999999"/>
    <n v="228.02440000000001"/>
    <m/>
    <n v="103226691.8"/>
    <n v="252.817654"/>
    <n v="46.876731999999997"/>
    <n v="220.89674299999999"/>
    <m/>
    <n v="77190174.495694995"/>
    <n v="74.777340191478459"/>
  </r>
  <r>
    <x v="581"/>
    <n v="261.62950000000001"/>
    <n v="49.063600000000001"/>
    <n v="228.00470000000001"/>
    <m/>
    <n v="102462070.73"/>
    <n v="255.34278"/>
    <n v="47.884645999999996"/>
    <n v="222.52595400000001"/>
    <m/>
    <n v="76613848.340885997"/>
    <n v="74.77288697665773"/>
  </r>
  <r>
    <x v="582"/>
    <n v="261.70229999999998"/>
    <n v="48.362900000000003"/>
    <n v="227.84979999999999"/>
    <m/>
    <n v="102859136.19"/>
    <n v="254.42786100000001"/>
    <n v="47.018574999999998"/>
    <n v="221.516346"/>
    <m/>
    <n v="76391327.988500997"/>
    <n v="74.267907371292694"/>
  </r>
  <r>
    <x v="583"/>
    <n v="263.17689999999999"/>
    <n v="48.534300000000002"/>
    <n v="227.88560000000001"/>
    <m/>
    <n v="102994535.5"/>
    <n v="255.52511000000001"/>
    <n v="47.123179999999998"/>
    <n v="221.259894"/>
    <m/>
    <n v="76540139.089162007"/>
    <n v="74.3147573000725"/>
  </r>
  <r>
    <x v="584"/>
    <n v="264.67140000000001"/>
    <n v="48.252699999999997"/>
    <n v="227.82689999999999"/>
    <m/>
    <n v="103407407"/>
    <n v="255.95013700000001"/>
    <n v="46.662711999999999"/>
    <n v="220.31971100000001"/>
    <m/>
    <n v="76580541.951049"/>
    <n v="74.057114642715106"/>
  </r>
  <r>
    <x v="585"/>
    <n v="263.2346"/>
    <n v="48.221400000000003"/>
    <n v="227.94929999999999"/>
    <m/>
    <n v="103564162.15000001"/>
    <n v="254.175377"/>
    <n v="46.561860000000003"/>
    <n v="220.104422"/>
    <m/>
    <n v="76740191.661394998"/>
    <n v="74.099176846761168"/>
  </r>
  <r>
    <x v="586"/>
    <n v="265.22590000000002"/>
    <n v="48.401000000000003"/>
    <n v="227.80510000000001"/>
    <m/>
    <n v="103692771.09999999"/>
    <n v="255.78051099999999"/>
    <n v="46.677314000000003"/>
    <n v="219.692364"/>
    <m/>
    <n v="76920132.656817004"/>
    <n v="74.180805316347659"/>
  </r>
  <r>
    <x v="587"/>
    <n v="265.67039999999997"/>
    <n v="48.628700000000002"/>
    <n v="227.7723"/>
    <m/>
    <n v="103803113.95999999"/>
    <n v="255.93683100000001"/>
    <n v="46.847053000000002"/>
    <n v="219.427232"/>
    <m/>
    <n v="77045906.088727996"/>
    <n v="74.223116387835191"/>
  </r>
  <r>
    <x v="588"/>
    <n v="263.29329999999999"/>
    <n v="47.804200000000002"/>
    <n v="227.91480000000001"/>
    <m/>
    <n v="104078200.37"/>
    <n v="252.976415"/>
    <n v="45.931040000000003"/>
    <n v="218.98418599999999"/>
    <m/>
    <n v="77020025.799825996"/>
    <n v="74.002072985522744"/>
  </r>
  <r>
    <x v="589"/>
    <n v="264.65269999999998"/>
    <n v="48.362499999999997"/>
    <n v="230.6628"/>
    <m/>
    <n v="103925368.65000001"/>
    <n v="254.65649400000001"/>
    <n v="46.535798"/>
    <n v="221.95042799999999"/>
    <m/>
    <n v="77424313.291657001"/>
    <n v="74.499916909033743"/>
  </r>
  <r>
    <x v="590"/>
    <n v="265.22930000000002"/>
    <n v="47.995600000000003"/>
    <n v="230.47040000000001"/>
    <m/>
    <n v="104320150.75"/>
    <n v="254.24551099999999"/>
    <n v="46.007986000000002"/>
    <n v="220.926061"/>
    <m/>
    <n v="77254401.377602994"/>
    <n v="74.055109029453732"/>
  </r>
  <r>
    <x v="591"/>
    <n v="264.19560000000001"/>
    <n v="48.449800000000003"/>
    <n v="230.57140000000001"/>
    <m/>
    <n v="104132933.8"/>
    <n v="253.709936"/>
    <n v="46.526874999999997"/>
    <n v="221.42024799999999"/>
    <m/>
    <n v="76983956.043342993"/>
    <n v="73.928538488313478"/>
  </r>
  <r>
    <x v="592"/>
    <n v="264.13029999999998"/>
    <n v="48.665799999999997"/>
    <n v="230.54069999999999"/>
    <m/>
    <n v="104341157.56"/>
    <n v="253.14104800000001"/>
    <n v="46.641038999999999"/>
    <n v="220.948958"/>
    <m/>
    <n v="77020921.158671007"/>
    <n v="73.816433476292559"/>
  </r>
  <r>
    <x v="593"/>
    <n v="270.11489999999998"/>
    <n v="51.310600000000001"/>
    <n v="257.70049999999998"/>
    <m/>
    <n v="103844443.25"/>
    <n v="260.11492900000002"/>
    <n v="49.411020999999998"/>
    <n v="248.16012499999999"/>
    <m/>
    <n v="78687746.124899"/>
    <n v="75.774633347941801"/>
  </r>
  <r>
    <x v="594"/>
    <n v="283.74489999999997"/>
    <n v="53.347099999999998"/>
    <n v="257.0181"/>
    <m/>
    <n v="104279475.19"/>
    <n v="272.10043000000002"/>
    <n v="51.157814000000002"/>
    <n v="246.47045800000001"/>
    <m/>
    <n v="80399847.765724003"/>
    <n v="77.100357111726282"/>
  </r>
  <r>
    <x v="595"/>
    <n v="286.22489999999999"/>
    <n v="53.929499999999997"/>
    <n v="286.7045"/>
    <m/>
    <n v="104302161.48"/>
    <n v="274.41895299999999"/>
    <n v="51.705064999999998"/>
    <n v="274.87877099999997"/>
    <m/>
    <n v="80826788.578568995"/>
    <n v="77.49291810608122"/>
  </r>
  <r>
    <x v="596"/>
    <n v="285.89749999999998"/>
    <n v="53.713099999999997"/>
    <n v="286.68419999999998"/>
    <m/>
    <n v="104406442.18000001"/>
    <n v="273.83128299999998"/>
    <n v="51.446154999999997"/>
    <n v="274.58478000000002"/>
    <m/>
    <n v="80662662.853804007"/>
    <n v="77.258319668377382"/>
  </r>
  <r>
    <x v="597"/>
    <n v="286.48669999999998"/>
    <n v="54.116"/>
    <n v="286.57960000000003"/>
    <m/>
    <n v="104401529.81"/>
    <n v="274.40852699999999"/>
    <n v="51.834488999999998"/>
    <n v="274.49750999999998"/>
    <m/>
    <n v="80871439.297594994"/>
    <n v="77.461929384342028"/>
  </r>
  <r>
    <x v="598"/>
    <n v="300.74849999999998"/>
    <n v="57.117100000000001"/>
    <n v="326.04750000000001"/>
    <m/>
    <n v="104177850.02"/>
    <n v="288.687566"/>
    <n v="54.826529999999998"/>
    <n v="312.97199899999998"/>
    <m/>
    <n v="83739539.818277001"/>
    <n v="80.381328470688089"/>
  </r>
  <r>
    <x v="599"/>
    <n v="315.06569999999999"/>
    <n v="59.025700000000001"/>
    <n v="335.69240000000002"/>
    <m/>
    <n v="104519004.45999999"/>
    <n v="301.44345700000002"/>
    <n v="56.473652999999999"/>
    <n v="321.178337"/>
    <m/>
    <n v="85088554.132894993"/>
    <n v="81.409648486901602"/>
  </r>
  <r>
    <x v="600"/>
    <n v="315.30279999999999"/>
    <n v="59.175199999999997"/>
    <n v="335.71699999999998"/>
    <m/>
    <n v="104570471.25"/>
    <n v="301.52183100000002"/>
    <n v="56.588824000000002"/>
    <n v="321.04378600000001"/>
    <m/>
    <n v="85120144.359114006"/>
    <n v="81.399790343886409"/>
  </r>
  <r>
    <x v="601"/>
    <n v="315.05700000000002"/>
    <n v="58.8337"/>
    <n v="335.72699999999998"/>
    <m/>
    <n v="104886031.31999999"/>
    <n v="300.38032299999998"/>
    <n v="56.092979"/>
    <n v="320.08742799999999"/>
    <m/>
    <n v="85018659.036505997"/>
    <n v="81.058133258107532"/>
  </r>
  <r>
    <x v="602"/>
    <n v="314.5908"/>
    <n v="59.067799999999998"/>
    <n v="335.7765"/>
    <m/>
    <n v="104962096.87"/>
    <n v="299.718479"/>
    <n v="56.275362000000001"/>
    <n v="319.90262200000001"/>
    <m/>
    <n v="84493115.892949998"/>
    <n v="80.498692778211449"/>
  </r>
  <r>
    <x v="603"/>
    <n v="315.15559999999999"/>
    <n v="58.904499999999999"/>
    <n v="335.79430000000002"/>
    <m/>
    <n v="105362733.70999999"/>
    <n v="299.11486600000001"/>
    <n v="55.906388999999997"/>
    <n v="318.703101"/>
    <m/>
    <n v="84436518.467988998"/>
    <n v="80.138883545288181"/>
  </r>
  <r>
    <x v="604"/>
    <n v="314.815"/>
    <n v="57.640500000000003"/>
    <n v="335.4051"/>
    <m/>
    <n v="105766498.39"/>
    <n v="297.65096199999999"/>
    <n v="54.497881"/>
    <n v="317.118469"/>
    <m/>
    <n v="83987908.731712997"/>
    <n v="79.408801473240302"/>
  </r>
  <r>
    <x v="605"/>
    <n v="319.69409999999999"/>
    <n v="58.860199999999999"/>
    <n v="334.90359999999998"/>
    <m/>
    <n v="105540814.81"/>
    <n v="302.91039599999999"/>
    <n v="55.770083"/>
    <n v="317.32140800000002"/>
    <m/>
    <n v="85083439.796820998"/>
    <n v="80.616622062272853"/>
  </r>
  <r>
    <x v="606"/>
    <n v="320.2124"/>
    <n v="58.732399999999998"/>
    <n v="334.48360000000002"/>
    <m/>
    <n v="105671671.48"/>
    <n v="303.02577400000001"/>
    <n v="55.580080000000002"/>
    <n v="316.531001"/>
    <m/>
    <n v="85175623.28678"/>
    <n v="80.604027639423492"/>
  </r>
  <r>
    <x v="607"/>
    <n v="321.32130000000001"/>
    <n v="58.610799999999998"/>
    <n v="333.97579999999999"/>
    <m/>
    <n v="105700086.43000001"/>
    <n v="303.99341299999998"/>
    <n v="55.450097"/>
    <n v="315.96549399999998"/>
    <m/>
    <n v="84916264.958492994"/>
    <n v="80.336987249985725"/>
  </r>
  <r>
    <x v="608"/>
    <n v="321.37310000000002"/>
    <n v="58.295499999999997"/>
    <n v="333.85090000000002"/>
    <m/>
    <n v="105857269.64"/>
    <n v="303.590959"/>
    <n v="55.069907000000001"/>
    <n v="315.37833999999998"/>
    <m/>
    <n v="84738185.956608996"/>
    <n v="80.04947250650531"/>
  </r>
  <r>
    <x v="609"/>
    <n v="315.47660000000002"/>
    <n v="56.368299999999998"/>
    <n v="334.15499999999997"/>
    <m/>
    <n v="105676880.04000001"/>
    <n v="298.52944200000002"/>
    <n v="53.340238999999997"/>
    <n v="316.204453"/>
    <m/>
    <n v="84109448.019888997"/>
    <n v="79.591153701786553"/>
  </r>
  <r>
    <x v="610"/>
    <n v="315.82389999999998"/>
    <n v="56.2102"/>
    <n v="334.09899999999999"/>
    <m/>
    <n v="105804643.90000001"/>
    <n v="298.49720000000002"/>
    <n v="53.126401999999999"/>
    <n v="315.76969400000002"/>
    <m/>
    <n v="84146126.173664004"/>
    <n v="79.529709729181363"/>
  </r>
  <r>
    <x v="611"/>
    <n v="316.99709999999999"/>
    <n v="56.247300000000003"/>
    <n v="327.91489999999999"/>
    <m/>
    <n v="105891520.04000001"/>
    <n v="299.360232"/>
    <n v="53.117851000000002"/>
    <n v="309.67059499999999"/>
    <m/>
    <n v="84145797.842708007"/>
    <n v="79.464151436226743"/>
  </r>
  <r>
    <x v="612"/>
    <n v="316.32470000000001"/>
    <n v="55.6601"/>
    <n v="328.02030000000002"/>
    <m/>
    <n v="105746357.26000001"/>
    <n v="299.13531599999999"/>
    <n v="52.635477000000002"/>
    <n v="310.19536599999998"/>
    <m/>
    <n v="83095334.513354003"/>
    <n v="78.579855293782259"/>
  </r>
  <r>
    <x v="613"/>
    <n v="318.40379999999999"/>
    <n v="55.206400000000002"/>
    <n v="328.03190000000001"/>
    <m/>
    <n v="106123687.55"/>
    <n v="300.03084799999999"/>
    <n v="52.020808000000002"/>
    <n v="309.10337500000003"/>
    <m/>
    <n v="82728782.523736"/>
    <n v="77.955058322637413"/>
  </r>
  <r>
    <x v="614"/>
    <n v="317.81420000000003"/>
    <n v="56.177"/>
    <n v="327.99400000000003"/>
    <m/>
    <n v="105606700.86"/>
    <n v="300.94132000000002"/>
    <n v="53.194541000000001"/>
    <n v="310.580671"/>
    <m/>
    <n v="83255382.891060993"/>
    <n v="78.835322203115169"/>
  </r>
  <r>
    <x v="615"/>
    <n v="318.77080000000001"/>
    <n v="56.870899999999999"/>
    <n v="327.95319999999998"/>
    <m/>
    <n v="105244321.81"/>
    <n v="302.886459"/>
    <n v="54.037025"/>
    <n v="311.61130100000003"/>
    <m/>
    <n v="83462104.232721999"/>
    <n v="79.303189756306338"/>
  </r>
  <r>
    <x v="616"/>
    <n v="317.84519999999998"/>
    <n v="57.129100000000001"/>
    <n v="327.94189999999998"/>
    <m/>
    <n v="105051159.48"/>
    <n v="302.562296"/>
    <n v="54.382170000000002"/>
    <n v="312.173518"/>
    <m/>
    <n v="83618453.634620994"/>
    <n v="79.597839803510738"/>
  </r>
  <r>
    <x v="617"/>
    <n v="318.18150000000003"/>
    <n v="57.116999999999997"/>
    <n v="327.88290000000001"/>
    <m/>
    <n v="105075293.84999999"/>
    <n v="302.81285800000001"/>
    <n v="54.358162999999998"/>
    <n v="312.04566599999998"/>
    <m/>
    <n v="83635122.176728994"/>
    <n v="79.595420685781875"/>
  </r>
  <r>
    <x v="618"/>
    <n v="316.32159999999999"/>
    <n v="57.105899999999998"/>
    <n v="328.73669999999998"/>
    <m/>
    <n v="104455096.25"/>
    <n v="302.83022199999999"/>
    <n v="54.670285999999997"/>
    <n v="314.71580799999998"/>
    <m/>
    <n v="83531449.719740003"/>
    <n v="79.968764300229154"/>
  </r>
  <r>
    <x v="619"/>
    <n v="316.29910000000001"/>
    <n v="55.1053"/>
    <n v="328.6139"/>
    <m/>
    <n v="105405571.34"/>
    <n v="300.07816100000002"/>
    <n v="52.279305000000001"/>
    <n v="311.761414"/>
    <m/>
    <n v="82715127.578806996"/>
    <n v="78.473202627969357"/>
  </r>
  <r>
    <x v="620"/>
    <n v="305.5428"/>
    <n v="51.251600000000003"/>
    <n v="328.71260000000001"/>
    <m/>
    <n v="105857328.5"/>
    <n v="288.63641699999999"/>
    <n v="48.415731999999998"/>
    <n v="310.524179"/>
    <m/>
    <n v="80390904.149148002"/>
    <n v="75.942691250845243"/>
  </r>
  <r>
    <x v="621"/>
    <n v="307.13380000000001"/>
    <n v="51.543900000000001"/>
    <n v="328.42090000000002"/>
    <m/>
    <n v="105687259.13"/>
    <n v="290.606268"/>
    <n v="48.770212000000001"/>
    <n v="310.74786399999999"/>
    <m/>
    <n v="80286427.321531996"/>
    <n v="75.966041680365791"/>
  </r>
  <r>
    <x v="622"/>
    <n v="305.56810000000002"/>
    <n v="51.258899999999997"/>
    <n v="328.51479999999998"/>
    <m/>
    <n v="105621954.73"/>
    <n v="289.303584"/>
    <n v="48.530535"/>
    <n v="311.02889599999997"/>
    <m/>
    <n v="79997304.448911995"/>
    <n v="75.739276605330801"/>
  </r>
  <r>
    <x v="623"/>
    <n v="300.98630000000003"/>
    <n v="50.045000000000002"/>
    <n v="328.63740000000001"/>
    <m/>
    <n v="105929851.98999999"/>
    <n v="284.13737400000002"/>
    <n v="47.243529000000002"/>
    <n v="310.24059199999999"/>
    <m/>
    <n v="80151935.509312004"/>
    <n v="75.665106675386014"/>
  </r>
  <r>
    <x v="624"/>
    <n v="302.46640000000002"/>
    <n v="49.541600000000003"/>
    <n v="329.0489"/>
    <m/>
    <n v="105701196.15000001"/>
    <n v="286.15229599999998"/>
    <n v="46.869478999999998"/>
    <n v="311.301018"/>
    <m/>
    <n v="78216611.365078002"/>
    <n v="73.997848855069932"/>
  </r>
  <r>
    <x v="625"/>
    <n v="300.27600000000001"/>
    <n v="46.955800000000004"/>
    <n v="332.53640000000001"/>
    <m/>
    <n v="106462167.5"/>
    <n v="282.04948999999999"/>
    <n v="44.105620999999999"/>
    <n v="312.35170900000003"/>
    <m/>
    <n v="76651115.338599995"/>
    <n v="71.998454604636891"/>
  </r>
  <r>
    <x v="626"/>
    <n v="301.12759999999997"/>
    <n v="47.490499999999997"/>
    <n v="328.72969999999998"/>
    <m/>
    <n v="106328377.09999999"/>
    <n v="283.20530100000002"/>
    <n v="44.663994000000002"/>
    <n v="309.16459800000001"/>
    <m/>
    <n v="76867608.397700995"/>
    <n v="72.292656480036683"/>
  </r>
  <r>
    <x v="627"/>
    <n v="305.48719999999997"/>
    <n v="47.917099999999998"/>
    <n v="328.94889999999998"/>
    <m/>
    <n v="106509913.79000001"/>
    <n v="286.815742"/>
    <n v="44.988394"/>
    <n v="308.843457"/>
    <m/>
    <n v="76970202.979087994"/>
    <n v="72.265764040374762"/>
  </r>
  <r>
    <x v="628"/>
    <n v="306.81110000000001"/>
    <n v="47.290399999999998"/>
    <n v="328.80630000000002"/>
    <m/>
    <n v="107111247.90000001"/>
    <n v="286.44153299999999"/>
    <n v="44.150731999999998"/>
    <n v="306.97644400000001"/>
    <m/>
    <n v="76839497.161828995"/>
    <n v="71.738028142074313"/>
  </r>
  <r>
    <x v="629"/>
    <n v="304.37830000000002"/>
    <n v="47.083399999999997"/>
    <n v="328.95010000000002"/>
    <m/>
    <n v="106605371.86"/>
    <n v="285.51872600000002"/>
    <n v="44.166066999999998"/>
    <n v="308.56803400000001"/>
    <m/>
    <n v="76792735.250167996"/>
    <n v="72.034583164360996"/>
  </r>
  <r>
    <x v="630"/>
    <n v="302.84320000000002"/>
    <n v="48.101500000000001"/>
    <n v="321.75290000000001"/>
    <m/>
    <n v="105828258.08"/>
    <n v="286.16477800000001"/>
    <n v="45.452415999999999"/>
    <n v="304.03306800000001"/>
    <m/>
    <n v="77347572.150141999"/>
    <n v="73.087825079452543"/>
  </r>
  <r>
    <x v="631"/>
    <n v="307.49669999999998"/>
    <n v="48.1937"/>
    <n v="328.7312"/>
    <m/>
    <n v="106603622.3"/>
    <n v="288.44864100000001"/>
    <n v="45.208314000000001"/>
    <n v="308.36775799999998"/>
    <m/>
    <n v="77607434.106632993"/>
    <n v="72.799997253595194"/>
  </r>
  <r>
    <x v="632"/>
    <n v="308.60820000000001"/>
    <n v="49.116799999999998"/>
    <n v="328.61790000000002"/>
    <m/>
    <n v="105896201.06"/>
    <n v="291.425185"/>
    <n v="46.382022999999997"/>
    <n v="310.320764"/>
    <m/>
    <n v="78110807.436510995"/>
    <n v="73.761671008626635"/>
  </r>
  <r>
    <x v="633"/>
    <n v="309.34750000000003"/>
    <n v="50.326900000000002"/>
    <n v="328.45679999999999"/>
    <m/>
    <n v="105825175.79000001"/>
    <n v="292.31938200000002"/>
    <n v="47.556641999999997"/>
    <n v="310.37680499999999"/>
    <m/>
    <n v="78103319.852457002"/>
    <n v="73.804101216373695"/>
  </r>
  <r>
    <x v="634"/>
    <n v="304.8596"/>
    <n v="49.479399999999998"/>
    <n v="323.79059999999998"/>
    <m/>
    <n v="105863863.88"/>
    <n v="287.97324099999997"/>
    <n v="46.738706000000001"/>
    <n v="305.85564199999999"/>
    <m/>
    <n v="78109317.109721005"/>
    <n v="73.782794474855322"/>
  </r>
  <r>
    <x v="635"/>
    <n v="306.78399999999999"/>
    <n v="49.29"/>
    <n v="319.48860000000002"/>
    <m/>
    <n v="106401881.97"/>
    <n v="288.32572699999997"/>
    <n v="46.324368999999997"/>
    <n v="300.26593000000003"/>
    <m/>
    <n v="77853588.077363998"/>
    <n v="73.16937128923604"/>
  </r>
  <r>
    <x v="636"/>
    <n v="308.89429999999999"/>
    <n v="50.040799999999997"/>
    <n v="319.49639999999999"/>
    <m/>
    <n v="106337144.23999999"/>
    <n v="290.48579599999999"/>
    <n v="47.058627000000001"/>
    <n v="300.45606600000002"/>
    <m/>
    <n v="78512515.789921001"/>
    <n v="73.833575606206253"/>
  </r>
  <r>
    <x v="637"/>
    <n v="321.2389"/>
    <n v="52.3185"/>
    <n v="349.28089999999997"/>
    <m/>
    <n v="106661748.55"/>
    <n v="301.17535500000002"/>
    <n v="49.050854999999999"/>
    <n v="327.46594199999998"/>
    <m/>
    <n v="80014751.456850007"/>
    <n v="75.017288338697512"/>
  </r>
  <r>
    <x v="638"/>
    <n v="323.30990000000003"/>
    <n v="53.140599999999999"/>
    <n v="333.40530000000001"/>
    <m/>
    <n v="107102928.29000001"/>
    <n v="301.868404"/>
    <n v="49.616383999999996"/>
    <n v="311.29428999999999"/>
    <m/>
    <n v="77347489.325088993"/>
    <n v="72.217903431787661"/>
  </r>
  <r>
    <x v="639"/>
    <n v="324.65949999999998"/>
    <n v="53.491300000000003"/>
    <n v="333.42770000000002"/>
    <m/>
    <n v="107400863.53"/>
    <n v="302.28760699999998"/>
    <n v="49.805278999999999"/>
    <n v="310.45160099999998"/>
    <m/>
    <n v="76928217.448497996"/>
    <n v="71.627187082168888"/>
  </r>
  <r>
    <x v="640"/>
    <n v="324.39339999999999"/>
    <n v="53.575699999999998"/>
    <n v="340.73250000000002"/>
    <m/>
    <n v="107613981.66"/>
    <n v="301.44168500000001"/>
    <n v="49.785074000000002"/>
    <n v="316.62475000000001"/>
    <m/>
    <n v="77491024.383772999"/>
    <n v="72.008323814837837"/>
  </r>
  <r>
    <x v="641"/>
    <n v="325.37290000000002"/>
    <n v="52.646099999999997"/>
    <n v="326.76069999999999"/>
    <m/>
    <n v="108374893.48999999"/>
    <n v="300.229038"/>
    <n v="48.577764000000002"/>
    <n v="301.509593"/>
    <m/>
    <n v="76888723.116380006"/>
    <n v="70.946988403245541"/>
  </r>
  <r>
    <x v="642"/>
    <n v="326.01589999999999"/>
    <n v="52.216700000000003"/>
    <n v="326.59769999999997"/>
    <m/>
    <n v="108211590.65000001"/>
    <n v="301.27632199999999"/>
    <n v="48.254258"/>
    <n v="301.81397199999998"/>
    <m/>
    <n v="76498689.036506996"/>
    <n v="70.693618471920132"/>
  </r>
  <r>
    <x v="643"/>
    <n v="330.2022"/>
    <n v="51.807499999999997"/>
    <n v="326.39749999999998"/>
    <m/>
    <n v="109495846.33"/>
    <n v="301.56596000000002"/>
    <n v="47.314579999999999"/>
    <n v="298.09121599999997"/>
    <m/>
    <n v="76872378.902465999"/>
    <n v="70.20574887451623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44">
  <r>
    <x v="0"/>
    <n v="9.0530000000000008"/>
    <n v="2.2530000000000001"/>
    <n v="-0.125"/>
    <m/>
    <n v="99964905.561800003"/>
    <n v="9.0561779999999992"/>
    <n v="2.2537910000000001"/>
    <n v="-0.12504399999999999"/>
    <m/>
    <n v="5191051.6518329997"/>
    <n v="5.1928740618114251"/>
  </r>
  <r>
    <x v="1"/>
    <n v="9.0976999999999997"/>
    <n v="2.2589999999999999"/>
    <n v="-0.1275"/>
    <m/>
    <n v="99961870.668899998"/>
    <n v="9.1011699999999998"/>
    <n v="2.259862"/>
    <n v="-0.127549"/>
    <m/>
    <n v="5205604.3788820002"/>
    <n v="5.2075899981147113"/>
  </r>
  <r>
    <x v="2"/>
    <n v="8.8399000000000001"/>
    <n v="2.2097000000000002"/>
    <n v="-0.1105"/>
    <m/>
    <n v="99964288.771200001"/>
    <n v="8.8430579999999992"/>
    <n v="2.2104889999999999"/>
    <n v="-0.110539"/>
    <m/>
    <n v="5143797.6812300002"/>
    <n v="5.1456352508076293"/>
  </r>
  <r>
    <x v="3"/>
    <n v="-5.9871999999999996"/>
    <n v="-1.4953000000000001"/>
    <n v="-11.326700000000001"/>
    <m/>
    <n v="99968054.168200001"/>
    <n v="-5.9891129999999997"/>
    <n v="-1.4957780000000001"/>
    <n v="-11.33032"/>
    <m/>
    <n v="17296616.285824999"/>
    <n v="17.302143599517095"/>
  </r>
  <r>
    <x v="4"/>
    <n v="-5.8455000000000004"/>
    <n v="-1.4428000000000001"/>
    <n v="-11.433299999999999"/>
    <m/>
    <n v="99927629.244000003"/>
    <n v="-5.8497339999999998"/>
    <n v="-1.443845"/>
    <n v="-11.44158"/>
    <m/>
    <n v="17623340.221554998"/>
    <n v="17.636103603061475"/>
  </r>
  <r>
    <x v="5"/>
    <n v="-6.6650999999999998"/>
    <n v="-1.6405000000000001"/>
    <n v="-11.8209"/>
    <m/>
    <n v="99921270.541099995"/>
    <n v="-6.6703520000000003"/>
    <n v="-1.6417930000000001"/>
    <n v="-11.830214"/>
    <m/>
    <n v="17800928.508742999"/>
    <n v="17.814954125729471"/>
  </r>
  <r>
    <x v="6"/>
    <n v="-6.9930000000000003"/>
    <n v="-1.7317"/>
    <n v="-11.6555"/>
    <m/>
    <n v="99944288.945800006"/>
    <n v="-6.9968979999999998"/>
    <n v="-1.7326649999999999"/>
    <n v="-11.661997"/>
    <m/>
    <n v="17629768.313416999"/>
    <n v="17.639595518036714"/>
  </r>
  <r>
    <x v="7"/>
    <n v="-7.0278"/>
    <n v="-1.7421"/>
    <n v="-11.683199999999999"/>
    <m/>
    <n v="99925631.063199997"/>
    <n v="-7.0330300000000001"/>
    <n v="-1.7433970000000001"/>
    <n v="-11.691895000000001"/>
    <m/>
    <n v="17521080.041405998"/>
    <n v="17.53411998001237"/>
  </r>
  <r>
    <x v="8"/>
    <n v="-6.8807999999999998"/>
    <n v="-1.6977"/>
    <n v="-11.739800000000001"/>
    <m/>
    <n v="99915309.332900003"/>
    <n v="-6.8866319999999996"/>
    <n v="-1.699139"/>
    <n v="-11.749751"/>
    <m/>
    <n v="17645111.841093998"/>
    <n v="17.660068270722789"/>
  </r>
  <r>
    <x v="9"/>
    <n v="-6.7910000000000004"/>
    <n v="-1.6760999999999999"/>
    <n v="-11.831899999999999"/>
    <m/>
    <n v="99892014.552599996"/>
    <n v="-6.7983409999999997"/>
    <n v="-1.6779120000000001"/>
    <n v="-11.844690999999999"/>
    <m/>
    <n v="17688495.970835999"/>
    <n v="17.707617620947861"/>
  </r>
  <r>
    <x v="10"/>
    <n v="-6.4592999999999998"/>
    <n v="-1.5908"/>
    <n v="-11.9255"/>
    <m/>
    <n v="99894556.206900001"/>
    <n v="-6.4661179999999998"/>
    <n v="-1.592479"/>
    <n v="-11.938088"/>
    <m/>
    <n v="17730303.515057001"/>
    <n v="17.749018753668899"/>
  </r>
  <r>
    <x v="11"/>
    <n v="-6.7500999999999998"/>
    <n v="-1.6726000000000001"/>
    <n v="-11.7171"/>
    <m/>
    <n v="99932951.170300007"/>
    <n v="-6.7546290000000004"/>
    <n v="-1.6737219999999999"/>
    <n v="-11.724961"/>
    <m/>
    <n v="17600097.078488"/>
    <n v="17.611905655117624"/>
  </r>
  <r>
    <x v="12"/>
    <n v="-6.0705999999999998"/>
    <n v="-1.5009999999999999"/>
    <n v="-11.8459"/>
    <m/>
    <n v="99975302.123899996"/>
    <n v="-6.0720999999999998"/>
    <n v="-1.501371"/>
    <n v="-11.848826000000001"/>
    <m/>
    <n v="17873116.862089999"/>
    <n v="17.877532232850609"/>
  </r>
  <r>
    <x v="13"/>
    <n v="-5.6738"/>
    <n v="-1.3956999999999999"/>
    <n v="-12.067399999999999"/>
    <m/>
    <n v="99943881.078299999"/>
    <n v="-5.6769860000000003"/>
    <n v="-1.3964840000000001"/>
    <n v="-12.074176"/>
    <m/>
    <n v="17988251.016484"/>
    <n v="17.998351497268043"/>
  </r>
  <r>
    <x v="14"/>
    <n v="-5.7667000000000002"/>
    <n v="-1.4236"/>
    <n v="-11.931800000000001"/>
    <m/>
    <n v="99963397.924500003"/>
    <n v="-5.7688119999999996"/>
    <n v="-1.424121"/>
    <n v="-11.936169"/>
    <m/>
    <n v="17771727.10684"/>
    <n v="17.778234309584558"/>
  </r>
  <r>
    <x v="15"/>
    <n v="-5.6420000000000003"/>
    <n v="-1.3915999999999999"/>
    <n v="-12.0389"/>
    <m/>
    <n v="99937885.719300002"/>
    <n v="-5.6455070000000003"/>
    <n v="-1.3924650000000001"/>
    <n v="-12.046383000000001"/>
    <m/>
    <n v="17795488.931637999"/>
    <n v="17.806549341679073"/>
  </r>
  <r>
    <x v="16"/>
    <n v="-4.8086000000000002"/>
    <n v="-1.1805000000000001"/>
    <n v="-12.3225"/>
    <m/>
    <n v="99930733.565899998"/>
    <n v="-4.8119329999999998"/>
    <n v="-1.1813180000000001"/>
    <n v="-12.331041000000001"/>
    <m/>
    <n v="17985609.168203"/>
    <n v="17.998075793511781"/>
  </r>
  <r>
    <x v="17"/>
    <n v="-5.8597999999999999"/>
    <n v="-1.4400999999999999"/>
    <n v="-6.0986000000000002"/>
    <m/>
    <n v="99930988.411400005"/>
    <n v="-5.8638469999999998"/>
    <n v="-1.441095"/>
    <n v="-6.1028120000000001"/>
    <m/>
    <n v="22503799.659090001"/>
    <n v="22.519340613789822"/>
  </r>
  <r>
    <x v="18"/>
    <n v="-5.6227"/>
    <n v="-1.3714999999999999"/>
    <n v="-6.1651999999999996"/>
    <m/>
    <n v="99866791.100299999"/>
    <n v="-5.6302000000000003"/>
    <n v="-1.373329"/>
    <n v="-6.1734239999999998"/>
    <m/>
    <n v="22588154.308021002"/>
    <n v="22.618283875102048"/>
  </r>
  <r>
    <x v="19"/>
    <n v="-5.4926000000000004"/>
    <n v="-1.3205"/>
    <n v="-6.1595000000000004"/>
    <m/>
    <n v="99875009.283899993"/>
    <n v="-5.4994740000000002"/>
    <n v="-1.3221529999999999"/>
    <n v="-6.1672079999999996"/>
    <m/>
    <n v="22946022.101597"/>
    <n v="22.974738391634808"/>
  </r>
  <r>
    <x v="20"/>
    <n v="-5.8041"/>
    <n v="-1.4005000000000001"/>
    <n v="-6.0860000000000003"/>
    <m/>
    <n v="99826149.130799994"/>
    <n v="-5.8142079999999998"/>
    <n v="-1.4029389999999999"/>
    <n v="-6.0965990000000003"/>
    <m/>
    <n v="22758121.188475002"/>
    <n v="22.797755284194665"/>
  </r>
  <r>
    <x v="21"/>
    <n v="-6.2667000000000002"/>
    <n v="-1.5225"/>
    <n v="-1.8552999999999999"/>
    <m/>
    <n v="99829869.668599993"/>
    <n v="-6.27738"/>
    <n v="-1.5250950000000001"/>
    <n v="-1.8584620000000001"/>
    <m/>
    <n v="22604543.446291"/>
    <n v="22.643066169804811"/>
  </r>
  <r>
    <x v="22"/>
    <n v="-6.3029000000000002"/>
    <n v="-1.5387999999999999"/>
    <n v="-1.8326"/>
    <m/>
    <n v="99811506.656399995"/>
    <n v="-6.3148030000000004"/>
    <n v="-1.541706"/>
    <n v="-1.8360609999999999"/>
    <m/>
    <n v="22504514.134102002"/>
    <n v="22.547013754209264"/>
  </r>
  <r>
    <x v="23"/>
    <n v="-6.5548000000000002"/>
    <n v="-1.6134999999999999"/>
    <n v="2.3369"/>
    <m/>
    <n v="99864780.098000005"/>
    <n v="-6.5636749999999999"/>
    <n v="-1.615685"/>
    <n v="2.3400639999999999"/>
    <m/>
    <n v="25434313.803706001"/>
    <n v="25.468752626047564"/>
  </r>
  <r>
    <x v="24"/>
    <n v="-6.5552999999999999"/>
    <n v="-1.6143000000000001"/>
    <n v="2.4380000000000002"/>
    <m/>
    <n v="99912721.048700005"/>
    <n v="-6.561026"/>
    <n v="-1.61571"/>
    <n v="2.4401299999999999"/>
    <m/>
    <n v="25484486.744371999"/>
    <n v="25.506748767206744"/>
  </r>
  <r>
    <x v="25"/>
    <n v="-6.4888000000000003"/>
    <n v="-1.5918000000000001"/>
    <n v="2.4123000000000001"/>
    <m/>
    <n v="99850941.358799994"/>
    <n v="-6.4984869999999999"/>
    <n v="-1.594176"/>
    <n v="2.4159009999999999"/>
    <m/>
    <n v="25280760.794482999"/>
    <n v="25.318500206863568"/>
  </r>
  <r>
    <x v="26"/>
    <n v="-6.5293000000000001"/>
    <n v="-1.6155999999999999"/>
    <n v="2.4927000000000001"/>
    <m/>
    <n v="99874810.127900004"/>
    <n v="-6.5374840000000001"/>
    <n v="-1.6176250000000001"/>
    <n v="2.495825"/>
    <m/>
    <n v="25120634.963631"/>
    <n v="25.152122874087507"/>
  </r>
  <r>
    <x v="27"/>
    <n v="-6.3240999999999996"/>
    <n v="-1.5556000000000001"/>
    <n v="2.5240999999999998"/>
    <m/>
    <n v="99910352.330899999"/>
    <n v="-6.3297749999999997"/>
    <n v="-1.556996"/>
    <n v="2.5263650000000002"/>
    <m/>
    <n v="25344154.923420001"/>
    <n v="25.366895754186658"/>
  </r>
  <r>
    <x v="28"/>
    <n v="-6.5258000000000003"/>
    <n v="-1.6108"/>
    <n v="2.6938"/>
    <m/>
    <n v="99951656.829400003"/>
    <n v="-6.528956"/>
    <n v="-1.6115790000000001"/>
    <n v="2.695103"/>
    <m/>
    <n v="25301267.041947"/>
    <n v="25.313504392560333"/>
  </r>
  <r>
    <x v="29"/>
    <n v="-6.6060999999999996"/>
    <n v="-1.6281000000000001"/>
    <n v="2.6686000000000001"/>
    <m/>
    <n v="99954237.182699993"/>
    <n v="-6.6091249999999997"/>
    <n v="-1.6288450000000001"/>
    <n v="2.6698219999999999"/>
    <m/>
    <n v="25397073.142457001"/>
    <n v="25.408700879818934"/>
  </r>
  <r>
    <x v="30"/>
    <n v="-6.6055000000000001"/>
    <n v="-1.6316999999999999"/>
    <n v="2.629"/>
    <m/>
    <n v="99931092.660500005"/>
    <n v="-6.610055"/>
    <n v="-1.632825"/>
    <n v="2.6308129999999998"/>
    <m/>
    <n v="25302346.210308999"/>
    <n v="25.319793406312186"/>
  </r>
  <r>
    <x v="31"/>
    <n v="5.8605999999999998"/>
    <n v="1.4500999999999999"/>
    <n v="10.9602"/>
    <m/>
    <n v="99905156.410699993"/>
    <n v="5.8661640000000004"/>
    <n v="1.4514769999999999"/>
    <n v="10.970605000000001"/>
    <m/>
    <n v="36727226.055330999"/>
    <n v="36.762092543400946"/>
  </r>
  <r>
    <x v="32"/>
    <n v="6.3451000000000004"/>
    <n v="1.5679000000000001"/>
    <n v="11.0655"/>
    <m/>
    <n v="100064266.06280001"/>
    <n v="6.3410250000000001"/>
    <n v="1.5668930000000001"/>
    <n v="11.058393000000001"/>
    <m/>
    <n v="36931559.484283"/>
    <n v="36.907840268477941"/>
  </r>
  <r>
    <x v="33"/>
    <n v="5.7942"/>
    <n v="1.4296"/>
    <n v="11.04"/>
    <m/>
    <n v="99977174.873500004"/>
    <n v="5.7955230000000002"/>
    <n v="1.429926"/>
    <n v="11.04252"/>
    <m/>
    <n v="36834050.764986001"/>
    <n v="36.842460103110248"/>
  </r>
  <r>
    <x v="34"/>
    <n v="25.3002"/>
    <n v="6.2131999999999996"/>
    <n v="14.2537"/>
    <m/>
    <n v="100116895.0478"/>
    <n v="25.270659999999999"/>
    <n v="6.205946"/>
    <n v="14.237057999999999"/>
    <m/>
    <n v="49373451.503491998"/>
    <n v="49.315803771100811"/>
  </r>
  <r>
    <x v="35"/>
    <n v="25.959499999999998"/>
    <n v="6.3695000000000004"/>
    <n v="14.2834"/>
    <m/>
    <n v="100238548.9263"/>
    <n v="25.897721000000001"/>
    <n v="6.3543419999999999"/>
    <n v="14.249408000000001"/>
    <m/>
    <n v="49611641.992044002"/>
    <n v="49.493575598865434"/>
  </r>
  <r>
    <x v="36"/>
    <n v="26.569299999999998"/>
    <n v="6.5092999999999996"/>
    <n v="13.8955"/>
    <m/>
    <n v="100296227.2043"/>
    <n v="26.490826999999999"/>
    <n v="6.490075"/>
    <n v="13.854459"/>
    <m/>
    <n v="49812717.700034"/>
    <n v="49.665594697363034"/>
  </r>
  <r>
    <x v="37"/>
    <n v="26.286200000000001"/>
    <n v="6.4608999999999996"/>
    <n v="13.8704"/>
    <m/>
    <n v="100120882.81029999"/>
    <n v="26.254463000000001"/>
    <n v="6.4530989999999999"/>
    <n v="13.853653"/>
    <m/>
    <n v="49593288.696014002"/>
    <n v="49.533411316377311"/>
  </r>
  <r>
    <x v="38"/>
    <n v="27.277200000000001"/>
    <n v="6.6859000000000002"/>
    <n v="13.9411"/>
    <m/>
    <n v="100317169.999"/>
    <n v="27.190957999999998"/>
    <n v="6.6647610000000004"/>
    <n v="13.897023000000001"/>
    <m/>
    <n v="50008928.957507998"/>
    <n v="49.850817121342743"/>
  </r>
  <r>
    <x v="39"/>
    <n v="25.8748"/>
    <n v="6.3891"/>
    <n v="13.8613"/>
    <m/>
    <n v="100090826.6392"/>
    <n v="25.851320000000001"/>
    <n v="6.3833019999999996"/>
    <n v="13.848722"/>
    <m/>
    <n v="49386049.107683003"/>
    <n v="49.341234122989285"/>
  </r>
  <r>
    <x v="40"/>
    <n v="25.567699999999999"/>
    <n v="6.3158000000000003"/>
    <n v="14.0174"/>
    <m/>
    <n v="100132877.35959999"/>
    <n v="25.533771000000002"/>
    <n v="6.3074190000000003"/>
    <n v="13.998799"/>
    <m/>
    <n v="49423483.428057"/>
    <n v="49.357897956498348"/>
  </r>
  <r>
    <x v="41"/>
    <n v="25.933299999999999"/>
    <n v="6.4248000000000003"/>
    <n v="15.233000000000001"/>
    <m/>
    <n v="99929603.499799997"/>
    <n v="25.951568999999999"/>
    <n v="6.4293259999999997"/>
    <n v="15.243731"/>
    <m/>
    <n v="49065073.448237002"/>
    <n v="49.099637874911814"/>
  </r>
  <r>
    <x v="42"/>
    <n v="28.691600000000001"/>
    <n v="7.1567999999999996"/>
    <n v="14.8226"/>
    <m/>
    <n v="99807318.714699998"/>
    <n v="28.74699"/>
    <n v="7.1706159999999999"/>
    <n v="14.851216000000001"/>
    <m/>
    <n v="48694101.303143002"/>
    <n v="48.788106854503802"/>
  </r>
  <r>
    <x v="43"/>
    <n v="27.986000000000001"/>
    <n v="6.9923000000000002"/>
    <n v="14.5046"/>
    <m/>
    <n v="99809056.1875"/>
    <n v="28.039539999999999"/>
    <n v="7.0056770000000004"/>
    <n v="14.532349"/>
    <m/>
    <n v="48792793.325990997"/>
    <n v="48.886138382402386"/>
  </r>
  <r>
    <x v="44"/>
    <n v="29.0246"/>
    <n v="7.1927000000000003"/>
    <n v="14.533300000000001"/>
    <m/>
    <n v="99886946.832900003"/>
    <n v="29.057449999999999"/>
    <n v="7.2008409999999996"/>
    <n v="14.549749"/>
    <m/>
    <n v="48916319.791357003"/>
    <n v="48.971683830910045"/>
  </r>
  <r>
    <x v="45"/>
    <n v="29.3781"/>
    <n v="7.2602000000000002"/>
    <n v="14.621700000000001"/>
    <m/>
    <n v="99996122.158700004"/>
    <n v="29.379238999999998"/>
    <n v="7.2604819999999997"/>
    <n v="14.622267000000001"/>
    <m/>
    <n v="49244689.274728"/>
    <n v="49.246598979682076"/>
  </r>
  <r>
    <x v="46"/>
    <n v="31.305199999999999"/>
    <n v="7.6807999999999996"/>
    <n v="14.5481"/>
    <m/>
    <n v="100201936.6652"/>
    <n v="31.242111000000001"/>
    <n v="7.6653209999999996"/>
    <n v="14.518781000000001"/>
    <m/>
    <n v="49824737.027609996"/>
    <n v="49.724325383138094"/>
  </r>
  <r>
    <x v="47"/>
    <n v="64.361699999999999"/>
    <n v="15.83"/>
    <n v="14.4894"/>
    <m/>
    <n v="100274160.5623"/>
    <n v="64.185727999999997"/>
    <n v="15.786719"/>
    <n v="14.449783999999999"/>
    <m/>
    <n v="58869100.024681002"/>
    <n v="58.708145443018523"/>
  </r>
  <r>
    <x v="48"/>
    <n v="61.668799999999997"/>
    <n v="15.260400000000001"/>
    <n v="16.675799999999999"/>
    <m/>
    <n v="100081014.5423"/>
    <n v="61.618879999999997"/>
    <n v="15.248047"/>
    <n v="16.662300999999999"/>
    <m/>
    <n v="59590646.528592996"/>
    <n v="59.542408518857052"/>
  </r>
  <r>
    <x v="49"/>
    <n v="61.784999999999997"/>
    <n v="15.256600000000001"/>
    <n v="16.675000000000001"/>
    <m/>
    <n v="100130715.4217"/>
    <n v="61.704343000000001"/>
    <n v="15.236682999999999"/>
    <n v="16.653231999999999"/>
    <m/>
    <n v="59769137.747993998"/>
    <n v="59.691112258887372"/>
  </r>
  <r>
    <x v="50"/>
    <n v="58.494199999999999"/>
    <n v="14.595800000000001"/>
    <n v="23.549600000000002"/>
    <m/>
    <n v="99868565.4164"/>
    <n v="58.571182999999998"/>
    <n v="14.615009000000001"/>
    <n v="23.580593"/>
    <m/>
    <n v="65871766.492720999"/>
    <n v="65.958458718286366"/>
  </r>
  <r>
    <x v="51"/>
    <n v="57.984299999999998"/>
    <n v="14.456200000000001"/>
    <n v="23.555800000000001"/>
    <m/>
    <n v="99690485.531399995"/>
    <n v="58.164327"/>
    <n v="14.501083"/>
    <n v="23.628934999999998"/>
    <m/>
    <n v="65355359.669751003"/>
    <n v="65.55827200697675"/>
  </r>
  <r>
    <x v="52"/>
    <n v="59.272399999999998"/>
    <n v="14.739100000000001"/>
    <n v="23.863199999999999"/>
    <m/>
    <n v="99994344.322300002"/>
    <n v="59.275751999999997"/>
    <n v="14.739934"/>
    <n v="23.864550000000001"/>
    <m/>
    <n v="65762646.920722"/>
    <n v="65.766366454443656"/>
  </r>
  <r>
    <x v="53"/>
    <n v="60.3249"/>
    <n v="14.997199999999999"/>
    <n v="23.943899999999999"/>
    <m/>
    <n v="100144619.7418"/>
    <n v="60.237783999999998"/>
    <n v="14.975542000000001"/>
    <n v="23.909322"/>
    <m/>
    <n v="65924414.490203999"/>
    <n v="65.829212453125322"/>
  </r>
  <r>
    <x v="54"/>
    <n v="60.210799999999999"/>
    <n v="14.9747"/>
    <n v="23.882100000000001"/>
    <m/>
    <n v="100134599.2418"/>
    <n v="60.129866"/>
    <n v="14.954571"/>
    <n v="23.849997999999999"/>
    <m/>
    <n v="65838183.770452"/>
    <n v="65.749685192696745"/>
  </r>
  <r>
    <x v="55"/>
    <n v="60.664700000000003"/>
    <n v="15.027200000000001"/>
    <n v="24.106100000000001"/>
    <m/>
    <n v="100283045.6441"/>
    <n v="60.493476000000001"/>
    <n v="14.984786"/>
    <n v="24.038060999999999"/>
    <m/>
    <n v="66243444.272808"/>
    <n v="66.056474299656784"/>
  </r>
  <r>
    <x v="56"/>
    <n v="86.081299999999999"/>
    <n v="21.250699999999998"/>
    <n v="32.279699999999998"/>
    <m/>
    <n v="100417293.29620001"/>
    <n v="85.723580999999996"/>
    <n v="21.162391"/>
    <n v="32.145558999999999"/>
    <m/>
    <n v="75806812.924925998"/>
    <n v="75.491790742974231"/>
  </r>
  <r>
    <x v="57"/>
    <n v="84.435699999999997"/>
    <n v="20.935099999999998"/>
    <n v="32.117899999999999"/>
    <m/>
    <n v="100133688.7876"/>
    <n v="84.322969999999998"/>
    <n v="20.907149"/>
    <n v="32.075018999999998"/>
    <m/>
    <n v="75277941.436349005"/>
    <n v="75.177437631430806"/>
  </r>
  <r>
    <x v="58"/>
    <n v="83.382000000000005"/>
    <n v="20.7"/>
    <n v="32.046700000000001"/>
    <m/>
    <n v="100616615.9939"/>
    <n v="82.871003999999999"/>
    <n v="20.573143000000002"/>
    <n v="31.850306"/>
    <m/>
    <n v="75768601.332590997"/>
    <n v="75.304263201601373"/>
  </r>
  <r>
    <x v="59"/>
    <n v="81.858699999999999"/>
    <n v="20.3809"/>
    <n v="31.834700000000002"/>
    <m/>
    <n v="99963956.715000004"/>
    <n v="81.888215000000002"/>
    <n v="20.388248999999998"/>
    <n v="31.846177999999998"/>
    <m/>
    <n v="74907479.937972993"/>
    <n v="74.934488789330629"/>
  </r>
  <r>
    <x v="60"/>
    <n v="83.260900000000007"/>
    <n v="20.8032"/>
    <n v="26.482500000000002"/>
    <m/>
    <n v="99814626.066499993"/>
    <n v="83.415531000000001"/>
    <n v="20.841835"/>
    <n v="26.531683000000001"/>
    <m/>
    <n v="74379611.226014003"/>
    <n v="74.517747706092393"/>
  </r>
  <r>
    <x v="61"/>
    <n v="84.402299999999997"/>
    <n v="21.004200000000001"/>
    <n v="26.769100000000002"/>
    <m/>
    <n v="99891096.352899998"/>
    <n v="84.494316999999995"/>
    <n v="21.027099"/>
    <n v="26.798283999999999"/>
    <m/>
    <n v="74650360.085540995"/>
    <n v="74.731745682130338"/>
  </r>
  <r>
    <x v="62"/>
    <n v="85.691500000000005"/>
    <n v="21.242799999999999"/>
    <n v="26.914899999999999"/>
    <m/>
    <n v="99969821.139599994"/>
    <n v="85.717369000000005"/>
    <n v="21.249213000000001"/>
    <n v="26.923024999999999"/>
    <m/>
    <n v="75414725.342301995"/>
    <n v="75.437491517556339"/>
  </r>
  <r>
    <x v="63"/>
    <n v="86.758099999999999"/>
    <n v="21.4343"/>
    <n v="27.2088"/>
    <m/>
    <n v="99971729.312800005"/>
    <n v="86.782634000000002"/>
    <n v="21.440360999999999"/>
    <n v="27.216494000000001"/>
    <m/>
    <n v="72159144.795745999"/>
    <n v="72.17955045067626"/>
  </r>
  <r>
    <x v="64"/>
    <n v="87.661699999999996"/>
    <n v="21.6114"/>
    <n v="27.1525"/>
    <m/>
    <n v="100003587.037"/>
    <n v="87.658556000000004"/>
    <n v="21.610624999999999"/>
    <n v="27.151526"/>
    <m/>
    <n v="72349573.729947001"/>
    <n v="72.346978617055626"/>
  </r>
  <r>
    <x v="65"/>
    <n v="87.292199999999994"/>
    <n v="21.5151"/>
    <n v="26.863"/>
    <m/>
    <n v="100040971.79719999"/>
    <n v="87.256449000000003"/>
    <n v="21.506288000000001"/>
    <n v="26.851997999999998"/>
    <m/>
    <n v="72483804.680179998"/>
    <n v="72.454118925510784"/>
  </r>
  <r>
    <x v="66"/>
    <n v="103.8672"/>
    <n v="25.4969"/>
    <n v="27.189399999999999"/>
    <m/>
    <n v="100163497.3081"/>
    <n v="103.69765700000001"/>
    <n v="25.455280999999999"/>
    <n v="27.145019000000001"/>
    <m/>
    <n v="78042622.701068997"/>
    <n v="77.915233391873457"/>
  </r>
  <r>
    <x v="67"/>
    <n v="104.5633"/>
    <n v="25.5077"/>
    <n v="27.315100000000001"/>
    <m/>
    <n v="100251307.86319999"/>
    <n v="104.30118299999999"/>
    <n v="25.443757999999999"/>
    <n v="27.246627"/>
    <m/>
    <n v="78270521.276161999"/>
    <n v="78.074314384973079"/>
  </r>
  <r>
    <x v="68"/>
    <n v="103.721"/>
    <n v="25.360900000000001"/>
    <n v="27.212299999999999"/>
    <m/>
    <n v="100253884.6213"/>
    <n v="103.45833500000001"/>
    <n v="25.296676000000001"/>
    <n v="27.143387000000001"/>
    <m/>
    <n v="78053803.924253002"/>
    <n v="77.856139160187368"/>
  </r>
  <r>
    <x v="69"/>
    <n v="104.4389"/>
    <n v="25.497699999999998"/>
    <n v="27.274000000000001"/>
    <m/>
    <n v="100222328.0433"/>
    <n v="104.207218"/>
    <n v="25.441137000000001"/>
    <n v="27.213497"/>
    <m/>
    <n v="77863425.317032993"/>
    <n v="77.69069711032148"/>
  </r>
  <r>
    <x v="70"/>
    <n v="104.57810000000001"/>
    <n v="25.558"/>
    <n v="27.232800000000001"/>
    <m/>
    <n v="100180540.48559999"/>
    <n v="104.389634"/>
    <n v="25.511941"/>
    <n v="27.183721999999999"/>
    <m/>
    <n v="77684820.583524004"/>
    <n v="77.544820787516571"/>
  </r>
  <r>
    <x v="71"/>
    <n v="102.12520000000001"/>
    <n v="25.1099"/>
    <n v="26.931000000000001"/>
    <m/>
    <n v="100022624.92640001"/>
    <n v="102.102099"/>
    <n v="25.104220000000002"/>
    <n v="26.924907999999999"/>
    <m/>
    <n v="76864141.164253995"/>
    <n v="76.84675464257532"/>
  </r>
  <r>
    <x v="72"/>
    <n v="102.245"/>
    <n v="25.165500000000002"/>
    <n v="26.8813"/>
    <m/>
    <n v="100059966.9927"/>
    <n v="102.183723"/>
    <n v="25.150417999999998"/>
    <n v="26.865189999999998"/>
    <m/>
    <n v="76602309.792320997"/>
    <n v="76.556401220789553"/>
  </r>
  <r>
    <x v="73"/>
    <n v="102.2709"/>
    <n v="25.165800000000001"/>
    <n v="26.854099999999999"/>
    <m/>
    <n v="100091041.1231"/>
    <n v="102.177876"/>
    <n v="25.142910000000001"/>
    <n v="26.829674000000001"/>
    <m/>
    <n v="76524772.172738001"/>
    <n v="76.455166530460701"/>
  </r>
  <r>
    <x v="74"/>
    <n v="116.9903"/>
    <n v="28.689299999999999"/>
    <n v="28.825500000000002"/>
    <m/>
    <n v="100320335.85600001"/>
    <n v="116.61673500000001"/>
    <n v="28.597691000000001"/>
    <n v="28.733456"/>
    <m/>
    <n v="82715357.415566996"/>
    <n v="82.451236541210122"/>
  </r>
  <r>
    <x v="75"/>
    <n v="116.81870000000001"/>
    <n v="28.640499999999999"/>
    <n v="28.85"/>
    <m/>
    <n v="100280581.8035"/>
    <n v="116.491845"/>
    <n v="28.560365000000001"/>
    <n v="28.769279000000001"/>
    <m/>
    <n v="82695473.743053004"/>
    <n v="82.464094499466455"/>
  </r>
  <r>
    <x v="76"/>
    <n v="117.0393"/>
    <n v="28.6738"/>
    <n v="29.118400000000001"/>
    <m/>
    <n v="100372288.08679999"/>
    <n v="116.605193"/>
    <n v="28.567447000000001"/>
    <n v="29.010397999999999"/>
    <m/>
    <n v="82538053.807398006"/>
    <n v="82.231914187330972"/>
  </r>
  <r>
    <x v="77"/>
    <n v="116.6566"/>
    <n v="28.6096"/>
    <n v="28.8993"/>
    <m/>
    <n v="100257153.8449"/>
    <n v="116.357383"/>
    <n v="28.536218000000002"/>
    <n v="28.825175000000002"/>
    <m/>
    <n v="82374826.115465"/>
    <n v="82.163539414754041"/>
  </r>
  <r>
    <x v="78"/>
    <n v="115.6477"/>
    <n v="28.427800000000001"/>
    <n v="28.774799999999999"/>
    <m/>
    <n v="100293493.47930001"/>
    <n v="115.309275"/>
    <n v="28.344609999999999"/>
    <n v="28.690594999999998"/>
    <m/>
    <n v="82205569.839925006"/>
    <n v="81.965007886470474"/>
  </r>
  <r>
    <x v="79"/>
    <n v="119.51519999999999"/>
    <n v="29.3154"/>
    <n v="29.214400000000001"/>
    <m/>
    <n v="100797338.684"/>
    <n v="118.56979699999999"/>
    <n v="29.083506"/>
    <n v="28.983305000000001"/>
    <m/>
    <n v="83254833.264613003"/>
    <n v="82.596261321558487"/>
  </r>
  <r>
    <x v="80"/>
    <n v="121.9646"/>
    <n v="29.813700000000001"/>
    <n v="29.485499999999998"/>
    <m/>
    <n v="100949504.95730001"/>
    <n v="120.817432"/>
    <n v="29.533280000000001"/>
    <n v="29.208167"/>
    <m/>
    <n v="83805500.800913006"/>
    <n v="83.017247916531502"/>
  </r>
  <r>
    <x v="81"/>
    <n v="121.9776"/>
    <n v="29.833200000000001"/>
    <n v="29.7224"/>
    <m/>
    <n v="100967099.6398"/>
    <n v="120.809254"/>
    <n v="29.547446999999998"/>
    <n v="29.437708000000001"/>
    <m/>
    <n v="83890089.843360007"/>
    <n v="83.086560020677823"/>
  </r>
  <r>
    <x v="82"/>
    <n v="120.8661"/>
    <n v="29.591899999999999"/>
    <n v="29.7577"/>
    <m/>
    <n v="100932136.9903"/>
    <n v="119.74986699999999"/>
    <n v="29.31861"/>
    <n v="29.482879000000001"/>
    <m/>
    <n v="83690152.453889996"/>
    <n v="82.917250094420353"/>
  </r>
  <r>
    <x v="83"/>
    <n v="121.9795"/>
    <n v="29.8003"/>
    <n v="30.0093"/>
    <m/>
    <n v="101073729.66949999"/>
    <n v="120.683683"/>
    <n v="29.483725"/>
    <n v="29.690504000000001"/>
    <m/>
    <n v="84000938.643048003"/>
    <n v="83.108577191839913"/>
  </r>
  <r>
    <x v="84"/>
    <n v="122.3655"/>
    <n v="29.753599999999999"/>
    <n v="30.0457"/>
    <m/>
    <n v="100962445.43350001"/>
    <n v="121.199026"/>
    <n v="29.469968000000001"/>
    <n v="29.759283"/>
    <m/>
    <n v="84153234.577078998"/>
    <n v="83.351026429433531"/>
  </r>
  <r>
    <x v="85"/>
    <n v="122.32040000000001"/>
    <n v="29.716100000000001"/>
    <n v="30.021599999999999"/>
    <m/>
    <n v="100932195.9197"/>
    <n v="121.19066599999999"/>
    <n v="29.441645999999999"/>
    <n v="29.744325"/>
    <m/>
    <n v="84368416.093268007"/>
    <n v="83.589200972492606"/>
  </r>
  <r>
    <x v="86"/>
    <n v="120.126"/>
    <n v="29.2056"/>
    <n v="29.364799999999999"/>
    <m/>
    <n v="100864126.57960001"/>
    <n v="119.096852"/>
    <n v="28.955389"/>
    <n v="29.113225"/>
    <m/>
    <n v="84080134.363147005"/>
    <n v="83.359800173149367"/>
  </r>
  <r>
    <x v="87"/>
    <n v="119.4537"/>
    <n v="29.147200000000002"/>
    <n v="29.232099999999999"/>
    <m/>
    <n v="100862977.0042"/>
    <n v="118.431662"/>
    <n v="28.897818000000001"/>
    <n v="28.981992000000002"/>
    <m/>
    <n v="83840441.937827006"/>
    <n v="83.12310862521521"/>
  </r>
  <r>
    <x v="88"/>
    <n v="120.2166"/>
    <n v="29.307400000000001"/>
    <n v="29.882300000000001"/>
    <m/>
    <n v="101190663.6037"/>
    <n v="118.80206699999999"/>
    <n v="28.962553"/>
    <n v="29.530688999999999"/>
    <m/>
    <n v="84482865.382280007"/>
    <n v="83.488794690729677"/>
  </r>
  <r>
    <x v="89"/>
    <n v="123.5697"/>
    <n v="29.789300000000001"/>
    <n v="30.299700000000001"/>
    <m/>
    <n v="101355286.50489999"/>
    <n v="121.91737000000001"/>
    <n v="29.390968000000001"/>
    <n v="29.894542999999999"/>
    <m/>
    <n v="85329168.333472997"/>
    <n v="84.188177327433024"/>
  </r>
  <r>
    <x v="90"/>
    <n v="126.6401"/>
    <n v="30.443000000000001"/>
    <n v="61.490499999999997"/>
    <m/>
    <n v="101486713.699"/>
    <n v="124.78490600000001"/>
    <n v="29.997029999999999"/>
    <n v="60.589705000000002"/>
    <m/>
    <n v="85416050.274303004"/>
    <n v="84.164761239228753"/>
  </r>
  <r>
    <x v="91"/>
    <n v="123.9602"/>
    <n v="29.931699999999999"/>
    <n v="61.024500000000003"/>
    <m/>
    <n v="101380486.3883"/>
    <n v="122.272248"/>
    <n v="29.524122999999999"/>
    <n v="60.193536000000002"/>
    <m/>
    <n v="85145304.218546003"/>
    <n v="83.985890433025531"/>
  </r>
  <r>
    <x v="92"/>
    <n v="122.04300000000001"/>
    <n v="29.576000000000001"/>
    <n v="60.846499999999999"/>
    <m/>
    <n v="101379879.5915"/>
    <n v="120.38187499999999"/>
    <n v="29.173442000000001"/>
    <n v="60.018318999999998"/>
    <m/>
    <n v="85129909.106275007"/>
    <n v="83.971207550548883"/>
  </r>
  <r>
    <x v="93"/>
    <n v="123.4198"/>
    <n v="29.805800000000001"/>
    <n v="61.024000000000001"/>
    <m/>
    <n v="101581591.3091"/>
    <n v="121.498195"/>
    <n v="29.341733999999999"/>
    <n v="60.073877000000003"/>
    <m/>
    <n v="85217031.387741998"/>
    <n v="83.890230788408587"/>
  </r>
  <r>
    <x v="94"/>
    <n v="121.1476"/>
    <n v="29.3446"/>
    <n v="60.925400000000003"/>
    <m/>
    <n v="101738383.46950001"/>
    <n v="119.077575"/>
    <n v="28.843195000000001"/>
    <n v="59.88438"/>
    <m/>
    <n v="80946128.664469004"/>
    <n v="79.563018306395364"/>
  </r>
  <r>
    <x v="95"/>
    <n v="119.6493"/>
    <n v="29.0869"/>
    <n v="60.855499999999999"/>
    <m/>
    <n v="101621732.3619"/>
    <n v="117.739874"/>
    <n v="28.622716"/>
    <n v="59.884335999999998"/>
    <m/>
    <n v="80735932.956907004"/>
    <n v="79.447507024763624"/>
  </r>
  <r>
    <x v="96"/>
    <n v="120.7525"/>
    <n v="29.382999999999999"/>
    <n v="60.964700000000001"/>
    <m/>
    <n v="101830053.45110001"/>
    <n v="118.582379"/>
    <n v="28.854939000000002"/>
    <n v="59.869064000000002"/>
    <m/>
    <n v="81113185.686094999"/>
    <n v="79.655448403595813"/>
  </r>
  <r>
    <x v="97"/>
    <n v="122.1553"/>
    <n v="29.602699999999999"/>
    <n v="61.107900000000001"/>
    <m/>
    <n v="101985941.2871"/>
    <n v="119.776607"/>
    <n v="29.026256"/>
    <n v="59.917963999999998"/>
    <m/>
    <n v="80931633.840639994"/>
    <n v="79.35567669352568"/>
  </r>
  <r>
    <x v="98"/>
    <n v="126.3544"/>
    <n v="30.218"/>
    <n v="61.5458"/>
    <m/>
    <n v="102213198.7895"/>
    <n v="123.618477"/>
    <n v="29.563697000000001"/>
    <n v="60.213163000000002"/>
    <m/>
    <n v="81682737.002961993"/>
    <n v="79.914079561467531"/>
  </r>
  <r>
    <x v="99"/>
    <n v="126.1062"/>
    <n v="30.2301"/>
    <n v="61.392899999999997"/>
    <m/>
    <n v="102148914.903"/>
    <n v="123.453294"/>
    <n v="29.594147"/>
    <n v="60.101373000000002"/>
    <m/>
    <n v="81517568.046538994"/>
    <n v="79.80267643953691"/>
  </r>
  <r>
    <x v="100"/>
    <n v="124.5592"/>
    <n v="29.824999999999999"/>
    <n v="61.542200000000001"/>
    <m/>
    <n v="101939636.43009999"/>
    <n v="122.18917399999999"/>
    <n v="29.257511000000001"/>
    <n v="60.371217999999999"/>
    <m/>
    <n v="81221827.513565004"/>
    <n v="79.676395127481953"/>
  </r>
  <r>
    <x v="101"/>
    <n v="121.24509999999999"/>
    <n v="29.2515"/>
    <n v="61.1999"/>
    <m/>
    <n v="101670283.1083"/>
    <n v="119.25323299999999"/>
    <n v="28.770944"/>
    <n v="60.194482000000001"/>
    <m/>
    <n v="80406411.310982004"/>
    <n v="79.085460227677785"/>
  </r>
  <r>
    <x v="102"/>
    <n v="118.4498"/>
    <n v="28.8292"/>
    <n v="60.552399999999999"/>
    <m/>
    <n v="101460127.1046"/>
    <n v="116.745172"/>
    <n v="28.414314999999998"/>
    <n v="59.680982"/>
    <m/>
    <n v="79789527.429778993"/>
    <n v="78.641265004054489"/>
  </r>
  <r>
    <x v="103"/>
    <n v="117.4318"/>
    <n v="28.648"/>
    <n v="60.454700000000003"/>
    <m/>
    <n v="101401146.3082"/>
    <n v="115.809144"/>
    <n v="28.252146"/>
    <n v="59.619346"/>
    <m/>
    <n v="79658521.703406006"/>
    <n v="78.557811823241948"/>
  </r>
  <r>
    <x v="104"/>
    <n v="117.86709999999999"/>
    <n v="28.728899999999999"/>
    <n v="60.527000000000001"/>
    <m/>
    <n v="101479411.8977"/>
    <n v="116.148781"/>
    <n v="28.310077"/>
    <n v="59.644610999999998"/>
    <m/>
    <n v="79907325.702886"/>
    <n v="78.742401250255057"/>
  </r>
  <r>
    <x v="105"/>
    <n v="119.1784"/>
    <n v="28.897099999999998"/>
    <n v="60.820599999999999"/>
    <m/>
    <n v="101272250.09010001"/>
    <n v="117.681201"/>
    <n v="28.534075000000001"/>
    <n v="60.056531"/>
    <m/>
    <n v="79592335.475302994"/>
    <n v="78.592443047815365"/>
  </r>
  <r>
    <x v="106"/>
    <n v="118.58580000000001"/>
    <n v="28.8019"/>
    <n v="60.747999999999998"/>
    <m/>
    <n v="101182624.1997"/>
    <n v="117.19976699999999"/>
    <n v="28.465263"/>
    <n v="60.037976"/>
    <m/>
    <n v="79371472.534877002"/>
    <n v="78.443777439716115"/>
  </r>
  <r>
    <x v="107"/>
    <n v="117.7128"/>
    <n v="28.656700000000001"/>
    <n v="60.548400000000001"/>
    <m/>
    <n v="101138852.6213"/>
    <n v="116.38732"/>
    <n v="28.334016999999999"/>
    <n v="59.866607999999999"/>
    <m/>
    <n v="79153102.206526995"/>
    <n v="78.261815469574785"/>
  </r>
  <r>
    <x v="108"/>
    <n v="116.7538"/>
    <n v="28.221499999999999"/>
    <n v="60.605800000000002"/>
    <m/>
    <n v="101110601.94149999"/>
    <n v="115.471373"/>
    <n v="27.911514"/>
    <n v="59.940103999999998"/>
    <m/>
    <n v="79154767.346699998"/>
    <n v="78.285328963323664"/>
  </r>
  <r>
    <x v="109"/>
    <n v="119.24850000000001"/>
    <n v="28.817499999999999"/>
    <n v="60.981499999999997"/>
    <m/>
    <n v="101543869.1409"/>
    <n v="117.43545"/>
    <n v="28.379359999999998"/>
    <n v="60.054340000000003"/>
    <m/>
    <n v="79997872.266534999"/>
    <n v="78.781587646154932"/>
  </r>
  <r>
    <x v="110"/>
    <n v="114.64149999999999"/>
    <n v="27.791399999999999"/>
    <n v="61.1678"/>
    <m/>
    <n v="101524968.83490001"/>
    <n v="112.91951299999999"/>
    <n v="27.373956"/>
    <n v="60.249020999999999"/>
    <m/>
    <n v="79825074.610528007"/>
    <n v="78.626051824098184"/>
  </r>
  <r>
    <x v="111"/>
    <n v="114.6636"/>
    <n v="27.8079"/>
    <n v="61.243299999999998"/>
    <m/>
    <n v="101634723.46160001"/>
    <n v="112.819316"/>
    <n v="27.360628999999999"/>
    <n v="60.258243999999998"/>
    <m/>
    <n v="79522964.856262997"/>
    <n v="78.243893570791926"/>
  </r>
  <r>
    <x v="112"/>
    <n v="111.99079999999999"/>
    <n v="27.380500000000001"/>
    <n v="61.040100000000002"/>
    <m/>
    <n v="101552747.7852"/>
    <n v="110.278454"/>
    <n v="26.961849999999998"/>
    <n v="60.106793000000003"/>
    <m/>
    <n v="79050280.589944005"/>
    <n v="77.841596917837961"/>
  </r>
  <r>
    <x v="113"/>
    <n v="113.0998"/>
    <n v="27.556699999999999"/>
    <n v="61.2759"/>
    <m/>
    <n v="101717971.7828"/>
    <n v="111.189594"/>
    <n v="27.091279"/>
    <n v="60.240977000000001"/>
    <m/>
    <n v="79452082.887496993"/>
    <n v="78.110172170117863"/>
  </r>
  <r>
    <x v="114"/>
    <n v="112.0459"/>
    <n v="27.310700000000001"/>
    <n v="61.346899999999998"/>
    <m/>
    <n v="101881666.45299999"/>
    <n v="109.97650899999999"/>
    <n v="26.806294999999999"/>
    <n v="60.213875999999999"/>
    <m/>
    <n v="79568738.537654996"/>
    <n v="78.099172606645197"/>
  </r>
  <r>
    <x v="115"/>
    <n v="112.0938"/>
    <n v="27.3902"/>
    <n v="46.3551"/>
    <m/>
    <n v="101758299.9225"/>
    <n v="110.15691099999999"/>
    <n v="26.916920000000001"/>
    <n v="45.554122"/>
    <m/>
    <n v="79211791.926598996"/>
    <n v="77.843077161201961"/>
  </r>
  <r>
    <x v="116"/>
    <n v="112.1908"/>
    <n v="27.494900000000001"/>
    <n v="46.373800000000003"/>
    <m/>
    <n v="102158471.80840001"/>
    <n v="109.820359"/>
    <n v="26.913969999999999"/>
    <n v="45.393984000000003"/>
    <m/>
    <n v="79354631.187857002"/>
    <n v="77.677974017356092"/>
  </r>
  <r>
    <x v="117"/>
    <n v="113.7085"/>
    <n v="27.735700000000001"/>
    <n v="46.393900000000002"/>
    <m/>
    <n v="102117678.5509"/>
    <n v="111.350455"/>
    <n v="27.160526999999998"/>
    <n v="45.431801"/>
    <m/>
    <n v="79572180.620370999"/>
    <n v="77.92204224531865"/>
  </r>
  <r>
    <x v="118"/>
    <n v="114.2243"/>
    <n v="27.7835"/>
    <n v="46.6098"/>
    <m/>
    <n v="102241492.35079999"/>
    <n v="111.720102"/>
    <n v="27.174388"/>
    <n v="45.587949999999999"/>
    <m/>
    <n v="79446523.055962995"/>
    <n v="77.70477643594505"/>
  </r>
  <r>
    <x v="119"/>
    <n v="115.86069999999999"/>
    <n v="28.084"/>
    <n v="46.6599"/>
    <m/>
    <n v="102296906.2199"/>
    <n v="113.259241"/>
    <n v="27.453420999999999"/>
    <n v="45.612229999999997"/>
    <m/>
    <n v="79825518.465088993"/>
    <n v="78.033169735841341"/>
  </r>
  <r>
    <x v="120"/>
    <n v="115.0471"/>
    <n v="27.9024"/>
    <n v="46.588200000000001"/>
    <m/>
    <n v="102257912.0064"/>
    <n v="112.50679599999999"/>
    <n v="27.286299"/>
    <n v="45.559505999999999"/>
    <m/>
    <n v="79746184.521579996"/>
    <n v="77.985344074489731"/>
  </r>
  <r>
    <x v="121"/>
    <n v="120.4811"/>
    <n v="29.251000000000001"/>
    <n v="46.6629"/>
    <m/>
    <n v="102704236.4294"/>
    <n v="117.30879299999999"/>
    <n v="28.480812"/>
    <n v="45.434249999999999"/>
    <m/>
    <n v="80379344.484622002"/>
    <n v="78.262929825563361"/>
  </r>
  <r>
    <x v="122"/>
    <n v="117.10469999999999"/>
    <n v="28.643799999999999"/>
    <n v="46.535200000000003"/>
    <m/>
    <n v="102962220.28129999"/>
    <n v="113.735601"/>
    <n v="27.819718999999999"/>
    <n v="45.196384000000002"/>
    <m/>
    <n v="80257073.897126004"/>
    <n v="77.948080060684461"/>
  </r>
  <r>
    <x v="123"/>
    <n v="113.92359999999999"/>
    <n v="28.090299999999999"/>
    <n v="46.262300000000003"/>
    <m/>
    <n v="102761480.2022"/>
    <n v="110.862163"/>
    <n v="27.335436999999999"/>
    <n v="45.019106000000001"/>
    <m/>
    <n v="79578831.428085998"/>
    <n v="77.440331991619473"/>
  </r>
  <r>
    <x v="124"/>
    <n v="113.1566"/>
    <n v="28.069099999999999"/>
    <n v="46.202599999999997"/>
    <m/>
    <n v="102815676.5695"/>
    <n v="110.05773000000001"/>
    <n v="27.300408999999998"/>
    <n v="44.937311000000001"/>
    <m/>
    <n v="79421059.695364997"/>
    <n v="77.246060469853532"/>
  </r>
  <r>
    <x v="125"/>
    <n v="115.1131"/>
    <n v="28.457599999999999"/>
    <n v="46.467199999999998"/>
    <m/>
    <n v="102918660.6036"/>
    <n v="111.848618"/>
    <n v="27.650573999999999"/>
    <n v="45.149441000000003"/>
    <m/>
    <n v="79727055.579403996"/>
    <n v="77.4660835185949"/>
  </r>
  <r>
    <x v="126"/>
    <n v="119.97020000000001"/>
    <n v="29.426400000000001"/>
    <n v="46.603400000000001"/>
    <m/>
    <n v="103108980.2727"/>
    <n v="116.352814"/>
    <n v="28.539124000000001"/>
    <n v="45.198197"/>
    <m/>
    <n v="80291962.388554007"/>
    <n v="77.870969314408768"/>
  </r>
  <r>
    <x v="127"/>
    <n v="147.92779999999999"/>
    <n v="36.252200000000002"/>
    <n v="78.352099999999993"/>
    <m/>
    <n v="103250708.56990001"/>
    <n v="143.27049400000001"/>
    <n v="35.110849000000002"/>
    <n v="75.885289999999998"/>
    <m/>
    <n v="86224850.792889997"/>
    <n v="83.510178271092812"/>
  </r>
  <r>
    <x v="128"/>
    <n v="158.95869999999999"/>
    <n v="38.821800000000003"/>
    <n v="78.567400000000006"/>
    <m/>
    <n v="103126147.9346"/>
    <n v="154.14005399999999"/>
    <n v="37.644962999999997"/>
    <n v="76.185721999999998"/>
    <m/>
    <n v="89543138.507289007"/>
    <n v="86.828743534641688"/>
  </r>
  <r>
    <x v="129"/>
    <n v="158.92949999999999"/>
    <n v="38.571300000000001"/>
    <n v="78.604600000000005"/>
    <m/>
    <n v="103169486.56380001"/>
    <n v="154.04700099999999"/>
    <n v="37.386344999999999"/>
    <n v="76.189774999999997"/>
    <m/>
    <n v="89684097.856432006"/>
    <n v="86.928898110752314"/>
  </r>
  <r>
    <x v="130"/>
    <n v="157.3707"/>
    <n v="38.306600000000003"/>
    <n v="78.359800000000007"/>
    <m/>
    <n v="103028607.76710001"/>
    <n v="152.744663"/>
    <n v="37.180546999999997"/>
    <n v="76.056351000000006"/>
    <m/>
    <n v="89381260.096359998"/>
    <n v="86.753826954946007"/>
  </r>
  <r>
    <x v="131"/>
    <n v="157.62530000000001"/>
    <n v="38.433100000000003"/>
    <n v="78.328199999999995"/>
    <m/>
    <n v="103090523.1163"/>
    <n v="152.89989299999999"/>
    <n v="37.280923999999999"/>
    <n v="75.980019999999996"/>
    <m/>
    <n v="88696116.007581994"/>
    <n v="86.037118957598864"/>
  </r>
  <r>
    <x v="132"/>
    <n v="158.5264"/>
    <n v="38.594000000000001"/>
    <n v="78.431299999999993"/>
    <m/>
    <n v="103113431.49529999"/>
    <n v="153.73981599999999"/>
    <n v="37.428683999999997"/>
    <n v="76.063126999999994"/>
    <m/>
    <n v="88758630.504169002"/>
    <n v="86.078631286957702"/>
  </r>
  <r>
    <x v="133"/>
    <n v="163.8185"/>
    <n v="39.463299999999997"/>
    <n v="78.502499999999998"/>
    <m/>
    <n v="103189434.08220001"/>
    <n v="158.75511"/>
    <n v="38.243547"/>
    <n v="76.076103000000003"/>
    <m/>
    <n v="89218028.471090004"/>
    <n v="86.460430047537159"/>
  </r>
  <r>
    <x v="134"/>
    <n v="163.61279999999999"/>
    <n v="39.384700000000002"/>
    <n v="78.494699999999995"/>
    <m/>
    <n v="103109841.91680001"/>
    <n v="158.67815999999999"/>
    <n v="38.196838999999997"/>
    <n v="76.127262000000002"/>
    <m/>
    <n v="89058511.095602006"/>
    <n v="86.372464005389403"/>
  </r>
  <r>
    <x v="135"/>
    <n v="165.86080000000001"/>
    <n v="39.682600000000001"/>
    <n v="78.513099999999994"/>
    <m/>
    <n v="103012353.207"/>
    <n v="161.010592"/>
    <n v="38.522176000000002"/>
    <n v="76.217169999999996"/>
    <m/>
    <n v="88449892.126248002"/>
    <n v="85.86338373273621"/>
  </r>
  <r>
    <x v="136"/>
    <n v="166.87430000000001"/>
    <n v="39.759099999999997"/>
    <n v="78.521799999999999"/>
    <m/>
    <n v="103020553.2401"/>
    <n v="161.981561"/>
    <n v="38.593367000000001"/>
    <n v="76.219548000000003"/>
    <m/>
    <n v="88582622.709354997"/>
    <n v="85.985388277719764"/>
  </r>
  <r>
    <x v="137"/>
    <n v="166.68260000000001"/>
    <n v="39.781599999999997"/>
    <n v="78.427499999999995"/>
    <m/>
    <n v="103052821.7164"/>
    <n v="161.74481900000001"/>
    <n v="38.603116"/>
    <n v="76.104174999999998"/>
    <m/>
    <n v="88675300.955638006"/>
    <n v="86.048396811172495"/>
  </r>
  <r>
    <x v="138"/>
    <n v="163.00649999999999"/>
    <n v="39.302199999999999"/>
    <n v="78.086799999999997"/>
    <m/>
    <n v="102808575.098"/>
    <n v="158.55340799999999"/>
    <n v="38.228523000000003"/>
    <n v="75.953586000000001"/>
    <m/>
    <n v="88170561.357214004"/>
    <n v="85.761874700789662"/>
  </r>
  <r>
    <x v="139"/>
    <n v="167.1687"/>
    <n v="40.015000000000001"/>
    <n v="78.293099999999995"/>
    <m/>
    <n v="103005393.52860001"/>
    <n v="162.29121000000001"/>
    <n v="38.847479999999997"/>
    <n v="76.008737999999994"/>
    <m/>
    <n v="88112783.484243006"/>
    <n v="85.541912385178179"/>
  </r>
  <r>
    <x v="140"/>
    <n v="165.27889999999999"/>
    <n v="39.500999999999998"/>
    <n v="78.267099999999999"/>
    <m/>
    <n v="102683629.06370001"/>
    <n v="160.95934800000001"/>
    <n v="38.468643999999998"/>
    <n v="76.221594999999994"/>
    <m/>
    <n v="87592446.619345993"/>
    <n v="85.303224494537318"/>
  </r>
  <r>
    <x v="141"/>
    <n v="167.98830000000001"/>
    <n v="39.9026"/>
    <n v="78.307199999999995"/>
    <m/>
    <n v="102689048.6221"/>
    <n v="163.589304"/>
    <n v="38.857697999999999"/>
    <n v="76.256621999999993"/>
    <m/>
    <n v="87791515.767665997"/>
    <n v="85.492578756613526"/>
  </r>
  <r>
    <x v="142"/>
    <n v="161.9802"/>
    <n v="39.098500000000001"/>
    <n v="77.78"/>
    <m/>
    <n v="102524662.5459"/>
    <n v="157.99144899999999"/>
    <n v="38.135702000000002"/>
    <n v="75.864672999999996"/>
    <m/>
    <n v="87140152.441468"/>
    <n v="84.994332366083725"/>
  </r>
  <r>
    <x v="143"/>
    <n v="161.48079999999999"/>
    <n v="39.078800000000001"/>
    <n v="71.710700000000003"/>
    <m/>
    <n v="103025548.2401"/>
    <n v="156.738598"/>
    <n v="37.931173999999999"/>
    <n v="69.604774000000006"/>
    <m/>
    <n v="87716299.768235996"/>
    <n v="85.140337777008526"/>
  </r>
  <r>
    <x v="144"/>
    <n v="163.62729999999999"/>
    <n v="39.313600000000001"/>
    <n v="72.001400000000004"/>
    <m/>
    <n v="102832437.84729999"/>
    <n v="159.120316"/>
    <n v="38.230738000000002"/>
    <n v="70.018179000000003"/>
    <m/>
    <n v="87881187.816427007"/>
    <n v="85.46057027931721"/>
  </r>
  <r>
    <x v="145"/>
    <n v="164.58179999999999"/>
    <n v="39.378900000000002"/>
    <n v="72.120199999999997"/>
    <m/>
    <n v="102920198.93790001"/>
    <n v="159.91204999999999"/>
    <n v="38.261586000000001"/>
    <n v="70.073903000000001"/>
    <m/>
    <n v="88087487.807037994"/>
    <n v="85.588143742501146"/>
  </r>
  <r>
    <x v="146"/>
    <n v="165.023"/>
    <n v="39.474800000000002"/>
    <n v="72.025000000000006"/>
    <m/>
    <n v="102796688.34100001"/>
    <n v="160.53338199999999"/>
    <n v="38.400848000000003"/>
    <n v="70.065487000000005"/>
    <m/>
    <n v="88029341.770089"/>
    <n v="85.634414095204747"/>
  </r>
  <r>
    <x v="147"/>
    <n v="166.7594"/>
    <n v="39.75"/>
    <n v="72.387799999999999"/>
    <m/>
    <n v="102646421.6709"/>
    <n v="162.46002300000001"/>
    <n v="38.725169000000001"/>
    <n v="70.521503999999993"/>
    <m/>
    <n v="87969782.070069999"/>
    <n v="85.701752324220763"/>
  </r>
  <r>
    <x v="148"/>
    <n v="172.23869999999999"/>
    <n v="40.9114"/>
    <n v="72.250600000000006"/>
    <m/>
    <n v="102826842.3768"/>
    <n v="167.503636"/>
    <n v="39.786693"/>
    <n v="70.264337999999995"/>
    <m/>
    <n v="88477547.415913001"/>
    <n v="86.045185644906553"/>
  </r>
  <r>
    <x v="149"/>
    <n v="171.08760000000001"/>
    <n v="40.500799999999998"/>
    <n v="72.277699999999996"/>
    <m/>
    <n v="102760960.7289"/>
    <n v="166.49085299999999"/>
    <n v="39.412633"/>
    <n v="70.335757000000001"/>
    <m/>
    <n v="88414700.058005005"/>
    <n v="86.039191761993408"/>
  </r>
  <r>
    <x v="150"/>
    <n v="168.44640000000001"/>
    <n v="39.769100000000002"/>
    <n v="72.247600000000006"/>
    <m/>
    <n v="102721399.7212"/>
    <n v="163.98374699999999"/>
    <n v="38.715496999999999"/>
    <n v="70.333543000000006"/>
    <m/>
    <n v="88381402.620299995"/>
    <n v="86.03991267659832"/>
  </r>
  <r>
    <x v="151"/>
    <n v="166.70849999999999"/>
    <n v="39.4009"/>
    <n v="71.987300000000005"/>
    <m/>
    <n v="102577120.8038"/>
    <n v="162.52015900000001"/>
    <n v="38.411002000000003"/>
    <n v="70.178709999999995"/>
    <m/>
    <n v="88216221.630168006"/>
    <n v="85.99990030808118"/>
  </r>
  <r>
    <x v="152"/>
    <n v="168.37639999999999"/>
    <n v="39.653700000000001"/>
    <n v="71.906000000000006"/>
    <m/>
    <n v="102735005.7462"/>
    <n v="163.89389299999999"/>
    <n v="38.598041000000002"/>
    <n v="69.991721999999996"/>
    <m/>
    <n v="88604097.682482004"/>
    <n v="86.245284203684719"/>
  </r>
  <r>
    <x v="153"/>
    <n v="170.45240000000001"/>
    <n v="40.0261"/>
    <n v="72.090299999999999"/>
    <m/>
    <n v="102787532.48379999"/>
    <n v="165.82983899999999"/>
    <n v="38.940618000000001"/>
    <n v="70.135256999999996"/>
    <m/>
    <n v="88823866.380162999"/>
    <n v="86.415019636902201"/>
  </r>
  <r>
    <x v="154"/>
    <n v="174.1848"/>
    <n v="40.517800000000001"/>
    <n v="72.475200000000001"/>
    <m/>
    <n v="102872972.28"/>
    <n v="169.32027500000001"/>
    <n v="39.386243999999998"/>
    <n v="70.451158000000007"/>
    <m/>
    <n v="88535909.722893"/>
    <n v="86.063333994001525"/>
  </r>
  <r>
    <x v="155"/>
    <n v="171.26490000000001"/>
    <n v="40.122799999999998"/>
    <n v="71.997500000000002"/>
    <m/>
    <n v="102772887.796"/>
    <n v="166.644048"/>
    <n v="39.040256999999997"/>
    <n v="70.054955000000007"/>
    <m/>
    <n v="88192697.640129"/>
    <n v="85.813194054824962"/>
  </r>
  <r>
    <x v="156"/>
    <n v="169.72110000000001"/>
    <n v="39.936900000000001"/>
    <n v="71.716300000000004"/>
    <m/>
    <n v="102659811.43449999"/>
    <n v="165.32379900000001"/>
    <n v="38.902175"/>
    <n v="69.858204000000001"/>
    <m/>
    <n v="88013172.638662994"/>
    <n v="85.732840737602572"/>
  </r>
  <r>
    <x v="157"/>
    <n v="173.0805"/>
    <n v="41.014699999999998"/>
    <n v="71.672799999999995"/>
    <m/>
    <n v="102651207.5845"/>
    <n v="168.61029099999999"/>
    <n v="39.955399"/>
    <n v="69.821681999999996"/>
    <m/>
    <n v="88866927.834271997"/>
    <n v="86.571731522124452"/>
  </r>
  <r>
    <x v="158"/>
    <n v="174.46250000000001"/>
    <n v="41.195599999999999"/>
    <n v="72.244"/>
    <m/>
    <n v="102877993.9288"/>
    <n v="169.581942"/>
    <n v="40.04316"/>
    <n v="70.222987000000003"/>
    <m/>
    <n v="89171925.938507006"/>
    <n v="86.677356870140059"/>
  </r>
  <r>
    <x v="159"/>
    <n v="176.14420000000001"/>
    <n v="41.616500000000002"/>
    <n v="72.449200000000005"/>
    <m/>
    <n v="103068182.8943"/>
    <n v="170.900655"/>
    <n v="40.37764"/>
    <n v="70.292497999999995"/>
    <m/>
    <n v="89352536.944006994"/>
    <n v="86.692647949019459"/>
  </r>
  <r>
    <x v="160"/>
    <n v="178.1164"/>
    <n v="41.821399999999997"/>
    <n v="72.540199999999999"/>
    <m/>
    <n v="103103126.17569999"/>
    <n v="172.75557599999999"/>
    <n v="40.562688999999999"/>
    <n v="70.356936000000005"/>
    <m/>
    <n v="88959129.040576994"/>
    <n v="86.281699052441979"/>
  </r>
  <r>
    <x v="161"/>
    <n v="176.72030000000001"/>
    <n v="41.4557"/>
    <n v="72.515600000000006"/>
    <m/>
    <n v="103025542.27060001"/>
    <n v="171.53057000000001"/>
    <n v="40.238273999999997"/>
    <n v="70.386041000000006"/>
    <m/>
    <n v="88874845.628740996"/>
    <n v="86.264865653711638"/>
  </r>
  <r>
    <x v="162"/>
    <n v="178.988"/>
    <n v="41.697600000000001"/>
    <n v="72.748000000000005"/>
    <m/>
    <n v="102954344.6921"/>
    <n v="173.85181800000001"/>
    <n v="40.501058999999998"/>
    <n v="70.660447000000005"/>
    <m/>
    <n v="88988290.747005001"/>
    <n v="86.4347114375187"/>
  </r>
  <r>
    <x v="163"/>
    <n v="181.21950000000001"/>
    <n v="42.036499999999997"/>
    <n v="72.760300000000001"/>
    <m/>
    <n v="102831512.88869999"/>
    <n v="176.22953799999999"/>
    <n v="40.879005999999997"/>
    <n v="70.756811999999996"/>
    <m/>
    <n v="89048298.403579995"/>
    <n v="86.596312649763007"/>
  </r>
  <r>
    <x v="164"/>
    <n v="180.05009999999999"/>
    <n v="41.7898"/>
    <n v="72.884100000000004"/>
    <m/>
    <n v="103182080.0988"/>
    <n v="174.49745100000001"/>
    <n v="40.501024999999998"/>
    <n v="70.636392999999998"/>
    <m/>
    <n v="89382092.123703003"/>
    <n v="86.6255962645034"/>
  </r>
  <r>
    <x v="165"/>
    <n v="174.8854"/>
    <n v="41.154600000000002"/>
    <n v="72.578500000000005"/>
    <m/>
    <n v="103093519.6552"/>
    <n v="169.63762700000001"/>
    <n v="39.919677"/>
    <n v="70.400642000000005"/>
    <m/>
    <n v="88837952.406614006"/>
    <n v="86.172198508437532"/>
  </r>
  <r>
    <x v="166"/>
    <n v="175.97489999999999"/>
    <n v="41.5379"/>
    <n v="72.710300000000004"/>
    <m/>
    <n v="103446071.7649"/>
    <n v="170.112694"/>
    <n v="40.154159"/>
    <n v="70.288121000000004"/>
    <m/>
    <n v="89265978.476319"/>
    <n v="86.292284427379855"/>
  </r>
  <r>
    <x v="167"/>
    <n v="172.983"/>
    <n v="41.146099999999997"/>
    <n v="72.3429"/>
    <m/>
    <n v="103337429.56119999"/>
    <n v="167.39626699999999"/>
    <n v="39.817228"/>
    <n v="70.006483000000003"/>
    <m/>
    <n v="88955989.122612998"/>
    <n v="86.083028676390853"/>
  </r>
  <r>
    <x v="168"/>
    <n v="171.48670000000001"/>
    <n v="41.081299999999999"/>
    <n v="72.569299999999998"/>
    <m/>
    <n v="103457377.3624"/>
    <n v="165.75589299999999"/>
    <n v="39.70843"/>
    <n v="70.144152000000005"/>
    <m/>
    <n v="89162117.373884007"/>
    <n v="86.182464360718086"/>
  </r>
  <r>
    <x v="169"/>
    <n v="174.97900000000001"/>
    <n v="42.0989"/>
    <n v="71.126300000000001"/>
    <m/>
    <n v="103530497.52860001"/>
    <n v="169.012034"/>
    <n v="40.663283999999997"/>
    <n v="68.700818999999996"/>
    <m/>
    <n v="89058996.966133997"/>
    <n v="86.021992641860621"/>
  </r>
  <r>
    <x v="170"/>
    <n v="173.92189999999999"/>
    <n v="42.0244"/>
    <n v="70.828699999999998"/>
    <m/>
    <n v="103363909.95999999"/>
    <n v="168.26172700000001"/>
    <n v="40.656744000000003"/>
    <n v="68.523627000000005"/>
    <m/>
    <n v="88772088.442280993"/>
    <n v="85.883059644932374"/>
  </r>
  <r>
    <x v="171"/>
    <n v="171.4076"/>
    <n v="41.380200000000002"/>
    <n v="68.690200000000004"/>
    <m/>
    <n v="102956736.9672"/>
    <n v="166.485074"/>
    <n v="40.191833000000003"/>
    <n v="66.717538000000005"/>
    <m/>
    <n v="88220830.899437994"/>
    <n v="85.687283317402944"/>
  </r>
  <r>
    <x v="172"/>
    <n v="170.27979999999999"/>
    <n v="40.893599999999999"/>
    <n v="68.777900000000002"/>
    <m/>
    <n v="102921757.3215"/>
    <n v="165.44587300000001"/>
    <n v="39.732706999999998"/>
    <n v="66.825423000000001"/>
    <m/>
    <n v="86744700.602326006"/>
    <n v="84.282179842070519"/>
  </r>
  <r>
    <x v="173"/>
    <n v="164.6696"/>
    <n v="39.851900000000001"/>
    <n v="53.313699999999997"/>
    <m/>
    <n v="102391119.0406"/>
    <n v="160.82410400000001"/>
    <n v="38.921247000000001"/>
    <n v="52.068676000000004"/>
    <m/>
    <n v="85918565.623917997"/>
    <n v="83.912126783036399"/>
  </r>
  <r>
    <x v="174"/>
    <n v="165.3186"/>
    <n v="39.947400000000002"/>
    <n v="53.291699999999999"/>
    <m/>
    <n v="102441914.5061"/>
    <n v="161.37789000000001"/>
    <n v="38.995170999999999"/>
    <n v="52.021382000000003"/>
    <m/>
    <n v="85484212.648651004"/>
    <n v="83.446519972604349"/>
  </r>
  <r>
    <x v="175"/>
    <n v="164.8588"/>
    <n v="39.852499999999999"/>
    <n v="53.191699999999997"/>
    <m/>
    <n v="102465401.332"/>
    <n v="160.89216200000001"/>
    <n v="38.893616000000002"/>
    <n v="51.911864000000001"/>
    <m/>
    <n v="85572333.078789994"/>
    <n v="83.513392780774382"/>
  </r>
  <r>
    <x v="176"/>
    <n v="164.40819999999999"/>
    <n v="39.733699999999999"/>
    <n v="53.166600000000003"/>
    <m/>
    <n v="102461847.75920001"/>
    <n v="160.45796899999999"/>
    <n v="38.779020000000003"/>
    <n v="51.889167999999998"/>
    <m/>
    <n v="85430599.155928001"/>
    <n v="83.377960698797978"/>
  </r>
  <r>
    <x v="177"/>
    <n v="164.39179999999999"/>
    <n v="39.7714"/>
    <n v="53.116500000000002"/>
    <m/>
    <n v="102347637.59469999"/>
    <n v="160.62100100000001"/>
    <n v="38.859127999999998"/>
    <n v="51.898119999999999"/>
    <m/>
    <n v="85172192.021449998"/>
    <n v="83.218522696864454"/>
  </r>
  <r>
    <x v="178"/>
    <n v="168.71680000000001"/>
    <n v="40.682499999999997"/>
    <n v="53.381900000000002"/>
    <m/>
    <n v="102741705.94939999"/>
    <n v="164.21452099999999"/>
    <n v="39.596870000000003"/>
    <n v="51.957380999999998"/>
    <m/>
    <n v="85797765.076129004"/>
    <n v="83.508215367169555"/>
  </r>
  <r>
    <x v="179"/>
    <n v="170.0701"/>
    <n v="40.918900000000001"/>
    <n v="53.537199999999999"/>
    <m/>
    <n v="103031628.27150001"/>
    <n v="165.06591499999999"/>
    <n v="39.714891999999999"/>
    <n v="51.961908000000001"/>
    <m/>
    <n v="85860306.922069997"/>
    <n v="83.333931883342032"/>
  </r>
  <r>
    <x v="180"/>
    <n v="172.4255"/>
    <n v="41.394799999999996"/>
    <n v="53.712499999999999"/>
    <m/>
    <n v="103268955.11929999"/>
    <n v="166.96741"/>
    <n v="40.084457"/>
    <n v="52.012242999999998"/>
    <m/>
    <n v="86311544.949853003"/>
    <n v="83.57937276516725"/>
  </r>
  <r>
    <x v="181"/>
    <n v="170.52369999999999"/>
    <n v="41.194600000000001"/>
    <n v="53.4786"/>
    <m/>
    <n v="103220055.0361"/>
    <n v="165.20403899999999"/>
    <n v="39.909492"/>
    <n v="51.810279999999999"/>
    <m/>
    <n v="86014066.726640999"/>
    <n v="83.330770068431562"/>
  </r>
  <r>
    <x v="182"/>
    <n v="173.6799"/>
    <n v="41.756799999999998"/>
    <n v="48.806600000000003"/>
    <m/>
    <n v="103491421.90109999"/>
    <n v="167.82057599999999"/>
    <n v="40.348078000000001"/>
    <n v="47.160043999999999"/>
    <m/>
    <n v="86158086.396091998"/>
    <n v="83.251427812469004"/>
  </r>
  <r>
    <x v="183"/>
    <n v="173.90610000000001"/>
    <n v="41.834600000000002"/>
    <n v="48.844299999999997"/>
    <m/>
    <n v="103505485.5645"/>
    <n v="168.016312"/>
    <n v="40.417760999999999"/>
    <n v="47.190058999999998"/>
    <m/>
    <n v="85954188.479463995"/>
    <n v="83.043123763620414"/>
  </r>
  <r>
    <x v="184"/>
    <n v="175.7921"/>
    <n v="42.085599999999999"/>
    <n v="48.997199999999999"/>
    <m/>
    <n v="103416935.0819"/>
    <n v="169.98386199999999"/>
    <n v="40.695076"/>
    <n v="47.378314000000003"/>
    <m/>
    <n v="86060300.866917998"/>
    <n v="83.216835616684449"/>
  </r>
  <r>
    <x v="185"/>
    <n v="174.50880000000001"/>
    <n v="41.7956"/>
    <n v="48.750500000000002"/>
    <m/>
    <n v="103510725.66060001"/>
    <n v="168.59006500000001"/>
    <n v="40.378037999999997"/>
    <n v="47.097051999999998"/>
    <m/>
    <n v="86051374.925569996"/>
    <n v="83.132810031419112"/>
  </r>
  <r>
    <x v="186"/>
    <n v="179.7961"/>
    <n v="42.461399999999998"/>
    <n v="49.767899999999997"/>
    <m/>
    <n v="103759192.8479"/>
    <n v="173.28209200000001"/>
    <n v="40.923025000000003"/>
    <n v="47.96481"/>
    <m/>
    <n v="86998856.477010995"/>
    <n v="83.846890178243882"/>
  </r>
  <r>
    <x v="187"/>
    <n v="177.8827"/>
    <n v="42.137700000000002"/>
    <n v="49.512300000000003"/>
    <m/>
    <n v="103576938.9259"/>
    <n v="171.739677"/>
    <n v="40.682510999999998"/>
    <n v="47.802436"/>
    <m/>
    <n v="86715784.464934006"/>
    <n v="83.721130749935909"/>
  </r>
  <r>
    <x v="188"/>
    <n v="178.25729999999999"/>
    <n v="42.362000000000002"/>
    <n v="49.465699999999998"/>
    <m/>
    <n v="103575271.0009"/>
    <n v="172.10411199999999"/>
    <n v="40.899723999999999"/>
    <n v="47.758214000000002"/>
    <m/>
    <n v="86621214.129980996"/>
    <n v="83.631173052135495"/>
  </r>
  <r>
    <x v="189"/>
    <n v="178.41390000000001"/>
    <n v="42.305100000000003"/>
    <n v="49.650599999999997"/>
    <m/>
    <n v="103719651.7422"/>
    <n v="172.015522"/>
    <n v="40.787931"/>
    <n v="47.870002999999997"/>
    <m/>
    <n v="86987112.421247005"/>
    <n v="83.867532295092445"/>
  </r>
  <r>
    <x v="190"/>
    <n v="180.27940000000001"/>
    <n v="42.370600000000003"/>
    <n v="49.931899999999999"/>
    <m/>
    <n v="103849646.1076"/>
    <n v="173.59654699999999"/>
    <n v="40.799945999999998"/>
    <n v="48.080953000000001"/>
    <m/>
    <n v="87555516.946676999"/>
    <n v="84.309884750073735"/>
  </r>
  <r>
    <x v="191"/>
    <n v="181.642"/>
    <n v="42.339500000000001"/>
    <n v="50.637900000000002"/>
    <m/>
    <n v="103801716.84299999"/>
    <n v="174.98939899999999"/>
    <n v="40.788823999999998"/>
    <n v="48.783296999999997"/>
    <m/>
    <n v="87915930.072090998"/>
    <n v="84.696026950174414"/>
  </r>
  <r>
    <x v="192"/>
    <n v="181.48650000000001"/>
    <n v="42.2926"/>
    <n v="50.552599999999998"/>
    <m/>
    <n v="103642895.1041"/>
    <n v="175.107517"/>
    <n v="40.806077000000002"/>
    <n v="48.775751"/>
    <m/>
    <n v="87779905.043207005"/>
    <n v="84.69457067466125"/>
  </r>
  <r>
    <x v="193"/>
    <n v="182.0881"/>
    <n v="42.114899999999999"/>
    <n v="60.466999999999999"/>
    <m/>
    <n v="103758667.1957"/>
    <n v="175.49194199999999"/>
    <n v="40.589283999999999"/>
    <n v="58.276577000000003"/>
    <m/>
    <n v="88032234.344819993"/>
    <n v="84.84325861547714"/>
  </r>
  <r>
    <x v="194"/>
    <n v="185.93180000000001"/>
    <n v="41.946800000000003"/>
    <n v="61.587699999999998"/>
    <m/>
    <n v="103813996.77069999"/>
    <n v="179.100898"/>
    <n v="40.405726999999999"/>
    <n v="59.325045000000003"/>
    <m/>
    <n v="88629645.105252996"/>
    <n v="85.373502477719299"/>
  </r>
  <r>
    <x v="195"/>
    <n v="158.06139999999999"/>
    <n v="34.563299999999998"/>
    <n v="42.689799999999998"/>
    <m/>
    <n v="103627521.4337"/>
    <n v="152.5284"/>
    <n v="33.353397999999999"/>
    <n v="41.195427000000002"/>
    <m/>
    <n v="88134271.203339994"/>
    <n v="85.049096981179417"/>
  </r>
  <r>
    <x v="196"/>
    <n v="157.26920000000001"/>
    <n v="34.8476"/>
    <n v="41.823399999999999"/>
    <m/>
    <n v="103451579.8668"/>
    <n v="152.02203800000001"/>
    <n v="33.684936999999998"/>
    <n v="40.427995000000003"/>
    <m/>
    <n v="88010112.487099007"/>
    <n v="85.073724925629179"/>
  </r>
  <r>
    <x v="197"/>
    <n v="156.37"/>
    <n v="34.718499999999999"/>
    <n v="41.758699999999997"/>
    <m/>
    <n v="103268756.4897"/>
    <n v="151.420435"/>
    <n v="33.619559000000002"/>
    <n v="40.436915999999997"/>
    <m/>
    <n v="87736957.180677995"/>
    <n v="84.959827311786071"/>
  </r>
  <r>
    <x v="198"/>
    <n v="157.3843"/>
    <n v="34.713099999999997"/>
    <n v="42.068399999999997"/>
    <m/>
    <n v="103368755.9179"/>
    <n v="152.25519399999999"/>
    <n v="33.581811000000002"/>
    <n v="40.697403999999999"/>
    <m/>
    <n v="80788237.569753006"/>
    <n v="78.155373790044038"/>
  </r>
  <r>
    <x v="199"/>
    <n v="156.21350000000001"/>
    <n v="34.518700000000003"/>
    <n v="41.709000000000003"/>
    <m/>
    <n v="103117812.81280001"/>
    <n v="151.49031600000001"/>
    <n v="33.475012"/>
    <n v="40.44791"/>
    <m/>
    <n v="80558066.642735004"/>
    <n v="78.122357762746631"/>
  </r>
  <r>
    <x v="200"/>
    <n v="141.91159999999999"/>
    <n v="31.416699999999999"/>
    <n v="32.514400000000002"/>
    <m/>
    <n v="103030797.5068"/>
    <n v="137.73706799999999"/>
    <n v="30.492533000000002"/>
    <n v="31.557943000000002"/>
    <m/>
    <n v="80424720.937270999"/>
    <n v="78.058913337988088"/>
  </r>
  <r>
    <x v="201"/>
    <n v="140.33770000000001"/>
    <n v="31.4986"/>
    <n v="31.993400000000001"/>
    <m/>
    <n v="102841258.2563"/>
    <n v="136.46050500000001"/>
    <n v="30.628368999999999"/>
    <n v="31.109499"/>
    <m/>
    <n v="80115474.033419997"/>
    <n v="77.902074898536327"/>
  </r>
  <r>
    <x v="202"/>
    <n v="140.7295"/>
    <n v="31.825500000000002"/>
    <n v="31.984100000000002"/>
    <m/>
    <n v="103155599.9418"/>
    <n v="136.42448899999999"/>
    <n v="30.851935999999998"/>
    <n v="31.005685"/>
    <m/>
    <n v="80411345.53892"/>
    <n v="77.951507804024004"/>
  </r>
  <r>
    <x v="203"/>
    <n v="141.22200000000001"/>
    <n v="31.906199999999998"/>
    <n v="32.213799999999999"/>
    <m/>
    <n v="103333632.5509"/>
    <n v="136.666056"/>
    <n v="30.876878000000001"/>
    <n v="31.174555000000002"/>
    <m/>
    <n v="76253391.990802005"/>
    <n v="73.793391472269363"/>
  </r>
  <r>
    <x v="204"/>
    <n v="140.46770000000001"/>
    <n v="31.969000000000001"/>
    <n v="31.996600000000001"/>
    <m/>
    <n v="103284192.8373"/>
    <n v="136.00116"/>
    <n v="30.952461"/>
    <n v="30.979184"/>
    <m/>
    <n v="76176423.58224"/>
    <n v="73.754193637586027"/>
  </r>
  <r>
    <x v="205"/>
    <n v="141.04470000000001"/>
    <n v="32.422600000000003"/>
    <n v="31.517299999999999"/>
    <m/>
    <n v="103431299.5598"/>
    <n v="136.365588"/>
    <n v="31.346990999999999"/>
    <n v="30.471723999999998"/>
    <m/>
    <n v="75913344.754649997"/>
    <n v="73.394944352178243"/>
  </r>
  <r>
    <x v="206"/>
    <n v="140.94839999999999"/>
    <n v="32.348100000000002"/>
    <n v="31.743200000000002"/>
    <m/>
    <n v="103564953.0944"/>
    <n v="136.096619"/>
    <n v="31.234601000000001"/>
    <n v="30.650523"/>
    <m/>
    <n v="76201492.359293997"/>
    <n v="73.57845495264786"/>
  </r>
  <r>
    <x v="207"/>
    <n v="140.26990000000001"/>
    <n v="32.438699999999997"/>
    <n v="31.4953"/>
    <m/>
    <n v="103454444.6426"/>
    <n v="135.586151"/>
    <n v="31.355540000000001"/>
    <n v="30.443641"/>
    <m/>
    <n v="76025121.577510998"/>
    <n v="73.486568740620086"/>
  </r>
  <r>
    <x v="208"/>
    <n v="140.10069999999999"/>
    <n v="32.6541"/>
    <n v="31.4041"/>
    <m/>
    <n v="103744072.4779"/>
    <n v="135.044535"/>
    <n v="31.475629999999999"/>
    <n v="30.270741999999998"/>
    <m/>
    <n v="76210879.398710996"/>
    <n v="73.460466297913811"/>
  </r>
  <r>
    <x v="209"/>
    <n v="140.18629999999999"/>
    <n v="32.709499999999998"/>
    <n v="31.4255"/>
    <m/>
    <n v="103847782.0299"/>
    <n v="134.992098"/>
    <n v="31.497543"/>
    <n v="30.261118"/>
    <m/>
    <n v="76303458.180712998"/>
    <n v="73.476252154084136"/>
  </r>
  <r>
    <x v="210"/>
    <n v="139.44049999999999"/>
    <n v="32.549100000000003"/>
    <n v="31.430700000000002"/>
    <m/>
    <n v="103770641.6223"/>
    <n v="134.37374800000001"/>
    <n v="31.366385999999999"/>
    <n v="30.288625"/>
    <m/>
    <n v="76194339.923075005"/>
    <n v="73.425719193684799"/>
  </r>
  <r>
    <x v="211"/>
    <n v="138.42740000000001"/>
    <n v="32.347700000000003"/>
    <n v="31.504999999999999"/>
    <m/>
    <n v="103586335.65889999"/>
    <n v="133.634807"/>
    <n v="31.227767"/>
    <n v="30.414242999999999"/>
    <m/>
    <n v="75936312.889760002"/>
    <n v="73.307268190093239"/>
  </r>
  <r>
    <x v="212"/>
    <n v="139.88470000000001"/>
    <n v="32.488700000000001"/>
    <n v="32.069899999999997"/>
    <m/>
    <n v="103926514.0114"/>
    <n v="134.599627"/>
    <n v="31.261223999999999"/>
    <n v="30.858246999999999"/>
    <m/>
    <n v="76546231.932185993"/>
    <n v="73.65418984782788"/>
  </r>
  <r>
    <x v="213"/>
    <n v="137.20660000000001"/>
    <n v="31.857600000000001"/>
    <n v="31.6675"/>
    <m/>
    <n v="103592232.4333"/>
    <n v="132.448734"/>
    <n v="30.752884999999999"/>
    <n v="30.569376999999999"/>
    <m/>
    <n v="76075407.334122002"/>
    <n v="73.437366438747929"/>
  </r>
  <r>
    <x v="214"/>
    <n v="137.62049999999999"/>
    <n v="31.945699999999999"/>
    <n v="31.842400000000001"/>
    <m/>
    <n v="103728340.6646"/>
    <n v="132.67396299999999"/>
    <n v="30.797466"/>
    <n v="30.697879"/>
    <m/>
    <n v="76238858.535413995"/>
    <n v="73.498581050214852"/>
  </r>
  <r>
    <x v="215"/>
    <n v="137.78270000000001"/>
    <n v="31.932200000000002"/>
    <n v="31.991900000000001"/>
    <m/>
    <n v="103800747.50030001"/>
    <n v="132.73767599999999"/>
    <n v="30.762976999999999"/>
    <n v="30.820491000000001"/>
    <m/>
    <n v="76435530.511104003"/>
    <n v="73.636782346758238"/>
  </r>
  <r>
    <x v="216"/>
    <n v="138.62819999999999"/>
    <n v="31.973500000000001"/>
    <n v="32.239899999999999"/>
    <m/>
    <n v="103924932.0548"/>
    <n v="133.39263"/>
    <n v="30.765957"/>
    <n v="31.022296000000001"/>
    <m/>
    <n v="76646709.545654997"/>
    <n v="73.751993896170077"/>
  </r>
  <r>
    <x v="217"/>
    <n v="138.14680000000001"/>
    <n v="31.832899999999999"/>
    <n v="32.3992"/>
    <m/>
    <n v="103692294.18080001"/>
    <n v="133.227643"/>
    <n v="30.699387999999999"/>
    <n v="31.245522999999999"/>
    <m/>
    <n v="75925174.918080002"/>
    <n v="73.221617399741689"/>
  </r>
  <r>
    <x v="218"/>
    <n v="139.06530000000001"/>
    <n v="31.992899999999999"/>
    <n v="32.554099999999998"/>
    <m/>
    <n v="103922400.5503"/>
    <n v="133.81648200000001"/>
    <n v="30.785374000000001"/>
    <n v="31.325392999999998"/>
    <m/>
    <n v="76199250.677652001"/>
    <n v="73.323220281820198"/>
  </r>
  <r>
    <x v="219"/>
    <n v="138.71420000000001"/>
    <n v="32.077100000000002"/>
    <n v="32.241100000000003"/>
    <m/>
    <n v="103838943.5504"/>
    <n v="133.58591200000001"/>
    <n v="30.891203999999998"/>
    <n v="31.049140999999999"/>
    <m/>
    <n v="76041597.627756"/>
    <n v="73.230326723083337"/>
  </r>
  <r>
    <x v="220"/>
    <n v="138.79499999999999"/>
    <n v="31.957599999999999"/>
    <n v="32.4968"/>
    <m/>
    <n v="103862148.1596"/>
    <n v="133.63386199999999"/>
    <n v="30.769245999999999"/>
    <n v="31.288395999999999"/>
    <m/>
    <n v="76058808.194763005"/>
    <n v="73.230536381634494"/>
  </r>
  <r>
    <x v="221"/>
    <n v="140.2159"/>
    <n v="32.216000000000001"/>
    <n v="32.655999999999999"/>
    <m/>
    <n v="104111796.4003"/>
    <n v="134.67820599999999"/>
    <n v="30.943660000000001"/>
    <n v="31.366282000000002"/>
    <m/>
    <n v="76339656.065447003"/>
    <n v="73.324693939511192"/>
  </r>
  <r>
    <x v="222"/>
    <n v="139.63810000000001"/>
    <n v="32.053400000000003"/>
    <n v="32.847000000000001"/>
    <m/>
    <n v="104243550.3691"/>
    <n v="133.95370700000001"/>
    <n v="30.748569"/>
    <n v="31.509862999999999"/>
    <m/>
    <n v="76517222.874250993"/>
    <n v="73.402356887618353"/>
  </r>
  <r>
    <x v="223"/>
    <n v="140.56569999999999"/>
    <n v="31.884599999999999"/>
    <n v="33.464700000000001"/>
    <m/>
    <n v="104321021.8082"/>
    <n v="134.74340799999999"/>
    <n v="30.563925999999999"/>
    <n v="32.078578"/>
    <m/>
    <n v="76239275.923563004"/>
    <n v="73.081412166124252"/>
  </r>
  <r>
    <x v="224"/>
    <n v="141.6799"/>
    <n v="32.054000000000002"/>
    <n v="33.646000000000001"/>
    <m/>
    <n v="104531221.35439999"/>
    <n v="135.53835699999999"/>
    <n v="30.664522999999999"/>
    <n v="32.187513000000003"/>
    <m/>
    <n v="76467774.869818002"/>
    <n v="73.153048322819842"/>
  </r>
  <r>
    <x v="225"/>
    <n v="139.63130000000001"/>
    <n v="31.238700000000001"/>
    <n v="34.063499999999998"/>
    <m/>
    <n v="104049156.73890001"/>
    <n v="134.19743600000001"/>
    <n v="30.023021"/>
    <n v="32.737890999999998"/>
    <m/>
    <n v="76170555.814253002"/>
    <n v="73.206317284622202"/>
  </r>
  <r>
    <x v="226"/>
    <n v="138.5898"/>
    <n v="30.997299999999999"/>
    <n v="33.978499999999997"/>
    <m/>
    <n v="103895859.87090001"/>
    <n v="133.39299600000001"/>
    <n v="29.834970999999999"/>
    <n v="32.704383"/>
    <m/>
    <n v="76016553.836290002"/>
    <n v="73.166104915775705"/>
  </r>
  <r>
    <x v="227"/>
    <n v="137.27670000000001"/>
    <n v="31.1248"/>
    <n v="33.114100000000001"/>
    <m/>
    <n v="103657625.67640001"/>
    <n v="132.432804"/>
    <n v="30.026541999999999"/>
    <n v="31.945647999999998"/>
    <m/>
    <n v="75535365.541815996"/>
    <n v="72.870051816181359"/>
  </r>
  <r>
    <x v="228"/>
    <n v="138.16480000000001"/>
    <n v="31.447500000000002"/>
    <n v="33.345799999999997"/>
    <m/>
    <n v="103891541.04880001"/>
    <n v="132.98946100000001"/>
    <n v="30.269548"/>
    <n v="32.096741999999999"/>
    <m/>
    <n v="75633678.484220996"/>
    <n v="72.800612755079158"/>
  </r>
  <r>
    <x v="229"/>
    <n v="139.06469999999999"/>
    <n v="31.535399999999999"/>
    <n v="33.825400000000002"/>
    <m/>
    <n v="104182983.053"/>
    <n v="133.48120399999999"/>
    <n v="30.269242999999999"/>
    <n v="32.467298"/>
    <m/>
    <n v="76040865.998365"/>
    <n v="72.987798746059568"/>
  </r>
  <r>
    <x v="230"/>
    <n v="139.12549999999999"/>
    <n v="32.002699999999997"/>
    <n v="33.277500000000003"/>
    <m/>
    <n v="104515690.5201"/>
    <n v="133.114463"/>
    <n v="30.619996"/>
    <n v="31.839717"/>
    <m/>
    <n v="75821361.665472999"/>
    <n v="72.545434363169974"/>
  </r>
  <r>
    <x v="231"/>
    <n v="141.88239999999999"/>
    <n v="32.273800000000001"/>
    <n v="34.104199999999999"/>
    <m/>
    <n v="104760719.6045"/>
    <n v="135.434732"/>
    <n v="30.807158000000001"/>
    <n v="32.554377000000002"/>
    <m/>
    <n v="76073250.829869002"/>
    <n v="72.616197289466953"/>
  </r>
  <r>
    <x v="232"/>
    <n v="139.3271"/>
    <n v="31.466799999999999"/>
    <n v="34.513500000000001"/>
    <m/>
    <n v="104944149.77420001"/>
    <n v="132.763094"/>
    <n v="29.98433"/>
    <n v="32.887492999999999"/>
    <m/>
    <n v="80867493.589578003"/>
    <n v="77.057648057156271"/>
  </r>
  <r>
    <x v="233"/>
    <n v="141.34129999999999"/>
    <n v="31.603999999999999"/>
    <n v="35.060099999999998"/>
    <m/>
    <n v="105154129.2964"/>
    <n v="134.41345699999999"/>
    <n v="30.054929999999999"/>
    <n v="33.341628999999998"/>
    <m/>
    <n v="81354270.961769998"/>
    <n v="77.366691642184705"/>
  </r>
  <r>
    <x v="234"/>
    <n v="140.69200000000001"/>
    <n v="31.216200000000001"/>
    <n v="34.724499999999999"/>
    <m/>
    <n v="104909800.87090001"/>
    <n v="134.107585"/>
    <n v="29.755275000000001"/>
    <n v="33.099386000000003"/>
    <m/>
    <n v="80933363.206285"/>
    <n v="77.145664689498403"/>
  </r>
  <r>
    <x v="235"/>
    <n v="143.226"/>
    <n v="31.193300000000001"/>
    <n v="35.503300000000003"/>
    <m/>
    <n v="105051421.5703"/>
    <n v="136.338945"/>
    <n v="29.693363000000002"/>
    <n v="33.796115999999998"/>
    <m/>
    <n v="81413687.875659004"/>
    <n v="77.498892122252045"/>
  </r>
  <r>
    <x v="236"/>
    <n v="144.67840000000001"/>
    <n v="31.523800000000001"/>
    <n v="35.040300000000002"/>
    <m/>
    <n v="104914555.79189999"/>
    <n v="137.90117000000001"/>
    <n v="30.047118000000001"/>
    <n v="33.398893000000001"/>
    <m/>
    <n v="80523081.008811995"/>
    <n v="76.751105126471728"/>
  </r>
  <r>
    <x v="237"/>
    <n v="147.64250000000001"/>
    <n v="31.722799999999999"/>
    <n v="35.379399999999997"/>
    <m/>
    <n v="105043872.4912"/>
    <n v="140.55317700000001"/>
    <n v="30.199572"/>
    <n v="33.680593999999999"/>
    <m/>
    <n v="80842862.648609996"/>
    <n v="76.961045638699744"/>
  </r>
  <r>
    <x v="238"/>
    <n v="144.75049999999999"/>
    <n v="31.522500000000001"/>
    <n v="34.695799999999998"/>
    <m/>
    <n v="104633874.7145"/>
    <n v="138.33999800000001"/>
    <n v="30.126477000000001"/>
    <n v="33.159241999999999"/>
    <m/>
    <n v="80282807.781874999"/>
    <n v="76.727358134190865"/>
  </r>
  <r>
    <x v="239"/>
    <n v="142.13460000000001"/>
    <n v="31.321899999999999"/>
    <n v="34.162399999999998"/>
    <m/>
    <n v="104376757.1013"/>
    <n v="136.17456999999999"/>
    <n v="30.008500999999999"/>
    <n v="32.729892"/>
    <m/>
    <n v="79927242.878718004"/>
    <n v="76.575710051182"/>
  </r>
  <r>
    <x v="240"/>
    <n v="134.78970000000001"/>
    <n v="29.574100000000001"/>
    <n v="34.871699999999997"/>
    <m/>
    <n v="104378229.39489999"/>
    <n v="129.13583700000001"/>
    <n v="28.333590000000001"/>
    <n v="33.408977999999998"/>
    <m/>
    <n v="79831974.212297007"/>
    <n v="76.483357377393546"/>
  </r>
  <r>
    <x v="241"/>
    <n v="136.5052"/>
    <n v="29.878399999999999"/>
    <n v="35.072000000000003"/>
    <m/>
    <n v="104627124.37019999"/>
    <n v="130.46827099999999"/>
    <n v="28.557030999999998"/>
    <n v="33.520944"/>
    <m/>
    <n v="79931499.550034001"/>
    <n v="76.396536778755404"/>
  </r>
  <r>
    <x v="242"/>
    <n v="131.98920000000001"/>
    <n v="29.377300000000002"/>
    <n v="34.100700000000003"/>
    <m/>
    <n v="103997126.0864"/>
    <n v="126.91619900000001"/>
    <n v="28.248183999999998"/>
    <n v="32.790041000000002"/>
    <m/>
    <n v="79189222.156283006"/>
    <n v="76.14558703333131"/>
  </r>
  <r>
    <x v="243"/>
    <n v="132.51830000000001"/>
    <n v="29.624199999999998"/>
    <n v="34.115299999999998"/>
    <m/>
    <n v="104220619.96170001"/>
    <n v="127.15170999999999"/>
    <n v="28.424509"/>
    <n v="32.733733999999998"/>
    <m/>
    <n v="79374422.121613994"/>
    <n v="76.159998041446372"/>
  </r>
  <r>
    <x v="244"/>
    <n v="132.9924"/>
    <n v="29.644500000000001"/>
    <n v="34.476100000000002"/>
    <m/>
    <n v="104432007.9113"/>
    <n v="127.348313"/>
    <n v="28.386412"/>
    <n v="33.012962999999999"/>
    <m/>
    <n v="79124026.546995997"/>
    <n v="75.766068401366454"/>
  </r>
  <r>
    <x v="245"/>
    <n v="134.75479999999999"/>
    <n v="29.860900000000001"/>
    <n v="34.655299999999997"/>
    <m/>
    <n v="104623600.2647"/>
    <n v="128.79962"/>
    <n v="28.541266"/>
    <n v="33.123787999999998"/>
    <m/>
    <n v="79495038.880365998"/>
    <n v="75.981937802983097"/>
  </r>
  <r>
    <x v="246"/>
    <n v="136.1671"/>
    <n v="30.101900000000001"/>
    <n v="34.7804"/>
    <m/>
    <n v="104840270.5677"/>
    <n v="129.88053099999999"/>
    <n v="28.712154000000002"/>
    <n v="33.174657000000003"/>
    <m/>
    <n v="79790012.433448002"/>
    <n v="76.106263367494904"/>
  </r>
  <r>
    <x v="247"/>
    <n v="136.67269999999999"/>
    <n v="30.098800000000001"/>
    <n v="35.052399999999999"/>
    <m/>
    <n v="104962900.0141"/>
    <n v="130.21048400000001"/>
    <n v="28.675656"/>
    <n v="33.395038"/>
    <m/>
    <n v="80001714.389826"/>
    <n v="76.219039659802775"/>
  </r>
  <r>
    <x v="248"/>
    <n v="139.0538"/>
    <n v="30.272600000000001"/>
    <n v="35.8474"/>
    <m/>
    <n v="105113052.81999999"/>
    <n v="132.28975500000001"/>
    <n v="28.800039000000002"/>
    <n v="34.103662"/>
    <m/>
    <n v="80346048.577263996"/>
    <n v="76.437746237712219"/>
  </r>
  <r>
    <x v="249"/>
    <n v="144.51009999999999"/>
    <n v="30.593900000000001"/>
    <n v="36.623600000000003"/>
    <m/>
    <n v="105282619.5642"/>
    <n v="137.259218"/>
    <n v="29.058831999999999"/>
    <n v="34.785989000000001"/>
    <m/>
    <n v="80626815.231505007"/>
    <n v="76.581315667530291"/>
  </r>
  <r>
    <x v="250"/>
    <n v="173.7037"/>
    <n v="34.288200000000003"/>
    <n v="34.802799999999998"/>
    <m/>
    <n v="105298470.1365"/>
    <n v="164.96317500000001"/>
    <n v="32.562866"/>
    <n v="33.051572"/>
    <m/>
    <n v="80854851.873779997"/>
    <n v="76.786350047599583"/>
  </r>
  <r>
    <x v="251"/>
    <n v="175.97290000000001"/>
    <n v="34.695999999999998"/>
    <n v="34.607300000000002"/>
    <m/>
    <n v="105268483.2675"/>
    <n v="167.165798"/>
    <n v="32.959533"/>
    <n v="32.875272000000002"/>
    <m/>
    <n v="80873345.304748997"/>
    <n v="76.825791342732657"/>
  </r>
  <r>
    <x v="252"/>
    <n v="168.67779999999999"/>
    <n v="33.5351"/>
    <n v="34.295299999999997"/>
    <m/>
    <n v="104621680.48450001"/>
    <n v="161.22642999999999"/>
    <n v="32.053680999999997"/>
    <n v="32.780298999999999"/>
    <m/>
    <n v="80402927.551753998"/>
    <n v="76.85111458677622"/>
  </r>
  <r>
    <x v="253"/>
    <n v="170.56979999999999"/>
    <n v="33.314300000000003"/>
    <n v="34.673299999999998"/>
    <m/>
    <n v="104571612.2586"/>
    <n v="163.11291"/>
    <n v="31.857880999999999"/>
    <n v="33.157468999999999"/>
    <m/>
    <n v="80551346.855849996"/>
    <n v="77.029841193086739"/>
  </r>
  <r>
    <x v="254"/>
    <n v="174.11320000000001"/>
    <n v="33.150300000000001"/>
    <n v="35.167499999999997"/>
    <m/>
    <n v="104390993.83679999"/>
    <n v="166.78948399999999"/>
    <n v="31.7559"/>
    <n v="33.688251000000001"/>
    <m/>
    <n v="80497644.504118994"/>
    <n v="77.111675581866052"/>
  </r>
  <r>
    <x v="255"/>
    <n v="174.6814"/>
    <n v="32.836500000000001"/>
    <n v="35.1128"/>
    <m/>
    <n v="104105315.04530001"/>
    <n v="167.79297"/>
    <n v="31.541616999999999"/>
    <n v="33.728152999999999"/>
    <m/>
    <n v="80343836.872554004"/>
    <n v="77.175537903702107"/>
  </r>
  <r>
    <x v="256"/>
    <n v="174.2482"/>
    <n v="32.007100000000001"/>
    <n v="36.172600000000003"/>
    <m/>
    <n v="103805444.5785"/>
    <n v="167.860367"/>
    <n v="30.833739000000001"/>
    <n v="34.846533999999998"/>
    <m/>
    <n v="80296852.395745993"/>
    <n v="77.353218534721194"/>
  </r>
  <r>
    <x v="257"/>
    <n v="178.64420000000001"/>
    <n v="32.159599999999998"/>
    <n v="36.642099999999999"/>
    <m/>
    <n v="103652079.09100001"/>
    <n v="172.34984700000001"/>
    <n v="31.026488000000001"/>
    <n v="35.351052000000003"/>
    <m/>
    <n v="79728850.728957996"/>
    <n v="76.919683066811501"/>
  </r>
  <r>
    <x v="258"/>
    <n v="139.22040000000001"/>
    <n v="25.761600000000001"/>
    <n v="19.038900000000002"/>
    <m/>
    <n v="104288975.8265"/>
    <n v="133.49483900000001"/>
    <n v="24.702131999999999"/>
    <n v="18.255908999999999"/>
    <m/>
    <n v="80078455.402327999"/>
    <n v="76.785158515268421"/>
  </r>
  <r>
    <x v="259"/>
    <n v="140.59710000000001"/>
    <n v="25.874300000000002"/>
    <n v="18.994499999999999"/>
    <m/>
    <n v="104349541.454"/>
    <n v="134.736673"/>
    <n v="24.795797"/>
    <n v="18.202763000000001"/>
    <m/>
    <n v="79862151.213929996"/>
    <n v="76.533303454079203"/>
  </r>
  <r>
    <x v="260"/>
    <n v="140.64449999999999"/>
    <n v="26.070399999999999"/>
    <n v="18.325800000000001"/>
    <m/>
    <n v="104088896.4041"/>
    <n v="135.11959999999999"/>
    <n v="25.046282999999999"/>
    <n v="17.605912"/>
    <m/>
    <n v="79631752.164003"/>
    <n v="76.503599245448768"/>
  </r>
  <r>
    <x v="261"/>
    <n v="138.76609999999999"/>
    <n v="25.864000000000001"/>
    <n v="18.347000000000001"/>
    <m/>
    <n v="103984312.20479999"/>
    <n v="133.449072"/>
    <n v="24.872983000000001"/>
    <n v="17.644007999999999"/>
    <m/>
    <n v="71950175.912319005"/>
    <n v="69.193298860900413"/>
  </r>
  <r>
    <x v="262"/>
    <n v="141.3537"/>
    <n v="25.873799999999999"/>
    <n v="19.165199999999999"/>
    <m/>
    <n v="104398420.4013"/>
    <n v="135.398313"/>
    <n v="24.783708000000001"/>
    <n v="18.357748999999998"/>
    <m/>
    <n v="72272790.678751007"/>
    <n v="69.227858430175104"/>
  </r>
  <r>
    <x v="263"/>
    <n v="142.11680000000001"/>
    <n v="26.091899999999999"/>
    <n v="18.8719"/>
    <m/>
    <n v="104374645.1397"/>
    <n v="136.16027099999999"/>
    <n v="24.998313"/>
    <n v="18.080924"/>
    <m/>
    <n v="71717896.593083993"/>
    <n v="68.711990826022301"/>
  </r>
  <r>
    <x v="264"/>
    <n v="141.66909999999999"/>
    <n v="25.932700000000001"/>
    <n v="18.8507"/>
    <m/>
    <n v="104298773.0072"/>
    <n v="135.830073"/>
    <n v="24.863859000000001"/>
    <n v="18.07375"/>
    <m/>
    <n v="71750396.290638998"/>
    <n v="68.793135548858174"/>
  </r>
  <r>
    <x v="265"/>
    <n v="147.20050000000001"/>
    <n v="26.244499999999999"/>
    <n v="21.314"/>
    <m/>
    <n v="104713007.5838"/>
    <n v="140.57518099999999"/>
    <n v="25.063265999999999"/>
    <n v="20.354682"/>
    <m/>
    <n v="74519144.007027"/>
    <n v="71.165126211651042"/>
  </r>
  <r>
    <x v="266"/>
    <n v="147.50839999999999"/>
    <n v="26.542100000000001"/>
    <n v="21.0061"/>
    <m/>
    <n v="104604068.6665"/>
    <n v="141.01593"/>
    <n v="25.37387"/>
    <n v="20.081531999999999"/>
    <m/>
    <n v="74558659.498447001"/>
    <n v="71.277016705875809"/>
  </r>
  <r>
    <x v="267"/>
    <n v="147.00640000000001"/>
    <n v="25.810199999999998"/>
    <n v="21.547699999999999"/>
    <m/>
    <n v="104364030.74950001"/>
    <n v="140.85925900000001"/>
    <n v="24.730934000000001"/>
    <n v="20.646673"/>
    <m/>
    <n v="74557896.010317996"/>
    <n v="71.440222723167665"/>
  </r>
  <r>
    <x v="268"/>
    <n v="147.51050000000001"/>
    <n v="25.818999999999999"/>
    <n v="21.8047"/>
    <m/>
    <n v="104532155.0704"/>
    <n v="141.11495199999999"/>
    <n v="24.699577000000001"/>
    <n v="20.859323"/>
    <m/>
    <n v="74846681.011193007"/>
    <n v="71.601586096436549"/>
  </r>
  <r>
    <x v="269"/>
    <n v="137.547"/>
    <n v="25.075199999999999"/>
    <n v="15.5656"/>
    <m/>
    <n v="104231181.4518"/>
    <n v="131.96339"/>
    <n v="24.057292"/>
    <n v="14.933726999999999"/>
    <m/>
    <n v="74459766.582595006"/>
    <n v="71.437131907621804"/>
  </r>
  <r>
    <x v="270"/>
    <n v="137.23009999999999"/>
    <n v="25.307600000000001"/>
    <n v="15.3146"/>
    <m/>
    <n v="104421643.0899"/>
    <n v="131.41921199999999"/>
    <n v="24.235972"/>
    <n v="14.666117"/>
    <m/>
    <n v="74519063.995704994"/>
    <n v="71.363619447693509"/>
  </r>
  <r>
    <x v="271"/>
    <n v="135.8937"/>
    <n v="25.1998"/>
    <n v="15.3255"/>
    <m/>
    <n v="104338097.3186"/>
    <n v="130.243606"/>
    <n v="24.152059999999999"/>
    <n v="14.688307"/>
    <m/>
    <n v="74588662.764339"/>
    <n v="71.487466880462591"/>
  </r>
  <r>
    <x v="272"/>
    <n v="132.18629999999999"/>
    <n v="25.702000000000002"/>
    <n v="14.7295"/>
    <m/>
    <n v="104588392.6464"/>
    <n v="126.38716100000001"/>
    <n v="24.574428999999999"/>
    <n v="14.083303000000001"/>
    <m/>
    <n v="74350662.345797002"/>
    <n v="71.088827798670835"/>
  </r>
  <r>
    <x v="273"/>
    <n v="131.00460000000001"/>
    <n v="25.462700000000002"/>
    <n v="14.8843"/>
    <m/>
    <n v="104497221.16419999"/>
    <n v="125.366587"/>
    <n v="24.366868"/>
    <n v="14.243728000000001"/>
    <m/>
    <n v="74259003.843509004"/>
    <n v="71.063137388910405"/>
  </r>
  <r>
    <x v="274"/>
    <n v="128.02170000000001"/>
    <n v="25.2136"/>
    <n v="14.8043"/>
    <m/>
    <n v="104396627.1021"/>
    <n v="122.630111"/>
    <n v="24.151738000000002"/>
    <n v="14.180821999999999"/>
    <m/>
    <n v="74133278.041409001"/>
    <n v="71.011181203111647"/>
  </r>
  <r>
    <x v="275"/>
    <n v="129.1369"/>
    <n v="25.1816"/>
    <n v="14.979100000000001"/>
    <m/>
    <n v="104503976.37639999"/>
    <n v="123.571279"/>
    <n v="24.096308000000001"/>
    <n v="14.333522"/>
    <m/>
    <n v="74256908.495783001"/>
    <n v="71.056538775449269"/>
  </r>
  <r>
    <x v="276"/>
    <n v="128.90700000000001"/>
    <n v="24.825299999999999"/>
    <n v="14.790800000000001"/>
    <m/>
    <n v="104194771.4008"/>
    <n v="123.71733999999999"/>
    <n v="23.825859999999999"/>
    <n v="14.195338"/>
    <m/>
    <n v="74165455.630208999"/>
    <n v="71.179632752320202"/>
  </r>
  <r>
    <x v="277"/>
    <n v="126.5485"/>
    <n v="24.5319"/>
    <n v="14.7128"/>
    <m/>
    <n v="103871836.0678"/>
    <n v="121.831388"/>
    <n v="23.617470000000001"/>
    <n v="14.164377999999999"/>
    <m/>
    <n v="73994499.647239"/>
    <n v="71.236345142624373"/>
  </r>
  <r>
    <x v="278"/>
    <n v="121.2491"/>
    <n v="24.3673"/>
    <n v="14.047700000000001"/>
    <m/>
    <n v="103378752.56730001"/>
    <n v="117.286287"/>
    <n v="23.570898"/>
    <n v="13.588576"/>
    <m/>
    <n v="72945267.862563998"/>
    <n v="70.561180175855114"/>
  </r>
  <r>
    <x v="279"/>
    <n v="124.8737"/>
    <n v="24.6572"/>
    <n v="14.186"/>
    <m/>
    <n v="103595801.3725"/>
    <n v="120.539345"/>
    <n v="23.801351"/>
    <n v="13.693605"/>
    <m/>
    <n v="73505443.377774"/>
    <n v="70.954075748176379"/>
  </r>
  <r>
    <x v="280"/>
    <n v="123.28449999999999"/>
    <n v="24.585100000000001"/>
    <n v="13.872400000000001"/>
    <m/>
    <n v="103286286.0904"/>
    <n v="119.361926"/>
    <n v="23.802869999999999"/>
    <n v="13.431018"/>
    <m/>
    <n v="73142320.785623997"/>
    <n v="70.815132922493817"/>
  </r>
  <r>
    <x v="281"/>
    <n v="123.5376"/>
    <n v="24.705100000000002"/>
    <n v="13.787000000000001"/>
    <m/>
    <n v="103221203.9262"/>
    <n v="119.68238599999999"/>
    <n v="23.934132999999999"/>
    <n v="13.356752"/>
    <m/>
    <n v="72905446.245664999"/>
    <n v="70.630300241208346"/>
  </r>
  <r>
    <x v="282"/>
    <n v="126.8974"/>
    <n v="25.0504"/>
    <n v="14.0922"/>
    <m/>
    <n v="103789553.0792"/>
    <n v="122.26413599999999"/>
    <n v="24.135762"/>
    <n v="13.577667"/>
    <m/>
    <n v="73437330.428672001"/>
    <n v="70.755994461825324"/>
  </r>
  <r>
    <x v="283"/>
    <n v="129.81899999999999"/>
    <n v="25.171299999999999"/>
    <n v="14.22"/>
    <m/>
    <n v="104007431.8873"/>
    <n v="124.817042"/>
    <n v="24.201443999999999"/>
    <n v="13.6721"/>
    <m/>
    <n v="73923404.873760998"/>
    <n v="71.075117933747904"/>
  </r>
  <r>
    <x v="284"/>
    <n v="132.017"/>
    <n v="25.505299999999998"/>
    <n v="14.167"/>
    <m/>
    <n v="104180867.43080001"/>
    <n v="126.71904499999999"/>
    <n v="24.481750000000002"/>
    <n v="13.598466"/>
    <m/>
    <n v="73550359.541758999"/>
    <n v="70.598720624603459"/>
  </r>
  <r>
    <x v="285"/>
    <n v="130.2561"/>
    <n v="25.481400000000001"/>
    <n v="14.080299999999999"/>
    <m/>
    <n v="104138197.0855"/>
    <n v="125.08004099999999"/>
    <n v="24.468831999999999"/>
    <n v="13.520783"/>
    <m/>
    <n v="73332003.136517003"/>
    <n v="70.417968803809458"/>
  </r>
  <r>
    <x v="286"/>
    <n v="131.28139999999999"/>
    <n v="25.695699999999999"/>
    <n v="14.1304"/>
    <m/>
    <n v="103989848.1366"/>
    <n v="126.244439"/>
    <n v="24.709816"/>
    <n v="13.588248999999999"/>
    <m/>
    <n v="73407486.585145995"/>
    <n v="70.591012392593044"/>
  </r>
  <r>
    <x v="287"/>
    <n v="126.5885"/>
    <n v="25.123999999999999"/>
    <n v="13.9335"/>
    <m/>
    <n v="103589793.59900001"/>
    <n v="122.201711"/>
    <n v="24.253354999999999"/>
    <n v="13.450649"/>
    <m/>
    <n v="72967711.630472004"/>
    <n v="70.439093558707881"/>
  </r>
  <r>
    <x v="288"/>
    <n v="124.5933"/>
    <n v="24.9328"/>
    <n v="13.820399999999999"/>
    <m/>
    <n v="103369950.74699999"/>
    <n v="120.53145000000001"/>
    <n v="24.119969000000001"/>
    <n v="13.369842999999999"/>
    <m/>
    <n v="72683111.638420001"/>
    <n v="70.313578668827432"/>
  </r>
  <r>
    <x v="289"/>
    <n v="123.6395"/>
    <n v="24.713699999999999"/>
    <n v="13.928900000000001"/>
    <m/>
    <n v="103324707.8547"/>
    <n v="119.661117"/>
    <n v="23.918479999999999"/>
    <n v="13.480706"/>
    <m/>
    <n v="72758416.811179996"/>
    <n v="70.417249002529246"/>
  </r>
  <r>
    <x v="290"/>
    <n v="124.23909999999999"/>
    <n v="24.805099999999999"/>
    <n v="14.065099999999999"/>
    <m/>
    <n v="103386686.2339"/>
    <n v="120.169341"/>
    <n v="23.992547999999999"/>
    <n v="13.604362999999999"/>
    <m/>
    <n v="72937670.175349995"/>
    <n v="70.548416660088378"/>
  </r>
  <r>
    <x v="291"/>
    <n v="118.41930000000001"/>
    <n v="24.320399999999999"/>
    <n v="13.674799999999999"/>
    <m/>
    <n v="102590888.65970001"/>
    <n v="115.42867200000001"/>
    <n v="23.706199000000002"/>
    <n v="13.329449"/>
    <m/>
    <n v="72014286.504960001"/>
    <n v="70.195596749176843"/>
  </r>
  <r>
    <x v="292"/>
    <n v="120.1675"/>
    <n v="24.6143"/>
    <n v="13.8573"/>
    <m/>
    <n v="103085999.7756"/>
    <n v="116.57014599999999"/>
    <n v="23.877441999999999"/>
    <n v="13.442466"/>
    <m/>
    <n v="72530307.720897004"/>
    <n v="70.359028266479115"/>
  </r>
  <r>
    <x v="293"/>
    <n v="123.2221"/>
    <n v="24.9422"/>
    <n v="14.0633"/>
    <m/>
    <n v="103559620.68870001"/>
    <n v="118.986627"/>
    <n v="24.084869999999999"/>
    <n v="13.579907"/>
    <m/>
    <n v="72951287.283929005"/>
    <n v="70.443756744938668"/>
  </r>
  <r>
    <x v="294"/>
    <n v="123.2336"/>
    <n v="24.685300000000002"/>
    <n v="14.081"/>
    <m/>
    <n v="103644181.5521"/>
    <n v="118.900645"/>
    <n v="23.817352"/>
    <n v="13.585905"/>
    <m/>
    <n v="72943094.707330003"/>
    <n v="70.378378810066494"/>
  </r>
  <r>
    <x v="295"/>
    <n v="119.43940000000001"/>
    <n v="23.8978"/>
    <n v="9.3965999999999994"/>
    <m/>
    <n v="103822951.97220001"/>
    <n v="115.041422"/>
    <n v="23.017838999999999"/>
    <n v="9.0505999999999993"/>
    <m/>
    <n v="73256629.908823997"/>
    <n v="70.559186111794858"/>
  </r>
  <r>
    <x v="296"/>
    <n v="117.8659"/>
    <n v="23.6677"/>
    <n v="9.1873000000000005"/>
    <m/>
    <n v="103692418.41689999"/>
    <n v="113.668773"/>
    <n v="22.824909000000002"/>
    <n v="8.8601460000000003"/>
    <m/>
    <n v="73098651.451513007"/>
    <n v="70.4956568354078"/>
  </r>
  <r>
    <x v="297"/>
    <n v="118.601"/>
    <n v="23.713899999999999"/>
    <n v="9.3861000000000008"/>
    <m/>
    <n v="103858319.04350001"/>
    <n v="114.194993"/>
    <n v="22.832933000000001"/>
    <n v="9.0374079999999992"/>
    <m/>
    <n v="72852028.818972006"/>
    <n v="70.145588230114413"/>
  </r>
  <r>
    <x v="298"/>
    <n v="122.8455"/>
    <n v="24.438500000000001"/>
    <n v="9.3484999999999996"/>
    <m/>
    <n v="104369092.4323"/>
    <n v="117.702949"/>
    <n v="23.415457"/>
    <n v="8.9571539999999992"/>
    <m/>
    <n v="73165215.710529"/>
    <n v="70.102378017695514"/>
  </r>
  <r>
    <x v="299"/>
    <n v="128.2698"/>
    <n v="24.726600000000001"/>
    <n v="9.6132000000000009"/>
    <m/>
    <n v="104594394.3744"/>
    <n v="122.63544400000001"/>
    <n v="23.640464000000001"/>
    <n v="9.1909320000000001"/>
    <m/>
    <n v="73907395.217641994"/>
    <n v="70.660952395868733"/>
  </r>
  <r>
    <x v="300"/>
    <n v="111.19110000000001"/>
    <n v="21.5305"/>
    <n v="-4.7355"/>
    <m/>
    <n v="104658329.91069999"/>
    <n v="106.241997"/>
    <n v="20.572179999999999"/>
    <n v="-4.5247229999999998"/>
    <m/>
    <n v="73714389.278286994"/>
    <n v="70.433370512585086"/>
  </r>
  <r>
    <x v="301"/>
    <n v="111.4243"/>
    <n v="21.394600000000001"/>
    <n v="-4.5773000000000001"/>
    <m/>
    <n v="104788744.638"/>
    <n v="106.332317"/>
    <n v="20.416886999999999"/>
    <n v="-4.3681219999999996"/>
    <m/>
    <n v="73787415.812104002"/>
    <n v="70.415402023383095"/>
  </r>
  <r>
    <x v="302"/>
    <n v="111.4876"/>
    <n v="21.311599999999999"/>
    <n v="-4.4127999999999998"/>
    <m/>
    <n v="104820925.1182"/>
    <n v="106.360061"/>
    <n v="20.331437000000001"/>
    <n v="-4.2098459999999998"/>
    <m/>
    <n v="73930840.212944999"/>
    <n v="70.53061221275982"/>
  </r>
  <r>
    <x v="303"/>
    <n v="112.58629999999999"/>
    <n v="21.2319"/>
    <n v="-3.9805000000000001"/>
    <m/>
    <n v="105057271.48190001"/>
    <n v="107.166594"/>
    <n v="20.209834000000001"/>
    <n v="-3.7888860000000002"/>
    <m/>
    <n v="74150059.689754993"/>
    <n v="70.580606790773231"/>
  </r>
  <r>
    <x v="304"/>
    <n v="112.5324"/>
    <n v="21.494900000000001"/>
    <n v="-4.3956999999999997"/>
    <m/>
    <n v="104990710.1877"/>
    <n v="107.18319700000001"/>
    <n v="20.473144999999999"/>
    <n v="-4.1867510000000001"/>
    <m/>
    <n v="73594588.284197003"/>
    <n v="70.096285807216915"/>
  </r>
  <r>
    <x v="305"/>
    <n v="104.3377"/>
    <n v="20.378399999999999"/>
    <n v="-8.6986000000000008"/>
    <m/>
    <n v="104538617.80490001"/>
    <n v="99.807805000000002"/>
    <n v="19.493656999999999"/>
    <n v="-8.3209440000000008"/>
    <m/>
    <n v="73226784.017750993"/>
    <n v="70.04759155550903"/>
  </r>
  <r>
    <x v="306"/>
    <n v="108.87609999999999"/>
    <n v="21.070900000000002"/>
    <n v="-8.5495999999999999"/>
    <m/>
    <n v="105139474.7191"/>
    <n v="103.55397000000001"/>
    <n v="20.040903"/>
    <n v="-8.1316749999999995"/>
    <m/>
    <n v="73800574.865847006"/>
    <n v="70.193022233579924"/>
  </r>
  <r>
    <x v="307"/>
    <n v="107.2929"/>
    <n v="20.74"/>
    <n v="-8.7429000000000006"/>
    <m/>
    <n v="104800061.2159"/>
    <n v="102.37866200000001"/>
    <n v="19.790064999999998"/>
    <n v="-8.3424569999999996"/>
    <m/>
    <n v="73655692.203786999"/>
    <n v="70.282107996146991"/>
  </r>
  <r>
    <x v="308"/>
    <n v="106.9311"/>
    <n v="20.4527"/>
    <n v="-8.7934999999999999"/>
    <m/>
    <n v="104487018.7747"/>
    <n v="102.339124"/>
    <n v="19.574393000000001"/>
    <n v="-8.4158779999999993"/>
    <m/>
    <n v="73490270.382054999"/>
    <n v="70.334354682391989"/>
  </r>
  <r>
    <x v="309"/>
    <n v="108.9709"/>
    <n v="20.528500000000001"/>
    <n v="-8.0890000000000004"/>
    <m/>
    <n v="105143424.23639999"/>
    <n v="103.640243"/>
    <n v="19.524283"/>
    <n v="-7.6933009999999999"/>
    <m/>
    <n v="73892841.381228998"/>
    <n v="70.27813856917146"/>
  </r>
  <r>
    <x v="310"/>
    <n v="108.6433"/>
    <n v="20.791499999999999"/>
    <n v="-8.7048000000000005"/>
    <m/>
    <n v="105002586.45640001"/>
    <n v="103.46726099999999"/>
    <n v="19.800941000000002"/>
    <n v="-8.290082"/>
    <m/>
    <n v="73860679.946863994"/>
    <n v="70.341771988190985"/>
  </r>
  <r>
    <x v="311"/>
    <n v="108.8476"/>
    <n v="20.490500000000001"/>
    <n v="-8.1495999999999995"/>
    <m/>
    <n v="105165457.35510001"/>
    <n v="103.501285"/>
    <n v="19.484058999999998"/>
    <n v="-7.7493129999999999"/>
    <m/>
    <n v="74228830.183400005"/>
    <n v="70.582900555227098"/>
  </r>
  <r>
    <x v="312"/>
    <n v="105.4375"/>
    <n v="20.088100000000001"/>
    <n v="-8.4664999999999999"/>
    <m/>
    <n v="104644571.0319"/>
    <n v="100.757735"/>
    <n v="19.196504999999998"/>
    <n v="-8.0907210000000003"/>
    <m/>
    <n v="73870615.264146"/>
    <n v="70.591923246192266"/>
  </r>
  <r>
    <x v="313"/>
    <n v="105.0715"/>
    <n v="19.912199999999999"/>
    <n v="-8.0061"/>
    <m/>
    <n v="104890469.0026"/>
    <n v="100.172591"/>
    <n v="18.983803000000002"/>
    <n v="-7.6328189999999996"/>
    <m/>
    <n v="73893503.454328001"/>
    <n v="70.44825345618041"/>
  </r>
  <r>
    <x v="314"/>
    <n v="85.842100000000002"/>
    <n v="16.2483"/>
    <n v="-20.232600000000001"/>
    <m/>
    <n v="104871237.4208"/>
    <n v="81.854759999999999"/>
    <n v="15.493570999999999"/>
    <n v="-19.292801999999998"/>
    <m/>
    <n v="78447550.697481006"/>
    <n v="74.803685573678408"/>
  </r>
  <r>
    <x v="315"/>
    <n v="82.462800000000001"/>
    <n v="15.6799"/>
    <n v="-20.860900000000001"/>
    <m/>
    <n v="104112400.9482"/>
    <n v="79.205550000000002"/>
    <n v="15.060549999999999"/>
    <n v="-20.036902000000001"/>
    <m/>
    <n v="77791594.700485006"/>
    <n v="74.718855767421374"/>
  </r>
  <r>
    <x v="316"/>
    <n v="83.697400000000002"/>
    <n v="15.818"/>
    <n v="-15.7475"/>
    <m/>
    <n v="104204594.62450001"/>
    <n v="80.320258999999993"/>
    <n v="15.179753"/>
    <n v="-15.112098"/>
    <m/>
    <n v="77775244.101584002"/>
    <n v="74.63705835797947"/>
  </r>
  <r>
    <x v="317"/>
    <n v="81.759900000000002"/>
    <n v="15.420299999999999"/>
    <n v="-14.6431"/>
    <m/>
    <n v="104249928.57979999"/>
    <n v="78.426816000000002"/>
    <n v="14.791665"/>
    <n v="-14.046149"/>
    <m/>
    <n v="78088303.744460002"/>
    <n v="74.90489903279493"/>
  </r>
  <r>
    <x v="318"/>
    <n v="81.241"/>
    <n v="15.151400000000001"/>
    <n v="-14.3271"/>
    <m/>
    <n v="104120297.3299"/>
    <n v="78.026093000000003"/>
    <n v="14.551822"/>
    <n v="-13.760141000000001"/>
    <m/>
    <n v="78035130.644419"/>
    <n v="74.947087787473905"/>
  </r>
  <r>
    <x v="319"/>
    <n v="80.227599999999995"/>
    <n v="14.9816"/>
    <n v="-14.4435"/>
    <m/>
    <n v="103957449.53210001"/>
    <n v="77.173497999999995"/>
    <n v="14.411281000000001"/>
    <n v="-13.893665"/>
    <m/>
    <n v="77600442.265899003"/>
    <n v="74.646350612841388"/>
  </r>
  <r>
    <x v="320"/>
    <n v="81.504300000000001"/>
    <n v="15.188599999999999"/>
    <n v="-14.3506"/>
    <m/>
    <n v="104072762.6662"/>
    <n v="78.314727000000005"/>
    <n v="14.594212000000001"/>
    <n v="-13.789006000000001"/>
    <m/>
    <n v="77839708.388944998"/>
    <n v="74.793544818835883"/>
  </r>
  <r>
    <x v="321"/>
    <n v="85.863500000000002"/>
    <n v="15.9823"/>
    <n v="-14.101000000000001"/>
    <m/>
    <n v="104565368.7457"/>
    <n v="82.114662999999993"/>
    <n v="15.284506"/>
    <n v="-13.485344"/>
    <m/>
    <n v="78079628.492144004"/>
    <n v="74.670638499856906"/>
  </r>
  <r>
    <x v="322"/>
    <n v="85.213800000000006"/>
    <n v="16.041399999999999"/>
    <n v="-14.8124"/>
    <m/>
    <n v="104300238.97490001"/>
    <n v="81.700484000000003"/>
    <n v="15.380022"/>
    <n v="-14.201693000000001"/>
    <m/>
    <n v="77846593.954908997"/>
    <n v="74.637023577331291"/>
  </r>
  <r>
    <x v="323"/>
    <n v="87.042199999999994"/>
    <n v="16.5289"/>
    <n v="-15.2475"/>
    <m/>
    <n v="104495116.39"/>
    <n v="83.297864000000004"/>
    <n v="15.817868000000001"/>
    <n v="-14.591590999999999"/>
    <m/>
    <n v="78088368.391236007"/>
    <n v="74.729203707273854"/>
  </r>
  <r>
    <x v="324"/>
    <n v="96.514600000000002"/>
    <n v="18.607199999999999"/>
    <n v="-26.6418"/>
    <m/>
    <n v="104274634.44679999"/>
    <n v="92.558080000000004"/>
    <n v="17.844415999999999"/>
    <n v="-25.549645999999999"/>
    <m/>
    <n v="78029742.239415005"/>
    <n v="74.8309909244756"/>
  </r>
  <r>
    <x v="325"/>
    <n v="97.434799999999996"/>
    <n v="18.7318"/>
    <n v="-26.3187"/>
    <m/>
    <n v="104500689.1841"/>
    <n v="93.238427999999999"/>
    <n v="17.925049000000001"/>
    <n v="-25.185193000000002"/>
    <m/>
    <n v="78334791.931406006"/>
    <n v="74.961029006615206"/>
  </r>
  <r>
    <x v="326"/>
    <n v="96.549400000000006"/>
    <n v="18.4801"/>
    <n v="-25.940200000000001"/>
    <m/>
    <n v="104503618.11740001"/>
    <n v="92.388571999999996"/>
    <n v="17.683693999999999"/>
    <n v="-24.822298"/>
    <m/>
    <n v="78431026.001109004"/>
    <n v="75.051014896918787"/>
  </r>
  <r>
    <x v="327"/>
    <n v="99.582300000000004"/>
    <n v="19.146699999999999"/>
    <n v="-23.657"/>
    <m/>
    <n v="104661222.7113"/>
    <n v="95.147273999999996"/>
    <n v="18.293977000000002"/>
    <n v="-22.603404999999999"/>
    <m/>
    <n v="78672226.294158995"/>
    <n v="75.168457100076438"/>
  </r>
  <r>
    <x v="328"/>
    <n v="97.782600000000002"/>
    <n v="19.1449"/>
    <n v="-24.762899999999998"/>
    <m/>
    <n v="104473933.3818"/>
    <n v="93.595213000000001"/>
    <n v="18.325049"/>
    <n v="-23.702466999999999"/>
    <m/>
    <n v="78550404.596543998"/>
    <n v="75.186605934976654"/>
  </r>
  <r>
    <x v="329"/>
    <n v="96.191299999999998"/>
    <n v="19.126999999999999"/>
    <n v="-0.76329999999999998"/>
    <m/>
    <n v="104143474.73999999"/>
    <n v="92.364211999999995"/>
    <n v="18.366008999999998"/>
    <n v="-0.732931"/>
    <m/>
    <n v="78328084.627348006"/>
    <n v="75.21170656433199"/>
  </r>
  <r>
    <x v="330"/>
    <n v="92.453900000000004"/>
    <n v="18.420400000000001"/>
    <n v="-25.465399999999999"/>
    <m/>
    <n v="103766165.4901"/>
    <n v="89.098309999999998"/>
    <n v="17.751836000000001"/>
    <n v="-24.541139999999999"/>
    <m/>
    <n v="77958460.224502996"/>
    <n v="75.128978560878565"/>
  </r>
  <r>
    <x v="331"/>
    <n v="90.131699999999995"/>
    <n v="18.233799999999999"/>
    <n v="-26.683"/>
    <m/>
    <n v="103178687.56039999"/>
    <n v="87.354958999999994"/>
    <n v="17.672059999999998"/>
    <n v="-25.860961"/>
    <m/>
    <n v="77470227.828429997"/>
    <n v="75.083556168592992"/>
  </r>
  <r>
    <x v="332"/>
    <n v="93.3386"/>
    <n v="19.065300000000001"/>
    <n v="-27.375499999999999"/>
    <m/>
    <n v="102999732.8618"/>
    <n v="90.620234999999994"/>
    <n v="18.510048000000001"/>
    <n v="-26.578223999999999"/>
    <m/>
    <n v="78851834.382883996"/>
    <n v="76.555377564603518"/>
  </r>
  <r>
    <x v="333"/>
    <n v="102.6463"/>
    <n v="21.2317"/>
    <n v="-2.9963000000000002"/>
    <m/>
    <n v="102826724.759"/>
    <n v="99.824534999999997"/>
    <n v="20.648036999999999"/>
    <n v="-2.9139309999999998"/>
    <m/>
    <n v="81619776.718072996"/>
    <n v="79.376034692701964"/>
  </r>
  <r>
    <x v="334"/>
    <n v="99.323899999999995"/>
    <n v="20.785599999999999"/>
    <n v="-3.9308000000000001"/>
    <m/>
    <n v="102210308.7649"/>
    <n v="97.176010000000005"/>
    <n v="20.336109"/>
    <n v="-3.845796"/>
    <m/>
    <n v="81138364.726783007"/>
    <n v="79.383738986068593"/>
  </r>
  <r>
    <x v="335"/>
    <n v="120.6773"/>
    <n v="24.905999999999999"/>
    <n v="-2.2103999999999999"/>
    <m/>
    <n v="102603354.8664"/>
    <n v="117.61535499999999"/>
    <n v="24.274059999999999"/>
    <n v="-2.1543160000000001"/>
    <m/>
    <n v="85656381.706913993"/>
    <n v="83.483022381136863"/>
  </r>
  <r>
    <x v="336"/>
    <n v="117.03740000000001"/>
    <n v="23.946300000000001"/>
    <n v="-1.4596"/>
    <m/>
    <n v="102404268.3195"/>
    <n v="114.28957200000001"/>
    <n v="23.384084000000001"/>
    <n v="-1.4253309999999999"/>
    <m/>
    <n v="85792555.403782994"/>
    <n v="83.778300271734111"/>
  </r>
  <r>
    <x v="337"/>
    <n v="112.3438"/>
    <n v="23.364100000000001"/>
    <n v="-3.5467"/>
    <m/>
    <n v="101589167.1494"/>
    <n v="110.58639700000001"/>
    <n v="22.998614"/>
    <n v="-3.4912190000000001"/>
    <m/>
    <n v="84840031.685472995"/>
    <n v="83.51287254939767"/>
  </r>
  <r>
    <x v="338"/>
    <n v="114.7012"/>
    <n v="23.8459"/>
    <n v="-3.6879"/>
    <m/>
    <n v="101822976.75130001"/>
    <n v="112.647659"/>
    <n v="23.418977000000002"/>
    <n v="-3.621874"/>
    <m/>
    <n v="85082973.778377995"/>
    <n v="83.559699876179181"/>
  </r>
  <r>
    <x v="339"/>
    <n v="118.2749"/>
    <n v="24.6173"/>
    <n v="-1.7628999999999999"/>
    <m/>
    <n v="101710130.5942"/>
    <n v="116.286253"/>
    <n v="24.203389999999999"/>
    <n v="-1.7332590000000001"/>
    <m/>
    <n v="85961660.570148006"/>
    <n v="84.516321105824971"/>
  </r>
  <r>
    <x v="340"/>
    <n v="117.57129999999999"/>
    <n v="24.113199999999999"/>
    <n v="-1.0622"/>
    <m/>
    <n v="101638388.1833"/>
    <n v="115.67607700000001"/>
    <n v="23.724501"/>
    <n v="-1.045078"/>
    <m/>
    <n v="86179709.749761999"/>
    <n v="84.790512020262454"/>
  </r>
  <r>
    <x v="341"/>
    <n v="122.2586"/>
    <n v="24.627400000000002"/>
    <n v="0.70669999999999999"/>
    <m/>
    <n v="102201104.6039"/>
    <n v="119.625517"/>
    <n v="24.097000000000001"/>
    <n v="0.69147999999999998"/>
    <m/>
    <n v="86492077.005429"/>
    <n v="84.629297638851995"/>
  </r>
  <r>
    <x v="342"/>
    <n v="119.577"/>
    <n v="24.358699999999999"/>
    <n v="-0.46539999999999998"/>
    <m/>
    <n v="101732524.6802"/>
    <n v="117.54058000000001"/>
    <n v="23.943867000000001"/>
    <n v="-0.45747399999999999"/>
    <m/>
    <n v="85734175.518484995"/>
    <n v="84.274105835860851"/>
  </r>
  <r>
    <x v="343"/>
    <n v="94.636799999999994"/>
    <n v="19.227"/>
    <n v="-0.83489999999999998"/>
    <m/>
    <n v="101875184.1778"/>
    <n v="92.894850000000005"/>
    <n v="18.873094999999999"/>
    <n v="-0.81953200000000004"/>
    <m/>
    <n v="85621199.852090001"/>
    <n v="84.045197604411342"/>
  </r>
  <r>
    <x v="344"/>
    <n v="98.281800000000004"/>
    <n v="19.9451"/>
    <n v="0.25569999999999998"/>
    <m/>
    <n v="101982018.4853"/>
    <n v="96.371695000000003"/>
    <n v="19.557466999999999"/>
    <n v="0.25073000000000001"/>
    <m/>
    <n v="85599485.630107"/>
    <n v="83.935861342502818"/>
  </r>
  <r>
    <x v="345"/>
    <n v="99.0214"/>
    <n v="19.855899999999998"/>
    <n v="1.2596000000000001"/>
    <m/>
    <n v="102064727.9184"/>
    <n v="97.018236999999999"/>
    <n v="19.454222999999999"/>
    <n v="1.234119"/>
    <m/>
    <n v="85907698.491082996"/>
    <n v="84.16982070413745"/>
  </r>
  <r>
    <x v="346"/>
    <n v="98.061099999999996"/>
    <n v="19.834"/>
    <n v="0.7198"/>
    <m/>
    <n v="101885280.92460001"/>
    <n v="96.246582000000004"/>
    <n v="19.466992999999999"/>
    <n v="0.70648100000000003"/>
    <m/>
    <n v="80160167.548175007"/>
    <n v="78.676887201692438"/>
  </r>
  <r>
    <x v="347"/>
    <n v="112.40219999999999"/>
    <n v="22.4101"/>
    <n v="8.8408999999999995"/>
    <m/>
    <n v="102291340.1533"/>
    <n v="109.88437500000001"/>
    <n v="21.908111000000002"/>
    <n v="8.6428630000000002"/>
    <m/>
    <n v="76393543.754896"/>
    <n v="74.682317819287547"/>
  </r>
  <r>
    <x v="348"/>
    <n v="112.79730000000001"/>
    <n v="22.463200000000001"/>
    <n v="8.8978000000000002"/>
    <m/>
    <n v="102284944.24950001"/>
    <n v="110.27752"/>
    <n v="21.961393999999999"/>
    <n v="8.6990320000000008"/>
    <m/>
    <n v="76409818.887583002"/>
    <n v="74.702899286134681"/>
  </r>
  <r>
    <x v="349"/>
    <n v="112.22669999999999"/>
    <n v="22.358799999999999"/>
    <n v="8.7166999999999994"/>
    <m/>
    <n v="102249559.6804"/>
    <n v="109.75763600000001"/>
    <n v="21.866890999999999"/>
    <n v="8.5249269999999999"/>
    <m/>
    <n v="76463518.255483001"/>
    <n v="74.781268980017074"/>
  </r>
  <r>
    <x v="350"/>
    <n v="114.224"/>
    <n v="22.632999999999999"/>
    <n v="10.576700000000001"/>
    <m/>
    <n v="102216937.0399"/>
    <n v="111.746647"/>
    <n v="22.142123000000002"/>
    <n v="10.347307000000001"/>
    <m/>
    <n v="77360432.701851994"/>
    <n v="75.682597172379204"/>
  </r>
  <r>
    <x v="351"/>
    <n v="113.0438"/>
    <n v="22.744199999999999"/>
    <n v="9.0129999999999999"/>
    <m/>
    <n v="101976392.3812"/>
    <n v="110.852912"/>
    <n v="22.303397"/>
    <n v="8.8383199999999995"/>
    <m/>
    <n v="76711731.648848996"/>
    <n v="75.224990664595509"/>
  </r>
  <r>
    <x v="352"/>
    <n v="118.6602"/>
    <n v="24.2179"/>
    <n v="14.8179"/>
    <m/>
    <n v="101798090.5253"/>
    <n v="116.564269"/>
    <n v="23.790132"/>
    <n v="14.556167"/>
    <m/>
    <n v="77440609.560893998"/>
    <n v="76.0727526039868"/>
  </r>
  <r>
    <x v="353"/>
    <n v="118.7621"/>
    <n v="24.6753"/>
    <n v="33.8307"/>
    <m/>
    <n v="101452251.79960001"/>
    <n v="117.06206400000001"/>
    <n v="24.322082000000002"/>
    <n v="33.346426000000001"/>
    <m/>
    <n v="76763765.795959994"/>
    <n v="75.664920624524427"/>
  </r>
  <r>
    <x v="354"/>
    <n v="129.3407"/>
    <n v="26.6416"/>
    <n v="39.704500000000003"/>
    <m/>
    <n v="101713503.65539999"/>
    <n v="127.161778"/>
    <n v="26.192786000000002"/>
    <n v="39.035623000000001"/>
    <m/>
    <n v="77219334.339357004"/>
    <n v="75.91846860469191"/>
  </r>
  <r>
    <x v="355"/>
    <n v="131.345"/>
    <n v="27.436"/>
    <n v="38.174700000000001"/>
    <m/>
    <n v="101394500.21619999"/>
    <n v="129.53858399999999"/>
    <n v="27.058667"/>
    <n v="37.649675000000002"/>
    <m/>
    <n v="76572832.247929007"/>
    <n v="75.519709732436567"/>
  </r>
  <r>
    <x v="356"/>
    <n v="130.51609999999999"/>
    <n v="27.1311"/>
    <n v="38.721400000000003"/>
    <m/>
    <n v="101512397.2129"/>
    <n v="128.57158699999999"/>
    <n v="26.726883000000001"/>
    <n v="38.144503999999998"/>
    <m/>
    <n v="76876438.822999001"/>
    <n v="75.731084018996739"/>
  </r>
  <r>
    <x v="357"/>
    <n v="132.59620000000001"/>
    <n v="27.678100000000001"/>
    <n v="42.153399999999998"/>
    <m/>
    <n v="101469261.60250001"/>
    <n v="130.67622399999999"/>
    <n v="27.277325000000001"/>
    <n v="41.543024000000003"/>
    <m/>
    <n v="76595993.328984007"/>
    <n v="75.486893389492081"/>
  </r>
  <r>
    <x v="358"/>
    <n v="131.04900000000001"/>
    <n v="27.570799999999998"/>
    <n v="41.582999999999998"/>
    <m/>
    <n v="101247346.7879"/>
    <n v="129.43450300000001"/>
    <n v="27.231133"/>
    <n v="41.070706000000001"/>
    <m/>
    <n v="76239439.733799994"/>
    <n v="75.300185291286382"/>
  </r>
  <r>
    <x v="359"/>
    <n v="129.74080000000001"/>
    <n v="26.819700000000001"/>
    <n v="42.614800000000002"/>
    <m/>
    <n v="101296293.83930001"/>
    <n v="128.0805"/>
    <n v="26.476486999999999"/>
    <n v="42.069456000000002"/>
    <m/>
    <n v="76626716.484759003"/>
    <n v="75.646120485239393"/>
  </r>
  <r>
    <x v="360"/>
    <n v="131.119"/>
    <n v="27.178599999999999"/>
    <n v="42.6325"/>
    <m/>
    <n v="101324089.17730001"/>
    <n v="129.40555499999999"/>
    <n v="26.823433999999999"/>
    <n v="42.075384"/>
    <m/>
    <n v="71075087.437491"/>
    <n v="70.146288029415814"/>
  </r>
  <r>
    <x v="361"/>
    <n v="131.40270000000001"/>
    <n v="27.186699999999998"/>
    <n v="42.834499999999998"/>
    <m/>
    <n v="101452317.54889999"/>
    <n v="129.521635"/>
    <n v="26.797515000000001"/>
    <n v="42.221311999999998"/>
    <m/>
    <n v="70938808.536235005"/>
    <n v="69.923300176994502"/>
  </r>
  <r>
    <x v="362"/>
    <n v="135.67240000000001"/>
    <n v="27.954000000000001"/>
    <n v="42.647199999999998"/>
    <m/>
    <n v="101668703.95999999"/>
    <n v="133.44558799999999"/>
    <n v="27.495187000000001"/>
    <n v="41.947225000000003"/>
    <m/>
    <n v="71210685.643488005"/>
    <n v="70.041893788185561"/>
  </r>
  <r>
    <x v="363"/>
    <n v="135.24860000000001"/>
    <n v="27.8781"/>
    <n v="42.590400000000002"/>
    <m/>
    <n v="101835699.45"/>
    <n v="132.810597"/>
    <n v="27.375567"/>
    <n v="41.822662000000001"/>
    <m/>
    <n v="71532347.987207994"/>
    <n v="70.242899468009696"/>
  </r>
  <r>
    <x v="364"/>
    <n v="132.95679999999999"/>
    <n v="27.5413"/>
    <n v="63.285600000000002"/>
    <m/>
    <n v="101722103.06"/>
    <n v="130.70590999999999"/>
    <n v="27.075040000000001"/>
    <n v="62.214207000000002"/>
    <m/>
    <n v="71316515.638322994"/>
    <n v="70.109163586853384"/>
  </r>
  <r>
    <x v="365"/>
    <n v="134.4145"/>
    <n v="27.604099999999999"/>
    <n v="73.959800000000001"/>
    <m/>
    <n v="101929257.93000001"/>
    <n v="131.87038000000001"/>
    <n v="27.081626"/>
    <n v="72.559932000000003"/>
    <m/>
    <n v="68641315.501996994"/>
    <n v="67.342112457187184"/>
  </r>
  <r>
    <x v="366"/>
    <n v="133.0317"/>
    <n v="27.726099999999999"/>
    <n v="73.031199999999998"/>
    <m/>
    <n v="101675546.13"/>
    <n v="130.83942500000001"/>
    <n v="27.269192"/>
    <n v="71.827693999999994"/>
    <m/>
    <n v="68102123.910257995"/>
    <n v="66.979845697788733"/>
  </r>
  <r>
    <x v="367"/>
    <n v="131.26859999999999"/>
    <n v="27.5336"/>
    <n v="72.681399999999996"/>
    <m/>
    <n v="101415758.97"/>
    <n v="129.43609699999999"/>
    <n v="27.149232000000001"/>
    <n v="71.666770999999997"/>
    <m/>
    <n v="67730465.792201996"/>
    <n v="66.784951845834414"/>
  </r>
  <r>
    <x v="368"/>
    <n v="131.94589999999999"/>
    <n v="27.562899999999999"/>
    <n v="72.982200000000006"/>
    <m/>
    <n v="101512728.94"/>
    <n v="129.97966"/>
    <n v="27.152161"/>
    <n v="71.894628999999995"/>
    <m/>
    <n v="68023672.743847996"/>
    <n v="67.009993184257695"/>
  </r>
  <r>
    <x v="369"/>
    <n v="131.1344"/>
    <n v="27.4863"/>
    <n v="72.8108"/>
    <m/>
    <n v="101373216.15000001"/>
    <n v="129.358035"/>
    <n v="27.113966999999999"/>
    <n v="71.824494000000001"/>
    <m/>
    <n v="67347314.491228998"/>
    <n v="66.435018093513449"/>
  </r>
  <r>
    <x v="370"/>
    <n v="127.6502"/>
    <n v="27.0871"/>
    <n v="81.631200000000007"/>
    <m/>
    <n v="101138020.45"/>
    <n v="126.21386"/>
    <n v="26.782312000000001"/>
    <n v="80.712672999999995"/>
    <m/>
    <n v="66877465.976455003"/>
    <n v="66.124950517018945"/>
  </r>
  <r>
    <x v="371"/>
    <n v="130.1319"/>
    <n v="27.177199999999999"/>
    <n v="82.211299999999994"/>
    <m/>
    <n v="101165029.89"/>
    <n v="128.633284"/>
    <n v="26.864224"/>
    <n v="81.264544000000001"/>
    <m/>
    <n v="67683555.415620998"/>
    <n v="66.904102622433371"/>
  </r>
  <r>
    <x v="372"/>
    <n v="127.76139999999999"/>
    <n v="26.632999999999999"/>
    <n v="82.381600000000006"/>
    <m/>
    <n v="101030425.62"/>
    <n v="126.458341"/>
    <n v="26.361366"/>
    <n v="81.541376999999997"/>
    <m/>
    <n v="67481526.490676001"/>
    <n v="66.793271508615078"/>
  </r>
  <r>
    <x v="373"/>
    <n v="127.7307"/>
    <n v="26.936699999999998"/>
    <n v="81.658000000000001"/>
    <m/>
    <n v="100912961.61"/>
    <n v="126.575118"/>
    <n v="26.693003000000001"/>
    <n v="80.919238000000007"/>
    <m/>
    <n v="66876964.213473998"/>
    <n v="66.271926962102754"/>
  </r>
  <r>
    <x v="374"/>
    <n v="126.7116"/>
    <n v="26.704499999999999"/>
    <n v="81.678299999999993"/>
    <m/>
    <n v="100943965.84999999"/>
    <n v="125.52667099999999"/>
    <n v="26.454775999999999"/>
    <n v="80.914495000000002"/>
    <m/>
    <n v="67102214.175989002"/>
    <n v="66.474715562197233"/>
  </r>
  <r>
    <x v="375"/>
    <n v="127.1755"/>
    <n v="26.475100000000001"/>
    <n v="82.435000000000002"/>
    <m/>
    <n v="101008694.97"/>
    <n v="125.90549799999999"/>
    <n v="26.210713999999999"/>
    <n v="81.611785999999995"/>
    <m/>
    <n v="67856798.332534999"/>
    <n v="67.179165469555613"/>
  </r>
  <r>
    <x v="376"/>
    <n v="127.7393"/>
    <n v="26.4434"/>
    <n v="82.714399999999998"/>
    <m/>
    <n v="100933357.08"/>
    <n v="126.558061"/>
    <n v="26.198871"/>
    <n v="81.949517999999998"/>
    <m/>
    <n v="68145271.531820998"/>
    <n v="67.515114431207223"/>
  </r>
  <r>
    <x v="377"/>
    <n v="131.7587"/>
    <n v="27.142299999999999"/>
    <n v="82.701400000000007"/>
    <m/>
    <n v="100939816.72"/>
    <n v="130.53193899999999"/>
    <n v="26.889586999999999"/>
    <n v="81.931394999999995"/>
    <m/>
    <n v="68360358.032569006"/>
    <n v="67.723877706451418"/>
  </r>
  <r>
    <x v="378"/>
    <n v="128.8108"/>
    <n v="26.8475"/>
    <n v="82.299599999999998"/>
    <m/>
    <n v="100994405.89"/>
    <n v="127.54250999999999"/>
    <n v="26.583155999999999"/>
    <n v="81.489266000000001"/>
    <m/>
    <n v="67828658.194751993"/>
    <n v="67.160807172457538"/>
  </r>
  <r>
    <x v="379"/>
    <n v="126.61109999999999"/>
    <n v="26.638300000000001"/>
    <n v="81.201700000000002"/>
    <m/>
    <n v="100891829.41"/>
    <n v="125.49192600000001"/>
    <n v="26.402832"/>
    <n v="80.483920999999995"/>
    <m/>
    <n v="67074737.288570002"/>
    <n v="66.481832751782605"/>
  </r>
  <r>
    <x v="380"/>
    <n v="121.5408"/>
    <n v="25.562899999999999"/>
    <n v="73.6083"/>
    <m/>
    <n v="101343155.87"/>
    <n v="119.929954"/>
    <n v="25.224101000000001"/>
    <n v="72.632728999999998"/>
    <m/>
    <n v="66989024.359429002"/>
    <n v="66.101182447249357"/>
  </r>
  <r>
    <x v="381"/>
    <n v="121.9661"/>
    <n v="25.529"/>
    <n v="73.714799999999997"/>
    <m/>
    <n v="101534116.33"/>
    <n v="120.12326899999999"/>
    <n v="25.143273000000001"/>
    <n v="72.601016000000001"/>
    <m/>
    <n v="67589861.762902007"/>
    <n v="66.568621667248834"/>
  </r>
  <r>
    <x v="382"/>
    <n v="122.48950000000001"/>
    <n v="25.4956"/>
    <n v="93.950800000000001"/>
    <m/>
    <n v="101619424.93000001"/>
    <n v="120.537486"/>
    <n v="25.089297999999999"/>
    <n v="92.453584000000006"/>
    <m/>
    <n v="67557294.872323006"/>
    <n v="66.480690004750059"/>
  </r>
  <r>
    <x v="383"/>
    <n v="123.06189999999999"/>
    <n v="25.605799999999999"/>
    <n v="93.954999999999998"/>
    <m/>
    <n v="101560461.95999999"/>
    <n v="121.171072"/>
    <n v="25.212371000000001"/>
    <n v="92.511394999999993"/>
    <m/>
    <n v="59291781.719627"/>
    <n v="58.380771980910559"/>
  </r>
  <r>
    <x v="384"/>
    <n v="142.79830000000001"/>
    <n v="29.658899999999999"/>
    <n v="108.46"/>
    <m/>
    <n v="101507834.05"/>
    <n v="140.677122"/>
    <n v="29.218336000000001"/>
    <n v="106.848896"/>
    <m/>
    <n v="63112073.231788002"/>
    <n v="62.174583688487253"/>
  </r>
  <r>
    <x v="385"/>
    <n v="142.9401"/>
    <n v="29.767399999999999"/>
    <n v="108.3426"/>
    <m/>
    <n v="101517035.79000001"/>
    <n v="140.80405200000001"/>
    <n v="29.322565999999998"/>
    <n v="106.72356499999999"/>
    <m/>
    <n v="63005065.029913001"/>
    <n v="62.063538931777352"/>
  </r>
  <r>
    <x v="386"/>
    <n v="160.58090000000001"/>
    <n v="33.353900000000003"/>
    <n v="118.12609999999999"/>
    <m/>
    <n v="101670429.97"/>
    <n v="157.94257999999999"/>
    <n v="32.805900000000001"/>
    <n v="116.185306"/>
    <m/>
    <n v="66036566.171489999"/>
    <n v="64.95159525830222"/>
  </r>
  <r>
    <x v="387"/>
    <n v="161.11930000000001"/>
    <n v="33.403700000000001"/>
    <n v="118.27979999999999"/>
    <m/>
    <n v="101675929.59"/>
    <n v="158.463562"/>
    <n v="32.853104999999999"/>
    <n v="116.33018800000001"/>
    <m/>
    <n v="66074095.382731996"/>
    <n v="64.984992661655966"/>
  </r>
  <r>
    <x v="388"/>
    <n v="163.0719"/>
    <n v="33.6691"/>
    <n v="118.4632"/>
    <m/>
    <n v="101765188.70999999"/>
    <n v="160.243303"/>
    <n v="33.085085999999997"/>
    <n v="116.408373"/>
    <m/>
    <n v="66310767.906810999"/>
    <n v="65.160561039960953"/>
  </r>
  <r>
    <x v="389"/>
    <n v="163.2903"/>
    <n v="33.780799999999999"/>
    <n v="118.42189999999999"/>
    <m/>
    <n v="101765259.16"/>
    <n v="160.45780400000001"/>
    <n v="33.194825000000002"/>
    <n v="116.36770799999999"/>
    <m/>
    <n v="66458112.804546997"/>
    <n v="65.305304927351003"/>
  </r>
  <r>
    <x v="390"/>
    <n v="162.8646"/>
    <n v="33.426299999999998"/>
    <n v="118.6812"/>
    <m/>
    <n v="101775791.59"/>
    <n v="160.02292600000001"/>
    <n v="32.843074999999999"/>
    <n v="116.61044200000001"/>
    <m/>
    <n v="66014775.603441"/>
    <n v="64.862944883179168"/>
  </r>
  <r>
    <x v="391"/>
    <n v="161.38300000000001"/>
    <n v="33.110500000000002"/>
    <n v="118.6478"/>
    <m/>
    <n v="101705257.92"/>
    <n v="158.677145"/>
    <n v="32.555346999999998"/>
    <n v="116.658472"/>
    <m/>
    <n v="65819980.853371002"/>
    <n v="64.71639932828657"/>
  </r>
  <r>
    <x v="392"/>
    <n v="161.29390000000001"/>
    <n v="33.080500000000001"/>
    <n v="118.4804"/>
    <m/>
    <n v="101435643.76000001"/>
    <n v="159.01106799999999"/>
    <n v="32.612304000000002"/>
    <n v="116.803518"/>
    <m/>
    <n v="65576979.839313"/>
    <n v="64.648852620751583"/>
  </r>
  <r>
    <x v="393"/>
    <n v="167.46770000000001"/>
    <n v="34.1511"/>
    <n v="117.32680000000001"/>
    <m/>
    <n v="101403145.98999999"/>
    <n v="165.15039899999999"/>
    <n v="33.678541000000003"/>
    <n v="115.70331400000001"/>
    <m/>
    <n v="74160742.573742002"/>
    <n v="73.134557956471554"/>
  </r>
  <r>
    <x v="394"/>
    <n v="150.97460000000001"/>
    <n v="30.5062"/>
    <n v="108.6576"/>
    <m/>
    <n v="101552642.40000001"/>
    <n v="148.66634300000001"/>
    <n v="30.039788999999999"/>
    <n v="106.99633"/>
    <m/>
    <n v="74314396.246647"/>
    <n v="73.178200478461392"/>
  </r>
  <r>
    <x v="395"/>
    <n v="138.80760000000001"/>
    <n v="27.864100000000001"/>
    <n v="111.92359999999999"/>
    <m/>
    <n v="101853015.48999999"/>
    <n v="136.28226799999999"/>
    <n v="27.357167"/>
    <n v="109.88737"/>
    <m/>
    <n v="74459758.214873001"/>
    <n v="73.105109217098757"/>
  </r>
  <r>
    <x v="396"/>
    <n v="138.32730000000001"/>
    <n v="27.9953"/>
    <n v="111.5561"/>
    <m/>
    <n v="101483817.04000001"/>
    <n v="136.30478600000001"/>
    <n v="27.585975000000001"/>
    <n v="109.925014"/>
    <m/>
    <n v="74120722.014293"/>
    <n v="73.036986759256607"/>
  </r>
  <r>
    <x v="397"/>
    <n v="136.97309999999999"/>
    <n v="27.9467"/>
    <n v="111.17910000000001"/>
    <m/>
    <n v="101224287.18000001"/>
    <n v="135.31643800000001"/>
    <n v="27.608689999999999"/>
    <n v="109.834411"/>
    <m/>
    <n v="73914899.314229995"/>
    <n v="73.02091362993977"/>
  </r>
  <r>
    <x v="398"/>
    <n v="139.95490000000001"/>
    <n v="28.4575"/>
    <n v="112.0592"/>
    <m/>
    <n v="101607711.69"/>
    <n v="137.740431"/>
    <n v="28.007224999999998"/>
    <n v="110.286117"/>
    <m/>
    <n v="74146681.384369001"/>
    <n v="72.973478244039967"/>
  </r>
  <r>
    <x v="399"/>
    <n v="143.71379999999999"/>
    <n v="28.988299999999999"/>
    <n v="103.6023"/>
    <m/>
    <n v="101972596.86"/>
    <n v="140.93374499999999"/>
    <n v="28.427538999999999"/>
    <n v="101.598178"/>
    <m/>
    <n v="74499723.289884999"/>
    <n v="73.058572188925424"/>
  </r>
  <r>
    <x v="400"/>
    <n v="142.19630000000001"/>
    <n v="28.9605"/>
    <n v="103.366"/>
    <m/>
    <n v="101819001.93000001"/>
    <n v="139.65595500000001"/>
    <n v="28.443118999999999"/>
    <n v="101.519361"/>
    <m/>
    <n v="74488268.044558004"/>
    <n v="73.15753114115995"/>
  </r>
  <r>
    <x v="401"/>
    <n v="143.34020000000001"/>
    <n v="28.712900000000001"/>
    <n v="103.6801"/>
    <m/>
    <n v="102184907.76000001"/>
    <n v="140.27531400000001"/>
    <n v="28.098963999999999"/>
    <n v="101.463222"/>
    <m/>
    <n v="70192451.479478002"/>
    <n v="68.691603308325966"/>
  </r>
  <r>
    <x v="402"/>
    <n v="143.05500000000001"/>
    <n v="28.645299999999999"/>
    <n v="103.62050000000001"/>
    <m/>
    <n v="102190565.26000001"/>
    <n v="139.988461"/>
    <n v="28.031257"/>
    <n v="101.399283"/>
    <m/>
    <n v="70269851.835024998"/>
    <n v="68.763541581592975"/>
  </r>
  <r>
    <x v="403"/>
    <n v="142.56469999999999"/>
    <n v="28.781700000000001"/>
    <n v="103.2497"/>
    <m/>
    <n v="101914262.8"/>
    <n v="139.886897"/>
    <n v="28.241091000000001"/>
    <n v="101.310354"/>
    <m/>
    <n v="70066703.918999001"/>
    <n v="68.750636067986164"/>
  </r>
  <r>
    <x v="404"/>
    <n v="143.2363"/>
    <n v="29.020399999999999"/>
    <n v="103.2492"/>
    <m/>
    <n v="101957179.87"/>
    <n v="140.48672199999999"/>
    <n v="28.463322000000002"/>
    <n v="101.267218"/>
    <m/>
    <n v="70168130.290555"/>
    <n v="68.821176085904426"/>
  </r>
  <r>
    <x v="405"/>
    <n v="143.9006"/>
    <n v="29.032"/>
    <n v="111.3802"/>
    <m/>
    <n v="102104580.59"/>
    <n v="140.93451899999999"/>
    <n v="28.433592000000001"/>
    <n v="109.08443"/>
    <m/>
    <n v="69895472.261756003"/>
    <n v="68.4547861201454"/>
  </r>
  <r>
    <x v="406"/>
    <n v="144.5232"/>
    <n v="29.305"/>
    <n v="114.28660000000001"/>
    <m/>
    <n v="101976742.42"/>
    <n v="141.72172699999999"/>
    <n v="28.736944999999999"/>
    <n v="112.07124"/>
    <m/>
    <n v="69800163.563826993"/>
    <n v="68.447139913872718"/>
  </r>
  <r>
    <x v="407"/>
    <n v="139.35849999999999"/>
    <n v="28.704999999999998"/>
    <n v="110.8494"/>
    <m/>
    <n v="102168778.97"/>
    <n v="136.40027900000001"/>
    <n v="28.095666999999999"/>
    <n v="108.496354"/>
    <m/>
    <n v="69964419.409418002"/>
    <n v="68.479255712708266"/>
  </r>
  <r>
    <x v="408"/>
    <n v="141.51390000000001"/>
    <n v="28.895299999999999"/>
    <n v="111.08150000000001"/>
    <m/>
    <n v="102301341.06999999"/>
    <n v="138.330445"/>
    <n v="28.245280000000001"/>
    <n v="108.582643"/>
    <m/>
    <n v="69938252.902861997"/>
    <n v="68.364942405795574"/>
  </r>
  <r>
    <x v="409"/>
    <n v="142.35570000000001"/>
    <n v="28.947199999999999"/>
    <n v="110.88420000000001"/>
    <m/>
    <n v="102261851.56999999"/>
    <n v="139.207043"/>
    <n v="28.306939"/>
    <n v="108.43163699999999"/>
    <m/>
    <n v="70010336.526398003"/>
    <n v="68.46183151541581"/>
  </r>
  <r>
    <x v="410"/>
    <n v="144.64750000000001"/>
    <n v="29.086099999999998"/>
    <n v="111.0033"/>
    <m/>
    <n v="102205435.2"/>
    <n v="141.526231"/>
    <n v="28.458466999999999"/>
    <n v="108.60802"/>
    <m/>
    <n v="70193407.984608993"/>
    <n v="68.678742815635502"/>
  </r>
  <r>
    <x v="411"/>
    <n v="139.97720000000001"/>
    <n v="28.858699999999999"/>
    <n v="110.4228"/>
    <m/>
    <n v="101770836.19"/>
    <n v="137.54156399999999"/>
    <n v="28.356552000000001"/>
    <n v="108.501418"/>
    <m/>
    <n v="69531699.469529003"/>
    <n v="68.321831747277301"/>
  </r>
  <r>
    <x v="412"/>
    <n v="137.7878"/>
    <n v="28.6341"/>
    <n v="110.13639999999999"/>
    <m/>
    <n v="101670909.27"/>
    <n v="135.52332799999999"/>
    <n v="28.163512999999998"/>
    <n v="108.326365"/>
    <m/>
    <n v="69557652.684386998"/>
    <n v="68.414508322796479"/>
  </r>
  <r>
    <x v="413"/>
    <n v="137.25190000000001"/>
    <n v="28.512799999999999"/>
    <n v="110.1645"/>
    <m/>
    <n v="101644757.15000001"/>
    <n v="135.030968"/>
    <n v="28.051421999999999"/>
    <n v="108.38188100000001"/>
    <m/>
    <n v="69441571.509893999"/>
    <n v="68.317907836030471"/>
  </r>
  <r>
    <x v="414"/>
    <n v="136.6003"/>
    <n v="28.411300000000001"/>
    <n v="110.28919999999999"/>
    <m/>
    <n v="101715314.95999999"/>
    <n v="134.29668899999999"/>
    <n v="27.932175000000001"/>
    <n v="108.42929599999999"/>
    <m/>
    <n v="69303945.395256996"/>
    <n v="68.135211912297649"/>
  </r>
  <r>
    <x v="415"/>
    <n v="136.8005"/>
    <n v="28.517299999999999"/>
    <n v="110.3381"/>
    <m/>
    <n v="102040052.92"/>
    <n v="134.065493"/>
    <n v="27.947163"/>
    <n v="108.132147"/>
    <m/>
    <n v="69626534.488530993"/>
    <n v="68.234514287363808"/>
  </r>
  <r>
    <x v="416"/>
    <n v="137.65729999999999"/>
    <n v="28.599799999999998"/>
    <n v="110.3058"/>
    <m/>
    <n v="101871943.02"/>
    <n v="135.12778499999999"/>
    <n v="28.074266000000001"/>
    <n v="108.278881"/>
    <m/>
    <n v="69372012.200040996"/>
    <n v="68.097270105490708"/>
  </r>
  <r>
    <x v="417"/>
    <n v="137.18549999999999"/>
    <n v="28.6418"/>
    <n v="110.06"/>
    <m/>
    <n v="101708287.69"/>
    <n v="134.881339"/>
    <n v="28.160734000000001"/>
    <n v="108.211437"/>
    <m/>
    <n v="69316883.533423007"/>
    <n v="68.152640367613103"/>
  </r>
  <r>
    <x v="418"/>
    <n v="136.3561"/>
    <n v="28.288399999999999"/>
    <n v="110.223"/>
    <m/>
    <n v="101694592.77"/>
    <n v="134.083924"/>
    <n v="27.817015000000001"/>
    <n v="108.38629400000001"/>
    <m/>
    <n v="69182860.474294007"/>
    <n v="68.030028529405769"/>
  </r>
  <r>
    <x v="419"/>
    <n v="138.2517"/>
    <n v="28.5763"/>
    <n v="110.40130000000001"/>
    <m/>
    <n v="101954076.09"/>
    <n v="135.601935"/>
    <n v="28.028600000000001"/>
    <n v="108.28532199999999"/>
    <m/>
    <n v="69454609.912602007"/>
    <n v="68.123426327056237"/>
  </r>
  <r>
    <x v="420"/>
    <n v="137.39879999999999"/>
    <n v="28.669"/>
    <n v="110.285"/>
    <m/>
    <n v="101837625.29000001"/>
    <n v="134.91948500000001"/>
    <n v="28.151678"/>
    <n v="108.294945"/>
    <m/>
    <n v="69406856.361072004"/>
    <n v="68.154433259243959"/>
  </r>
  <r>
    <x v="421"/>
    <n v="138.68639999999999"/>
    <n v="28.8627"/>
    <n v="110.4623"/>
    <m/>
    <n v="102098530.79000001"/>
    <n v="135.83584300000001"/>
    <n v="28.269456999999999"/>
    <n v="108.191861"/>
    <m/>
    <n v="69635810.638889"/>
    <n v="68.204517832013153"/>
  </r>
  <r>
    <x v="422"/>
    <n v="138.13919999999999"/>
    <n v="28.954599999999999"/>
    <n v="110.1724"/>
    <m/>
    <n v="101952931.59999999"/>
    <n v="135.493112"/>
    <n v="28.399968000000001"/>
    <n v="108.062023"/>
    <m/>
    <n v="69635275.464169994"/>
    <n v="68.301395920007067"/>
  </r>
  <r>
    <x v="423"/>
    <n v="136.96690000000001"/>
    <n v="28.5078"/>
    <n v="110.33320000000001"/>
    <m/>
    <n v="102067997.29000001"/>
    <n v="134.19181699999999"/>
    <n v="27.930204"/>
    <n v="108.097742"/>
    <m/>
    <n v="69770465.157707006"/>
    <n v="68.356847405825107"/>
  </r>
  <r>
    <x v="424"/>
    <n v="135.6748"/>
    <n v="28.228899999999999"/>
    <n v="110.345"/>
    <m/>
    <n v="102040077.34"/>
    <n v="132.962267"/>
    <n v="27.664522000000002"/>
    <n v="108.13888300000001"/>
    <m/>
    <n v="69669585.258643001"/>
    <n v="68.276688017887579"/>
  </r>
  <r>
    <x v="425"/>
    <n v="133.2089"/>
    <n v="28.0809"/>
    <n v="109.9466"/>
    <m/>
    <n v="101716462.31"/>
    <n v="130.961004"/>
    <n v="27.607036000000001"/>
    <n v="108.09125400000001"/>
    <m/>
    <n v="69070907.342837006"/>
    <n v="67.905337812802074"/>
  </r>
  <r>
    <x v="426"/>
    <n v="132.10120000000001"/>
    <n v="27.8581"/>
    <n v="98.718800000000002"/>
    <m/>
    <n v="101656733.59999999"/>
    <n v="129.94830300000001"/>
    <n v="27.404087000000001"/>
    <n v="97.109947000000005"/>
    <m/>
    <n v="68945452.952248007"/>
    <n v="67.821825973216207"/>
  </r>
  <r>
    <x v="427"/>
    <n v="133.68270000000001"/>
    <n v="27.827000000000002"/>
    <n v="98.922799999999995"/>
    <m/>
    <n v="101878792.86"/>
    <n v="131.21739700000001"/>
    <n v="27.313829999999999"/>
    <n v="97.098519999999994"/>
    <m/>
    <n v="69257525.926679"/>
    <n v="67.980316592336791"/>
  </r>
  <r>
    <x v="428"/>
    <n v="134.92920000000001"/>
    <n v="27.803699999999999"/>
    <n v="99.4953"/>
    <m/>
    <n v="102145381.62"/>
    <n v="132.09525300000001"/>
    <n v="27.219733000000002"/>
    <n v="97.405579000000003"/>
    <m/>
    <n v="69500996.583440006"/>
    <n v="68.041252067564599"/>
  </r>
  <r>
    <x v="429"/>
    <n v="134.37649999999999"/>
    <n v="28.0792"/>
    <n v="99.006600000000006"/>
    <m/>
    <n v="102040344.68000001"/>
    <n v="131.68957900000001"/>
    <n v="27.517742999999999"/>
    <n v="97.026916"/>
    <m/>
    <n v="69575470.848661005"/>
    <n v="68.184276588687226"/>
  </r>
  <r>
    <x v="430"/>
    <n v="136.9443"/>
    <n v="28.327500000000001"/>
    <n v="99.314400000000006"/>
    <m/>
    <n v="102293048.55"/>
    <n v="133.874493"/>
    <n v="27.692498000000001"/>
    <n v="97.088121999999998"/>
    <m/>
    <n v="69938660.215902001"/>
    <n v="68.370882681941538"/>
  </r>
  <r>
    <x v="431"/>
    <n v="140.4117"/>
    <n v="29.1221"/>
    <n v="101.1808"/>
    <m/>
    <n v="102250811.45999999"/>
    <n v="137.320866"/>
    <n v="28.481045000000002"/>
    <n v="98.953541999999999"/>
    <m/>
    <n v="70561145.297336996"/>
    <n v="69.007907409067514"/>
  </r>
  <r>
    <x v="432"/>
    <n v="141.9949"/>
    <n v="29.395900000000001"/>
    <n v="101.28319999999999"/>
    <m/>
    <n v="102315330.42"/>
    <n v="138.78164599999999"/>
    <n v="28.730689999999999"/>
    <n v="98.991225999999997"/>
    <m/>
    <n v="70761980.144534007"/>
    <n v="69.160681839230875"/>
  </r>
  <r>
    <x v="433"/>
    <n v="140.97499999999999"/>
    <n v="29.374099999999999"/>
    <n v="101.1101"/>
    <m/>
    <n v="102269320.39"/>
    <n v="137.84681399999999"/>
    <n v="28.722299"/>
    <n v="98.866501999999997"/>
    <m/>
    <n v="70261128.486984"/>
    <n v="68.702058661430399"/>
  </r>
  <r>
    <x v="434"/>
    <n v="143.51259999999999"/>
    <n v="29.600899999999999"/>
    <n v="103.0519"/>
    <m/>
    <n v="102253129.22"/>
    <n v="140.350326"/>
    <n v="28.948650000000001"/>
    <n v="100.78117"/>
    <m/>
    <n v="70943152.678332001"/>
    <n v="69.379933132115838"/>
  </r>
  <r>
    <x v="435"/>
    <n v="144.79920000000001"/>
    <n v="29.561599999999999"/>
    <n v="103.086"/>
    <m/>
    <n v="102246419.09"/>
    <n v="141.61786900000001"/>
    <n v="28.912113000000002"/>
    <n v="100.821135"/>
    <m/>
    <n v="70860914.830108002"/>
    <n v="69.304055301667191"/>
  </r>
  <r>
    <x v="436"/>
    <n v="140.4931"/>
    <n v="28.5625"/>
    <n v="102.9764"/>
    <m/>
    <n v="101970791.70999999"/>
    <n v="137.77778699999999"/>
    <n v="28.010472"/>
    <n v="100.98617299999999"/>
    <m/>
    <n v="70430628.412530005"/>
    <n v="69.069414124812639"/>
  </r>
  <r>
    <x v="437"/>
    <n v="114.8117"/>
    <n v="23.099799999999998"/>
    <n v="86.169899999999998"/>
    <m/>
    <n v="101515649.73"/>
    <n v="113.097537"/>
    <n v="22.754915"/>
    <n v="84.883365999999995"/>
    <m/>
    <n v="69466072.451351002"/>
    <n v="68.428929565154846"/>
  </r>
  <r>
    <x v="438"/>
    <n v="116.566"/>
    <n v="23.1723"/>
    <n v="108.18089999999999"/>
    <m/>
    <n v="101308525.87"/>
    <n v="115.060405"/>
    <n v="22.873000999999999"/>
    <n v="106.783609"/>
    <m/>
    <n v="69516840.923058003"/>
    <n v="68.618944285363142"/>
  </r>
  <r>
    <x v="439"/>
    <n v="113.029"/>
    <n v="22.655200000000001"/>
    <n v="108.1053"/>
    <m/>
    <n v="101088092.05"/>
    <n v="111.812378"/>
    <n v="22.411344"/>
    <n v="106.941676"/>
    <m/>
    <n v="69310183.079821005"/>
    <n v="68.564142100475038"/>
  </r>
  <r>
    <x v="440"/>
    <n v="79.910600000000002"/>
    <n v="15.9739"/>
    <n v="109.1913"/>
    <m/>
    <n v="101406227.16"/>
    <n v="78.802458000000001"/>
    <n v="15.752386"/>
    <n v="107.677115"/>
    <m/>
    <n v="69378797.442313999"/>
    <n v="68.416703180217212"/>
  </r>
  <r>
    <x v="441"/>
    <n v="81.232200000000006"/>
    <n v="16.2956"/>
    <n v="84.242900000000006"/>
    <m/>
    <n v="101328169.19"/>
    <n v="80.167440999999997"/>
    <n v="16.082004000000001"/>
    <n v="83.138677999999999"/>
    <m/>
    <n v="69460730.196677998"/>
    <n v="68.550266675037321"/>
  </r>
  <r>
    <x v="442"/>
    <n v="80.230999999999995"/>
    <n v="16.2393"/>
    <n v="80.702600000000004"/>
    <m/>
    <n v="101169956.22"/>
    <n v="79.303186999999994"/>
    <n v="16.051504000000001"/>
    <n v="79.769334000000001"/>
    <m/>
    <n v="69403863.507317007"/>
    <n v="68.601258812837912"/>
  </r>
  <r>
    <x v="443"/>
    <n v="79.6995"/>
    <n v="16.046199999999999"/>
    <n v="80.699299999999994"/>
    <m/>
    <n v="101285697.98999999"/>
    <n v="78.687811999999994"/>
    <n v="15.842513"/>
    <n v="79.674920999999998"/>
    <m/>
    <n v="59538302.006062999"/>
    <n v="58.782536120688292"/>
  </r>
  <r>
    <x v="444"/>
    <n v="107.0808"/>
    <n v="21.350300000000001"/>
    <n v="98.889300000000006"/>
    <m/>
    <n v="101381378.2"/>
    <n v="105.621764"/>
    <n v="21.05939"/>
    <n v="97.541877999999997"/>
    <m/>
    <n v="59697149.616875"/>
    <n v="58.883742435526486"/>
  </r>
  <r>
    <x v="445"/>
    <n v="110.7188"/>
    <n v="21.773599999999998"/>
    <n v="98.927199999999999"/>
    <m/>
    <n v="101387406.95999999"/>
    <n v="109.2037"/>
    <n v="21.475645"/>
    <n v="97.573459"/>
    <m/>
    <n v="58806673.631114997"/>
    <n v="58.001950532491456"/>
  </r>
  <r>
    <x v="446"/>
    <n v="109.1087"/>
    <n v="21.551300000000001"/>
    <n v="98.955299999999994"/>
    <m/>
    <n v="101535642.14"/>
    <n v="107.458522"/>
    <n v="21.225355"/>
    <n v="97.458682999999994"/>
    <m/>
    <n v="58390507.350120001"/>
    <n v="57.507399489934421"/>
  </r>
  <r>
    <x v="447"/>
    <n v="109.25449999999999"/>
    <n v="21.607299999999999"/>
    <n v="98.802300000000002"/>
    <m/>
    <n v="101598866.69"/>
    <n v="107.535156"/>
    <n v="21.267264999999998"/>
    <n v="97.247443000000004"/>
    <m/>
    <n v="58362663.361998998"/>
    <n v="57.444207069824941"/>
  </r>
  <r>
    <x v="448"/>
    <n v="108.7025"/>
    <n v="21.490400000000001"/>
    <n v="98.718400000000003"/>
    <m/>
    <n v="101556592.56"/>
    <n v="107.03637999999999"/>
    <n v="21.161009"/>
    <n v="97.205309"/>
    <m/>
    <n v="58349248.413755"/>
    <n v="57.45490956609445"/>
  </r>
  <r>
    <x v="449"/>
    <n v="106.7903"/>
    <n v="21.2712"/>
    <n v="98.617199999999997"/>
    <m/>
    <n v="101461440.33"/>
    <n v="105.25210300000001"/>
    <n v="20.964811999999998"/>
    <n v="97.196727999999993"/>
    <m/>
    <n v="58239692.618358001"/>
    <n v="57.400813973205302"/>
  </r>
  <r>
    <x v="450"/>
    <n v="108.5562"/>
    <n v="21.496500000000001"/>
    <n v="98.768000000000001"/>
    <m/>
    <n v="101619033.45"/>
    <n v="106.826641"/>
    <n v="21.15401"/>
    <n v="97.194389999999999"/>
    <m/>
    <n v="58376647.474215001"/>
    <n v="57.446568317281113"/>
  </r>
  <r>
    <x v="451"/>
    <n v="107.6891"/>
    <n v="21.266400000000001"/>
    <n v="98.657899999999998"/>
    <m/>
    <n v="101519247.05"/>
    <n v="106.07752000000001"/>
    <n v="20.948146000000001"/>
    <n v="97.181472999999997"/>
    <m/>
    <n v="58214083.024644002"/>
    <n v="57.342902667483884"/>
  </r>
  <r>
    <x v="452"/>
    <n v="106.0314"/>
    <n v="21.214099999999998"/>
    <n v="98.643100000000004"/>
    <m/>
    <n v="101524729.15000001"/>
    <n v="104.43898799999999"/>
    <n v="20.895499999999998"/>
    <n v="97.161648"/>
    <m/>
    <n v="58226782.526469998"/>
    <n v="57.352315060542068"/>
  </r>
  <r>
    <x v="453"/>
    <n v="107.7073"/>
    <n v="21.4741"/>
    <n v="98.680999999999997"/>
    <m/>
    <n v="101649991.77"/>
    <n v="105.958985"/>
    <n v="21.125530000000001"/>
    <n v="97.079200999999998"/>
    <m/>
    <n v="58075760.008968003"/>
    <n v="57.133069071342433"/>
  </r>
  <r>
    <x v="454"/>
    <n v="107.8985"/>
    <n v="21.436900000000001"/>
    <n v="98.6464"/>
    <m/>
    <n v="101671202.44"/>
    <n v="106.124937"/>
    <n v="21.084534999999999"/>
    <n v="97.024917000000002"/>
    <m/>
    <n v="58117587.688582003"/>
    <n v="57.162290101643464"/>
  </r>
  <r>
    <x v="455"/>
    <n v="106.0604"/>
    <n v="21.3291"/>
    <n v="98.670599999999993"/>
    <m/>
    <n v="101600316.45999999"/>
    <n v="104.389832"/>
    <n v="20.993143"/>
    <n v="97.116429999999994"/>
    <m/>
    <n v="57944223.023207001"/>
    <n v="57.031537934253997"/>
  </r>
  <r>
    <x v="456"/>
    <n v="104.178"/>
    <n v="21.2849"/>
    <n v="98.194599999999994"/>
    <m/>
    <n v="101263620.27"/>
    <n v="102.878013"/>
    <n v="21.019296000000001"/>
    <n v="96.969277000000005"/>
    <m/>
    <n v="57755022.186123997"/>
    <n v="57.03432489588198"/>
  </r>
  <r>
    <x v="457"/>
    <n v="104.2013"/>
    <n v="21.2745"/>
    <n v="98.459299999999999"/>
    <m/>
    <n v="101531216.61"/>
    <n v="102.62981499999999"/>
    <n v="20.953654"/>
    <n v="96.974412000000001"/>
    <m/>
    <n v="57933908.067158997"/>
    <n v="57.060192915538231"/>
  </r>
  <r>
    <x v="458"/>
    <n v="102.589"/>
    <n v="21.065899999999999"/>
    <n v="98.375"/>
    <m/>
    <n v="101416452.15000001"/>
    <n v="101.156171"/>
    <n v="20.771678999999999"/>
    <n v="97.001026999999993"/>
    <m/>
    <n v="57656571.794307999"/>
    <n v="56.851300328501978"/>
  </r>
  <r>
    <x v="459"/>
    <n v="102.524"/>
    <n v="21.221399999999999"/>
    <n v="97.611599999999996"/>
    <m/>
    <n v="101362672.34999999"/>
    <n v="101.145715"/>
    <n v="20.936108999999998"/>
    <n v="96.299355000000006"/>
    <m/>
    <n v="57722947.24955"/>
    <n v="56.946946949302692"/>
  </r>
  <r>
    <x v="460"/>
    <n v="106.5423"/>
    <n v="22.1785"/>
    <n v="99.224599999999995"/>
    <m/>
    <n v="101562397.54000001"/>
    <n v="104.903294"/>
    <n v="21.837313999999999"/>
    <n v="97.698166000000001"/>
    <m/>
    <n v="57957911.596569002"/>
    <n v="57.066308988759815"/>
  </r>
  <r>
    <x v="461"/>
    <n v="106.3391"/>
    <n v="22.145099999999999"/>
    <n v="88.981099999999998"/>
    <m/>
    <n v="101481144.65000001"/>
    <n v="104.787052"/>
    <n v="21.821885999999999"/>
    <n v="87.682396999999995"/>
    <m/>
    <n v="57978857.057873003"/>
    <n v="57.132640016859526"/>
  </r>
  <r>
    <x v="462"/>
    <n v="102.988"/>
    <n v="21.794899999999998"/>
    <n v="80.750200000000007"/>
    <m/>
    <n v="101142795.67"/>
    <n v="101.82435599999999"/>
    <n v="21.548642999999998"/>
    <n v="79.837817000000001"/>
    <m/>
    <n v="57571354.734186001"/>
    <n v="56.920865547383968"/>
  </r>
  <r>
    <x v="463"/>
    <n v="104.0872"/>
    <n v="22.101299999999998"/>
    <n v="80.698999999999998"/>
    <m/>
    <n v="101177944.36"/>
    <n v="102.87538499999999"/>
    <n v="21.843990000000002"/>
    <n v="79.759478000000001"/>
    <m/>
    <n v="53382672.674994998"/>
    <n v="52.761175385274449"/>
  </r>
  <r>
    <x v="464"/>
    <n v="104.741"/>
    <n v="22.012"/>
    <n v="80.732600000000005"/>
    <m/>
    <n v="101265062.16"/>
    <n v="103.432514"/>
    <n v="21.737013000000001"/>
    <n v="79.724041"/>
    <m/>
    <n v="53498382.856518999"/>
    <n v="52.830049886298312"/>
  </r>
  <r>
    <x v="465"/>
    <n v="103.32729999999999"/>
    <n v="21.852699999999999"/>
    <n v="80.793700000000001"/>
    <m/>
    <n v="101217540.53"/>
    <n v="102.08438099999999"/>
    <n v="21.589835000000001"/>
    <n v="79.821837000000002"/>
    <m/>
    <n v="53484229.524667002"/>
    <n v="52.840870509805306"/>
  </r>
  <r>
    <x v="466"/>
    <n v="104.52809999999999"/>
    <n v="22.002199999999998"/>
    <n v="80.6738"/>
    <m/>
    <n v="101307421.62"/>
    <n v="103.179114"/>
    <n v="21.718250999999999"/>
    <n v="79.632665000000003"/>
    <m/>
    <n v="53620975.130561002"/>
    <n v="52.928970329233216"/>
  </r>
  <r>
    <x v="467"/>
    <n v="104.288"/>
    <n v="21.895099999999999"/>
    <n v="80.593199999999996"/>
    <m/>
    <n v="101313730.88"/>
    <n v="102.93570200000001"/>
    <n v="21.611187000000001"/>
    <n v="79.548151000000004"/>
    <m/>
    <n v="53270050.464539997"/>
    <n v="52.57929996441959"/>
  </r>
  <r>
    <x v="468"/>
    <n v="105.35590000000001"/>
    <n v="22.0456"/>
    <n v="80.617199999999997"/>
    <m/>
    <n v="101485085.36"/>
    <n v="103.814171"/>
    <n v="21.722995000000001"/>
    <n v="79.437486000000007"/>
    <m/>
    <n v="53347559.599037997"/>
    <n v="52.566896317618664"/>
  </r>
  <r>
    <x v="469"/>
    <n v="105.2804"/>
    <n v="22.038599999999999"/>
    <n v="80.670100000000005"/>
    <m/>
    <n v="101525059.56999999"/>
    <n v="103.69893"/>
    <n v="21.707547000000002"/>
    <n v="79.458313000000004"/>
    <m/>
    <n v="53356714.627709001"/>
    <n v="52.555216272412387"/>
  </r>
  <r>
    <x v="470"/>
    <n v="106.6739"/>
    <n v="22.2226"/>
    <n v="80.877300000000005"/>
    <m/>
    <n v="101791263.97"/>
    <n v="104.79671399999999"/>
    <n v="21.83154"/>
    <n v="79.454068000000007"/>
    <m/>
    <n v="53592636.654469997"/>
    <n v="52.64954433640284"/>
  </r>
  <r>
    <x v="471"/>
    <n v="105.9212"/>
    <n v="22.191500000000001"/>
    <n v="80.816400000000002"/>
    <m/>
    <n v="101694065.15000001"/>
    <n v="104.156717"/>
    <n v="21.821823999999999"/>
    <n v="79.470123999999998"/>
    <m/>
    <n v="53595192.432792999"/>
    <n v="52.702379783657406"/>
  </r>
  <r>
    <x v="472"/>
    <n v="105.28270000000001"/>
    <n v="22.0503"/>
    <n v="80.768799999999999"/>
    <m/>
    <n v="101680017.61"/>
    <n v="103.54315699999999"/>
    <n v="21.685972"/>
    <n v="79.434290000000004"/>
    <m/>
    <n v="53491149.488260001"/>
    <n v="52.607336963127423"/>
  </r>
  <r>
    <x v="473"/>
    <n v="103.94459999999999"/>
    <n v="21.745999999999999"/>
    <n v="80.843699999999998"/>
    <m/>
    <n v="101620665.33"/>
    <n v="102.286872"/>
    <n v="21.399190999999998"/>
    <n v="79.554389999999998"/>
    <m/>
    <n v="53384240.487700999"/>
    <n v="52.532858660531858"/>
  </r>
  <r>
    <x v="474"/>
    <n v="103.9297"/>
    <n v="21.744199999999999"/>
    <n v="80.898099999999999"/>
    <m/>
    <n v="101676284.45999999"/>
    <n v="102.21626500000001"/>
    <n v="21.385715000000001"/>
    <n v="79.564374999999998"/>
    <m/>
    <n v="53158046.610211998"/>
    <n v="52.281657313239712"/>
  </r>
  <r>
    <x v="475"/>
    <n v="103.663"/>
    <n v="21.681899999999999"/>
    <n v="80.855900000000005"/>
    <m/>
    <n v="101661073.36"/>
    <n v="101.969217"/>
    <n v="21.327632000000001"/>
    <n v="79.534768999999997"/>
    <m/>
    <n v="53170528.412822999"/>
    <n v="52.301757846424337"/>
  </r>
  <r>
    <x v="476"/>
    <n v="104.3365"/>
    <n v="21.7498"/>
    <n v="80.750299999999996"/>
    <m/>
    <n v="101693039.27"/>
    <n v="102.599451"/>
    <n v="21.387698"/>
    <n v="79.405925999999994"/>
    <m/>
    <n v="53124103.492978998"/>
    <n v="52.239665442520511"/>
  </r>
  <r>
    <x v="477"/>
    <n v="105.08029999999999"/>
    <n v="21.700099999999999"/>
    <n v="80.658600000000007"/>
    <m/>
    <n v="101814447.5"/>
    <n v="103.207651"/>
    <n v="21.313379999999999"/>
    <n v="79.221172999999993"/>
    <m/>
    <n v="53015601.227858"/>
    <n v="52.070803829542953"/>
  </r>
  <r>
    <x v="478"/>
    <n v="103.65130000000001"/>
    <n v="21.494599999999998"/>
    <n v="80.656499999999994"/>
    <m/>
    <n v="101687713.7"/>
    <n v="101.930997"/>
    <n v="21.137854000000001"/>
    <n v="79.317841999999999"/>
    <m/>
    <n v="52804659.660924003"/>
    <n v="51.928259314304945"/>
  </r>
  <r>
    <x v="479"/>
    <n v="98.532700000000006"/>
    <n v="20.995699999999999"/>
    <n v="80.709400000000002"/>
    <m/>
    <n v="101178144.43000001"/>
    <n v="97.385360000000006"/>
    <n v="20.751221000000001"/>
    <n v="79.769598999999999"/>
    <m/>
    <n v="52771510.720149003"/>
    <n v="52.157025627860691"/>
  </r>
  <r>
    <x v="480"/>
    <n v="99.970200000000006"/>
    <n v="21.1083"/>
    <n v="80.174800000000005"/>
    <m/>
    <n v="101397779.01000001"/>
    <n v="98.592100000000002"/>
    <n v="20.817319999999999"/>
    <n v="79.069581999999997"/>
    <m/>
    <n v="52747700.813777998"/>
    <n v="52.020568230173893"/>
  </r>
  <r>
    <x v="481"/>
    <n v="101.19929999999999"/>
    <n v="21.234000000000002"/>
    <n v="80.688999999999993"/>
    <m/>
    <n v="101567837.7"/>
    <n v="99.637151000000003"/>
    <n v="20.906224000000002"/>
    <n v="79.443455999999998"/>
    <m/>
    <n v="52729546.771388002"/>
    <n v="51.91559450850454"/>
  </r>
  <r>
    <x v="482"/>
    <n v="99.132900000000006"/>
    <n v="20.8705"/>
    <n v="80.5548"/>
    <m/>
    <n v="101334854.05"/>
    <n v="97.827051999999995"/>
    <n v="20.595579000000001"/>
    <n v="79.493674999999996"/>
    <m/>
    <n v="52532277.333857"/>
    <n v="51.840285187500101"/>
  </r>
  <r>
    <x v="483"/>
    <n v="99.796400000000006"/>
    <n v="21.018599999999999"/>
    <n v="80.464299999999994"/>
    <m/>
    <n v="101383498.55"/>
    <n v="98.434558999999993"/>
    <n v="20.731776"/>
    <n v="79.366269000000003"/>
    <m/>
    <n v="52718198.334802002"/>
    <n v="51.998795749588979"/>
  </r>
  <r>
    <x v="484"/>
    <n v="97.495999999999995"/>
    <n v="20.740300000000001"/>
    <n v="80.497500000000002"/>
    <m/>
    <n v="101124015.59"/>
    <n v="96.412311000000003"/>
    <n v="20.509767"/>
    <n v="79.602753000000007"/>
    <m/>
    <n v="52530584.568719"/>
    <n v="51.94669561155527"/>
  </r>
  <r>
    <x v="485"/>
    <n v="90.628900000000002"/>
    <n v="18.9056"/>
    <n v="79.688400000000001"/>
    <m/>
    <n v="101021850.83"/>
    <n v="89.712175000000002"/>
    <n v="18.714366999999999"/>
    <n v="78.882339999999999"/>
    <m/>
    <n v="52352391.355462"/>
    <n v="51.822839242532616"/>
  </r>
  <r>
    <x v="486"/>
    <n v="90.322400000000002"/>
    <n v="19.089099999999998"/>
    <n v="79.585499999999996"/>
    <m/>
    <n v="100846967.31"/>
    <n v="89.563823999999997"/>
    <n v="18.928778999999999"/>
    <n v="78.917097999999996"/>
    <m/>
    <n v="52451349.342869997"/>
    <n v="52.010834576350128"/>
  </r>
  <r>
    <x v="487"/>
    <n v="89.330600000000004"/>
    <n v="18.956800000000001"/>
    <n v="79.551599999999993"/>
    <m/>
    <n v="100707476.31999999"/>
    <n v="88.703046999999998"/>
    <n v="18.823626999999998"/>
    <n v="78.992744999999999"/>
    <m/>
    <n v="51946489.669692002"/>
    <n v="51.581562330716146"/>
  </r>
  <r>
    <x v="488"/>
    <n v="88.202699999999993"/>
    <n v="18.683299999999999"/>
    <n v="79.648700000000005"/>
    <m/>
    <n v="100640107.84999999"/>
    <n v="87.641699000000003"/>
    <n v="18.564467"/>
    <n v="79.142105000000001"/>
    <m/>
    <n v="49935355.981788002"/>
    <n v="49.617748876237918"/>
  </r>
  <r>
    <x v="489"/>
    <n v="89.427199999999999"/>
    <n v="18.782399999999999"/>
    <n v="79.745900000000006"/>
    <m/>
    <n v="100888701.56"/>
    <n v="88.63946"/>
    <n v="18.616951"/>
    <n v="79.043440000000004"/>
    <m/>
    <n v="49928900.798717"/>
    <n v="49.489090479595028"/>
  </r>
  <r>
    <x v="490"/>
    <n v="89.696899999999999"/>
    <n v="18.735499999999998"/>
    <n v="79.731999999999999"/>
    <m/>
    <n v="100968004.38"/>
    <n v="88.836954000000006"/>
    <n v="18.555878"/>
    <n v="78.967590000000001"/>
    <m/>
    <n v="49904575.970389999"/>
    <n v="49.426128877986649"/>
  </r>
  <r>
    <x v="491"/>
    <n v="88.277500000000003"/>
    <n v="18.446400000000001"/>
    <n v="79.659400000000005"/>
    <m/>
    <n v="100809298.39"/>
    <n v="87.568807000000007"/>
    <n v="18.298311999999999"/>
    <n v="79.019892999999996"/>
    <m/>
    <n v="49791745.670749001"/>
    <n v="49.392016873404017"/>
  </r>
  <r>
    <x v="492"/>
    <n v="86.701499999999996"/>
    <n v="18.232500000000002"/>
    <n v="79.698300000000003"/>
    <m/>
    <n v="100560190.65000001"/>
    <n v="86.218512000000004"/>
    <n v="18.130932000000001"/>
    <n v="79.254324999999994"/>
    <m/>
    <n v="49670517.748834997"/>
    <n v="49.393818197613967"/>
  </r>
  <r>
    <x v="493"/>
    <n v="85.106999999999999"/>
    <n v="17.931000000000001"/>
    <n v="79.693899999999999"/>
    <m/>
    <n v="100272413.87"/>
    <n v="84.875787000000003"/>
    <n v="17.882286000000001"/>
    <n v="79.477393000000006"/>
    <m/>
    <n v="49464959.713131003"/>
    <n v="49.330576380918437"/>
  </r>
  <r>
    <x v="494"/>
    <n v="86.014300000000006"/>
    <n v="18.097000000000001"/>
    <n v="79.753500000000003"/>
    <m/>
    <n v="100450385.73"/>
    <n v="85.628641000000002"/>
    <n v="18.015858999999999"/>
    <n v="79.395911999999996"/>
    <m/>
    <n v="49584821.784965999"/>
    <n v="49.362500128416379"/>
  </r>
  <r>
    <x v="495"/>
    <n v="86.274199999999993"/>
    <n v="18.050999999999998"/>
    <n v="79.761399999999995"/>
    <m/>
    <n v="100579037.03"/>
    <n v="85.777516000000006"/>
    <n v="17.94708"/>
    <n v="79.302211"/>
    <m/>
    <n v="49240746.616452999"/>
    <n v="48.957265917912714"/>
  </r>
  <r>
    <x v="496"/>
    <n v="84.217500000000001"/>
    <n v="17.785799999999998"/>
    <n v="79.603899999999996"/>
    <m/>
    <n v="100270119.43000001"/>
    <n v="83.990624999999994"/>
    <n v="17.737887000000001"/>
    <n v="79.389454000000001"/>
    <m/>
    <n v="48906125.313500002"/>
    <n v="48.774376246397175"/>
  </r>
  <r>
    <x v="497"/>
    <n v="84.311899999999994"/>
    <n v="17.786300000000001"/>
    <n v="79.724999999999994"/>
    <m/>
    <n v="100361547.44"/>
    <n v="84.008171000000004"/>
    <n v="17.722225999999999"/>
    <n v="79.437794999999994"/>
    <m/>
    <n v="49003826.947980002"/>
    <n v="48.827293119684491"/>
  </r>
  <r>
    <x v="498"/>
    <n v="83.9499"/>
    <n v="17.6129"/>
    <n v="79.909000000000006"/>
    <m/>
    <n v="100536488.18000001"/>
    <n v="83.501921999999993"/>
    <n v="17.518913000000001"/>
    <n v="79.482585"/>
    <m/>
    <n v="49064253.557677999"/>
    <n v="48.802434266287101"/>
  </r>
  <r>
    <x v="499"/>
    <n v="84.710700000000003"/>
    <n v="17.6737"/>
    <n v="79.8489"/>
    <m/>
    <n v="100463193.91"/>
    <n v="84.320133999999996"/>
    <n v="17.592213999999998"/>
    <n v="79.48075"/>
    <m/>
    <n v="48958392.183567002"/>
    <n v="48.73266544504488"/>
  </r>
  <r>
    <x v="500"/>
    <n v="108.60550000000001"/>
    <n v="22.668099999999999"/>
    <n v="111.5881"/>
    <m/>
    <n v="100463620.90000001"/>
    <n v="108.10430599999999"/>
    <n v="22.563490999999999"/>
    <n v="111.073142"/>
    <m/>
    <n v="51853269.898434997"/>
    <n v="51.613976715062826"/>
  </r>
  <r>
    <x v="501"/>
    <n v="110.05970000000001"/>
    <n v="22.688400000000001"/>
    <n v="111.5064"/>
    <m/>
    <n v="100667241.28"/>
    <n v="109.33020399999999"/>
    <n v="22.538017"/>
    <n v="110.767315"/>
    <m/>
    <n v="51927377.484443001"/>
    <n v="51.583193126361792"/>
  </r>
  <r>
    <x v="502"/>
    <n v="131.59399999999999"/>
    <n v="27.035799999999998"/>
    <n v="121.7229"/>
    <m/>
    <n v="100489532.81"/>
    <n v="130.95294200000001"/>
    <n v="26.904095999999999"/>
    <n v="121.129929"/>
    <m/>
    <n v="55932290.130700998"/>
    <n v="55.659817064185823"/>
  </r>
  <r>
    <x v="503"/>
    <n v="132.08160000000001"/>
    <n v="26.9419"/>
    <n v="121.6558"/>
    <m/>
    <n v="100787692.87"/>
    <n v="131.04933399999999"/>
    <n v="26.731338999999998"/>
    <n v="120.705015"/>
    <m/>
    <n v="56006209.340538003"/>
    <n v="55.568500226289586"/>
  </r>
  <r>
    <x v="504"/>
    <n v="137.65039999999999"/>
    <n v="28.046199999999999"/>
    <n v="125.9196"/>
    <m/>
    <n v="100714634.40000001"/>
    <n v="136.67368300000001"/>
    <n v="27.847193999999998"/>
    <n v="125.02612000000001"/>
    <m/>
    <n v="57194059.788194999"/>
    <n v="56.788231550384296"/>
  </r>
  <r>
    <x v="505"/>
    <n v="143.8742"/>
    <n v="28.944299999999998"/>
    <n v="132.9014"/>
    <m/>
    <n v="100938659.93000001"/>
    <n v="142.536269"/>
    <n v="28.675138"/>
    <n v="131.66550899999999"/>
    <m/>
    <n v="57870034.759747997"/>
    <n v="57.331883343686464"/>
  </r>
  <r>
    <x v="506"/>
    <n v="144.15469999999999"/>
    <n v="28.7197"/>
    <n v="132.87520000000001"/>
    <m/>
    <n v="100907633.64"/>
    <n v="142.85807199999999"/>
    <n v="28.461375"/>
    <n v="131.68002799999999"/>
    <m/>
    <n v="57696589.148289002"/>
    <n v="57.177625782137007"/>
  </r>
  <r>
    <x v="507"/>
    <n v="144.4751"/>
    <n v="28.818300000000001"/>
    <n v="131.63679999999999"/>
    <m/>
    <n v="100698045.81"/>
    <n v="143.473589"/>
    <n v="28.61853"/>
    <n v="130.72428500000001"/>
    <m/>
    <n v="57663167.359041996"/>
    <n v="57.263442299409206"/>
  </r>
  <r>
    <x v="508"/>
    <n v="145.155"/>
    <n v="28.616599999999998"/>
    <n v="131.6591"/>
    <m/>
    <n v="100697979.34999999"/>
    <n v="144.14887100000001"/>
    <n v="28.418247000000001"/>
    <n v="130.74651600000001"/>
    <m/>
    <n v="57246956.692831002"/>
    <n v="56.850154354990046"/>
  </r>
  <r>
    <x v="509"/>
    <n v="145.8151"/>
    <n v="28.7819"/>
    <n v="131.63829999999999"/>
    <m/>
    <n v="100819004.63"/>
    <n v="144.63056900000001"/>
    <n v="28.548089999999998"/>
    <n v="130.56893400000001"/>
    <m/>
    <n v="57302989.024770997"/>
    <n v="56.837487371621755"/>
  </r>
  <r>
    <x v="510"/>
    <n v="145.84"/>
    <n v="28.525500000000001"/>
    <n v="131.5421"/>
    <m/>
    <n v="100827424.87"/>
    <n v="144.64318599999999"/>
    <n v="28.291409999999999"/>
    <n v="130.46261999999999"/>
    <m/>
    <n v="57146115.789168999"/>
    <n v="56.677154913803754"/>
  </r>
  <r>
    <x v="511"/>
    <n v="144.45269999999999"/>
    <n v="28.4468"/>
    <n v="131.44499999999999"/>
    <m/>
    <n v="100635819"/>
    <n v="143.54004499999999"/>
    <n v="28.267073"/>
    <n v="130.61452800000001"/>
    <m/>
    <n v="57133425.094456002"/>
    <n v="56.772455038554412"/>
  </r>
  <r>
    <x v="512"/>
    <n v="144.0539"/>
    <n v="28.629300000000001"/>
    <n v="131.59030000000001"/>
    <m/>
    <n v="100748506.93000001"/>
    <n v="142.98365699999999"/>
    <n v="28.416599999999999"/>
    <n v="130.61265499999999"/>
    <m/>
    <n v="57289358.805313997"/>
    <n v="56.863729846754552"/>
  </r>
  <r>
    <x v="513"/>
    <n v="143.89349999999999"/>
    <n v="28.497"/>
    <n v="131.61619999999999"/>
    <m/>
    <n v="100915132.22"/>
    <n v="142.588626"/>
    <n v="28.238579999999999"/>
    <n v="130.42266000000001"/>
    <m/>
    <n v="56954187.236323997"/>
    <n v="56.43770758993908"/>
  </r>
  <r>
    <x v="514"/>
    <n v="155.2672"/>
    <n v="30.543900000000001"/>
    <n v="131.27869999999999"/>
    <m/>
    <n v="101047504.01000001"/>
    <n v="153.65763000000001"/>
    <n v="30.227267999999999"/>
    <n v="129.91780600000001"/>
    <m/>
    <n v="59231520.698275998"/>
    <n v="58.617500034849201"/>
  </r>
  <r>
    <x v="515"/>
    <n v="154.4118"/>
    <n v="30.412800000000001"/>
    <n v="131.29390000000001"/>
    <m/>
    <n v="100951269.06999999"/>
    <n v="152.95677000000001"/>
    <n v="30.126218999999999"/>
    <n v="130.05671100000001"/>
    <m/>
    <n v="59147518.872217"/>
    <n v="58.5901687191311"/>
  </r>
  <r>
    <x v="516"/>
    <n v="154.4889"/>
    <n v="30.271899999999999"/>
    <n v="140.1952"/>
    <m/>
    <n v="100970885.48999999"/>
    <n v="153.003412"/>
    <n v="29.980820999999999"/>
    <n v="138.84715299999999"/>
    <m/>
    <n v="59081994.896867998"/>
    <n v="58.513892009711441"/>
  </r>
  <r>
    <x v="517"/>
    <n v="155.7004"/>
    <n v="30.194500000000001"/>
    <n v="139.84200000000001"/>
    <m/>
    <n v="101448421.62"/>
    <n v="153.47739999999999"/>
    <n v="29.763400000000001"/>
    <n v="137.845417"/>
    <m/>
    <n v="59366072.203346997"/>
    <n v="58.518477917495069"/>
  </r>
  <r>
    <x v="518"/>
    <n v="156.8022"/>
    <n v="30.690899999999999"/>
    <n v="140.04069999999999"/>
    <m/>
    <n v="101138474.3"/>
    <n v="155.03714199999999"/>
    <n v="30.345424999999999"/>
    <n v="138.46431899999999"/>
    <m/>
    <n v="59082733.304637998"/>
    <n v="58.417663222192786"/>
  </r>
  <r>
    <x v="519"/>
    <n v="157.53569999999999"/>
    <n v="30.1829"/>
    <n v="146.02350000000001"/>
    <m/>
    <n v="101479762.66"/>
    <n v="155.23853800000001"/>
    <n v="29.742777"/>
    <n v="143.89420699999999"/>
    <m/>
    <n v="58960337.311191998"/>
    <n v="58.100586526531394"/>
  </r>
  <r>
    <x v="520"/>
    <n v="157.89850000000001"/>
    <n v="30.314900000000002"/>
    <n v="145.81890000000001"/>
    <m/>
    <n v="101289150.12"/>
    <n v="155.888859"/>
    <n v="29.929068999999998"/>
    <n v="143.96300099999999"/>
    <m/>
    <n v="59060283.008938998"/>
    <n v="58.308597652333617"/>
  </r>
  <r>
    <x v="521"/>
    <n v="156.99440000000001"/>
    <n v="30.1297"/>
    <n v="145.7516"/>
    <m/>
    <n v="101231012.61"/>
    <n v="155.08528100000001"/>
    <n v="29.763310000000001"/>
    <n v="143.979198"/>
    <m/>
    <n v="58947194.046689004"/>
    <n v="58.23037083881345"/>
  </r>
  <r>
    <x v="522"/>
    <n v="156.47550000000001"/>
    <n v="30.044899999999998"/>
    <n v="145.65690000000001"/>
    <m/>
    <n v="101367361.91"/>
    <n v="154.36477500000001"/>
    <n v="29.639619"/>
    <n v="143.69210899999999"/>
    <m/>
    <n v="58882186.679847002"/>
    <n v="58.087914660466481"/>
  </r>
  <r>
    <x v="523"/>
    <n v="158.85429999999999"/>
    <n v="29.9191"/>
    <n v="160.3732"/>
    <m/>
    <n v="101806540.94"/>
    <n v="156.03545600000001"/>
    <n v="29.388190000000002"/>
    <n v="157.52740299999999"/>
    <m/>
    <n v="58860897.723901004"/>
    <n v="57.816420418989445"/>
  </r>
  <r>
    <x v="524"/>
    <n v="159.52279999999999"/>
    <n v="29.734300000000001"/>
    <n v="160.24109999999999"/>
    <m/>
    <n v="101827253.76000001"/>
    <n v="156.66022000000001"/>
    <n v="29.200728999999999"/>
    <n v="157.36563100000001"/>
    <m/>
    <n v="58683746.081788003"/>
    <n v="57.630687183317001"/>
  </r>
  <r>
    <x v="525"/>
    <n v="186.55099999999999"/>
    <n v="34.379899999999999"/>
    <n v="175.68799999999999"/>
    <m/>
    <n v="101967775.39"/>
    <n v="182.95093700000001"/>
    <n v="33.716436000000002"/>
    <n v="172.297571"/>
    <m/>
    <n v="65265482.776805997"/>
    <n v="64.005988683368486"/>
  </r>
  <r>
    <x v="526"/>
    <n v="183.38820000000001"/>
    <n v="32.6661"/>
    <n v="189.04679999999999"/>
    <m/>
    <n v="102167222.15000001"/>
    <n v="179.49807799999999"/>
    <n v="31.97317"/>
    <n v="185.03664499999999"/>
    <m/>
    <n v="65133914.804783002"/>
    <n v="63.752261668771425"/>
  </r>
  <r>
    <x v="527"/>
    <n v="188.60300000000001"/>
    <n v="34.9544"/>
    <n v="212.67509999999999"/>
    <m/>
    <n v="101586958.90000001"/>
    <n v="185.65670399999999"/>
    <n v="34.408354000000003"/>
    <n v="209.35275799999999"/>
    <m/>
    <n v="66588646.927970998"/>
    <n v="65.548420436051657"/>
  </r>
  <r>
    <x v="528"/>
    <n v="186.6293"/>
    <n v="34.633400000000002"/>
    <n v="212.5968"/>
    <m/>
    <n v="101406263.31999999"/>
    <n v="184.04119600000001"/>
    <n v="34.153117000000002"/>
    <n v="209.64858899999999"/>
    <m/>
    <n v="66074160.085515998"/>
    <n v="65.15786887542717"/>
  </r>
  <r>
    <x v="529"/>
    <n v="190.541"/>
    <n v="35.672800000000002"/>
    <n v="212.33199999999999"/>
    <m/>
    <n v="101229158.48999999"/>
    <n v="188.22738699999999"/>
    <n v="35.239649"/>
    <n v="209.753793"/>
    <m/>
    <n v="65806057.757220998"/>
    <n v="65.00701847059382"/>
  </r>
  <r>
    <x v="530"/>
    <n v="190.55779999999999"/>
    <n v="35.096400000000003"/>
    <n v="212.31720000000001"/>
    <m/>
    <n v="101509446.06999999"/>
    <n v="187.72420399999999"/>
    <n v="34.574516000000003"/>
    <n v="209.160042"/>
    <m/>
    <n v="65570096.720403001"/>
    <n v="64.595068990117881"/>
  </r>
  <r>
    <x v="531"/>
    <n v="197.4735"/>
    <n v="36.296100000000003"/>
    <n v="212.15299999999999"/>
    <m/>
    <n v="101746020.72"/>
    <n v="194.08474000000001"/>
    <n v="35.673237999999998"/>
    <n v="208.51233099999999"/>
    <m/>
    <n v="66604957.264363997"/>
    <n v="65.461977572231092"/>
  </r>
  <r>
    <x v="532"/>
    <n v="205.4272"/>
    <n v="37.903500000000001"/>
    <n v="211.9598"/>
    <m/>
    <n v="101717684.27"/>
    <n v="201.95819599999999"/>
    <n v="37.263432000000002"/>
    <n v="208.380481"/>
    <m/>
    <n v="68029231.962366"/>
    <n v="66.880437212656958"/>
  </r>
  <r>
    <x v="533"/>
    <n v="218.80510000000001"/>
    <n v="40.287500000000001"/>
    <n v="231.2647"/>
    <m/>
    <n v="101836307.25"/>
    <n v="214.85961699999999"/>
    <n v="39.561038000000003"/>
    <n v="227.09454600000001"/>
    <m/>
    <n v="70703993.651870996"/>
    <n v="69.429062739184317"/>
  </r>
  <r>
    <x v="534"/>
    <n v="218.52600000000001"/>
    <n v="39.981200000000001"/>
    <n v="231.31309999999999"/>
    <m/>
    <n v="101807949.65000001"/>
    <n v="214.645321"/>
    <n v="39.271197000000001"/>
    <n v="227.205342"/>
    <m/>
    <n v="70604491.343731999"/>
    <n v="69.350666216596366"/>
  </r>
  <r>
    <x v="535"/>
    <n v="220.74420000000001"/>
    <n v="40.025799999999997"/>
    <n v="231.2482"/>
    <m/>
    <n v="102004870.02"/>
    <n v="216.40555000000001"/>
    <n v="39.239106999999997"/>
    <n v="226.70309800000001"/>
    <m/>
    <n v="70257034.083510995"/>
    <n v="68.876156667554952"/>
  </r>
  <r>
    <x v="536"/>
    <n v="220.9725"/>
    <n v="40.467700000000001"/>
    <n v="231.5461"/>
    <m/>
    <n v="101803769.78"/>
    <n v="217.057286"/>
    <n v="39.750689000000001"/>
    <n v="227.44354200000001"/>
    <m/>
    <n v="70271364.236286998"/>
    <n v="69.026288896909065"/>
  </r>
  <r>
    <x v="537"/>
    <n v="218.84020000000001"/>
    <n v="39.7376"/>
    <n v="231.36429999999999"/>
    <m/>
    <n v="102174421.59999999"/>
    <n v="214.18295900000001"/>
    <n v="38.891925999999998"/>
    <n v="226.440528"/>
    <m/>
    <n v="70231781.574911997"/>
    <n v="68.737146220274752"/>
  </r>
  <r>
    <x v="538"/>
    <n v="217.97640000000001"/>
    <n v="40.348399999999998"/>
    <n v="234.28450000000001"/>
    <m/>
    <n v="101337115.89"/>
    <n v="215.10025999999999"/>
    <n v="39.816014000000003"/>
    <n v="231.19317899999999"/>
    <m/>
    <n v="69719530.558411002"/>
    <n v="68.79960017225136"/>
  </r>
  <r>
    <x v="539"/>
    <n v="217.85640000000001"/>
    <n v="40.616799999999998"/>
    <n v="234.2749"/>
    <m/>
    <n v="101475264.22"/>
    <n v="214.689168"/>
    <n v="40.026305999999998"/>
    <n v="230.86897300000001"/>
    <m/>
    <n v="69832343.887654006"/>
    <n v="68.817109691142434"/>
  </r>
  <r>
    <x v="540"/>
    <n v="217.81989999999999"/>
    <n v="40.287799999999997"/>
    <n v="234.3126"/>
    <m/>
    <n v="101616998.78"/>
    <n v="214.353802"/>
    <n v="39.646712999999998"/>
    <n v="230.584059"/>
    <m/>
    <n v="69636483.625515997"/>
    <n v="68.528380548099463"/>
  </r>
  <r>
    <x v="541"/>
    <n v="216.4939"/>
    <n v="40.7393"/>
    <n v="226.85900000000001"/>
    <m/>
    <n v="101671230.48999999"/>
    <n v="212.935261"/>
    <n v="40.069643999999997"/>
    <n v="223.12998400000001"/>
    <m/>
    <n v="69913936.757663995"/>
    <n v="68.764719794101907"/>
  </r>
  <r>
    <x v="542"/>
    <n v="216.2456"/>
    <n v="41.014699999999998"/>
    <n v="223.61930000000001"/>
    <m/>
    <n v="101765603.88"/>
    <n v="212.49380099999999"/>
    <n v="40.303106999999997"/>
    <n v="219.73956999999999"/>
    <m/>
    <n v="70128462.526103005"/>
    <n v="68.911753925026687"/>
  </r>
  <r>
    <x v="543"/>
    <n v="217.19049999999999"/>
    <n v="40.7029"/>
    <n v="223.70179999999999"/>
    <m/>
    <n v="102088092.72"/>
    <n v="212.748122"/>
    <n v="39.870370000000001"/>
    <n v="219.12624099999999"/>
    <m/>
    <n v="70100899.792934999"/>
    <n v="68.66706775020549"/>
  </r>
  <r>
    <x v="544"/>
    <n v="217.38290000000001"/>
    <n v="41.402500000000003"/>
    <n v="223.6516"/>
    <m/>
    <n v="101798383.88"/>
    <n v="213.542585"/>
    <n v="40.671078000000001"/>
    <n v="219.70054099999999"/>
    <m/>
    <n v="70479815.956818998"/>
    <n v="69.234710091174591"/>
  </r>
  <r>
    <x v="545"/>
    <n v="220.85409999999999"/>
    <n v="42.151000000000003"/>
    <n v="228.72669999999999"/>
    <m/>
    <n v="101685294.27"/>
    <n v="217.193746"/>
    <n v="41.452404999999999"/>
    <n v="224.935869"/>
    <m/>
    <n v="70720106.957350001"/>
    <n v="69.54801819186396"/>
  </r>
  <r>
    <x v="546"/>
    <n v="225.74469999999999"/>
    <n v="43.105400000000003"/>
    <n v="213.3169"/>
    <m/>
    <n v="101489396.22"/>
    <n v="222.43180899999999"/>
    <n v="42.472811999999998"/>
    <n v="210.18639200000001"/>
    <m/>
    <n v="71758048.987342998"/>
    <n v="70.704971809854953"/>
  </r>
  <r>
    <x v="547"/>
    <n v="226.39099999999999"/>
    <n v="43.070700000000002"/>
    <n v="214.77260000000001"/>
    <m/>
    <n v="101589217.43000001"/>
    <n v="222.84943799999999"/>
    <n v="42.396920999999999"/>
    <n v="211.412791"/>
    <m/>
    <n v="71790749.494007006"/>
    <n v="70.667686305856606"/>
  </r>
  <r>
    <x v="548"/>
    <n v="226.4409"/>
    <n v="43.311399999999999"/>
    <n v="214.71729999999999"/>
    <m/>
    <n v="101667494.81999999"/>
    <n v="222.72694000000001"/>
    <n v="42.601030000000002"/>
    <n v="211.19562400000001"/>
    <m/>
    <n v="71566718.720023006"/>
    <n v="70.39292041839947"/>
  </r>
  <r>
    <x v="549"/>
    <n v="228.17859999999999"/>
    <n v="43.342100000000002"/>
    <n v="214.69749999999999"/>
    <m/>
    <n v="101726976.29000001"/>
    <n v="224.30490699999999"/>
    <n v="42.606299"/>
    <n v="211.05267000000001"/>
    <m/>
    <n v="71807240.076075003"/>
    <n v="70.588198622329273"/>
  </r>
  <r>
    <x v="550"/>
    <n v="227.3973"/>
    <n v="42.786200000000001"/>
    <n v="214.827"/>
    <m/>
    <n v="102094950.31999999"/>
    <n v="222.73119199999999"/>
    <n v="41.908242999999999"/>
    <n v="210.41883000000001"/>
    <m/>
    <n v="71570261.122342005"/>
    <n v="70.101666045202705"/>
  </r>
  <r>
    <x v="551"/>
    <n v="228.16679999999999"/>
    <n v="42.916600000000003"/>
    <n v="215.0197"/>
    <m/>
    <n v="102259538.2"/>
    <n v="223.125201"/>
    <n v="41.968310000000002"/>
    <n v="210.26860099999999"/>
    <m/>
    <n v="71838748.373425007"/>
    <n v="70.251391349843786"/>
  </r>
  <r>
    <x v="552"/>
    <n v="227.18770000000001"/>
    <n v="43.3904"/>
    <n v="214.68790000000001"/>
    <m/>
    <n v="101971153.41"/>
    <n v="222.79604800000001"/>
    <n v="42.551642000000001"/>
    <n v="210.53787500000001"/>
    <m/>
    <n v="71991747.902925998"/>
    <n v="70.600111399608807"/>
  </r>
  <r>
    <x v="553"/>
    <n v="227.11869999999999"/>
    <n v="43.6447"/>
    <n v="214.68459999999999"/>
    <m/>
    <n v="102141838.25"/>
    <n v="222.35619"/>
    <n v="42.729503000000001"/>
    <n v="210.18282400000001"/>
    <m/>
    <n v="72106270.131688997"/>
    <n v="70.59425536791629"/>
  </r>
  <r>
    <x v="554"/>
    <n v="227.92330000000001"/>
    <n v="43.212699999999998"/>
    <n v="214.79949999999999"/>
    <m/>
    <n v="102439592.43000001"/>
    <n v="222.49532099999999"/>
    <n v="42.183591999999997"/>
    <n v="209.68406300000001"/>
    <m/>
    <n v="71964442.262078002"/>
    <n v="70.250613610409886"/>
  </r>
  <r>
    <x v="555"/>
    <n v="226.5703"/>
    <n v="43.315199999999997"/>
    <n v="214.69820000000001"/>
    <m/>
    <n v="102332712.58"/>
    <n v="221.40554499999999"/>
    <n v="42.327813999999996"/>
    <n v="209.80407400000001"/>
    <m/>
    <n v="71982531.212164"/>
    <n v="70.341662404278267"/>
  </r>
  <r>
    <x v="556"/>
    <n v="235.11500000000001"/>
    <n v="44.784700000000001"/>
    <n v="222.9657"/>
    <m/>
    <n v="102386419.90000001"/>
    <n v="229.63494600000001"/>
    <n v="43.740859"/>
    <n v="217.768822"/>
    <m/>
    <n v="72841093.417105004"/>
    <n v="71.143315185986893"/>
  </r>
  <r>
    <x v="557"/>
    <n v="235.0796"/>
    <n v="43.842399999999998"/>
    <n v="222.5735"/>
    <m/>
    <n v="102550984.67"/>
    <n v="229.23192900000001"/>
    <n v="42.751807999999997"/>
    <n v="217.03692100000001"/>
    <m/>
    <n v="72419835.946337998"/>
    <n v="70.618372099866832"/>
  </r>
  <r>
    <x v="558"/>
    <n v="236.4051"/>
    <n v="44.256900000000002"/>
    <n v="222.4693"/>
    <m/>
    <n v="102219888.79000001"/>
    <n v="231.27113800000001"/>
    <n v="43.295782000000003"/>
    <n v="217.637979"/>
    <m/>
    <n v="72766904.940723002"/>
    <n v="71.186640684196931"/>
  </r>
  <r>
    <x v="559"/>
    <n v="233.602"/>
    <n v="43.075099999999999"/>
    <n v="222.57470000000001"/>
    <m/>
    <n v="102707831.02"/>
    <n v="227.44322199999999"/>
    <n v="41.939450999999998"/>
    <n v="216.70665"/>
    <m/>
    <n v="72688455.114273995"/>
    <n v="70.772067127110873"/>
  </r>
  <r>
    <x v="560"/>
    <n v="231.89760000000001"/>
    <n v="42.782499999999999"/>
    <n v="222.7757"/>
    <m/>
    <n v="102248086.55"/>
    <n v="226.79896299999999"/>
    <n v="41.841858999999999"/>
    <n v="217.877622"/>
    <m/>
    <n v="71548190.358876005"/>
    <n v="69.975089777243369"/>
  </r>
  <r>
    <x v="561"/>
    <n v="232.49299999999999"/>
    <n v="42.875599999999999"/>
    <n v="222.63570000000001"/>
    <m/>
    <n v="102313928.87"/>
    <n v="227.23494500000001"/>
    <n v="41.905926999999998"/>
    <n v="217.60057699999999"/>
    <m/>
    <n v="71696471.449396998"/>
    <n v="70.074986115032758"/>
  </r>
  <r>
    <x v="562"/>
    <n v="235.0624"/>
    <n v="42.781399999999998"/>
    <n v="222.37270000000001"/>
    <m/>
    <n v="102644974.84"/>
    <n v="229.005268"/>
    <n v="41.679001"/>
    <n v="216.64255900000001"/>
    <m/>
    <n v="71663543.868590996"/>
    <n v="69.81690431538226"/>
  </r>
  <r>
    <x v="563"/>
    <n v="234.08869999999999"/>
    <n v="43.026000000000003"/>
    <n v="222.44139999999999"/>
    <m/>
    <n v="102472326.40000001"/>
    <n v="228.44089500000001"/>
    <n v="41.987921999999998"/>
    <n v="217.07460699999999"/>
    <m/>
    <n v="71838976.414761007"/>
    <n v="70.105733848900883"/>
  </r>
  <r>
    <x v="564"/>
    <n v="234.68270000000001"/>
    <n v="42.531399999999998"/>
    <n v="222.59970000000001"/>
    <m/>
    <n v="102980263.04000001"/>
    <n v="227.89095"/>
    <n v="41.300535000000004"/>
    <n v="216.157634"/>
    <m/>
    <n v="71840377.795371994"/>
    <n v="69.761307336598534"/>
  </r>
  <r>
    <x v="565"/>
    <n v="231.59190000000001"/>
    <n v="42.065199999999997"/>
    <n v="222.8415"/>
    <m/>
    <n v="102699325.23999999"/>
    <n v="225.50479200000001"/>
    <n v="40.959567999999997"/>
    <n v="216.984386"/>
    <m/>
    <n v="71506758.278665006"/>
    <n v="69.627291232497896"/>
  </r>
  <r>
    <x v="566"/>
    <n v="228.69800000000001"/>
    <n v="41.237000000000002"/>
    <n v="222.8904"/>
    <m/>
    <n v="102738290.12"/>
    <n v="222.602498"/>
    <n v="40.137908000000003"/>
    <n v="216.94968800000001"/>
    <m/>
    <n v="71415321.768512994"/>
    <n v="69.511884697612487"/>
  </r>
  <r>
    <x v="567"/>
    <n v="227.57839999999999"/>
    <n v="41.694299999999998"/>
    <n v="222.87690000000001"/>
    <m/>
    <n v="102504169.06"/>
    <n v="222.018677"/>
    <n v="40.675711"/>
    <n v="217.43203399999999"/>
    <m/>
    <n v="71682906.173296005"/>
    <n v="69.931698223256646"/>
  </r>
  <r>
    <x v="568"/>
    <n v="229.9324"/>
    <n v="41.893300000000004"/>
    <n v="222.63040000000001"/>
    <m/>
    <n v="102858992.63"/>
    <n v="223.541369"/>
    <n v="40.728864999999999"/>
    <n v="216.44233"/>
    <m/>
    <n v="71754820.371347994"/>
    <n v="69.760376352762265"/>
  </r>
  <r>
    <x v="569"/>
    <n v="229.23939999999999"/>
    <n v="41.893500000000003"/>
    <n v="222.64019999999999"/>
    <m/>
    <n v="102743449.31"/>
    <n v="223.11826400000001"/>
    <n v="40.774861999999999"/>
    <n v="216.69527500000001"/>
    <m/>
    <n v="71760150.854144007"/>
    <n v="69.84401568768395"/>
  </r>
  <r>
    <x v="570"/>
    <n v="230.3897"/>
    <n v="41.981200000000001"/>
    <n v="222.661"/>
    <m/>
    <n v="103035368.02"/>
    <n v="223.60254"/>
    <n v="40.744456"/>
    <n v="216.10152299999999"/>
    <m/>
    <n v="71497543.267548993"/>
    <n v="69.391263059953104"/>
  </r>
  <r>
    <x v="571"/>
    <n v="235.29689999999999"/>
    <n v="42.968499999999999"/>
    <n v="222.54400000000001"/>
    <m/>
    <n v="102859301.28"/>
    <n v="228.75607500000001"/>
    <n v="41.774054"/>
    <n v="216.35768200000001"/>
    <m/>
    <n v="72709771.245064005"/>
    <n v="70.68857200102498"/>
  </r>
  <r>
    <x v="572"/>
    <n v="235.1558"/>
    <n v="43.183"/>
    <n v="222.50290000000001"/>
    <m/>
    <n v="102903632.45"/>
    <n v="228.52040700000001"/>
    <n v="41.964505000000003"/>
    <n v="216.22453400000001"/>
    <m/>
    <n v="72771854.480254993"/>
    <n v="70.718450600482171"/>
  </r>
  <r>
    <x v="573"/>
    <n v="240.25049999999999"/>
    <n v="45.0396"/>
    <n v="228.1121"/>
    <m/>
    <n v="102555743.95999999"/>
    <n v="234.263329"/>
    <n v="43.917189"/>
    <n v="222.427425"/>
    <m/>
    <n v="73727190.200797006"/>
    <n v="71.889869210595322"/>
  </r>
  <r>
    <x v="574"/>
    <n v="240.3879"/>
    <n v="45.235599999999998"/>
    <n v="228.4205"/>
    <m/>
    <n v="102479346.08"/>
    <n v="234.572047"/>
    <n v="44.141187000000002"/>
    <n v="222.894182"/>
    <m/>
    <n v="73864922.545838997"/>
    <n v="72.077862878024916"/>
  </r>
  <r>
    <x v="575"/>
    <n v="246.9051"/>
    <n v="46.677700000000002"/>
    <n v="228.79759999999999"/>
    <m/>
    <n v="102530269.20999999"/>
    <n v="240.81191000000001"/>
    <n v="45.525775000000003"/>
    <n v="223.15127200000001"/>
    <m/>
    <n v="75050975.462804005"/>
    <n v="73.198847560895828"/>
  </r>
  <r>
    <x v="576"/>
    <n v="246.4485"/>
    <n v="46.612200000000001"/>
    <n v="228.77780000000001"/>
    <m/>
    <n v="102404104.69"/>
    <n v="240.66271599999999"/>
    <n v="45.517901999999999"/>
    <n v="223.40686500000001"/>
    <m/>
    <n v="74390515.904982001"/>
    <n v="72.644076260593891"/>
  </r>
  <r>
    <x v="577"/>
    <n v="261.55"/>
    <n v="49.776200000000003"/>
    <n v="228.06110000000001"/>
    <m/>
    <n v="102228392.25"/>
    <n v="255.84868800000001"/>
    <n v="48.69117"/>
    <n v="223.08978500000001"/>
    <m/>
    <n v="77284876.917827994"/>
    <n v="75.600207747401001"/>
  </r>
  <r>
    <x v="578"/>
    <n v="262.3494"/>
    <n v="49.294199999999996"/>
    <n v="228.15010000000001"/>
    <m/>
    <n v="102681849.27"/>
    <n v="255.49734599999999"/>
    <n v="48.006732"/>
    <n v="222.19126499999999"/>
    <m/>
    <n v="77133427.151807994"/>
    <n v="75.118852747759817"/>
  </r>
  <r>
    <x v="579"/>
    <n v="261.08839999999998"/>
    <n v="48.548999999999999"/>
    <n v="227.98869999999999"/>
    <m/>
    <n v="102462722.16"/>
    <n v="254.813062"/>
    <n v="47.382109999999997"/>
    <n v="222.50892300000001"/>
    <m/>
    <n v="76746874.248090997"/>
    <n v="74.902240180821494"/>
  </r>
  <r>
    <x v="580"/>
    <n v="260.9753"/>
    <n v="48.389299999999999"/>
    <n v="228.02440000000001"/>
    <m/>
    <n v="103226691.8"/>
    <n v="252.817654"/>
    <n v="46.876731999999997"/>
    <n v="220.89674299999999"/>
    <m/>
    <n v="77190174.495694995"/>
    <n v="74.777340191478459"/>
  </r>
  <r>
    <x v="581"/>
    <n v="261.62950000000001"/>
    <n v="49.063600000000001"/>
    <n v="228.00470000000001"/>
    <m/>
    <n v="102462070.73"/>
    <n v="255.34278"/>
    <n v="47.884645999999996"/>
    <n v="222.52595400000001"/>
    <m/>
    <n v="76613848.340885997"/>
    <n v="74.77288697665773"/>
  </r>
  <r>
    <x v="582"/>
    <n v="261.70229999999998"/>
    <n v="48.362900000000003"/>
    <n v="227.84979999999999"/>
    <m/>
    <n v="102859136.19"/>
    <n v="254.42786100000001"/>
    <n v="47.018574999999998"/>
    <n v="221.516346"/>
    <m/>
    <n v="76391327.988500997"/>
    <n v="74.267907371292694"/>
  </r>
  <r>
    <x v="583"/>
    <n v="263.17689999999999"/>
    <n v="48.534300000000002"/>
    <n v="227.88560000000001"/>
    <m/>
    <n v="102994535.5"/>
    <n v="255.52511000000001"/>
    <n v="47.123179999999998"/>
    <n v="221.259894"/>
    <m/>
    <n v="76540139.089162007"/>
    <n v="74.3147573000725"/>
  </r>
  <r>
    <x v="584"/>
    <n v="264.67140000000001"/>
    <n v="48.252699999999997"/>
    <n v="227.82689999999999"/>
    <m/>
    <n v="103407407"/>
    <n v="255.95013700000001"/>
    <n v="46.662711999999999"/>
    <n v="220.31971100000001"/>
    <m/>
    <n v="76580541.951049"/>
    <n v="74.057114642715106"/>
  </r>
  <r>
    <x v="585"/>
    <n v="263.2346"/>
    <n v="48.221400000000003"/>
    <n v="227.94929999999999"/>
    <m/>
    <n v="103564162.15000001"/>
    <n v="254.175377"/>
    <n v="46.561860000000003"/>
    <n v="220.104422"/>
    <m/>
    <n v="76740191.661394998"/>
    <n v="74.099176846761168"/>
  </r>
  <r>
    <x v="586"/>
    <n v="265.22590000000002"/>
    <n v="48.401000000000003"/>
    <n v="227.80510000000001"/>
    <m/>
    <n v="103692771.09999999"/>
    <n v="255.78051099999999"/>
    <n v="46.677314000000003"/>
    <n v="219.692364"/>
    <m/>
    <n v="76920132.656817004"/>
    <n v="74.180805316347659"/>
  </r>
  <r>
    <x v="587"/>
    <n v="265.67039999999997"/>
    <n v="48.628700000000002"/>
    <n v="227.7723"/>
    <m/>
    <n v="103803113.95999999"/>
    <n v="255.93683100000001"/>
    <n v="46.847053000000002"/>
    <n v="219.427232"/>
    <m/>
    <n v="77045906.088727996"/>
    <n v="74.223116387835191"/>
  </r>
  <r>
    <x v="588"/>
    <n v="263.29329999999999"/>
    <n v="47.804200000000002"/>
    <n v="227.91480000000001"/>
    <m/>
    <n v="104078200.37"/>
    <n v="252.976415"/>
    <n v="45.931040000000003"/>
    <n v="218.98418599999999"/>
    <m/>
    <n v="77020025.799825996"/>
    <n v="74.002072985522744"/>
  </r>
  <r>
    <x v="589"/>
    <n v="264.65269999999998"/>
    <n v="48.362499999999997"/>
    <n v="230.6628"/>
    <m/>
    <n v="103925368.65000001"/>
    <n v="254.65649400000001"/>
    <n v="46.535798"/>
    <n v="221.95042799999999"/>
    <m/>
    <n v="77424313.291657001"/>
    <n v="74.499916909033743"/>
  </r>
  <r>
    <x v="590"/>
    <n v="265.22930000000002"/>
    <n v="47.995600000000003"/>
    <n v="230.47040000000001"/>
    <m/>
    <n v="104320150.75"/>
    <n v="254.24551099999999"/>
    <n v="46.007986000000002"/>
    <n v="220.926061"/>
    <m/>
    <n v="77254401.377602994"/>
    <n v="74.055109029453732"/>
  </r>
  <r>
    <x v="591"/>
    <n v="264.19560000000001"/>
    <n v="48.449800000000003"/>
    <n v="230.57140000000001"/>
    <m/>
    <n v="104132933.8"/>
    <n v="253.709936"/>
    <n v="46.526874999999997"/>
    <n v="221.42024799999999"/>
    <m/>
    <n v="76983956.043342993"/>
    <n v="73.928538488313478"/>
  </r>
  <r>
    <x v="592"/>
    <n v="264.13029999999998"/>
    <n v="48.665799999999997"/>
    <n v="230.54069999999999"/>
    <m/>
    <n v="104341157.56"/>
    <n v="253.14104800000001"/>
    <n v="46.641038999999999"/>
    <n v="220.948958"/>
    <m/>
    <n v="77020921.158671007"/>
    <n v="73.816433476292559"/>
  </r>
  <r>
    <x v="593"/>
    <n v="270.11489999999998"/>
    <n v="51.310600000000001"/>
    <n v="257.70049999999998"/>
    <m/>
    <n v="103844443.25"/>
    <n v="260.11492900000002"/>
    <n v="49.411020999999998"/>
    <n v="248.16012499999999"/>
    <m/>
    <n v="78687746.124899"/>
    <n v="75.774633347941801"/>
  </r>
  <r>
    <x v="594"/>
    <n v="283.74489999999997"/>
    <n v="53.347099999999998"/>
    <n v="257.0181"/>
    <m/>
    <n v="104279475.19"/>
    <n v="272.10043000000002"/>
    <n v="51.157814000000002"/>
    <n v="246.47045800000001"/>
    <m/>
    <n v="80399847.765724003"/>
    <n v="77.100357111726282"/>
  </r>
  <r>
    <x v="595"/>
    <n v="286.22489999999999"/>
    <n v="53.929499999999997"/>
    <n v="286.7045"/>
    <m/>
    <n v="104302161.48"/>
    <n v="274.41895299999999"/>
    <n v="51.705064999999998"/>
    <n v="274.87877099999997"/>
    <m/>
    <n v="80826788.578568995"/>
    <n v="77.49291810608122"/>
  </r>
  <r>
    <x v="596"/>
    <n v="285.89749999999998"/>
    <n v="53.713099999999997"/>
    <n v="286.68419999999998"/>
    <m/>
    <n v="104406442.18000001"/>
    <n v="273.83128299999998"/>
    <n v="51.446154999999997"/>
    <n v="274.58478000000002"/>
    <m/>
    <n v="80662662.853804007"/>
    <n v="77.258319668377382"/>
  </r>
  <r>
    <x v="597"/>
    <n v="286.48669999999998"/>
    <n v="54.116"/>
    <n v="286.57960000000003"/>
    <m/>
    <n v="104401529.81"/>
    <n v="274.40852699999999"/>
    <n v="51.834488999999998"/>
    <n v="274.49750999999998"/>
    <m/>
    <n v="80871439.297594994"/>
    <n v="77.461929384342028"/>
  </r>
  <r>
    <x v="598"/>
    <n v="300.74849999999998"/>
    <n v="57.117100000000001"/>
    <n v="326.04750000000001"/>
    <m/>
    <n v="104177850.02"/>
    <n v="288.687566"/>
    <n v="54.826529999999998"/>
    <n v="312.97199899999998"/>
    <m/>
    <n v="83739539.818277001"/>
    <n v="80.381328470688089"/>
  </r>
  <r>
    <x v="599"/>
    <n v="315.06569999999999"/>
    <n v="59.025700000000001"/>
    <n v="335.69240000000002"/>
    <m/>
    <n v="104519004.45999999"/>
    <n v="301.44345700000002"/>
    <n v="56.473652999999999"/>
    <n v="321.178337"/>
    <m/>
    <n v="85088554.132894993"/>
    <n v="81.409648486901602"/>
  </r>
  <r>
    <x v="600"/>
    <n v="315.30279999999999"/>
    <n v="59.175199999999997"/>
    <n v="335.71699999999998"/>
    <m/>
    <n v="104570471.25"/>
    <n v="301.52183100000002"/>
    <n v="56.588824000000002"/>
    <n v="321.04378600000001"/>
    <m/>
    <n v="85120144.359114006"/>
    <n v="81.399790343886409"/>
  </r>
  <r>
    <x v="601"/>
    <n v="315.05700000000002"/>
    <n v="58.8337"/>
    <n v="335.72699999999998"/>
    <m/>
    <n v="104886031.31999999"/>
    <n v="300.38032299999998"/>
    <n v="56.092979"/>
    <n v="320.08742799999999"/>
    <m/>
    <n v="85018659.036505997"/>
    <n v="81.058133258107532"/>
  </r>
  <r>
    <x v="602"/>
    <n v="314.5908"/>
    <n v="59.067799999999998"/>
    <n v="335.7765"/>
    <m/>
    <n v="104962096.87"/>
    <n v="299.718479"/>
    <n v="56.275362000000001"/>
    <n v="319.90262200000001"/>
    <m/>
    <n v="84493115.892949998"/>
    <n v="80.498692778211449"/>
  </r>
  <r>
    <x v="603"/>
    <n v="315.15559999999999"/>
    <n v="58.904499999999999"/>
    <n v="335.79430000000002"/>
    <m/>
    <n v="105362733.70999999"/>
    <n v="299.11486600000001"/>
    <n v="55.906388999999997"/>
    <n v="318.703101"/>
    <m/>
    <n v="84436518.467988998"/>
    <n v="80.138883545288181"/>
  </r>
  <r>
    <x v="604"/>
    <n v="314.815"/>
    <n v="57.640500000000003"/>
    <n v="335.4051"/>
    <m/>
    <n v="105766498.39"/>
    <n v="297.65096199999999"/>
    <n v="54.497881"/>
    <n v="317.118469"/>
    <m/>
    <n v="83987908.731712997"/>
    <n v="79.408801473240302"/>
  </r>
  <r>
    <x v="605"/>
    <n v="319.69409999999999"/>
    <n v="58.860199999999999"/>
    <n v="334.90359999999998"/>
    <m/>
    <n v="105540814.81"/>
    <n v="302.91039599999999"/>
    <n v="55.770083"/>
    <n v="317.32140800000002"/>
    <m/>
    <n v="85083439.796820998"/>
    <n v="80.616622062272853"/>
  </r>
  <r>
    <x v="606"/>
    <n v="320.2124"/>
    <n v="58.732399999999998"/>
    <n v="334.48360000000002"/>
    <m/>
    <n v="105671671.48"/>
    <n v="303.02577400000001"/>
    <n v="55.580080000000002"/>
    <n v="316.531001"/>
    <m/>
    <n v="85175623.28678"/>
    <n v="80.604027639423492"/>
  </r>
  <r>
    <x v="607"/>
    <n v="321.32130000000001"/>
    <n v="58.610799999999998"/>
    <n v="333.97579999999999"/>
    <m/>
    <n v="105700086.43000001"/>
    <n v="303.99341299999998"/>
    <n v="55.450097"/>
    <n v="315.96549399999998"/>
    <m/>
    <n v="84916264.958492994"/>
    <n v="80.336987249985725"/>
  </r>
  <r>
    <x v="608"/>
    <n v="321.37310000000002"/>
    <n v="58.295499999999997"/>
    <n v="333.85090000000002"/>
    <m/>
    <n v="105857269.64"/>
    <n v="303.590959"/>
    <n v="55.069907000000001"/>
    <n v="315.37833999999998"/>
    <m/>
    <n v="84738185.956608996"/>
    <n v="80.04947250650531"/>
  </r>
  <r>
    <x v="609"/>
    <n v="315.47660000000002"/>
    <n v="56.368299999999998"/>
    <n v="334.15499999999997"/>
    <m/>
    <n v="105676880.04000001"/>
    <n v="298.52944200000002"/>
    <n v="53.340238999999997"/>
    <n v="316.204453"/>
    <m/>
    <n v="84109448.019888997"/>
    <n v="79.591153701786553"/>
  </r>
  <r>
    <x v="610"/>
    <n v="315.82389999999998"/>
    <n v="56.2102"/>
    <n v="334.09899999999999"/>
    <m/>
    <n v="105804643.90000001"/>
    <n v="298.49720000000002"/>
    <n v="53.126401999999999"/>
    <n v="315.76969400000002"/>
    <m/>
    <n v="84146126.173664004"/>
    <n v="79.529709729181363"/>
  </r>
  <r>
    <x v="611"/>
    <n v="316.99709999999999"/>
    <n v="56.247300000000003"/>
    <n v="327.91489999999999"/>
    <m/>
    <n v="105891520.04000001"/>
    <n v="299.360232"/>
    <n v="53.117851000000002"/>
    <n v="309.67059499999999"/>
    <m/>
    <n v="84145797.842708007"/>
    <n v="79.464151436226743"/>
  </r>
  <r>
    <x v="612"/>
    <n v="316.32470000000001"/>
    <n v="55.6601"/>
    <n v="328.02030000000002"/>
    <m/>
    <n v="105746357.26000001"/>
    <n v="299.13531599999999"/>
    <n v="52.635477000000002"/>
    <n v="310.19536599999998"/>
    <m/>
    <n v="83095334.513354003"/>
    <n v="78.579855293782259"/>
  </r>
  <r>
    <x v="613"/>
    <n v="318.40379999999999"/>
    <n v="55.206400000000002"/>
    <n v="328.03190000000001"/>
    <m/>
    <n v="106123687.55"/>
    <n v="300.03084799999999"/>
    <n v="52.020808000000002"/>
    <n v="309.10337500000003"/>
    <m/>
    <n v="82728782.523736"/>
    <n v="77.955058322637413"/>
  </r>
  <r>
    <x v="614"/>
    <n v="317.81420000000003"/>
    <n v="56.177"/>
    <n v="327.99400000000003"/>
    <m/>
    <n v="105606700.86"/>
    <n v="300.94132000000002"/>
    <n v="53.194541000000001"/>
    <n v="310.580671"/>
    <m/>
    <n v="83255382.891060993"/>
    <n v="78.835322203115169"/>
  </r>
  <r>
    <x v="615"/>
    <n v="318.77080000000001"/>
    <n v="56.870899999999999"/>
    <n v="327.95319999999998"/>
    <m/>
    <n v="105244321.81"/>
    <n v="302.886459"/>
    <n v="54.037025"/>
    <n v="311.61130100000003"/>
    <m/>
    <n v="83462104.232721999"/>
    <n v="79.303189756306338"/>
  </r>
  <r>
    <x v="616"/>
    <n v="317.84519999999998"/>
    <n v="57.129100000000001"/>
    <n v="327.94189999999998"/>
    <m/>
    <n v="105051159.48"/>
    <n v="302.562296"/>
    <n v="54.382170000000002"/>
    <n v="312.173518"/>
    <m/>
    <n v="83618453.634620994"/>
    <n v="79.597839803510738"/>
  </r>
  <r>
    <x v="617"/>
    <n v="318.18150000000003"/>
    <n v="57.116999999999997"/>
    <n v="327.88290000000001"/>
    <m/>
    <n v="105075293.84999999"/>
    <n v="302.81285800000001"/>
    <n v="54.358162999999998"/>
    <n v="312.04566599999998"/>
    <m/>
    <n v="83635122.176728994"/>
    <n v="79.595420685781875"/>
  </r>
  <r>
    <x v="618"/>
    <n v="316.32159999999999"/>
    <n v="57.105899999999998"/>
    <n v="328.73669999999998"/>
    <m/>
    <n v="104455096.25"/>
    <n v="302.83022199999999"/>
    <n v="54.670285999999997"/>
    <n v="314.71580799999998"/>
    <m/>
    <n v="83531449.719740003"/>
    <n v="79.968764300229154"/>
  </r>
  <r>
    <x v="619"/>
    <n v="316.29910000000001"/>
    <n v="55.1053"/>
    <n v="328.6139"/>
    <m/>
    <n v="105405571.34"/>
    <n v="300.07816100000002"/>
    <n v="52.279305000000001"/>
    <n v="311.761414"/>
    <m/>
    <n v="82715127.578806996"/>
    <n v="78.473202627969357"/>
  </r>
  <r>
    <x v="620"/>
    <n v="305.5428"/>
    <n v="51.251600000000003"/>
    <n v="328.71260000000001"/>
    <m/>
    <n v="105857328.5"/>
    <n v="288.63641699999999"/>
    <n v="48.415731999999998"/>
    <n v="310.524179"/>
    <m/>
    <n v="80390904.149148002"/>
    <n v="75.942691250845243"/>
  </r>
  <r>
    <x v="621"/>
    <n v="307.13380000000001"/>
    <n v="51.543900000000001"/>
    <n v="328.42090000000002"/>
    <m/>
    <n v="105687259.13"/>
    <n v="290.606268"/>
    <n v="48.770212000000001"/>
    <n v="310.74786399999999"/>
    <m/>
    <n v="80286427.321531996"/>
    <n v="75.966041680365791"/>
  </r>
  <r>
    <x v="622"/>
    <n v="305.56810000000002"/>
    <n v="51.258899999999997"/>
    <n v="328.51479999999998"/>
    <m/>
    <n v="105621954.73"/>
    <n v="289.303584"/>
    <n v="48.530535"/>
    <n v="311.02889599999997"/>
    <m/>
    <n v="79997304.448911995"/>
    <n v="75.739276605330801"/>
  </r>
  <r>
    <x v="623"/>
    <n v="300.98630000000003"/>
    <n v="50.045000000000002"/>
    <n v="328.63740000000001"/>
    <m/>
    <n v="105929851.98999999"/>
    <n v="284.13737400000002"/>
    <n v="47.243529000000002"/>
    <n v="310.24059199999999"/>
    <m/>
    <n v="80151935.509312004"/>
    <n v="75.665106675386014"/>
  </r>
  <r>
    <x v="624"/>
    <n v="302.46640000000002"/>
    <n v="49.541600000000003"/>
    <n v="329.0489"/>
    <m/>
    <n v="105701196.15000001"/>
    <n v="286.15229599999998"/>
    <n v="46.869478999999998"/>
    <n v="311.301018"/>
    <m/>
    <n v="78216611.365078002"/>
    <n v="73.997848855069932"/>
  </r>
  <r>
    <x v="625"/>
    <n v="300.27600000000001"/>
    <n v="46.955800000000004"/>
    <n v="332.53640000000001"/>
    <m/>
    <n v="106462167.5"/>
    <n v="282.04948999999999"/>
    <n v="44.105620999999999"/>
    <n v="312.35170900000003"/>
    <m/>
    <n v="76651115.338599995"/>
    <n v="71.998454604636891"/>
  </r>
  <r>
    <x v="626"/>
    <n v="301.12759999999997"/>
    <n v="47.490499999999997"/>
    <n v="328.72969999999998"/>
    <m/>
    <n v="106328377.09999999"/>
    <n v="283.20530100000002"/>
    <n v="44.663994000000002"/>
    <n v="309.16459800000001"/>
    <m/>
    <n v="76867608.397700995"/>
    <n v="72.292656480036683"/>
  </r>
  <r>
    <x v="627"/>
    <n v="305.48719999999997"/>
    <n v="47.917099999999998"/>
    <n v="328.94889999999998"/>
    <m/>
    <n v="106509913.79000001"/>
    <n v="286.815742"/>
    <n v="44.988394"/>
    <n v="308.843457"/>
    <m/>
    <n v="76970202.979087994"/>
    <n v="72.265764040374762"/>
  </r>
  <r>
    <x v="628"/>
    <n v="306.81110000000001"/>
    <n v="47.290399999999998"/>
    <n v="328.80630000000002"/>
    <m/>
    <n v="107111247.90000001"/>
    <n v="286.44153299999999"/>
    <n v="44.150731999999998"/>
    <n v="306.97644400000001"/>
    <m/>
    <n v="76839497.161828995"/>
    <n v="71.738028142074313"/>
  </r>
  <r>
    <x v="629"/>
    <n v="304.37830000000002"/>
    <n v="47.083399999999997"/>
    <n v="328.95010000000002"/>
    <m/>
    <n v="106605371.86"/>
    <n v="285.51872600000002"/>
    <n v="44.166066999999998"/>
    <n v="308.56803400000001"/>
    <m/>
    <n v="76792735.250167996"/>
    <n v="72.034583164360996"/>
  </r>
  <r>
    <x v="630"/>
    <n v="302.84320000000002"/>
    <n v="48.101500000000001"/>
    <n v="321.75290000000001"/>
    <m/>
    <n v="105828258.08"/>
    <n v="286.16477800000001"/>
    <n v="45.452415999999999"/>
    <n v="304.03306800000001"/>
    <m/>
    <n v="77347572.150141999"/>
    <n v="73.087825079452543"/>
  </r>
  <r>
    <x v="631"/>
    <n v="307.49669999999998"/>
    <n v="48.1937"/>
    <n v="328.7312"/>
    <m/>
    <n v="106603622.3"/>
    <n v="288.44864100000001"/>
    <n v="45.208314000000001"/>
    <n v="308.36775799999998"/>
    <m/>
    <n v="77607434.106632993"/>
    <n v="72.799997253595194"/>
  </r>
  <r>
    <x v="632"/>
    <n v="308.60820000000001"/>
    <n v="49.116799999999998"/>
    <n v="328.61790000000002"/>
    <m/>
    <n v="105896201.06"/>
    <n v="291.425185"/>
    <n v="46.382022999999997"/>
    <n v="310.320764"/>
    <m/>
    <n v="78110807.436510995"/>
    <n v="73.761671008626635"/>
  </r>
  <r>
    <x v="633"/>
    <n v="309.34750000000003"/>
    <n v="50.326900000000002"/>
    <n v="328.45679999999999"/>
    <m/>
    <n v="105825175.79000001"/>
    <n v="292.31938200000002"/>
    <n v="47.556641999999997"/>
    <n v="310.37680499999999"/>
    <m/>
    <n v="78103319.852457002"/>
    <n v="73.804101216373695"/>
  </r>
  <r>
    <x v="634"/>
    <n v="304.8596"/>
    <n v="49.479399999999998"/>
    <n v="323.79059999999998"/>
    <m/>
    <n v="105863863.88"/>
    <n v="287.97324099999997"/>
    <n v="46.738706000000001"/>
    <n v="305.85564199999999"/>
    <m/>
    <n v="78109317.109721005"/>
    <n v="73.782794474855322"/>
  </r>
  <r>
    <x v="635"/>
    <n v="306.78399999999999"/>
    <n v="49.29"/>
    <n v="319.48860000000002"/>
    <m/>
    <n v="106401881.97"/>
    <n v="288.32572699999997"/>
    <n v="46.324368999999997"/>
    <n v="300.26593000000003"/>
    <m/>
    <n v="77853588.077363998"/>
    <n v="73.16937128923604"/>
  </r>
  <r>
    <x v="636"/>
    <n v="308.89429999999999"/>
    <n v="50.040799999999997"/>
    <n v="319.49639999999999"/>
    <m/>
    <n v="106337144.23999999"/>
    <n v="290.48579599999999"/>
    <n v="47.058627000000001"/>
    <n v="300.45606600000002"/>
    <m/>
    <n v="78512515.789921001"/>
    <n v="73.833575606206253"/>
  </r>
  <r>
    <x v="637"/>
    <n v="321.2389"/>
    <n v="52.3185"/>
    <n v="349.28089999999997"/>
    <m/>
    <n v="106661748.55"/>
    <n v="301.17535500000002"/>
    <n v="49.050854999999999"/>
    <n v="327.46594199999998"/>
    <m/>
    <n v="80014751.456850007"/>
    <n v="75.017288338697512"/>
  </r>
  <r>
    <x v="638"/>
    <n v="323.30990000000003"/>
    <n v="53.140599999999999"/>
    <n v="333.40530000000001"/>
    <m/>
    <n v="107102928.29000001"/>
    <n v="301.868404"/>
    <n v="49.616383999999996"/>
    <n v="311.29428999999999"/>
    <m/>
    <n v="77347489.325088993"/>
    <n v="72.217903431787661"/>
  </r>
  <r>
    <x v="639"/>
    <n v="324.65949999999998"/>
    <n v="53.491300000000003"/>
    <n v="333.42770000000002"/>
    <m/>
    <n v="107400863.53"/>
    <n v="302.28760699999998"/>
    <n v="49.805278999999999"/>
    <n v="310.45160099999998"/>
    <m/>
    <n v="76928217.448497996"/>
    <n v="71.627187082168888"/>
  </r>
  <r>
    <x v="640"/>
    <n v="324.39339999999999"/>
    <n v="53.575699999999998"/>
    <n v="340.73250000000002"/>
    <m/>
    <n v="107613981.66"/>
    <n v="301.44168500000001"/>
    <n v="49.785074000000002"/>
    <n v="316.62475000000001"/>
    <m/>
    <n v="77491024.383772999"/>
    <n v="72.008323814837837"/>
  </r>
  <r>
    <x v="641"/>
    <n v="325.37290000000002"/>
    <n v="52.646099999999997"/>
    <n v="326.76069999999999"/>
    <m/>
    <n v="108374893.48999999"/>
    <n v="300.229038"/>
    <n v="48.577764000000002"/>
    <n v="301.509593"/>
    <m/>
    <n v="76888723.116380006"/>
    <n v="70.946988403245541"/>
  </r>
  <r>
    <x v="642"/>
    <n v="326.01589999999999"/>
    <n v="52.216700000000003"/>
    <n v="326.59769999999997"/>
    <m/>
    <n v="108211590.65000001"/>
    <n v="301.27632199999999"/>
    <n v="48.254258"/>
    <n v="301.81397199999998"/>
    <m/>
    <n v="76498689.036506996"/>
    <n v="70.693618471920132"/>
  </r>
  <r>
    <x v="643"/>
    <n v="330.2022"/>
    <n v="51.807499999999997"/>
    <n v="326.39749999999998"/>
    <m/>
    <n v="109495846.33"/>
    <n v="301.56596000000002"/>
    <n v="47.314579999999999"/>
    <n v="298.09121599999997"/>
    <m/>
    <n v="76872378.902465999"/>
    <n v="70.20574887451623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  <s v="S &amp; P 500 Total Return"/>
    <n v="1.49202048900194E-2"/>
    <n v="-7.9899999999999999E-2"/>
  </r>
  <r>
    <x v="1"/>
    <s v="S &amp; P 500 Total Return"/>
    <n v="-1.2384813060409399E-2"/>
    <n v="-7.0300000000000001E-2"/>
  </r>
  <r>
    <x v="2"/>
    <s v="S &amp; P 500 Total Return"/>
    <n v="-2.1395285408645202E-3"/>
    <n v="-6.0199999999999997E-2"/>
  </r>
  <r>
    <x v="3"/>
    <s v="S &amp; P 500 Total Return"/>
    <n v="2.42846025810304E-2"/>
    <n v="-6.01007382192923E-2"/>
  </r>
  <r>
    <x v="4"/>
    <s v="S &amp; P 500 Total Return"/>
    <n v="7.69859054429656E-3"/>
    <n v="-5.4300000000000001E-2"/>
  </r>
  <r>
    <x v="5"/>
    <s v="S &amp; P 500 Total Return"/>
    <n v="2.3409789098652E-2"/>
    <n v="-5.2299999999999999E-2"/>
  </r>
  <r>
    <x v="6"/>
    <s v="S &amp; P 500 Total Return"/>
    <n v="8.6505278037831701E-3"/>
    <n v="-4.9599999999999998E-2"/>
  </r>
  <r>
    <x v="7"/>
    <s v="S &amp; P 500 Total Return"/>
    <n v="1.01419366882489E-2"/>
    <n v="-4.5100000000000001E-2"/>
  </r>
  <r>
    <x v="8"/>
    <s v="S &amp; P 500 Total Return"/>
    <n v="1.4439354256410301E-2"/>
    <n v="-3.5999999999999997E-2"/>
  </r>
  <r>
    <x v="9"/>
    <s v="S &amp; P 500 Total Return"/>
    <n v="1.27711891892557E-2"/>
    <n v="-3.4574075915788399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0">
  <r>
    <x v="0"/>
    <s v="S &amp; P 500 Total Return"/>
    <n v="6.0120404338930298E-3"/>
    <n v="0.10929999999999999"/>
  </r>
  <r>
    <x v="1"/>
    <s v="S &amp; P 500 Total Return"/>
    <n v="1.7177762540795598E-2"/>
    <n v="8.9200000000000002E-2"/>
  </r>
  <r>
    <x v="2"/>
    <s v="S &amp; P 500 Total Return"/>
    <n v="-6.8927707357072697E-3"/>
    <n v="8.4399999999999989E-2"/>
  </r>
  <r>
    <x v="3"/>
    <s v="S &amp; P 500 Total Return"/>
    <n v="1.4746045212625101E-2"/>
    <n v="7.0099999999999996E-2"/>
  </r>
  <r>
    <x v="4"/>
    <s v="S &amp; P 500 Total Return"/>
    <n v="3.2376079940188403E-3"/>
    <n v="6.7799999999999999E-2"/>
  </r>
  <r>
    <x v="5"/>
    <s v="S &amp; P 500 Total Return"/>
    <n v="1.45679861361536E-2"/>
    <n v="6.6830000000000001E-2"/>
  </r>
  <r>
    <x v="6"/>
    <s v="S &amp; P 500 Total Return"/>
    <n v="1.4277373598690499E-2"/>
    <n v="6.0299999999999999E-2"/>
  </r>
  <r>
    <x v="7"/>
    <s v="S &amp; P 500 Total Return"/>
    <n v="-7.4602430056475199E-3"/>
    <n v="5.74E-2"/>
  </r>
  <r>
    <x v="8"/>
    <s v="S &amp; P 500 Total Return"/>
    <n v="-2.3647585930214299E-3"/>
    <n v="5.1795009701141898E-2"/>
  </r>
  <r>
    <x v="9"/>
    <s v="S &amp; P 500 Total Return"/>
    <n v="1.9310259460930498E-2"/>
    <n v="5.0884199900016698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CelloNetIO_CMOMV_PivotTable1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4" rowHeaderCaption="Date">
  <location ref="A3:C1283" firstHeaderRow="0" firstDataRow="1" firstDataCol="1"/>
  <pivotFields count="12">
    <pivotField axis="axisRow" compact="0" numFmtId="17" subtotalTop="0" showAll="0" defaultSubtotal="0">
      <items count="1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m="1" x="1283"/>
        <item m="1" x="1280"/>
        <item m="1" x="1284"/>
        <item m="1" x="1281"/>
        <item m="1" x="1285"/>
        <item m="1" x="1282"/>
        <item m="1" x="1286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12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</rowItems>
  <colFields count="1">
    <field x="-2"/>
  </colFields>
  <colItems count="2">
    <i>
      <x/>
    </i>
    <i i="1">
      <x v="1"/>
    </i>
  </colItems>
  <dataFields count="2">
    <dataField name="Net IO" fld="7" baseField="0" baseItem="0" numFmtId="2"/>
    <dataField name="CMO" fld="11" baseField="0" baseItem="0" numFmtId="2"/>
  </dataFields>
  <formats count="7">
    <format dxfId="53">
      <pivotArea field="0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0">
      <pivotArea field="0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outline="0" fieldPosition="0">
        <references count="1">
          <reference field="4294967294" count="1">
            <x v="1"/>
          </reference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CelloNetIO_CMOMV_PivotTableQT" cacheId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70" rowHeaderCaption="Date">
  <location ref="A3:C31" firstHeaderRow="0" firstDataRow="1" firstDataCol="1"/>
  <pivotFields count="13">
    <pivotField axis="axisRow" compact="0" numFmtId="173" subtotalTop="0" showAll="0" defaultSubtotal="0">
      <items count="6">
        <item x="0"/>
        <item n="Q1" x="1"/>
        <item n="Q2" x="2"/>
        <item n="Q3" x="3"/>
        <item n="Q4" x="4"/>
        <item x="5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dataField="1" showAll="0" defaultSubtotal="0"/>
    <pivotField axis="axisRow" showAll="0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2">
    <field x="12"/>
    <field x="0"/>
  </rowFields>
  <rowItems count="28">
    <i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>
      <x v="5"/>
    </i>
    <i r="1">
      <x v="1"/>
    </i>
    <i r="1">
      <x v="2"/>
    </i>
    <i r="1">
      <x v="3"/>
    </i>
    <i r="1">
      <x v="4"/>
    </i>
    <i>
      <x v="6"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dataFields count="2">
    <dataField name="Net IO" fld="7" subtotal="average" baseField="0" baseItem="3" numFmtId="2"/>
    <dataField name="% CMO/NAV" fld="11" subtotal="average" baseField="0" baseItem="3" numFmtId="2"/>
  </dataFields>
  <formats count="7">
    <format dxfId="46">
      <pivotArea field="0" type="button" dataOnly="0" labelOnly="1" outline="0" axis="axisRow" fieldPosition="1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field="0" type="button" dataOnly="0" labelOnly="1" outline="0" axis="axisRow" fieldPosition="1"/>
    </format>
    <format dxfId="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outline="0" fieldPosition="0">
        <references count="1">
          <reference field="4294967294" count="1">
            <x v="1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</formats>
  <chartFormats count="18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onataNetIO_CMOMV_PivotTable1" cacheId="2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4" rowHeaderCaption="Date">
  <location ref="A3:C647" firstHeaderRow="0" firstDataRow="1" firstDataCol="1"/>
  <pivotFields count="12">
    <pivotField axis="axisRow" compact="0" numFmtId="17" subtotalTop="0" showAll="0" defaultSubtotal="0">
      <items count="1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m="1" x="798"/>
        <item m="1" x="1127"/>
        <item m="1" x="1155"/>
        <item m="1" x="838"/>
        <item m="1" x="1169"/>
        <item m="1" x="850"/>
        <item m="1" x="1197"/>
        <item m="1" x="879"/>
        <item m="1" x="1214"/>
        <item m="1" x="895"/>
        <item m="1" x="1058"/>
        <item m="1" x="1078"/>
        <item m="1" x="765"/>
        <item m="1" x="1095"/>
        <item m="1" x="778"/>
        <item m="1" x="1117"/>
        <item m="1" x="800"/>
        <item m="1" x="1129"/>
        <item m="1" x="815"/>
        <item m="1" x="1144"/>
        <item m="1" x="840"/>
        <item m="1" x="1170"/>
        <item m="1" x="852"/>
        <item m="1" x="1184"/>
        <item m="1" x="867"/>
        <item m="1" x="1216"/>
        <item m="1" x="896"/>
        <item m="1" x="1229"/>
        <item m="1" x="909"/>
        <item m="1" x="1241"/>
        <item m="1" x="1080"/>
        <item m="1" x="768"/>
        <item m="1" x="1097"/>
        <item m="1" x="780"/>
        <item m="1" x="1107"/>
        <item m="1" x="802"/>
        <item m="1" x="1132"/>
        <item m="1" x="817"/>
        <item m="1" x="1146"/>
        <item m="1" x="829"/>
        <item m="1" x="1172"/>
        <item m="1" x="855"/>
        <item m="1" x="1186"/>
        <item m="1" x="869"/>
        <item m="1" x="1202"/>
        <item m="1" x="898"/>
        <item m="1" x="1231"/>
        <item m="1" x="910"/>
        <item m="1" x="1242"/>
        <item m="1" x="920"/>
        <item m="1" x="1266"/>
        <item m="1" x="942"/>
        <item m="1" x="1277"/>
        <item m="1" x="1109"/>
        <item m="1" x="792"/>
        <item m="1" x="819"/>
        <item m="1" x="1148"/>
        <item m="1" x="831"/>
        <item m="1" x="1161"/>
        <item m="1" x="857"/>
        <item m="1" x="1188"/>
        <item m="1" x="871"/>
        <item m="1" x="1204"/>
        <item m="1" x="885"/>
        <item m="1" x="1233"/>
        <item m="1" x="912"/>
        <item m="1" x="1244"/>
        <item m="1" x="922"/>
        <item m="1" x="1256"/>
        <item m="1" x="944"/>
        <item m="1" x="1279"/>
        <item m="1" x="954"/>
        <item m="1" x="644"/>
        <item m="1" x="963"/>
        <item m="1" x="1150"/>
        <item m="1" x="833"/>
        <item m="1" x="1163"/>
        <item m="1" x="846"/>
        <item m="1" x="1177"/>
        <item m="1" x="1206"/>
        <item m="1" x="887"/>
        <item m="1" x="1222"/>
        <item m="1" x="903"/>
        <item m="1" x="1246"/>
        <item m="1" x="924"/>
        <item m="1" x="1258"/>
        <item m="1" x="935"/>
        <item m="1" x="1270"/>
        <item m="1" x="956"/>
        <item m="1" x="645"/>
        <item m="1" x="964"/>
        <item m="1" x="653"/>
        <item m="1" x="971"/>
        <item m="1" x="667"/>
        <item m="1" x="1166"/>
        <item m="1" x="848"/>
        <item m="1" x="1179"/>
        <item m="1" x="861"/>
        <item m="1" x="1208"/>
        <item m="1" x="890"/>
        <item m="1" x="1224"/>
        <item m="1" x="905"/>
        <item m="1" x="926"/>
        <item m="1" x="1261"/>
        <item m="1" x="937"/>
        <item m="1" x="1272"/>
        <item m="1" x="949"/>
        <item m="1" x="647"/>
        <item m="1" x="967"/>
        <item m="1" x="654"/>
        <item m="1" x="660"/>
        <item m="1" x="983"/>
        <item m="1" x="676"/>
        <item m="1" x="990"/>
        <item m="1" x="1194"/>
        <item m="1" x="876"/>
        <item m="1" x="1226"/>
        <item m="1" x="906"/>
        <item m="1" x="1239"/>
        <item m="1" x="917"/>
        <item m="1" x="1250"/>
        <item m="1" x="939"/>
        <item m="1" x="1274"/>
        <item m="1" x="951"/>
        <item m="1" x="1285"/>
        <item m="1" x="960"/>
        <item m="1" x="656"/>
        <item m="1" x="973"/>
        <item m="1" x="662"/>
        <item m="1" x="978"/>
        <item m="1" x="671"/>
        <item m="1" x="681"/>
        <item m="1" x="996"/>
        <item m="1" x="686"/>
        <item m="1" x="1003"/>
        <item m="1" x="980"/>
        <item m="1" x="674"/>
        <item m="1" x="987"/>
        <item m="1" x="679"/>
        <item m="1" x="998"/>
        <item m="1" x="687"/>
        <item m="1" x="1005"/>
        <item m="1" x="694"/>
        <item m="1" x="1009"/>
        <item m="1" x="1020"/>
        <item m="1" x="710"/>
        <item m="1" x="1029"/>
        <item m="1" x="717"/>
        <item m="1" x="729"/>
        <item m="1" x="1050"/>
        <item m="1" x="739"/>
        <item m="1" x="1061"/>
        <item m="1" x="756"/>
        <item m="1" x="1085"/>
        <item m="1" x="988"/>
        <item m="1" x="680"/>
        <item m="1" x="995"/>
        <item m="1" x="689"/>
        <item m="1" x="1007"/>
        <item m="1" x="695"/>
        <item m="1" x="1010"/>
        <item m="1" x="699"/>
        <item m="1" x="1022"/>
        <item m="1" x="712"/>
        <item m="1" x="1030"/>
        <item m="1" x="718"/>
        <item m="1" x="1035"/>
        <item m="1" x="1052"/>
        <item m="1" x="740"/>
        <item m="1" x="1062"/>
        <item m="1" x="750"/>
        <item m="1" x="1087"/>
        <item m="1" x="772"/>
        <item m="1" x="1100"/>
        <item m="1" x="1001"/>
        <item m="1" x="691"/>
        <item m="1" x="1011"/>
        <item m="1" x="700"/>
        <item m="1" x="1016"/>
        <item m="1" x="706"/>
        <item m="1" x="1024"/>
        <item m="1" x="719"/>
        <item m="1" x="1036"/>
        <item m="1" x="724"/>
        <item m="1" x="1043"/>
        <item m="1" x="732"/>
        <item m="1" x="1063"/>
        <item m="1" x="751"/>
        <item m="1" x="1073"/>
        <item m="1" x="759"/>
        <item m="1" x="1089"/>
        <item m="1" x="783"/>
        <item m="1" x="1112"/>
        <item m="1" x="794"/>
        <item m="1" x="1123"/>
        <item m="1" x="809"/>
        <item m="1" x="702"/>
        <item m="1" x="1018"/>
        <item m="1" x="708"/>
        <item m="1" x="1025"/>
        <item m="1" x="714"/>
        <item m="1" x="1038"/>
        <item m="1" x="726"/>
        <item m="1" x="1045"/>
        <item m="1" x="733"/>
        <item m="1" x="1054"/>
        <item m="1" x="753"/>
        <item m="1" x="1075"/>
        <item m="1" x="761"/>
        <item m="1" x="1090"/>
        <item m="1" x="774"/>
        <item m="1" x="1114"/>
        <item m="1" x="796"/>
        <item m="1" x="1124"/>
        <item m="1" x="810"/>
        <item m="1" x="1140"/>
        <item m="1" x="836"/>
        <item m="1" x="1027"/>
        <item m="1" x="715"/>
        <item m="1" x="1033"/>
        <item m="1" x="722"/>
        <item m="1" x="1047"/>
        <item m="1" x="735"/>
        <item m="1" x="1055"/>
        <item m="1" x="743"/>
        <item m="1" x="1066"/>
        <item m="1" x="763"/>
        <item m="1" x="1092"/>
        <item m="1" x="775"/>
        <item m="1" x="1102"/>
        <item m="1" x="786"/>
        <item m="1" x="1126"/>
        <item m="1" x="812"/>
        <item m="1" x="1141"/>
        <item m="1" x="824"/>
        <item m="1" x="1154"/>
        <item m="1" x="1181"/>
        <item m="1" x="864"/>
        <item m="1" x="1196"/>
        <item m="1" x="1040"/>
        <item m="1" x="737"/>
        <item m="1" x="1057"/>
        <item m="1" x="745"/>
        <item m="1" x="1067"/>
        <item m="1" x="755"/>
        <item m="1" x="1094"/>
        <item m="1" x="777"/>
        <item m="1" x="1104"/>
        <item m="1" x="787"/>
        <item m="1" x="1116"/>
        <item m="1" x="814"/>
        <item m="1" x="1143"/>
        <item m="1" x="826"/>
        <item m="1" x="1156"/>
        <item m="1" x="839"/>
        <item m="1" x="1183"/>
        <item m="1" x="866"/>
        <item m="1" x="1199"/>
        <item m="1" x="880"/>
        <item m="1" x="1215"/>
        <item m="1" x="747"/>
        <item m="1" x="1069"/>
        <item m="1" x="1079"/>
        <item m="1" x="767"/>
        <item m="1" x="1106"/>
        <item m="1" x="789"/>
        <item m="1" x="1118"/>
        <item m="1" x="801"/>
        <item m="1" x="1131"/>
        <item m="1" x="828"/>
        <item m="1" x="1158"/>
        <item m="1" x="841"/>
        <item m="1" x="1171"/>
        <item m="1" x="854"/>
        <item m="1" x="1201"/>
        <item m="1" x="882"/>
        <item m="1" x="1217"/>
        <item m="1" x="897"/>
        <item m="1" x="1230"/>
        <item m="1" x="919"/>
        <item m="1" x="1253"/>
        <item m="1" x="1082"/>
        <item m="1" x="769"/>
        <item m="1" x="1098"/>
        <item m="1" x="791"/>
        <item m="1" x="1120"/>
        <item m="1" x="804"/>
        <item m="1" x="1133"/>
        <item m="1" x="818"/>
        <item m="1" x="1160"/>
        <item m="1" x="843"/>
        <item m="1" x="1174"/>
        <item m="1" x="856"/>
        <item m="1" x="1187"/>
        <item m="1" x="884"/>
        <item m="1" x="1219"/>
        <item m="1" x="900"/>
        <item m="1" x="1232"/>
        <item m="1" x="911"/>
        <item m="1" x="1255"/>
        <item m="1" x="932"/>
        <item m="1" x="1267"/>
        <item m="1" x="943"/>
        <item m="1" x="1278"/>
        <item m="1" x="806"/>
        <item m="1" x="1135"/>
        <item m="1" x="820"/>
        <item m="1" x="1149"/>
        <item m="1" x="845"/>
        <item m="1" x="1176"/>
        <item m="1" x="859"/>
        <item m="1" x="1189"/>
        <item m="1" x="872"/>
        <item m="1" x="1221"/>
        <item m="1" x="902"/>
        <item m="1" x="1235"/>
        <item m="1" x="913"/>
        <item m="1" x="1245"/>
        <item m="1" x="934"/>
        <item m="1" x="1269"/>
        <item m="1" x="946"/>
        <item m="1" x="1280"/>
        <item m="1" x="955"/>
        <item m="1" x="1137"/>
        <item m="1" x="822"/>
        <item m="1" x="1151"/>
        <item m="1" x="834"/>
        <item m="1" x="1165"/>
        <item m="1" x="1191"/>
        <item m="1" x="873"/>
        <item m="1" x="1207"/>
        <item m="1" x="889"/>
        <item m="1" x="1237"/>
        <item m="1" x="915"/>
        <item m="1" x="1247"/>
        <item m="1" x="925"/>
        <item m="1" x="1260"/>
        <item m="1" x="948"/>
        <item m="1" x="1282"/>
        <item m="1" x="957"/>
        <item m="1" x="646"/>
        <item m="1" x="966"/>
        <item m="1" x="659"/>
        <item m="1" x="668"/>
        <item m="1" x="1167"/>
        <item m="1" x="849"/>
        <item m="1" x="1193"/>
        <item m="1" x="875"/>
        <item m="1" x="1210"/>
        <item m="1" x="891"/>
        <item m="1" x="1225"/>
        <item m="1" x="1249"/>
        <item m="1" x="928"/>
        <item m="1" x="1262"/>
        <item m="1" x="938"/>
        <item m="1" x="1284"/>
        <item m="1" x="959"/>
        <item m="1" x="649"/>
        <item m="1" x="655"/>
        <item m="1" x="977"/>
        <item m="1" x="670"/>
        <item m="1" x="984"/>
        <item m="1" x="677"/>
        <item m="1" x="991"/>
        <item m="1" x="1212"/>
        <item m="1" x="893"/>
        <item m="1" x="1227"/>
        <item m="1" x="907"/>
        <item m="1" x="1240"/>
        <item m="1" x="930"/>
        <item m="1" x="1264"/>
        <item m="1" x="940"/>
        <item m="1" x="1275"/>
        <item m="1" x="953"/>
        <item m="1" x="651"/>
        <item m="1" x="969"/>
        <item m="1" x="657"/>
        <item m="1" x="974"/>
        <item m="1" x="664"/>
        <item m="1" x="985"/>
        <item m="1" x="992"/>
        <item m="1" x="682"/>
        <item m="1" x="997"/>
        <item m="1" x="692"/>
        <item m="1" x="665"/>
        <item m="1" x="981"/>
        <item m="1" x="675"/>
        <item m="1" x="994"/>
        <item m="1" x="684"/>
        <item m="1" x="999"/>
        <item m="1" x="688"/>
        <item m="1" x="1006"/>
        <item m="1" x="698"/>
        <item m="1" x="1014"/>
        <item m="1" x="704"/>
        <item m="1" x="1021"/>
        <item m="1" x="711"/>
        <item m="1" x="723"/>
        <item m="1" x="1041"/>
        <item m="1" x="730"/>
        <item m="1" x="1051"/>
        <item m="1" x="749"/>
        <item m="1" x="1071"/>
        <item m="1" x="757"/>
        <item m="1" x="1086"/>
        <item m="1" x="989"/>
        <item m="1" x="685"/>
        <item m="1" x="1000"/>
        <item m="1" x="690"/>
        <item m="1" x="1008"/>
        <item m="1" x="696"/>
        <item m="1" x="1015"/>
        <item m="1" x="705"/>
        <item m="1" x="1023"/>
        <item m="1" x="713"/>
        <item m="1" x="1031"/>
        <item m="1" x="1042"/>
        <item m="1" x="731"/>
        <item m="1" x="1053"/>
        <item m="1" x="741"/>
        <item m="1" x="1072"/>
        <item m="1" x="758"/>
        <item m="1" x="1088"/>
        <item m="1" x="773"/>
        <item m="1" x="1002"/>
        <item m="1" x="697"/>
        <item m="1" x="1012"/>
        <item m="1" x="701"/>
        <item m="1" x="1017"/>
        <item m="1" x="707"/>
        <item m="1" x="1032"/>
        <item m="1" x="720"/>
        <item m="1" x="1037"/>
        <item m="1" x="725"/>
        <item m="1" x="1044"/>
        <item m="1" x="742"/>
        <item m="1" x="1064"/>
        <item m="1" x="752"/>
        <item m="1" x="1074"/>
        <item m="1" x="760"/>
        <item m="1" x="1101"/>
        <item m="1" x="784"/>
        <item m="1" x="1113"/>
        <item m="1" x="795"/>
        <item m="1" x="1013"/>
        <item m="1" x="703"/>
        <item m="1" x="1019"/>
        <item m="1" x="709"/>
        <item m="1" x="1026"/>
        <item m="1" x="721"/>
        <item m="1" x="1039"/>
        <item m="1" x="727"/>
        <item m="1" x="1046"/>
        <item m="1" x="734"/>
        <item m="1" x="1065"/>
        <item m="1" x="754"/>
        <item m="1" x="1076"/>
        <item m="1" x="762"/>
        <item m="1" x="1091"/>
        <item m="1" x="785"/>
        <item m="1" x="1115"/>
        <item m="1" x="797"/>
        <item m="1" x="1125"/>
        <item m="1" x="811"/>
        <item m="1" x="1153"/>
        <item m="1" x="837"/>
        <item m="1" x="1028"/>
        <item m="1" x="716"/>
        <item m="1" x="1034"/>
        <item m="1" x="728"/>
        <item m="1" x="1048"/>
        <item m="1" x="736"/>
        <item m="1" x="1056"/>
        <item m="1" x="744"/>
        <item m="1" x="1077"/>
        <item m="1" x="764"/>
        <item m="1" x="1093"/>
        <item m="1" x="776"/>
        <item m="1" x="1103"/>
        <item m="1" x="799"/>
        <item m="1" x="1128"/>
        <item m="1" x="813"/>
        <item m="1" x="1142"/>
        <item m="1" x="825"/>
        <item m="1" x="851"/>
        <item m="1" x="1182"/>
        <item m="1" x="865"/>
        <item m="1" x="1198"/>
        <item m="1" x="1049"/>
        <item m="1" x="738"/>
        <item m="1" x="1059"/>
        <item m="1" x="746"/>
        <item m="1" x="1068"/>
        <item m="1" x="766"/>
        <item m="1" x="1096"/>
        <item m="1" x="779"/>
        <item m="1" x="1105"/>
        <item m="1" x="788"/>
        <item m="1" x="1130"/>
        <item m="1" x="816"/>
        <item m="1" x="1145"/>
        <item m="1" x="827"/>
        <item m="1" x="1157"/>
        <item m="1" x="853"/>
        <item m="1" x="1185"/>
        <item m="1" x="868"/>
        <item m="1" x="1200"/>
        <item m="1" x="881"/>
        <item m="1" x="1060"/>
        <item m="1" x="748"/>
        <item m="1" x="1070"/>
        <item m="1" x="1081"/>
        <item m="1" x="781"/>
        <item m="1" x="1108"/>
        <item m="1" x="790"/>
        <item m="1" x="1119"/>
        <item m="1" x="803"/>
        <item m="1" x="1147"/>
        <item m="1" x="830"/>
        <item m="1" x="1159"/>
        <item m="1" x="842"/>
        <item m="1" x="1173"/>
        <item m="1" x="870"/>
        <item m="1" x="1203"/>
        <item m="1" x="883"/>
        <item m="1" x="1218"/>
        <item m="1" x="899"/>
        <item m="1" x="1243"/>
        <item m="1" x="921"/>
        <item m="1" x="1254"/>
        <item m="1" x="1083"/>
        <item m="1" x="770"/>
        <item m="1" x="1110"/>
        <item m="1" x="793"/>
        <item m="1" x="1121"/>
        <item m="1" x="805"/>
        <item m="1" x="1134"/>
        <item m="1" x="832"/>
        <item m="1" x="1162"/>
        <item m="1" x="844"/>
        <item m="1" x="1175"/>
        <item m="1" x="858"/>
        <item m="1" x="1205"/>
        <item m="1" x="886"/>
        <item m="1" x="1220"/>
        <item m="1" x="901"/>
        <item m="1" x="1234"/>
        <item m="1" x="923"/>
        <item m="1" x="1257"/>
        <item m="1" x="933"/>
        <item m="1" x="1268"/>
        <item m="1" x="945"/>
        <item m="1" x="1122"/>
        <item m="1" x="807"/>
        <item m="1" x="1136"/>
        <item m="1" x="821"/>
        <item m="1" x="1164"/>
        <item m="1" x="847"/>
        <item m="1" x="1178"/>
        <item m="1" x="860"/>
        <item m="1" x="1190"/>
        <item m="1" x="888"/>
        <item m="1" x="1223"/>
        <item m="1" x="904"/>
        <item m="1" x="1236"/>
        <item m="1" x="914"/>
        <item m="1" x="1259"/>
        <item m="1" x="936"/>
        <item m="1" x="1271"/>
        <item m="1" x="947"/>
        <item m="1" x="1281"/>
        <item m="1" x="965"/>
        <item m="1" x="1139"/>
        <item m="1" x="823"/>
        <item m="1" x="1152"/>
        <item m="1" x="835"/>
        <item m="1" x="1180"/>
        <item m="1" x="862"/>
        <item m="1" x="1192"/>
        <item m="1" x="874"/>
        <item m="1" x="1209"/>
        <item m="1" x="1238"/>
        <item m="1" x="916"/>
        <item m="1" x="1248"/>
        <item m="1" x="927"/>
        <item m="1" x="1273"/>
        <item m="1" x="950"/>
        <item m="1" x="1283"/>
        <item m="1" x="958"/>
        <item m="1" x="648"/>
        <item m="1" x="972"/>
        <item m="1" x="661"/>
        <item m="1" x="976"/>
        <item m="1" x="669"/>
        <item m="1" x="1168"/>
        <item m="1" x="863"/>
        <item m="1" x="1195"/>
        <item m="1" x="877"/>
        <item m="1" x="1211"/>
        <item m="1" x="892"/>
        <item m="1" x="918"/>
        <item m="1" x="1251"/>
        <item m="1" x="929"/>
        <item m="1" x="1263"/>
        <item m="1" x="952"/>
        <item m="1" x="1286"/>
        <item m="1" x="961"/>
        <item m="1" x="650"/>
        <item m="1" x="968"/>
        <item m="1" x="663"/>
        <item m="1" x="979"/>
        <item m="1" x="672"/>
        <item m="1" x="678"/>
        <item m="1" x="878"/>
        <item m="1" x="1213"/>
        <item m="1" x="894"/>
        <item m="1" x="1228"/>
        <item m="1" x="908"/>
        <item m="1" x="1252"/>
        <item m="1" x="931"/>
        <item m="1" x="1265"/>
        <item m="1" x="941"/>
        <item m="1" x="1276"/>
        <item m="1" x="962"/>
        <item m="1" x="652"/>
        <item m="1" x="970"/>
        <item m="1" x="658"/>
        <item m="1" x="975"/>
        <item m="1" x="673"/>
        <item m="1" x="986"/>
        <item m="1" x="993"/>
        <item m="1" x="683"/>
        <item m="1" x="1004"/>
        <item m="1" x="693"/>
        <item m="1" x="666"/>
        <item m="1" x="982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m="1" x="1084"/>
        <item m="1" x="771"/>
        <item m="1" x="1099"/>
        <item m="1" x="782"/>
        <item m="1" x="1111"/>
        <item m="1" x="808"/>
        <item m="1" x="1138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dataField="1" showAll="0" defaultSubtotal="0"/>
  </pivotFields>
  <rowFields count="1">
    <field x="0"/>
  </rowFields>
  <rowItems count="6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</rowItems>
  <colFields count="1">
    <field x="-2"/>
  </colFields>
  <colItems count="2">
    <i>
      <x/>
    </i>
    <i i="1">
      <x v="1"/>
    </i>
  </colItems>
  <dataFields count="2">
    <dataField name="Net IO (%NAV)" fld="7" baseField="0" baseItem="0" numFmtId="2"/>
    <dataField name="CMO (%NAV)" fld="11" baseField="0" baseItem="0" numFmtId="2"/>
  </dataFields>
  <formats count="7">
    <format dxfId="39">
      <pivotArea field="0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field="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SonataNetIO_CMOMV_PivotTable1" cacheId="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7" rowHeaderCaption="Date">
  <location ref="A3:C17" firstHeaderRow="0" firstDataRow="1" firstDataCol="1"/>
  <pivotFields count="13">
    <pivotField axis="axisRow" compact="0" numFmtId="173" subtotalTop="0" showAll="0" defaultSubtotal="0">
      <items count="6">
        <item n="Q1" x="1"/>
        <item n="Q2" x="2"/>
        <item n="Q3" x="3"/>
        <item n="Q4" x="4"/>
        <item x="0"/>
        <item x="5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dataField="1" showAll="0" defaultSubtotal="0"/>
    <pivotField axis="axisRow" showAll="0" defaultSubtotal="0">
      <items count="5">
        <item x="1"/>
        <item x="2"/>
        <item x="3"/>
        <item x="0"/>
        <item x="4"/>
      </items>
    </pivotField>
  </pivotFields>
  <rowFields count="2">
    <field x="12"/>
    <field x="0"/>
  </rowFields>
  <rowItems count="14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dataFields count="2">
    <dataField name="Net IO" fld="7" baseField="12" baseItem="1" numFmtId="2"/>
    <dataField name="CMO" fld="11" baseField="12" baseItem="1" numFmtId="2"/>
  </dataFields>
  <formats count="7">
    <format dxfId="32">
      <pivotArea field="0" type="button" dataOnly="0" labelOnly="1" outline="0" axis="axisRow" fieldPosition="1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9">
      <pivotArea field="0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outline="0" fieldPosition="0">
        <references count="1">
          <reference field="4294967294" count="1">
            <x v="1"/>
          </reference>
        </references>
      </pivotArea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5" indent="0" outline="1" outlineData="1" multipleFieldFilters="0" chartFormat="20" rowHeaderCaption="Date Month">
  <location ref="B2:D12" firstHeaderRow="0" firstDataRow="1" firstDataCol="1"/>
  <pivotFields count="4">
    <pivotField axis="axisRow" numFmtId="17" showAll="0" sortType="ascending" defaultSubtotal="0">
      <items count="10">
        <item x="8"/>
        <item x="0"/>
        <item x="5"/>
        <item x="7"/>
        <item x="4"/>
        <item x="1"/>
        <item x="3"/>
        <item x="9"/>
        <item x="2"/>
        <item x="6"/>
      </items>
    </pivotField>
    <pivotField showAll="0"/>
    <pivotField dataField="1" numFmtId="180" showAll="0"/>
    <pivotField dataField="1" numFmtId="180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2">
    <i>
      <x/>
    </i>
    <i i="1">
      <x v="1"/>
    </i>
  </colItems>
  <dataFields count="2">
    <dataField name="Cello" fld="2" baseField="0" baseItem="0" numFmtId="179"/>
    <dataField name="S&amp;P 500" fld="3" baseField="0" baseItem="0" numFmtId="179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5" indent="0" outline="1" outlineData="1" multipleFieldFilters="0" chartFormat="8" rowHeaderCaption="Date Month">
  <location ref="B2:D12" firstHeaderRow="0" firstDataRow="1" firstDataCol="1"/>
  <pivotFields count="4">
    <pivotField axis="axisRow" numFmtId="17" showAll="0" sortType="descending" defaultSubtotal="0">
      <items count="10">
        <item x="6"/>
        <item x="3"/>
        <item x="1"/>
        <item x="5"/>
        <item x="0"/>
        <item x="8"/>
        <item x="9"/>
        <item x="7"/>
        <item x="2"/>
        <item x="4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numFmtId="180" showAll="0"/>
    <pivotField dataField="1" numFmtId="180" showAll="0"/>
  </pivotFields>
  <rowFields count="1">
    <field x="0"/>
  </rowFields>
  <rowItems count="10">
    <i>
      <x v="4"/>
    </i>
    <i>
      <x v="2"/>
    </i>
    <i>
      <x v="8"/>
    </i>
    <i>
      <x v="1"/>
    </i>
    <i>
      <x v="9"/>
    </i>
    <i>
      <x v="3"/>
    </i>
    <i>
      <x/>
    </i>
    <i>
      <x v="7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name="Cello" fld="2" baseField="0" baseItem="0" numFmtId="179"/>
    <dataField name="S&amp;P 500" fld="3" baseField="0" baseItem="0" numFmtId="179"/>
  </dataFields>
  <formats count="2">
    <format dxfId="22">
      <pivotArea field="0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YieldCurve2016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YieldCurve2015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YieldCurve2014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uery from Agency_13" backgroundRefresh="0" adjustColumnWidth="0" connectionId="10" autoFormatId="16" applyNumberFormats="0" applyBorderFormats="0" applyFontFormats="0" applyPatternFormats="0" applyAlignmentFormats="0" applyWidthHeightFormats="0">
  <queryTableRefresh nextId="83">
    <queryTableFields count="2">
      <queryTableField id="81" name="asof" tableColumnId="1"/>
      <queryTableField id="82" name="0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3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4" backgroundRefresh="0" adjustColumnWidth="0" connectionId="11" autoFormatId="16" applyNumberFormats="0" applyBorderFormats="0" applyFontFormats="0" applyPatternFormats="0" applyAlignmentFormats="0" applyWidthHeightFormats="0">
  <queryTableRefresh nextId="125">
    <queryTableFields count="13">
      <queryTableField id="112" name="asOf" tableColumnId="1"/>
      <queryTableField id="113" name="Scenario" tableColumnId="2"/>
      <queryTableField id="114" name="-50" tableColumnId="3"/>
      <queryTableField id="115" name="-40" tableColumnId="4"/>
      <queryTableField id="116" name="-30" tableColumnId="5"/>
      <queryTableField id="117" name="-20" tableColumnId="6"/>
      <queryTableField id="118" name="-10" tableColumnId="7"/>
      <queryTableField id="119" name="0" tableColumnId="8"/>
      <queryTableField id="120" name="10" tableColumnId="9"/>
      <queryTableField id="121" name="20" tableColumnId="10"/>
      <queryTableField id="122" name="30" tableColumnId="11"/>
      <queryTableField id="123" name="40" tableColumnId="12"/>
      <queryTableField id="124" name="50" tableColumnId="13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5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83" name="AsOf" tableColumnId="1"/>
      <queryTableField id="84" name="MtgRate" tableColumnId="2"/>
    </queryTableFields>
    <queryTableDeletedFields count="1">
      <deletedField name="Rate"/>
    </queryTableDeletedFields>
  </queryTableRefresh>
</queryTable>
</file>

<file path=xl/queryTables/queryTable8.xml><?xml version="1.0" encoding="utf-8"?>
<queryTable xmlns="http://schemas.openxmlformats.org/spreadsheetml/2006/main" name="Query from Agency_16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1">
    <queryTableFields count="4">
      <queryTableField id="83" name="AsOf" tableColumnId="1"/>
      <queryTableField id="88" name="RawRate" tableColumnId="5"/>
      <queryTableField id="89" name="Points" tableColumnId="6"/>
      <queryTableField id="90" dataBound="0" tableColumnId="7"/>
    </queryTableFields>
    <queryTableDeletedFields count="1">
      <deletedField name="Rate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" backgroundRefresh="0" adjustColumnWidth="0" connectionId="16" autoFormatId="16" applyNumberFormats="0" applyBorderFormats="0" applyFontFormats="0" applyPatternFormats="0" applyAlignmentFormats="0" applyWidthHeightFormats="0">
  <queryTableRefresh nextId="5">
    <queryTableFields count="4">
      <queryTableField id="1" name="DateMonth" tableColumnId="1"/>
      <queryTableField id="2" name="FundName" tableColumnId="2"/>
      <queryTableField id="3" name="Cello_A1a_Return" tableColumnId="3"/>
      <queryTableField id="4" name="SP500_Return" tableColumnId="4"/>
    </queryTableFields>
  </queryTableRefresh>
</queryTable>
</file>

<file path=xl/queryTables/queryTable11.xml><?xml version="1.0" encoding="utf-8"?>
<queryTable xmlns="http://schemas.openxmlformats.org/spreadsheetml/2006/main" name="Query from Agency" backgroundRefresh="0" adjustColumnWidth="0" connectionId="15" autoFormatId="16" applyNumberFormats="0" applyBorderFormats="0" applyFontFormats="0" applyPatternFormats="0" applyAlignmentFormats="0" applyWidthHeightFormats="0">
  <queryTableRefresh nextId="5">
    <queryTableFields count="4">
      <queryTableField id="1" name="DateMonth" tableColumnId="1"/>
      <queryTableField id="2" name="FundName" tableColumnId="2"/>
      <queryTableField id="3" name="Cello_A1a_Return" tableColumnId="3"/>
      <queryTableField id="4" name="SP500_Return" tableColumnId="4"/>
    </queryTableFields>
  </queryTableRefresh>
</queryTable>
</file>

<file path=xl/queryTables/queryTable12.xml><?xml version="1.0" encoding="utf-8"?>
<queryTable xmlns="http://schemas.openxmlformats.org/spreadsheetml/2006/main" name="Query from Cello SQL Server" backgroundRefresh="0" connectionId="8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AsOfDate" tableColumnId="1"/>
      <queryTableField id="2" name="NetIOPar" tableColumnId="2"/>
      <queryTableField id="3" name="NetIOMarketValue" tableColumnId="3"/>
      <queryTableField id="4" name="NetTBAPar" tableColumnId="4"/>
      <queryTableField id="5" name="NetTBAMarketValue" tableColumnId="5"/>
      <queryTableField id="6" name="NAV" tableColumnId="6"/>
      <queryTableField id="7" name="NetIOPar_over_Nav" tableColumnId="7"/>
      <queryTableField id="8" name="NetIOMarketValue_over_Nav" tableColumnId="8"/>
      <queryTableField id="9" name="NetTBAPar_over_Nav" tableColumnId="9"/>
      <queryTableField id="10" name="NetTBAMarketValue_over_Nav" tableColumnId="10"/>
      <queryTableField id="11" dataBound="0" tableColumnId="11"/>
      <queryTableField id="12" dataBound="0" tableColumnId="12"/>
    </queryTableFields>
  </queryTableRefresh>
</queryTable>
</file>

<file path=xl/queryTables/queryTable13.xml><?xml version="1.0" encoding="utf-8"?>
<queryTable xmlns="http://schemas.openxmlformats.org/spreadsheetml/2006/main" name="Query from Cello SQL Server" backgroundRefresh="0" connectionId="9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AsOfDate" tableColumnId="1"/>
      <queryTableField id="2" name="NetIOPar" tableColumnId="2"/>
      <queryTableField id="3" name="NetIOMarketValue" tableColumnId="3"/>
      <queryTableField id="4" name="NetTBAPar" tableColumnId="4"/>
      <queryTableField id="5" name="NetTBAMarketValue" tableColumnId="5"/>
      <queryTableField id="6" name="NAV" tableColumnId="6"/>
      <queryTableField id="7" name="NetIOPar_over_Nav" tableColumnId="7"/>
      <queryTableField id="8" name="NetIOMarketValue_over_Nav" tableColumnId="8"/>
      <queryTableField id="9" name="NetTBAPar_over_Nav" tableColumnId="9"/>
      <queryTableField id="10" name="NetTBAMarketValue_over_Nav" tableColumnId="10"/>
      <queryTableField id="11" dataBound="0" tableColumnId="11"/>
      <queryTableField id="12" dataBound="0" tableColumnId="12"/>
    </queryTableFields>
  </queryTableRefresh>
</queryTable>
</file>

<file path=xl/queryTables/queryTable14.xml><?xml version="1.0" encoding="utf-8"?>
<queryTable xmlns="http://schemas.openxmlformats.org/spreadsheetml/2006/main" name="Query from Cello SQL Server" backgroundRefresh="0" connectionId="7" autoFormatId="16" applyNumberFormats="0" applyBorderFormats="0" applyFontFormats="0" applyPatternFormats="0" applyAlignmentFormats="0" applyWidthHeightFormats="0">
  <queryTableRefresh nextId="17">
    <queryTableFields count="2">
      <queryTableField id="1" name="AsOfDate" tableColumnId="1"/>
      <queryTableField id="15" name="PnLFullMarketValueCurr" tableColumnId="4"/>
    </queryTableFields>
  </queryTableRefresh>
</queryTable>
</file>

<file path=xl/queryTables/queryTable15.xml><?xml version="1.0" encoding="utf-8"?>
<queryTable xmlns="http://schemas.openxmlformats.org/spreadsheetml/2006/main" name="Query from Cello SQL Server" backgroundRefresh="0" connectionId="13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AsOfDate" tableColumnId="1"/>
      <queryTableField id="2" name="NetIOPar" tableColumnId="2"/>
      <queryTableField id="3" name="NetIOMarketValue" tableColumnId="3"/>
      <queryTableField id="4" name="NetTBAPar" tableColumnId="4"/>
      <queryTableField id="5" name="NetTBAMarketValue" tableColumnId="5"/>
      <queryTableField id="6" name="NAV" tableColumnId="6"/>
      <queryTableField id="7" name="NetIOPar_over_Nav" tableColumnId="7"/>
      <queryTableField id="8" name="NetIOMarketValue_over_Nav" tableColumnId="8"/>
      <queryTableField id="9" name="NetTBAPar_over_Nav" tableColumnId="9"/>
      <queryTableField id="10" name="NetTBAMarketValue_over_Nav" tableColumnId="10"/>
      <queryTableField id="11" dataBound="0" tableColumnId="11"/>
      <queryTableField id="12" dataBound="0" tableColumnId="12"/>
    </queryTableFields>
  </queryTableRefresh>
</queryTable>
</file>

<file path=xl/queryTables/queryTable16.xml><?xml version="1.0" encoding="utf-8"?>
<queryTable xmlns="http://schemas.openxmlformats.org/spreadsheetml/2006/main" name="Query from Cello SQL Server" backgroundRefresh="0" connectionId="14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AsOfDate" tableColumnId="1"/>
      <queryTableField id="2" name="NetIOPar" tableColumnId="2"/>
      <queryTableField id="3" name="NetIOMarketValue" tableColumnId="3"/>
      <queryTableField id="4" name="NetTBAPar" tableColumnId="4"/>
      <queryTableField id="5" name="NetTBAMarketValue" tableColumnId="5"/>
      <queryTableField id="6" name="NAV" tableColumnId="6"/>
      <queryTableField id="7" name="NetIOPar_over_Nav" tableColumnId="7"/>
      <queryTableField id="8" name="NetIOMarketValue_over_Nav" tableColumnId="8"/>
      <queryTableField id="9" name="NetTBAPar_over_Nav" tableColumnId="9"/>
      <queryTableField id="10" name="NetTBAMarketValue_over_Nav" tableColumnId="10"/>
      <queryTableField id="11" dataBound="0" tableColumnId="11"/>
      <queryTableField id="12" dataBound="0" tableColumnId="12"/>
    </queryTableFields>
  </queryTableRefresh>
</queryTable>
</file>

<file path=xl/queryTables/queryTable17.xml><?xml version="1.0" encoding="utf-8"?>
<queryTable xmlns="http://schemas.openxmlformats.org/spreadsheetml/2006/main" name="Query from Cello SQL Server" backgroundRefresh="0" connectionId="12" autoFormatId="16" applyNumberFormats="0" applyBorderFormats="0" applyFontFormats="0" applyPatternFormats="0" applyAlignmentFormats="0" applyWidthHeightFormats="0">
  <queryTableRefresh nextId="17">
    <queryTableFields count="2">
      <queryTableField id="1" name="AsOfDate" tableColumnId="1"/>
      <queryTableField id="15" name="PnLFullMarketValueCurr" tableColumnId="4"/>
    </queryTableFields>
  </queryTableRefresh>
</queryTable>
</file>

<file path=xl/queryTables/queryTable18.xml><?xml version="1.0" encoding="utf-8"?>
<queryTable xmlns="http://schemas.openxmlformats.org/spreadsheetml/2006/main" name="Query from Agency" backgroundRefresh="0" connectionId="6" autoFormatId="16" applyNumberFormats="0" applyBorderFormats="0" applyFontFormats="0" applyPatternFormats="0" applyAlignmentFormats="0" applyWidthHeightFormats="0">
  <queryTableRefresh nextId="3">
    <queryTableFields count="2">
      <queryTableField id="1" name="asOf" tableColumnId="1"/>
      <queryTableField id="2" name="Sum(CD_Portfolio.marketValue)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2" name="Table12" displayName="Table12" ref="B4:H68" totalsRowShown="0">
  <tableColumns count="7">
    <tableColumn id="1" name="Date"/>
    <tableColumn id="2" name="IOS CPR (%)"/>
    <tableColumn id="3" name="IOS Carry(bps)">
      <calculatedColumnFormula>E5*10000</calculatedColumnFormula>
    </tableColumn>
    <tableColumn id="4" name="IOS Carry(%)">
      <calculatedColumnFormula>G5/H5</calculatedColumnFormula>
    </tableColumn>
    <tableColumn id="5" name="IOS Annual Carry (%)">
      <calculatedColumnFormula>E5*12</calculatedColumnFormula>
    </tableColumn>
    <tableColumn id="6" name="IOS Carry"/>
    <tableColumn id="7" name="IOS Pric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RefinanceableDataTable" displayName="RefinanceableDataTable" ref="G2:H1404" tableType="queryTable" totalsRowShown="0" headerRowDxfId="131">
  <tableColumns count="2">
    <tableColumn id="1" uniqueName="1" name="asof" queryTableFieldId="81" dataDxfId="130"/>
    <tableColumn id="2" uniqueName="2" name="0" queryTableFieldId="82" dataDxfId="129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3" name="IOS_OASDataTable" displayName="IOS_OASDataTable" ref="L2:N1723" totalsRowShown="0" headerRowDxfId="128" headerRowBorderDxfId="127" tableBorderDxfId="126">
  <tableColumns count="3">
    <tableColumn id="1" name="Date" dataDxfId="125" dataCellStyle="Normal 2"/>
    <tableColumn id="2" name="YB OAS" dataDxfId="124" dataCellStyle="Comma 2">
      <calculatedColumnFormula>[5]!YBHIST($L$1,L3,"LMMOAS","sec","")</calculatedColumnFormula>
    </tableColumn>
    <tableColumn id="3" name="Saved OAS Numbers" dataDxfId="123" dataCellStyle="Comma 2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4" name="RefiUniverseIOSOASTable" displayName="RefiUniverseIOSOASTable" ref="A2:C1723" totalsRowShown="0" headerRowDxfId="122" headerRowBorderDxfId="121" tableBorderDxfId="120">
  <tableColumns count="3">
    <tableColumn id="1" name="Date" dataDxfId="119" dataCellStyle="Normal 2"/>
    <tableColumn id="2" name="YB OAS" dataDxfId="118" dataCellStyle="Comma 2">
      <calculatedColumnFormula>VLOOKUP(A3,L:N,3,0)</calculatedColumnFormula>
    </tableColumn>
    <tableColumn id="3" name="Daily Refi Universe" dataDxfId="117" dataCellStyle="Percent 2">
      <calculatedColumnFormula>VLOOKUP(RefiUniverseIOSOASTable[[#This Row],[Date]],G:H,2,0)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FunctionOfRatesLoanDataTable" displayName="FunctionOfRatesLoanDataTable" ref="A4:K5" tableType="queryTable" totalsRowShown="0" headerRowDxfId="116" dataDxfId="115" dataCellStyle="Percent">
  <tableColumns count="11">
    <tableColumn id="1" uniqueName="1" name="refinancible1" queryTableFieldId="101" dataDxfId="114" dataCellStyle="Percent 2"/>
    <tableColumn id="2" uniqueName="2" name="refinancible2" queryTableFieldId="102" dataDxfId="113" dataCellStyle="Percent 2"/>
    <tableColumn id="3" uniqueName="3" name="refinancible3" queryTableFieldId="103" dataDxfId="112" dataCellStyle="Percent 2"/>
    <tableColumn id="4" uniqueName="4" name="refinancible4" queryTableFieldId="104" dataDxfId="111" dataCellStyle="Percent 2"/>
    <tableColumn id="5" uniqueName="5" name="refinancible5" queryTableFieldId="105" dataDxfId="110" dataCellStyle="Percent 2"/>
    <tableColumn id="6" uniqueName="6" name="refinancible6" queryTableFieldId="106" dataDxfId="109" dataCellStyle="Percent 2"/>
    <tableColumn id="7" uniqueName="7" name="refinancible7" queryTableFieldId="107" dataDxfId="108" dataCellStyle="Percent 2"/>
    <tableColumn id="8" uniqueName="8" name="refinancible8" queryTableFieldId="108" dataDxfId="107" dataCellStyle="Percent 2"/>
    <tableColumn id="9" uniqueName="9" name="refinancible9" queryTableFieldId="109" dataDxfId="106" dataCellStyle="Percent 2"/>
    <tableColumn id="10" uniqueName="10" name="refinancible10" queryTableFieldId="110" dataDxfId="105" dataCellStyle="Percent 2"/>
    <tableColumn id="11" uniqueName="11" name="refinancible11" queryTableFieldId="111" dataDxfId="104" dataCellStyle="Percent 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FunctionOfRatesLoanWithLowestRateDataTable" displayName="FunctionOfRatesLoanWithLowestRateDataTable" ref="A14:M15" tableType="queryTable" totalsRowShown="0" headerRowDxfId="103" dataDxfId="102" dataCellStyle="Percent">
  <tableColumns count="13">
    <tableColumn id="1" uniqueName="1" name="asOf" queryTableFieldId="112" dataDxfId="101" dataCellStyle="Percent 2"/>
    <tableColumn id="2" uniqueName="2" name="Scenario" queryTableFieldId="113" dataDxfId="100" dataCellStyle="Normal 2"/>
    <tableColumn id="3" uniqueName="3" name="-50" queryTableFieldId="114" dataDxfId="99" dataCellStyle="Normal 2"/>
    <tableColumn id="4" uniqueName="4" name="-40" queryTableFieldId="115" dataDxfId="98" dataCellStyle="Normal 2"/>
    <tableColumn id="5" uniqueName="5" name="-30" queryTableFieldId="116" dataDxfId="97" dataCellStyle="Normal 2"/>
    <tableColumn id="6" uniqueName="6" name="-20" queryTableFieldId="117" dataDxfId="96" dataCellStyle="Normal 2"/>
    <tableColumn id="7" uniqueName="7" name="-10" queryTableFieldId="118" dataDxfId="95" dataCellStyle="Normal 2"/>
    <tableColumn id="8" uniqueName="8" name="0" queryTableFieldId="119" dataDxfId="94" dataCellStyle="Normal 2"/>
    <tableColumn id="9" uniqueName="9" name="10" queryTableFieldId="120" dataDxfId="93" dataCellStyle="Normal 2"/>
    <tableColumn id="10" uniqueName="10" name="20" queryTableFieldId="121" dataDxfId="92" dataCellStyle="Normal 2"/>
    <tableColumn id="11" uniqueName="11" name="30" queryTableFieldId="122" dataDxfId="91" dataCellStyle="Normal 2"/>
    <tableColumn id="12" uniqueName="12" name="40" queryTableFieldId="123" dataDxfId="90" dataCellStyle="Normal 2"/>
    <tableColumn id="13" uniqueName="13" name="50" queryTableFieldId="124" dataDxfId="89" dataCellStyle="Normal 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CouponDataTable" displayName="CurrentCouponDataTable" ref="P4:Q5" tableType="queryTable" totalsRowShown="0" headerRowDxfId="88" dataDxfId="87">
  <tableColumns count="2">
    <tableColumn id="1" uniqueName="1" name="AsOf" queryTableFieldId="83" dataDxfId="86" dataCellStyle="Normal 2"/>
    <tableColumn id="2" uniqueName="2" name="MtgRate" queryTableFieldId="84" dataDxfId="85" dataCellStyle="Comma 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Frm30YrRateDataTable" displayName="Frm30YrRateDataTable" ref="P14:S15" tableType="queryTable" totalsRowShown="0" headerRowDxfId="84" dataDxfId="83">
  <tableColumns count="4">
    <tableColumn id="1" uniqueName="1" name="asOf" queryTableFieldId="83" dataDxfId="82" dataCellStyle="Normal 2"/>
    <tableColumn id="5" uniqueName="5" name="RawRate" queryTableFieldId="88" dataDxfId="81" dataCellStyle="Normal 2"/>
    <tableColumn id="6" uniqueName="6" name="Points" queryTableFieldId="89" dataDxfId="80" dataCellStyle="Normal 2"/>
    <tableColumn id="7" uniqueName="7" name="Rate" queryTableFieldId="90" dataDxfId="79" dataCellStyle="Normal 2">
      <calculatedColumnFormula>Frm30YrRateDataTable[RawRate]+Frm30YrRateDataTable[Points]/4-0.25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2523468" displayName="CurrentMtgRatesDataTable82523468" ref="A7:K8" tableType="queryTable" totalsRowShown="0" headerRowDxfId="78" dataDxfId="77" dataCellStyle="Percent">
  <tableColumns count="11">
    <tableColumn id="1" uniqueName="1" name="refinancible1" queryTableFieldId="101" dataDxfId="76" dataCellStyle="Percent 2"/>
    <tableColumn id="2" uniqueName="2" name="refinancible2" queryTableFieldId="102" dataDxfId="75" dataCellStyle="Percent 2"/>
    <tableColumn id="3" uniqueName="3" name="refinancible3" queryTableFieldId="103" dataDxfId="74" dataCellStyle="Percent 2"/>
    <tableColumn id="4" uniqueName="4" name="refinancible4" queryTableFieldId="104" dataDxfId="73" dataCellStyle="Percent 2"/>
    <tableColumn id="5" uniqueName="5" name="refinancible5" queryTableFieldId="105" dataDxfId="72" dataCellStyle="Percent 2"/>
    <tableColumn id="6" uniqueName="6" name="refinancible6" queryTableFieldId="106" dataDxfId="71" dataCellStyle="Percent 2"/>
    <tableColumn id="7" uniqueName="7" name="refinancible7" queryTableFieldId="107" dataDxfId="70" dataCellStyle="Percent 2"/>
    <tableColumn id="8" uniqueName="8" name="refinancible8" queryTableFieldId="108" dataDxfId="69" dataCellStyle="Percent 2"/>
    <tableColumn id="9" uniqueName="9" name="refinancible9" queryTableFieldId="109" dataDxfId="68" dataCellStyle="Percent 2"/>
    <tableColumn id="10" uniqueName="10" name="refinancible10" queryTableFieldId="110" dataDxfId="67" dataCellStyle="Percent 2"/>
    <tableColumn id="11" uniqueName="11" name="refinancible11" queryTableFieldId="111" dataDxfId="66" dataCellStyle="Percent 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9" name="IOS_OAS_NetIO_DataTable" displayName="IOS_OAS_NetIO_DataTable" ref="B2:D1758" totalsRowShown="0" dataDxfId="64" headerRowBorderDxfId="65" tableBorderDxfId="63" dataCellStyle="Normal 2">
  <tableColumns count="3">
    <tableColumn id="1" name="Date" dataDxfId="62" dataCellStyle="Normal 2"/>
    <tableColumn id="5" name="IOS OAS" dataDxfId="61" dataCellStyle="Normal 2">
      <calculatedColumnFormula>VLOOKUP(B3, 'IOS OAS &amp; Universe Refi'!$L:$N, 3, 0)</calculatedColumnFormula>
    </tableColumn>
    <tableColumn id="6" name="Net IO % of NAV" dataDxfId="60" dataCellStyle="Comma">
      <calculatedColumnFormula>VLOOKUP(B3, 'Cello Net IO &amp; CMO MV % of NAV '!$A:$B, 2, 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Sonata_IOS_OAS_NetIO_DataTable1" displayName="Sonata_IOS_OAS_NetIO_DataTable1" ref="B2:D1758" totalsRowShown="0" dataDxfId="58" headerRowBorderDxfId="59" tableBorderDxfId="57" dataCellStyle="Normal 2">
  <tableColumns count="3">
    <tableColumn id="1" name="Date" dataDxfId="56" dataCellStyle="Normal 2"/>
    <tableColumn id="5" name="IO OAS" dataDxfId="55" dataCellStyle="Normal 2">
      <calculatedColumnFormula>VLOOKUP(B3, 'IOS OAS &amp; Universe Refi'!$L:$N, 3, 0)</calculatedColumnFormula>
    </tableColumn>
    <tableColumn id="6" name="Net IO % of NAV" dataDxfId="54" dataCellStyle="Comma">
      <calculatedColumnFormula>VLOOKUP(B3, 'Sonata Net IO &amp; CMO MV % of NAV'!$A:$B, 2, 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9" name="Table_Query_from_Agency20" displayName="Table_Query_from_Agency20" ref="U2:X12" tableType="queryTable" totalsRowShown="0" headerRowCellStyle="Normal 3" dataCellStyle="Normal 3">
  <autoFilter ref="U2:X12"/>
  <tableColumns count="4">
    <tableColumn id="1" uniqueName="1" name="DateMonth" queryTableFieldId="1" dataDxfId="25" dataCellStyle="Normal 3"/>
    <tableColumn id="2" uniqueName="2" name="FundName" queryTableFieldId="2" dataCellStyle="Normal 3"/>
    <tableColumn id="3" uniqueName="3" name="Cello_A1a_Return" queryTableFieldId="3" dataDxfId="24" dataCellStyle="Normal 3"/>
    <tableColumn id="4" uniqueName="4" name="SP500_Return" queryTableFieldId="4" dataDxfId="23" dataCellStyle="Normal 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Table_Query_from_Agency2022" displayName="Table_Query_from_Agency2022" ref="U2:X12" tableType="queryTable" totalsRowShown="0" headerRowCellStyle="Normal 3" dataCellStyle="Normal 3">
  <autoFilter ref="U2:X12"/>
  <tableColumns count="4">
    <tableColumn id="1" uniqueName="1" name="DateMonth" queryTableFieldId="1" dataDxfId="20" dataCellStyle="Normal 3"/>
    <tableColumn id="2" uniqueName="2" name="FundName" queryTableFieldId="2" dataCellStyle="Normal 3"/>
    <tableColumn id="3" uniqueName="3" name="Cello_A1a_Return" queryTableFieldId="3" dataDxfId="19" dataCellStyle="Normal 3"/>
    <tableColumn id="4" uniqueName="4" name="SP500_Return" queryTableFieldId="4" dataDxfId="18" dataCellStyle="Normal 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CelloNetIO_CMO_MV_NAV" displayName="CelloNetIO_CMO_MV_NAV" ref="A1:L1281" tableType="queryTable" totalsRowShown="0">
  <autoFilter ref="A1:L1281"/>
  <tableColumns count="12">
    <tableColumn id="1" uniqueName="1" name="AsOfDate" queryTableFieldId="1" dataDxfId="17"/>
    <tableColumn id="2" uniqueName="2" name="NetIOPar" queryTableFieldId="2"/>
    <tableColumn id="3" uniqueName="3" name="NetIOMarketValue" queryTableFieldId="3"/>
    <tableColumn id="4" uniqueName="4" name="NetTBAPar" queryTableFieldId="4"/>
    <tableColumn id="5" uniqueName="5" name="NetTBAMarketValue" queryTableFieldId="5"/>
    <tableColumn id="6" uniqueName="6" name="NAV" queryTableFieldId="6"/>
    <tableColumn id="7" uniqueName="7" name="NetIOPar_over_Nav" queryTableFieldId="7"/>
    <tableColumn id="8" uniqueName="8" name="NetIOMarketValue_over_Nav" queryTableFieldId="8"/>
    <tableColumn id="9" uniqueName="9" name="NetTBAPar_over_Nav" queryTableFieldId="9"/>
    <tableColumn id="10" uniqueName="10" name="NetTBAMarketValue_over_Nav" queryTableFieldId="10"/>
    <tableColumn id="11" uniqueName="11" name="CMO MV" queryTableFieldId="11" dataDxfId="16" dataCellStyle="Comma">
      <calculatedColumnFormula>VLOOKUP(CelloNetIO_CMO_MV_NAV[[#This Row],[AsOfDate]], 'CMO MV Raw'!$A:$B,2,FALSE)</calculatedColumnFormula>
    </tableColumn>
    <tableColumn id="12" uniqueName="12" name="% NAV CMO" queryTableFieldId="12" dataDxfId="15" dataCellStyle="Percent">
      <calculatedColumnFormula>CelloNetIO_CMO_MV_NAV[[#This Row],[CMO MV]]/CelloNetIO_CMO_MV_NAV[[#This Row],[NAV]]*100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CelloNetIO_CMO_MV_NAV_QT" displayName="CelloNetIO_CMO_MV_NAV_QT" ref="A1:L1281" tableType="queryTable" totalsRowShown="0">
  <autoFilter ref="A1:L1281"/>
  <tableColumns count="12">
    <tableColumn id="1" uniqueName="1" name="AsOfDate" queryTableFieldId="1" dataDxfId="14"/>
    <tableColumn id="2" uniqueName="2" name="NetIOPar" queryTableFieldId="2"/>
    <tableColumn id="3" uniqueName="3" name="NetIOMarketValue" queryTableFieldId="3"/>
    <tableColumn id="4" uniqueName="4" name="NetTBAPar" queryTableFieldId="4"/>
    <tableColumn id="5" uniqueName="5" name="NetTBAMarketValue" queryTableFieldId="5"/>
    <tableColumn id="6" uniqueName="6" name="NAV" queryTableFieldId="6"/>
    <tableColumn id="7" uniqueName="7" name="NetIOPar_over_Nav" queryTableFieldId="7"/>
    <tableColumn id="8" uniqueName="8" name="NetIOMarketValue_over_Nav" queryTableFieldId="8"/>
    <tableColumn id="9" uniqueName="9" name="NetTBAPar_over_Nav" queryTableFieldId="9"/>
    <tableColumn id="10" uniqueName="10" name="NetTBAMarketValue_over_Nav" queryTableFieldId="10"/>
    <tableColumn id="11" uniqueName="11" name="CMO MV" queryTableFieldId="11" dataDxfId="13" dataCellStyle="Comma">
      <calculatedColumnFormula>VLOOKUP(CelloNetIO_CMO_MV_NAV_QT[[#This Row],[AsOfDate]], 'CMO MV Raw'!$A:$B,2,FALSE)</calculatedColumnFormula>
    </tableColumn>
    <tableColumn id="12" uniqueName="12" name="% NAV CMO" queryTableFieldId="12" dataDxfId="12" dataCellStyle="Percent">
      <calculatedColumnFormula>CelloNetIO_CMO_MV_NAV_QT[[#This Row],[CMO MV]]/CelloNetIO_CMO_MV_NAV_QT[[#This Row],[NAV]]*100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" name="Table_Query_from_Cello_SQL_Server4" displayName="Table_Query_from_Cello_SQL_Server4" ref="A1:B1649" tableType="queryTable" totalsRowShown="0">
  <autoFilter ref="A1:B1649"/>
  <tableColumns count="2">
    <tableColumn id="1" uniqueName="1" name="AsOfDate" queryTableFieldId="1" dataDxfId="11"/>
    <tableColumn id="4" uniqueName="4" name="PnLFullMarketValueCurr" queryTableFieldId="15" dataDxfId="10" dataCellStyle="Comm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SonataNetIO_CMO_MV_NAV" displayName="SonataNetIO_CMO_MV_NAV" ref="A1:L645" tableType="queryTable" totalsRowShown="0">
  <autoFilter ref="A1:L645"/>
  <tableColumns count="12">
    <tableColumn id="1" uniqueName="1" name="AsOfDate" queryTableFieldId="1" dataDxfId="9"/>
    <tableColumn id="2" uniqueName="2" name="NetIOPar" queryTableFieldId="2"/>
    <tableColumn id="3" uniqueName="3" name="NetIOMarketValue" queryTableFieldId="3"/>
    <tableColumn id="4" uniqueName="4" name="NetTBAPar" queryTableFieldId="4"/>
    <tableColumn id="5" uniqueName="5" name="NetTBAMarketValue" queryTableFieldId="5"/>
    <tableColumn id="6" uniqueName="6" name="NAV" queryTableFieldId="6"/>
    <tableColumn id="7" uniqueName="7" name="NetIOPar_over_Nav" queryTableFieldId="7"/>
    <tableColumn id="8" uniqueName="8" name="NetIOMarketValue_over_Nav" queryTableFieldId="8"/>
    <tableColumn id="9" uniqueName="9" name="NetTBAPar_over_Nav" queryTableFieldId="9"/>
    <tableColumn id="10" uniqueName="10" name="NetTBAMarketValue_over_Nav" queryTableFieldId="10"/>
    <tableColumn id="11" uniqueName="11" name="CMO MV" queryTableFieldId="11" dataDxfId="8" dataCellStyle="Comma">
      <calculatedColumnFormula>VLOOKUP(SonataNetIO_CMO_MV_NAV[[#This Row],[AsOfDate]], 'Sonata CMO MV Raw'!$A:$B,2,FALSE)</calculatedColumnFormula>
    </tableColumn>
    <tableColumn id="12" uniqueName="12" name="% NAV CMO" queryTableFieldId="12" dataDxfId="7" dataCellStyle="Percent">
      <calculatedColumnFormula>SonataNetIO_CMO_MV_NAV[[#This Row],[CMO MV]]/SonataNetIO_CMO_MV_NAV[[#This Row],[NAV]]*100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SonataNetIO_CMO_MV_NAV_QT" displayName="SonataNetIO_CMO_MV_NAV_QT" ref="A1:L645" tableType="queryTable" totalsRowShown="0">
  <autoFilter ref="A1:L645"/>
  <tableColumns count="12">
    <tableColumn id="1" uniqueName="1" name="AsOfDate" queryTableFieldId="1" dataDxfId="6"/>
    <tableColumn id="2" uniqueName="2" name="NetIOPar" queryTableFieldId="2"/>
    <tableColumn id="3" uniqueName="3" name="NetIOMarketValue" queryTableFieldId="3"/>
    <tableColumn id="4" uniqueName="4" name="NetTBAPar" queryTableFieldId="4"/>
    <tableColumn id="5" uniqueName="5" name="NetTBAMarketValue" queryTableFieldId="5"/>
    <tableColumn id="6" uniqueName="6" name="NAV" queryTableFieldId="6"/>
    <tableColumn id="7" uniqueName="7" name="NetIOPar_over_Nav" queryTableFieldId="7"/>
    <tableColumn id="8" uniqueName="8" name="NetIOMarketValue_over_Nav" queryTableFieldId="8"/>
    <tableColumn id="9" uniqueName="9" name="NetTBAPar_over_Nav" queryTableFieldId="9"/>
    <tableColumn id="10" uniqueName="10" name="NetTBAMarketValue_over_Nav" queryTableFieldId="10"/>
    <tableColumn id="11" uniqueName="11" name="CMO MV" queryTableFieldId="11" dataDxfId="5" dataCellStyle="Comma">
      <calculatedColumnFormula>VLOOKUP(SonataNetIO_CMO_MV_NAV_QT[[#This Row],[AsOfDate]], 'Sonata CMO MV Raw'!$A:$B,2,FALSE)</calculatedColumnFormula>
    </tableColumn>
    <tableColumn id="12" uniqueName="12" name="% NAV CMO" queryTableFieldId="12" dataDxfId="4" dataCellStyle="Percent">
      <calculatedColumnFormula>SonataNetIO_CMO_MV_NAV_QT[[#This Row],[CMO MV]]/SonataNetIO_CMO_MV_NAV_QT[[#This Row],[NAV]]*100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5" name="Table_Query_from_Cello_SQL_Server416" displayName="Table_Query_from_Cello_SQL_Server416" ref="A1:B652" tableType="queryTable" totalsRowShown="0">
  <autoFilter ref="A1:B652"/>
  <tableColumns count="2">
    <tableColumn id="1" uniqueName="1" name="AsOfDate" queryTableFieldId="1" dataDxfId="3"/>
    <tableColumn id="4" uniqueName="4" name="PnLFullMarketValueCurr" queryTableFieldId="15" dataDxfId="2" dataCellStyle="Comm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" name="Table_Query_from_Agency" displayName="Table_Query_from_Agency" ref="A1:B1217" tableType="queryTable" totalsRowShown="0">
  <autoFilter ref="A1:B1217"/>
  <tableColumns count="2">
    <tableColumn id="1" uniqueName="1" name="asOf" queryTableFieldId="1" dataDxfId="1"/>
    <tableColumn id="2" uniqueName="2" name="Sum(CD_Portfolio.marketValue)" queryTableFieldId="2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reasury.gov/resource-center/data-chart-center/interest-rates/Pages/TextView.aspx?data=yieldYear&amp;year=201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reasury.gov/resource-center/data-chart-center/interest-rates/Pages/TextView.aspx?data=yieldYear&amp;year=2015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3.xml"/><Relationship Id="rId4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4.xml"/><Relationship Id="rId4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79998168889431442"/>
  </sheetPr>
  <dimension ref="B1:M72"/>
  <sheetViews>
    <sheetView workbookViewId="0">
      <selection activeCell="B15" sqref="B15"/>
    </sheetView>
  </sheetViews>
  <sheetFormatPr defaultRowHeight="15.75" x14ac:dyDescent="0.25"/>
  <cols>
    <col min="1" max="1" width="9.140625" style="56"/>
    <col min="2" max="2" width="47.85546875" style="55" customWidth="1"/>
    <col min="3" max="3" width="14.85546875" style="56" bestFit="1" customWidth="1"/>
    <col min="4" max="4" width="13.85546875" style="56" customWidth="1"/>
    <col min="5" max="5" width="9.140625" style="56"/>
    <col min="6" max="6" width="61.85546875" style="56" customWidth="1"/>
    <col min="7" max="16384" width="9.140625" style="56"/>
  </cols>
  <sheetData>
    <row r="1" spans="2:13" x14ac:dyDescent="0.25">
      <c r="C1" s="124" t="s">
        <v>103</v>
      </c>
      <c r="D1" s="316">
        <v>42580</v>
      </c>
    </row>
    <row r="2" spans="2:13" x14ac:dyDescent="0.25">
      <c r="C2" s="124" t="s">
        <v>106</v>
      </c>
      <c r="D2" s="125">
        <v>40207</v>
      </c>
    </row>
    <row r="3" spans="2:13" x14ac:dyDescent="0.25">
      <c r="B3" s="56"/>
      <c r="C3" s="55"/>
      <c r="D3" s="55"/>
    </row>
    <row r="4" spans="2:13" ht="24.75" customHeight="1" x14ac:dyDescent="0.25">
      <c r="B4" s="172" t="s">
        <v>153</v>
      </c>
      <c r="C4" s="55"/>
      <c r="D4" s="55"/>
      <c r="F4" s="54" t="s">
        <v>97</v>
      </c>
      <c r="G4" s="56">
        <v>15</v>
      </c>
      <c r="H4" s="317" t="s">
        <v>124</v>
      </c>
      <c r="I4" s="317"/>
      <c r="J4" s="317"/>
      <c r="K4" s="317"/>
      <c r="L4" s="317"/>
      <c r="M4" s="317"/>
    </row>
    <row r="5" spans="2:13" ht="24.75" customHeight="1" x14ac:dyDescent="0.25">
      <c r="B5" s="54"/>
      <c r="C5" s="55"/>
      <c r="D5" s="55"/>
    </row>
    <row r="6" spans="2:13" ht="24.75" customHeight="1" x14ac:dyDescent="0.25">
      <c r="B6" s="54"/>
      <c r="C6" s="55"/>
      <c r="D6" s="55"/>
    </row>
    <row r="7" spans="2:13" ht="24.75" customHeight="1" x14ac:dyDescent="0.25">
      <c r="B7" s="54"/>
      <c r="C7" s="55"/>
      <c r="D7" s="55"/>
    </row>
    <row r="8" spans="2:13" ht="24.75" customHeight="1" x14ac:dyDescent="0.25">
      <c r="B8" s="54"/>
      <c r="C8" s="55"/>
      <c r="D8" s="55"/>
    </row>
    <row r="9" spans="2:13" ht="24.75" customHeight="1" x14ac:dyDescent="0.25">
      <c r="C9" s="55"/>
      <c r="D9" s="55"/>
    </row>
    <row r="10" spans="2:13" ht="24.75" customHeight="1" x14ac:dyDescent="0.25">
      <c r="B10" s="143"/>
      <c r="C10" s="55"/>
      <c r="D10" s="55"/>
      <c r="F10" s="54" t="s">
        <v>98</v>
      </c>
      <c r="G10" s="56">
        <v>16</v>
      </c>
      <c r="H10" s="317" t="s">
        <v>125</v>
      </c>
      <c r="I10" s="317"/>
      <c r="J10" s="317"/>
      <c r="K10" s="317"/>
      <c r="L10" s="317"/>
      <c r="M10" s="317"/>
    </row>
    <row r="11" spans="2:13" ht="24.75" customHeight="1" x14ac:dyDescent="0.25">
      <c r="B11" s="54" t="s">
        <v>30</v>
      </c>
      <c r="C11" s="55"/>
      <c r="D11" s="55"/>
    </row>
    <row r="12" spans="2:13" ht="24.75" customHeight="1" x14ac:dyDescent="0.25">
      <c r="B12" s="56"/>
      <c r="C12" s="55"/>
      <c r="D12" s="55"/>
    </row>
    <row r="13" spans="2:13" ht="24.75" customHeight="1" x14ac:dyDescent="0.25">
      <c r="B13" s="56"/>
      <c r="C13" s="55"/>
      <c r="D13" s="55"/>
    </row>
    <row r="14" spans="2:13" ht="24.75" customHeight="1" x14ac:dyDescent="0.25">
      <c r="C14" s="55"/>
      <c r="D14" s="55"/>
    </row>
    <row r="15" spans="2:13" ht="24.75" customHeight="1" x14ac:dyDescent="0.25">
      <c r="B15" s="54"/>
      <c r="C15" s="55"/>
      <c r="D15" s="55"/>
    </row>
    <row r="16" spans="2:13" ht="24.75" customHeight="1" x14ac:dyDescent="0.25">
      <c r="B16" s="54"/>
      <c r="C16" s="55"/>
      <c r="D16" s="55"/>
      <c r="F16" s="143" t="s">
        <v>162</v>
      </c>
      <c r="G16" s="56">
        <v>17</v>
      </c>
      <c r="H16" s="317" t="s">
        <v>162</v>
      </c>
      <c r="I16" s="317"/>
      <c r="J16" s="317"/>
      <c r="K16" s="317"/>
      <c r="L16" s="317"/>
      <c r="M16" s="317"/>
    </row>
    <row r="17" spans="2:13" ht="24.75" customHeight="1" x14ac:dyDescent="0.25">
      <c r="B17" s="54"/>
      <c r="C17" s="55"/>
      <c r="D17" s="55"/>
    </row>
    <row r="18" spans="2:13" ht="24.75" customHeight="1" x14ac:dyDescent="0.25">
      <c r="B18" s="143" t="s">
        <v>154</v>
      </c>
      <c r="C18" s="55"/>
      <c r="D18" s="55"/>
    </row>
    <row r="19" spans="2:13" ht="24.75" customHeight="1" x14ac:dyDescent="0.25">
      <c r="C19" s="55"/>
      <c r="D19" s="55"/>
    </row>
    <row r="20" spans="2:13" ht="24.75" customHeight="1" x14ac:dyDescent="0.25">
      <c r="B20" s="54"/>
      <c r="C20" s="55"/>
      <c r="D20" s="55"/>
      <c r="F20" s="53" t="s">
        <v>99</v>
      </c>
    </row>
    <row r="21" spans="2:13" ht="24.75" customHeight="1" x14ac:dyDescent="0.25">
      <c r="B21" s="54"/>
      <c r="C21" s="55"/>
      <c r="D21" s="55"/>
    </row>
    <row r="22" spans="2:13" ht="24.75" customHeight="1" x14ac:dyDescent="0.25">
      <c r="B22" s="54"/>
      <c r="C22" s="55"/>
      <c r="D22" s="55"/>
      <c r="G22" s="56">
        <v>18</v>
      </c>
      <c r="H22" s="317" t="s">
        <v>215</v>
      </c>
      <c r="I22" s="317"/>
      <c r="J22" s="317"/>
      <c r="K22" s="317"/>
      <c r="L22" s="317"/>
      <c r="M22" s="317"/>
    </row>
    <row r="23" spans="2:13" ht="24.75" customHeight="1" x14ac:dyDescent="0.25">
      <c r="B23" s="143" t="s">
        <v>161</v>
      </c>
      <c r="C23" s="55"/>
      <c r="D23" s="55"/>
    </row>
    <row r="24" spans="2:13" ht="24.75" customHeight="1" x14ac:dyDescent="0.25">
      <c r="B24" s="54"/>
      <c r="C24" s="55"/>
      <c r="D24" s="55"/>
    </row>
    <row r="25" spans="2:13" ht="24.75" customHeight="1" x14ac:dyDescent="0.25">
      <c r="B25" s="54"/>
      <c r="C25" s="55"/>
      <c r="D25" s="55"/>
    </row>
    <row r="26" spans="2:13" ht="24.75" customHeight="1" x14ac:dyDescent="0.25">
      <c r="B26" s="54"/>
      <c r="C26" s="55"/>
      <c r="D26" s="55"/>
      <c r="F26" s="143" t="s">
        <v>100</v>
      </c>
    </row>
    <row r="27" spans="2:13" ht="24.75" customHeight="1" x14ac:dyDescent="0.25">
      <c r="B27" s="54"/>
      <c r="C27" s="55"/>
      <c r="D27" s="55"/>
      <c r="G27" s="56">
        <v>19</v>
      </c>
      <c r="H27" s="317" t="s">
        <v>216</v>
      </c>
      <c r="I27" s="317"/>
      <c r="J27" s="317"/>
      <c r="K27" s="317"/>
      <c r="L27" s="317"/>
      <c r="M27" s="317"/>
    </row>
    <row r="28" spans="2:13" ht="24.75" customHeight="1" x14ac:dyDescent="0.25">
      <c r="B28" s="172" t="s">
        <v>160</v>
      </c>
      <c r="C28" s="55"/>
      <c r="D28" s="55"/>
    </row>
    <row r="29" spans="2:13" ht="24.75" customHeight="1" x14ac:dyDescent="0.25">
      <c r="B29" s="54" t="s">
        <v>96</v>
      </c>
      <c r="C29" s="55"/>
      <c r="D29" s="55"/>
    </row>
    <row r="30" spans="2:13" ht="24.75" customHeight="1" x14ac:dyDescent="0.25">
      <c r="B30" s="54"/>
      <c r="C30" s="55"/>
      <c r="D30" s="55"/>
    </row>
    <row r="31" spans="2:13" ht="24.75" customHeight="1" x14ac:dyDescent="0.25">
      <c r="B31" s="54"/>
      <c r="C31" s="55"/>
      <c r="D31" s="55"/>
    </row>
    <row r="32" spans="2:13" ht="24.75" customHeight="1" x14ac:dyDescent="0.25">
      <c r="B32" s="54"/>
      <c r="C32" s="55"/>
      <c r="D32" s="55"/>
    </row>
    <row r="33" spans="2:6" ht="24.75" customHeight="1" x14ac:dyDescent="0.25">
      <c r="B33" s="54"/>
      <c r="C33" s="55"/>
      <c r="D33" s="55"/>
      <c r="F33" s="143" t="s">
        <v>113</v>
      </c>
    </row>
    <row r="34" spans="2:6" ht="24.75" customHeight="1" x14ac:dyDescent="0.25">
      <c r="B34" s="54"/>
      <c r="C34" s="55"/>
      <c r="D34" s="55"/>
    </row>
    <row r="35" spans="2:6" ht="24.75" customHeight="1" x14ac:dyDescent="0.25">
      <c r="B35" s="56"/>
      <c r="C35" s="55"/>
      <c r="D35" s="55"/>
    </row>
    <row r="36" spans="2:6" ht="24.75" customHeight="1" x14ac:dyDescent="0.25">
      <c r="B36" s="56"/>
      <c r="C36" s="55"/>
      <c r="D36" s="55"/>
    </row>
    <row r="37" spans="2:6" ht="24.75" customHeight="1" x14ac:dyDescent="0.25">
      <c r="B37" s="56"/>
      <c r="C37" s="55"/>
      <c r="D37" s="55"/>
      <c r="F37" s="54" t="s">
        <v>101</v>
      </c>
    </row>
    <row r="38" spans="2:6" ht="24.75" customHeight="1" x14ac:dyDescent="0.25">
      <c r="B38" s="56"/>
      <c r="C38" s="55"/>
      <c r="D38" s="55"/>
    </row>
    <row r="39" spans="2:6" ht="24.75" customHeight="1" x14ac:dyDescent="0.25">
      <c r="B39" s="56"/>
      <c r="C39" s="55"/>
      <c r="D39" s="55"/>
      <c r="F39" s="172" t="s">
        <v>163</v>
      </c>
    </row>
    <row r="40" spans="2:6" ht="24.75" customHeight="1" x14ac:dyDescent="0.25">
      <c r="B40" s="56"/>
      <c r="C40" s="55"/>
      <c r="D40" s="55"/>
    </row>
    <row r="41" spans="2:6" ht="24.75" customHeight="1" x14ac:dyDescent="0.25">
      <c r="B41" s="56"/>
      <c r="C41" s="55"/>
      <c r="D41" s="55"/>
    </row>
    <row r="42" spans="2:6" ht="24.75" customHeight="1" x14ac:dyDescent="0.25">
      <c r="B42" s="56"/>
      <c r="C42" s="55"/>
      <c r="D42" s="55"/>
    </row>
    <row r="43" spans="2:6" ht="24.75" customHeight="1" x14ac:dyDescent="0.25">
      <c r="B43"/>
      <c r="C43" s="55"/>
      <c r="D43" s="55"/>
    </row>
    <row r="44" spans="2:6" ht="24.75" customHeight="1" x14ac:dyDescent="0.25">
      <c r="B44" s="56"/>
      <c r="C44" s="55"/>
      <c r="D44" s="55"/>
    </row>
    <row r="45" spans="2:6" ht="24.75" customHeight="1" x14ac:dyDescent="0.25">
      <c r="B45" s="56"/>
      <c r="C45" s="55"/>
      <c r="D45" s="55"/>
    </row>
    <row r="46" spans="2:6" ht="24.75" customHeight="1" x14ac:dyDescent="0.25">
      <c r="B46" s="56"/>
      <c r="C46" s="55"/>
      <c r="D46" s="55"/>
    </row>
    <row r="47" spans="2:6" ht="24.75" customHeight="1" x14ac:dyDescent="0.25">
      <c r="B47" s="56"/>
      <c r="C47" s="55"/>
      <c r="D47" s="55"/>
    </row>
    <row r="48" spans="2:6" ht="24.75" customHeight="1" x14ac:dyDescent="0.25">
      <c r="B48" s="56"/>
      <c r="C48" s="55"/>
      <c r="D48" s="55"/>
    </row>
    <row r="49" spans="2:4" ht="24.75" customHeight="1" x14ac:dyDescent="0.25">
      <c r="B49" s="56"/>
      <c r="C49" s="55"/>
      <c r="D49" s="55"/>
    </row>
    <row r="50" spans="2:4" x14ac:dyDescent="0.25">
      <c r="B50" s="56"/>
      <c r="C50" s="55"/>
      <c r="D50" s="55"/>
    </row>
    <row r="51" spans="2:4" x14ac:dyDescent="0.25">
      <c r="B51" s="56"/>
      <c r="C51" s="55"/>
      <c r="D51" s="55"/>
    </row>
    <row r="52" spans="2:4" x14ac:dyDescent="0.25">
      <c r="B52" s="56"/>
      <c r="C52" s="55"/>
      <c r="D52" s="55"/>
    </row>
    <row r="53" spans="2:4" x14ac:dyDescent="0.25">
      <c r="B53" s="56"/>
      <c r="C53" s="55"/>
      <c r="D53" s="55"/>
    </row>
    <row r="54" spans="2:4" x14ac:dyDescent="0.25">
      <c r="B54" s="56"/>
      <c r="C54" s="55"/>
      <c r="D54" s="55"/>
    </row>
    <row r="55" spans="2:4" x14ac:dyDescent="0.25">
      <c r="C55" s="55"/>
      <c r="D55" s="55"/>
    </row>
    <row r="56" spans="2:4" x14ac:dyDescent="0.25">
      <c r="C56" s="55"/>
      <c r="D56" s="55"/>
    </row>
    <row r="57" spans="2:4" x14ac:dyDescent="0.25">
      <c r="C57" s="55"/>
      <c r="D57" s="55"/>
    </row>
    <row r="58" spans="2:4" x14ac:dyDescent="0.25">
      <c r="C58" s="55"/>
      <c r="D58" s="55"/>
    </row>
    <row r="59" spans="2:4" x14ac:dyDescent="0.25">
      <c r="C59" s="55"/>
      <c r="D59" s="55"/>
    </row>
    <row r="60" spans="2:4" x14ac:dyDescent="0.25">
      <c r="C60" s="55"/>
      <c r="D60" s="55"/>
    </row>
    <row r="61" spans="2:4" x14ac:dyDescent="0.25">
      <c r="C61" s="55"/>
      <c r="D61" s="55"/>
    </row>
    <row r="62" spans="2:4" x14ac:dyDescent="0.25">
      <c r="C62" s="55"/>
      <c r="D62" s="55"/>
    </row>
    <row r="63" spans="2:4" x14ac:dyDescent="0.25">
      <c r="C63" s="55"/>
      <c r="D63" s="55"/>
    </row>
    <row r="64" spans="2:4" x14ac:dyDescent="0.25">
      <c r="C64" s="55"/>
      <c r="D64" s="55"/>
    </row>
    <row r="65" spans="3:4" x14ac:dyDescent="0.25">
      <c r="C65" s="55"/>
      <c r="D65" s="55"/>
    </row>
    <row r="66" spans="3:4" x14ac:dyDescent="0.25">
      <c r="C66" s="55"/>
      <c r="D66" s="55"/>
    </row>
    <row r="67" spans="3:4" x14ac:dyDescent="0.25">
      <c r="C67" s="55"/>
      <c r="D67" s="55"/>
    </row>
    <row r="68" spans="3:4" x14ac:dyDescent="0.25">
      <c r="C68" s="55"/>
      <c r="D68" s="55"/>
    </row>
    <row r="69" spans="3:4" x14ac:dyDescent="0.25">
      <c r="C69" s="55"/>
      <c r="D69" s="55"/>
    </row>
    <row r="70" spans="3:4" x14ac:dyDescent="0.25">
      <c r="C70" s="55"/>
      <c r="D70" s="55"/>
    </row>
    <row r="71" spans="3:4" x14ac:dyDescent="0.25">
      <c r="C71" s="55"/>
      <c r="D71" s="55"/>
    </row>
    <row r="72" spans="3:4" x14ac:dyDescent="0.25">
      <c r="C72" s="55"/>
      <c r="D72" s="55"/>
    </row>
  </sheetData>
  <mergeCells count="5">
    <mergeCell ref="H4:M4"/>
    <mergeCell ref="H10:M10"/>
    <mergeCell ref="H16:M16"/>
    <mergeCell ref="H22:M22"/>
    <mergeCell ref="H27:M27"/>
  </mergeCells>
  <hyperlinks>
    <hyperlink ref="B11" location="'Treasury Yield Curve Level&amp;chg'!A1" display="Treasury Yield Curve Closes and Quarterly Changes"/>
    <hyperlink ref="F37" location="'Sonata Net IO &amp; CMO MV % of NAV'!A1" display="CMO/NAV And Net IO for Sonata"/>
    <hyperlink ref="H4" location="'Perf S&amp;P Worst 10 Months'!A1" display="Fund Performance during worst 10 months of the S&amp;P 500"/>
    <hyperlink ref="H10" location="'Perf S&amp;P Best 10 Months'!A1" display="Fund Performance during best 10 months of the S&amp;P 500"/>
    <hyperlink ref="B4" location="'Draw Ups and Drawdowns'!A1" display="Draw Ups and Drawdowns"/>
    <hyperlink ref="B18" location="'Distribution of 1 day yield chg'!A1" display="Distribution of 1 day yield chg"/>
    <hyperlink ref="F26" location="'Cello Net IO &amp; CMO MV QT'!A1" display="CMO/NAV And Net IO for Cello Fixed Income Master Fund"/>
    <hyperlink ref="F20" location="'Prepay Risk vs IOS OAS'!A1" display="Prepayment Risk Exposures Versus IO OAS for Cello Fixed Income Master Fund"/>
    <hyperlink ref="F10" location="'Refinaneable Universe'!A1" display="The Refinanceable Universe as a Function of Mortgage Rates"/>
    <hyperlink ref="F4" location="'Refinanceable &amp; Mtg Rate'!A1" display="30-year Refinanceable Universe as a Function of Mortgage Rates"/>
    <hyperlink ref="B29" location="'IOS OAS &amp; Universe Refi'!A1" display="Evolution of Refinanceable Universe Versus IO OAS "/>
    <hyperlink ref="B28" location="'IOS OAS &amp; Universe Refi'!A1" display="IOS OAS &amp; Universe Refi"/>
    <hyperlink ref="B23" location="'Historical IOS Carry'!A1" display="Historical Carry on IOS 2010 4s"/>
    <hyperlink ref="F33" location="'Sonata Prepay Risk vs IOS OAS'!A1" display="Prepayment Risk Exposures Versus IO OAS for Sonata Sub-Fund"/>
    <hyperlink ref="F39" location="'Sonata Net IO &amp; CMO MV % of NAV'!A1" display="Sonata Net IO &amp; CMO MV % of NAV"/>
    <hyperlink ref="F16" location="'Opportunity Set'!A1" display="Opportunity Set"/>
    <hyperlink ref="H16:M16" location="'Opportunity Set'!A1" display="Opportunity Set"/>
    <hyperlink ref="H22:M22" location="'Portfolio Summary'!A1" display="Portfolio Summary"/>
    <hyperlink ref="H27:M27" location="'Portfolio IR Exposures'!A1" display="Portfolio IO Exposures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C1:BA66"/>
  <sheetViews>
    <sheetView zoomScaleNormal="100" workbookViewId="0"/>
  </sheetViews>
  <sheetFormatPr defaultRowHeight="12.75" x14ac:dyDescent="0.2"/>
  <cols>
    <col min="14" max="14" width="11.5703125" customWidth="1"/>
    <col min="15" max="15" width="14.5703125" customWidth="1"/>
    <col min="16" max="16" width="14" customWidth="1"/>
    <col min="18" max="18" width="11.42578125" customWidth="1"/>
    <col min="21" max="21" width="10.140625" customWidth="1"/>
    <col min="24" max="24" width="1.85546875" customWidth="1"/>
    <col min="27" max="27" width="11.140625" customWidth="1"/>
    <col min="29" max="29" width="10.5703125" customWidth="1"/>
    <col min="30" max="30" width="1.85546875" customWidth="1"/>
    <col min="31" max="31" width="12.28515625" customWidth="1"/>
    <col min="33" max="33" width="10.28515625" customWidth="1"/>
    <col min="35" max="35" width="12.5703125" customWidth="1"/>
    <col min="36" max="36" width="1.85546875" customWidth="1"/>
    <col min="42" max="42" width="1.85546875" customWidth="1"/>
    <col min="45" max="45" width="10.5703125" customWidth="1"/>
    <col min="47" max="47" width="10.28515625" customWidth="1"/>
    <col min="48" max="48" width="1.85546875" customWidth="1"/>
  </cols>
  <sheetData>
    <row r="1" spans="3:53" ht="15" x14ac:dyDescent="0.25">
      <c r="R1" s="147"/>
      <c r="S1" s="147"/>
      <c r="T1" s="148"/>
      <c r="U1" s="148"/>
      <c r="V1" s="148"/>
      <c r="W1" s="148"/>
      <c r="X1" s="149"/>
      <c r="Y1" s="318" t="s">
        <v>140</v>
      </c>
      <c r="Z1" s="318"/>
      <c r="AA1" s="318"/>
      <c r="AB1" s="318"/>
      <c r="AC1" s="318"/>
      <c r="AD1" s="149"/>
      <c r="AE1" s="318" t="s">
        <v>141</v>
      </c>
      <c r="AF1" s="318"/>
      <c r="AG1" s="318"/>
      <c r="AH1" s="318"/>
      <c r="AI1" s="318"/>
      <c r="AJ1" s="149"/>
      <c r="AK1" s="318" t="s">
        <v>142</v>
      </c>
      <c r="AL1" s="318"/>
      <c r="AM1" s="318"/>
      <c r="AN1" s="318"/>
      <c r="AO1" s="318"/>
      <c r="AP1" s="149"/>
      <c r="AQ1" s="318" t="s">
        <v>143</v>
      </c>
      <c r="AR1" s="318"/>
      <c r="AS1" s="318"/>
      <c r="AT1" s="318"/>
      <c r="AU1" s="318"/>
      <c r="AV1" s="149"/>
      <c r="AW1" s="318" t="s">
        <v>144</v>
      </c>
      <c r="AX1" s="318"/>
      <c r="AY1" s="318"/>
      <c r="AZ1" s="318"/>
      <c r="BA1" s="318"/>
    </row>
    <row r="2" spans="3:53" ht="15" x14ac:dyDescent="0.25">
      <c r="Q2" s="150"/>
      <c r="R2" s="151" t="s">
        <v>10</v>
      </c>
      <c r="S2" s="151" t="s">
        <v>140</v>
      </c>
      <c r="T2" s="152" t="s">
        <v>141</v>
      </c>
      <c r="U2" s="152" t="s">
        <v>142</v>
      </c>
      <c r="V2" s="152" t="s">
        <v>143</v>
      </c>
      <c r="W2" s="152" t="s">
        <v>144</v>
      </c>
      <c r="X2" s="153"/>
      <c r="Y2" s="154" t="s">
        <v>5</v>
      </c>
      <c r="Z2" s="155" t="s">
        <v>145</v>
      </c>
      <c r="AA2" s="156" t="s">
        <v>146</v>
      </c>
      <c r="AB2" s="150" t="s">
        <v>147</v>
      </c>
      <c r="AC2" s="150" t="s">
        <v>148</v>
      </c>
      <c r="AD2" s="153"/>
      <c r="AE2" s="157" t="s">
        <v>5</v>
      </c>
      <c r="AF2" s="155" t="s">
        <v>145</v>
      </c>
      <c r="AG2" s="156" t="s">
        <v>146</v>
      </c>
      <c r="AH2" s="150" t="s">
        <v>147</v>
      </c>
      <c r="AI2" s="150" t="s">
        <v>148</v>
      </c>
      <c r="AJ2" s="153"/>
      <c r="AK2" s="157" t="s">
        <v>5</v>
      </c>
      <c r="AL2" s="155" t="s">
        <v>145</v>
      </c>
      <c r="AM2" s="156" t="s">
        <v>146</v>
      </c>
      <c r="AN2" s="150" t="s">
        <v>147</v>
      </c>
      <c r="AO2" s="150" t="s">
        <v>148</v>
      </c>
      <c r="AP2" s="153"/>
      <c r="AQ2" s="157" t="s">
        <v>5</v>
      </c>
      <c r="AR2" s="155" t="s">
        <v>145</v>
      </c>
      <c r="AS2" s="156" t="s">
        <v>146</v>
      </c>
      <c r="AT2" s="150" t="s">
        <v>147</v>
      </c>
      <c r="AU2" s="150" t="s">
        <v>148</v>
      </c>
      <c r="AV2" s="153"/>
      <c r="AW2" s="157" t="s">
        <v>5</v>
      </c>
      <c r="AX2" s="155" t="s">
        <v>145</v>
      </c>
      <c r="AY2" s="156" t="s">
        <v>146</v>
      </c>
      <c r="AZ2" s="150" t="s">
        <v>147</v>
      </c>
      <c r="BA2" s="150" t="s">
        <v>148</v>
      </c>
    </row>
    <row r="3" spans="3:53" ht="15" x14ac:dyDescent="0.25">
      <c r="Q3" s="150"/>
      <c r="R3" s="151"/>
      <c r="S3" s="151"/>
      <c r="T3" s="152"/>
      <c r="U3" s="152"/>
      <c r="V3" s="152"/>
      <c r="W3" s="152"/>
      <c r="X3" s="153"/>
      <c r="Y3" s="158">
        <v>1</v>
      </c>
      <c r="Z3" s="159">
        <f>Y3</f>
        <v>1</v>
      </c>
      <c r="AA3" s="156"/>
      <c r="AB3" s="160">
        <f>1</f>
        <v>1</v>
      </c>
      <c r="AC3" s="150"/>
      <c r="AD3" s="153"/>
      <c r="AE3" s="161">
        <v>1</v>
      </c>
      <c r="AF3" s="159">
        <f>AE3</f>
        <v>1</v>
      </c>
      <c r="AG3" s="156"/>
      <c r="AH3" s="160">
        <f>1</f>
        <v>1</v>
      </c>
      <c r="AI3" s="150"/>
      <c r="AJ3" s="153"/>
      <c r="AK3" s="161">
        <v>1</v>
      </c>
      <c r="AL3" s="159">
        <f>AK3</f>
        <v>1</v>
      </c>
      <c r="AM3" s="156"/>
      <c r="AN3" s="150">
        <f>1</f>
        <v>1</v>
      </c>
      <c r="AO3" s="150"/>
      <c r="AP3" s="153"/>
      <c r="AQ3" s="161">
        <v>1</v>
      </c>
      <c r="AR3" s="159">
        <f>AQ3</f>
        <v>1</v>
      </c>
      <c r="AS3" s="156"/>
      <c r="AT3" s="150">
        <f>1</f>
        <v>1</v>
      </c>
      <c r="AU3" s="150"/>
      <c r="AV3" s="153"/>
      <c r="AW3" s="161">
        <v>1</v>
      </c>
      <c r="AX3" s="159">
        <f>AW3</f>
        <v>1</v>
      </c>
      <c r="AY3" s="156"/>
      <c r="AZ3" s="150">
        <f>1</f>
        <v>1</v>
      </c>
      <c r="BA3" s="150"/>
    </row>
    <row r="4" spans="3:53" ht="15" x14ac:dyDescent="0.25">
      <c r="N4" s="151" t="s">
        <v>149</v>
      </c>
      <c r="O4" s="151" t="s">
        <v>150</v>
      </c>
      <c r="P4" s="151" t="s">
        <v>151</v>
      </c>
      <c r="R4" s="162">
        <v>42373</v>
      </c>
      <c r="S4" s="148">
        <v>-3.3290943201420342E-2</v>
      </c>
      <c r="T4" s="148">
        <v>-7.5593952483801186E-3</v>
      </c>
      <c r="U4" s="148">
        <v>-5.7880544827790814E-3</v>
      </c>
      <c r="V4" s="148">
        <v>-1.5303776040392569E-2</v>
      </c>
      <c r="W4" s="163">
        <v>-3.7873337786031277E-3</v>
      </c>
      <c r="X4" s="164"/>
      <c r="Y4" s="159">
        <f>Y3*(1+S4)</f>
        <v>0.96670905679857966</v>
      </c>
      <c r="Z4" s="147">
        <f>IF(Y4&gt;Z3,Y4,Z3)</f>
        <v>1</v>
      </c>
      <c r="AA4" s="159">
        <f>-100*(Z4 - Y4)/Z4</f>
        <v>-3.3290943201420342</v>
      </c>
      <c r="AB4" s="147">
        <f>IF(Y4&lt;AB3,Y4,AB3)</f>
        <v>0.96670905679857966</v>
      </c>
      <c r="AC4" s="159">
        <f>100*(Y4 - AB4)/AB4</f>
        <v>0</v>
      </c>
      <c r="AD4" s="164"/>
      <c r="AE4" s="165">
        <f>AE3*(1+T4)</f>
        <v>0.99244060475161988</v>
      </c>
      <c r="AF4" s="147">
        <f>IF(AE4&gt;AF3,AE4,AF3)</f>
        <v>1</v>
      </c>
      <c r="AG4" s="159">
        <f>-100*(AF4 - AE4)/AF4</f>
        <v>-0.75593952483801186</v>
      </c>
      <c r="AH4" s="147">
        <f>IF(AE4&lt;AH3,AE4,AH3)</f>
        <v>0.99244060475161988</v>
      </c>
      <c r="AI4" s="159">
        <f>100*(AE4 - AH4)/AH4</f>
        <v>0</v>
      </c>
      <c r="AJ4" s="164"/>
      <c r="AK4" s="165">
        <f>AK3*(1+U4)</f>
        <v>0.99421194551722092</v>
      </c>
      <c r="AL4" s="147">
        <f>IF(AK4&gt;AL3,AK4,AL3)</f>
        <v>1</v>
      </c>
      <c r="AM4" s="159">
        <f>-100*(AL4 - AK4)/AL4</f>
        <v>-0.57880544827790814</v>
      </c>
      <c r="AN4" s="147">
        <f>IF(AK4&lt;AN3,AK4,AN3)</f>
        <v>0.99421194551722092</v>
      </c>
      <c r="AO4" s="159">
        <f>100*(AK4 - AN4)/AN4</f>
        <v>0</v>
      </c>
      <c r="AP4" s="164"/>
      <c r="AQ4" s="165">
        <f>AQ3*(1+V4)</f>
        <v>0.98469622395960743</v>
      </c>
      <c r="AR4" s="147">
        <f>IF(AQ4&gt;AR3,AQ4,AR3)</f>
        <v>1</v>
      </c>
      <c r="AS4" s="159">
        <f>-100*(AR4 - AQ4)/AR4</f>
        <v>-1.5303776040392569</v>
      </c>
      <c r="AT4" s="147">
        <f>IF(AQ4&lt;AT3,AQ4,AT3)</f>
        <v>0.98469622395960743</v>
      </c>
      <c r="AU4" s="159">
        <f>100*(AQ4 - AT4)/AT4</f>
        <v>0</v>
      </c>
      <c r="AV4" s="164"/>
      <c r="AW4" s="165">
        <f>AW3*(1+W4)</f>
        <v>0.99621266622139693</v>
      </c>
      <c r="AX4" s="147">
        <f>IF(AW4&gt;AX3,AW4,AX3)</f>
        <v>1</v>
      </c>
      <c r="AY4" s="159">
        <f>-100*(AX4 - AW4)/AX4</f>
        <v>-0.37873337786030747</v>
      </c>
      <c r="AZ4" s="147">
        <f>IF(AW4&lt;AZ3,AW4,AZ3)</f>
        <v>0.99621266622139693</v>
      </c>
      <c r="BA4" s="159">
        <f>100*(AW4 - AZ4)/AZ4</f>
        <v>0</v>
      </c>
    </row>
    <row r="5" spans="3:53" x14ac:dyDescent="0.2">
      <c r="I5" s="170"/>
      <c r="J5" s="170"/>
      <c r="N5" s="169" t="s">
        <v>152</v>
      </c>
      <c r="O5" s="171">
        <v>-4.258418264399344E-2</v>
      </c>
      <c r="P5" s="171">
        <v>5.9806559368559754E-2</v>
      </c>
      <c r="R5" s="162">
        <v>42374</v>
      </c>
      <c r="S5" s="148">
        <v>8.9870664391678012E-4</v>
      </c>
      <c r="T5" s="148">
        <v>-2.1490750816104409E-2</v>
      </c>
      <c r="U5" s="148">
        <v>9.7360342549457357E-4</v>
      </c>
      <c r="V5" s="148">
        <v>2.0122623791400951E-3</v>
      </c>
      <c r="W5" s="163">
        <v>-4.1716190572360472E-3</v>
      </c>
      <c r="X5" s="164"/>
      <c r="Y5" s="159">
        <f t="shared" ref="Y5:Y64" si="0">Y4*(1+S5)</f>
        <v>0.9675778446506591</v>
      </c>
      <c r="Z5" s="147">
        <f t="shared" ref="Z5:Z64" si="1">IF(Y5&gt;Z4,Y5,Z4)</f>
        <v>1</v>
      </c>
      <c r="AA5" s="159">
        <f t="shared" ref="AA5:AA64" si="2">-100*(Z5 - Y5)/Z5</f>
        <v>-3.2422155349340898</v>
      </c>
      <c r="AB5" s="147">
        <f t="shared" ref="AB5:AB64" si="3">IF(Y5&lt;AB4,Y5,AB4)</f>
        <v>0.96670905679857966</v>
      </c>
      <c r="AC5" s="159">
        <f t="shared" ref="AC5:AC64" si="4">100*(Y5 - AB5)/AB5</f>
        <v>8.9870664391681843E-2</v>
      </c>
      <c r="AD5" s="164"/>
      <c r="AE5" s="165">
        <f t="shared" ref="AE5:AE64" si="5">AE4*(1+T5)</f>
        <v>0.97111231101511886</v>
      </c>
      <c r="AF5" s="147">
        <f t="shared" ref="AF5:AF64" si="6">IF(AE5&gt;AF4,AE5,AF4)</f>
        <v>1</v>
      </c>
      <c r="AG5" s="159">
        <f t="shared" ref="AG5:AG64" si="7">-100*(AF5 - AE5)/AF5</f>
        <v>-2.8887688984881144</v>
      </c>
      <c r="AH5" s="147">
        <f t="shared" ref="AH5:AH64" si="8">IF(AE5&lt;AH4,AE5,AH4)</f>
        <v>0.97111231101511886</v>
      </c>
      <c r="AI5" s="159">
        <f t="shared" ref="AI5:AI64" si="9">100*(AE5 - AH5)/AH5</f>
        <v>0</v>
      </c>
      <c r="AJ5" s="164"/>
      <c r="AK5" s="165">
        <f t="shared" ref="AK5:AK64" si="10">AK4*(1+U5)</f>
        <v>0.99517991367304415</v>
      </c>
      <c r="AL5" s="147">
        <f t="shared" ref="AL5:AL64" si="11">IF(AK5&gt;AL4,AK5,AL4)</f>
        <v>1</v>
      </c>
      <c r="AM5" s="159">
        <f t="shared" ref="AM5:AM64" si="12">-100*(AL5 - AK5)/AL5</f>
        <v>-0.48200863269558525</v>
      </c>
      <c r="AN5" s="147">
        <f t="shared" ref="AN5:AN64" si="13">IF(AK5&lt;AN4,AK5,AN4)</f>
        <v>0.99421194551722092</v>
      </c>
      <c r="AO5" s="159">
        <f t="shared" ref="AO5:AO64" si="14">100*(AK5 - AN5)/AN5</f>
        <v>9.7360342549461215E-2</v>
      </c>
      <c r="AP5" s="164"/>
      <c r="AQ5" s="165">
        <f t="shared" ref="AQ5:AQ64" si="15">AQ4*(1+V5)</f>
        <v>0.98667769112596271</v>
      </c>
      <c r="AR5" s="147">
        <f t="shared" ref="AR5:AR64" si="16">IF(AQ5&gt;AR4,AQ5,AR4)</f>
        <v>1</v>
      </c>
      <c r="AS5" s="159">
        <f t="shared" ref="AS5:AS64" si="17">-100*(AR5 - AQ5)/AR5</f>
        <v>-1.3322308874037292</v>
      </c>
      <c r="AT5" s="147">
        <f t="shared" ref="AT5:AT64" si="18">IF(AQ5&lt;AT4,AQ5,AT4)</f>
        <v>0.98469622395960743</v>
      </c>
      <c r="AU5" s="159">
        <f t="shared" ref="AU5:AU64" si="19">100*(AQ5 - AT5)/AT5</f>
        <v>0.20122623791401456</v>
      </c>
      <c r="AV5" s="164"/>
      <c r="AW5" s="165">
        <f t="shared" ref="AW5:AW64" si="20">AW4*(1+W5)</f>
        <v>0.9920568464779278</v>
      </c>
      <c r="AX5" s="147">
        <f t="shared" ref="AX5:AX64" si="21">IF(AW5&gt;AX4,AW5,AX4)</f>
        <v>1</v>
      </c>
      <c r="AY5" s="159">
        <f t="shared" ref="AY5:AY64" si="22">-100*(AX5 - AW5)/AX5</f>
        <v>-0.79431535220721994</v>
      </c>
      <c r="AZ5" s="147">
        <f t="shared" ref="AZ5:AZ64" si="23">IF(AW5&lt;AZ4,AW5,AZ4)</f>
        <v>0.9920568464779278</v>
      </c>
      <c r="BA5" s="159">
        <f t="shared" ref="BA5:BA64" si="24">100*(AW5 - AZ5)/AZ5</f>
        <v>0</v>
      </c>
    </row>
    <row r="6" spans="3:53" x14ac:dyDescent="0.2">
      <c r="I6" s="170"/>
      <c r="J6" s="170"/>
      <c r="N6" s="169" t="s">
        <v>142</v>
      </c>
      <c r="O6" s="171">
        <v>-4.681805161838315E-2</v>
      </c>
      <c r="P6" s="171">
        <v>6.8008248448234512E-2</v>
      </c>
      <c r="R6" s="162">
        <v>42375</v>
      </c>
      <c r="S6" s="148">
        <v>-1.125627879134905E-2</v>
      </c>
      <c r="T6" s="148">
        <v>-5.5601890464275772E-2</v>
      </c>
      <c r="U6" s="148">
        <v>-5.6870626767901999E-3</v>
      </c>
      <c r="V6" s="148">
        <v>-1.3115420660382515E-2</v>
      </c>
      <c r="W6" s="163">
        <v>-2.5192154926499538E-3</v>
      </c>
      <c r="X6" s="164"/>
      <c r="Y6" s="159">
        <f t="shared" si="0"/>
        <v>0.95668651867893861</v>
      </c>
      <c r="Z6" s="147">
        <f t="shared" si="1"/>
        <v>1</v>
      </c>
      <c r="AA6" s="159">
        <f t="shared" si="2"/>
        <v>-4.3313481321061387</v>
      </c>
      <c r="AB6" s="147">
        <f t="shared" si="3"/>
        <v>0.95668651867893861</v>
      </c>
      <c r="AC6" s="159">
        <f t="shared" si="4"/>
        <v>0</v>
      </c>
      <c r="AD6" s="164"/>
      <c r="AE6" s="165">
        <f t="shared" si="5"/>
        <v>0.91711663066954652</v>
      </c>
      <c r="AF6" s="147">
        <f t="shared" si="6"/>
        <v>1</v>
      </c>
      <c r="AG6" s="159">
        <f t="shared" si="7"/>
        <v>-8.2883369330453487</v>
      </c>
      <c r="AH6" s="147">
        <f t="shared" si="8"/>
        <v>0.91711663066954652</v>
      </c>
      <c r="AI6" s="159">
        <f t="shared" si="9"/>
        <v>0</v>
      </c>
      <c r="AJ6" s="164"/>
      <c r="AK6" s="165">
        <f t="shared" si="10"/>
        <v>0.98952026312930286</v>
      </c>
      <c r="AL6" s="147">
        <f t="shared" si="11"/>
        <v>1</v>
      </c>
      <c r="AM6" s="159">
        <f t="shared" si="12"/>
        <v>-1.0479736870697143</v>
      </c>
      <c r="AN6" s="147">
        <f t="shared" si="13"/>
        <v>0.98952026312930286</v>
      </c>
      <c r="AO6" s="159">
        <f t="shared" si="14"/>
        <v>0</v>
      </c>
      <c r="AP6" s="164"/>
      <c r="AQ6" s="165">
        <f t="shared" si="15"/>
        <v>0.97373699815063075</v>
      </c>
      <c r="AR6" s="147">
        <f t="shared" si="16"/>
        <v>1</v>
      </c>
      <c r="AS6" s="159">
        <f t="shared" si="17"/>
        <v>-2.626300184936925</v>
      </c>
      <c r="AT6" s="147">
        <f t="shared" si="18"/>
        <v>0.97373699815063075</v>
      </c>
      <c r="AU6" s="159">
        <f t="shared" si="19"/>
        <v>0</v>
      </c>
      <c r="AV6" s="164"/>
      <c r="AW6" s="165">
        <f t="shared" si="20"/>
        <v>0.98955764150069114</v>
      </c>
      <c r="AX6" s="147">
        <f t="shared" si="21"/>
        <v>1</v>
      </c>
      <c r="AY6" s="159">
        <f t="shared" si="22"/>
        <v>-1.0442358499308857</v>
      </c>
      <c r="AZ6" s="147">
        <f t="shared" si="23"/>
        <v>0.98955764150069114</v>
      </c>
      <c r="BA6" s="159">
        <f t="shared" si="24"/>
        <v>0</v>
      </c>
    </row>
    <row r="7" spans="3:53" x14ac:dyDescent="0.2">
      <c r="I7" s="170"/>
      <c r="J7" s="170"/>
      <c r="N7" s="169" t="s">
        <v>143</v>
      </c>
      <c r="O7" s="171">
        <v>-0.10512050255878315</v>
      </c>
      <c r="P7" s="171">
        <v>0.12840881754761968</v>
      </c>
      <c r="R7" s="162">
        <v>42376</v>
      </c>
      <c r="S7" s="148">
        <v>-2.7572682644345203E-2</v>
      </c>
      <c r="T7" s="148">
        <v>-2.0606417427141421E-2</v>
      </c>
      <c r="U7" s="148">
        <v>-7.2667744704638659E-3</v>
      </c>
      <c r="V7" s="148">
        <v>-2.3700421050516063E-2</v>
      </c>
      <c r="W7" s="163">
        <v>-4.6217178883871625E-3</v>
      </c>
      <c r="X7" s="164"/>
      <c r="Y7" s="159">
        <f t="shared" si="0"/>
        <v>0.93030810490928084</v>
      </c>
      <c r="Z7" s="147">
        <f t="shared" si="1"/>
        <v>1</v>
      </c>
      <c r="AA7" s="159">
        <f t="shared" si="2"/>
        <v>-6.9691895090719154</v>
      </c>
      <c r="AB7" s="147">
        <f t="shared" si="3"/>
        <v>0.93030810490928084</v>
      </c>
      <c r="AC7" s="159">
        <f t="shared" si="4"/>
        <v>0</v>
      </c>
      <c r="AD7" s="164"/>
      <c r="AE7" s="165">
        <f t="shared" si="5"/>
        <v>0.89821814254859633</v>
      </c>
      <c r="AF7" s="147">
        <f t="shared" si="6"/>
        <v>1</v>
      </c>
      <c r="AG7" s="159">
        <f t="shared" si="7"/>
        <v>-10.178185745140366</v>
      </c>
      <c r="AH7" s="147">
        <f t="shared" si="8"/>
        <v>0.89821814254859633</v>
      </c>
      <c r="AI7" s="159">
        <f t="shared" si="9"/>
        <v>0</v>
      </c>
      <c r="AJ7" s="164"/>
      <c r="AK7" s="165">
        <f t="shared" si="10"/>
        <v>0.98232964254318811</v>
      </c>
      <c r="AL7" s="147">
        <f t="shared" si="11"/>
        <v>1</v>
      </c>
      <c r="AM7" s="159">
        <f t="shared" si="12"/>
        <v>-1.7670357456811892</v>
      </c>
      <c r="AN7" s="147">
        <f t="shared" si="13"/>
        <v>0.98232964254318811</v>
      </c>
      <c r="AO7" s="159">
        <f t="shared" si="14"/>
        <v>0</v>
      </c>
      <c r="AP7" s="164"/>
      <c r="AQ7" s="165">
        <f t="shared" si="15"/>
        <v>0.9506590213019952</v>
      </c>
      <c r="AR7" s="147">
        <f t="shared" si="16"/>
        <v>1</v>
      </c>
      <c r="AS7" s="159">
        <f t="shared" si="17"/>
        <v>-4.93409786980048</v>
      </c>
      <c r="AT7" s="147">
        <f t="shared" si="18"/>
        <v>0.9506590213019952</v>
      </c>
      <c r="AU7" s="159">
        <f t="shared" si="19"/>
        <v>0</v>
      </c>
      <c r="AV7" s="164"/>
      <c r="AW7" s="165">
        <f t="shared" si="20"/>
        <v>0.98498418524737719</v>
      </c>
      <c r="AX7" s="147">
        <f t="shared" si="21"/>
        <v>1</v>
      </c>
      <c r="AY7" s="159">
        <f t="shared" si="22"/>
        <v>-1.5015814752622814</v>
      </c>
      <c r="AZ7" s="147">
        <f t="shared" si="23"/>
        <v>0.98498418524737719</v>
      </c>
      <c r="BA7" s="159">
        <f t="shared" si="24"/>
        <v>0</v>
      </c>
    </row>
    <row r="8" spans="3:53" x14ac:dyDescent="0.2">
      <c r="I8" s="170"/>
      <c r="J8" s="170"/>
      <c r="N8" s="169" t="s">
        <v>140</v>
      </c>
      <c r="O8" s="171">
        <v>-0.1259520187659432</v>
      </c>
      <c r="P8" s="171">
        <v>0.19113132673227193</v>
      </c>
      <c r="R8" s="162">
        <v>42377</v>
      </c>
      <c r="S8" s="148">
        <v>1.6376580136967522E-3</v>
      </c>
      <c r="T8" s="148">
        <v>-3.306281935677946E-3</v>
      </c>
      <c r="U8" s="148">
        <v>-3.5996541114483582E-3</v>
      </c>
      <c r="V8" s="148">
        <v>-1.083840686741222E-2</v>
      </c>
      <c r="W8" s="163">
        <v>-5.65730559901259E-3</v>
      </c>
      <c r="X8" s="164"/>
      <c r="Y8" s="159">
        <f t="shared" si="0"/>
        <v>0.93183163143249259</v>
      </c>
      <c r="Z8" s="147">
        <f t="shared" si="1"/>
        <v>1</v>
      </c>
      <c r="AA8" s="159">
        <f t="shared" si="2"/>
        <v>-6.8168368567507409</v>
      </c>
      <c r="AB8" s="147">
        <f t="shared" si="3"/>
        <v>0.93030810490928084</v>
      </c>
      <c r="AC8" s="159">
        <f t="shared" si="4"/>
        <v>0.16376580136967805</v>
      </c>
      <c r="AD8" s="164"/>
      <c r="AE8" s="165">
        <f t="shared" si="5"/>
        <v>0.89524838012958974</v>
      </c>
      <c r="AF8" s="147">
        <f t="shared" si="6"/>
        <v>1</v>
      </c>
      <c r="AG8" s="159">
        <f t="shared" si="7"/>
        <v>-10.475161987041027</v>
      </c>
      <c r="AH8" s="147">
        <f t="shared" si="8"/>
        <v>0.89524838012958974</v>
      </c>
      <c r="AI8" s="159">
        <f t="shared" si="9"/>
        <v>0</v>
      </c>
      <c r="AJ8" s="164"/>
      <c r="AK8" s="165">
        <f t="shared" si="10"/>
        <v>0.97879359560660995</v>
      </c>
      <c r="AL8" s="147">
        <f t="shared" si="11"/>
        <v>1</v>
      </c>
      <c r="AM8" s="159">
        <f t="shared" si="12"/>
        <v>-2.1206404393390055</v>
      </c>
      <c r="AN8" s="147">
        <f t="shared" si="13"/>
        <v>0.97879359560660995</v>
      </c>
      <c r="AO8" s="159">
        <f t="shared" si="14"/>
        <v>0</v>
      </c>
      <c r="AP8" s="164"/>
      <c r="AQ8" s="165">
        <f t="shared" si="15"/>
        <v>0.94035539203694829</v>
      </c>
      <c r="AR8" s="147">
        <f t="shared" si="16"/>
        <v>1</v>
      </c>
      <c r="AS8" s="159">
        <f t="shared" si="17"/>
        <v>-5.964460796305171</v>
      </c>
      <c r="AT8" s="147">
        <f t="shared" si="18"/>
        <v>0.94035539203694829</v>
      </c>
      <c r="AU8" s="159">
        <f t="shared" si="19"/>
        <v>0</v>
      </c>
      <c r="AV8" s="164"/>
      <c r="AW8" s="165">
        <f t="shared" si="20"/>
        <v>0.97941182870123833</v>
      </c>
      <c r="AX8" s="147">
        <f t="shared" si="21"/>
        <v>1</v>
      </c>
      <c r="AY8" s="159">
        <f t="shared" si="22"/>
        <v>-2.0588171298761671</v>
      </c>
      <c r="AZ8" s="147">
        <f t="shared" si="23"/>
        <v>0.97941182870123833</v>
      </c>
      <c r="BA8" s="159">
        <f t="shared" si="24"/>
        <v>0</v>
      </c>
    </row>
    <row r="9" spans="3:53" x14ac:dyDescent="0.2">
      <c r="I9" s="170"/>
      <c r="J9" s="170"/>
      <c r="N9" s="169" t="s">
        <v>141</v>
      </c>
      <c r="O9" s="171">
        <v>-0.29238660907127423</v>
      </c>
      <c r="P9" s="171">
        <v>0.58145745898512036</v>
      </c>
      <c r="R9" s="162">
        <v>42380</v>
      </c>
      <c r="S9" s="148">
        <v>-2.2578945234910219E-2</v>
      </c>
      <c r="T9" s="148">
        <v>-5.2774427020506498E-2</v>
      </c>
      <c r="U9" s="148">
        <v>7.6693307499797747E-4</v>
      </c>
      <c r="V9" s="148">
        <v>8.5326451720324492E-4</v>
      </c>
      <c r="W9" s="163">
        <v>-5.3825060965681827E-3</v>
      </c>
      <c r="X9" s="164"/>
      <c r="Y9" s="159">
        <f t="shared" si="0"/>
        <v>0.91079185605822133</v>
      </c>
      <c r="Z9" s="147">
        <f t="shared" si="1"/>
        <v>1</v>
      </c>
      <c r="AA9" s="159">
        <f t="shared" si="2"/>
        <v>-8.9208143941778673</v>
      </c>
      <c r="AB9" s="147">
        <f t="shared" si="3"/>
        <v>0.91079185605822133</v>
      </c>
      <c r="AC9" s="159">
        <f t="shared" si="4"/>
        <v>0</v>
      </c>
      <c r="AD9" s="164"/>
      <c r="AE9" s="165">
        <f t="shared" si="5"/>
        <v>0.84800215982721405</v>
      </c>
      <c r="AF9" s="147">
        <f t="shared" si="6"/>
        <v>1</v>
      </c>
      <c r="AG9" s="159">
        <f t="shared" si="7"/>
        <v>-15.199784017278596</v>
      </c>
      <c r="AH9" s="147">
        <f t="shared" si="8"/>
        <v>0.84800215982721405</v>
      </c>
      <c r="AI9" s="159">
        <f t="shared" si="9"/>
        <v>0</v>
      </c>
      <c r="AJ9" s="164"/>
      <c r="AK9" s="165">
        <f t="shared" si="10"/>
        <v>0.97954426478867684</v>
      </c>
      <c r="AL9" s="147">
        <f t="shared" si="11"/>
        <v>1</v>
      </c>
      <c r="AM9" s="159">
        <f t="shared" si="12"/>
        <v>-2.0455735211323156</v>
      </c>
      <c r="AN9" s="147">
        <f t="shared" si="13"/>
        <v>0.97879359560660995</v>
      </c>
      <c r="AO9" s="159">
        <f t="shared" si="14"/>
        <v>7.6693307499797178E-2</v>
      </c>
      <c r="AP9" s="164"/>
      <c r="AQ9" s="165">
        <f t="shared" si="15"/>
        <v>0.94115776392653416</v>
      </c>
      <c r="AR9" s="147">
        <f t="shared" si="16"/>
        <v>1</v>
      </c>
      <c r="AS9" s="159">
        <f t="shared" si="17"/>
        <v>-5.8842236073465841</v>
      </c>
      <c r="AT9" s="147">
        <f t="shared" si="18"/>
        <v>0.94035539203694829</v>
      </c>
      <c r="AU9" s="159">
        <f t="shared" si="19"/>
        <v>8.5326451720324339E-2</v>
      </c>
      <c r="AV9" s="164"/>
      <c r="AW9" s="165">
        <f t="shared" si="20"/>
        <v>0.97414013856220294</v>
      </c>
      <c r="AX9" s="147">
        <f t="shared" si="21"/>
        <v>1</v>
      </c>
      <c r="AY9" s="159">
        <f t="shared" si="22"/>
        <v>-2.585986143779706</v>
      </c>
      <c r="AZ9" s="147">
        <f t="shared" si="23"/>
        <v>0.97414013856220294</v>
      </c>
      <c r="BA9" s="159">
        <f t="shared" si="24"/>
        <v>0</v>
      </c>
    </row>
    <row r="10" spans="3:53" ht="15" x14ac:dyDescent="0.25">
      <c r="N10" s="151"/>
      <c r="O10" s="151"/>
      <c r="P10" s="151"/>
      <c r="R10" s="162">
        <v>42381</v>
      </c>
      <c r="S10" s="148">
        <v>-2.0736562707357464E-4</v>
      </c>
      <c r="T10" s="148">
        <v>-3.088188475007958E-2</v>
      </c>
      <c r="U10" s="148">
        <v>1.6234421005929534E-3</v>
      </c>
      <c r="V10" s="148">
        <v>7.8027936184481561E-3</v>
      </c>
      <c r="W10" s="163">
        <v>1.7572491949369995E-3</v>
      </c>
      <c r="X10" s="164"/>
      <c r="Y10" s="159">
        <f t="shared" si="0"/>
        <v>0.91060298913385629</v>
      </c>
      <c r="Z10" s="147">
        <f t="shared" si="1"/>
        <v>1</v>
      </c>
      <c r="AA10" s="159">
        <f t="shared" si="2"/>
        <v>-8.9397010866143702</v>
      </c>
      <c r="AB10" s="147">
        <f t="shared" si="3"/>
        <v>0.91060298913385629</v>
      </c>
      <c r="AC10" s="159">
        <f t="shared" si="4"/>
        <v>0</v>
      </c>
      <c r="AD10" s="164"/>
      <c r="AE10" s="165">
        <f t="shared" si="5"/>
        <v>0.82181425485961146</v>
      </c>
      <c r="AF10" s="147">
        <f t="shared" si="6"/>
        <v>1</v>
      </c>
      <c r="AG10" s="159">
        <f t="shared" si="7"/>
        <v>-17.818574514038854</v>
      </c>
      <c r="AH10" s="147">
        <f t="shared" si="8"/>
        <v>0.82181425485961146</v>
      </c>
      <c r="AI10" s="159">
        <f t="shared" si="9"/>
        <v>0</v>
      </c>
      <c r="AJ10" s="164"/>
      <c r="AK10" s="165">
        <f t="shared" si="10"/>
        <v>0.98113449818752918</v>
      </c>
      <c r="AL10" s="147">
        <f t="shared" si="11"/>
        <v>1</v>
      </c>
      <c r="AM10" s="159">
        <f t="shared" si="12"/>
        <v>-1.886550181247082</v>
      </c>
      <c r="AN10" s="147">
        <f t="shared" si="13"/>
        <v>0.97879359560660995</v>
      </c>
      <c r="AO10" s="159">
        <f t="shared" si="14"/>
        <v>0.23916202470332415</v>
      </c>
      <c r="AP10" s="164"/>
      <c r="AQ10" s="165">
        <f t="shared" si="15"/>
        <v>0.94850142372085311</v>
      </c>
      <c r="AR10" s="147">
        <f t="shared" si="16"/>
        <v>1</v>
      </c>
      <c r="AS10" s="159">
        <f t="shared" si="17"/>
        <v>-5.149857627914689</v>
      </c>
      <c r="AT10" s="147">
        <f t="shared" si="18"/>
        <v>0.94035539203694829</v>
      </c>
      <c r="AU10" s="159">
        <f t="shared" si="19"/>
        <v>0.8662715982581134</v>
      </c>
      <c r="AV10" s="164"/>
      <c r="AW10" s="165">
        <f t="shared" si="20"/>
        <v>0.97585194553644705</v>
      </c>
      <c r="AX10" s="147">
        <f t="shared" si="21"/>
        <v>1</v>
      </c>
      <c r="AY10" s="159">
        <f t="shared" si="22"/>
        <v>-2.4148054463552948</v>
      </c>
      <c r="AZ10" s="147">
        <f t="shared" si="23"/>
        <v>0.97414013856220294</v>
      </c>
      <c r="BA10" s="159">
        <f t="shared" si="24"/>
        <v>0.17572491949368599</v>
      </c>
    </row>
    <row r="11" spans="3:53" x14ac:dyDescent="0.2">
      <c r="R11" s="162">
        <v>42382</v>
      </c>
      <c r="S11" s="148">
        <v>8.7802989449812241E-3</v>
      </c>
      <c r="T11" s="148">
        <v>1.3140604467805073E-3</v>
      </c>
      <c r="U11" s="148">
        <v>-8.0839197446971323E-3</v>
      </c>
      <c r="V11" s="148">
        <v>-2.4965440402748285E-2</v>
      </c>
      <c r="W11" s="163">
        <v>-2.6069881666823391E-3</v>
      </c>
      <c r="X11" s="164"/>
      <c r="Y11" s="159">
        <f t="shared" si="0"/>
        <v>0.918598355598645</v>
      </c>
      <c r="Z11" s="147">
        <f t="shared" si="1"/>
        <v>1</v>
      </c>
      <c r="AA11" s="159">
        <f t="shared" si="2"/>
        <v>-8.1401644401355</v>
      </c>
      <c r="AB11" s="147">
        <f t="shared" si="3"/>
        <v>0.91060298913385629</v>
      </c>
      <c r="AC11" s="159">
        <f t="shared" si="4"/>
        <v>0.87802989449811841</v>
      </c>
      <c r="AD11" s="164"/>
      <c r="AE11" s="165">
        <f t="shared" si="5"/>
        <v>0.82289416846652286</v>
      </c>
      <c r="AF11" s="147">
        <f t="shared" si="6"/>
        <v>1</v>
      </c>
      <c r="AG11" s="159">
        <f t="shared" si="7"/>
        <v>-17.710583153347713</v>
      </c>
      <c r="AH11" s="147">
        <f t="shared" si="8"/>
        <v>0.82181425485961146</v>
      </c>
      <c r="AI11" s="159">
        <f t="shared" si="9"/>
        <v>0.13140604467804917</v>
      </c>
      <c r="AJ11" s="164"/>
      <c r="AK11" s="165">
        <f t="shared" si="10"/>
        <v>0.97320308564542746</v>
      </c>
      <c r="AL11" s="147">
        <f t="shared" si="11"/>
        <v>1</v>
      </c>
      <c r="AM11" s="159">
        <f t="shared" si="12"/>
        <v>-2.6796914354572543</v>
      </c>
      <c r="AN11" s="147">
        <f t="shared" si="13"/>
        <v>0.97320308564542746</v>
      </c>
      <c r="AO11" s="159">
        <f t="shared" si="14"/>
        <v>0</v>
      </c>
      <c r="AP11" s="164"/>
      <c r="AQ11" s="165">
        <f t="shared" si="15"/>
        <v>0.92482166795502829</v>
      </c>
      <c r="AR11" s="147">
        <f t="shared" si="16"/>
        <v>1</v>
      </c>
      <c r="AS11" s="159">
        <f t="shared" si="17"/>
        <v>-7.5178332044971707</v>
      </c>
      <c r="AT11" s="147">
        <f t="shared" si="18"/>
        <v>0.92482166795502829</v>
      </c>
      <c r="AU11" s="159">
        <f t="shared" si="19"/>
        <v>0</v>
      </c>
      <c r="AV11" s="164"/>
      <c r="AW11" s="165">
        <f t="shared" si="20"/>
        <v>0.97330791106199954</v>
      </c>
      <c r="AX11" s="147">
        <f t="shared" si="21"/>
        <v>1</v>
      </c>
      <c r="AY11" s="159">
        <f t="shared" si="22"/>
        <v>-2.6692088938000458</v>
      </c>
      <c r="AZ11" s="147">
        <f t="shared" si="23"/>
        <v>0.97330791106199954</v>
      </c>
      <c r="BA11" s="159">
        <f t="shared" si="24"/>
        <v>0</v>
      </c>
    </row>
    <row r="12" spans="3:53" x14ac:dyDescent="0.2">
      <c r="R12" s="162">
        <v>42383</v>
      </c>
      <c r="S12" s="148">
        <v>-8.7861176599594026E-3</v>
      </c>
      <c r="T12" s="148">
        <v>2.3622047244094446E-2</v>
      </c>
      <c r="U12" s="148">
        <v>3.8668425860144406E-3</v>
      </c>
      <c r="V12" s="148">
        <v>1.6695939225934708E-2</v>
      </c>
      <c r="W12" s="163">
        <v>-1.2006564264636806E-2</v>
      </c>
      <c r="X12" s="164"/>
      <c r="Y12" s="159">
        <f t="shared" si="0"/>
        <v>0.9105274423641101</v>
      </c>
      <c r="Z12" s="147">
        <f t="shared" si="1"/>
        <v>1</v>
      </c>
      <c r="AA12" s="159">
        <f t="shared" si="2"/>
        <v>-8.9472557635889913</v>
      </c>
      <c r="AB12" s="147">
        <f t="shared" si="3"/>
        <v>0.9105274423641101</v>
      </c>
      <c r="AC12" s="159">
        <f t="shared" si="4"/>
        <v>0</v>
      </c>
      <c r="AD12" s="164"/>
      <c r="AE12" s="165">
        <f t="shared" si="5"/>
        <v>0.84233261339092891</v>
      </c>
      <c r="AF12" s="147">
        <f t="shared" si="6"/>
        <v>1</v>
      </c>
      <c r="AG12" s="159">
        <f t="shared" si="7"/>
        <v>-15.766738660907109</v>
      </c>
      <c r="AH12" s="147">
        <f t="shared" si="8"/>
        <v>0.82181425485961146</v>
      </c>
      <c r="AI12" s="159">
        <f t="shared" si="9"/>
        <v>2.4967148488830424</v>
      </c>
      <c r="AJ12" s="164"/>
      <c r="AK12" s="165">
        <f t="shared" si="10"/>
        <v>0.97696630878184187</v>
      </c>
      <c r="AL12" s="147">
        <f t="shared" si="11"/>
        <v>1</v>
      </c>
      <c r="AM12" s="159">
        <f t="shared" si="12"/>
        <v>-2.3033691218158125</v>
      </c>
      <c r="AN12" s="147">
        <f t="shared" si="13"/>
        <v>0.97320308564542746</v>
      </c>
      <c r="AO12" s="159">
        <f t="shared" si="14"/>
        <v>0.38668425860144606</v>
      </c>
      <c r="AP12" s="164"/>
      <c r="AQ12" s="165">
        <f t="shared" si="15"/>
        <v>0.94026243431803302</v>
      </c>
      <c r="AR12" s="147">
        <f t="shared" si="16"/>
        <v>1</v>
      </c>
      <c r="AS12" s="159">
        <f t="shared" si="17"/>
        <v>-5.9737565681966975</v>
      </c>
      <c r="AT12" s="147">
        <f t="shared" si="18"/>
        <v>0.92482166795502829</v>
      </c>
      <c r="AU12" s="159">
        <f t="shared" si="19"/>
        <v>1.6695939225934719</v>
      </c>
      <c r="AV12" s="164"/>
      <c r="AW12" s="165">
        <f t="shared" si="20"/>
        <v>0.96162182707855426</v>
      </c>
      <c r="AX12" s="147">
        <f t="shared" si="21"/>
        <v>1</v>
      </c>
      <c r="AY12" s="159">
        <f t="shared" si="22"/>
        <v>-3.8378172921445741</v>
      </c>
      <c r="AZ12" s="147">
        <f t="shared" si="23"/>
        <v>0.96162182707855426</v>
      </c>
      <c r="BA12" s="159">
        <f t="shared" si="24"/>
        <v>0</v>
      </c>
    </row>
    <row r="13" spans="3:53" x14ac:dyDescent="0.2">
      <c r="R13" s="162">
        <v>42384</v>
      </c>
      <c r="S13" s="148">
        <v>-1.9304431998893645E-2</v>
      </c>
      <c r="T13" s="148">
        <v>-5.705128205128196E-2</v>
      </c>
      <c r="U13" s="148">
        <v>-1.1485072438859101E-2</v>
      </c>
      <c r="V13" s="148">
        <v>-2.1599092536319309E-2</v>
      </c>
      <c r="W13" s="163">
        <v>-4.3738708961357162E-3</v>
      </c>
      <c r="X13" s="164"/>
      <c r="Y13" s="159">
        <f t="shared" si="0"/>
        <v>0.89295022726986562</v>
      </c>
      <c r="Z13" s="147">
        <f t="shared" si="1"/>
        <v>1</v>
      </c>
      <c r="AA13" s="159">
        <f t="shared" si="2"/>
        <v>-10.704977273013439</v>
      </c>
      <c r="AB13" s="147">
        <f t="shared" si="3"/>
        <v>0.89295022726986562</v>
      </c>
      <c r="AC13" s="159">
        <f t="shared" si="4"/>
        <v>0</v>
      </c>
      <c r="AD13" s="164"/>
      <c r="AE13" s="165">
        <f t="shared" si="5"/>
        <v>0.79427645788336954</v>
      </c>
      <c r="AF13" s="147">
        <f t="shared" si="6"/>
        <v>1</v>
      </c>
      <c r="AG13" s="159">
        <f t="shared" si="7"/>
        <v>-20.572354211663047</v>
      </c>
      <c r="AH13" s="147">
        <f t="shared" si="8"/>
        <v>0.79427645788336954</v>
      </c>
      <c r="AI13" s="159">
        <f t="shared" si="9"/>
        <v>0</v>
      </c>
      <c r="AJ13" s="164"/>
      <c r="AK13" s="165">
        <f t="shared" si="10"/>
        <v>0.96574577995515765</v>
      </c>
      <c r="AL13" s="147">
        <f t="shared" si="11"/>
        <v>1</v>
      </c>
      <c r="AM13" s="159">
        <f t="shared" si="12"/>
        <v>-3.4254220044842354</v>
      </c>
      <c r="AN13" s="147">
        <f t="shared" si="13"/>
        <v>0.96574577995515765</v>
      </c>
      <c r="AO13" s="159">
        <f t="shared" si="14"/>
        <v>0</v>
      </c>
      <c r="AP13" s="164"/>
      <c r="AQ13" s="165">
        <f t="shared" si="15"/>
        <v>0.91995361899077299</v>
      </c>
      <c r="AR13" s="147">
        <f t="shared" si="16"/>
        <v>1</v>
      </c>
      <c r="AS13" s="159">
        <f t="shared" si="17"/>
        <v>-8.0046381009227012</v>
      </c>
      <c r="AT13" s="147">
        <f t="shared" si="18"/>
        <v>0.91995361899077299</v>
      </c>
      <c r="AU13" s="159">
        <f t="shared" si="19"/>
        <v>0</v>
      </c>
      <c r="AV13" s="164"/>
      <c r="AW13" s="165">
        <f t="shared" si="20"/>
        <v>0.95741581735600656</v>
      </c>
      <c r="AX13" s="147">
        <f t="shared" si="21"/>
        <v>1</v>
      </c>
      <c r="AY13" s="159">
        <f t="shared" si="22"/>
        <v>-4.258418264399344</v>
      </c>
      <c r="AZ13" s="147">
        <f t="shared" si="23"/>
        <v>0.95741581735600656</v>
      </c>
      <c r="BA13" s="159">
        <f t="shared" si="24"/>
        <v>0</v>
      </c>
    </row>
    <row r="14" spans="3:53" x14ac:dyDescent="0.2">
      <c r="R14" s="162">
        <v>42388</v>
      </c>
      <c r="S14" s="148">
        <v>1.5581239959625348E-2</v>
      </c>
      <c r="T14" s="148">
        <v>-3.263086335825971E-2</v>
      </c>
      <c r="U14" s="148">
        <v>-1.0841217080032051E-3</v>
      </c>
      <c r="V14" s="148">
        <v>5.3182154196340647E-4</v>
      </c>
      <c r="W14" s="163">
        <v>5.1147647709966128E-3</v>
      </c>
      <c r="X14" s="164"/>
      <c r="Y14" s="159">
        <f t="shared" si="0"/>
        <v>0.90686349903295937</v>
      </c>
      <c r="Z14" s="147">
        <f t="shared" si="1"/>
        <v>1</v>
      </c>
      <c r="AA14" s="159">
        <f t="shared" si="2"/>
        <v>-9.3136500967040625</v>
      </c>
      <c r="AB14" s="147">
        <f t="shared" si="3"/>
        <v>0.89295022726986562</v>
      </c>
      <c r="AC14" s="159">
        <f t="shared" si="4"/>
        <v>1.5581239959625341</v>
      </c>
      <c r="AD14" s="164"/>
      <c r="AE14" s="165">
        <f t="shared" si="5"/>
        <v>0.76835853131749476</v>
      </c>
      <c r="AF14" s="147">
        <f t="shared" si="6"/>
        <v>1</v>
      </c>
      <c r="AG14" s="159">
        <f t="shared" si="7"/>
        <v>-23.164146868250523</v>
      </c>
      <c r="AH14" s="147">
        <f t="shared" si="8"/>
        <v>0.76835853131749476</v>
      </c>
      <c r="AI14" s="159">
        <f t="shared" si="9"/>
        <v>0</v>
      </c>
      <c r="AJ14" s="164"/>
      <c r="AK14" s="165">
        <f t="shared" si="10"/>
        <v>0.9646987939906958</v>
      </c>
      <c r="AL14" s="147">
        <f t="shared" si="11"/>
        <v>1</v>
      </c>
      <c r="AM14" s="159">
        <f t="shared" si="12"/>
        <v>-3.5301206009304198</v>
      </c>
      <c r="AN14" s="147">
        <f t="shared" si="13"/>
        <v>0.9646987939906958</v>
      </c>
      <c r="AO14" s="159">
        <f t="shared" si="14"/>
        <v>0</v>
      </c>
      <c r="AP14" s="164"/>
      <c r="AQ14" s="165">
        <f t="shared" si="15"/>
        <v>0.92044287014295945</v>
      </c>
      <c r="AR14" s="147">
        <f t="shared" si="16"/>
        <v>1</v>
      </c>
      <c r="AS14" s="159">
        <f t="shared" si="17"/>
        <v>-7.9557129857040554</v>
      </c>
      <c r="AT14" s="147">
        <f t="shared" si="18"/>
        <v>0.91995361899077299</v>
      </c>
      <c r="AU14" s="159">
        <f t="shared" si="19"/>
        <v>5.3182154196336838E-2</v>
      </c>
      <c r="AV14" s="164"/>
      <c r="AW14" s="165">
        <f t="shared" si="20"/>
        <v>0.96231277404981397</v>
      </c>
      <c r="AX14" s="147">
        <f t="shared" si="21"/>
        <v>1</v>
      </c>
      <c r="AY14" s="159">
        <f t="shared" si="22"/>
        <v>-3.7687225950186032</v>
      </c>
      <c r="AZ14" s="147">
        <f t="shared" si="23"/>
        <v>0.95741581735600656</v>
      </c>
      <c r="BA14" s="159">
        <f t="shared" si="24"/>
        <v>0.51147647709965904</v>
      </c>
    </row>
    <row r="15" spans="3:53" ht="23.25" x14ac:dyDescent="0.2">
      <c r="C15" s="176" t="s">
        <v>164</v>
      </c>
      <c r="R15" s="162">
        <v>42389</v>
      </c>
      <c r="S15" s="148">
        <v>-3.0250430449207055E-2</v>
      </c>
      <c r="T15" s="148">
        <v>-6.7111735769501024E-2</v>
      </c>
      <c r="U15" s="148">
        <v>-3.0715989720386805E-4</v>
      </c>
      <c r="V15" s="148">
        <v>-1.1693854879261001E-2</v>
      </c>
      <c r="W15" s="163">
        <v>-4.1867657884475523E-3</v>
      </c>
      <c r="X15" s="164"/>
      <c r="Y15" s="159">
        <f t="shared" si="0"/>
        <v>0.87943048782853828</v>
      </c>
      <c r="Z15" s="147">
        <f t="shared" si="1"/>
        <v>1</v>
      </c>
      <c r="AA15" s="159">
        <f t="shared" si="2"/>
        <v>-12.056951217146173</v>
      </c>
      <c r="AB15" s="147">
        <f t="shared" si="3"/>
        <v>0.87943048782853828</v>
      </c>
      <c r="AC15" s="159">
        <f t="shared" si="4"/>
        <v>0</v>
      </c>
      <c r="AD15" s="164"/>
      <c r="AE15" s="165">
        <f t="shared" si="5"/>
        <v>0.71679265658747315</v>
      </c>
      <c r="AF15" s="147">
        <f t="shared" si="6"/>
        <v>1</v>
      </c>
      <c r="AG15" s="159">
        <f t="shared" si="7"/>
        <v>-28.320734341252685</v>
      </c>
      <c r="AH15" s="147">
        <f t="shared" si="8"/>
        <v>0.71679265658747315</v>
      </c>
      <c r="AI15" s="159">
        <f t="shared" si="9"/>
        <v>0</v>
      </c>
      <c r="AJ15" s="164"/>
      <c r="AK15" s="165">
        <f t="shared" si="10"/>
        <v>0.96440247720830097</v>
      </c>
      <c r="AL15" s="147">
        <f t="shared" si="11"/>
        <v>1</v>
      </c>
      <c r="AM15" s="159">
        <f t="shared" si="12"/>
        <v>-3.5597522791699032</v>
      </c>
      <c r="AN15" s="147">
        <f t="shared" si="13"/>
        <v>0.96440247720830097</v>
      </c>
      <c r="AO15" s="159">
        <f t="shared" si="14"/>
        <v>0</v>
      </c>
      <c r="AP15" s="164"/>
      <c r="AQ15" s="165">
        <f t="shared" si="15"/>
        <v>0.90967934479485724</v>
      </c>
      <c r="AR15" s="147">
        <f t="shared" si="16"/>
        <v>1</v>
      </c>
      <c r="AS15" s="159">
        <f t="shared" si="17"/>
        <v>-9.0320655205142764</v>
      </c>
      <c r="AT15" s="147">
        <f t="shared" si="18"/>
        <v>0.90967934479485724</v>
      </c>
      <c r="AU15" s="159">
        <f t="shared" si="19"/>
        <v>0</v>
      </c>
      <c r="AV15" s="164"/>
      <c r="AW15" s="165">
        <f t="shared" si="20"/>
        <v>0.95828379584963619</v>
      </c>
      <c r="AX15" s="147">
        <f t="shared" si="21"/>
        <v>1</v>
      </c>
      <c r="AY15" s="159">
        <f t="shared" si="22"/>
        <v>-4.1716204150363811</v>
      </c>
      <c r="AZ15" s="147">
        <f t="shared" si="23"/>
        <v>0.95741581735600656</v>
      </c>
      <c r="BA15" s="159">
        <f t="shared" si="24"/>
        <v>9.0658466038991553E-2</v>
      </c>
    </row>
    <row r="16" spans="3:53" x14ac:dyDescent="0.2">
      <c r="R16" s="162">
        <v>42390</v>
      </c>
      <c r="S16" s="148">
        <v>-6.1204457532190171E-3</v>
      </c>
      <c r="T16" s="148">
        <v>0.11224105461393608</v>
      </c>
      <c r="U16" s="148">
        <v>3.2159280615329244E-3</v>
      </c>
      <c r="V16" s="148">
        <v>5.195419855539507E-3</v>
      </c>
      <c r="W16" s="163">
        <v>-8.2274013554586682E-4</v>
      </c>
      <c r="X16" s="164"/>
      <c r="Y16" s="159">
        <f t="shared" si="0"/>
        <v>0.8740479812340568</v>
      </c>
      <c r="Z16" s="147">
        <f t="shared" si="1"/>
        <v>1</v>
      </c>
      <c r="AA16" s="159">
        <f t="shared" si="2"/>
        <v>-12.59520187659432</v>
      </c>
      <c r="AB16" s="147">
        <f t="shared" si="3"/>
        <v>0.8740479812340568</v>
      </c>
      <c r="AC16" s="159">
        <f t="shared" si="4"/>
        <v>0</v>
      </c>
      <c r="AD16" s="164"/>
      <c r="AE16" s="165">
        <f t="shared" si="5"/>
        <v>0.79724622030237602</v>
      </c>
      <c r="AF16" s="147">
        <f t="shared" si="6"/>
        <v>1</v>
      </c>
      <c r="AG16" s="159">
        <f t="shared" si="7"/>
        <v>-20.275377969762399</v>
      </c>
      <c r="AH16" s="147">
        <f t="shared" si="8"/>
        <v>0.71679265658747315</v>
      </c>
      <c r="AI16" s="159">
        <f t="shared" si="9"/>
        <v>11.224105461393602</v>
      </c>
      <c r="AJ16" s="164"/>
      <c r="AK16" s="165">
        <f t="shared" si="10"/>
        <v>0.96750392619736703</v>
      </c>
      <c r="AL16" s="147">
        <f t="shared" si="11"/>
        <v>1</v>
      </c>
      <c r="AM16" s="159">
        <f t="shared" si="12"/>
        <v>-3.2496073802632974</v>
      </c>
      <c r="AN16" s="147">
        <f t="shared" si="13"/>
        <v>0.96440247720830097</v>
      </c>
      <c r="AO16" s="159">
        <f t="shared" si="14"/>
        <v>0.32159280615329411</v>
      </c>
      <c r="AP16" s="164"/>
      <c r="AQ16" s="165">
        <f t="shared" si="15"/>
        <v>0.91440551092497857</v>
      </c>
      <c r="AR16" s="147">
        <f t="shared" si="16"/>
        <v>1</v>
      </c>
      <c r="AS16" s="159">
        <f t="shared" si="17"/>
        <v>-8.5594489075021425</v>
      </c>
      <c r="AT16" s="147">
        <f t="shared" si="18"/>
        <v>0.90967934479485724</v>
      </c>
      <c r="AU16" s="159">
        <f t="shared" si="19"/>
        <v>0.51954198555394671</v>
      </c>
      <c r="AV16" s="164"/>
      <c r="AW16" s="165">
        <f t="shared" si="20"/>
        <v>0.95749537730954748</v>
      </c>
      <c r="AX16" s="147">
        <f t="shared" si="21"/>
        <v>1</v>
      </c>
      <c r="AY16" s="159">
        <f t="shared" si="22"/>
        <v>-4.2504622690452525</v>
      </c>
      <c r="AZ16" s="147">
        <f t="shared" si="23"/>
        <v>0.95741581735600656</v>
      </c>
      <c r="BA16" s="159">
        <f t="shared" si="24"/>
        <v>8.3098641257705538E-3</v>
      </c>
    </row>
    <row r="17" spans="18:53" x14ac:dyDescent="0.2">
      <c r="R17" s="162">
        <v>42391</v>
      </c>
      <c r="S17" s="148">
        <v>3.2155928658571975E-2</v>
      </c>
      <c r="T17" s="148">
        <v>9.0077886894683212E-2</v>
      </c>
      <c r="U17" s="148">
        <v>1.0760262574908364E-2</v>
      </c>
      <c r="V17" s="148">
        <v>2.0283682630725774E-2</v>
      </c>
      <c r="W17" s="163">
        <v>1.0255059337956002E-2</v>
      </c>
      <c r="X17" s="164"/>
      <c r="Y17" s="159">
        <f t="shared" si="0"/>
        <v>0.90215380576278803</v>
      </c>
      <c r="Z17" s="147">
        <f t="shared" si="1"/>
        <v>1</v>
      </c>
      <c r="AA17" s="159">
        <f t="shared" si="2"/>
        <v>-9.7846194237211961</v>
      </c>
      <c r="AB17" s="147">
        <f t="shared" si="3"/>
        <v>0.8740479812340568</v>
      </c>
      <c r="AC17" s="159">
        <f t="shared" si="4"/>
        <v>3.2155928658572019</v>
      </c>
      <c r="AD17" s="164"/>
      <c r="AE17" s="165">
        <f t="shared" si="5"/>
        <v>0.86906047516198714</v>
      </c>
      <c r="AF17" s="147">
        <f t="shared" si="6"/>
        <v>1</v>
      </c>
      <c r="AG17" s="159">
        <f t="shared" si="7"/>
        <v>-13.093952483801285</v>
      </c>
      <c r="AH17" s="147">
        <f t="shared" si="8"/>
        <v>0.71679265658747315</v>
      </c>
      <c r="AI17" s="159">
        <f t="shared" si="9"/>
        <v>21.242937853107335</v>
      </c>
      <c r="AJ17" s="164"/>
      <c r="AK17" s="165">
        <f t="shared" si="10"/>
        <v>0.97791452248550548</v>
      </c>
      <c r="AL17" s="147">
        <f t="shared" si="11"/>
        <v>1</v>
      </c>
      <c r="AM17" s="159">
        <f t="shared" si="12"/>
        <v>-2.2085477514494523</v>
      </c>
      <c r="AN17" s="147">
        <f t="shared" si="13"/>
        <v>0.96440247720830097</v>
      </c>
      <c r="AO17" s="159">
        <f t="shared" si="14"/>
        <v>1.4010794866805436</v>
      </c>
      <c r="AP17" s="164"/>
      <c r="AQ17" s="165">
        <f t="shared" si="15"/>
        <v>0.93295302210436748</v>
      </c>
      <c r="AR17" s="147">
        <f t="shared" si="16"/>
        <v>1</v>
      </c>
      <c r="AS17" s="159">
        <f t="shared" si="17"/>
        <v>-6.7046977895632516</v>
      </c>
      <c r="AT17" s="147">
        <f t="shared" si="18"/>
        <v>0.90967934479485724</v>
      </c>
      <c r="AU17" s="159">
        <f t="shared" si="19"/>
        <v>2.5584484733748369</v>
      </c>
      <c r="AV17" s="164"/>
      <c r="AW17" s="165">
        <f t="shared" si="20"/>
        <v>0.96731454921967541</v>
      </c>
      <c r="AX17" s="147">
        <f t="shared" si="21"/>
        <v>1</v>
      </c>
      <c r="AY17" s="159">
        <f t="shared" si="22"/>
        <v>-3.2685450780324588</v>
      </c>
      <c r="AZ17" s="147">
        <f t="shared" si="23"/>
        <v>0.95741581735600656</v>
      </c>
      <c r="BA17" s="159">
        <f t="shared" si="24"/>
        <v>1.033901016071066</v>
      </c>
    </row>
    <row r="18" spans="18:53" x14ac:dyDescent="0.2">
      <c r="R18" s="162">
        <v>42394</v>
      </c>
      <c r="S18" s="148">
        <v>7.6267131961840207E-3</v>
      </c>
      <c r="T18" s="148">
        <v>-5.7471264367816022E-2</v>
      </c>
      <c r="U18" s="148">
        <v>-5.1107497449675021E-3</v>
      </c>
      <c r="V18" s="148">
        <v>-1.5637946405160252E-2</v>
      </c>
      <c r="W18" s="163">
        <v>2.5879278541880617E-3</v>
      </c>
      <c r="X18" s="164"/>
      <c r="Y18" s="159">
        <f t="shared" si="0"/>
        <v>0.90903427409818671</v>
      </c>
      <c r="Z18" s="147">
        <f t="shared" si="1"/>
        <v>1</v>
      </c>
      <c r="AA18" s="159">
        <f t="shared" si="2"/>
        <v>-9.0965725901813279</v>
      </c>
      <c r="AB18" s="147">
        <f t="shared" si="3"/>
        <v>0.8740479812340568</v>
      </c>
      <c r="AC18" s="159">
        <f t="shared" si="4"/>
        <v>4.0027885900191915</v>
      </c>
      <c r="AD18" s="164"/>
      <c r="AE18" s="165">
        <f t="shared" si="5"/>
        <v>0.8191144708423328</v>
      </c>
      <c r="AF18" s="147">
        <f t="shared" si="6"/>
        <v>1</v>
      </c>
      <c r="AG18" s="159">
        <f t="shared" si="7"/>
        <v>-18.088552915766719</v>
      </c>
      <c r="AH18" s="147">
        <f t="shared" si="8"/>
        <v>0.71679265658747315</v>
      </c>
      <c r="AI18" s="159">
        <f t="shared" si="9"/>
        <v>14.274952919020718</v>
      </c>
      <c r="AJ18" s="164"/>
      <c r="AK18" s="165">
        <f t="shared" si="10"/>
        <v>0.97291664608911266</v>
      </c>
      <c r="AL18" s="147">
        <f t="shared" si="11"/>
        <v>1</v>
      </c>
      <c r="AM18" s="159">
        <f t="shared" si="12"/>
        <v>-2.7083353910887342</v>
      </c>
      <c r="AN18" s="147">
        <f t="shared" si="13"/>
        <v>0.96440247720830097</v>
      </c>
      <c r="AO18" s="159">
        <f t="shared" si="14"/>
        <v>0.88284394555456103</v>
      </c>
      <c r="AP18" s="164"/>
      <c r="AQ18" s="165">
        <f t="shared" si="15"/>
        <v>0.9183635527461671</v>
      </c>
      <c r="AR18" s="147">
        <f t="shared" si="16"/>
        <v>1</v>
      </c>
      <c r="AS18" s="159">
        <f t="shared" si="17"/>
        <v>-8.1636447253832891</v>
      </c>
      <c r="AT18" s="147">
        <f t="shared" si="18"/>
        <v>0.90967934479485724</v>
      </c>
      <c r="AU18" s="159">
        <f t="shared" si="19"/>
        <v>0.9546449527518126</v>
      </c>
      <c r="AV18" s="164"/>
      <c r="AW18" s="165">
        <f t="shared" si="20"/>
        <v>0.96981788948536241</v>
      </c>
      <c r="AX18" s="147">
        <f t="shared" si="21"/>
        <v>1</v>
      </c>
      <c r="AY18" s="159">
        <f t="shared" si="22"/>
        <v>-3.0182110514637595</v>
      </c>
      <c r="AZ18" s="147">
        <f t="shared" si="23"/>
        <v>0.95741581735600656</v>
      </c>
      <c r="BA18" s="159">
        <f t="shared" si="24"/>
        <v>1.2953694627278385</v>
      </c>
    </row>
    <row r="19" spans="18:53" x14ac:dyDescent="0.2">
      <c r="R19" s="162">
        <v>42395</v>
      </c>
      <c r="S19" s="148">
        <v>-1.0822813093509076E-2</v>
      </c>
      <c r="T19" s="148">
        <v>3.6585365853658569E-2</v>
      </c>
      <c r="U19" s="148">
        <v>4.2537639211783773E-3</v>
      </c>
      <c r="V19" s="148">
        <v>1.4144309246276299E-2</v>
      </c>
      <c r="W19" s="163">
        <v>2.7118904999260882E-4</v>
      </c>
      <c r="X19" s="164"/>
      <c r="Y19" s="159">
        <f t="shared" si="0"/>
        <v>0.8991959660540283</v>
      </c>
      <c r="Z19" s="147">
        <f t="shared" si="1"/>
        <v>1</v>
      </c>
      <c r="AA19" s="159">
        <f t="shared" si="2"/>
        <v>-10.08040339459717</v>
      </c>
      <c r="AB19" s="147">
        <f t="shared" si="3"/>
        <v>0.8740479812340568</v>
      </c>
      <c r="AC19" s="159">
        <f t="shared" si="4"/>
        <v>2.8771858479056704</v>
      </c>
      <c r="AD19" s="164"/>
      <c r="AE19" s="165">
        <f t="shared" si="5"/>
        <v>0.84908207343412545</v>
      </c>
      <c r="AF19" s="147">
        <f t="shared" si="6"/>
        <v>1</v>
      </c>
      <c r="AG19" s="159">
        <f t="shared" si="7"/>
        <v>-15.091792656587455</v>
      </c>
      <c r="AH19" s="147">
        <f t="shared" si="8"/>
        <v>0.71679265658747315</v>
      </c>
      <c r="AI19" s="159">
        <f t="shared" si="9"/>
        <v>18.455743879472696</v>
      </c>
      <c r="AJ19" s="164"/>
      <c r="AK19" s="165">
        <f t="shared" si="10"/>
        <v>0.97705520381656041</v>
      </c>
      <c r="AL19" s="147">
        <f t="shared" si="11"/>
        <v>1</v>
      </c>
      <c r="AM19" s="159">
        <f t="shared" si="12"/>
        <v>-2.2944796183439586</v>
      </c>
      <c r="AN19" s="147">
        <f t="shared" si="13"/>
        <v>0.96440247720830097</v>
      </c>
      <c r="AO19" s="159">
        <f t="shared" si="14"/>
        <v>1.3119757473960312</v>
      </c>
      <c r="AP19" s="164"/>
      <c r="AQ19" s="165">
        <f t="shared" si="15"/>
        <v>0.93135317083671787</v>
      </c>
      <c r="AR19" s="147">
        <f t="shared" si="16"/>
        <v>1</v>
      </c>
      <c r="AS19" s="159">
        <f t="shared" si="17"/>
        <v>-6.8646829163282135</v>
      </c>
      <c r="AT19" s="147">
        <f t="shared" si="18"/>
        <v>0.90967934479485724</v>
      </c>
      <c r="AU19" s="159">
        <f t="shared" si="19"/>
        <v>2.3825786708115619</v>
      </c>
      <c r="AV19" s="164"/>
      <c r="AW19" s="165">
        <f t="shared" si="20"/>
        <v>0.97008089347747783</v>
      </c>
      <c r="AX19" s="147">
        <f t="shared" si="21"/>
        <v>1</v>
      </c>
      <c r="AY19" s="159">
        <f t="shared" si="22"/>
        <v>-2.9919106522522165</v>
      </c>
      <c r="AZ19" s="147">
        <f t="shared" si="23"/>
        <v>0.95741581735600656</v>
      </c>
      <c r="BA19" s="159">
        <f t="shared" si="24"/>
        <v>1.3228396577410919</v>
      </c>
    </row>
    <row r="20" spans="18:53" x14ac:dyDescent="0.2">
      <c r="R20" s="162">
        <v>42396</v>
      </c>
      <c r="S20" s="148">
        <v>1.0800050823768448E-2</v>
      </c>
      <c r="T20" s="148">
        <v>2.7027027027026973E-2</v>
      </c>
      <c r="U20" s="148">
        <v>-3.0327537403962435E-4</v>
      </c>
      <c r="V20" s="148">
        <v>-1.0863455608495332E-2</v>
      </c>
      <c r="W20" s="163">
        <v>2.2012872368808081E-3</v>
      </c>
      <c r="X20" s="164"/>
      <c r="Y20" s="159">
        <f t="shared" si="0"/>
        <v>0.9089073281879394</v>
      </c>
      <c r="Z20" s="147">
        <f t="shared" si="1"/>
        <v>1</v>
      </c>
      <c r="AA20" s="159">
        <f t="shared" si="2"/>
        <v>-9.1092671812060608</v>
      </c>
      <c r="AB20" s="147">
        <f t="shared" si="3"/>
        <v>0.8740479812340568</v>
      </c>
      <c r="AC20" s="159">
        <f t="shared" si="4"/>
        <v>3.9882646836693274</v>
      </c>
      <c r="AD20" s="164"/>
      <c r="AE20" s="165">
        <f t="shared" si="5"/>
        <v>0.87203023758099363</v>
      </c>
      <c r="AF20" s="147">
        <f t="shared" si="6"/>
        <v>1</v>
      </c>
      <c r="AG20" s="159">
        <f t="shared" si="7"/>
        <v>-12.796976241900637</v>
      </c>
      <c r="AH20" s="147">
        <f t="shared" si="8"/>
        <v>0.71679265658747315</v>
      </c>
      <c r="AI20" s="159">
        <f t="shared" si="9"/>
        <v>21.657250470809782</v>
      </c>
      <c r="AJ20" s="164"/>
      <c r="AK20" s="165">
        <f t="shared" si="10"/>
        <v>0.97675888703416558</v>
      </c>
      <c r="AL20" s="147">
        <f t="shared" si="11"/>
        <v>1</v>
      </c>
      <c r="AM20" s="159">
        <f t="shared" si="12"/>
        <v>-2.3241112965834421</v>
      </c>
      <c r="AN20" s="147">
        <f t="shared" si="13"/>
        <v>0.96440247720830097</v>
      </c>
      <c r="AO20" s="159">
        <f t="shared" si="14"/>
        <v>1.2812503200565457</v>
      </c>
      <c r="AP20" s="164"/>
      <c r="AQ20" s="165">
        <f t="shared" si="15"/>
        <v>0.92123545700950182</v>
      </c>
      <c r="AR20" s="147">
        <f t="shared" si="16"/>
        <v>1</v>
      </c>
      <c r="AS20" s="159">
        <f t="shared" si="17"/>
        <v>-7.8764542990498176</v>
      </c>
      <c r="AT20" s="147">
        <f t="shared" si="18"/>
        <v>0.90967934479485724</v>
      </c>
      <c r="AU20" s="159">
        <f t="shared" si="19"/>
        <v>1.2703500723379202</v>
      </c>
      <c r="AV20" s="164"/>
      <c r="AW20" s="165">
        <f t="shared" si="20"/>
        <v>0.97221632016703174</v>
      </c>
      <c r="AX20" s="147">
        <f t="shared" si="21"/>
        <v>1</v>
      </c>
      <c r="AY20" s="159">
        <f t="shared" si="22"/>
        <v>-2.7783679832968255</v>
      </c>
      <c r="AZ20" s="147">
        <f t="shared" si="23"/>
        <v>0.95741581735600656</v>
      </c>
      <c r="BA20" s="159">
        <f t="shared" si="24"/>
        <v>1.5458803314841987</v>
      </c>
    </row>
    <row r="21" spans="18:53" x14ac:dyDescent="0.2">
      <c r="R21" s="162">
        <v>42397</v>
      </c>
      <c r="S21" s="148">
        <v>8.7292941143606306E-3</v>
      </c>
      <c r="T21" s="148">
        <v>2.8482972136222973E-2</v>
      </c>
      <c r="U21" s="148">
        <v>4.2875922742440231E-3</v>
      </c>
      <c r="V21" s="148">
        <v>5.5285589102205268E-3</v>
      </c>
      <c r="W21" s="163">
        <v>-2.8592458035874369E-3</v>
      </c>
      <c r="X21" s="164"/>
      <c r="Y21" s="159">
        <f t="shared" si="0"/>
        <v>0.91684144757838959</v>
      </c>
      <c r="Z21" s="147">
        <f t="shared" si="1"/>
        <v>1</v>
      </c>
      <c r="AA21" s="159">
        <f t="shared" si="2"/>
        <v>-8.3158552421610406</v>
      </c>
      <c r="AB21" s="147">
        <f t="shared" si="3"/>
        <v>0.8740479812340568</v>
      </c>
      <c r="AC21" s="159">
        <f t="shared" si="4"/>
        <v>4.8960088305350533</v>
      </c>
      <c r="AD21" s="164"/>
      <c r="AE21" s="165">
        <f t="shared" si="5"/>
        <v>0.896868250539957</v>
      </c>
      <c r="AF21" s="147">
        <f t="shared" si="6"/>
        <v>1</v>
      </c>
      <c r="AG21" s="159">
        <f t="shared" si="7"/>
        <v>-10.313174946004299</v>
      </c>
      <c r="AH21" s="147">
        <f t="shared" si="8"/>
        <v>0.71679265658747315</v>
      </c>
      <c r="AI21" s="159">
        <f t="shared" si="9"/>
        <v>25.122410546139363</v>
      </c>
      <c r="AJ21" s="164"/>
      <c r="AK21" s="165">
        <f t="shared" si="10"/>
        <v>0.98094683089201251</v>
      </c>
      <c r="AL21" s="147">
        <f t="shared" si="11"/>
        <v>1</v>
      </c>
      <c r="AM21" s="159">
        <f t="shared" si="12"/>
        <v>-1.9053169107987489</v>
      </c>
      <c r="AN21" s="147">
        <f t="shared" si="13"/>
        <v>0.96440247720830097</v>
      </c>
      <c r="AO21" s="159">
        <f t="shared" si="14"/>
        <v>1.7155030264546007</v>
      </c>
      <c r="AP21" s="164"/>
      <c r="AQ21" s="165">
        <f t="shared" si="15"/>
        <v>0.92632856150376275</v>
      </c>
      <c r="AR21" s="147">
        <f t="shared" si="16"/>
        <v>1</v>
      </c>
      <c r="AS21" s="159">
        <f t="shared" si="17"/>
        <v>-7.3671438496237247</v>
      </c>
      <c r="AT21" s="147">
        <f t="shared" si="18"/>
        <v>0.90967934479485724</v>
      </c>
      <c r="AU21" s="159">
        <f t="shared" si="19"/>
        <v>1.830229168571492</v>
      </c>
      <c r="AV21" s="164"/>
      <c r="AW21" s="165">
        <f t="shared" si="20"/>
        <v>0.96943651473341497</v>
      </c>
      <c r="AX21" s="147">
        <f t="shared" si="21"/>
        <v>1</v>
      </c>
      <c r="AY21" s="159">
        <f t="shared" si="22"/>
        <v>-3.0563485266585033</v>
      </c>
      <c r="AZ21" s="147">
        <f t="shared" si="23"/>
        <v>0.95741581735600656</v>
      </c>
      <c r="BA21" s="159">
        <f t="shared" si="24"/>
        <v>1.2555356992748135</v>
      </c>
    </row>
    <row r="22" spans="18:53" x14ac:dyDescent="0.2">
      <c r="R22" s="162">
        <v>42398</v>
      </c>
      <c r="S22" s="148">
        <v>2.7885853536961935E-2</v>
      </c>
      <c r="T22" s="148">
        <v>1.2040939193256994E-2</v>
      </c>
      <c r="U22" s="148">
        <v>3.775902692470412E-3</v>
      </c>
      <c r="V22" s="148">
        <v>2.476021464486422E-2</v>
      </c>
      <c r="W22" s="166">
        <v>-1.8065956515288233E-3</v>
      </c>
      <c r="X22" s="164"/>
      <c r="Y22" s="159">
        <f t="shared" si="0"/>
        <v>0.9424083539021767</v>
      </c>
      <c r="Z22" s="147">
        <f t="shared" si="1"/>
        <v>1</v>
      </c>
      <c r="AA22" s="159">
        <f t="shared" si="2"/>
        <v>-5.7591646097823297</v>
      </c>
      <c r="AB22" s="147">
        <f t="shared" si="3"/>
        <v>0.8740479812340568</v>
      </c>
      <c r="AC22" s="159">
        <f t="shared" si="4"/>
        <v>7.8211235693952164</v>
      </c>
      <c r="AD22" s="164"/>
      <c r="AE22" s="165">
        <f t="shared" si="5"/>
        <v>0.90766738660907142</v>
      </c>
      <c r="AF22" s="147">
        <f t="shared" si="6"/>
        <v>1</v>
      </c>
      <c r="AG22" s="159">
        <f t="shared" si="7"/>
        <v>-9.2332613390928575</v>
      </c>
      <c r="AH22" s="147">
        <f t="shared" si="8"/>
        <v>0.71679265658747315</v>
      </c>
      <c r="AI22" s="159">
        <f t="shared" si="9"/>
        <v>26.629001883239162</v>
      </c>
      <c r="AJ22" s="164"/>
      <c r="AK22" s="165">
        <f t="shared" si="10"/>
        <v>0.98465079067194794</v>
      </c>
      <c r="AL22" s="147">
        <f t="shared" si="11"/>
        <v>1</v>
      </c>
      <c r="AM22" s="159">
        <f t="shared" si="12"/>
        <v>-1.534920932805206</v>
      </c>
      <c r="AN22" s="147">
        <f t="shared" si="13"/>
        <v>0.96440247720830097</v>
      </c>
      <c r="AO22" s="159">
        <f t="shared" si="14"/>
        <v>2.0995708681981688</v>
      </c>
      <c r="AP22" s="164"/>
      <c r="AQ22" s="165">
        <f t="shared" si="15"/>
        <v>0.94926465551826422</v>
      </c>
      <c r="AR22" s="147">
        <f t="shared" si="16"/>
        <v>1</v>
      </c>
      <c r="AS22" s="159">
        <f t="shared" si="17"/>
        <v>-5.0735344481735778</v>
      </c>
      <c r="AT22" s="147">
        <f t="shared" si="18"/>
        <v>0.90967934479485724</v>
      </c>
      <c r="AU22" s="159">
        <f t="shared" si="19"/>
        <v>4.3515675001210354</v>
      </c>
      <c r="AV22" s="164"/>
      <c r="AW22" s="165">
        <f t="shared" si="20"/>
        <v>0.96768513494146424</v>
      </c>
      <c r="AX22" s="147">
        <f t="shared" si="21"/>
        <v>1</v>
      </c>
      <c r="AY22" s="159">
        <f t="shared" si="22"/>
        <v>-3.2314865058535758</v>
      </c>
      <c r="AZ22" s="147">
        <f t="shared" si="23"/>
        <v>0.95741581735600656</v>
      </c>
      <c r="BA22" s="159">
        <f t="shared" si="24"/>
        <v>1.0726078887872736</v>
      </c>
    </row>
    <row r="23" spans="18:53" x14ac:dyDescent="0.2">
      <c r="R23" s="162">
        <v>42401</v>
      </c>
      <c r="S23" s="148">
        <v>4.9840376092791239E-4</v>
      </c>
      <c r="T23" s="148">
        <v>-5.948839976204634E-2</v>
      </c>
      <c r="U23" s="148">
        <v>-9.7302611120575477E-4</v>
      </c>
      <c r="V23" s="148">
        <v>-4.4324413474616797E-4</v>
      </c>
      <c r="W23" s="163">
        <v>2.5723351657047644E-4</v>
      </c>
      <c r="X23" s="164"/>
      <c r="Y23" s="159">
        <f t="shared" si="0"/>
        <v>0.94287805377009137</v>
      </c>
      <c r="Z23" s="147">
        <f t="shared" si="1"/>
        <v>1</v>
      </c>
      <c r="AA23" s="159">
        <f t="shared" si="2"/>
        <v>-5.7121946229908627</v>
      </c>
      <c r="AB23" s="147">
        <f t="shared" si="3"/>
        <v>0.8740479812340568</v>
      </c>
      <c r="AC23" s="159">
        <f t="shared" si="4"/>
        <v>7.8748620228896709</v>
      </c>
      <c r="AD23" s="164"/>
      <c r="AE23" s="165">
        <f t="shared" si="5"/>
        <v>0.85367170626349909</v>
      </c>
      <c r="AF23" s="147">
        <f t="shared" si="6"/>
        <v>1</v>
      </c>
      <c r="AG23" s="159">
        <f t="shared" si="7"/>
        <v>-14.632829373650091</v>
      </c>
      <c r="AH23" s="147">
        <f t="shared" si="8"/>
        <v>0.71679265658747315</v>
      </c>
      <c r="AI23" s="159">
        <f t="shared" si="9"/>
        <v>19.096045197740111</v>
      </c>
      <c r="AJ23" s="164"/>
      <c r="AK23" s="165">
        <f t="shared" si="10"/>
        <v>0.98369269974220475</v>
      </c>
      <c r="AL23" s="147">
        <f t="shared" si="11"/>
        <v>1</v>
      </c>
      <c r="AM23" s="159">
        <f t="shared" si="12"/>
        <v>-1.6307300257795254</v>
      </c>
      <c r="AN23" s="147">
        <f t="shared" si="13"/>
        <v>0.96440247720830097</v>
      </c>
      <c r="AO23" s="159">
        <f t="shared" si="14"/>
        <v>2.00022531980051</v>
      </c>
      <c r="AP23" s="164"/>
      <c r="AQ23" s="165">
        <f t="shared" si="15"/>
        <v>0.9488438995273839</v>
      </c>
      <c r="AR23" s="147">
        <f t="shared" si="16"/>
        <v>1</v>
      </c>
      <c r="AS23" s="159">
        <f t="shared" si="17"/>
        <v>-5.1156100472616099</v>
      </c>
      <c r="AT23" s="147">
        <f t="shared" si="18"/>
        <v>0.90967934479485724</v>
      </c>
      <c r="AU23" s="159">
        <f t="shared" si="19"/>
        <v>4.3053142798750379</v>
      </c>
      <c r="AV23" s="164"/>
      <c r="AW23" s="165">
        <f t="shared" si="20"/>
        <v>0.96793405599165816</v>
      </c>
      <c r="AX23" s="147">
        <f t="shared" si="21"/>
        <v>1</v>
      </c>
      <c r="AY23" s="159">
        <f t="shared" si="22"/>
        <v>-3.206594400834184</v>
      </c>
      <c r="AZ23" s="147">
        <f t="shared" si="23"/>
        <v>0.95741581735600656</v>
      </c>
      <c r="BA23" s="159">
        <f t="shared" si="24"/>
        <v>1.0986071511434501</v>
      </c>
    </row>
    <row r="24" spans="18:53" x14ac:dyDescent="0.2">
      <c r="R24" s="162">
        <v>42402</v>
      </c>
      <c r="S24" s="148">
        <v>-1.8889517193095839E-2</v>
      </c>
      <c r="T24" s="148">
        <v>-5.502846299810249E-2</v>
      </c>
      <c r="U24" s="148">
        <v>-1.0593220338983023E-2</v>
      </c>
      <c r="V24" s="148">
        <v>-1.8743103466056232E-2</v>
      </c>
      <c r="W24" s="163">
        <v>-1.4071467715795205E-3</v>
      </c>
      <c r="X24" s="164"/>
      <c r="Y24" s="159">
        <f t="shared" si="0"/>
        <v>0.92506754256240853</v>
      </c>
      <c r="Z24" s="147">
        <f t="shared" si="1"/>
        <v>1</v>
      </c>
      <c r="AA24" s="159">
        <f t="shared" si="2"/>
        <v>-7.4932457437591466</v>
      </c>
      <c r="AB24" s="147">
        <f t="shared" si="3"/>
        <v>0.8740479812340568</v>
      </c>
      <c r="AC24" s="159">
        <f t="shared" si="4"/>
        <v>5.8371579620054588</v>
      </c>
      <c r="AD24" s="164"/>
      <c r="AE24" s="165">
        <f t="shared" si="5"/>
        <v>0.80669546436285111</v>
      </c>
      <c r="AF24" s="147">
        <f t="shared" si="6"/>
        <v>1</v>
      </c>
      <c r="AG24" s="159">
        <f t="shared" si="7"/>
        <v>-19.33045356371489</v>
      </c>
      <c r="AH24" s="147">
        <f t="shared" si="8"/>
        <v>0.71679265658747315</v>
      </c>
      <c r="AI24" s="159">
        <f t="shared" si="9"/>
        <v>12.542372881355929</v>
      </c>
      <c r="AJ24" s="164"/>
      <c r="AK24" s="165">
        <f t="shared" si="10"/>
        <v>0.97327222622798648</v>
      </c>
      <c r="AL24" s="147">
        <f t="shared" si="11"/>
        <v>1</v>
      </c>
      <c r="AM24" s="159">
        <f t="shared" si="12"/>
        <v>-2.6727773772013519</v>
      </c>
      <c r="AN24" s="147">
        <f t="shared" si="13"/>
        <v>0.96440247720830097</v>
      </c>
      <c r="AO24" s="159">
        <f t="shared" si="14"/>
        <v>0.91971445836194587</v>
      </c>
      <c r="AP24" s="164"/>
      <c r="AQ24" s="165">
        <f t="shared" si="15"/>
        <v>0.93105962014540589</v>
      </c>
      <c r="AR24" s="147">
        <f t="shared" si="16"/>
        <v>1</v>
      </c>
      <c r="AS24" s="159">
        <f t="shared" si="17"/>
        <v>-6.8940379854594109</v>
      </c>
      <c r="AT24" s="147">
        <f t="shared" si="18"/>
        <v>0.90967934479485724</v>
      </c>
      <c r="AU24" s="159">
        <f t="shared" si="19"/>
        <v>2.3503089822678276</v>
      </c>
      <c r="AV24" s="164"/>
      <c r="AW24" s="165">
        <f t="shared" si="20"/>
        <v>0.96657203070966768</v>
      </c>
      <c r="AX24" s="147">
        <f t="shared" si="21"/>
        <v>1</v>
      </c>
      <c r="AY24" s="159">
        <f t="shared" si="22"/>
        <v>-3.3427969290332316</v>
      </c>
      <c r="AZ24" s="147">
        <f t="shared" si="23"/>
        <v>0.95741581735600656</v>
      </c>
      <c r="BA24" s="159">
        <f t="shared" si="24"/>
        <v>0.95634657247953825</v>
      </c>
    </row>
    <row r="25" spans="18:53" x14ac:dyDescent="0.2">
      <c r="R25" s="162">
        <v>42403</v>
      </c>
      <c r="S25" s="148">
        <v>-9.6883533916098941E-3</v>
      </c>
      <c r="T25" s="148">
        <v>8.032128514056236E-2</v>
      </c>
      <c r="U25" s="148">
        <v>5.7034413469052581E-3</v>
      </c>
      <c r="V25" s="148">
        <v>4.992039011471272E-3</v>
      </c>
      <c r="W25" s="163">
        <v>-8.4333031555781611E-3</v>
      </c>
      <c r="X25" s="164"/>
      <c r="Y25" s="159">
        <f t="shared" si="0"/>
        <v>0.91610516129895581</v>
      </c>
      <c r="Z25" s="147">
        <f t="shared" si="1"/>
        <v>1</v>
      </c>
      <c r="AA25" s="159">
        <f t="shared" si="2"/>
        <v>-8.389483870104419</v>
      </c>
      <c r="AB25" s="147">
        <f t="shared" si="3"/>
        <v>0.8740479812340568</v>
      </c>
      <c r="AC25" s="159">
        <f t="shared" si="4"/>
        <v>4.8117701737059129</v>
      </c>
      <c r="AD25" s="164"/>
      <c r="AE25" s="165">
        <f t="shared" si="5"/>
        <v>0.87149028077753798</v>
      </c>
      <c r="AF25" s="147">
        <f t="shared" si="6"/>
        <v>1</v>
      </c>
      <c r="AG25" s="159">
        <f t="shared" si="7"/>
        <v>-12.850971922246202</v>
      </c>
      <c r="AH25" s="147">
        <f t="shared" si="8"/>
        <v>0.71679265658747315</v>
      </c>
      <c r="AI25" s="159">
        <f t="shared" si="9"/>
        <v>21.581920903954803</v>
      </c>
      <c r="AJ25" s="164"/>
      <c r="AK25" s="165">
        <f t="shared" si="10"/>
        <v>0.97882322728484972</v>
      </c>
      <c r="AL25" s="147">
        <f t="shared" si="11"/>
        <v>1</v>
      </c>
      <c r="AM25" s="159">
        <f t="shared" si="12"/>
        <v>-2.1176772715150283</v>
      </c>
      <c r="AN25" s="147">
        <f t="shared" si="13"/>
        <v>0.96440247720830097</v>
      </c>
      <c r="AO25" s="159">
        <f t="shared" si="14"/>
        <v>1.4953041305216408</v>
      </c>
      <c r="AP25" s="164"/>
      <c r="AQ25" s="165">
        <f t="shared" si="15"/>
        <v>0.93570750609117737</v>
      </c>
      <c r="AR25" s="147">
        <f t="shared" si="16"/>
        <v>1</v>
      </c>
      <c r="AS25" s="159">
        <f t="shared" si="17"/>
        <v>-6.4292493908822639</v>
      </c>
      <c r="AT25" s="147">
        <f t="shared" si="18"/>
        <v>0.90967934479485724</v>
      </c>
      <c r="AU25" s="159">
        <f t="shared" si="19"/>
        <v>2.8612457175434458</v>
      </c>
      <c r="AV25" s="164"/>
      <c r="AW25" s="165">
        <f t="shared" si="20"/>
        <v>0.9584206357529903</v>
      </c>
      <c r="AX25" s="147">
        <f t="shared" si="21"/>
        <v>1</v>
      </c>
      <c r="AY25" s="159">
        <f t="shared" si="22"/>
        <v>-4.1579364247009698</v>
      </c>
      <c r="AZ25" s="147">
        <f t="shared" si="23"/>
        <v>0.95741581735600656</v>
      </c>
      <c r="BA25" s="159">
        <f t="shared" si="24"/>
        <v>0.10495109635420921</v>
      </c>
    </row>
    <row r="26" spans="18:53" x14ac:dyDescent="0.2">
      <c r="R26" s="162">
        <v>42404</v>
      </c>
      <c r="S26" s="148">
        <v>2.4804267996951346E-2</v>
      </c>
      <c r="T26" s="148">
        <v>-1.7348203221809189E-2</v>
      </c>
      <c r="U26" s="148">
        <v>-2.7447300174573419E-3</v>
      </c>
      <c r="V26" s="148">
        <v>1.5267734362336416E-3</v>
      </c>
      <c r="W26" s="163">
        <v>6.2593450167456946E-3</v>
      </c>
      <c r="X26" s="164"/>
      <c r="Y26" s="159">
        <f t="shared" si="0"/>
        <v>0.93882847923320545</v>
      </c>
      <c r="Z26" s="147">
        <f t="shared" si="1"/>
        <v>1</v>
      </c>
      <c r="AA26" s="159">
        <f t="shared" si="2"/>
        <v>-6.1171520766794547</v>
      </c>
      <c r="AB26" s="147">
        <f t="shared" si="3"/>
        <v>0.8740479812340568</v>
      </c>
      <c r="AC26" s="159">
        <f t="shared" si="4"/>
        <v>7.4115494103293864</v>
      </c>
      <c r="AD26" s="164"/>
      <c r="AE26" s="165">
        <f t="shared" si="5"/>
        <v>0.85637149028077775</v>
      </c>
      <c r="AF26" s="147">
        <f t="shared" si="6"/>
        <v>1</v>
      </c>
      <c r="AG26" s="159">
        <f t="shared" si="7"/>
        <v>-14.362850971922224</v>
      </c>
      <c r="AH26" s="147">
        <f t="shared" si="8"/>
        <v>0.71679265658747315</v>
      </c>
      <c r="AI26" s="159">
        <f t="shared" si="9"/>
        <v>19.472693032015073</v>
      </c>
      <c r="AJ26" s="164"/>
      <c r="AK26" s="165">
        <f t="shared" si="10"/>
        <v>0.97613662179113647</v>
      </c>
      <c r="AL26" s="147">
        <f t="shared" si="11"/>
        <v>1</v>
      </c>
      <c r="AM26" s="159">
        <f t="shared" si="12"/>
        <v>-2.3863378208863528</v>
      </c>
      <c r="AN26" s="147">
        <f t="shared" si="13"/>
        <v>0.96440247720830097</v>
      </c>
      <c r="AO26" s="159">
        <f t="shared" si="14"/>
        <v>1.2167269226436308</v>
      </c>
      <c r="AP26" s="164"/>
      <c r="AQ26" s="165">
        <f t="shared" si="15"/>
        <v>0.93713611945556186</v>
      </c>
      <c r="AR26" s="147">
        <f t="shared" si="16"/>
        <v>1</v>
      </c>
      <c r="AS26" s="159">
        <f t="shared" si="17"/>
        <v>-6.2863880544438144</v>
      </c>
      <c r="AT26" s="147">
        <f t="shared" si="18"/>
        <v>0.90967934479485724</v>
      </c>
      <c r="AU26" s="159">
        <f t="shared" si="19"/>
        <v>3.0182915351228981</v>
      </c>
      <c r="AV26" s="164"/>
      <c r="AW26" s="165">
        <f t="shared" si="20"/>
        <v>0.96441972118333696</v>
      </c>
      <c r="AX26" s="147">
        <f t="shared" si="21"/>
        <v>1</v>
      </c>
      <c r="AY26" s="159">
        <f t="shared" si="22"/>
        <v>-3.5580278816663036</v>
      </c>
      <c r="AZ26" s="147">
        <f t="shared" si="23"/>
        <v>0.95741581735600656</v>
      </c>
      <c r="BA26" s="159">
        <f t="shared" si="24"/>
        <v>0.73154252315073931</v>
      </c>
    </row>
    <row r="27" spans="18:53" x14ac:dyDescent="0.2">
      <c r="R27" s="162">
        <v>42405</v>
      </c>
      <c r="S27" s="148">
        <v>8.1130417145747202E-5</v>
      </c>
      <c r="T27" s="148">
        <v>-2.6166456494325252E-2</v>
      </c>
      <c r="U27" s="148">
        <v>-8.4187519604965733E-3</v>
      </c>
      <c r="V27" s="148">
        <v>-1.8481296823200877E-2</v>
      </c>
      <c r="W27" s="163">
        <v>6.9427481832617021E-3</v>
      </c>
      <c r="X27" s="164"/>
      <c r="Y27" s="159">
        <f t="shared" si="0"/>
        <v>0.93890464677935392</v>
      </c>
      <c r="Z27" s="147">
        <f t="shared" si="1"/>
        <v>1</v>
      </c>
      <c r="AA27" s="159">
        <f t="shared" si="2"/>
        <v>-6.1095353220646071</v>
      </c>
      <c r="AB27" s="147">
        <f t="shared" si="3"/>
        <v>0.8740479812340568</v>
      </c>
      <c r="AC27" s="159">
        <f t="shared" si="4"/>
        <v>7.4202637541393148</v>
      </c>
      <c r="AD27" s="164"/>
      <c r="AE27" s="165">
        <f t="shared" si="5"/>
        <v>0.83396328293736532</v>
      </c>
      <c r="AF27" s="147">
        <f t="shared" si="6"/>
        <v>1</v>
      </c>
      <c r="AG27" s="159">
        <f t="shared" si="7"/>
        <v>-16.603671706263469</v>
      </c>
      <c r="AH27" s="147">
        <f t="shared" si="8"/>
        <v>0.71679265658747315</v>
      </c>
      <c r="AI27" s="159">
        <f t="shared" si="9"/>
        <v>16.346516007532976</v>
      </c>
      <c r="AJ27" s="164"/>
      <c r="AK27" s="165">
        <f t="shared" si="10"/>
        <v>0.96791876969271984</v>
      </c>
      <c r="AL27" s="147">
        <f t="shared" si="11"/>
        <v>1</v>
      </c>
      <c r="AM27" s="159">
        <f t="shared" si="12"/>
        <v>-3.2081230307280162</v>
      </c>
      <c r="AN27" s="147">
        <f t="shared" si="13"/>
        <v>0.96440247720830097</v>
      </c>
      <c r="AO27" s="159">
        <f t="shared" si="14"/>
        <v>0.36460840442857839</v>
      </c>
      <c r="AP27" s="164"/>
      <c r="AQ27" s="165">
        <f t="shared" si="15"/>
        <v>0.91981662866816094</v>
      </c>
      <c r="AR27" s="147">
        <f t="shared" si="16"/>
        <v>1</v>
      </c>
      <c r="AS27" s="159">
        <f t="shared" si="17"/>
        <v>-8.0183371331839055</v>
      </c>
      <c r="AT27" s="147">
        <f t="shared" si="18"/>
        <v>0.90967934479485724</v>
      </c>
      <c r="AU27" s="159">
        <f t="shared" si="19"/>
        <v>1.1143799110432451</v>
      </c>
      <c r="AV27" s="164"/>
      <c r="AW27" s="165">
        <f t="shared" si="20"/>
        <v>0.97111544445048448</v>
      </c>
      <c r="AX27" s="147">
        <f t="shared" si="21"/>
        <v>1</v>
      </c>
      <c r="AY27" s="159">
        <f t="shared" si="22"/>
        <v>-2.8884555549515523</v>
      </c>
      <c r="AZ27" s="147">
        <f t="shared" si="23"/>
        <v>0.95741581735600656</v>
      </c>
      <c r="BA27" s="159">
        <f t="shared" si="24"/>
        <v>1.4308962570005079</v>
      </c>
    </row>
    <row r="28" spans="18:53" x14ac:dyDescent="0.2">
      <c r="R28" s="162">
        <v>42408</v>
      </c>
      <c r="S28" s="148">
        <v>-7.4093103121916082E-3</v>
      </c>
      <c r="T28" s="148">
        <v>-3.8847523470378786E-2</v>
      </c>
      <c r="U28" s="148">
        <v>-8.3677738660136169E-3</v>
      </c>
      <c r="V28" s="148">
        <v>-1.4153878886199789E-2</v>
      </c>
      <c r="W28" s="163">
        <v>5.3968954613123031E-3</v>
      </c>
      <c r="X28" s="164"/>
      <c r="Y28" s="159">
        <f t="shared" si="0"/>
        <v>0.93194801089780699</v>
      </c>
      <c r="Z28" s="147">
        <f t="shared" si="1"/>
        <v>1</v>
      </c>
      <c r="AA28" s="159">
        <f t="shared" si="2"/>
        <v>-6.8051989102193016</v>
      </c>
      <c r="AB28" s="147">
        <f t="shared" si="3"/>
        <v>0.8740479812340568</v>
      </c>
      <c r="AC28" s="159">
        <f t="shared" si="4"/>
        <v>6.6243536861674226</v>
      </c>
      <c r="AD28" s="164"/>
      <c r="AE28" s="165">
        <f t="shared" si="5"/>
        <v>0.80156587473002183</v>
      </c>
      <c r="AF28" s="147">
        <f t="shared" si="6"/>
        <v>1</v>
      </c>
      <c r="AG28" s="159">
        <f t="shared" si="7"/>
        <v>-19.843412526997817</v>
      </c>
      <c r="AH28" s="147">
        <f t="shared" si="8"/>
        <v>0.71679265658747315</v>
      </c>
      <c r="AI28" s="159">
        <f t="shared" si="9"/>
        <v>11.826741996233531</v>
      </c>
      <c r="AJ28" s="164"/>
      <c r="AK28" s="165">
        <f t="shared" si="10"/>
        <v>0.95981944430726107</v>
      </c>
      <c r="AL28" s="147">
        <f t="shared" si="11"/>
        <v>1</v>
      </c>
      <c r="AM28" s="159">
        <f t="shared" si="12"/>
        <v>-4.0180555692738924</v>
      </c>
      <c r="AN28" s="147">
        <f t="shared" si="13"/>
        <v>0.95981944430726107</v>
      </c>
      <c r="AO28" s="159">
        <f t="shared" si="14"/>
        <v>0</v>
      </c>
      <c r="AP28" s="164"/>
      <c r="AQ28" s="165">
        <f t="shared" si="15"/>
        <v>0.90679765550847924</v>
      </c>
      <c r="AR28" s="147">
        <f t="shared" si="16"/>
        <v>1</v>
      </c>
      <c r="AS28" s="159">
        <f t="shared" si="17"/>
        <v>-9.3202344491520766</v>
      </c>
      <c r="AT28" s="147">
        <f t="shared" si="18"/>
        <v>0.90679765550847924</v>
      </c>
      <c r="AU28" s="159">
        <f t="shared" si="19"/>
        <v>0</v>
      </c>
      <c r="AV28" s="164"/>
      <c r="AW28" s="165">
        <f t="shared" si="20"/>
        <v>0.97635645298504969</v>
      </c>
      <c r="AX28" s="147">
        <f t="shared" si="21"/>
        <v>1</v>
      </c>
      <c r="AY28" s="159">
        <f t="shared" si="22"/>
        <v>-2.3643547014950306</v>
      </c>
      <c r="AZ28" s="147">
        <f t="shared" si="23"/>
        <v>0.95741581735600656</v>
      </c>
      <c r="BA28" s="159">
        <f t="shared" si="24"/>
        <v>1.9783082006467654</v>
      </c>
    </row>
    <row r="29" spans="18:53" x14ac:dyDescent="0.2">
      <c r="R29" s="162">
        <v>42409</v>
      </c>
      <c r="S29" s="148">
        <v>-5.7891654066718479E-3</v>
      </c>
      <c r="T29" s="148">
        <v>-5.8942404850117924E-2</v>
      </c>
      <c r="U29" s="148">
        <v>-1.0290712631699783E-5</v>
      </c>
      <c r="V29" s="148">
        <v>-6.636308701657434E-4</v>
      </c>
      <c r="W29" s="163">
        <v>-6.0900381478546182E-3</v>
      </c>
      <c r="X29" s="164"/>
      <c r="Y29" s="159">
        <f t="shared" si="0"/>
        <v>0.92655280971230081</v>
      </c>
      <c r="Z29" s="147">
        <f t="shared" si="1"/>
        <v>1</v>
      </c>
      <c r="AA29" s="159">
        <f t="shared" si="2"/>
        <v>-7.3447190287699193</v>
      </c>
      <c r="AB29" s="147">
        <f t="shared" si="3"/>
        <v>0.8740479812340568</v>
      </c>
      <c r="AC29" s="159">
        <f t="shared" si="4"/>
        <v>6.0070876662987231</v>
      </c>
      <c r="AD29" s="164"/>
      <c r="AE29" s="165">
        <f t="shared" si="5"/>
        <v>0.75431965442764592</v>
      </c>
      <c r="AF29" s="147">
        <f t="shared" si="6"/>
        <v>1</v>
      </c>
      <c r="AG29" s="159">
        <f t="shared" si="7"/>
        <v>-24.568034557235407</v>
      </c>
      <c r="AH29" s="147">
        <f t="shared" si="8"/>
        <v>0.71679265658747315</v>
      </c>
      <c r="AI29" s="159">
        <f t="shared" si="9"/>
        <v>5.2354048964218425</v>
      </c>
      <c r="AJ29" s="164"/>
      <c r="AK29" s="165">
        <f t="shared" si="10"/>
        <v>0.95980956708118137</v>
      </c>
      <c r="AL29" s="147">
        <f t="shared" si="11"/>
        <v>1</v>
      </c>
      <c r="AM29" s="159">
        <f t="shared" si="12"/>
        <v>-4.0190432918818626</v>
      </c>
      <c r="AN29" s="147">
        <f t="shared" si="13"/>
        <v>0.95980956708118137</v>
      </c>
      <c r="AO29" s="159">
        <f t="shared" si="14"/>
        <v>0</v>
      </c>
      <c r="AP29" s="164"/>
      <c r="AQ29" s="165">
        <f t="shared" si="15"/>
        <v>0.90619587659128986</v>
      </c>
      <c r="AR29" s="147">
        <f t="shared" si="16"/>
        <v>1</v>
      </c>
      <c r="AS29" s="159">
        <f t="shared" si="17"/>
        <v>-9.3804123408710147</v>
      </c>
      <c r="AT29" s="147">
        <f t="shared" si="18"/>
        <v>0.90619587659128986</v>
      </c>
      <c r="AU29" s="159">
        <f t="shared" si="19"/>
        <v>0</v>
      </c>
      <c r="AV29" s="164"/>
      <c r="AW29" s="165">
        <f t="shared" si="20"/>
        <v>0.97041040494046671</v>
      </c>
      <c r="AX29" s="147">
        <f t="shared" si="21"/>
        <v>1</v>
      </c>
      <c r="AY29" s="159">
        <f t="shared" si="22"/>
        <v>-2.9589595059533291</v>
      </c>
      <c r="AZ29" s="147">
        <f t="shared" si="23"/>
        <v>0.95741581735600656</v>
      </c>
      <c r="BA29" s="159">
        <f t="shared" si="24"/>
        <v>1.3572564134511502</v>
      </c>
    </row>
    <row r="30" spans="18:53" x14ac:dyDescent="0.2">
      <c r="R30" s="162">
        <v>42410</v>
      </c>
      <c r="S30" s="148">
        <v>9.5906176357773987E-4</v>
      </c>
      <c r="T30" s="148">
        <v>-1.7537580529706553E-2</v>
      </c>
      <c r="U30" s="148">
        <v>-1.9140922468974253E-3</v>
      </c>
      <c r="V30" s="148">
        <v>-1.8896345446794971E-4</v>
      </c>
      <c r="W30" s="163">
        <v>2.7370078682608864E-4</v>
      </c>
      <c r="X30" s="164"/>
      <c r="Y30" s="159">
        <f t="shared" si="0"/>
        <v>0.92744143108403143</v>
      </c>
      <c r="Z30" s="147">
        <f t="shared" si="1"/>
        <v>1</v>
      </c>
      <c r="AA30" s="159">
        <f t="shared" si="2"/>
        <v>-7.2558568915968564</v>
      </c>
      <c r="AB30" s="147">
        <f t="shared" si="3"/>
        <v>0.8740479812340568</v>
      </c>
      <c r="AC30" s="159">
        <f t="shared" si="4"/>
        <v>6.108755010747708</v>
      </c>
      <c r="AD30" s="164"/>
      <c r="AE30" s="165">
        <f t="shared" si="5"/>
        <v>0.74109071274298066</v>
      </c>
      <c r="AF30" s="147">
        <f t="shared" si="6"/>
        <v>1</v>
      </c>
      <c r="AG30" s="159">
        <f t="shared" si="7"/>
        <v>-25.890928725701933</v>
      </c>
      <c r="AH30" s="147">
        <f t="shared" si="8"/>
        <v>0.71679265658747315</v>
      </c>
      <c r="AI30" s="159">
        <f t="shared" si="9"/>
        <v>3.3898305084745686</v>
      </c>
      <c r="AJ30" s="164"/>
      <c r="AK30" s="165">
        <f t="shared" si="10"/>
        <v>0.95797240303033326</v>
      </c>
      <c r="AL30" s="147">
        <f t="shared" si="11"/>
        <v>1</v>
      </c>
      <c r="AM30" s="159">
        <f t="shared" si="12"/>
        <v>-4.2027596969666732</v>
      </c>
      <c r="AN30" s="147">
        <f t="shared" si="13"/>
        <v>0.95797240303033326</v>
      </c>
      <c r="AO30" s="159">
        <f t="shared" si="14"/>
        <v>0</v>
      </c>
      <c r="AP30" s="164"/>
      <c r="AQ30" s="165">
        <f t="shared" si="15"/>
        <v>0.90602463868802452</v>
      </c>
      <c r="AR30" s="147">
        <f t="shared" si="16"/>
        <v>1</v>
      </c>
      <c r="AS30" s="159">
        <f t="shared" si="17"/>
        <v>-9.3975361311975476</v>
      </c>
      <c r="AT30" s="147">
        <f t="shared" si="18"/>
        <v>0.90602463868802452</v>
      </c>
      <c r="AU30" s="159">
        <f t="shared" si="19"/>
        <v>0</v>
      </c>
      <c r="AV30" s="164"/>
      <c r="AW30" s="165">
        <f t="shared" si="20"/>
        <v>0.97067600703184309</v>
      </c>
      <c r="AX30" s="147">
        <f t="shared" si="21"/>
        <v>1</v>
      </c>
      <c r="AY30" s="159">
        <f t="shared" si="22"/>
        <v>-2.9323992968156909</v>
      </c>
      <c r="AZ30" s="147">
        <f t="shared" si="23"/>
        <v>0.95741581735600656</v>
      </c>
      <c r="BA30" s="159">
        <f t="shared" si="24"/>
        <v>1.3849979742820404</v>
      </c>
    </row>
    <row r="31" spans="18:53" x14ac:dyDescent="0.2">
      <c r="R31" s="162">
        <v>42411</v>
      </c>
      <c r="S31" s="148">
        <v>-2.4008322155000261E-2</v>
      </c>
      <c r="T31" s="148">
        <v>-4.5173041894353338E-2</v>
      </c>
      <c r="U31" s="148">
        <v>-5.0006186332329783E-3</v>
      </c>
      <c r="V31" s="148">
        <v>-1.2301145874958119E-2</v>
      </c>
      <c r="W31" s="163">
        <v>-5.9452338903040435E-3</v>
      </c>
      <c r="X31" s="164"/>
      <c r="Y31" s="159">
        <f t="shared" si="0"/>
        <v>0.90517511842667153</v>
      </c>
      <c r="Z31" s="147">
        <f t="shared" si="1"/>
        <v>1</v>
      </c>
      <c r="AA31" s="159">
        <f t="shared" si="2"/>
        <v>-9.4824881573328472</v>
      </c>
      <c r="AB31" s="147">
        <f t="shared" si="3"/>
        <v>0.8740479812340568</v>
      </c>
      <c r="AC31" s="159">
        <f t="shared" si="4"/>
        <v>3.5612618369836784</v>
      </c>
      <c r="AD31" s="164"/>
      <c r="AE31" s="165">
        <f t="shared" si="5"/>
        <v>0.70761339092872577</v>
      </c>
      <c r="AF31" s="147">
        <f t="shared" si="6"/>
        <v>1</v>
      </c>
      <c r="AG31" s="159">
        <f t="shared" si="7"/>
        <v>-29.238660907127421</v>
      </c>
      <c r="AH31" s="147">
        <f t="shared" si="8"/>
        <v>0.70761339092872577</v>
      </c>
      <c r="AI31" s="159">
        <f t="shared" si="9"/>
        <v>0</v>
      </c>
      <c r="AJ31" s="164"/>
      <c r="AK31" s="165">
        <f t="shared" si="10"/>
        <v>0.95318194838161685</v>
      </c>
      <c r="AL31" s="147">
        <f t="shared" si="11"/>
        <v>1</v>
      </c>
      <c r="AM31" s="159">
        <f t="shared" si="12"/>
        <v>-4.681805161838315</v>
      </c>
      <c r="AN31" s="147">
        <f t="shared" si="13"/>
        <v>0.95318194838161685</v>
      </c>
      <c r="AO31" s="159">
        <f t="shared" si="14"/>
        <v>0</v>
      </c>
      <c r="AP31" s="164"/>
      <c r="AQ31" s="165">
        <f t="shared" si="15"/>
        <v>0.89487949744121686</v>
      </c>
      <c r="AR31" s="147">
        <f t="shared" si="16"/>
        <v>1</v>
      </c>
      <c r="AS31" s="159">
        <f t="shared" si="17"/>
        <v>-10.512050255878314</v>
      </c>
      <c r="AT31" s="147">
        <f t="shared" si="18"/>
        <v>0.89487949744121686</v>
      </c>
      <c r="AU31" s="159">
        <f t="shared" si="19"/>
        <v>0</v>
      </c>
      <c r="AV31" s="164"/>
      <c r="AW31" s="165">
        <f t="shared" si="20"/>
        <v>0.96490511113833244</v>
      </c>
      <c r="AX31" s="147">
        <f t="shared" si="21"/>
        <v>1</v>
      </c>
      <c r="AY31" s="159">
        <f t="shared" si="22"/>
        <v>-3.5094888861667561</v>
      </c>
      <c r="AZ31" s="147">
        <f t="shared" si="23"/>
        <v>0.95741581735600656</v>
      </c>
      <c r="BA31" s="159">
        <f t="shared" si="24"/>
        <v>0.78224044835693907</v>
      </c>
    </row>
    <row r="32" spans="18:53" x14ac:dyDescent="0.2">
      <c r="R32" s="162">
        <v>42412</v>
      </c>
      <c r="S32" s="148">
        <v>-2.5244025580611895E-3</v>
      </c>
      <c r="T32" s="148">
        <v>0.12323540633346042</v>
      </c>
      <c r="U32" s="148">
        <v>6.4972073407043585E-3</v>
      </c>
      <c r="V32" s="148">
        <v>1.9518009053731911E-2</v>
      </c>
      <c r="W32" s="163">
        <v>3.9697585793721443E-3</v>
      </c>
      <c r="X32" s="164"/>
      <c r="Y32" s="159">
        <f t="shared" si="0"/>
        <v>0.90289009204222193</v>
      </c>
      <c r="Z32" s="147">
        <f t="shared" si="1"/>
        <v>1</v>
      </c>
      <c r="AA32" s="159">
        <f t="shared" si="2"/>
        <v>-9.710990795777807</v>
      </c>
      <c r="AB32" s="147">
        <f t="shared" si="3"/>
        <v>0.8740479812340568</v>
      </c>
      <c r="AC32" s="159">
        <f t="shared" si="4"/>
        <v>3.2998315226863548</v>
      </c>
      <c r="AD32" s="164"/>
      <c r="AE32" s="165">
        <f t="shared" si="5"/>
        <v>0.79481641468682507</v>
      </c>
      <c r="AF32" s="147">
        <f t="shared" si="6"/>
        <v>1</v>
      </c>
      <c r="AG32" s="159">
        <f t="shared" si="7"/>
        <v>-20.518358531317492</v>
      </c>
      <c r="AH32" s="147">
        <f t="shared" si="8"/>
        <v>0.70761339092872577</v>
      </c>
      <c r="AI32" s="159">
        <f t="shared" si="9"/>
        <v>12.323540633346042</v>
      </c>
      <c r="AJ32" s="164"/>
      <c r="AK32" s="165">
        <f t="shared" si="10"/>
        <v>0.95937496913366882</v>
      </c>
      <c r="AL32" s="147">
        <f t="shared" si="11"/>
        <v>1</v>
      </c>
      <c r="AM32" s="159">
        <f t="shared" si="12"/>
        <v>-4.062503086633118</v>
      </c>
      <c r="AN32" s="147">
        <f t="shared" si="13"/>
        <v>0.95318194838161685</v>
      </c>
      <c r="AO32" s="159">
        <f t="shared" si="14"/>
        <v>0.64972073407044062</v>
      </c>
      <c r="AP32" s="164"/>
      <c r="AQ32" s="165">
        <f t="shared" si="15"/>
        <v>0.91234576357427355</v>
      </c>
      <c r="AR32" s="147">
        <f t="shared" si="16"/>
        <v>1</v>
      </c>
      <c r="AS32" s="159">
        <f t="shared" si="17"/>
        <v>-8.7654236425726459</v>
      </c>
      <c r="AT32" s="147">
        <f t="shared" si="18"/>
        <v>0.89487949744121686</v>
      </c>
      <c r="AU32" s="159">
        <f t="shared" si="19"/>
        <v>1.9518009053731857</v>
      </c>
      <c r="AV32" s="164"/>
      <c r="AW32" s="165">
        <f t="shared" si="20"/>
        <v>0.96873555148155377</v>
      </c>
      <c r="AX32" s="147">
        <f t="shared" si="21"/>
        <v>1</v>
      </c>
      <c r="AY32" s="159">
        <f t="shared" si="22"/>
        <v>-3.1264448518446231</v>
      </c>
      <c r="AZ32" s="147">
        <f t="shared" si="23"/>
        <v>0.95741581735600656</v>
      </c>
      <c r="BA32" s="159">
        <f t="shared" si="24"/>
        <v>1.1823216120251403</v>
      </c>
    </row>
    <row r="33" spans="18:53" x14ac:dyDescent="0.2">
      <c r="R33" s="162">
        <v>42416</v>
      </c>
      <c r="S33" s="148">
        <v>6.2460446303276296E-3</v>
      </c>
      <c r="T33" s="148">
        <v>-1.3586956521739246E-2</v>
      </c>
      <c r="U33" s="148">
        <v>3.2224853289406497E-3</v>
      </c>
      <c r="V33" s="148">
        <v>1.651669365823305E-2</v>
      </c>
      <c r="W33" s="163">
        <v>-2.2288244373138591E-3</v>
      </c>
      <c r="X33" s="164"/>
      <c r="Y33" s="159">
        <f t="shared" si="0"/>
        <v>0.90852958385339821</v>
      </c>
      <c r="Z33" s="147">
        <f t="shared" si="1"/>
        <v>1</v>
      </c>
      <c r="AA33" s="159">
        <f t="shared" si="2"/>
        <v>-9.1470416146601785</v>
      </c>
      <c r="AB33" s="147">
        <f t="shared" si="3"/>
        <v>0.8740479812340568</v>
      </c>
      <c r="AC33" s="159">
        <f t="shared" si="4"/>
        <v>3.9450468806823733</v>
      </c>
      <c r="AD33" s="164"/>
      <c r="AE33" s="165">
        <f t="shared" si="5"/>
        <v>0.78401727861771053</v>
      </c>
      <c r="AF33" s="147">
        <f t="shared" si="6"/>
        <v>1</v>
      </c>
      <c r="AG33" s="159">
        <f t="shared" si="7"/>
        <v>-21.598272138228946</v>
      </c>
      <c r="AH33" s="147">
        <f t="shared" si="8"/>
        <v>0.70761339092872577</v>
      </c>
      <c r="AI33" s="159">
        <f t="shared" si="9"/>
        <v>10.797405570392963</v>
      </c>
      <c r="AJ33" s="164"/>
      <c r="AK33" s="165">
        <f t="shared" si="10"/>
        <v>0.96246654089665495</v>
      </c>
      <c r="AL33" s="147">
        <f t="shared" si="11"/>
        <v>1</v>
      </c>
      <c r="AM33" s="159">
        <f t="shared" si="12"/>
        <v>-3.7533459103345046</v>
      </c>
      <c r="AN33" s="147">
        <f t="shared" si="13"/>
        <v>0.95318194838161685</v>
      </c>
      <c r="AO33" s="159">
        <f t="shared" si="14"/>
        <v>0.97406298249795586</v>
      </c>
      <c r="AP33" s="164"/>
      <c r="AQ33" s="165">
        <f t="shared" si="15"/>
        <v>0.92741469906161655</v>
      </c>
      <c r="AR33" s="147">
        <f t="shared" si="16"/>
        <v>1</v>
      </c>
      <c r="AS33" s="159">
        <f t="shared" si="17"/>
        <v>-7.2585300938383446</v>
      </c>
      <c r="AT33" s="147">
        <f t="shared" si="18"/>
        <v>0.89487949744121686</v>
      </c>
      <c r="AU33" s="159">
        <f t="shared" si="19"/>
        <v>3.635707568832403</v>
      </c>
      <c r="AV33" s="164"/>
      <c r="AW33" s="165">
        <f t="shared" si="20"/>
        <v>0.96657641001111694</v>
      </c>
      <c r="AX33" s="147">
        <f t="shared" si="21"/>
        <v>1</v>
      </c>
      <c r="AY33" s="159">
        <f t="shared" si="22"/>
        <v>-3.3423589988883062</v>
      </c>
      <c r="AZ33" s="147">
        <f t="shared" si="23"/>
        <v>0.95741581735600656</v>
      </c>
      <c r="BA33" s="159">
        <f t="shared" si="24"/>
        <v>0.95680398099210562</v>
      </c>
    </row>
    <row r="34" spans="18:53" x14ac:dyDescent="0.2">
      <c r="R34" s="162">
        <v>42417</v>
      </c>
      <c r="S34" s="148">
        <v>5.9885151763741096E-3</v>
      </c>
      <c r="T34" s="148">
        <v>5.5785123966942241E-2</v>
      </c>
      <c r="U34" s="148">
        <v>7.0194883162464361E-3</v>
      </c>
      <c r="V34" s="148">
        <v>1.6480443980206649E-2</v>
      </c>
      <c r="W34" s="163">
        <v>-1.556348702339682E-4</v>
      </c>
      <c r="X34" s="164"/>
      <c r="Y34" s="159">
        <f t="shared" si="0"/>
        <v>0.91397032705448911</v>
      </c>
      <c r="Z34" s="147">
        <f t="shared" si="1"/>
        <v>1</v>
      </c>
      <c r="AA34" s="159">
        <f t="shared" si="2"/>
        <v>-8.6029672945510889</v>
      </c>
      <c r="AB34" s="147">
        <f t="shared" si="3"/>
        <v>0.8740479812340568</v>
      </c>
      <c r="AC34" s="159">
        <f t="shared" si="4"/>
        <v>4.5675233714362538</v>
      </c>
      <c r="AD34" s="164"/>
      <c r="AE34" s="165">
        <f t="shared" si="5"/>
        <v>0.8277537796976242</v>
      </c>
      <c r="AF34" s="147">
        <f t="shared" si="6"/>
        <v>1</v>
      </c>
      <c r="AG34" s="159">
        <f t="shared" si="7"/>
        <v>-17.22462203023758</v>
      </c>
      <c r="AH34" s="147">
        <f t="shared" si="8"/>
        <v>0.70761339092872577</v>
      </c>
      <c r="AI34" s="159">
        <f t="shared" si="9"/>
        <v>16.978252575352911</v>
      </c>
      <c r="AJ34" s="164"/>
      <c r="AK34" s="165">
        <f t="shared" si="10"/>
        <v>0.96922256353525715</v>
      </c>
      <c r="AL34" s="147">
        <f t="shared" si="11"/>
        <v>1</v>
      </c>
      <c r="AM34" s="159">
        <f t="shared" si="12"/>
        <v>-3.0777436464742847</v>
      </c>
      <c r="AN34" s="147">
        <f t="shared" si="13"/>
        <v>0.95318194838161685</v>
      </c>
      <c r="AO34" s="159">
        <f t="shared" si="14"/>
        <v>1.6828492378475328</v>
      </c>
      <c r="AP34" s="164"/>
      <c r="AQ34" s="165">
        <f t="shared" si="15"/>
        <v>0.94269890505592169</v>
      </c>
      <c r="AR34" s="147">
        <f t="shared" si="16"/>
        <v>1</v>
      </c>
      <c r="AS34" s="159">
        <f t="shared" si="17"/>
        <v>-5.7301094944078308</v>
      </c>
      <c r="AT34" s="147">
        <f t="shared" si="18"/>
        <v>0.89487949744121686</v>
      </c>
      <c r="AU34" s="159">
        <f t="shared" si="19"/>
        <v>5.3436700417696175</v>
      </c>
      <c r="AV34" s="164"/>
      <c r="AW34" s="165">
        <f t="shared" si="20"/>
        <v>0.96642597701697364</v>
      </c>
      <c r="AX34" s="147">
        <f t="shared" si="21"/>
        <v>1</v>
      </c>
      <c r="AY34" s="159">
        <f t="shared" si="22"/>
        <v>-3.3574022983026364</v>
      </c>
      <c r="AZ34" s="147">
        <f t="shared" si="23"/>
        <v>0.95741581735600656</v>
      </c>
      <c r="BA34" s="159">
        <f t="shared" si="24"/>
        <v>0.94109158190528708</v>
      </c>
    </row>
    <row r="35" spans="18:53" x14ac:dyDescent="0.2">
      <c r="R35" s="162">
        <v>42418</v>
      </c>
      <c r="S35" s="148">
        <v>1.4216205931120829E-2</v>
      </c>
      <c r="T35" s="148">
        <v>3.5877364644487653E-3</v>
      </c>
      <c r="U35" s="148">
        <v>-2.0483658931791382E-3</v>
      </c>
      <c r="V35" s="148">
        <v>-4.6657186452289112E-3</v>
      </c>
      <c r="W35" s="163">
        <v>3.9151263202398603E-3</v>
      </c>
      <c r="X35" s="164"/>
      <c r="Y35" s="159">
        <f t="shared" si="0"/>
        <v>0.92696351743882954</v>
      </c>
      <c r="Z35" s="147">
        <f t="shared" si="1"/>
        <v>1</v>
      </c>
      <c r="AA35" s="159">
        <f t="shared" si="2"/>
        <v>-7.3036482561170457</v>
      </c>
      <c r="AB35" s="147">
        <f t="shared" si="3"/>
        <v>0.8740479812340568</v>
      </c>
      <c r="AC35" s="159">
        <f t="shared" si="4"/>
        <v>6.0540768173918771</v>
      </c>
      <c r="AD35" s="164"/>
      <c r="AE35" s="165">
        <f t="shared" si="5"/>
        <v>0.83072354211663069</v>
      </c>
      <c r="AF35" s="147">
        <f t="shared" si="6"/>
        <v>1</v>
      </c>
      <c r="AG35" s="159">
        <f t="shared" si="7"/>
        <v>-16.927645788336932</v>
      </c>
      <c r="AH35" s="147">
        <f t="shared" si="8"/>
        <v>0.70761339092872577</v>
      </c>
      <c r="AI35" s="159">
        <f t="shared" si="9"/>
        <v>17.397939717665004</v>
      </c>
      <c r="AJ35" s="164"/>
      <c r="AK35" s="165">
        <f t="shared" si="10"/>
        <v>0.96723724109321185</v>
      </c>
      <c r="AL35" s="147">
        <f t="shared" si="11"/>
        <v>1</v>
      </c>
      <c r="AM35" s="159">
        <f t="shared" si="12"/>
        <v>-3.2762758906788148</v>
      </c>
      <c r="AN35" s="147">
        <f t="shared" si="13"/>
        <v>0.95318194838161685</v>
      </c>
      <c r="AO35" s="159">
        <f t="shared" si="14"/>
        <v>1.4745655575474466</v>
      </c>
      <c r="AP35" s="164"/>
      <c r="AQ35" s="165">
        <f t="shared" si="15"/>
        <v>0.93830053719776541</v>
      </c>
      <c r="AR35" s="147">
        <f t="shared" si="16"/>
        <v>1</v>
      </c>
      <c r="AS35" s="159">
        <f t="shared" si="17"/>
        <v>-6.1699462802234599</v>
      </c>
      <c r="AT35" s="147">
        <f t="shared" si="18"/>
        <v>0.89487949744121686</v>
      </c>
      <c r="AU35" s="159">
        <f t="shared" si="19"/>
        <v>4.8521661162988927</v>
      </c>
      <c r="AV35" s="164"/>
      <c r="AW35" s="165">
        <f t="shared" si="20"/>
        <v>0.97020965679615634</v>
      </c>
      <c r="AX35" s="147">
        <f t="shared" si="21"/>
        <v>1</v>
      </c>
      <c r="AY35" s="159">
        <f t="shared" si="22"/>
        <v>-2.9790343203843661</v>
      </c>
      <c r="AZ35" s="147">
        <f t="shared" si="23"/>
        <v>0.95741581735600656</v>
      </c>
      <c r="BA35" s="159">
        <f t="shared" si="24"/>
        <v>1.3362887063513496</v>
      </c>
    </row>
    <row r="36" spans="18:53" x14ac:dyDescent="0.2">
      <c r="R36" s="162">
        <v>42419</v>
      </c>
      <c r="S36" s="148">
        <v>-7.0486706689536494E-3</v>
      </c>
      <c r="T36" s="148">
        <v>-3.672408189795251E-2</v>
      </c>
      <c r="U36" s="148">
        <v>1.3275330351469883E-4</v>
      </c>
      <c r="V36" s="148">
        <v>-2.60711324778784E-5</v>
      </c>
      <c r="W36" s="163">
        <v>7.2874784301739841E-3</v>
      </c>
      <c r="X36" s="164"/>
      <c r="Y36" s="159">
        <f t="shared" si="0"/>
        <v>0.92042965688226841</v>
      </c>
      <c r="Z36" s="147">
        <f t="shared" si="1"/>
        <v>1</v>
      </c>
      <c r="AA36" s="159">
        <f t="shared" si="2"/>
        <v>-7.9570343117731586</v>
      </c>
      <c r="AB36" s="147">
        <f t="shared" si="3"/>
        <v>0.8740479812340568</v>
      </c>
      <c r="AC36" s="159">
        <f t="shared" si="4"/>
        <v>5.3065365568061758</v>
      </c>
      <c r="AD36" s="164"/>
      <c r="AE36" s="165">
        <f t="shared" si="5"/>
        <v>0.80021598272138239</v>
      </c>
      <c r="AF36" s="147">
        <f t="shared" si="6"/>
        <v>1</v>
      </c>
      <c r="AG36" s="159">
        <f t="shared" si="7"/>
        <v>-19.978401727861762</v>
      </c>
      <c r="AH36" s="147">
        <f t="shared" si="8"/>
        <v>0.70761339092872577</v>
      </c>
      <c r="AI36" s="159">
        <f t="shared" si="9"/>
        <v>13.086608164822589</v>
      </c>
      <c r="AJ36" s="164"/>
      <c r="AK36" s="165">
        <f t="shared" si="10"/>
        <v>0.96736564503224942</v>
      </c>
      <c r="AL36" s="147">
        <f t="shared" si="11"/>
        <v>1</v>
      </c>
      <c r="AM36" s="159">
        <f t="shared" si="12"/>
        <v>-3.2634354967750578</v>
      </c>
      <c r="AN36" s="147">
        <f t="shared" si="13"/>
        <v>0.95318194838161685</v>
      </c>
      <c r="AO36" s="159">
        <f t="shared" si="14"/>
        <v>1.48803664134793</v>
      </c>
      <c r="AP36" s="164"/>
      <c r="AQ36" s="165">
        <f t="shared" si="15"/>
        <v>0.93827607464015605</v>
      </c>
      <c r="AR36" s="147">
        <f t="shared" si="16"/>
        <v>1</v>
      </c>
      <c r="AS36" s="159">
        <f t="shared" si="17"/>
        <v>-6.172392535984395</v>
      </c>
      <c r="AT36" s="147">
        <f t="shared" si="18"/>
        <v>0.89487949744121686</v>
      </c>
      <c r="AU36" s="159">
        <f t="shared" si="19"/>
        <v>4.8494325015854827</v>
      </c>
      <c r="AV36" s="164"/>
      <c r="AW36" s="165">
        <f t="shared" si="20"/>
        <v>0.97728003874280478</v>
      </c>
      <c r="AX36" s="147">
        <f t="shared" si="21"/>
        <v>1</v>
      </c>
      <c r="AY36" s="159">
        <f t="shared" si="22"/>
        <v>-2.271996125719522</v>
      </c>
      <c r="AZ36" s="147">
        <f t="shared" si="23"/>
        <v>0.95741581735600656</v>
      </c>
      <c r="BA36" s="159">
        <f t="shared" si="24"/>
        <v>2.0747747244927628</v>
      </c>
    </row>
    <row r="37" spans="18:53" x14ac:dyDescent="0.2">
      <c r="R37" s="162">
        <v>42422</v>
      </c>
      <c r="S37" s="148">
        <v>1.1390320926340625E-2</v>
      </c>
      <c r="T37" s="148">
        <v>6.2078272604588314E-2</v>
      </c>
      <c r="U37" s="148">
        <v>4.8397471895771371E-3</v>
      </c>
      <c r="V37" s="148">
        <v>1.4454212683415291E-2</v>
      </c>
      <c r="W37" s="163">
        <v>-1.0462542891979927E-3</v>
      </c>
      <c r="X37" s="164"/>
      <c r="Y37" s="159">
        <f t="shared" si="0"/>
        <v>0.93091364606427907</v>
      </c>
      <c r="Z37" s="147">
        <f t="shared" si="1"/>
        <v>1</v>
      </c>
      <c r="AA37" s="159">
        <f t="shared" si="2"/>
        <v>-6.9086353935720934</v>
      </c>
      <c r="AB37" s="147">
        <f t="shared" si="3"/>
        <v>0.8740479812340568</v>
      </c>
      <c r="AC37" s="159">
        <f t="shared" si="4"/>
        <v>6.5060118038296224</v>
      </c>
      <c r="AD37" s="164"/>
      <c r="AE37" s="165">
        <f t="shared" si="5"/>
        <v>0.84989200863930892</v>
      </c>
      <c r="AF37" s="147">
        <f t="shared" si="6"/>
        <v>1</v>
      </c>
      <c r="AG37" s="159">
        <f t="shared" si="7"/>
        <v>-15.010799136069108</v>
      </c>
      <c r="AH37" s="147">
        <f t="shared" si="8"/>
        <v>0.70761339092872577</v>
      </c>
      <c r="AI37" s="159">
        <f t="shared" si="9"/>
        <v>20.106829454406711</v>
      </c>
      <c r="AJ37" s="164"/>
      <c r="AK37" s="165">
        <f t="shared" si="10"/>
        <v>0.97204745019408767</v>
      </c>
      <c r="AL37" s="147">
        <f t="shared" si="11"/>
        <v>1</v>
      </c>
      <c r="AM37" s="159">
        <f t="shared" si="12"/>
        <v>-2.795254980591233</v>
      </c>
      <c r="AN37" s="147">
        <f t="shared" si="13"/>
        <v>0.95318194838161685</v>
      </c>
      <c r="AO37" s="159">
        <f t="shared" si="14"/>
        <v>1.9792130814585893</v>
      </c>
      <c r="AP37" s="164"/>
      <c r="AQ37" s="165">
        <f t="shared" si="15"/>
        <v>0.95183811657876494</v>
      </c>
      <c r="AR37" s="147">
        <f t="shared" si="16"/>
        <v>1</v>
      </c>
      <c r="AS37" s="159">
        <f t="shared" si="17"/>
        <v>-4.8161883421235068</v>
      </c>
      <c r="AT37" s="147">
        <f t="shared" si="18"/>
        <v>0.89487949744121686</v>
      </c>
      <c r="AU37" s="159">
        <f t="shared" si="19"/>
        <v>6.3649484986987979</v>
      </c>
      <c r="AV37" s="164"/>
      <c r="AW37" s="165">
        <f t="shared" si="20"/>
        <v>0.9762575553105225</v>
      </c>
      <c r="AX37" s="147">
        <f t="shared" si="21"/>
        <v>1</v>
      </c>
      <c r="AY37" s="159">
        <f t="shared" si="22"/>
        <v>-2.3742444689477504</v>
      </c>
      <c r="AZ37" s="147">
        <f t="shared" si="23"/>
        <v>0.95741581735600656</v>
      </c>
      <c r="BA37" s="159">
        <f t="shared" si="24"/>
        <v>1.967978553618339</v>
      </c>
    </row>
    <row r="38" spans="18:53" x14ac:dyDescent="0.2">
      <c r="R38" s="162">
        <v>42423</v>
      </c>
      <c r="S38" s="148">
        <v>-6.2181420298363932E-3</v>
      </c>
      <c r="T38" s="148">
        <v>1.2388818297331738E-2</v>
      </c>
      <c r="U38" s="148">
        <v>-3.0788615325211266E-3</v>
      </c>
      <c r="V38" s="148">
        <v>-1.2454381906964795E-2</v>
      </c>
      <c r="W38" s="163">
        <v>3.7196241659735669E-3</v>
      </c>
      <c r="X38" s="164"/>
      <c r="Y38" s="159">
        <f t="shared" si="0"/>
        <v>0.92512509279553856</v>
      </c>
      <c r="Z38" s="147">
        <f t="shared" si="1"/>
        <v>1</v>
      </c>
      <c r="AA38" s="159">
        <f t="shared" si="2"/>
        <v>-7.4874907204461438</v>
      </c>
      <c r="AB38" s="147">
        <f t="shared" si="3"/>
        <v>0.8740479812340568</v>
      </c>
      <c r="AC38" s="159">
        <f t="shared" si="4"/>
        <v>5.8437422954019818</v>
      </c>
      <c r="AD38" s="164"/>
      <c r="AE38" s="165">
        <f t="shared" si="5"/>
        <v>0.86042116630669563</v>
      </c>
      <c r="AF38" s="147">
        <f t="shared" si="6"/>
        <v>1</v>
      </c>
      <c r="AG38" s="159">
        <f t="shared" si="7"/>
        <v>-13.957883369330437</v>
      </c>
      <c r="AH38" s="147">
        <f t="shared" si="8"/>
        <v>0.70761339092872577</v>
      </c>
      <c r="AI38" s="159">
        <f t="shared" si="9"/>
        <v>21.594811140785971</v>
      </c>
      <c r="AJ38" s="164"/>
      <c r="AK38" s="165">
        <f t="shared" si="10"/>
        <v>0.96905465069189989</v>
      </c>
      <c r="AL38" s="147">
        <f t="shared" si="11"/>
        <v>1</v>
      </c>
      <c r="AM38" s="159">
        <f t="shared" si="12"/>
        <v>-3.0945349308100112</v>
      </c>
      <c r="AN38" s="147">
        <f t="shared" si="13"/>
        <v>0.95318194838161685</v>
      </c>
      <c r="AO38" s="159">
        <f t="shared" si="14"/>
        <v>1.6652332051853156</v>
      </c>
      <c r="AP38" s="164"/>
      <c r="AQ38" s="165">
        <f t="shared" si="15"/>
        <v>0.9399835611612869</v>
      </c>
      <c r="AR38" s="147">
        <f t="shared" si="16"/>
        <v>1</v>
      </c>
      <c r="AS38" s="159">
        <f t="shared" si="17"/>
        <v>-6.00164388387131</v>
      </c>
      <c r="AT38" s="147">
        <f t="shared" si="18"/>
        <v>0.89487949744121686</v>
      </c>
      <c r="AU38" s="159">
        <f t="shared" si="19"/>
        <v>5.040238808581357</v>
      </c>
      <c r="AV38" s="164"/>
      <c r="AW38" s="165">
        <f t="shared" si="20"/>
        <v>0.9798888665054698</v>
      </c>
      <c r="AX38" s="147">
        <f t="shared" si="21"/>
        <v>1</v>
      </c>
      <c r="AY38" s="159">
        <f t="shared" si="22"/>
        <v>-2.0111133494530198</v>
      </c>
      <c r="AZ38" s="147">
        <f t="shared" si="23"/>
        <v>0.95741581735600656</v>
      </c>
      <c r="BA38" s="159">
        <f t="shared" si="24"/>
        <v>2.3472611108018531</v>
      </c>
    </row>
    <row r="39" spans="18:53" x14ac:dyDescent="0.2">
      <c r="R39" s="162">
        <v>42424</v>
      </c>
      <c r="S39" s="148">
        <v>-1.1050539771201517E-2</v>
      </c>
      <c r="T39" s="148">
        <v>8.7856918732349687E-3</v>
      </c>
      <c r="U39" s="148">
        <v>9.3772296401994915E-4</v>
      </c>
      <c r="V39" s="148">
        <v>4.4397716094042305E-3</v>
      </c>
      <c r="W39" s="163">
        <v>-3.2042939601072511E-3</v>
      </c>
      <c r="X39" s="164"/>
      <c r="Y39" s="159">
        <f t="shared" si="0"/>
        <v>0.91490196116426492</v>
      </c>
      <c r="Z39" s="147">
        <f t="shared" si="1"/>
        <v>1</v>
      </c>
      <c r="AA39" s="159">
        <f t="shared" si="2"/>
        <v>-8.5098038835735075</v>
      </c>
      <c r="AB39" s="147">
        <f t="shared" si="3"/>
        <v>0.8740479812340568</v>
      </c>
      <c r="AC39" s="159">
        <f t="shared" si="4"/>
        <v>4.6741118116338329</v>
      </c>
      <c r="AD39" s="164"/>
      <c r="AE39" s="165">
        <f t="shared" si="5"/>
        <v>0.86798056155507575</v>
      </c>
      <c r="AF39" s="147">
        <f t="shared" si="6"/>
        <v>1</v>
      </c>
      <c r="AG39" s="159">
        <f t="shared" si="7"/>
        <v>-13.201943844492426</v>
      </c>
      <c r="AH39" s="147">
        <f t="shared" si="8"/>
        <v>0.70761339092872577</v>
      </c>
      <c r="AI39" s="159">
        <f t="shared" si="9"/>
        <v>22.663105684853122</v>
      </c>
      <c r="AJ39" s="164"/>
      <c r="AK39" s="165">
        <f t="shared" si="10"/>
        <v>0.96996335549124402</v>
      </c>
      <c r="AL39" s="147">
        <f t="shared" si="11"/>
        <v>1</v>
      </c>
      <c r="AM39" s="159">
        <f t="shared" si="12"/>
        <v>-3.0036644508755983</v>
      </c>
      <c r="AN39" s="147">
        <f t="shared" si="13"/>
        <v>0.95318194838161685</v>
      </c>
      <c r="AO39" s="159">
        <f t="shared" si="14"/>
        <v>1.7605670290042617</v>
      </c>
      <c r="AP39" s="164"/>
      <c r="AQ39" s="165">
        <f t="shared" si="15"/>
        <v>0.94415687348943744</v>
      </c>
      <c r="AR39" s="147">
        <f t="shared" si="16"/>
        <v>1</v>
      </c>
      <c r="AS39" s="159">
        <f t="shared" si="17"/>
        <v>-5.5843126510562557</v>
      </c>
      <c r="AT39" s="147">
        <f t="shared" si="18"/>
        <v>0.89487949744121686</v>
      </c>
      <c r="AU39" s="159">
        <f t="shared" si="19"/>
        <v>5.5065934786887354</v>
      </c>
      <c r="AV39" s="164"/>
      <c r="AW39" s="165">
        <f t="shared" si="20"/>
        <v>0.97674901452895002</v>
      </c>
      <c r="AX39" s="147">
        <f t="shared" si="21"/>
        <v>1</v>
      </c>
      <c r="AY39" s="159">
        <f t="shared" si="22"/>
        <v>-2.3250985471049979</v>
      </c>
      <c r="AZ39" s="147">
        <f t="shared" si="23"/>
        <v>0.95741581735600656</v>
      </c>
      <c r="BA39" s="159">
        <f t="shared" si="24"/>
        <v>2.0193104001909949</v>
      </c>
    </row>
    <row r="40" spans="18:53" x14ac:dyDescent="0.2">
      <c r="R40" s="162">
        <v>42425</v>
      </c>
      <c r="S40" s="148">
        <v>-1.6021071782547081E-3</v>
      </c>
      <c r="T40" s="148">
        <v>2.8615863141524089E-2</v>
      </c>
      <c r="U40" s="148">
        <v>2.4948575385430605E-3</v>
      </c>
      <c r="V40" s="148">
        <v>1.1348326251425123E-2</v>
      </c>
      <c r="W40" s="163">
        <v>-1.5127307326316154E-3</v>
      </c>
      <c r="X40" s="164"/>
      <c r="Y40" s="159">
        <f t="shared" si="0"/>
        <v>0.91343619016488431</v>
      </c>
      <c r="Z40" s="147">
        <f t="shared" si="1"/>
        <v>1</v>
      </c>
      <c r="AA40" s="159">
        <f t="shared" si="2"/>
        <v>-8.6563809835115695</v>
      </c>
      <c r="AB40" s="147">
        <f t="shared" si="3"/>
        <v>0.8740479812340568</v>
      </c>
      <c r="AC40" s="159">
        <f t="shared" si="4"/>
        <v>4.5064126657229746</v>
      </c>
      <c r="AD40" s="164"/>
      <c r="AE40" s="165">
        <f t="shared" si="5"/>
        <v>0.89281857451403901</v>
      </c>
      <c r="AF40" s="147">
        <f t="shared" si="6"/>
        <v>1</v>
      </c>
      <c r="AG40" s="159">
        <f t="shared" si="7"/>
        <v>-10.718142548596099</v>
      </c>
      <c r="AH40" s="147">
        <f t="shared" si="8"/>
        <v>0.70761339092872577</v>
      </c>
      <c r="AI40" s="159">
        <f t="shared" si="9"/>
        <v>26.173216329645179</v>
      </c>
      <c r="AJ40" s="164"/>
      <c r="AK40" s="165">
        <f t="shared" si="10"/>
        <v>0.97238327588080187</v>
      </c>
      <c r="AL40" s="147">
        <f t="shared" si="11"/>
        <v>1</v>
      </c>
      <c r="AM40" s="159">
        <f t="shared" si="12"/>
        <v>-2.7616724119198133</v>
      </c>
      <c r="AN40" s="147">
        <f t="shared" si="13"/>
        <v>0.95318194838161685</v>
      </c>
      <c r="AO40" s="159">
        <f t="shared" si="14"/>
        <v>2.0144451467829891</v>
      </c>
      <c r="AP40" s="164"/>
      <c r="AQ40" s="165">
        <f t="shared" si="15"/>
        <v>0.95487147372232106</v>
      </c>
      <c r="AR40" s="147">
        <f t="shared" si="16"/>
        <v>1</v>
      </c>
      <c r="AS40" s="159">
        <f t="shared" si="17"/>
        <v>-4.5128526277678933</v>
      </c>
      <c r="AT40" s="147">
        <f t="shared" si="18"/>
        <v>0.89487949744121686</v>
      </c>
      <c r="AU40" s="159">
        <f t="shared" si="19"/>
        <v>6.7039167231613739</v>
      </c>
      <c r="AV40" s="164"/>
      <c r="AW40" s="165">
        <f t="shared" si="20"/>
        <v>0.9752714562766045</v>
      </c>
      <c r="AX40" s="147">
        <f t="shared" si="21"/>
        <v>1</v>
      </c>
      <c r="AY40" s="159">
        <f t="shared" si="22"/>
        <v>-2.4728543723395502</v>
      </c>
      <c r="AZ40" s="147">
        <f t="shared" si="23"/>
        <v>0.95741581735600656</v>
      </c>
      <c r="BA40" s="159">
        <f t="shared" si="24"/>
        <v>1.8649826540267485</v>
      </c>
    </row>
    <row r="41" spans="18:53" x14ac:dyDescent="0.2">
      <c r="R41" s="162">
        <v>42426</v>
      </c>
      <c r="S41" s="148">
        <v>6.35071734548176E-3</v>
      </c>
      <c r="T41" s="148">
        <v>-8.7692772905957339E-3</v>
      </c>
      <c r="U41" s="148">
        <v>2.5495952136682654E-3</v>
      </c>
      <c r="V41" s="148">
        <v>-1.8701644719988364E-3</v>
      </c>
      <c r="W41" s="163">
        <v>-2.9690454872534564E-3</v>
      </c>
      <c r="X41" s="164"/>
      <c r="Y41" s="159">
        <f t="shared" si="0"/>
        <v>0.91923716522175525</v>
      </c>
      <c r="Z41" s="147">
        <f t="shared" si="1"/>
        <v>1</v>
      </c>
      <c r="AA41" s="159">
        <f t="shared" si="2"/>
        <v>-8.0762834778244752</v>
      </c>
      <c r="AB41" s="147">
        <f t="shared" si="3"/>
        <v>0.8740479812340568</v>
      </c>
      <c r="AC41" s="159">
        <f t="shared" si="4"/>
        <v>5.1701033533532605</v>
      </c>
      <c r="AD41" s="164"/>
      <c r="AE41" s="165">
        <f t="shared" si="5"/>
        <v>0.88498920086393096</v>
      </c>
      <c r="AF41" s="147">
        <f t="shared" si="6"/>
        <v>1</v>
      </c>
      <c r="AG41" s="159">
        <f t="shared" si="7"/>
        <v>-11.501079913606905</v>
      </c>
      <c r="AH41" s="147">
        <f t="shared" si="8"/>
        <v>0.70761339092872577</v>
      </c>
      <c r="AI41" s="159">
        <f t="shared" si="9"/>
        <v>25.066768409004194</v>
      </c>
      <c r="AJ41" s="164"/>
      <c r="AK41" s="165">
        <f t="shared" si="10"/>
        <v>0.9748624596268386</v>
      </c>
      <c r="AL41" s="147">
        <f t="shared" si="11"/>
        <v>1</v>
      </c>
      <c r="AM41" s="159">
        <f t="shared" si="12"/>
        <v>-2.5137540373161404</v>
      </c>
      <c r="AN41" s="147">
        <f t="shared" si="13"/>
        <v>0.95318194838161685</v>
      </c>
      <c r="AO41" s="159">
        <f t="shared" si="14"/>
        <v>2.2745406878542473</v>
      </c>
      <c r="AP41" s="164"/>
      <c r="AQ41" s="165">
        <f t="shared" si="15"/>
        <v>0.95308570701684037</v>
      </c>
      <c r="AR41" s="147">
        <f t="shared" si="16"/>
        <v>1</v>
      </c>
      <c r="AS41" s="159">
        <f t="shared" si="17"/>
        <v>-4.6914292983159633</v>
      </c>
      <c r="AT41" s="147">
        <f t="shared" si="18"/>
        <v>0.89487949744121686</v>
      </c>
      <c r="AU41" s="159">
        <f t="shared" si="19"/>
        <v>6.5043628490825904</v>
      </c>
      <c r="AV41" s="164"/>
      <c r="AW41" s="165">
        <f t="shared" si="20"/>
        <v>0.9723758309604994</v>
      </c>
      <c r="AX41" s="147">
        <f t="shared" si="21"/>
        <v>1</v>
      </c>
      <c r="AY41" s="159">
        <f t="shared" si="22"/>
        <v>-2.7624169039500601</v>
      </c>
      <c r="AZ41" s="147">
        <f t="shared" si="23"/>
        <v>0.95741581735600656</v>
      </c>
      <c r="BA41" s="159">
        <f t="shared" si="24"/>
        <v>1.562540886968665</v>
      </c>
    </row>
    <row r="42" spans="18:53" x14ac:dyDescent="0.2">
      <c r="R42" s="162">
        <v>42429</v>
      </c>
      <c r="S42" s="148">
        <v>4.1890759709195535E-4</v>
      </c>
      <c r="T42" s="148">
        <v>2.9591214154972567E-2</v>
      </c>
      <c r="U42" s="148">
        <v>4.5796267401569946E-3</v>
      </c>
      <c r="V42" s="148">
        <v>-8.1209414542747771E-3</v>
      </c>
      <c r="W42" s="166">
        <v>-3.3275566510803344E-4</v>
      </c>
      <c r="X42" s="164"/>
      <c r="Y42" s="159">
        <f t="shared" si="0"/>
        <v>0.91962224065379594</v>
      </c>
      <c r="Z42" s="147">
        <f t="shared" si="1"/>
        <v>1</v>
      </c>
      <c r="AA42" s="159">
        <f t="shared" si="2"/>
        <v>-8.0377759346204058</v>
      </c>
      <c r="AB42" s="147">
        <f t="shared" si="3"/>
        <v>0.8740479812340568</v>
      </c>
      <c r="AC42" s="159">
        <f t="shared" si="4"/>
        <v>5.2141599086349295</v>
      </c>
      <c r="AD42" s="164"/>
      <c r="AE42" s="165">
        <f t="shared" si="5"/>
        <v>0.91117710583153355</v>
      </c>
      <c r="AF42" s="147">
        <f t="shared" si="6"/>
        <v>1</v>
      </c>
      <c r="AG42" s="159">
        <f t="shared" si="7"/>
        <v>-8.8822894168466444</v>
      </c>
      <c r="AH42" s="147">
        <f t="shared" si="8"/>
        <v>0.70761339092872577</v>
      </c>
      <c r="AI42" s="159">
        <f t="shared" si="9"/>
        <v>28.767645936665392</v>
      </c>
      <c r="AJ42" s="164"/>
      <c r="AK42" s="165">
        <f t="shared" si="10"/>
        <v>0.97932696581492085</v>
      </c>
      <c r="AL42" s="147">
        <f t="shared" si="11"/>
        <v>1</v>
      </c>
      <c r="AM42" s="159">
        <f t="shared" si="12"/>
        <v>-2.0673034185079153</v>
      </c>
      <c r="AN42" s="147">
        <f t="shared" si="13"/>
        <v>0.95318194838161685</v>
      </c>
      <c r="AO42" s="159">
        <f t="shared" si="14"/>
        <v>2.7429199092256153</v>
      </c>
      <c r="AP42" s="164"/>
      <c r="AQ42" s="165">
        <f t="shared" si="15"/>
        <v>0.94534575378925056</v>
      </c>
      <c r="AR42" s="147">
        <f t="shared" si="16"/>
        <v>1</v>
      </c>
      <c r="AS42" s="159">
        <f t="shared" si="17"/>
        <v>-5.4654246210749431</v>
      </c>
      <c r="AT42" s="147">
        <f t="shared" si="18"/>
        <v>0.89487949744121686</v>
      </c>
      <c r="AU42" s="159">
        <f t="shared" si="19"/>
        <v>5.6394471537603579</v>
      </c>
      <c r="AV42" s="164"/>
      <c r="AW42" s="165">
        <f t="shared" si="20"/>
        <v>0.9720522673941332</v>
      </c>
      <c r="AX42" s="147">
        <f t="shared" si="21"/>
        <v>1</v>
      </c>
      <c r="AY42" s="159">
        <f t="shared" si="22"/>
        <v>-2.7947732605866804</v>
      </c>
      <c r="AZ42" s="147">
        <f t="shared" si="23"/>
        <v>0.95741581735600656</v>
      </c>
      <c r="BA42" s="159">
        <f t="shared" si="24"/>
        <v>1.5287453761257637</v>
      </c>
    </row>
    <row r="43" spans="18:53" x14ac:dyDescent="0.2">
      <c r="R43" s="162">
        <v>42430</v>
      </c>
      <c r="S43" s="148">
        <v>1.7005929788067364E-2</v>
      </c>
      <c r="T43" s="148">
        <v>1.9259259259259309E-2</v>
      </c>
      <c r="U43" s="148">
        <v>1.0711043872919879E-2</v>
      </c>
      <c r="V43" s="148">
        <v>2.3868794087660294E-2</v>
      </c>
      <c r="W43" s="163">
        <v>-7.4636730803081287E-3</v>
      </c>
      <c r="X43" s="164"/>
      <c r="Y43" s="159">
        <f t="shared" si="0"/>
        <v>0.93526127190989961</v>
      </c>
      <c r="Z43" s="147">
        <f t="shared" si="1"/>
        <v>1</v>
      </c>
      <c r="AA43" s="159">
        <f t="shared" si="2"/>
        <v>-6.4738728090100395</v>
      </c>
      <c r="AB43" s="147">
        <f t="shared" si="3"/>
        <v>0.8740479812340568</v>
      </c>
      <c r="AC43" s="159">
        <f t="shared" si="4"/>
        <v>7.0034245247516695</v>
      </c>
      <c r="AD43" s="164"/>
      <c r="AE43" s="165">
        <f t="shared" si="5"/>
        <v>0.92872570194384463</v>
      </c>
      <c r="AF43" s="147">
        <f t="shared" si="6"/>
        <v>1</v>
      </c>
      <c r="AG43" s="159">
        <f t="shared" si="7"/>
        <v>-7.1274298056155372</v>
      </c>
      <c r="AH43" s="147">
        <f t="shared" si="8"/>
        <v>0.70761339092872577</v>
      </c>
      <c r="AI43" s="159">
        <f t="shared" si="9"/>
        <v>31.247615413964144</v>
      </c>
      <c r="AJ43" s="164"/>
      <c r="AK43" s="165">
        <f t="shared" si="10"/>
        <v>0.98981657991169802</v>
      </c>
      <c r="AL43" s="147">
        <f t="shared" si="11"/>
        <v>1</v>
      </c>
      <c r="AM43" s="159">
        <f t="shared" si="12"/>
        <v>-1.0183420088301975</v>
      </c>
      <c r="AN43" s="147">
        <f t="shared" si="13"/>
        <v>0.95318194838161685</v>
      </c>
      <c r="AO43" s="159">
        <f t="shared" si="14"/>
        <v>3.8434038320052299</v>
      </c>
      <c r="AP43" s="164"/>
      <c r="AQ43" s="165">
        <f t="shared" si="15"/>
        <v>0.9679100169280902</v>
      </c>
      <c r="AR43" s="147">
        <f t="shared" si="16"/>
        <v>1</v>
      </c>
      <c r="AS43" s="159">
        <f t="shared" si="17"/>
        <v>-3.20899830719098</v>
      </c>
      <c r="AT43" s="147">
        <f t="shared" si="18"/>
        <v>0.89487949744121686</v>
      </c>
      <c r="AU43" s="159">
        <f t="shared" si="19"/>
        <v>8.1609333654077361</v>
      </c>
      <c r="AV43" s="164"/>
      <c r="AW43" s="165">
        <f t="shared" si="20"/>
        <v>0.96479718705333106</v>
      </c>
      <c r="AX43" s="147">
        <f t="shared" si="21"/>
        <v>1</v>
      </c>
      <c r="AY43" s="159">
        <f t="shared" si="22"/>
        <v>-3.5202812946668938</v>
      </c>
      <c r="AZ43" s="147">
        <f t="shared" si="23"/>
        <v>0.95741581735600656</v>
      </c>
      <c r="BA43" s="159">
        <f t="shared" si="24"/>
        <v>0.77096801238450874</v>
      </c>
    </row>
    <row r="44" spans="18:53" x14ac:dyDescent="0.2">
      <c r="R44" s="162">
        <v>42431</v>
      </c>
      <c r="S44" s="148">
        <v>2.1489666896881587E-2</v>
      </c>
      <c r="T44" s="148">
        <v>7.5581395348836011E-3</v>
      </c>
      <c r="U44" s="148">
        <v>4.889633975970753E-4</v>
      </c>
      <c r="V44" s="148">
        <v>4.0943210250967699E-3</v>
      </c>
      <c r="W44" s="163">
        <v>8.0267135756441933E-3</v>
      </c>
      <c r="X44" s="164"/>
      <c r="Y44" s="159">
        <f t="shared" si="0"/>
        <v>0.95535972510479716</v>
      </c>
      <c r="Z44" s="147">
        <f t="shared" si="1"/>
        <v>1</v>
      </c>
      <c r="AA44" s="159">
        <f t="shared" si="2"/>
        <v>-4.4640274895202836</v>
      </c>
      <c r="AB44" s="147">
        <f t="shared" si="3"/>
        <v>0.8740479812340568</v>
      </c>
      <c r="AC44" s="159">
        <f t="shared" si="4"/>
        <v>9.302892474614195</v>
      </c>
      <c r="AD44" s="164"/>
      <c r="AE44" s="165">
        <f t="shared" si="5"/>
        <v>0.93574514038876888</v>
      </c>
      <c r="AF44" s="147">
        <f t="shared" si="6"/>
        <v>1</v>
      </c>
      <c r="AG44" s="159">
        <f t="shared" si="7"/>
        <v>-6.4254859611231119</v>
      </c>
      <c r="AH44" s="147">
        <f t="shared" si="8"/>
        <v>0.70761339092872577</v>
      </c>
      <c r="AI44" s="159">
        <f t="shared" si="9"/>
        <v>32.239603204883615</v>
      </c>
      <c r="AJ44" s="164"/>
      <c r="AK44" s="165">
        <f t="shared" si="10"/>
        <v>0.99030056398960953</v>
      </c>
      <c r="AL44" s="147">
        <f t="shared" si="11"/>
        <v>1</v>
      </c>
      <c r="AM44" s="159">
        <f t="shared" si="12"/>
        <v>-0.9699436010390472</v>
      </c>
      <c r="AN44" s="147">
        <f t="shared" si="13"/>
        <v>0.95318194838161685</v>
      </c>
      <c r="AO44" s="159">
        <f t="shared" si="14"/>
        <v>3.8941794555609683</v>
      </c>
      <c r="AP44" s="164"/>
      <c r="AQ44" s="165">
        <f t="shared" si="15"/>
        <v>0.97187295126080064</v>
      </c>
      <c r="AR44" s="147">
        <f t="shared" si="16"/>
        <v>1</v>
      </c>
      <c r="AS44" s="159">
        <f t="shared" si="17"/>
        <v>-2.8127048739199356</v>
      </c>
      <c r="AT44" s="147">
        <f t="shared" si="18"/>
        <v>0.89487949744121686</v>
      </c>
      <c r="AU44" s="159">
        <f t="shared" si="19"/>
        <v>8.6037789489798158</v>
      </c>
      <c r="AV44" s="164"/>
      <c r="AW44" s="165">
        <f t="shared" si="20"/>
        <v>0.97254133773239537</v>
      </c>
      <c r="AX44" s="147">
        <f t="shared" si="21"/>
        <v>1</v>
      </c>
      <c r="AY44" s="159">
        <f t="shared" si="22"/>
        <v>-2.7458662267604628</v>
      </c>
      <c r="AZ44" s="147">
        <f t="shared" si="23"/>
        <v>0.95741581735600656</v>
      </c>
      <c r="BA44" s="159">
        <f t="shared" si="24"/>
        <v>1.579827709360323</v>
      </c>
    </row>
    <row r="45" spans="18:53" x14ac:dyDescent="0.2">
      <c r="R45" s="162">
        <v>42432</v>
      </c>
      <c r="S45" s="148">
        <v>1.4419451306722175E-2</v>
      </c>
      <c r="T45" s="148">
        <v>-2.5966532025388789E-3</v>
      </c>
      <c r="U45" s="148">
        <v>4.7775306450164035E-3</v>
      </c>
      <c r="V45" s="148">
        <v>3.4987037176874569E-3</v>
      </c>
      <c r="W45" s="163">
        <v>2.8090660454271402E-3</v>
      </c>
      <c r="X45" s="164"/>
      <c r="Y45" s="159">
        <f t="shared" si="0"/>
        <v>0.96913548814134931</v>
      </c>
      <c r="Z45" s="147">
        <f t="shared" si="1"/>
        <v>1</v>
      </c>
      <c r="AA45" s="159">
        <f t="shared" si="2"/>
        <v>-3.0864511858650689</v>
      </c>
      <c r="AB45" s="147">
        <f t="shared" si="3"/>
        <v>0.8740479812340568</v>
      </c>
      <c r="AC45" s="159">
        <f t="shared" si="4"/>
        <v>10.878980210335788</v>
      </c>
      <c r="AD45" s="164"/>
      <c r="AE45" s="165">
        <f t="shared" si="5"/>
        <v>0.93331533477321815</v>
      </c>
      <c r="AF45" s="147">
        <f t="shared" si="6"/>
        <v>1</v>
      </c>
      <c r="AG45" s="159">
        <f t="shared" si="7"/>
        <v>-6.6684665226781847</v>
      </c>
      <c r="AH45" s="147">
        <f t="shared" si="8"/>
        <v>0.70761339092872577</v>
      </c>
      <c r="AI45" s="159">
        <f t="shared" si="9"/>
        <v>31.896222815719177</v>
      </c>
      <c r="AJ45" s="164"/>
      <c r="AK45" s="165">
        <f t="shared" si="10"/>
        <v>0.99503175528184695</v>
      </c>
      <c r="AL45" s="147">
        <f t="shared" si="11"/>
        <v>1</v>
      </c>
      <c r="AM45" s="159">
        <f t="shared" si="12"/>
        <v>-0.49682447181530476</v>
      </c>
      <c r="AN45" s="147">
        <f t="shared" si="13"/>
        <v>0.95318194838161685</v>
      </c>
      <c r="AO45" s="159">
        <f t="shared" si="14"/>
        <v>4.3905370817487492</v>
      </c>
      <c r="AP45" s="164"/>
      <c r="AQ45" s="165">
        <f t="shared" si="15"/>
        <v>0.97527324676849669</v>
      </c>
      <c r="AR45" s="147">
        <f t="shared" si="16"/>
        <v>1</v>
      </c>
      <c r="AS45" s="159">
        <f t="shared" si="17"/>
        <v>-2.4726753231503307</v>
      </c>
      <c r="AT45" s="147">
        <f t="shared" si="18"/>
        <v>0.89487949744121686</v>
      </c>
      <c r="AU45" s="159">
        <f t="shared" si="19"/>
        <v>8.9837513941435176</v>
      </c>
      <c r="AV45" s="164"/>
      <c r="AW45" s="165">
        <f t="shared" si="20"/>
        <v>0.97527327058199376</v>
      </c>
      <c r="AX45" s="147">
        <f t="shared" si="21"/>
        <v>1</v>
      </c>
      <c r="AY45" s="159">
        <f t="shared" si="22"/>
        <v>-2.4726729418006244</v>
      </c>
      <c r="AZ45" s="147">
        <f t="shared" si="23"/>
        <v>0.95741581735600656</v>
      </c>
      <c r="BA45" s="159">
        <f t="shared" si="24"/>
        <v>1.8651721542790285</v>
      </c>
    </row>
    <row r="46" spans="18:53" x14ac:dyDescent="0.2">
      <c r="R46" s="162">
        <v>42433</v>
      </c>
      <c r="S46" s="148">
        <v>1.3817147105192218E-2</v>
      </c>
      <c r="T46" s="148">
        <v>3.9051200462829172E-2</v>
      </c>
      <c r="U46" s="148">
        <v>3.7224538415723263E-3</v>
      </c>
      <c r="V46" s="148">
        <v>3.3059095013543427E-3</v>
      </c>
      <c r="W46" s="163">
        <v>5.3616315572084083E-3</v>
      </c>
      <c r="X46" s="164"/>
      <c r="Y46" s="159">
        <f t="shared" si="0"/>
        <v>0.98252617574586065</v>
      </c>
      <c r="Z46" s="147">
        <f t="shared" si="1"/>
        <v>1</v>
      </c>
      <c r="AA46" s="159">
        <f t="shared" si="2"/>
        <v>-1.7473824254139347</v>
      </c>
      <c r="AB46" s="147">
        <f t="shared" si="3"/>
        <v>0.8740479812340568</v>
      </c>
      <c r="AC46" s="159">
        <f t="shared" si="4"/>
        <v>12.4110113907757</v>
      </c>
      <c r="AD46" s="164"/>
      <c r="AE46" s="165">
        <f t="shared" si="5"/>
        <v>0.96976241900647964</v>
      </c>
      <c r="AF46" s="147">
        <f t="shared" si="6"/>
        <v>1</v>
      </c>
      <c r="AG46" s="159">
        <f t="shared" si="7"/>
        <v>-3.0237580993520363</v>
      </c>
      <c r="AH46" s="147">
        <f t="shared" si="8"/>
        <v>0.70761339092872577</v>
      </c>
      <c r="AI46" s="159">
        <f t="shared" si="9"/>
        <v>37.046928653185816</v>
      </c>
      <c r="AJ46" s="164"/>
      <c r="AK46" s="165">
        <f t="shared" si="10"/>
        <v>0.99873571506178227</v>
      </c>
      <c r="AL46" s="147">
        <f t="shared" si="11"/>
        <v>1</v>
      </c>
      <c r="AM46" s="159">
        <f t="shared" si="12"/>
        <v>-0.12642849382177301</v>
      </c>
      <c r="AN46" s="147">
        <f t="shared" si="13"/>
        <v>0.95318194838161685</v>
      </c>
      <c r="AO46" s="159">
        <f t="shared" si="14"/>
        <v>4.7791260375324978</v>
      </c>
      <c r="AP46" s="164"/>
      <c r="AQ46" s="165">
        <f t="shared" si="15"/>
        <v>0.97849741186140538</v>
      </c>
      <c r="AR46" s="147">
        <f t="shared" si="16"/>
        <v>1</v>
      </c>
      <c r="AS46" s="159">
        <f t="shared" si="17"/>
        <v>-2.1502588138594625</v>
      </c>
      <c r="AT46" s="147">
        <f t="shared" si="18"/>
        <v>0.89487949744121686</v>
      </c>
      <c r="AU46" s="159">
        <f t="shared" si="19"/>
        <v>9.3440418133706586</v>
      </c>
      <c r="AV46" s="164"/>
      <c r="AW46" s="165">
        <f t="shared" si="20"/>
        <v>0.98050232652644809</v>
      </c>
      <c r="AX46" s="147">
        <f t="shared" si="21"/>
        <v>1</v>
      </c>
      <c r="AY46" s="159">
        <f t="shared" si="22"/>
        <v>-1.9497673473551913</v>
      </c>
      <c r="AZ46" s="147">
        <f t="shared" si="23"/>
        <v>0.95741581735600656</v>
      </c>
      <c r="BA46" s="159">
        <f t="shared" si="24"/>
        <v>2.411335675881884</v>
      </c>
    </row>
    <row r="47" spans="18:53" x14ac:dyDescent="0.2">
      <c r="R47" s="162">
        <v>42436</v>
      </c>
      <c r="S47" s="148">
        <v>5.3225786060153712E-3</v>
      </c>
      <c r="T47" s="148">
        <v>5.5122494432071178E-2</v>
      </c>
      <c r="U47" s="148">
        <v>8.5051673836722408E-4</v>
      </c>
      <c r="V47" s="148">
        <v>8.8500442502215115E-4</v>
      </c>
      <c r="W47" s="163">
        <v>6.8166673130031158E-3</v>
      </c>
      <c r="X47" s="164"/>
      <c r="Y47" s="159">
        <f t="shared" si="0"/>
        <v>0.98775574854873571</v>
      </c>
      <c r="Z47" s="147">
        <f t="shared" si="1"/>
        <v>1</v>
      </c>
      <c r="AA47" s="159">
        <f t="shared" si="2"/>
        <v>-1.2244251451264287</v>
      </c>
      <c r="AB47" s="147">
        <f t="shared" si="3"/>
        <v>0.8740479812340568</v>
      </c>
      <c r="AC47" s="159">
        <f t="shared" si="4"/>
        <v>13.0093278350848</v>
      </c>
      <c r="AD47" s="164"/>
      <c r="AE47" s="165">
        <f t="shared" si="5"/>
        <v>1.0232181425485962</v>
      </c>
      <c r="AF47" s="147">
        <f t="shared" si="6"/>
        <v>1.0232181425485962</v>
      </c>
      <c r="AG47" s="159">
        <f t="shared" si="7"/>
        <v>0</v>
      </c>
      <c r="AH47" s="147">
        <f t="shared" si="8"/>
        <v>0.70761339092872577</v>
      </c>
      <c r="AI47" s="159">
        <f t="shared" si="9"/>
        <v>44.601297214803516</v>
      </c>
      <c r="AJ47" s="164"/>
      <c r="AK47" s="165">
        <f t="shared" si="10"/>
        <v>0.99958515650464752</v>
      </c>
      <c r="AL47" s="147">
        <f t="shared" si="11"/>
        <v>1</v>
      </c>
      <c r="AM47" s="159">
        <f t="shared" si="12"/>
        <v>-4.1484349535247933E-2</v>
      </c>
      <c r="AN47" s="147">
        <f t="shared" si="13"/>
        <v>0.95318194838161685</v>
      </c>
      <c r="AO47" s="159">
        <f t="shared" si="14"/>
        <v>4.8682424380589122</v>
      </c>
      <c r="AP47" s="164"/>
      <c r="AQ47" s="165">
        <f t="shared" si="15"/>
        <v>0.97936338640077547</v>
      </c>
      <c r="AR47" s="147">
        <f t="shared" si="16"/>
        <v>1</v>
      </c>
      <c r="AS47" s="159">
        <f t="shared" si="17"/>
        <v>-2.0636613599224529</v>
      </c>
      <c r="AT47" s="147">
        <f t="shared" si="18"/>
        <v>0.89487949744121686</v>
      </c>
      <c r="AU47" s="159">
        <f t="shared" si="19"/>
        <v>9.4408117742253008</v>
      </c>
      <c r="AV47" s="164"/>
      <c r="AW47" s="165">
        <f t="shared" si="20"/>
        <v>0.98718608468600433</v>
      </c>
      <c r="AX47" s="147">
        <f t="shared" si="21"/>
        <v>1</v>
      </c>
      <c r="AY47" s="159">
        <f t="shared" si="22"/>
        <v>-1.2813915313995672</v>
      </c>
      <c r="AZ47" s="147">
        <f t="shared" si="23"/>
        <v>0.95741581735600656</v>
      </c>
      <c r="BA47" s="159">
        <f t="shared" si="24"/>
        <v>3.1094396802646473</v>
      </c>
    </row>
    <row r="48" spans="18:53" x14ac:dyDescent="0.2">
      <c r="R48" s="162">
        <v>42437</v>
      </c>
      <c r="S48" s="148">
        <v>-8.9162202268667778E-3</v>
      </c>
      <c r="T48" s="148">
        <v>-3.6939313984168831E-2</v>
      </c>
      <c r="U48" s="148">
        <v>-7.1540795051431294E-3</v>
      </c>
      <c r="V48" s="148">
        <v>-1.1240108704340224E-2</v>
      </c>
      <c r="W48" s="163">
        <v>4.1466763688758328E-3</v>
      </c>
      <c r="X48" s="164"/>
      <c r="Y48" s="159">
        <f t="shared" si="0"/>
        <v>0.9789487007643215</v>
      </c>
      <c r="Z48" s="147">
        <f t="shared" si="1"/>
        <v>1</v>
      </c>
      <c r="AA48" s="159">
        <f t="shared" si="2"/>
        <v>-2.10512992356785</v>
      </c>
      <c r="AB48" s="147">
        <f t="shared" si="3"/>
        <v>0.8740479812340568</v>
      </c>
      <c r="AC48" s="159">
        <f t="shared" si="4"/>
        <v>12.001711780416992</v>
      </c>
      <c r="AD48" s="164"/>
      <c r="AE48" s="165">
        <f t="shared" si="5"/>
        <v>0.98542116630669563</v>
      </c>
      <c r="AF48" s="147">
        <f t="shared" si="6"/>
        <v>1.0232181425485962</v>
      </c>
      <c r="AG48" s="159">
        <f t="shared" si="7"/>
        <v>-3.6939313984168809</v>
      </c>
      <c r="AH48" s="147">
        <f t="shared" si="8"/>
        <v>0.70761339092872577</v>
      </c>
      <c r="AI48" s="159">
        <f t="shared" si="9"/>
        <v>39.259824494467772</v>
      </c>
      <c r="AJ48" s="164"/>
      <c r="AK48" s="165">
        <f t="shared" si="10"/>
        <v>0.99243404482285236</v>
      </c>
      <c r="AL48" s="147">
        <f t="shared" si="11"/>
        <v>1</v>
      </c>
      <c r="AM48" s="159">
        <f t="shared" si="12"/>
        <v>-0.7565955177147643</v>
      </c>
      <c r="AN48" s="147">
        <f t="shared" si="13"/>
        <v>0.95318194838161685</v>
      </c>
      <c r="AO48" s="159">
        <f t="shared" si="14"/>
        <v>4.1180066940924167</v>
      </c>
      <c r="AP48" s="164"/>
      <c r="AQ48" s="165">
        <f t="shared" si="15"/>
        <v>0.96835523547657998</v>
      </c>
      <c r="AR48" s="147">
        <f t="shared" si="16"/>
        <v>1</v>
      </c>
      <c r="AS48" s="159">
        <f t="shared" si="17"/>
        <v>-3.1644764523420021</v>
      </c>
      <c r="AT48" s="147">
        <f t="shared" si="18"/>
        <v>0.89487949744121686</v>
      </c>
      <c r="AU48" s="159">
        <f t="shared" si="19"/>
        <v>8.2106851531917702</v>
      </c>
      <c r="AV48" s="164"/>
      <c r="AW48" s="165">
        <f t="shared" si="20"/>
        <v>0.99127962589505481</v>
      </c>
      <c r="AX48" s="147">
        <f t="shared" si="21"/>
        <v>1</v>
      </c>
      <c r="AY48" s="159">
        <f t="shared" si="22"/>
        <v>-0.87203741049451944</v>
      </c>
      <c r="AZ48" s="147">
        <f t="shared" si="23"/>
        <v>0.95741581735600656</v>
      </c>
      <c r="BA48" s="159">
        <f t="shared" si="24"/>
        <v>3.5370011571948252</v>
      </c>
    </row>
    <row r="49" spans="18:53" x14ac:dyDescent="0.2">
      <c r="R49" s="162">
        <v>42438</v>
      </c>
      <c r="S49" s="148">
        <v>-5.0755624357623486E-4</v>
      </c>
      <c r="T49" s="148">
        <v>4.9041095890410835E-2</v>
      </c>
      <c r="U49" s="148">
        <v>3.9511530001890005E-3</v>
      </c>
      <c r="V49" s="148">
        <v>5.0523933187149872E-3</v>
      </c>
      <c r="W49" s="163">
        <v>-2.6726905608705671E-3</v>
      </c>
      <c r="X49" s="164"/>
      <c r="Y49" s="159">
        <f t="shared" si="0"/>
        <v>0.97845182923910767</v>
      </c>
      <c r="Z49" s="147">
        <f t="shared" si="1"/>
        <v>1</v>
      </c>
      <c r="AA49" s="159">
        <f t="shared" si="2"/>
        <v>-2.1548170760892327</v>
      </c>
      <c r="AB49" s="147">
        <f t="shared" si="3"/>
        <v>0.8740479812340568</v>
      </c>
      <c r="AC49" s="159">
        <f t="shared" si="4"/>
        <v>11.944864612311608</v>
      </c>
      <c r="AD49" s="164"/>
      <c r="AE49" s="165">
        <f t="shared" si="5"/>
        <v>1.0337473002159827</v>
      </c>
      <c r="AF49" s="147">
        <f t="shared" si="6"/>
        <v>1.0337473002159827</v>
      </c>
      <c r="AG49" s="159">
        <f t="shared" si="7"/>
        <v>0</v>
      </c>
      <c r="AH49" s="147">
        <f t="shared" si="8"/>
        <v>0.70761339092872577</v>
      </c>
      <c r="AI49" s="159">
        <f t="shared" si="9"/>
        <v>46.089278901182738</v>
      </c>
      <c r="AJ49" s="164"/>
      <c r="AK49" s="165">
        <f t="shared" si="10"/>
        <v>0.99635530357654389</v>
      </c>
      <c r="AL49" s="147">
        <f t="shared" si="11"/>
        <v>1</v>
      </c>
      <c r="AM49" s="159">
        <f t="shared" si="12"/>
        <v>-0.36446964234561063</v>
      </c>
      <c r="AN49" s="147">
        <f t="shared" si="13"/>
        <v>0.95318194838161685</v>
      </c>
      <c r="AO49" s="159">
        <f t="shared" si="14"/>
        <v>4.5293928686154805</v>
      </c>
      <c r="AP49" s="164"/>
      <c r="AQ49" s="165">
        <f t="shared" si="15"/>
        <v>0.97324774699844452</v>
      </c>
      <c r="AR49" s="147">
        <f t="shared" si="16"/>
        <v>1</v>
      </c>
      <c r="AS49" s="159">
        <f t="shared" si="17"/>
        <v>-2.6752253001555482</v>
      </c>
      <c r="AT49" s="147">
        <f t="shared" si="18"/>
        <v>0.89487949744121686</v>
      </c>
      <c r="AU49" s="159">
        <f t="shared" si="19"/>
        <v>8.7574080958733251</v>
      </c>
      <c r="AV49" s="164"/>
      <c r="AW49" s="165">
        <f t="shared" si="20"/>
        <v>0.98863024219574169</v>
      </c>
      <c r="AX49" s="147">
        <f t="shared" si="21"/>
        <v>1</v>
      </c>
      <c r="AY49" s="159">
        <f t="shared" si="22"/>
        <v>-1.1369757804258307</v>
      </c>
      <c r="AZ49" s="147">
        <f t="shared" si="23"/>
        <v>0.95741581735600656</v>
      </c>
      <c r="BA49" s="159">
        <f t="shared" si="24"/>
        <v>3.2602787915011358</v>
      </c>
    </row>
    <row r="50" spans="18:53" x14ac:dyDescent="0.2">
      <c r="R50" s="162">
        <v>42439</v>
      </c>
      <c r="S50" s="148">
        <v>3.8720816564892235E-3</v>
      </c>
      <c r="T50" s="148">
        <v>-1.1752415774353486E-2</v>
      </c>
      <c r="U50" s="148">
        <v>6.1462814996926518E-3</v>
      </c>
      <c r="V50" s="148">
        <v>1.5583684385145347E-4</v>
      </c>
      <c r="W50" s="163">
        <v>6.2906979413848031E-3</v>
      </c>
      <c r="X50" s="164"/>
      <c r="Y50" s="159">
        <f t="shared" si="0"/>
        <v>0.98224047461886277</v>
      </c>
      <c r="Z50" s="147">
        <f t="shared" si="1"/>
        <v>1</v>
      </c>
      <c r="AA50" s="159">
        <f t="shared" si="2"/>
        <v>-1.7759525381137231</v>
      </c>
      <c r="AB50" s="147">
        <f t="shared" si="3"/>
        <v>0.8740479812340568</v>
      </c>
      <c r="AC50" s="159">
        <f t="shared" si="4"/>
        <v>12.378324269115112</v>
      </c>
      <c r="AD50" s="164"/>
      <c r="AE50" s="165">
        <f t="shared" si="5"/>
        <v>1.0215982721382291</v>
      </c>
      <c r="AF50" s="147">
        <f t="shared" si="6"/>
        <v>1.0337473002159827</v>
      </c>
      <c r="AG50" s="159">
        <f t="shared" si="7"/>
        <v>-1.1752415774353484</v>
      </c>
      <c r="AH50" s="147">
        <f t="shared" si="8"/>
        <v>0.70761339092872577</v>
      </c>
      <c r="AI50" s="159">
        <f t="shared" si="9"/>
        <v>44.372376955360551</v>
      </c>
      <c r="AJ50" s="164"/>
      <c r="AK50" s="165">
        <f t="shared" si="10"/>
        <v>1.002479183746037</v>
      </c>
      <c r="AL50" s="147">
        <f t="shared" si="11"/>
        <v>1.002479183746037</v>
      </c>
      <c r="AM50" s="159">
        <f t="shared" si="12"/>
        <v>0</v>
      </c>
      <c r="AN50" s="147">
        <f t="shared" si="13"/>
        <v>0.95318194838161685</v>
      </c>
      <c r="AO50" s="159">
        <f t="shared" si="14"/>
        <v>5.171859942177945</v>
      </c>
      <c r="AP50" s="164"/>
      <c r="AQ50" s="165">
        <f t="shared" si="15"/>
        <v>0.97339941485562231</v>
      </c>
      <c r="AR50" s="147">
        <f t="shared" si="16"/>
        <v>1</v>
      </c>
      <c r="AS50" s="159">
        <f t="shared" si="17"/>
        <v>-2.6600585144377686</v>
      </c>
      <c r="AT50" s="147">
        <f t="shared" si="18"/>
        <v>0.89487949744121686</v>
      </c>
      <c r="AU50" s="159">
        <f t="shared" si="19"/>
        <v>8.7743565070964529</v>
      </c>
      <c r="AV50" s="164"/>
      <c r="AW50" s="165">
        <f t="shared" si="20"/>
        <v>0.99484941642511326</v>
      </c>
      <c r="AX50" s="147">
        <f t="shared" si="21"/>
        <v>1</v>
      </c>
      <c r="AY50" s="159">
        <f t="shared" si="22"/>
        <v>-0.51505835748867357</v>
      </c>
      <c r="AZ50" s="147">
        <f t="shared" si="23"/>
        <v>0.95741581735600656</v>
      </c>
      <c r="BA50" s="159">
        <f t="shared" si="24"/>
        <v>3.9098580147216593</v>
      </c>
    </row>
    <row r="51" spans="18:53" x14ac:dyDescent="0.2">
      <c r="R51" s="162">
        <v>42440</v>
      </c>
      <c r="S51" s="148">
        <v>1.286137036193935E-2</v>
      </c>
      <c r="T51" s="148">
        <v>1.7441860465116088E-2</v>
      </c>
      <c r="U51" s="148">
        <v>1.0729698307289093E-2</v>
      </c>
      <c r="V51" s="148">
        <v>1.6395502545776264E-2</v>
      </c>
      <c r="W51" s="163">
        <v>-1.136127762574532E-3</v>
      </c>
      <c r="X51" s="164"/>
      <c r="Y51" s="159">
        <f t="shared" si="0"/>
        <v>0.99487343314742305</v>
      </c>
      <c r="Z51" s="147">
        <f t="shared" si="1"/>
        <v>1</v>
      </c>
      <c r="AA51" s="159">
        <f t="shared" si="2"/>
        <v>-0.51265668525769525</v>
      </c>
      <c r="AB51" s="147">
        <f t="shared" si="3"/>
        <v>0.8740479812340568</v>
      </c>
      <c r="AC51" s="159">
        <f t="shared" si="4"/>
        <v>13.823663518194319</v>
      </c>
      <c r="AD51" s="164"/>
      <c r="AE51" s="165">
        <f t="shared" si="5"/>
        <v>1.0394168466522677</v>
      </c>
      <c r="AF51" s="147">
        <f t="shared" si="6"/>
        <v>1.0394168466522677</v>
      </c>
      <c r="AG51" s="159">
        <f t="shared" si="7"/>
        <v>0</v>
      </c>
      <c r="AH51" s="147">
        <f t="shared" si="8"/>
        <v>0.70761339092872577</v>
      </c>
      <c r="AI51" s="159">
        <f t="shared" si="9"/>
        <v>46.890499809233091</v>
      </c>
      <c r="AJ51" s="164"/>
      <c r="AK51" s="165">
        <f t="shared" si="10"/>
        <v>1.0132354829469694</v>
      </c>
      <c r="AL51" s="147">
        <f t="shared" si="11"/>
        <v>1.0132354829469694</v>
      </c>
      <c r="AM51" s="159">
        <f t="shared" si="12"/>
        <v>0</v>
      </c>
      <c r="AN51" s="147">
        <f t="shared" si="13"/>
        <v>0.95318194838161685</v>
      </c>
      <c r="AO51" s="159">
        <f t="shared" si="14"/>
        <v>6.3003222697739831</v>
      </c>
      <c r="AP51" s="164"/>
      <c r="AQ51" s="165">
        <f t="shared" si="15"/>
        <v>0.98935878743994476</v>
      </c>
      <c r="AR51" s="147">
        <f t="shared" si="16"/>
        <v>1</v>
      </c>
      <c r="AS51" s="159">
        <f t="shared" si="17"/>
        <v>-1.0641212560055235</v>
      </c>
      <c r="AT51" s="147">
        <f t="shared" si="18"/>
        <v>0.89487949744121686</v>
      </c>
      <c r="AU51" s="159">
        <f t="shared" si="19"/>
        <v>10.557766746123724</v>
      </c>
      <c r="AV51" s="164"/>
      <c r="AW51" s="165">
        <f t="shared" si="20"/>
        <v>0.9937191403835316</v>
      </c>
      <c r="AX51" s="147">
        <f t="shared" si="21"/>
        <v>1</v>
      </c>
      <c r="AY51" s="159">
        <f t="shared" si="22"/>
        <v>-0.62808596164684038</v>
      </c>
      <c r="AZ51" s="147">
        <f t="shared" si="23"/>
        <v>0.95741581735600656</v>
      </c>
      <c r="BA51" s="159">
        <f t="shared" si="24"/>
        <v>3.7918031402259533</v>
      </c>
    </row>
    <row r="52" spans="18:53" x14ac:dyDescent="0.2">
      <c r="R52" s="162">
        <v>42443</v>
      </c>
      <c r="S52" s="148">
        <v>3.1713925409846411E-3</v>
      </c>
      <c r="T52" s="148">
        <v>-3.4285714285714253E-2</v>
      </c>
      <c r="U52" s="148">
        <v>-3.0901806342180649E-3</v>
      </c>
      <c r="V52" s="148">
        <v>-1.2610091039911842E-3</v>
      </c>
      <c r="W52" s="163">
        <v>1.9785003676241197E-3</v>
      </c>
      <c r="X52" s="164"/>
      <c r="Y52" s="159">
        <f t="shared" si="0"/>
        <v>0.99802856733253054</v>
      </c>
      <c r="Z52" s="147">
        <f t="shared" si="1"/>
        <v>1</v>
      </c>
      <c r="AA52" s="159">
        <f t="shared" si="2"/>
        <v>-0.19714326674694638</v>
      </c>
      <c r="AB52" s="147">
        <f t="shared" si="3"/>
        <v>0.8740479812340568</v>
      </c>
      <c r="AC52" s="159">
        <f t="shared" si="4"/>
        <v>14.184643035663463</v>
      </c>
      <c r="AD52" s="164"/>
      <c r="AE52" s="165">
        <f t="shared" si="5"/>
        <v>1.0037796976241899</v>
      </c>
      <c r="AF52" s="147">
        <f t="shared" si="6"/>
        <v>1.0394168466522677</v>
      </c>
      <c r="AG52" s="159">
        <f t="shared" si="7"/>
        <v>-3.4285714285714328</v>
      </c>
      <c r="AH52" s="147">
        <f t="shared" si="8"/>
        <v>0.70761339092872577</v>
      </c>
      <c r="AI52" s="159">
        <f t="shared" si="9"/>
        <v>41.854254101487953</v>
      </c>
      <c r="AJ52" s="164"/>
      <c r="AK52" s="165">
        <f t="shared" si="10"/>
        <v>1.0101044022796641</v>
      </c>
      <c r="AL52" s="147">
        <f t="shared" si="11"/>
        <v>1.0132354829469694</v>
      </c>
      <c r="AM52" s="159">
        <f t="shared" si="12"/>
        <v>-0.30901806342180271</v>
      </c>
      <c r="AN52" s="147">
        <f t="shared" si="13"/>
        <v>0.95318194838161685</v>
      </c>
      <c r="AO52" s="159">
        <f t="shared" si="14"/>
        <v>5.9718350724847928</v>
      </c>
      <c r="AP52" s="164"/>
      <c r="AQ52" s="165">
        <f t="shared" si="15"/>
        <v>0.98811119700186933</v>
      </c>
      <c r="AR52" s="147">
        <f t="shared" si="16"/>
        <v>1</v>
      </c>
      <c r="AS52" s="159">
        <f t="shared" si="17"/>
        <v>-1.1888802998130665</v>
      </c>
      <c r="AT52" s="147">
        <f t="shared" si="18"/>
        <v>0.89487949744121686</v>
      </c>
      <c r="AU52" s="159">
        <f t="shared" si="19"/>
        <v>10.41835239573993</v>
      </c>
      <c r="AV52" s="164"/>
      <c r="AW52" s="165">
        <f t="shared" si="20"/>
        <v>0.9956852140680954</v>
      </c>
      <c r="AX52" s="147">
        <f t="shared" si="21"/>
        <v>1</v>
      </c>
      <c r="AY52" s="159">
        <f t="shared" si="22"/>
        <v>-0.43147859319045967</v>
      </c>
      <c r="AZ52" s="147">
        <f t="shared" si="23"/>
        <v>0.95741581735600656</v>
      </c>
      <c r="BA52" s="159">
        <f t="shared" si="24"/>
        <v>3.997155260895247</v>
      </c>
    </row>
    <row r="53" spans="18:53" x14ac:dyDescent="0.2">
      <c r="R53" s="162">
        <v>42444</v>
      </c>
      <c r="S53" s="148">
        <v>-1.5893957309104589E-2</v>
      </c>
      <c r="T53" s="148">
        <v>-2.2592791823560998E-2</v>
      </c>
      <c r="U53" s="148">
        <v>-5.9257231142315625E-3</v>
      </c>
      <c r="V53" s="148">
        <v>-1.8369610425620353E-3</v>
      </c>
      <c r="W53" s="163">
        <v>5.2331036698543614E-3</v>
      </c>
      <c r="X53" s="164"/>
      <c r="Y53" s="159">
        <f t="shared" si="0"/>
        <v>0.9821659438900805</v>
      </c>
      <c r="Z53" s="147">
        <f t="shared" si="1"/>
        <v>1</v>
      </c>
      <c r="AA53" s="159">
        <f t="shared" si="2"/>
        <v>-1.7834056109919505</v>
      </c>
      <c r="AB53" s="147">
        <f t="shared" si="3"/>
        <v>0.8740479812340568</v>
      </c>
      <c r="AC53" s="159">
        <f t="shared" si="4"/>
        <v>12.369797193899284</v>
      </c>
      <c r="AD53" s="164"/>
      <c r="AE53" s="165">
        <f t="shared" si="5"/>
        <v>0.98110151187904959</v>
      </c>
      <c r="AF53" s="147">
        <f t="shared" si="6"/>
        <v>1.0394168466522677</v>
      </c>
      <c r="AG53" s="159">
        <f t="shared" si="7"/>
        <v>-5.6103896103896114</v>
      </c>
      <c r="AH53" s="147">
        <f t="shared" si="8"/>
        <v>0.70761339092872577</v>
      </c>
      <c r="AI53" s="159">
        <f t="shared" si="9"/>
        <v>38.649370469286509</v>
      </c>
      <c r="AJ53" s="164"/>
      <c r="AK53" s="165">
        <f t="shared" si="10"/>
        <v>1.0041188032752886</v>
      </c>
      <c r="AL53" s="147">
        <f t="shared" si="11"/>
        <v>1.0132354829469694</v>
      </c>
      <c r="AM53" s="159">
        <f t="shared" si="12"/>
        <v>-0.89975921936381553</v>
      </c>
      <c r="AN53" s="147">
        <f t="shared" si="13"/>
        <v>0.95318194838161685</v>
      </c>
      <c r="AO53" s="159">
        <f t="shared" si="14"/>
        <v>5.3438753199382445</v>
      </c>
      <c r="AP53" s="164"/>
      <c r="AQ53" s="165">
        <f t="shared" si="15"/>
        <v>0.9862960752272576</v>
      </c>
      <c r="AR53" s="147">
        <f t="shared" si="16"/>
        <v>1</v>
      </c>
      <c r="AS53" s="159">
        <f t="shared" si="17"/>
        <v>-1.3703924772742404</v>
      </c>
      <c r="AT53" s="147">
        <f t="shared" si="18"/>
        <v>0.89487949744121686</v>
      </c>
      <c r="AU53" s="159">
        <f t="shared" si="19"/>
        <v>10.215518184005075</v>
      </c>
      <c r="AV53" s="164"/>
      <c r="AW53" s="165">
        <f t="shared" si="20"/>
        <v>1.0008957380158547</v>
      </c>
      <c r="AX53" s="147">
        <f t="shared" si="21"/>
        <v>1.0008957380158547</v>
      </c>
      <c r="AY53" s="159">
        <f t="shared" si="22"/>
        <v>0</v>
      </c>
      <c r="AZ53" s="147">
        <f t="shared" si="23"/>
        <v>0.95741581735600656</v>
      </c>
      <c r="BA53" s="159">
        <f t="shared" si="24"/>
        <v>4.5413831557454367</v>
      </c>
    </row>
    <row r="54" spans="18:53" x14ac:dyDescent="0.2">
      <c r="R54" s="162">
        <v>42445</v>
      </c>
      <c r="S54" s="148">
        <v>6.3236707644054313E-4</v>
      </c>
      <c r="T54" s="148">
        <v>5.8337919647770908E-2</v>
      </c>
      <c r="U54" s="148">
        <v>7.8103482195552854E-3</v>
      </c>
      <c r="V54" s="148">
        <v>5.6003928707841766E-3</v>
      </c>
      <c r="W54" s="163">
        <v>-1.0537022904556569E-2</v>
      </c>
      <c r="X54" s="164"/>
      <c r="Y54" s="159">
        <f t="shared" si="0"/>
        <v>0.98278703329659778</v>
      </c>
      <c r="Z54" s="147">
        <f t="shared" si="1"/>
        <v>1</v>
      </c>
      <c r="AA54" s="159">
        <f t="shared" si="2"/>
        <v>-1.7212966703402222</v>
      </c>
      <c r="AB54" s="147">
        <f t="shared" si="3"/>
        <v>0.8740479812340568</v>
      </c>
      <c r="AC54" s="159">
        <f t="shared" si="4"/>
        <v>12.44085615403101</v>
      </c>
      <c r="AD54" s="164"/>
      <c r="AE54" s="165">
        <f t="shared" si="5"/>
        <v>1.0383369330453562</v>
      </c>
      <c r="AF54" s="147">
        <f t="shared" si="6"/>
        <v>1.0394168466522677</v>
      </c>
      <c r="AG54" s="159">
        <f t="shared" si="7"/>
        <v>-0.10389610389610986</v>
      </c>
      <c r="AH54" s="147">
        <f t="shared" si="8"/>
        <v>0.70761339092872577</v>
      </c>
      <c r="AI54" s="159">
        <f t="shared" si="9"/>
        <v>46.737886302937774</v>
      </c>
      <c r="AJ54" s="164"/>
      <c r="AK54" s="165">
        <f t="shared" si="10"/>
        <v>1.0119613207826716</v>
      </c>
      <c r="AL54" s="147">
        <f t="shared" si="11"/>
        <v>1.0132354829469694</v>
      </c>
      <c r="AM54" s="159">
        <f t="shared" si="12"/>
        <v>-0.12575183022527964</v>
      </c>
      <c r="AN54" s="147">
        <f t="shared" si="13"/>
        <v>0.95318194838161685</v>
      </c>
      <c r="AO54" s="159">
        <f t="shared" si="14"/>
        <v>6.1666476689843721</v>
      </c>
      <c r="AP54" s="164"/>
      <c r="AQ54" s="165">
        <f t="shared" si="15"/>
        <v>0.99181972073544278</v>
      </c>
      <c r="AR54" s="147">
        <f t="shared" si="16"/>
        <v>1</v>
      </c>
      <c r="AS54" s="159">
        <f t="shared" si="17"/>
        <v>-0.8180279264557222</v>
      </c>
      <c r="AT54" s="147">
        <f t="shared" si="18"/>
        <v>0.89487949744121686</v>
      </c>
      <c r="AU54" s="159">
        <f t="shared" si="19"/>
        <v>10.832768386292564</v>
      </c>
      <c r="AV54" s="164"/>
      <c r="AW54" s="165">
        <f t="shared" si="20"/>
        <v>0.99034927669930861</v>
      </c>
      <c r="AX54" s="147">
        <f t="shared" si="21"/>
        <v>1.0008957380158547</v>
      </c>
      <c r="AY54" s="159">
        <f t="shared" si="22"/>
        <v>-1.0537022904556586</v>
      </c>
      <c r="AZ54" s="147">
        <f t="shared" si="23"/>
        <v>0.95741581735600656</v>
      </c>
      <c r="BA54" s="159">
        <f t="shared" si="24"/>
        <v>3.4398282069593216</v>
      </c>
    </row>
    <row r="55" spans="18:53" x14ac:dyDescent="0.2">
      <c r="R55" s="162">
        <v>42446</v>
      </c>
      <c r="S55" s="148">
        <v>3.2508405166965737E-2</v>
      </c>
      <c r="T55" s="148">
        <v>4.5241809672387001E-2</v>
      </c>
      <c r="U55" s="148">
        <v>4.5191012551974996E-3</v>
      </c>
      <c r="V55" s="148">
        <v>6.5952387999328455E-3</v>
      </c>
      <c r="W55" s="163">
        <v>6.3458885696982079E-3</v>
      </c>
      <c r="X55" s="164"/>
      <c r="Y55" s="159">
        <f t="shared" si="0"/>
        <v>1.0147358723678439</v>
      </c>
      <c r="Z55" s="147">
        <f t="shared" si="1"/>
        <v>1.0147358723678439</v>
      </c>
      <c r="AA55" s="159">
        <f t="shared" si="2"/>
        <v>0</v>
      </c>
      <c r="AB55" s="147">
        <f t="shared" si="3"/>
        <v>0.8740479812340568</v>
      </c>
      <c r="AC55" s="159">
        <f t="shared" si="4"/>
        <v>16.096129063206774</v>
      </c>
      <c r="AD55" s="164"/>
      <c r="AE55" s="165">
        <f t="shared" si="5"/>
        <v>1.0853131749460043</v>
      </c>
      <c r="AF55" s="147">
        <f t="shared" si="6"/>
        <v>1.0853131749460043</v>
      </c>
      <c r="AG55" s="159">
        <f t="shared" si="7"/>
        <v>0</v>
      </c>
      <c r="AH55" s="147">
        <f t="shared" si="8"/>
        <v>0.70761339092872577</v>
      </c>
      <c r="AI55" s="159">
        <f t="shared" si="9"/>
        <v>53.376573826783655</v>
      </c>
      <c r="AJ55" s="164"/>
      <c r="AK55" s="165">
        <f t="shared" si="10"/>
        <v>1.0165344764576318</v>
      </c>
      <c r="AL55" s="147">
        <f t="shared" si="11"/>
        <v>1.0165344764576318</v>
      </c>
      <c r="AM55" s="159">
        <f t="shared" si="12"/>
        <v>0</v>
      </c>
      <c r="AN55" s="147">
        <f t="shared" si="13"/>
        <v>0.95318194838161685</v>
      </c>
      <c r="AO55" s="159">
        <f t="shared" si="14"/>
        <v>6.64642549972538</v>
      </c>
      <c r="AP55" s="164"/>
      <c r="AQ55" s="165">
        <f t="shared" si="15"/>
        <v>0.99836100864017574</v>
      </c>
      <c r="AR55" s="147">
        <f t="shared" si="16"/>
        <v>1</v>
      </c>
      <c r="AS55" s="159">
        <f t="shared" si="17"/>
        <v>-0.163899135982426</v>
      </c>
      <c r="AT55" s="147">
        <f t="shared" si="18"/>
        <v>0.89487949744121686</v>
      </c>
      <c r="AU55" s="159">
        <f t="shared" si="19"/>
        <v>11.563736960657813</v>
      </c>
      <c r="AV55" s="164"/>
      <c r="AW55" s="165">
        <f t="shared" si="20"/>
        <v>0.99663392285432373</v>
      </c>
      <c r="AX55" s="147">
        <f t="shared" si="21"/>
        <v>1.0008957380158547</v>
      </c>
      <c r="AY55" s="159">
        <f t="shared" si="22"/>
        <v>-0.42580011080669655</v>
      </c>
      <c r="AZ55" s="147">
        <f t="shared" si="23"/>
        <v>0.95741581735600656</v>
      </c>
      <c r="BA55" s="159">
        <f t="shared" si="24"/>
        <v>4.09624583042942</v>
      </c>
    </row>
    <row r="56" spans="18:53" x14ac:dyDescent="0.2">
      <c r="R56" s="162">
        <v>42447</v>
      </c>
      <c r="S56" s="148">
        <v>1.2057779409964553E-2</v>
      </c>
      <c r="T56" s="148">
        <v>-1.8905472636816079E-2</v>
      </c>
      <c r="U56" s="148">
        <v>-1.1951378295131931E-3</v>
      </c>
      <c r="V56" s="148">
        <v>4.4055885797735783E-3</v>
      </c>
      <c r="W56" s="163">
        <v>6.1691564417894178E-3</v>
      </c>
      <c r="X56" s="164"/>
      <c r="Y56" s="159">
        <f t="shared" si="0"/>
        <v>1.0269713336762334</v>
      </c>
      <c r="Z56" s="147">
        <f t="shared" si="1"/>
        <v>1.0269713336762334</v>
      </c>
      <c r="AA56" s="159">
        <f t="shared" si="2"/>
        <v>0</v>
      </c>
      <c r="AB56" s="147">
        <f t="shared" si="3"/>
        <v>0.8740479812340568</v>
      </c>
      <c r="AC56" s="159">
        <f t="shared" si="4"/>
        <v>17.495990577801706</v>
      </c>
      <c r="AD56" s="164"/>
      <c r="AE56" s="165">
        <f t="shared" si="5"/>
        <v>1.0647948164146868</v>
      </c>
      <c r="AF56" s="147">
        <f t="shared" si="6"/>
        <v>1.0853131749460043</v>
      </c>
      <c r="AG56" s="159">
        <f t="shared" si="7"/>
        <v>-1.8905472636815981</v>
      </c>
      <c r="AH56" s="147">
        <f t="shared" si="8"/>
        <v>0.70761339092872577</v>
      </c>
      <c r="AI56" s="159">
        <f t="shared" si="9"/>
        <v>50.476917207172811</v>
      </c>
      <c r="AJ56" s="164"/>
      <c r="AK56" s="165">
        <f t="shared" si="10"/>
        <v>1.015319577649813</v>
      </c>
      <c r="AL56" s="147">
        <f t="shared" si="11"/>
        <v>1.0165344764576318</v>
      </c>
      <c r="AM56" s="159">
        <f t="shared" si="12"/>
        <v>-0.11951378295131763</v>
      </c>
      <c r="AN56" s="147">
        <f t="shared" si="13"/>
        <v>0.95318194838161685</v>
      </c>
      <c r="AO56" s="159">
        <f t="shared" si="14"/>
        <v>6.5189683222282993</v>
      </c>
      <c r="AP56" s="164"/>
      <c r="AQ56" s="165">
        <f t="shared" si="15"/>
        <v>1.002759376498332</v>
      </c>
      <c r="AR56" s="147">
        <f t="shared" si="16"/>
        <v>1.002759376498332</v>
      </c>
      <c r="AS56" s="159">
        <f t="shared" si="17"/>
        <v>0</v>
      </c>
      <c r="AT56" s="147">
        <f t="shared" si="18"/>
        <v>0.89487949744121686</v>
      </c>
      <c r="AU56" s="159">
        <f t="shared" si="19"/>
        <v>12.055240886128537</v>
      </c>
      <c r="AV56" s="164"/>
      <c r="AW56" s="165">
        <f t="shared" si="20"/>
        <v>1.0027823134396063</v>
      </c>
      <c r="AX56" s="147">
        <f t="shared" si="21"/>
        <v>1.0027823134396063</v>
      </c>
      <c r="AY56" s="159">
        <f t="shared" si="22"/>
        <v>0</v>
      </c>
      <c r="AZ56" s="147">
        <f t="shared" si="23"/>
        <v>0.95741581735600656</v>
      </c>
      <c r="BA56" s="159">
        <f t="shared" si="24"/>
        <v>4.7384318559603074</v>
      </c>
    </row>
    <row r="57" spans="18:53" x14ac:dyDescent="0.2">
      <c r="R57" s="162">
        <v>42450</v>
      </c>
      <c r="S57" s="148">
        <v>2.7940731781068706E-3</v>
      </c>
      <c r="T57" s="148">
        <v>1.1916835699797179E-2</v>
      </c>
      <c r="U57" s="148">
        <v>2.6460688367024865E-3</v>
      </c>
      <c r="V57" s="148">
        <v>9.8556777486114022E-4</v>
      </c>
      <c r="W57" s="163">
        <v>-2.8349318219564254E-3</v>
      </c>
      <c r="X57" s="164"/>
      <c r="Y57" s="159">
        <f t="shared" si="0"/>
        <v>1.0298407667343428</v>
      </c>
      <c r="Z57" s="147">
        <f t="shared" si="1"/>
        <v>1.0298407667343428</v>
      </c>
      <c r="AA57" s="159">
        <f t="shared" si="2"/>
        <v>0</v>
      </c>
      <c r="AB57" s="147">
        <f t="shared" si="3"/>
        <v>0.8740479812340568</v>
      </c>
      <c r="AC57" s="159">
        <f t="shared" si="4"/>
        <v>17.824282973610234</v>
      </c>
      <c r="AD57" s="164"/>
      <c r="AE57" s="165">
        <f t="shared" si="5"/>
        <v>1.0774838012958963</v>
      </c>
      <c r="AF57" s="147">
        <f t="shared" si="6"/>
        <v>1.0853131749460043</v>
      </c>
      <c r="AG57" s="159">
        <f t="shared" si="7"/>
        <v>-0.72139303482587613</v>
      </c>
      <c r="AH57" s="147">
        <f t="shared" si="8"/>
        <v>0.70761339092872577</v>
      </c>
      <c r="AI57" s="159">
        <f t="shared" si="9"/>
        <v>52.270125906142674</v>
      </c>
      <c r="AJ57" s="164"/>
      <c r="AK57" s="165">
        <f t="shared" si="10"/>
        <v>1.0180061831435261</v>
      </c>
      <c r="AL57" s="147">
        <f t="shared" si="11"/>
        <v>1.0180061831435261</v>
      </c>
      <c r="AM57" s="159">
        <f t="shared" si="12"/>
        <v>0</v>
      </c>
      <c r="AN57" s="147">
        <f t="shared" si="13"/>
        <v>0.95318194838161685</v>
      </c>
      <c r="AO57" s="159">
        <f t="shared" si="14"/>
        <v>6.8008248448234507</v>
      </c>
      <c r="AP57" s="164"/>
      <c r="AQ57" s="165">
        <f t="shared" si="15"/>
        <v>1.0037476638257485</v>
      </c>
      <c r="AR57" s="147">
        <f t="shared" si="16"/>
        <v>1.0037476638257485</v>
      </c>
      <c r="AS57" s="159">
        <f t="shared" si="17"/>
        <v>0</v>
      </c>
      <c r="AT57" s="147">
        <f t="shared" si="18"/>
        <v>0.89487949744121686</v>
      </c>
      <c r="AU57" s="159">
        <f t="shared" si="19"/>
        <v>12.165678920550198</v>
      </c>
      <c r="AV57" s="164"/>
      <c r="AW57" s="165">
        <f t="shared" si="20"/>
        <v>0.99993949394874138</v>
      </c>
      <c r="AX57" s="147">
        <f t="shared" si="21"/>
        <v>1.0027823134396063</v>
      </c>
      <c r="AY57" s="159">
        <f t="shared" si="22"/>
        <v>-0.28349318219563596</v>
      </c>
      <c r="AZ57" s="147">
        <f t="shared" si="23"/>
        <v>0.95741581735600656</v>
      </c>
      <c r="BA57" s="159">
        <f t="shared" si="24"/>
        <v>4.441505542510038</v>
      </c>
    </row>
    <row r="58" spans="18:53" x14ac:dyDescent="0.2">
      <c r="R58" s="162">
        <v>42451</v>
      </c>
      <c r="S58" s="148">
        <v>1.7489687115528341E-3</v>
      </c>
      <c r="T58" s="148">
        <v>3.8586820345778206E-2</v>
      </c>
      <c r="U58" s="148">
        <v>-4.0168435759611043E-3</v>
      </c>
      <c r="V58" s="148">
        <v>-8.7736400857851837E-4</v>
      </c>
      <c r="W58" s="163">
        <v>6.8039966595360487E-3</v>
      </c>
      <c r="X58" s="164"/>
      <c r="Y58" s="159">
        <f t="shared" si="0"/>
        <v>1.0316419260132428</v>
      </c>
      <c r="Z58" s="147">
        <f t="shared" si="1"/>
        <v>1.0316419260132428</v>
      </c>
      <c r="AA58" s="159">
        <f t="shared" si="2"/>
        <v>0</v>
      </c>
      <c r="AB58" s="147">
        <f t="shared" si="3"/>
        <v>0.8740479812340568</v>
      </c>
      <c r="AC58" s="159">
        <f t="shared" si="4"/>
        <v>18.030353957992233</v>
      </c>
      <c r="AD58" s="164"/>
      <c r="AE58" s="165">
        <f t="shared" si="5"/>
        <v>1.1190604751619873</v>
      </c>
      <c r="AF58" s="147">
        <f t="shared" si="6"/>
        <v>1.1190604751619873</v>
      </c>
      <c r="AG58" s="159">
        <f t="shared" si="7"/>
        <v>0</v>
      </c>
      <c r="AH58" s="147">
        <f t="shared" si="8"/>
        <v>0.70761339092872577</v>
      </c>
      <c r="AI58" s="159">
        <f t="shared" si="9"/>
        <v>58.14574589851204</v>
      </c>
      <c r="AJ58" s="164"/>
      <c r="AK58" s="165">
        <f t="shared" si="10"/>
        <v>1.0139170115464773</v>
      </c>
      <c r="AL58" s="147">
        <f t="shared" si="11"/>
        <v>1.0180061831435261</v>
      </c>
      <c r="AM58" s="159">
        <f t="shared" si="12"/>
        <v>-0.40168435759611493</v>
      </c>
      <c r="AN58" s="147">
        <f t="shared" si="13"/>
        <v>0.95318194838161685</v>
      </c>
      <c r="AO58" s="159">
        <f t="shared" si="14"/>
        <v>6.3718226376381697</v>
      </c>
      <c r="AP58" s="164"/>
      <c r="AQ58" s="165">
        <f t="shared" si="15"/>
        <v>1.002867011751813</v>
      </c>
      <c r="AR58" s="147">
        <f t="shared" si="16"/>
        <v>1.0037476638257485</v>
      </c>
      <c r="AS58" s="159">
        <f t="shared" si="17"/>
        <v>-8.7736400857854266E-2</v>
      </c>
      <c r="AT58" s="147">
        <f t="shared" si="18"/>
        <v>0.89487949744121686</v>
      </c>
      <c r="AU58" s="159">
        <f t="shared" si="19"/>
        <v>12.067268790867532</v>
      </c>
      <c r="AV58" s="164"/>
      <c r="AW58" s="165">
        <f t="shared" si="20"/>
        <v>1.0067430789253069</v>
      </c>
      <c r="AX58" s="147">
        <f t="shared" si="21"/>
        <v>1.0067430789253069</v>
      </c>
      <c r="AY58" s="159">
        <f t="shared" si="22"/>
        <v>0</v>
      </c>
      <c r="AZ58" s="147">
        <f t="shared" si="23"/>
        <v>0.95741581735600656</v>
      </c>
      <c r="BA58" s="159">
        <f t="shared" si="24"/>
        <v>5.1521251973382052</v>
      </c>
    </row>
    <row r="59" spans="18:53" x14ac:dyDescent="0.2">
      <c r="R59" s="162">
        <v>42452</v>
      </c>
      <c r="S59" s="148">
        <v>-1.059589890549173E-2</v>
      </c>
      <c r="T59" s="148">
        <v>-4.0048250904704541E-2</v>
      </c>
      <c r="U59" s="148">
        <v>-4.0914935899933891E-3</v>
      </c>
      <c r="V59" s="148">
        <v>-6.3859888769636219E-3</v>
      </c>
      <c r="W59" s="163">
        <v>3.1610069619503328E-3</v>
      </c>
      <c r="X59" s="164"/>
      <c r="Y59" s="159">
        <f t="shared" si="0"/>
        <v>1.0207107524585397</v>
      </c>
      <c r="Z59" s="147">
        <f t="shared" si="1"/>
        <v>1.0316419260132428</v>
      </c>
      <c r="AA59" s="159">
        <f t="shared" si="2"/>
        <v>-1.059589890549171</v>
      </c>
      <c r="AB59" s="147">
        <f t="shared" si="3"/>
        <v>0.8740479812340568</v>
      </c>
      <c r="AC59" s="159">
        <f t="shared" si="4"/>
        <v>16.779716259673947</v>
      </c>
      <c r="AD59" s="164"/>
      <c r="AE59" s="165">
        <f t="shared" si="5"/>
        <v>1.0742440604751622</v>
      </c>
      <c r="AF59" s="147">
        <f t="shared" si="6"/>
        <v>1.1190604751619873</v>
      </c>
      <c r="AG59" s="159">
        <f t="shared" si="7"/>
        <v>-4.0048250904704465</v>
      </c>
      <c r="AH59" s="147">
        <f t="shared" si="8"/>
        <v>0.70761339092872577</v>
      </c>
      <c r="AI59" s="159">
        <f t="shared" si="9"/>
        <v>51.812285387256786</v>
      </c>
      <c r="AJ59" s="164"/>
      <c r="AK59" s="165">
        <f t="shared" si="10"/>
        <v>1.0097685765929496</v>
      </c>
      <c r="AL59" s="147">
        <f t="shared" si="11"/>
        <v>1.0180061831435261</v>
      </c>
      <c r="AM59" s="159">
        <f t="shared" si="12"/>
        <v>-0.80919022762115023</v>
      </c>
      <c r="AN59" s="147">
        <f t="shared" si="13"/>
        <v>0.95318194838161685</v>
      </c>
      <c r="AO59" s="159">
        <f t="shared" si="14"/>
        <v>5.9366030071603584</v>
      </c>
      <c r="AP59" s="164"/>
      <c r="AQ59" s="165">
        <f t="shared" si="15"/>
        <v>0.99646271416969223</v>
      </c>
      <c r="AR59" s="147">
        <f t="shared" si="16"/>
        <v>1.0037476638257485</v>
      </c>
      <c r="AS59" s="159">
        <f t="shared" si="17"/>
        <v>-0.72577500487423097</v>
      </c>
      <c r="AT59" s="147">
        <f t="shared" si="18"/>
        <v>0.89487949744121686</v>
      </c>
      <c r="AU59" s="159">
        <f t="shared" si="19"/>
        <v>11.351608458897362</v>
      </c>
      <c r="AV59" s="164"/>
      <c r="AW59" s="165">
        <f t="shared" si="20"/>
        <v>1.0099254008066851</v>
      </c>
      <c r="AX59" s="147">
        <f t="shared" si="21"/>
        <v>1.0099254008066851</v>
      </c>
      <c r="AY59" s="159">
        <f t="shared" si="22"/>
        <v>0</v>
      </c>
      <c r="AZ59" s="147">
        <f t="shared" si="23"/>
        <v>0.95741581735600656</v>
      </c>
      <c r="BA59" s="159">
        <f t="shared" si="24"/>
        <v>5.4845117971508666</v>
      </c>
    </row>
    <row r="60" spans="18:53" x14ac:dyDescent="0.2">
      <c r="R60" s="162">
        <v>42453</v>
      </c>
      <c r="S60" s="148">
        <v>-9.8574923026372163E-3</v>
      </c>
      <c r="T60" s="148">
        <v>-8.2935410907262197E-3</v>
      </c>
      <c r="U60" s="148">
        <v>-3.2083887628140406E-3</v>
      </c>
      <c r="V60" s="148">
        <v>-3.7806069592627445E-4</v>
      </c>
      <c r="W60" s="163">
        <v>3.3254938604699467E-3</v>
      </c>
      <c r="X60" s="164"/>
      <c r="Y60" s="159">
        <f t="shared" si="0"/>
        <v>1.0106491040729606</v>
      </c>
      <c r="Z60" s="147">
        <f t="shared" si="1"/>
        <v>1.0316419260132428</v>
      </c>
      <c r="AA60" s="159">
        <f t="shared" si="2"/>
        <v>-2.0348942216228525</v>
      </c>
      <c r="AB60" s="147">
        <f t="shared" si="3"/>
        <v>0.8740479812340568</v>
      </c>
      <c r="AC60" s="159">
        <f t="shared" si="4"/>
        <v>15.628561105540049</v>
      </c>
      <c r="AD60" s="164"/>
      <c r="AE60" s="165">
        <f t="shared" si="5"/>
        <v>1.0653347732181428</v>
      </c>
      <c r="AF60" s="147">
        <f t="shared" si="6"/>
        <v>1.1190604751619873</v>
      </c>
      <c r="AG60" s="159">
        <f t="shared" si="7"/>
        <v>-4.8009650180940806</v>
      </c>
      <c r="AH60" s="147">
        <f t="shared" si="8"/>
        <v>0.70761339092872577</v>
      </c>
      <c r="AI60" s="159">
        <f t="shared" si="9"/>
        <v>50.553223960320516</v>
      </c>
      <c r="AJ60" s="164"/>
      <c r="AK60" s="165">
        <f t="shared" si="10"/>
        <v>1.0065288464387661</v>
      </c>
      <c r="AL60" s="147">
        <f t="shared" si="11"/>
        <v>1.0180061831435261</v>
      </c>
      <c r="AM60" s="159">
        <f t="shared" si="12"/>
        <v>-1.1274329070692759</v>
      </c>
      <c r="AN60" s="147">
        <f t="shared" si="13"/>
        <v>0.95318194838161685</v>
      </c>
      <c r="AO60" s="159">
        <f t="shared" si="14"/>
        <v>5.5967172005014927</v>
      </c>
      <c r="AP60" s="164"/>
      <c r="AQ60" s="165">
        <f t="shared" si="15"/>
        <v>0.9960859907825087</v>
      </c>
      <c r="AR60" s="147">
        <f t="shared" si="16"/>
        <v>1.0037476638257485</v>
      </c>
      <c r="AS60" s="159">
        <f t="shared" si="17"/>
        <v>-0.763306687463425</v>
      </c>
      <c r="AT60" s="147">
        <f t="shared" si="18"/>
        <v>0.89487949744121686</v>
      </c>
      <c r="AU60" s="159">
        <f t="shared" si="19"/>
        <v>11.309510792310885</v>
      </c>
      <c r="AV60" s="164"/>
      <c r="AW60" s="165">
        <f t="shared" si="20"/>
        <v>1.0132839015266004</v>
      </c>
      <c r="AX60" s="147">
        <f t="shared" si="21"/>
        <v>1.0132839015266004</v>
      </c>
      <c r="AY60" s="159">
        <f t="shared" si="22"/>
        <v>0</v>
      </c>
      <c r="AZ60" s="147">
        <f t="shared" si="23"/>
        <v>0.95741581735600656</v>
      </c>
      <c r="BA60" s="159">
        <f t="shared" si="24"/>
        <v>5.8352998935069618</v>
      </c>
    </row>
    <row r="61" spans="18:53" x14ac:dyDescent="0.2">
      <c r="R61" s="162">
        <v>42457</v>
      </c>
      <c r="S61" s="148">
        <v>8.8635020681504528E-4</v>
      </c>
      <c r="T61" s="148">
        <v>-1.7739483020781099E-3</v>
      </c>
      <c r="U61" s="148">
        <v>3.0420788192819792E-4</v>
      </c>
      <c r="V61" s="148">
        <v>5.4520270734892406E-4</v>
      </c>
      <c r="W61" s="163">
        <v>1.3734174088918371E-3</v>
      </c>
      <c r="X61" s="164"/>
      <c r="Y61" s="159">
        <f t="shared" si="0"/>
        <v>1.0115448931153732</v>
      </c>
      <c r="Z61" s="147">
        <f t="shared" si="1"/>
        <v>1.0316419260132428</v>
      </c>
      <c r="AA61" s="159">
        <f t="shared" si="2"/>
        <v>-1.9480628298555205</v>
      </c>
      <c r="AB61" s="147">
        <f t="shared" si="3"/>
        <v>0.8740479812340568</v>
      </c>
      <c r="AC61" s="159">
        <f t="shared" si="4"/>
        <v>15.731048504589683</v>
      </c>
      <c r="AD61" s="164"/>
      <c r="AE61" s="165">
        <f t="shared" si="5"/>
        <v>1.0634449244060478</v>
      </c>
      <c r="AF61" s="147">
        <f t="shared" si="6"/>
        <v>1.1190604751619873</v>
      </c>
      <c r="AG61" s="159">
        <f t="shared" si="7"/>
        <v>-4.9698431845597062</v>
      </c>
      <c r="AH61" s="147">
        <f t="shared" si="8"/>
        <v>0.70761339092872577</v>
      </c>
      <c r="AI61" s="159">
        <f t="shared" si="9"/>
        <v>50.286150324303719</v>
      </c>
      <c r="AJ61" s="164"/>
      <c r="AK61" s="165">
        <f t="shared" si="10"/>
        <v>1.0068350404472408</v>
      </c>
      <c r="AL61" s="147">
        <f t="shared" si="11"/>
        <v>1.0180061831435261</v>
      </c>
      <c r="AM61" s="159">
        <f t="shared" si="12"/>
        <v>-1.0973550928531328</v>
      </c>
      <c r="AN61" s="147">
        <f t="shared" si="13"/>
        <v>0.95318194838161685</v>
      </c>
      <c r="AO61" s="159">
        <f t="shared" si="14"/>
        <v>5.6288405541796269</v>
      </c>
      <c r="AP61" s="164"/>
      <c r="AQ61" s="165">
        <f t="shared" si="15"/>
        <v>0.99662905956143566</v>
      </c>
      <c r="AR61" s="147">
        <f t="shared" si="16"/>
        <v>1.0037476638257485</v>
      </c>
      <c r="AS61" s="159">
        <f t="shared" si="17"/>
        <v>-0.7092025736010753</v>
      </c>
      <c r="AT61" s="147">
        <f t="shared" si="18"/>
        <v>0.89487949744121686</v>
      </c>
      <c r="AU61" s="159">
        <f t="shared" si="19"/>
        <v>11.370197038948538</v>
      </c>
      <c r="AV61" s="164"/>
      <c r="AW61" s="165">
        <f t="shared" si="20"/>
        <v>1.0146755632771067</v>
      </c>
      <c r="AX61" s="147">
        <f t="shared" si="21"/>
        <v>1.0146755632771067</v>
      </c>
      <c r="AY61" s="159">
        <f t="shared" si="22"/>
        <v>0</v>
      </c>
      <c r="AZ61" s="147">
        <f t="shared" si="23"/>
        <v>0.95741581735600656</v>
      </c>
      <c r="BA61" s="159">
        <f t="shared" si="24"/>
        <v>5.9806559368559755</v>
      </c>
    </row>
    <row r="62" spans="18:53" x14ac:dyDescent="0.2">
      <c r="R62" s="162">
        <v>42458</v>
      </c>
      <c r="S62" s="148">
        <v>2.2016136967430988E-3</v>
      </c>
      <c r="T62" s="148">
        <v>-2.8179741051028162E-2</v>
      </c>
      <c r="U62" s="148">
        <v>3.1981164467551615E-3</v>
      </c>
      <c r="V62" s="148">
        <v>8.8166711666382014E-3</v>
      </c>
      <c r="W62" s="163">
        <v>-3.5295185108191844E-3</v>
      </c>
      <c r="X62" s="164"/>
      <c r="Y62" s="159">
        <f t="shared" si="0"/>
        <v>1.0137719242069265</v>
      </c>
      <c r="Z62" s="147">
        <f t="shared" si="1"/>
        <v>1.0316419260132428</v>
      </c>
      <c r="AA62" s="159">
        <f t="shared" si="2"/>
        <v>-1.7321903419895393</v>
      </c>
      <c r="AB62" s="147">
        <f t="shared" si="3"/>
        <v>0.8740479812340568</v>
      </c>
      <c r="AC62" s="159">
        <f t="shared" si="4"/>
        <v>15.985843566115824</v>
      </c>
      <c r="AD62" s="164"/>
      <c r="AE62" s="165">
        <f t="shared" si="5"/>
        <v>1.0334773218142552</v>
      </c>
      <c r="AF62" s="147">
        <f t="shared" si="6"/>
        <v>1.1190604751619873</v>
      </c>
      <c r="AG62" s="159">
        <f t="shared" si="7"/>
        <v>-7.6477683956574039</v>
      </c>
      <c r="AH62" s="147">
        <f t="shared" si="8"/>
        <v>0.70761339092872577</v>
      </c>
      <c r="AI62" s="159">
        <f t="shared" si="9"/>
        <v>46.051125524608963</v>
      </c>
      <c r="AJ62" s="164"/>
      <c r="AK62" s="165">
        <f t="shared" si="10"/>
        <v>1.0100550161492645</v>
      </c>
      <c r="AL62" s="147">
        <f t="shared" si="11"/>
        <v>1.0180061831435261</v>
      </c>
      <c r="AM62" s="159">
        <f t="shared" si="12"/>
        <v>-0.78105291754800243</v>
      </c>
      <c r="AN62" s="147">
        <f t="shared" si="13"/>
        <v>0.95318194838161685</v>
      </c>
      <c r="AO62" s="159">
        <f t="shared" si="14"/>
        <v>5.9666538864076255</v>
      </c>
      <c r="AP62" s="164"/>
      <c r="AQ62" s="165">
        <f t="shared" si="15"/>
        <v>1.0054160102547047</v>
      </c>
      <c r="AR62" s="147">
        <f t="shared" si="16"/>
        <v>1.0054160102547047</v>
      </c>
      <c r="AS62" s="159">
        <f t="shared" si="17"/>
        <v>0</v>
      </c>
      <c r="AT62" s="147">
        <f t="shared" si="18"/>
        <v>0.89487949744121686</v>
      </c>
      <c r="AU62" s="159">
        <f t="shared" si="19"/>
        <v>12.352111444004652</v>
      </c>
      <c r="AV62" s="164"/>
      <c r="AW62" s="165">
        <f t="shared" si="20"/>
        <v>1.0110942470940443</v>
      </c>
      <c r="AX62" s="147">
        <f t="shared" si="21"/>
        <v>1.0146755632771067</v>
      </c>
      <c r="AY62" s="159">
        <f t="shared" si="22"/>
        <v>-0.35295185108192084</v>
      </c>
      <c r="AZ62" s="147">
        <f t="shared" si="23"/>
        <v>0.95741581735600656</v>
      </c>
      <c r="BA62" s="159">
        <f t="shared" si="24"/>
        <v>5.6065952499380804</v>
      </c>
    </row>
    <row r="63" spans="18:53" x14ac:dyDescent="0.2">
      <c r="R63" s="162">
        <v>42459</v>
      </c>
      <c r="S63" s="148">
        <v>2.3501834738534289E-2</v>
      </c>
      <c r="T63" s="148">
        <v>1.0449320794148065E-3</v>
      </c>
      <c r="U63" s="148">
        <v>4.0386853248062238E-3</v>
      </c>
      <c r="V63" s="148">
        <v>4.3503437939473866E-3</v>
      </c>
      <c r="W63" s="163">
        <v>-1.4545841730104543E-2</v>
      </c>
      <c r="X63" s="164"/>
      <c r="Y63" s="159">
        <f t="shared" si="0"/>
        <v>1.0375974244322037</v>
      </c>
      <c r="Z63" s="147">
        <f t="shared" si="1"/>
        <v>1.0375974244322037</v>
      </c>
      <c r="AA63" s="159">
        <f t="shared" si="2"/>
        <v>0</v>
      </c>
      <c r="AB63" s="147">
        <f t="shared" si="3"/>
        <v>0.8740479812340568</v>
      </c>
      <c r="AC63" s="159">
        <f t="shared" si="4"/>
        <v>18.711723693616182</v>
      </c>
      <c r="AD63" s="164"/>
      <c r="AE63" s="165">
        <f t="shared" si="5"/>
        <v>1.0345572354211667</v>
      </c>
      <c r="AF63" s="147">
        <f t="shared" si="6"/>
        <v>1.1190604751619873</v>
      </c>
      <c r="AG63" s="159">
        <f t="shared" si="7"/>
        <v>-7.5512665862484729</v>
      </c>
      <c r="AH63" s="147">
        <f t="shared" si="8"/>
        <v>0.70761339092872577</v>
      </c>
      <c r="AI63" s="159">
        <f t="shared" si="9"/>
        <v>46.203739030904281</v>
      </c>
      <c r="AJ63" s="164"/>
      <c r="AK63" s="165">
        <f t="shared" si="10"/>
        <v>1.0141343105202334</v>
      </c>
      <c r="AL63" s="147">
        <f t="shared" si="11"/>
        <v>1.0180061831435261</v>
      </c>
      <c r="AM63" s="159">
        <f t="shared" si="12"/>
        <v>-0.38033881202338515</v>
      </c>
      <c r="AN63" s="147">
        <f t="shared" si="13"/>
        <v>0.95318194838161685</v>
      </c>
      <c r="AO63" s="159">
        <f t="shared" si="14"/>
        <v>6.3946198563774725</v>
      </c>
      <c r="AP63" s="164"/>
      <c r="AQ63" s="165">
        <f t="shared" si="15"/>
        <v>1.0097899155552517</v>
      </c>
      <c r="AR63" s="147">
        <f t="shared" si="16"/>
        <v>1.0097899155552517</v>
      </c>
      <c r="AS63" s="159">
        <f t="shared" si="17"/>
        <v>0</v>
      </c>
      <c r="AT63" s="147">
        <f t="shared" si="18"/>
        <v>0.89487949744121686</v>
      </c>
      <c r="AU63" s="159">
        <f t="shared" si="19"/>
        <v>12.840881754761968</v>
      </c>
      <c r="AV63" s="164"/>
      <c r="AW63" s="165">
        <f t="shared" si="20"/>
        <v>0.99638703020159514</v>
      </c>
      <c r="AX63" s="147">
        <f t="shared" si="21"/>
        <v>1.0146755632771067</v>
      </c>
      <c r="AY63" s="159">
        <f t="shared" si="22"/>
        <v>-1.8024020423281857</v>
      </c>
      <c r="AZ63" s="147">
        <f t="shared" si="23"/>
        <v>0.95741581735600656</v>
      </c>
      <c r="BA63" s="159">
        <f t="shared" si="24"/>
        <v>4.0704584297772763</v>
      </c>
    </row>
    <row r="64" spans="18:53" x14ac:dyDescent="0.2">
      <c r="R64" s="162">
        <v>42460</v>
      </c>
      <c r="S64" s="148">
        <v>3.3813760521834713E-3</v>
      </c>
      <c r="T64" s="148">
        <v>5.2192066805845094E-4</v>
      </c>
      <c r="U64" s="148">
        <v>2.3277558096499451E-3</v>
      </c>
      <c r="V64" s="148">
        <v>-2.0397780953995692E-3</v>
      </c>
      <c r="W64" s="166">
        <v>8.3273656419474013E-4</v>
      </c>
      <c r="X64" s="164"/>
      <c r="Y64" s="159">
        <f t="shared" si="0"/>
        <v>1.041105931514986</v>
      </c>
      <c r="Z64" s="147">
        <f t="shared" si="1"/>
        <v>1.041105931514986</v>
      </c>
      <c r="AA64" s="159">
        <f t="shared" si="2"/>
        <v>0</v>
      </c>
      <c r="AB64" s="147">
        <f t="shared" si="3"/>
        <v>0.8740479812340568</v>
      </c>
      <c r="AC64" s="159">
        <f t="shared" si="4"/>
        <v>19.113132673227192</v>
      </c>
      <c r="AD64" s="164"/>
      <c r="AE64" s="165">
        <f t="shared" si="5"/>
        <v>1.0350971922246224</v>
      </c>
      <c r="AF64" s="147">
        <f t="shared" si="6"/>
        <v>1.1190604751619873</v>
      </c>
      <c r="AG64" s="159">
        <f t="shared" si="7"/>
        <v>-7.5030156815440154</v>
      </c>
      <c r="AH64" s="147">
        <f t="shared" si="8"/>
        <v>0.70761339092872577</v>
      </c>
      <c r="AI64" s="159">
        <f t="shared" si="9"/>
        <v>46.280045784051929</v>
      </c>
      <c r="AJ64" s="164"/>
      <c r="AK64" s="165">
        <f t="shared" si="10"/>
        <v>1.0164949675533121</v>
      </c>
      <c r="AL64" s="147">
        <f t="shared" si="11"/>
        <v>1.0180061831435261</v>
      </c>
      <c r="AM64" s="159">
        <f t="shared" si="12"/>
        <v>-0.14844856693771977</v>
      </c>
      <c r="AN64" s="147">
        <f t="shared" si="13"/>
        <v>0.95318194838161685</v>
      </c>
      <c r="AO64" s="159">
        <f t="shared" si="14"/>
        <v>6.6422805508636458</v>
      </c>
      <c r="AP64" s="164"/>
      <c r="AQ64" s="165">
        <f t="shared" si="15"/>
        <v>1.0077301682045468</v>
      </c>
      <c r="AR64" s="147">
        <f t="shared" si="16"/>
        <v>1.0097899155552517</v>
      </c>
      <c r="AS64" s="159">
        <f t="shared" si="17"/>
        <v>-0.20397780953994971</v>
      </c>
      <c r="AT64" s="147">
        <f t="shared" si="18"/>
        <v>0.89487949744121686</v>
      </c>
      <c r="AU64" s="159">
        <f t="shared" si="19"/>
        <v>12.610711395893039</v>
      </c>
      <c r="AV64" s="164"/>
      <c r="AW64" s="165">
        <f t="shared" si="20"/>
        <v>0.99721675811373334</v>
      </c>
      <c r="AX64" s="147">
        <f t="shared" si="21"/>
        <v>1.0146755632771067</v>
      </c>
      <c r="AY64" s="159">
        <f t="shared" si="22"/>
        <v>-1.7206293119927452</v>
      </c>
      <c r="AZ64" s="147">
        <f t="shared" si="23"/>
        <v>0.95741581735600656</v>
      </c>
      <c r="BA64" s="159">
        <f t="shared" si="24"/>
        <v>4.1571217057642524</v>
      </c>
    </row>
    <row r="65" spans="18:53" x14ac:dyDescent="0.2">
      <c r="R65" s="147"/>
      <c r="S65" s="147"/>
      <c r="T65" s="148"/>
      <c r="U65" s="148"/>
      <c r="V65" s="148"/>
      <c r="W65" s="148"/>
      <c r="X65" s="149"/>
      <c r="AA65" s="167">
        <f>MIN(AA4:AA64)</f>
        <v>-12.59520187659432</v>
      </c>
      <c r="AC65" s="167">
        <f>MAX(AC4:AC64)</f>
        <v>19.113132673227192</v>
      </c>
      <c r="AD65" s="149"/>
      <c r="AE65" s="168"/>
      <c r="AG65" s="167">
        <f>MIN(AG4:AG64)</f>
        <v>-29.238660907127421</v>
      </c>
      <c r="AI65" s="167">
        <f>MAX(AI4:AI64)</f>
        <v>58.14574589851204</v>
      </c>
      <c r="AJ65" s="149"/>
      <c r="AM65" s="167">
        <f>MIN(AM4:AM64)</f>
        <v>-4.681805161838315</v>
      </c>
      <c r="AO65" s="167">
        <f>MAX(AO4:AO64)</f>
        <v>6.8008248448234507</v>
      </c>
      <c r="AP65" s="149"/>
      <c r="AS65" s="167">
        <f>MIN(AS4:AS64)</f>
        <v>-10.512050255878314</v>
      </c>
      <c r="AU65" s="167">
        <f>MAX(AU4:AU64)</f>
        <v>12.840881754761968</v>
      </c>
      <c r="AV65" s="149"/>
      <c r="AY65" s="167">
        <f>MIN(AY4:AY64)</f>
        <v>-4.258418264399344</v>
      </c>
      <c r="BA65" s="167">
        <f>MAX(BA4:BA64)</f>
        <v>5.9806559368559755</v>
      </c>
    </row>
    <row r="66" spans="18:53" x14ac:dyDescent="0.2">
      <c r="R66" s="147"/>
      <c r="S66" s="147"/>
      <c r="T66" s="148"/>
      <c r="U66" s="148"/>
      <c r="V66" s="148"/>
      <c r="W66" s="148"/>
      <c r="X66" s="149"/>
      <c r="AD66" s="149"/>
      <c r="AE66" s="168"/>
      <c r="AJ66" s="149"/>
      <c r="AP66" s="149"/>
      <c r="AV66" s="149"/>
    </row>
  </sheetData>
  <sortState ref="N5:P9">
    <sortCondition ref="P5"/>
  </sortState>
  <mergeCells count="5">
    <mergeCell ref="Y1:AC1"/>
    <mergeCell ref="AE1:AI1"/>
    <mergeCell ref="AK1:AO1"/>
    <mergeCell ref="AQ1:AU1"/>
    <mergeCell ref="AW1:BA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F51"/>
  <sheetViews>
    <sheetView tabSelected="1" topLeftCell="A2" workbookViewId="0"/>
  </sheetViews>
  <sheetFormatPr defaultRowHeight="15" x14ac:dyDescent="0.25"/>
  <cols>
    <col min="1" max="1" width="9.140625" style="17"/>
    <col min="2" max="2" width="9.85546875" style="17" customWidth="1"/>
    <col min="3" max="15" width="9.140625" style="17"/>
    <col min="16" max="16" width="9.85546875" style="17" customWidth="1"/>
    <col min="17" max="16384" width="9.140625" style="17"/>
  </cols>
  <sheetData>
    <row r="1" spans="2:32" hidden="1" x14ac:dyDescent="0.25"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  <c r="J1" s="17">
        <v>9</v>
      </c>
      <c r="K1" s="17">
        <v>10</v>
      </c>
      <c r="L1" s="17">
        <v>11</v>
      </c>
      <c r="M1" s="17">
        <v>12</v>
      </c>
    </row>
    <row r="2" spans="2:32" s="276" customFormat="1" ht="12.75" x14ac:dyDescent="0.2">
      <c r="B2" s="277" t="s">
        <v>232</v>
      </c>
      <c r="C2" s="278" t="s">
        <v>19</v>
      </c>
      <c r="D2" s="279" t="s">
        <v>20</v>
      </c>
      <c r="E2" s="279" t="s">
        <v>21</v>
      </c>
      <c r="F2" s="279" t="s">
        <v>22</v>
      </c>
      <c r="G2" s="279" t="s">
        <v>23</v>
      </c>
      <c r="H2" s="279" t="s">
        <v>24</v>
      </c>
      <c r="I2" s="279" t="s">
        <v>25</v>
      </c>
      <c r="J2" s="279" t="s">
        <v>26</v>
      </c>
      <c r="K2" s="279" t="s">
        <v>27</v>
      </c>
      <c r="L2" s="279" t="s">
        <v>28</v>
      </c>
      <c r="M2" s="280" t="s">
        <v>29</v>
      </c>
      <c r="P2" s="277" t="s">
        <v>231</v>
      </c>
      <c r="Q2" s="278" t="s">
        <v>19</v>
      </c>
      <c r="R2" s="279" t="s">
        <v>20</v>
      </c>
      <c r="S2" s="279" t="s">
        <v>21</v>
      </c>
      <c r="T2" s="279" t="s">
        <v>22</v>
      </c>
      <c r="U2" s="279" t="s">
        <v>23</v>
      </c>
      <c r="V2" s="279" t="s">
        <v>24</v>
      </c>
      <c r="W2" s="279" t="s">
        <v>25</v>
      </c>
      <c r="X2" s="279" t="s">
        <v>26</v>
      </c>
      <c r="Y2" s="279" t="s">
        <v>27</v>
      </c>
      <c r="Z2" s="279" t="s">
        <v>28</v>
      </c>
      <c r="AA2" s="280" t="s">
        <v>29</v>
      </c>
    </row>
    <row r="3" spans="2:32" s="26" customFormat="1" ht="12.75" x14ac:dyDescent="0.2">
      <c r="C3" s="26">
        <v>1</v>
      </c>
      <c r="D3" s="26">
        <v>2</v>
      </c>
      <c r="E3" s="26">
        <v>3</v>
      </c>
      <c r="F3" s="26">
        <v>4</v>
      </c>
      <c r="G3" s="26">
        <v>5</v>
      </c>
      <c r="H3" s="26">
        <v>6</v>
      </c>
      <c r="I3" s="26">
        <v>8</v>
      </c>
      <c r="J3" s="26">
        <v>10</v>
      </c>
      <c r="K3" s="26">
        <v>12</v>
      </c>
      <c r="L3" s="26">
        <v>16</v>
      </c>
      <c r="M3" s="26">
        <v>20</v>
      </c>
      <c r="Q3" s="26">
        <v>1</v>
      </c>
      <c r="R3" s="26">
        <v>2</v>
      </c>
      <c r="S3" s="26">
        <v>3</v>
      </c>
      <c r="T3" s="26">
        <v>4</v>
      </c>
      <c r="U3" s="26">
        <v>5</v>
      </c>
      <c r="V3" s="26">
        <v>6</v>
      </c>
      <c r="W3" s="26">
        <v>8</v>
      </c>
      <c r="X3" s="26">
        <v>10</v>
      </c>
      <c r="Y3" s="26">
        <v>12</v>
      </c>
      <c r="Z3" s="26">
        <v>16</v>
      </c>
      <c r="AA3" s="26">
        <v>20</v>
      </c>
    </row>
    <row r="4" spans="2:32" s="26" customFormat="1" ht="12.75" x14ac:dyDescent="0.2">
      <c r="B4" s="257">
        <v>42004</v>
      </c>
      <c r="C4" s="258">
        <f>VLOOKUP($B4, 'Daily Tsy Yield Curve Rates'!$AD:$AO, C$1, 0)</f>
        <v>0.03</v>
      </c>
      <c r="D4" s="258">
        <f>VLOOKUP($B4, 'Daily Tsy Yield Curve Rates'!$AD:$AO, D$1, 0)</f>
        <v>0.04</v>
      </c>
      <c r="E4" s="258">
        <f>VLOOKUP($B4, 'Daily Tsy Yield Curve Rates'!$AD:$AO, E$1, 0)</f>
        <v>0.12</v>
      </c>
      <c r="F4" s="258">
        <f>VLOOKUP($B4, 'Daily Tsy Yield Curve Rates'!$AD:$AO, F$1, 0)</f>
        <v>0.25</v>
      </c>
      <c r="G4" s="258">
        <f>VLOOKUP($B4, 'Daily Tsy Yield Curve Rates'!$AD:$AO, G$1, 0)</f>
        <v>0.67</v>
      </c>
      <c r="H4" s="258">
        <f>VLOOKUP($B4, 'Daily Tsy Yield Curve Rates'!$AD:$AO, H$1, 0)</f>
        <v>1.1000000000000001</v>
      </c>
      <c r="I4" s="258">
        <f>VLOOKUP($B4, 'Daily Tsy Yield Curve Rates'!$AD:$AO, I$1, 0)</f>
        <v>1.65</v>
      </c>
      <c r="J4" s="258">
        <f>VLOOKUP($B4, 'Daily Tsy Yield Curve Rates'!$AD:$AO, J$1, 0)</f>
        <v>1.97</v>
      </c>
      <c r="K4" s="258">
        <f>VLOOKUP($B4, 'Daily Tsy Yield Curve Rates'!$AD:$AO, K$1, 0)</f>
        <v>2.17</v>
      </c>
      <c r="L4" s="258">
        <f>VLOOKUP($B4, 'Daily Tsy Yield Curve Rates'!$AD:$AO, L$1, 0)</f>
        <v>2.4700000000000002</v>
      </c>
      <c r="M4" s="259">
        <f>VLOOKUP($B4, 'Daily Tsy Yield Curve Rates'!$AD:$AO, M$1, 0)</f>
        <v>2.75</v>
      </c>
      <c r="P4" s="257">
        <f>B4</f>
        <v>42004</v>
      </c>
      <c r="Q4" s="260"/>
      <c r="R4" s="260"/>
      <c r="S4" s="260"/>
      <c r="T4" s="260"/>
      <c r="U4" s="260"/>
      <c r="V4" s="260"/>
      <c r="W4" s="260"/>
      <c r="X4" s="260"/>
      <c r="Y4" s="260"/>
      <c r="Z4" s="260"/>
      <c r="AA4" s="261"/>
    </row>
    <row r="5" spans="2:32" s="26" customFormat="1" ht="12.75" x14ac:dyDescent="0.2">
      <c r="B5" s="262">
        <v>42094</v>
      </c>
      <c r="C5" s="263">
        <f>VLOOKUP($B5, 'Daily Tsy Yield Curve Rates'!$P:$AA, C$1, 0)</f>
        <v>0.05</v>
      </c>
      <c r="D5" s="263">
        <f>VLOOKUP($B5, 'Daily Tsy Yield Curve Rates'!$P:$AA, D$1, 0)</f>
        <v>0.03</v>
      </c>
      <c r="E5" s="263">
        <f>VLOOKUP($B5, 'Daily Tsy Yield Curve Rates'!$P:$AA, E$1, 0)</f>
        <v>0.14000000000000001</v>
      </c>
      <c r="F5" s="263">
        <f>VLOOKUP($B5, 'Daily Tsy Yield Curve Rates'!$P:$AA, F$1, 0)</f>
        <v>0.26</v>
      </c>
      <c r="G5" s="263">
        <f>VLOOKUP($B5, 'Daily Tsy Yield Curve Rates'!$P:$AA, G$1, 0)</f>
        <v>0.56000000000000005</v>
      </c>
      <c r="H5" s="263">
        <f>VLOOKUP($B5, 'Daily Tsy Yield Curve Rates'!$P:$AA, H$1, 0)</f>
        <v>0.89</v>
      </c>
      <c r="I5" s="263">
        <f>VLOOKUP($B5, 'Daily Tsy Yield Curve Rates'!$P:$AA, I$1, 0)</f>
        <v>1.37</v>
      </c>
      <c r="J5" s="263">
        <f>VLOOKUP($B5, 'Daily Tsy Yield Curve Rates'!$P:$AA, J$1, 0)</f>
        <v>1.71</v>
      </c>
      <c r="K5" s="263">
        <f>VLOOKUP($B5, 'Daily Tsy Yield Curve Rates'!$P:$AA, K$1, 0)</f>
        <v>1.94</v>
      </c>
      <c r="L5" s="263">
        <f>VLOOKUP($B5, 'Daily Tsy Yield Curve Rates'!$P:$AA, L$1, 0)</f>
        <v>2.31</v>
      </c>
      <c r="M5" s="264">
        <f>VLOOKUP($B5, 'Daily Tsy Yield Curve Rates'!$P:$AA, M$1, 0)</f>
        <v>2.54</v>
      </c>
      <c r="P5" s="262">
        <f t="shared" ref="P5:P9" si="0">B5</f>
        <v>42094</v>
      </c>
      <c r="Q5" s="265">
        <f t="shared" ref="Q5:AA6" si="1">(C5-C4)*100</f>
        <v>2.0000000000000004</v>
      </c>
      <c r="R5" s="265">
        <f t="shared" si="1"/>
        <v>-1.0000000000000002</v>
      </c>
      <c r="S5" s="265">
        <f t="shared" si="1"/>
        <v>2.0000000000000018</v>
      </c>
      <c r="T5" s="265">
        <f t="shared" si="1"/>
        <v>1.0000000000000009</v>
      </c>
      <c r="U5" s="265">
        <f t="shared" si="1"/>
        <v>-10.999999999999998</v>
      </c>
      <c r="V5" s="265">
        <f t="shared" si="1"/>
        <v>-21.000000000000007</v>
      </c>
      <c r="W5" s="265">
        <f t="shared" si="1"/>
        <v>-27.999999999999979</v>
      </c>
      <c r="X5" s="265">
        <f t="shared" si="1"/>
        <v>-26</v>
      </c>
      <c r="Y5" s="265">
        <f t="shared" si="1"/>
        <v>-23</v>
      </c>
      <c r="Z5" s="265">
        <f t="shared" si="1"/>
        <v>-16.000000000000014</v>
      </c>
      <c r="AA5" s="266">
        <f t="shared" si="1"/>
        <v>-20.999999999999996</v>
      </c>
    </row>
    <row r="6" spans="2:32" s="26" customFormat="1" ht="12.75" x14ac:dyDescent="0.2">
      <c r="B6" s="262">
        <v>42185</v>
      </c>
      <c r="C6" s="263">
        <f>VLOOKUP($B6, 'Daily Tsy Yield Curve Rates'!$P:$AA, C$1, 0)</f>
        <v>0.02</v>
      </c>
      <c r="D6" s="263">
        <f>VLOOKUP($B6, 'Daily Tsy Yield Curve Rates'!$P:$AA, D$1, 0)</f>
        <v>0.01</v>
      </c>
      <c r="E6" s="263">
        <f>VLOOKUP($B6, 'Daily Tsy Yield Curve Rates'!$P:$AA, E$1, 0)</f>
        <v>0.11</v>
      </c>
      <c r="F6" s="263">
        <f>VLOOKUP($B6, 'Daily Tsy Yield Curve Rates'!$P:$AA, F$1, 0)</f>
        <v>0.28000000000000003</v>
      </c>
      <c r="G6" s="263">
        <f>VLOOKUP($B6, 'Daily Tsy Yield Curve Rates'!$P:$AA, G$1, 0)</f>
        <v>0.64</v>
      </c>
      <c r="H6" s="263">
        <f>VLOOKUP($B6, 'Daily Tsy Yield Curve Rates'!$P:$AA, H$1, 0)</f>
        <v>1.01</v>
      </c>
      <c r="I6" s="263">
        <f>VLOOKUP($B6, 'Daily Tsy Yield Curve Rates'!$P:$AA, I$1, 0)</f>
        <v>1.63</v>
      </c>
      <c r="J6" s="263">
        <f>VLOOKUP($B6, 'Daily Tsy Yield Curve Rates'!$P:$AA, J$1, 0)</f>
        <v>2.0699999999999998</v>
      </c>
      <c r="K6" s="263">
        <f>VLOOKUP($B6, 'Daily Tsy Yield Curve Rates'!$P:$AA, K$1, 0)</f>
        <v>2.35</v>
      </c>
      <c r="L6" s="263">
        <f>VLOOKUP($B6, 'Daily Tsy Yield Curve Rates'!$P:$AA, L$1, 0)</f>
        <v>2.83</v>
      </c>
      <c r="M6" s="264">
        <f>VLOOKUP($B6, 'Daily Tsy Yield Curve Rates'!$P:$AA, M$1, 0)</f>
        <v>3.11</v>
      </c>
      <c r="P6" s="262">
        <f t="shared" si="0"/>
        <v>42185</v>
      </c>
      <c r="Q6" s="265">
        <f t="shared" si="1"/>
        <v>-3.0000000000000004</v>
      </c>
      <c r="R6" s="265">
        <f t="shared" si="1"/>
        <v>-1.9999999999999998</v>
      </c>
      <c r="S6" s="265">
        <f t="shared" si="1"/>
        <v>-3.0000000000000013</v>
      </c>
      <c r="T6" s="265">
        <f t="shared" si="1"/>
        <v>2.0000000000000018</v>
      </c>
      <c r="U6" s="265">
        <f t="shared" si="1"/>
        <v>7.9999999999999964</v>
      </c>
      <c r="V6" s="265">
        <f t="shared" si="1"/>
        <v>12</v>
      </c>
      <c r="W6" s="265">
        <f t="shared" si="1"/>
        <v>25.999999999999979</v>
      </c>
      <c r="X6" s="265">
        <f t="shared" si="1"/>
        <v>35.999999999999986</v>
      </c>
      <c r="Y6" s="265">
        <f t="shared" si="1"/>
        <v>41.000000000000014</v>
      </c>
      <c r="Z6" s="265">
        <f t="shared" si="1"/>
        <v>52</v>
      </c>
      <c r="AA6" s="266">
        <f t="shared" si="1"/>
        <v>56.999999999999986</v>
      </c>
    </row>
    <row r="7" spans="2:32" s="26" customFormat="1" ht="12.75" x14ac:dyDescent="0.2">
      <c r="B7" s="262">
        <v>42277</v>
      </c>
      <c r="C7" s="263">
        <f>VLOOKUP($B7, 'Daily Tsy Yield Curve Rates'!$P:$AA, C$1, 0)</f>
        <v>0</v>
      </c>
      <c r="D7" s="263">
        <f>VLOOKUP($B7, 'Daily Tsy Yield Curve Rates'!$P:$AA, D$1, 0)</f>
        <v>0</v>
      </c>
      <c r="E7" s="263">
        <f>VLOOKUP($B7, 'Daily Tsy Yield Curve Rates'!$P:$AA, E$1, 0)</f>
        <v>0.08</v>
      </c>
      <c r="F7" s="263">
        <f>VLOOKUP($B7, 'Daily Tsy Yield Curve Rates'!$P:$AA, F$1, 0)</f>
        <v>0.33</v>
      </c>
      <c r="G7" s="263">
        <f>VLOOKUP($B7, 'Daily Tsy Yield Curve Rates'!$P:$AA, G$1, 0)</f>
        <v>0.64</v>
      </c>
      <c r="H7" s="263">
        <f>VLOOKUP($B7, 'Daily Tsy Yield Curve Rates'!$P:$AA, H$1, 0)</f>
        <v>0.92</v>
      </c>
      <c r="I7" s="263">
        <f>VLOOKUP($B7, 'Daily Tsy Yield Curve Rates'!$P:$AA, I$1, 0)</f>
        <v>1.37</v>
      </c>
      <c r="J7" s="263">
        <f>VLOOKUP($B7, 'Daily Tsy Yield Curve Rates'!$P:$AA, J$1, 0)</f>
        <v>1.75</v>
      </c>
      <c r="K7" s="263">
        <f>VLOOKUP($B7, 'Daily Tsy Yield Curve Rates'!$P:$AA, K$1, 0)</f>
        <v>2.06</v>
      </c>
      <c r="L7" s="263">
        <f>VLOOKUP($B7, 'Daily Tsy Yield Curve Rates'!$P:$AA, L$1, 0)</f>
        <v>2.5099999999999998</v>
      </c>
      <c r="M7" s="264">
        <f>VLOOKUP($B7, 'Daily Tsy Yield Curve Rates'!$P:$AA, M$1, 0)</f>
        <v>2.87</v>
      </c>
      <c r="P7" s="262">
        <f t="shared" si="0"/>
        <v>42277</v>
      </c>
      <c r="Q7" s="265">
        <f t="shared" ref="Q7:Q10" si="2">(C7-C6)*100</f>
        <v>-2</v>
      </c>
      <c r="R7" s="265">
        <f t="shared" ref="R7:R10" si="3">(D7-D6)*100</f>
        <v>-1</v>
      </c>
      <c r="S7" s="265">
        <f t="shared" ref="S7:S10" si="4">(E7-E6)*100</f>
        <v>-3</v>
      </c>
      <c r="T7" s="265">
        <f t="shared" ref="T7:T10" si="5">(F7-F6)*100</f>
        <v>4.9999999999999991</v>
      </c>
      <c r="U7" s="265">
        <f t="shared" ref="U7:U10" si="6">(G7-G6)*100</f>
        <v>0</v>
      </c>
      <c r="V7" s="265">
        <f t="shared" ref="V7:V10" si="7">(H7-H6)*100</f>
        <v>-8.9999999999999964</v>
      </c>
      <c r="W7" s="265">
        <f t="shared" ref="W7:W10" si="8">(I7-I6)*100</f>
        <v>-25.999999999999979</v>
      </c>
      <c r="X7" s="265">
        <f t="shared" ref="X7:X10" si="9">(J7-J6)*100</f>
        <v>-31.999999999999986</v>
      </c>
      <c r="Y7" s="265">
        <f t="shared" ref="Y7:Y10" si="10">(K7-K6)*100</f>
        <v>-29.000000000000004</v>
      </c>
      <c r="Z7" s="265">
        <f t="shared" ref="Z7:Z10" si="11">(L7-L6)*100</f>
        <v>-32.000000000000028</v>
      </c>
      <c r="AA7" s="266">
        <f t="shared" ref="AA7:AA10" si="12">(M7-M6)*100</f>
        <v>-23.999999999999979</v>
      </c>
    </row>
    <row r="8" spans="2:32" s="26" customFormat="1" ht="12.75" x14ac:dyDescent="0.2">
      <c r="B8" s="262">
        <v>42369</v>
      </c>
      <c r="C8" s="263">
        <f>VLOOKUP($B8, 'Daily Tsy Yield Curve Rates'!$P:$AA, C$1, 0)</f>
        <v>0.14000000000000001</v>
      </c>
      <c r="D8" s="263">
        <f>VLOOKUP($B8, 'Daily Tsy Yield Curve Rates'!$P:$AA, D$1, 0)</f>
        <v>0.16</v>
      </c>
      <c r="E8" s="263">
        <f>VLOOKUP($B8, 'Daily Tsy Yield Curve Rates'!$P:$AA, E$1, 0)</f>
        <v>0.49</v>
      </c>
      <c r="F8" s="263">
        <f>VLOOKUP($B8, 'Daily Tsy Yield Curve Rates'!$P:$AA, F$1, 0)</f>
        <v>0.65</v>
      </c>
      <c r="G8" s="263">
        <f>VLOOKUP($B8, 'Daily Tsy Yield Curve Rates'!$P:$AA, G$1, 0)</f>
        <v>1.06</v>
      </c>
      <c r="H8" s="263">
        <f>VLOOKUP($B8, 'Daily Tsy Yield Curve Rates'!$P:$AA, H$1, 0)</f>
        <v>1.31</v>
      </c>
      <c r="I8" s="263">
        <f>VLOOKUP($B8, 'Daily Tsy Yield Curve Rates'!$P:$AA, I$1, 0)</f>
        <v>1.76</v>
      </c>
      <c r="J8" s="263">
        <f>VLOOKUP($B8, 'Daily Tsy Yield Curve Rates'!$P:$AA, J$1, 0)</f>
        <v>2.09</v>
      </c>
      <c r="K8" s="263">
        <f>VLOOKUP($B8, 'Daily Tsy Yield Curve Rates'!$P:$AA, K$1, 0)</f>
        <v>2.27</v>
      </c>
      <c r="L8" s="263">
        <f>VLOOKUP($B8, 'Daily Tsy Yield Curve Rates'!$P:$AA, L$1, 0)</f>
        <v>2.67</v>
      </c>
      <c r="M8" s="264">
        <f>VLOOKUP($B8, 'Daily Tsy Yield Curve Rates'!$P:$AA, M$1, 0)</f>
        <v>3.01</v>
      </c>
      <c r="P8" s="262">
        <f t="shared" si="0"/>
        <v>42369</v>
      </c>
      <c r="Q8" s="265">
        <f t="shared" si="2"/>
        <v>14.000000000000002</v>
      </c>
      <c r="R8" s="265">
        <f t="shared" si="3"/>
        <v>16</v>
      </c>
      <c r="S8" s="265">
        <f t="shared" si="4"/>
        <v>41</v>
      </c>
      <c r="T8" s="265">
        <f t="shared" si="5"/>
        <v>32</v>
      </c>
      <c r="U8" s="265">
        <f t="shared" si="6"/>
        <v>42.000000000000007</v>
      </c>
      <c r="V8" s="265">
        <f t="shared" si="7"/>
        <v>39</v>
      </c>
      <c r="W8" s="265">
        <f t="shared" si="8"/>
        <v>38.999999999999993</v>
      </c>
      <c r="X8" s="265">
        <f t="shared" si="9"/>
        <v>33.999999999999986</v>
      </c>
      <c r="Y8" s="265">
        <f t="shared" si="10"/>
        <v>20.999999999999996</v>
      </c>
      <c r="Z8" s="265">
        <f t="shared" si="11"/>
        <v>16.000000000000014</v>
      </c>
      <c r="AA8" s="266">
        <f t="shared" si="12"/>
        <v>13.999999999999968</v>
      </c>
    </row>
    <row r="9" spans="2:32" s="26" customFormat="1" ht="12.75" x14ac:dyDescent="0.2">
      <c r="B9" s="262">
        <v>42460</v>
      </c>
      <c r="C9" s="267">
        <f>VLOOKUP($B9, 'Daily Tsy Yield Curve Rates'!$A:$L, C$1, 0)</f>
        <v>0.18</v>
      </c>
      <c r="D9" s="267">
        <f>VLOOKUP($B9, 'Daily Tsy Yield Curve Rates'!$A:$L, D$1, 0)</f>
        <v>0.21</v>
      </c>
      <c r="E9" s="267">
        <f>VLOOKUP($B9, 'Daily Tsy Yield Curve Rates'!$A:$L, E$1, 0)</f>
        <v>0.39</v>
      </c>
      <c r="F9" s="267">
        <f>VLOOKUP($B9, 'Daily Tsy Yield Curve Rates'!$A:$L, F$1, 0)</f>
        <v>0.59</v>
      </c>
      <c r="G9" s="267">
        <f>VLOOKUP($B9, 'Daily Tsy Yield Curve Rates'!$A:$L, G$1, 0)</f>
        <v>0.73</v>
      </c>
      <c r="H9" s="267">
        <f>VLOOKUP($B9, 'Daily Tsy Yield Curve Rates'!$A:$L, H$1, 0)</f>
        <v>0.87</v>
      </c>
      <c r="I9" s="267">
        <f>VLOOKUP($B9, 'Daily Tsy Yield Curve Rates'!$A:$L, I$1, 0)</f>
        <v>1.21</v>
      </c>
      <c r="J9" s="267">
        <f>VLOOKUP($B9, 'Daily Tsy Yield Curve Rates'!$A:$L, J$1, 0)</f>
        <v>1.54</v>
      </c>
      <c r="K9" s="267">
        <f>VLOOKUP($B9, 'Daily Tsy Yield Curve Rates'!$A:$L, K$1, 0)</f>
        <v>1.78</v>
      </c>
      <c r="L9" s="267">
        <f>VLOOKUP($B9, 'Daily Tsy Yield Curve Rates'!$A:$L, L$1, 0)</f>
        <v>2.2000000000000002</v>
      </c>
      <c r="M9" s="268">
        <f>VLOOKUP($B9, 'Daily Tsy Yield Curve Rates'!$A:$L, M$1, 0)</f>
        <v>2.61</v>
      </c>
      <c r="P9" s="262">
        <f t="shared" si="0"/>
        <v>42460</v>
      </c>
      <c r="Q9" s="269">
        <f t="shared" si="2"/>
        <v>3.9999999999999982</v>
      </c>
      <c r="R9" s="269">
        <f t="shared" si="3"/>
        <v>4.9999999999999991</v>
      </c>
      <c r="S9" s="269">
        <f t="shared" si="4"/>
        <v>-9.9999999999999982</v>
      </c>
      <c r="T9" s="269">
        <f t="shared" si="5"/>
        <v>-6.0000000000000053</v>
      </c>
      <c r="U9" s="269">
        <f t="shared" si="6"/>
        <v>-33.000000000000007</v>
      </c>
      <c r="V9" s="269">
        <f t="shared" si="7"/>
        <v>-44.000000000000007</v>
      </c>
      <c r="W9" s="269">
        <f t="shared" si="8"/>
        <v>-55.000000000000007</v>
      </c>
      <c r="X9" s="269">
        <f t="shared" si="9"/>
        <v>-54.999999999999986</v>
      </c>
      <c r="Y9" s="269">
        <f t="shared" si="10"/>
        <v>-49</v>
      </c>
      <c r="Z9" s="269">
        <f t="shared" si="11"/>
        <v>-46.999999999999972</v>
      </c>
      <c r="AA9" s="270">
        <f t="shared" si="12"/>
        <v>-39.999999999999993</v>
      </c>
    </row>
    <row r="10" spans="2:32" s="26" customFormat="1" ht="12.75" x14ac:dyDescent="0.2">
      <c r="B10" s="271">
        <v>42551</v>
      </c>
      <c r="C10" s="272">
        <f>VLOOKUP($B10, 'Daily Tsy Yield Curve Rates'!$A:$L, C$1, 0)</f>
        <v>0.2</v>
      </c>
      <c r="D10" s="272">
        <f>VLOOKUP($B10, 'Daily Tsy Yield Curve Rates'!$A:$L, D$1, 0)</f>
        <v>0.26</v>
      </c>
      <c r="E10" s="272">
        <f>VLOOKUP($B10, 'Daily Tsy Yield Curve Rates'!$A:$L, E$1, 0)</f>
        <v>0.36</v>
      </c>
      <c r="F10" s="272">
        <f>VLOOKUP($B10, 'Daily Tsy Yield Curve Rates'!$A:$L, F$1, 0)</f>
        <v>0.45</v>
      </c>
      <c r="G10" s="272">
        <f>VLOOKUP($B10, 'Daily Tsy Yield Curve Rates'!$A:$L, G$1, 0)</f>
        <v>0.57999999999999996</v>
      </c>
      <c r="H10" s="272">
        <f>VLOOKUP($B10, 'Daily Tsy Yield Curve Rates'!$A:$L, H$1, 0)</f>
        <v>0.71</v>
      </c>
      <c r="I10" s="272">
        <f>VLOOKUP($B10, 'Daily Tsy Yield Curve Rates'!$A:$L, I$1, 0)</f>
        <v>1.01</v>
      </c>
      <c r="J10" s="272">
        <f>VLOOKUP($B10, 'Daily Tsy Yield Curve Rates'!$A:$L, J$1, 0)</f>
        <v>1.29</v>
      </c>
      <c r="K10" s="272">
        <f>VLOOKUP($B10, 'Daily Tsy Yield Curve Rates'!$A:$L, K$1, 0)</f>
        <v>1.49</v>
      </c>
      <c r="L10" s="272">
        <f>VLOOKUP($B10, 'Daily Tsy Yield Curve Rates'!$A:$L, L$1, 0)</f>
        <v>1.86</v>
      </c>
      <c r="M10" s="273">
        <f>VLOOKUP($B10, 'Daily Tsy Yield Curve Rates'!$A:$L, M$1, 0)</f>
        <v>2.2999999999999998</v>
      </c>
      <c r="P10" s="271">
        <f t="shared" ref="P10" si="13">B10</f>
        <v>42551</v>
      </c>
      <c r="Q10" s="274">
        <f t="shared" si="2"/>
        <v>2.0000000000000018</v>
      </c>
      <c r="R10" s="274">
        <f t="shared" si="3"/>
        <v>5.0000000000000018</v>
      </c>
      <c r="S10" s="274">
        <f t="shared" si="4"/>
        <v>-3.0000000000000027</v>
      </c>
      <c r="T10" s="274">
        <f t="shared" si="5"/>
        <v>-13.999999999999996</v>
      </c>
      <c r="U10" s="274">
        <f t="shared" si="6"/>
        <v>-15.000000000000002</v>
      </c>
      <c r="V10" s="274">
        <f t="shared" si="7"/>
        <v>-16.000000000000004</v>
      </c>
      <c r="W10" s="274">
        <f t="shared" si="8"/>
        <v>-19.999999999999996</v>
      </c>
      <c r="X10" s="274">
        <f t="shared" si="9"/>
        <v>-25</v>
      </c>
      <c r="Y10" s="274">
        <f t="shared" si="10"/>
        <v>-29.000000000000004</v>
      </c>
      <c r="Z10" s="274">
        <f t="shared" si="11"/>
        <v>-34.000000000000007</v>
      </c>
      <c r="AA10" s="275">
        <f t="shared" si="12"/>
        <v>-31.000000000000007</v>
      </c>
    </row>
    <row r="11" spans="2:32" x14ac:dyDescent="0.25">
      <c r="B11" s="271">
        <v>42580</v>
      </c>
      <c r="C11" s="272">
        <f>VLOOKUP($B11, 'Daily Tsy Yield Curve Rates'!$A:$L, C$1, 0)</f>
        <v>0.19</v>
      </c>
      <c r="D11" s="272">
        <f>VLOOKUP($B11, 'Daily Tsy Yield Curve Rates'!$A:$L, D$1, 0)</f>
        <v>0.28000000000000003</v>
      </c>
      <c r="E11" s="272">
        <f>VLOOKUP($B11, 'Daily Tsy Yield Curve Rates'!$A:$L, E$1, 0)</f>
        <v>0.38</v>
      </c>
      <c r="F11" s="272">
        <f>VLOOKUP($B11, 'Daily Tsy Yield Curve Rates'!$A:$L, F$1, 0)</f>
        <v>0.5</v>
      </c>
      <c r="G11" s="272">
        <f>VLOOKUP($B11, 'Daily Tsy Yield Curve Rates'!$A:$L, G$1, 0)</f>
        <v>0.67</v>
      </c>
      <c r="H11" s="272">
        <f>VLOOKUP($B11, 'Daily Tsy Yield Curve Rates'!$A:$L, H$1, 0)</f>
        <v>0.76</v>
      </c>
      <c r="I11" s="272">
        <f>VLOOKUP($B11, 'Daily Tsy Yield Curve Rates'!$A:$L, I$1, 0)</f>
        <v>1.03</v>
      </c>
      <c r="J11" s="272">
        <f>VLOOKUP($B11, 'Daily Tsy Yield Curve Rates'!$A:$L, J$1, 0)</f>
        <v>1.29</v>
      </c>
      <c r="K11" s="272">
        <f>VLOOKUP($B11, 'Daily Tsy Yield Curve Rates'!$A:$L, K$1, 0)</f>
        <v>1.46</v>
      </c>
      <c r="L11" s="272">
        <f>VLOOKUP($B11, 'Daily Tsy Yield Curve Rates'!$A:$L, L$1, 0)</f>
        <v>1.78</v>
      </c>
      <c r="M11" s="273">
        <f>VLOOKUP($B11, 'Daily Tsy Yield Curve Rates'!$A:$L, M$1, 0)</f>
        <v>2.1800000000000002</v>
      </c>
      <c r="P11" s="271">
        <f t="shared" ref="P11" si="14">B11</f>
        <v>42580</v>
      </c>
      <c r="Q11" s="274">
        <f t="shared" ref="Q11" si="15">(C11-C10)*100</f>
        <v>-1.0000000000000009</v>
      </c>
      <c r="R11" s="274">
        <f t="shared" ref="R11" si="16">(D11-D10)*100</f>
        <v>2.0000000000000018</v>
      </c>
      <c r="S11" s="274">
        <f t="shared" ref="S11" si="17">(E11-E10)*100</f>
        <v>2.0000000000000018</v>
      </c>
      <c r="T11" s="274">
        <f t="shared" ref="T11" si="18">(F11-F10)*100</f>
        <v>4.9999999999999991</v>
      </c>
      <c r="U11" s="274">
        <f t="shared" ref="U11" si="19">(G11-G10)*100</f>
        <v>9.0000000000000071</v>
      </c>
      <c r="V11" s="274">
        <f t="shared" ref="V11" si="20">(H11-H10)*100</f>
        <v>5.0000000000000044</v>
      </c>
      <c r="W11" s="274">
        <f t="shared" ref="W11" si="21">(I11-I10)*100</f>
        <v>2.0000000000000018</v>
      </c>
      <c r="X11" s="274">
        <f t="shared" ref="X11" si="22">(J11-J10)*100</f>
        <v>0</v>
      </c>
      <c r="Y11" s="274">
        <f t="shared" ref="Y11" si="23">(K11-K10)*100</f>
        <v>-3.0000000000000027</v>
      </c>
      <c r="Z11" s="274">
        <f t="shared" ref="Z11" si="24">(L11-L10)*100</f>
        <v>-8.0000000000000071</v>
      </c>
      <c r="AA11" s="275">
        <f t="shared" ref="AA11" si="25">(M11-M10)*100</f>
        <v>-11.999999999999966</v>
      </c>
    </row>
    <row r="13" spans="2:32" x14ac:dyDescent="0.25">
      <c r="S13" s="252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</row>
    <row r="14" spans="2:32" x14ac:dyDescent="0.25"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</row>
    <row r="15" spans="2:32" x14ac:dyDescent="0.25"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</row>
    <row r="16" spans="2:32" x14ac:dyDescent="0.25"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</row>
    <row r="17" spans="4:32" ht="21" x14ac:dyDescent="0.35">
      <c r="D17" s="319" t="s">
        <v>30</v>
      </c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</row>
    <row r="18" spans="4:32" x14ac:dyDescent="0.25"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</row>
    <row r="19" spans="4:32" x14ac:dyDescent="0.25">
      <c r="S19" s="252"/>
      <c r="T19" s="252"/>
      <c r="U19" s="252"/>
      <c r="V19" s="252"/>
      <c r="W19" s="252"/>
      <c r="X19" s="252"/>
      <c r="Y19" s="252"/>
      <c r="Z19" s="252"/>
      <c r="AA19" s="252"/>
      <c r="AB19" s="252"/>
      <c r="AC19" s="252"/>
      <c r="AD19" s="252"/>
      <c r="AE19" s="252"/>
      <c r="AF19" s="252"/>
    </row>
    <row r="20" spans="4:32" x14ac:dyDescent="0.25">
      <c r="S20" s="252"/>
      <c r="T20" s="252"/>
      <c r="U20" s="252"/>
      <c r="V20" s="252"/>
      <c r="W20" s="252"/>
      <c r="X20" s="252"/>
      <c r="Y20" s="252"/>
      <c r="Z20" s="252"/>
      <c r="AA20" s="252"/>
      <c r="AB20" s="252"/>
      <c r="AC20" s="252"/>
      <c r="AD20" s="252"/>
      <c r="AE20" s="252"/>
      <c r="AF20" s="252"/>
    </row>
    <row r="21" spans="4:32" x14ac:dyDescent="0.25">
      <c r="S21" s="253"/>
      <c r="T21" s="254"/>
      <c r="U21" s="254"/>
      <c r="V21" s="254"/>
      <c r="W21" s="254"/>
      <c r="X21" s="254"/>
      <c r="Y21" s="254"/>
      <c r="Z21" s="254"/>
      <c r="AA21" s="254"/>
      <c r="AB21" s="254"/>
      <c r="AC21" s="254"/>
      <c r="AD21" s="254"/>
      <c r="AE21" s="252"/>
      <c r="AF21" s="252"/>
    </row>
    <row r="22" spans="4:32" x14ac:dyDescent="0.25">
      <c r="S22" s="252"/>
      <c r="T22" s="252"/>
      <c r="U22" s="252"/>
      <c r="V22" s="252"/>
      <c r="W22" s="252"/>
      <c r="X22" s="252"/>
      <c r="Y22" s="252"/>
      <c r="Z22" s="252"/>
      <c r="AA22" s="252"/>
      <c r="AB22" s="252"/>
      <c r="AC22" s="252"/>
      <c r="AD22" s="252"/>
      <c r="AE22" s="252"/>
      <c r="AF22" s="252"/>
    </row>
    <row r="23" spans="4:32" x14ac:dyDescent="0.25">
      <c r="S23" s="255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2"/>
      <c r="AF23" s="252"/>
    </row>
    <row r="24" spans="4:32" x14ac:dyDescent="0.25">
      <c r="S24" s="255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2"/>
      <c r="AF24" s="252"/>
    </row>
    <row r="25" spans="4:32" x14ac:dyDescent="0.25">
      <c r="S25" s="255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2"/>
      <c r="AF25" s="252"/>
    </row>
    <row r="26" spans="4:32" x14ac:dyDescent="0.25">
      <c r="S26" s="255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2"/>
      <c r="AF26" s="252"/>
    </row>
    <row r="27" spans="4:32" x14ac:dyDescent="0.25">
      <c r="S27" s="255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2"/>
      <c r="AF27" s="252"/>
    </row>
    <row r="28" spans="4:32" x14ac:dyDescent="0.25">
      <c r="S28" s="255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2"/>
      <c r="AF28" s="252"/>
    </row>
    <row r="29" spans="4:32" x14ac:dyDescent="0.25">
      <c r="S29" s="255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2"/>
      <c r="AF29" s="252"/>
    </row>
    <row r="30" spans="4:32" x14ac:dyDescent="0.25"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</row>
    <row r="31" spans="4:32" x14ac:dyDescent="0.25"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</row>
    <row r="32" spans="4:32" x14ac:dyDescent="0.25"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</row>
    <row r="33" spans="2:32" x14ac:dyDescent="0.25"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</row>
    <row r="48" spans="2:32" x14ac:dyDescent="0.25">
      <c r="B48" s="19" t="s">
        <v>31</v>
      </c>
    </row>
    <row r="50" spans="2:13" x14ac:dyDescent="0.25">
      <c r="B50" s="17" t="s">
        <v>32</v>
      </c>
    </row>
    <row r="51" spans="2:13" x14ac:dyDescent="0.25">
      <c r="B51" s="18">
        <v>42429</v>
      </c>
      <c r="C51" s="20" t="str">
        <f>[5]!YBHIST("1 month Treasury",$B51,"YldtoMat","govt","")</f>
        <v>E</v>
      </c>
      <c r="D51" s="20" t="str">
        <f>[5]!YBHIST("3 month Treasury",$B51,"YldtoMat","govt","")</f>
        <v>E</v>
      </c>
      <c r="E51" s="20" t="str">
        <f>[5]!YBHIST("6 month Treasury",$B51,"YldtoMat","govt","")</f>
        <v>E</v>
      </c>
      <c r="F51" s="20" t="str">
        <f>[5]!YBHIST("1 Year Treasury",$B51,"YldtoMat","govt","")</f>
        <v>E</v>
      </c>
      <c r="G51" s="20" t="str">
        <f>[5]!YBHIST("2 Year Treasury",$B51,"YldtoMat","govt","")</f>
        <v>E</v>
      </c>
      <c r="H51" s="20" t="str">
        <f>[5]!YBHIST("3 Year Treasury",$B51,"YldtoMat","govt","")</f>
        <v>E</v>
      </c>
      <c r="I51" s="20" t="str">
        <f>[5]!YBHIST("5 Year Treasury",$B51,"YldtoMat","govt","")</f>
        <v>E</v>
      </c>
      <c r="J51" s="20" t="str">
        <f>[5]!YBHIST("7 Year Treasury",$B51,"YldtoMat","govt","")</f>
        <v>E</v>
      </c>
      <c r="K51" s="20" t="str">
        <f>[5]!YBHIST("10 Year Treasury",$B51,"YldtoMat","govt","")</f>
        <v>E</v>
      </c>
      <c r="L51" s="20" t="str">
        <f>[5]!YBHIST("20 Year Treasury",$B51,"YldtoMat","govt","")</f>
        <v>E</v>
      </c>
      <c r="M51" s="20" t="str">
        <f>[5]!YBHIST("30 Year Treasury",$B51,"YldtoMat","govt","")</f>
        <v>E</v>
      </c>
    </row>
  </sheetData>
  <mergeCells count="1">
    <mergeCell ref="D17:P17"/>
  </mergeCells>
  <hyperlinks>
    <hyperlink ref="B48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752"/>
  <sheetViews>
    <sheetView workbookViewId="0">
      <selection activeCell="C17" sqref="C17"/>
    </sheetView>
  </sheetViews>
  <sheetFormatPr defaultRowHeight="15" x14ac:dyDescent="0.25"/>
  <cols>
    <col min="1" max="1" width="10.7109375" style="21" bestFit="1" customWidth="1"/>
    <col min="2" max="2" width="9.140625" style="17"/>
    <col min="3" max="3" width="14.28515625" style="17" bestFit="1" customWidth="1"/>
    <col min="4" max="4" width="13.28515625" style="17" bestFit="1" customWidth="1"/>
    <col min="5" max="9" width="9.140625" style="17"/>
    <col min="10" max="13" width="31.7109375" style="17" customWidth="1"/>
    <col min="14" max="20" width="9.140625" style="17"/>
    <col min="21" max="25" width="14.7109375" style="17" customWidth="1"/>
    <col min="26" max="16384" width="9.140625" style="17"/>
  </cols>
  <sheetData>
    <row r="1" spans="1:14" x14ac:dyDescent="0.25">
      <c r="A1" s="21" t="s">
        <v>10</v>
      </c>
      <c r="B1" s="17" t="s">
        <v>33</v>
      </c>
      <c r="C1" s="17" t="s">
        <v>34</v>
      </c>
      <c r="D1" s="17" t="s">
        <v>35</v>
      </c>
      <c r="E1" s="17" t="s">
        <v>36</v>
      </c>
      <c r="F1" s="17" t="s">
        <v>37</v>
      </c>
      <c r="G1" s="17" t="s">
        <v>38</v>
      </c>
      <c r="H1" s="17" t="s">
        <v>39</v>
      </c>
      <c r="I1" s="17" t="s">
        <v>40</v>
      </c>
      <c r="J1" s="19" t="s">
        <v>41</v>
      </c>
    </row>
    <row r="2" spans="1:14" x14ac:dyDescent="0.25">
      <c r="A2" s="21">
        <v>42006</v>
      </c>
      <c r="B2" s="17" t="str">
        <f>[5]!YBHIST("10 Year Treasury",$A2,"YldtoMat","govt","")</f>
        <v>E</v>
      </c>
      <c r="C2" s="17">
        <v>2.125</v>
      </c>
      <c r="J2" s="17" t="s">
        <v>42</v>
      </c>
      <c r="N2" s="310"/>
    </row>
    <row r="3" spans="1:14" x14ac:dyDescent="0.25">
      <c r="A3" s="21">
        <v>42009</v>
      </c>
      <c r="B3" s="17" t="str">
        <f>[5]!YBHIST("10 Year Treasury",$A3,"YldtoMat","govt","")</f>
        <v>E</v>
      </c>
      <c r="C3" s="17">
        <v>2.0369999999999999</v>
      </c>
      <c r="D3" s="17">
        <f>C3-C2</f>
        <v>-8.8000000000000078E-2</v>
      </c>
      <c r="E3" s="17">
        <f>IF(INT(ABS(D3)*100/5)=0,1,0)</f>
        <v>0</v>
      </c>
      <c r="F3" s="17">
        <f>IF(INT(ABS(D3)*100/5)=1,1,0)</f>
        <v>1</v>
      </c>
      <c r="G3" s="17">
        <f>IF(INT(ABS(D3)*100/5)=2,1,0)</f>
        <v>0</v>
      </c>
      <c r="H3" s="17">
        <f>IF(INT(ABS(D3)*100/5)=13,1,0)</f>
        <v>0</v>
      </c>
      <c r="N3" s="310"/>
    </row>
    <row r="4" spans="1:14" x14ac:dyDescent="0.25">
      <c r="A4" s="21">
        <v>42010</v>
      </c>
      <c r="B4" s="17" t="str">
        <f>[5]!YBHIST("10 Year Treasury",$A4,"YldtoMat","govt","")</f>
        <v>E</v>
      </c>
      <c r="C4" s="17">
        <v>1.9610000000000001</v>
      </c>
      <c r="D4" s="17">
        <f>C4-C3</f>
        <v>-7.5999999999999845E-2</v>
      </c>
      <c r="E4" s="17">
        <f t="shared" ref="E4:E67" si="0">IF(INT(ABS(D4)*100/5)=0,1,0)</f>
        <v>0</v>
      </c>
      <c r="F4" s="17">
        <f t="shared" ref="F4:F67" si="1">IF(INT(ABS(D4)*100/5)=1,1,0)</f>
        <v>1</v>
      </c>
      <c r="G4" s="17">
        <f t="shared" ref="G4:G67" si="2">IF(INT(ABS(D4)*100/5)=2,1,0)</f>
        <v>0</v>
      </c>
      <c r="H4" s="17">
        <f t="shared" ref="H4:H67" si="3">IF(INT(ABS(D4)*100/5)=13,1,0)</f>
        <v>0</v>
      </c>
      <c r="N4" s="310"/>
    </row>
    <row r="5" spans="1:14" x14ac:dyDescent="0.25">
      <c r="A5" s="21">
        <v>42011</v>
      </c>
      <c r="B5" s="17" t="str">
        <f>[5]!YBHIST("10 Year Treasury",$A5,"YldtoMat","govt","")</f>
        <v>E</v>
      </c>
      <c r="C5" s="17">
        <v>1.954</v>
      </c>
      <c r="D5" s="17">
        <f>C5-C4</f>
        <v>-7.0000000000001172E-3</v>
      </c>
      <c r="E5" s="17">
        <f t="shared" si="0"/>
        <v>1</v>
      </c>
      <c r="F5" s="17">
        <f t="shared" si="1"/>
        <v>0</v>
      </c>
      <c r="G5" s="17">
        <f t="shared" si="2"/>
        <v>0</v>
      </c>
      <c r="H5" s="17">
        <f t="shared" si="3"/>
        <v>0</v>
      </c>
      <c r="N5" s="310"/>
    </row>
    <row r="6" spans="1:14" x14ac:dyDescent="0.25">
      <c r="A6" s="21">
        <v>42012</v>
      </c>
      <c r="B6" s="17" t="str">
        <f>[5]!YBHIST("10 Year Treasury",$A6,"YldtoMat","govt","")</f>
        <v>E</v>
      </c>
      <c r="C6" s="17">
        <v>2.016</v>
      </c>
      <c r="D6" s="17">
        <f>C6-C5</f>
        <v>6.2000000000000055E-2</v>
      </c>
      <c r="E6" s="17">
        <f t="shared" si="0"/>
        <v>0</v>
      </c>
      <c r="F6" s="17">
        <f t="shared" si="1"/>
        <v>1</v>
      </c>
      <c r="G6" s="17">
        <f t="shared" si="2"/>
        <v>0</v>
      </c>
      <c r="H6" s="17">
        <f t="shared" si="3"/>
        <v>0</v>
      </c>
      <c r="N6" s="310"/>
    </row>
    <row r="7" spans="1:14" x14ac:dyDescent="0.25">
      <c r="A7" s="21">
        <v>42013</v>
      </c>
      <c r="B7" s="17" t="str">
        <f>[5]!YBHIST("10 Year Treasury",$A7,"YldtoMat","govt","")</f>
        <v>E</v>
      </c>
      <c r="C7" s="17">
        <v>1.9690000000000001</v>
      </c>
      <c r="D7" s="17">
        <f t="shared" ref="D7:D67" si="4">C7-C6</f>
        <v>-4.6999999999999931E-2</v>
      </c>
      <c r="E7" s="17">
        <f t="shared" si="0"/>
        <v>1</v>
      </c>
      <c r="F7" s="17">
        <f t="shared" si="1"/>
        <v>0</v>
      </c>
      <c r="G7" s="17">
        <f t="shared" si="2"/>
        <v>0</v>
      </c>
      <c r="H7" s="17">
        <f t="shared" si="3"/>
        <v>0</v>
      </c>
      <c r="N7" s="310"/>
    </row>
    <row r="8" spans="1:14" x14ac:dyDescent="0.25">
      <c r="A8" s="21">
        <v>42016</v>
      </c>
      <c r="B8" s="17" t="str">
        <f>[5]!YBHIST("10 Year Treasury",$A8,"YldtoMat","govt","")</f>
        <v>E</v>
      </c>
      <c r="C8" s="17">
        <v>1.909</v>
      </c>
      <c r="D8" s="17">
        <f t="shared" si="4"/>
        <v>-6.0000000000000053E-2</v>
      </c>
      <c r="E8" s="17">
        <f t="shared" si="0"/>
        <v>0</v>
      </c>
      <c r="F8" s="17">
        <f t="shared" si="1"/>
        <v>1</v>
      </c>
      <c r="G8" s="17">
        <f t="shared" si="2"/>
        <v>0</v>
      </c>
      <c r="H8" s="17">
        <f t="shared" si="3"/>
        <v>0</v>
      </c>
      <c r="N8" s="310"/>
    </row>
    <row r="9" spans="1:14" x14ac:dyDescent="0.25">
      <c r="A9" s="21">
        <v>42017</v>
      </c>
      <c r="B9" s="17" t="str">
        <f>[5]!YBHIST("10 Year Treasury",$A9,"YldtoMat","govt","")</f>
        <v>E</v>
      </c>
      <c r="C9" s="17">
        <v>1.891</v>
      </c>
      <c r="D9" s="17">
        <f t="shared" si="4"/>
        <v>-1.8000000000000016E-2</v>
      </c>
      <c r="E9" s="17">
        <f t="shared" si="0"/>
        <v>1</v>
      </c>
      <c r="F9" s="17">
        <f t="shared" si="1"/>
        <v>0</v>
      </c>
      <c r="G9" s="17">
        <f t="shared" si="2"/>
        <v>0</v>
      </c>
      <c r="H9" s="17">
        <f t="shared" si="3"/>
        <v>0</v>
      </c>
      <c r="J9" s="17" t="s">
        <v>159</v>
      </c>
      <c r="N9" s="310"/>
    </row>
    <row r="10" spans="1:14" ht="15.75" x14ac:dyDescent="0.25">
      <c r="A10" s="21">
        <v>42018</v>
      </c>
      <c r="B10" s="17" t="str">
        <f>[5]!YBHIST("10 Year Treasury",$A10,"YldtoMat","govt","")</f>
        <v>E</v>
      </c>
      <c r="C10" s="17">
        <v>1.835</v>
      </c>
      <c r="D10" s="17">
        <f t="shared" si="4"/>
        <v>-5.600000000000005E-2</v>
      </c>
      <c r="E10" s="17">
        <f t="shared" si="0"/>
        <v>0</v>
      </c>
      <c r="F10" s="17">
        <f t="shared" si="1"/>
        <v>1</v>
      </c>
      <c r="G10" s="17">
        <f t="shared" si="2"/>
        <v>0</v>
      </c>
      <c r="H10" s="17">
        <f t="shared" si="3"/>
        <v>0</v>
      </c>
      <c r="J10" s="173" t="s">
        <v>155</v>
      </c>
      <c r="K10" s="173" t="s">
        <v>36</v>
      </c>
      <c r="L10" s="173" t="s">
        <v>166</v>
      </c>
      <c r="M10" s="173" t="s">
        <v>40</v>
      </c>
      <c r="N10" s="310"/>
    </row>
    <row r="11" spans="1:14" x14ac:dyDescent="0.25">
      <c r="A11" s="21">
        <v>42019</v>
      </c>
      <c r="B11" s="17" t="str">
        <f>[5]!YBHIST("10 Year Treasury",$A11,"YldtoMat","govt","")</f>
        <v>E</v>
      </c>
      <c r="C11" s="17">
        <v>1.7749999999999999</v>
      </c>
      <c r="D11" s="17">
        <f t="shared" si="4"/>
        <v>-6.0000000000000053E-2</v>
      </c>
      <c r="E11" s="17">
        <f t="shared" si="0"/>
        <v>0</v>
      </c>
      <c r="F11" s="17">
        <f t="shared" si="1"/>
        <v>1</v>
      </c>
      <c r="G11" s="17">
        <f t="shared" si="2"/>
        <v>0</v>
      </c>
      <c r="H11" s="17">
        <f t="shared" si="3"/>
        <v>0</v>
      </c>
      <c r="J11" s="17">
        <v>2015</v>
      </c>
      <c r="K11" s="17">
        <f>SUM(E3:E62)</f>
        <v>39</v>
      </c>
      <c r="M11" s="22" t="e">
        <f>SUM(#REF!)/SUM(K11:L11)</f>
        <v>#REF!</v>
      </c>
      <c r="N11" s="310"/>
    </row>
    <row r="12" spans="1:14" x14ac:dyDescent="0.25">
      <c r="A12" s="21">
        <v>42020</v>
      </c>
      <c r="B12" s="17" t="str">
        <f>[5]!YBHIST("10 Year Treasury",$A12,"YldtoMat","govt","")</f>
        <v>E</v>
      </c>
      <c r="C12" s="17">
        <v>1.8140000000000001</v>
      </c>
      <c r="D12" s="17">
        <f t="shared" si="4"/>
        <v>3.9000000000000146E-2</v>
      </c>
      <c r="E12" s="17">
        <f t="shared" si="0"/>
        <v>1</v>
      </c>
      <c r="F12" s="17">
        <f t="shared" si="1"/>
        <v>0</v>
      </c>
      <c r="G12" s="17">
        <f t="shared" si="2"/>
        <v>0</v>
      </c>
      <c r="H12" s="17">
        <f t="shared" si="3"/>
        <v>0</v>
      </c>
      <c r="K12" s="17">
        <f>SUM(E63:E126)</f>
        <v>39</v>
      </c>
      <c r="M12" s="22" t="e">
        <f>SUM(#REF!)/SUM(K12:L12)</f>
        <v>#REF!</v>
      </c>
      <c r="N12" s="310"/>
    </row>
    <row r="13" spans="1:14" x14ac:dyDescent="0.25">
      <c r="A13" s="21">
        <v>42024</v>
      </c>
      <c r="B13" s="17" t="str">
        <f>[5]!YBHIST("10 Year Treasury",$A13,"YldtoMat","govt","")</f>
        <v>E</v>
      </c>
      <c r="C13" s="17">
        <v>1.8049999999999999</v>
      </c>
      <c r="D13" s="17">
        <f t="shared" si="4"/>
        <v>-9.000000000000119E-3</v>
      </c>
      <c r="E13" s="17">
        <f t="shared" si="0"/>
        <v>1</v>
      </c>
      <c r="F13" s="17">
        <f t="shared" si="1"/>
        <v>0</v>
      </c>
      <c r="G13" s="17">
        <f t="shared" si="2"/>
        <v>0</v>
      </c>
      <c r="H13" s="17">
        <f t="shared" si="3"/>
        <v>0</v>
      </c>
      <c r="K13" s="17">
        <f>SUM(E127:E190)</f>
        <v>42</v>
      </c>
      <c r="M13" s="22" t="e">
        <f>SUM(#REF!)/SUM(K13:L13)</f>
        <v>#REF!</v>
      </c>
      <c r="N13" s="310"/>
    </row>
    <row r="14" spans="1:14" x14ac:dyDescent="0.25">
      <c r="A14" s="21">
        <v>42025</v>
      </c>
      <c r="B14" s="17" t="str">
        <f>[5]!YBHIST("10 Year Treasury",$A14,"YldtoMat","govt","")</f>
        <v>E</v>
      </c>
      <c r="C14" s="17">
        <v>1.851</v>
      </c>
      <c r="D14" s="17">
        <f t="shared" si="4"/>
        <v>4.6000000000000041E-2</v>
      </c>
      <c r="E14" s="17">
        <f t="shared" si="0"/>
        <v>1</v>
      </c>
      <c r="F14" s="17">
        <f t="shared" si="1"/>
        <v>0</v>
      </c>
      <c r="G14" s="17">
        <f t="shared" si="2"/>
        <v>0</v>
      </c>
      <c r="H14" s="17">
        <f t="shared" si="3"/>
        <v>0</v>
      </c>
      <c r="K14" s="17">
        <f>SUM(E191:E252)</f>
        <v>47</v>
      </c>
      <c r="M14" s="22" t="e">
        <f>SUM(#REF!)/SUM(K14:L14)</f>
        <v>#REF!</v>
      </c>
      <c r="N14" s="310"/>
    </row>
    <row r="15" spans="1:14" x14ac:dyDescent="0.25">
      <c r="A15" s="21">
        <v>42026</v>
      </c>
      <c r="B15" s="17" t="str">
        <f>[5]!YBHIST("10 Year Treasury",$A15,"YldtoMat","govt","")</f>
        <v>E</v>
      </c>
      <c r="C15" s="17">
        <v>1.8939999999999999</v>
      </c>
      <c r="D15" s="17">
        <f t="shared" si="4"/>
        <v>4.2999999999999927E-2</v>
      </c>
      <c r="E15" s="17">
        <f t="shared" si="0"/>
        <v>1</v>
      </c>
      <c r="F15" s="17">
        <f t="shared" si="1"/>
        <v>0</v>
      </c>
      <c r="G15" s="17">
        <f t="shared" si="2"/>
        <v>0</v>
      </c>
      <c r="H15" s="17">
        <f t="shared" si="3"/>
        <v>0</v>
      </c>
      <c r="J15" s="17">
        <v>2016</v>
      </c>
      <c r="K15" s="17">
        <f>SUM(E253:E313)</f>
        <v>43</v>
      </c>
      <c r="M15" s="22" t="e">
        <f>SUM(#REF!)/SUM(K15:L15)</f>
        <v>#REF!</v>
      </c>
      <c r="N15" s="310"/>
    </row>
    <row r="16" spans="1:14" x14ac:dyDescent="0.25">
      <c r="A16" s="21">
        <v>42027</v>
      </c>
      <c r="B16" s="17" t="str">
        <f>[5]!YBHIST("10 Year Treasury",$A16,"YldtoMat","govt","")</f>
        <v>E</v>
      </c>
      <c r="C16" s="17">
        <v>1.8160000000000001</v>
      </c>
      <c r="D16" s="17">
        <f t="shared" si="4"/>
        <v>-7.7999999999999847E-2</v>
      </c>
      <c r="E16" s="17">
        <f t="shared" si="0"/>
        <v>0</v>
      </c>
      <c r="F16" s="17">
        <f t="shared" si="1"/>
        <v>1</v>
      </c>
      <c r="G16" s="17">
        <f t="shared" si="2"/>
        <v>0</v>
      </c>
      <c r="H16" s="17">
        <f t="shared" si="3"/>
        <v>0</v>
      </c>
      <c r="N16" s="310"/>
    </row>
    <row r="17" spans="1:14" x14ac:dyDescent="0.25">
      <c r="A17" s="21">
        <v>42030</v>
      </c>
      <c r="B17" s="17" t="str">
        <f>[5]!YBHIST("10 Year Treasury",$A17,"YldtoMat","govt","")</f>
        <v>E</v>
      </c>
      <c r="C17" s="17">
        <v>1.8280000000000001</v>
      </c>
      <c r="D17" s="17">
        <f t="shared" si="4"/>
        <v>1.2000000000000011E-2</v>
      </c>
      <c r="E17" s="17">
        <f t="shared" si="0"/>
        <v>1</v>
      </c>
      <c r="F17" s="17">
        <f t="shared" si="1"/>
        <v>0</v>
      </c>
      <c r="G17" s="17">
        <f t="shared" si="2"/>
        <v>0</v>
      </c>
      <c r="H17" s="17">
        <f t="shared" si="3"/>
        <v>0</v>
      </c>
      <c r="N17" s="310"/>
    </row>
    <row r="18" spans="1:14" x14ac:dyDescent="0.25">
      <c r="A18" s="21">
        <v>42031</v>
      </c>
      <c r="B18" s="17" t="str">
        <f>[5]!YBHIST("10 Year Treasury",$A18,"YldtoMat","govt","")</f>
        <v>E</v>
      </c>
      <c r="C18" s="17">
        <v>1.821</v>
      </c>
      <c r="D18" s="17">
        <f t="shared" si="4"/>
        <v>-7.0000000000001172E-3</v>
      </c>
      <c r="E18" s="17">
        <f t="shared" si="0"/>
        <v>1</v>
      </c>
      <c r="F18" s="17">
        <f t="shared" si="1"/>
        <v>0</v>
      </c>
      <c r="G18" s="17">
        <f t="shared" si="2"/>
        <v>0</v>
      </c>
      <c r="H18" s="17">
        <f t="shared" si="3"/>
        <v>0</v>
      </c>
      <c r="N18" s="310"/>
    </row>
    <row r="19" spans="1:14" ht="27.95" customHeight="1" x14ac:dyDescent="0.25">
      <c r="A19" s="21">
        <v>42032</v>
      </c>
      <c r="B19" s="17" t="str">
        <f>[5]!YBHIST("10 Year Treasury",$A19,"YldtoMat","govt","")</f>
        <v>E</v>
      </c>
      <c r="C19" s="17">
        <v>1.722</v>
      </c>
      <c r="D19" s="17">
        <f t="shared" si="4"/>
        <v>-9.8999999999999977E-2</v>
      </c>
      <c r="E19" s="17">
        <f t="shared" si="0"/>
        <v>0</v>
      </c>
      <c r="F19" s="17">
        <f t="shared" si="1"/>
        <v>1</v>
      </c>
      <c r="G19" s="17">
        <f t="shared" si="2"/>
        <v>0</v>
      </c>
      <c r="H19" s="17">
        <f t="shared" si="3"/>
        <v>0</v>
      </c>
      <c r="J19" s="320" t="s">
        <v>155</v>
      </c>
      <c r="K19" s="321" t="s">
        <v>214</v>
      </c>
      <c r="L19" s="322"/>
      <c r="M19" s="320" t="s">
        <v>157</v>
      </c>
      <c r="N19" s="310"/>
    </row>
    <row r="20" spans="1:14" ht="27.95" customHeight="1" x14ac:dyDescent="0.25">
      <c r="A20" s="21">
        <v>42033</v>
      </c>
      <c r="B20" s="17" t="str">
        <f>[5]!YBHIST("10 Year Treasury",$A20,"YldtoMat","govt","")</f>
        <v>E</v>
      </c>
      <c r="C20" s="17">
        <v>1.7509999999999999</v>
      </c>
      <c r="D20" s="17">
        <f t="shared" si="4"/>
        <v>2.8999999999999915E-2</v>
      </c>
      <c r="E20" s="17">
        <f t="shared" si="0"/>
        <v>1</v>
      </c>
      <c r="F20" s="17">
        <f t="shared" si="1"/>
        <v>0</v>
      </c>
      <c r="G20" s="17">
        <f t="shared" si="2"/>
        <v>0</v>
      </c>
      <c r="H20" s="17">
        <f t="shared" si="3"/>
        <v>0</v>
      </c>
      <c r="J20" s="320"/>
      <c r="K20" s="233" t="s">
        <v>156</v>
      </c>
      <c r="L20" s="234" t="s">
        <v>166</v>
      </c>
      <c r="M20" s="320"/>
      <c r="N20" s="310"/>
    </row>
    <row r="21" spans="1:14" ht="27.95" customHeight="1" x14ac:dyDescent="0.25">
      <c r="A21" s="21">
        <v>42034</v>
      </c>
      <c r="B21" s="17" t="str">
        <f>[5]!YBHIST("10 Year Treasury",$A21,"YldtoMat","govt","")</f>
        <v>E</v>
      </c>
      <c r="C21" s="17">
        <v>1.673</v>
      </c>
      <c r="D21" s="17">
        <f t="shared" si="4"/>
        <v>-7.7999999999999847E-2</v>
      </c>
      <c r="E21" s="17">
        <f t="shared" si="0"/>
        <v>0</v>
      </c>
      <c r="F21" s="17">
        <f t="shared" si="1"/>
        <v>1</v>
      </c>
      <c r="G21" s="17">
        <f t="shared" si="2"/>
        <v>0</v>
      </c>
      <c r="H21" s="17">
        <f t="shared" si="3"/>
        <v>0</v>
      </c>
      <c r="J21" s="231">
        <v>2010</v>
      </c>
      <c r="K21" s="235">
        <v>150</v>
      </c>
      <c r="L21" s="236">
        <v>100</v>
      </c>
      <c r="M21" s="174">
        <v>0.4</v>
      </c>
      <c r="N21" s="310"/>
    </row>
    <row r="22" spans="1:14" ht="27.95" customHeight="1" x14ac:dyDescent="0.25">
      <c r="A22" s="21">
        <v>42037</v>
      </c>
      <c r="B22" s="17" t="str">
        <f>[5]!YBHIST("10 Year Treasury",$A22,"YldtoMat","govt","")</f>
        <v>E</v>
      </c>
      <c r="C22" s="17">
        <v>1.6679999999999999</v>
      </c>
      <c r="D22" s="17">
        <f t="shared" si="4"/>
        <v>-5.0000000000001155E-3</v>
      </c>
      <c r="E22" s="17">
        <f t="shared" si="0"/>
        <v>1</v>
      </c>
      <c r="F22" s="17">
        <f t="shared" si="1"/>
        <v>0</v>
      </c>
      <c r="G22" s="17">
        <f t="shared" si="2"/>
        <v>0</v>
      </c>
      <c r="H22" s="17">
        <f t="shared" si="3"/>
        <v>0</v>
      </c>
      <c r="J22" s="232">
        <v>2011</v>
      </c>
      <c r="K22" s="237">
        <v>143</v>
      </c>
      <c r="L22" s="238">
        <v>106</v>
      </c>
      <c r="M22" s="175">
        <v>0.43</v>
      </c>
      <c r="N22" s="310"/>
    </row>
    <row r="23" spans="1:14" ht="27.95" customHeight="1" x14ac:dyDescent="0.25">
      <c r="A23" s="21">
        <v>42038</v>
      </c>
      <c r="B23" s="17" t="str">
        <f>[5]!YBHIST("10 Year Treasury",$A23,"YldtoMat","govt","")</f>
        <v>E</v>
      </c>
      <c r="C23" s="17">
        <v>1.778</v>
      </c>
      <c r="D23" s="17">
        <f t="shared" si="4"/>
        <v>0.1100000000000001</v>
      </c>
      <c r="E23" s="17">
        <f t="shared" si="0"/>
        <v>0</v>
      </c>
      <c r="F23" s="17">
        <f t="shared" si="1"/>
        <v>0</v>
      </c>
      <c r="G23" s="17">
        <f t="shared" si="2"/>
        <v>1</v>
      </c>
      <c r="H23" s="17">
        <f t="shared" si="3"/>
        <v>0</v>
      </c>
      <c r="J23" s="231">
        <v>2012</v>
      </c>
      <c r="K23" s="235">
        <v>183</v>
      </c>
      <c r="L23" s="236">
        <v>67</v>
      </c>
      <c r="M23" s="174">
        <v>0.27</v>
      </c>
      <c r="N23" s="310"/>
    </row>
    <row r="24" spans="1:14" ht="27.95" customHeight="1" x14ac:dyDescent="0.25">
      <c r="A24" s="21">
        <v>42039</v>
      </c>
      <c r="B24" s="17" t="str">
        <f>[5]!YBHIST("10 Year Treasury",$A24,"YldtoMat","govt","")</f>
        <v>E</v>
      </c>
      <c r="C24" s="17">
        <v>1.7949999999999999</v>
      </c>
      <c r="D24" s="17">
        <f t="shared" si="4"/>
        <v>1.6999999999999904E-2</v>
      </c>
      <c r="E24" s="17">
        <f t="shared" si="0"/>
        <v>1</v>
      </c>
      <c r="F24" s="17">
        <f t="shared" si="1"/>
        <v>0</v>
      </c>
      <c r="G24" s="17">
        <f t="shared" si="2"/>
        <v>0</v>
      </c>
      <c r="H24" s="17">
        <f t="shared" si="3"/>
        <v>0</v>
      </c>
      <c r="J24" s="232">
        <v>2013</v>
      </c>
      <c r="K24" s="237">
        <v>196</v>
      </c>
      <c r="L24" s="238">
        <v>53</v>
      </c>
      <c r="M24" s="175">
        <v>0.21</v>
      </c>
      <c r="N24" s="310"/>
    </row>
    <row r="25" spans="1:14" ht="27.95" customHeight="1" x14ac:dyDescent="0.25">
      <c r="A25" s="21">
        <v>42040</v>
      </c>
      <c r="B25" s="17" t="str">
        <f>[5]!YBHIST("10 Year Treasury",$A25,"YldtoMat","govt","")</f>
        <v>E</v>
      </c>
      <c r="C25" s="17">
        <v>1.8149999999999999</v>
      </c>
      <c r="D25" s="17">
        <f t="shared" si="4"/>
        <v>2.0000000000000018E-2</v>
      </c>
      <c r="E25" s="17">
        <f t="shared" si="0"/>
        <v>1</v>
      </c>
      <c r="F25" s="17">
        <f t="shared" si="1"/>
        <v>0</v>
      </c>
      <c r="G25" s="17">
        <f t="shared" si="2"/>
        <v>0</v>
      </c>
      <c r="H25" s="17">
        <f t="shared" si="3"/>
        <v>0</v>
      </c>
      <c r="J25" s="231">
        <v>2014</v>
      </c>
      <c r="K25" s="235">
        <v>207</v>
      </c>
      <c r="L25" s="236">
        <v>43</v>
      </c>
      <c r="M25" s="174">
        <v>0.17</v>
      </c>
      <c r="N25" s="310"/>
    </row>
    <row r="26" spans="1:14" ht="27.95" customHeight="1" x14ac:dyDescent="0.25">
      <c r="A26" s="21">
        <v>42041</v>
      </c>
      <c r="B26" s="17" t="str">
        <f>[5]!YBHIST("10 Year Treasury",$A26,"YldtoMat","govt","")</f>
        <v>E</v>
      </c>
      <c r="C26" s="17">
        <v>1.9359999999999999</v>
      </c>
      <c r="D26" s="17">
        <f t="shared" si="4"/>
        <v>0.121</v>
      </c>
      <c r="E26" s="17">
        <f t="shared" si="0"/>
        <v>0</v>
      </c>
      <c r="F26" s="17">
        <f t="shared" si="1"/>
        <v>0</v>
      </c>
      <c r="G26" s="17">
        <f t="shared" si="2"/>
        <v>1</v>
      </c>
      <c r="H26" s="17">
        <f t="shared" si="3"/>
        <v>0</v>
      </c>
      <c r="J26" s="232">
        <v>2015</v>
      </c>
      <c r="K26" s="237">
        <v>166</v>
      </c>
      <c r="L26" s="238">
        <v>83</v>
      </c>
      <c r="M26" s="175">
        <v>0.33</v>
      </c>
      <c r="N26" s="310"/>
    </row>
    <row r="27" spans="1:14" ht="27.95" customHeight="1" x14ac:dyDescent="0.25">
      <c r="A27" s="21">
        <v>42044</v>
      </c>
      <c r="B27" s="17" t="str">
        <f>[5]!YBHIST("10 Year Treasury",$A27,"YldtoMat","govt","")</f>
        <v>E</v>
      </c>
      <c r="C27" s="17">
        <v>1.946</v>
      </c>
      <c r="D27" s="17">
        <f t="shared" si="4"/>
        <v>1.0000000000000009E-2</v>
      </c>
      <c r="E27" s="17">
        <f t="shared" si="0"/>
        <v>1</v>
      </c>
      <c r="F27" s="17">
        <f t="shared" si="1"/>
        <v>0</v>
      </c>
      <c r="G27" s="17">
        <f t="shared" si="2"/>
        <v>0</v>
      </c>
      <c r="H27" s="17">
        <f t="shared" si="3"/>
        <v>0</v>
      </c>
      <c r="J27" s="231" t="s">
        <v>158</v>
      </c>
      <c r="K27" s="235">
        <v>43</v>
      </c>
      <c r="L27" s="236">
        <v>18</v>
      </c>
      <c r="M27" s="174">
        <v>0.3</v>
      </c>
      <c r="N27" s="310"/>
    </row>
    <row r="28" spans="1:14" ht="27.95" customHeight="1" x14ac:dyDescent="0.25">
      <c r="A28" s="21">
        <v>42045</v>
      </c>
      <c r="B28" s="17" t="str">
        <f>[5]!YBHIST("10 Year Treasury",$A28,"YldtoMat","govt","")</f>
        <v>E</v>
      </c>
      <c r="C28" s="17">
        <v>1.9910000000000001</v>
      </c>
      <c r="D28" s="17">
        <f t="shared" si="4"/>
        <v>4.5000000000000151E-2</v>
      </c>
      <c r="E28" s="17">
        <f t="shared" si="0"/>
        <v>1</v>
      </c>
      <c r="F28" s="17">
        <f t="shared" si="1"/>
        <v>0</v>
      </c>
      <c r="G28" s="17">
        <f t="shared" si="2"/>
        <v>0</v>
      </c>
      <c r="H28" s="17">
        <f t="shared" si="3"/>
        <v>0</v>
      </c>
      <c r="J28" s="232" t="s">
        <v>250</v>
      </c>
      <c r="K28" s="237">
        <f>SUM(E314:E377)</f>
        <v>50</v>
      </c>
      <c r="L28" s="238">
        <f>SUM(F314:F377)</f>
        <v>10</v>
      </c>
      <c r="M28" s="175">
        <f>L28/SUM(K28:L28)</f>
        <v>0.16666666666666666</v>
      </c>
      <c r="N28" s="310"/>
    </row>
    <row r="29" spans="1:14" x14ac:dyDescent="0.25">
      <c r="A29" s="21">
        <v>42046</v>
      </c>
      <c r="B29" s="17" t="str">
        <f>[5]!YBHIST("10 Year Treasury",$A29,"YldtoMat","govt","")</f>
        <v>E</v>
      </c>
      <c r="C29" s="17">
        <v>1.986</v>
      </c>
      <c r="D29" s="17">
        <f t="shared" si="4"/>
        <v>-5.0000000000001155E-3</v>
      </c>
      <c r="E29" s="17">
        <f t="shared" si="0"/>
        <v>1</v>
      </c>
      <c r="F29" s="17">
        <f t="shared" si="1"/>
        <v>0</v>
      </c>
      <c r="G29" s="17">
        <f t="shared" si="2"/>
        <v>0</v>
      </c>
      <c r="H29" s="17">
        <f t="shared" si="3"/>
        <v>0</v>
      </c>
      <c r="N29" s="310"/>
    </row>
    <row r="30" spans="1:14" x14ac:dyDescent="0.25">
      <c r="A30" s="21">
        <v>42047</v>
      </c>
      <c r="B30" s="17" t="str">
        <f>[5]!YBHIST("10 Year Treasury",$A30,"YldtoMat","govt","")</f>
        <v>E</v>
      </c>
      <c r="C30" s="17">
        <v>1.984</v>
      </c>
      <c r="D30" s="17">
        <f t="shared" si="4"/>
        <v>-2.0000000000000018E-3</v>
      </c>
      <c r="E30" s="17">
        <f t="shared" si="0"/>
        <v>1</v>
      </c>
      <c r="F30" s="17">
        <f t="shared" si="1"/>
        <v>0</v>
      </c>
      <c r="G30" s="17">
        <f t="shared" si="2"/>
        <v>0</v>
      </c>
      <c r="H30" s="17">
        <f t="shared" si="3"/>
        <v>0</v>
      </c>
      <c r="N30" s="310"/>
    </row>
    <row r="31" spans="1:14" x14ac:dyDescent="0.25">
      <c r="A31" s="21">
        <v>42048</v>
      </c>
      <c r="B31" s="17" t="str">
        <f>[5]!YBHIST("10 Year Treasury",$A31,"YldtoMat","govt","")</f>
        <v>E</v>
      </c>
      <c r="C31" s="17">
        <v>2.0190000000000001</v>
      </c>
      <c r="D31" s="17">
        <f t="shared" si="4"/>
        <v>3.5000000000000142E-2</v>
      </c>
      <c r="E31" s="17">
        <f t="shared" si="0"/>
        <v>1</v>
      </c>
      <c r="F31" s="17">
        <f t="shared" si="1"/>
        <v>0</v>
      </c>
      <c r="G31" s="17">
        <f t="shared" si="2"/>
        <v>0</v>
      </c>
      <c r="H31" s="17">
        <f t="shared" si="3"/>
        <v>0</v>
      </c>
      <c r="N31" s="310"/>
    </row>
    <row r="32" spans="1:14" x14ac:dyDescent="0.25">
      <c r="A32" s="21">
        <v>42052</v>
      </c>
      <c r="B32" s="17" t="str">
        <f>[5]!YBHIST("10 Year Treasury",$A32,"YldtoMat","govt","")</f>
        <v>E</v>
      </c>
      <c r="C32" s="17">
        <v>2.141</v>
      </c>
      <c r="D32" s="17">
        <f t="shared" si="4"/>
        <v>0.12199999999999989</v>
      </c>
      <c r="E32" s="17">
        <f t="shared" si="0"/>
        <v>0</v>
      </c>
      <c r="F32" s="17">
        <f t="shared" si="1"/>
        <v>0</v>
      </c>
      <c r="G32" s="17">
        <f t="shared" si="2"/>
        <v>1</v>
      </c>
      <c r="H32" s="17">
        <f t="shared" si="3"/>
        <v>0</v>
      </c>
      <c r="N32" s="310"/>
    </row>
    <row r="33" spans="1:14" x14ac:dyDescent="0.25">
      <c r="A33" s="21">
        <v>42053</v>
      </c>
      <c r="B33" s="17" t="str">
        <f>[5]!YBHIST("10 Year Treasury",$A33,"YldtoMat","govt","")</f>
        <v>E</v>
      </c>
      <c r="C33" s="17">
        <v>2.0659999999999998</v>
      </c>
      <c r="D33" s="17">
        <f t="shared" si="4"/>
        <v>-7.5000000000000178E-2</v>
      </c>
      <c r="E33" s="17">
        <f t="shared" si="0"/>
        <v>0</v>
      </c>
      <c r="F33" s="17">
        <f t="shared" si="1"/>
        <v>1</v>
      </c>
      <c r="G33" s="17">
        <f t="shared" si="2"/>
        <v>0</v>
      </c>
      <c r="H33" s="17">
        <f t="shared" si="3"/>
        <v>0</v>
      </c>
      <c r="N33" s="310"/>
    </row>
    <row r="34" spans="1:14" x14ac:dyDescent="0.25">
      <c r="A34" s="21">
        <v>42054</v>
      </c>
      <c r="B34" s="17" t="str">
        <f>[5]!YBHIST("10 Year Treasury",$A34,"YldtoMat","govt","")</f>
        <v>E</v>
      </c>
      <c r="C34" s="17">
        <v>2.1120000000000001</v>
      </c>
      <c r="D34" s="17">
        <f t="shared" si="4"/>
        <v>4.6000000000000263E-2</v>
      </c>
      <c r="E34" s="17">
        <f t="shared" si="0"/>
        <v>1</v>
      </c>
      <c r="F34" s="17">
        <f t="shared" si="1"/>
        <v>0</v>
      </c>
      <c r="G34" s="17">
        <f t="shared" si="2"/>
        <v>0</v>
      </c>
      <c r="H34" s="17">
        <f t="shared" si="3"/>
        <v>0</v>
      </c>
      <c r="N34" s="310"/>
    </row>
    <row r="35" spans="1:14" x14ac:dyDescent="0.25">
      <c r="A35" s="21">
        <v>42055</v>
      </c>
      <c r="B35" s="17" t="str">
        <f>[5]!YBHIST("10 Year Treasury",$A35,"YldtoMat","govt","")</f>
        <v>E</v>
      </c>
      <c r="C35" s="17">
        <v>2.1309999999999998</v>
      </c>
      <c r="D35" s="17">
        <f t="shared" si="4"/>
        <v>1.8999999999999684E-2</v>
      </c>
      <c r="E35" s="17">
        <f t="shared" si="0"/>
        <v>1</v>
      </c>
      <c r="F35" s="17">
        <f t="shared" si="1"/>
        <v>0</v>
      </c>
      <c r="G35" s="17">
        <f t="shared" si="2"/>
        <v>0</v>
      </c>
      <c r="H35" s="17">
        <f t="shared" si="3"/>
        <v>0</v>
      </c>
      <c r="N35" s="310"/>
    </row>
    <row r="36" spans="1:14" x14ac:dyDescent="0.25">
      <c r="A36" s="21">
        <v>42058</v>
      </c>
      <c r="B36" s="17" t="str">
        <f>[5]!YBHIST("10 Year Treasury",$A36,"YldtoMat","govt","")</f>
        <v>E</v>
      </c>
      <c r="C36" s="17">
        <v>2.0590000000000002</v>
      </c>
      <c r="D36" s="17">
        <f t="shared" si="4"/>
        <v>-7.199999999999962E-2</v>
      </c>
      <c r="E36" s="17">
        <f t="shared" si="0"/>
        <v>0</v>
      </c>
      <c r="F36" s="17">
        <f t="shared" si="1"/>
        <v>1</v>
      </c>
      <c r="G36" s="17">
        <f t="shared" si="2"/>
        <v>0</v>
      </c>
      <c r="H36" s="17">
        <f t="shared" si="3"/>
        <v>0</v>
      </c>
      <c r="N36" s="310"/>
    </row>
    <row r="37" spans="1:14" x14ac:dyDescent="0.25">
      <c r="A37" s="21">
        <v>42059</v>
      </c>
      <c r="B37" s="17" t="str">
        <f>[5]!YBHIST("10 Year Treasury",$A37,"YldtoMat","govt","")</f>
        <v>E</v>
      </c>
      <c r="C37" s="17">
        <v>1.984</v>
      </c>
      <c r="D37" s="17">
        <f t="shared" si="4"/>
        <v>-7.5000000000000178E-2</v>
      </c>
      <c r="E37" s="17">
        <f t="shared" si="0"/>
        <v>0</v>
      </c>
      <c r="F37" s="17">
        <f t="shared" si="1"/>
        <v>1</v>
      </c>
      <c r="G37" s="17">
        <f t="shared" si="2"/>
        <v>0</v>
      </c>
      <c r="H37" s="17">
        <f t="shared" si="3"/>
        <v>0</v>
      </c>
      <c r="N37" s="310"/>
    </row>
    <row r="38" spans="1:14" x14ac:dyDescent="0.25">
      <c r="A38" s="21">
        <v>42060</v>
      </c>
      <c r="B38" s="17" t="str">
        <f>[5]!YBHIST("10 Year Treasury",$A38,"YldtoMat","govt","")</f>
        <v>E</v>
      </c>
      <c r="C38" s="17">
        <v>1.9670000000000001</v>
      </c>
      <c r="D38" s="17">
        <f t="shared" si="4"/>
        <v>-1.6999999999999904E-2</v>
      </c>
      <c r="E38" s="17">
        <f t="shared" si="0"/>
        <v>1</v>
      </c>
      <c r="F38" s="17">
        <f t="shared" si="1"/>
        <v>0</v>
      </c>
      <c r="G38" s="17">
        <f t="shared" si="2"/>
        <v>0</v>
      </c>
      <c r="H38" s="17">
        <f t="shared" si="3"/>
        <v>0</v>
      </c>
      <c r="N38" s="310"/>
    </row>
    <row r="39" spans="1:14" x14ac:dyDescent="0.25">
      <c r="A39" s="21">
        <v>42061</v>
      </c>
      <c r="B39" s="17" t="str">
        <f>[5]!YBHIST("10 Year Treasury",$A39,"YldtoMat","govt","")</f>
        <v>E</v>
      </c>
      <c r="C39" s="17">
        <v>2.0139999999999998</v>
      </c>
      <c r="D39" s="17">
        <f t="shared" si="4"/>
        <v>4.6999999999999709E-2</v>
      </c>
      <c r="E39" s="17">
        <f t="shared" si="0"/>
        <v>1</v>
      </c>
      <c r="F39" s="17">
        <f t="shared" si="1"/>
        <v>0</v>
      </c>
      <c r="G39" s="17">
        <f t="shared" si="2"/>
        <v>0</v>
      </c>
      <c r="H39" s="17">
        <f t="shared" si="3"/>
        <v>0</v>
      </c>
      <c r="N39" s="310"/>
    </row>
    <row r="40" spans="1:14" x14ac:dyDescent="0.25">
      <c r="A40" s="21">
        <v>42062</v>
      </c>
      <c r="B40" s="17" t="str">
        <f>[5]!YBHIST("10 Year Treasury",$A40,"YldtoMat","govt","")</f>
        <v>E</v>
      </c>
      <c r="C40" s="17">
        <v>1.998</v>
      </c>
      <c r="D40" s="17">
        <f t="shared" si="4"/>
        <v>-1.5999999999999792E-2</v>
      </c>
      <c r="E40" s="17">
        <f t="shared" si="0"/>
        <v>1</v>
      </c>
      <c r="F40" s="17">
        <f t="shared" si="1"/>
        <v>0</v>
      </c>
      <c r="G40" s="17">
        <f t="shared" si="2"/>
        <v>0</v>
      </c>
      <c r="H40" s="17">
        <f t="shared" si="3"/>
        <v>0</v>
      </c>
      <c r="N40" s="310"/>
    </row>
    <row r="41" spans="1:14" x14ac:dyDescent="0.25">
      <c r="A41" s="21">
        <v>42065</v>
      </c>
      <c r="B41" s="17" t="str">
        <f>[5]!YBHIST("10 Year Treasury",$A41,"YldtoMat","govt","")</f>
        <v>E</v>
      </c>
      <c r="C41" s="17">
        <v>2.08</v>
      </c>
      <c r="D41" s="17">
        <f t="shared" si="4"/>
        <v>8.2000000000000073E-2</v>
      </c>
      <c r="E41" s="17">
        <f t="shared" si="0"/>
        <v>0</v>
      </c>
      <c r="F41" s="17">
        <f t="shared" si="1"/>
        <v>1</v>
      </c>
      <c r="G41" s="17">
        <f t="shared" si="2"/>
        <v>0</v>
      </c>
      <c r="H41" s="17">
        <f t="shared" si="3"/>
        <v>0</v>
      </c>
      <c r="N41" s="310"/>
    </row>
    <row r="42" spans="1:14" x14ac:dyDescent="0.25">
      <c r="A42" s="21">
        <v>42066</v>
      </c>
      <c r="B42" s="17" t="str">
        <f>[5]!YBHIST("10 Year Treasury",$A42,"YldtoMat","govt","")</f>
        <v>E</v>
      </c>
      <c r="C42" s="17">
        <v>2.1219999999999999</v>
      </c>
      <c r="D42" s="17">
        <f t="shared" si="4"/>
        <v>4.1999999999999815E-2</v>
      </c>
      <c r="E42" s="17">
        <f t="shared" si="0"/>
        <v>1</v>
      </c>
      <c r="F42" s="17">
        <f t="shared" si="1"/>
        <v>0</v>
      </c>
      <c r="G42" s="17">
        <f t="shared" si="2"/>
        <v>0</v>
      </c>
      <c r="H42" s="17">
        <f t="shared" si="3"/>
        <v>0</v>
      </c>
      <c r="N42" s="310"/>
    </row>
    <row r="43" spans="1:14" x14ac:dyDescent="0.25">
      <c r="A43" s="21">
        <v>42067</v>
      </c>
      <c r="B43" s="17" t="str">
        <f>[5]!YBHIST("10 Year Treasury",$A43,"YldtoMat","govt","")</f>
        <v>E</v>
      </c>
      <c r="C43" s="17">
        <v>2.121</v>
      </c>
      <c r="D43" s="17">
        <f t="shared" si="4"/>
        <v>-9.9999999999988987E-4</v>
      </c>
      <c r="E43" s="17">
        <f t="shared" si="0"/>
        <v>1</v>
      </c>
      <c r="F43" s="17">
        <f t="shared" si="1"/>
        <v>0</v>
      </c>
      <c r="G43" s="17">
        <f t="shared" si="2"/>
        <v>0</v>
      </c>
      <c r="H43" s="17">
        <f t="shared" si="3"/>
        <v>0</v>
      </c>
      <c r="N43" s="310"/>
    </row>
    <row r="44" spans="1:14" x14ac:dyDescent="0.25">
      <c r="A44" s="21">
        <v>42068</v>
      </c>
      <c r="B44" s="17" t="str">
        <f>[5]!YBHIST("10 Year Treasury",$A44,"YldtoMat","govt","")</f>
        <v>E</v>
      </c>
      <c r="C44" s="17">
        <v>2.1080000000000001</v>
      </c>
      <c r="D44" s="17">
        <f t="shared" si="4"/>
        <v>-1.2999999999999901E-2</v>
      </c>
      <c r="E44" s="17">
        <f t="shared" si="0"/>
        <v>1</v>
      </c>
      <c r="F44" s="17">
        <f t="shared" si="1"/>
        <v>0</v>
      </c>
      <c r="G44" s="17">
        <f t="shared" si="2"/>
        <v>0</v>
      </c>
      <c r="H44" s="17">
        <f t="shared" si="3"/>
        <v>0</v>
      </c>
      <c r="N44" s="310"/>
    </row>
    <row r="45" spans="1:14" x14ac:dyDescent="0.25">
      <c r="A45" s="21">
        <v>42069</v>
      </c>
      <c r="B45" s="17" t="str">
        <f>[5]!YBHIST("10 Year Treasury",$A45,"YldtoMat","govt","")</f>
        <v>E</v>
      </c>
      <c r="C45" s="17">
        <v>2.238</v>
      </c>
      <c r="D45" s="17">
        <f t="shared" si="4"/>
        <v>0.12999999999999989</v>
      </c>
      <c r="E45" s="17">
        <f t="shared" si="0"/>
        <v>0</v>
      </c>
      <c r="F45" s="17">
        <f t="shared" si="1"/>
        <v>0</v>
      </c>
      <c r="G45" s="17">
        <f t="shared" si="2"/>
        <v>1</v>
      </c>
      <c r="H45" s="17">
        <f t="shared" si="3"/>
        <v>0</v>
      </c>
      <c r="N45" s="310"/>
    </row>
    <row r="46" spans="1:14" x14ac:dyDescent="0.25">
      <c r="A46" s="21">
        <v>42072</v>
      </c>
      <c r="B46" s="17" t="str">
        <f>[5]!YBHIST("10 Year Treasury",$A46,"YldtoMat","govt","")</f>
        <v>E</v>
      </c>
      <c r="C46" s="17">
        <v>2.1949999999999998</v>
      </c>
      <c r="D46" s="17">
        <f t="shared" si="4"/>
        <v>-4.3000000000000149E-2</v>
      </c>
      <c r="E46" s="17">
        <f t="shared" si="0"/>
        <v>1</v>
      </c>
      <c r="F46" s="17">
        <f t="shared" si="1"/>
        <v>0</v>
      </c>
      <c r="G46" s="17">
        <f t="shared" si="2"/>
        <v>0</v>
      </c>
      <c r="H46" s="17">
        <f t="shared" si="3"/>
        <v>0</v>
      </c>
      <c r="N46" s="310"/>
    </row>
    <row r="47" spans="1:14" x14ac:dyDescent="0.25">
      <c r="A47" s="21">
        <v>42073</v>
      </c>
      <c r="B47" s="17" t="str">
        <f>[5]!YBHIST("10 Year Treasury",$A47,"YldtoMat","govt","")</f>
        <v>E</v>
      </c>
      <c r="C47" s="17">
        <v>2.1259999999999999</v>
      </c>
      <c r="D47" s="17">
        <f t="shared" si="4"/>
        <v>-6.899999999999995E-2</v>
      </c>
      <c r="E47" s="17">
        <f t="shared" si="0"/>
        <v>0</v>
      </c>
      <c r="F47" s="17">
        <f t="shared" si="1"/>
        <v>1</v>
      </c>
      <c r="G47" s="17">
        <f t="shared" si="2"/>
        <v>0</v>
      </c>
      <c r="H47" s="17">
        <f t="shared" si="3"/>
        <v>0</v>
      </c>
      <c r="N47" s="310"/>
    </row>
    <row r="48" spans="1:14" x14ac:dyDescent="0.25">
      <c r="A48" s="21">
        <v>42074</v>
      </c>
      <c r="B48" s="17" t="str">
        <f>[5]!YBHIST("10 Year Treasury",$A48,"YldtoMat","govt","")</f>
        <v>E</v>
      </c>
      <c r="C48" s="17">
        <v>2.11</v>
      </c>
      <c r="D48" s="17">
        <f t="shared" si="4"/>
        <v>-1.6000000000000014E-2</v>
      </c>
      <c r="E48" s="17">
        <f t="shared" si="0"/>
        <v>1</v>
      </c>
      <c r="F48" s="17">
        <f t="shared" si="1"/>
        <v>0</v>
      </c>
      <c r="G48" s="17">
        <f t="shared" si="2"/>
        <v>0</v>
      </c>
      <c r="H48" s="17">
        <f t="shared" si="3"/>
        <v>0</v>
      </c>
      <c r="N48" s="310"/>
    </row>
    <row r="49" spans="1:8" x14ac:dyDescent="0.25">
      <c r="A49" s="21">
        <v>42075</v>
      </c>
      <c r="B49" s="17" t="str">
        <f>[5]!YBHIST("10 Year Treasury",$A49,"YldtoMat","govt","")</f>
        <v>E</v>
      </c>
      <c r="C49" s="17">
        <v>2.0960000000000001</v>
      </c>
      <c r="D49" s="17">
        <f t="shared" si="4"/>
        <v>-1.399999999999979E-2</v>
      </c>
      <c r="E49" s="17">
        <f t="shared" si="0"/>
        <v>1</v>
      </c>
      <c r="F49" s="17">
        <f t="shared" si="1"/>
        <v>0</v>
      </c>
      <c r="G49" s="17">
        <f t="shared" si="2"/>
        <v>0</v>
      </c>
      <c r="H49" s="17">
        <f t="shared" si="3"/>
        <v>0</v>
      </c>
    </row>
    <row r="50" spans="1:8" x14ac:dyDescent="0.25">
      <c r="A50" s="21">
        <v>42076</v>
      </c>
      <c r="B50" s="17" t="str">
        <f>[5]!YBHIST("10 Year Treasury",$A50,"YldtoMat","govt","")</f>
        <v>E</v>
      </c>
      <c r="C50" s="17">
        <v>2.1120000000000001</v>
      </c>
      <c r="D50" s="17">
        <f t="shared" si="4"/>
        <v>1.6000000000000014E-2</v>
      </c>
      <c r="E50" s="17">
        <f t="shared" si="0"/>
        <v>1</v>
      </c>
      <c r="F50" s="17">
        <f t="shared" si="1"/>
        <v>0</v>
      </c>
      <c r="G50" s="17">
        <f t="shared" si="2"/>
        <v>0</v>
      </c>
      <c r="H50" s="17">
        <f t="shared" si="3"/>
        <v>0</v>
      </c>
    </row>
    <row r="51" spans="1:8" x14ac:dyDescent="0.25">
      <c r="A51" s="21">
        <v>42079</v>
      </c>
      <c r="B51" s="17" t="str">
        <f>[5]!YBHIST("10 Year Treasury",$A51,"YldtoMat","govt","")</f>
        <v>E</v>
      </c>
      <c r="C51" s="17">
        <v>2.0979999999999999</v>
      </c>
      <c r="D51" s="17">
        <f t="shared" si="4"/>
        <v>-1.4000000000000234E-2</v>
      </c>
      <c r="E51" s="17">
        <f t="shared" si="0"/>
        <v>1</v>
      </c>
      <c r="F51" s="17">
        <f t="shared" si="1"/>
        <v>0</v>
      </c>
      <c r="G51" s="17">
        <f t="shared" si="2"/>
        <v>0</v>
      </c>
      <c r="H51" s="17">
        <f t="shared" si="3"/>
        <v>0</v>
      </c>
    </row>
    <row r="52" spans="1:8" x14ac:dyDescent="0.25">
      <c r="A52" s="21">
        <v>42080</v>
      </c>
      <c r="B52" s="17" t="str">
        <f>[5]!YBHIST("10 Year Treasury",$A52,"YldtoMat","govt","")</f>
        <v>E</v>
      </c>
      <c r="C52" s="17">
        <v>2.056</v>
      </c>
      <c r="D52" s="17">
        <f t="shared" si="4"/>
        <v>-4.1999999999999815E-2</v>
      </c>
      <c r="E52" s="17">
        <f t="shared" si="0"/>
        <v>1</v>
      </c>
      <c r="F52" s="17">
        <f t="shared" si="1"/>
        <v>0</v>
      </c>
      <c r="G52" s="17">
        <f t="shared" si="2"/>
        <v>0</v>
      </c>
      <c r="H52" s="17">
        <f t="shared" si="3"/>
        <v>0</v>
      </c>
    </row>
    <row r="53" spans="1:8" x14ac:dyDescent="0.25">
      <c r="A53" s="21">
        <v>42081</v>
      </c>
      <c r="B53" s="17" t="str">
        <f>[5]!YBHIST("10 Year Treasury",$A53,"YldtoMat","govt","")</f>
        <v>E</v>
      </c>
      <c r="C53" s="17">
        <v>1.948</v>
      </c>
      <c r="D53" s="17">
        <f t="shared" si="4"/>
        <v>-0.1080000000000001</v>
      </c>
      <c r="E53" s="17">
        <f t="shared" si="0"/>
        <v>0</v>
      </c>
      <c r="F53" s="17">
        <f t="shared" si="1"/>
        <v>0</v>
      </c>
      <c r="G53" s="17">
        <f t="shared" si="2"/>
        <v>1</v>
      </c>
      <c r="H53" s="17">
        <f t="shared" si="3"/>
        <v>0</v>
      </c>
    </row>
    <row r="54" spans="1:8" x14ac:dyDescent="0.25">
      <c r="A54" s="21">
        <v>42082</v>
      </c>
      <c r="B54" s="17" t="str">
        <f>[5]!YBHIST("10 Year Treasury",$A54,"YldtoMat","govt","")</f>
        <v>E</v>
      </c>
      <c r="C54" s="17">
        <v>1.974</v>
      </c>
      <c r="D54" s="17">
        <f t="shared" si="4"/>
        <v>2.6000000000000023E-2</v>
      </c>
      <c r="E54" s="17">
        <f t="shared" si="0"/>
        <v>1</v>
      </c>
      <c r="F54" s="17">
        <f t="shared" si="1"/>
        <v>0</v>
      </c>
      <c r="G54" s="17">
        <f t="shared" si="2"/>
        <v>0</v>
      </c>
      <c r="H54" s="17">
        <f t="shared" si="3"/>
        <v>0</v>
      </c>
    </row>
    <row r="55" spans="1:8" x14ac:dyDescent="0.25">
      <c r="A55" s="21">
        <v>42083</v>
      </c>
      <c r="B55" s="17" t="str">
        <f>[5]!YBHIST("10 Year Treasury",$A55,"YldtoMat","govt","")</f>
        <v>E</v>
      </c>
      <c r="C55" s="17">
        <v>1.93</v>
      </c>
      <c r="D55" s="17">
        <f t="shared" si="4"/>
        <v>-4.4000000000000039E-2</v>
      </c>
      <c r="E55" s="17">
        <f t="shared" si="0"/>
        <v>1</v>
      </c>
      <c r="F55" s="17">
        <f t="shared" si="1"/>
        <v>0</v>
      </c>
      <c r="G55" s="17">
        <f t="shared" si="2"/>
        <v>0</v>
      </c>
      <c r="H55" s="17">
        <f t="shared" si="3"/>
        <v>0</v>
      </c>
    </row>
    <row r="56" spans="1:8" x14ac:dyDescent="0.25">
      <c r="A56" s="21">
        <v>42086</v>
      </c>
      <c r="B56" s="17" t="str">
        <f>[5]!YBHIST("10 Year Treasury",$A56,"YldtoMat","govt","")</f>
        <v>E</v>
      </c>
      <c r="C56" s="17">
        <v>1.915</v>
      </c>
      <c r="D56" s="17">
        <f t="shared" si="4"/>
        <v>-1.4999999999999902E-2</v>
      </c>
      <c r="E56" s="17">
        <f t="shared" si="0"/>
        <v>1</v>
      </c>
      <c r="F56" s="17">
        <f t="shared" si="1"/>
        <v>0</v>
      </c>
      <c r="G56" s="17">
        <f t="shared" si="2"/>
        <v>0</v>
      </c>
      <c r="H56" s="17">
        <f t="shared" si="3"/>
        <v>0</v>
      </c>
    </row>
    <row r="57" spans="1:8" x14ac:dyDescent="0.25">
      <c r="A57" s="21">
        <v>42087</v>
      </c>
      <c r="B57" s="17" t="str">
        <f>[5]!YBHIST("10 Year Treasury",$A57,"YldtoMat","govt","")</f>
        <v>E</v>
      </c>
      <c r="C57" s="17">
        <v>1.8779999999999999</v>
      </c>
      <c r="D57" s="17">
        <f t="shared" si="4"/>
        <v>-3.7000000000000144E-2</v>
      </c>
      <c r="E57" s="17">
        <f t="shared" si="0"/>
        <v>1</v>
      </c>
      <c r="F57" s="17">
        <f t="shared" si="1"/>
        <v>0</v>
      </c>
      <c r="G57" s="17">
        <f t="shared" si="2"/>
        <v>0</v>
      </c>
      <c r="H57" s="17">
        <f t="shared" si="3"/>
        <v>0</v>
      </c>
    </row>
    <row r="58" spans="1:8" x14ac:dyDescent="0.25">
      <c r="A58" s="21">
        <v>42088</v>
      </c>
      <c r="B58" s="17" t="str">
        <f>[5]!YBHIST("10 Year Treasury",$A58,"YldtoMat","govt","")</f>
        <v>E</v>
      </c>
      <c r="C58" s="17">
        <v>1.9179999999999999</v>
      </c>
      <c r="D58" s="17">
        <f t="shared" si="4"/>
        <v>4.0000000000000036E-2</v>
      </c>
      <c r="E58" s="17">
        <f t="shared" si="0"/>
        <v>1</v>
      </c>
      <c r="F58" s="17">
        <f t="shared" si="1"/>
        <v>0</v>
      </c>
      <c r="G58" s="17">
        <f t="shared" si="2"/>
        <v>0</v>
      </c>
      <c r="H58" s="17">
        <f t="shared" si="3"/>
        <v>0</v>
      </c>
    </row>
    <row r="59" spans="1:8" x14ac:dyDescent="0.25">
      <c r="A59" s="21">
        <v>42089</v>
      </c>
      <c r="B59" s="17" t="str">
        <f>[5]!YBHIST("10 Year Treasury",$A59,"YldtoMat","govt","")</f>
        <v>E</v>
      </c>
      <c r="C59" s="17">
        <v>2.0070000000000001</v>
      </c>
      <c r="D59" s="17">
        <f t="shared" si="4"/>
        <v>8.900000000000019E-2</v>
      </c>
      <c r="E59" s="17">
        <f t="shared" si="0"/>
        <v>0</v>
      </c>
      <c r="F59" s="17">
        <f t="shared" si="1"/>
        <v>1</v>
      </c>
      <c r="G59" s="17">
        <f t="shared" si="2"/>
        <v>0</v>
      </c>
      <c r="H59" s="17">
        <f t="shared" si="3"/>
        <v>0</v>
      </c>
    </row>
    <row r="60" spans="1:8" x14ac:dyDescent="0.25">
      <c r="A60" s="21">
        <v>42090</v>
      </c>
      <c r="B60" s="17" t="str">
        <f>[5]!YBHIST("10 Year Treasury",$A60,"YldtoMat","govt","")</f>
        <v>E</v>
      </c>
      <c r="C60" s="17">
        <v>1.946</v>
      </c>
      <c r="D60" s="17">
        <f t="shared" si="4"/>
        <v>-6.1000000000000165E-2</v>
      </c>
      <c r="E60" s="17">
        <f t="shared" si="0"/>
        <v>0</v>
      </c>
      <c r="F60" s="17">
        <f t="shared" si="1"/>
        <v>1</v>
      </c>
      <c r="G60" s="17">
        <f t="shared" si="2"/>
        <v>0</v>
      </c>
      <c r="H60" s="17">
        <f t="shared" si="3"/>
        <v>0</v>
      </c>
    </row>
    <row r="61" spans="1:8" x14ac:dyDescent="0.25">
      <c r="A61" s="21">
        <v>42093</v>
      </c>
      <c r="B61" s="17" t="str">
        <f>[5]!YBHIST("10 Year Treasury",$A61,"YldtoMat","govt","")</f>
        <v>E</v>
      </c>
      <c r="C61" s="17">
        <v>1.9610000000000001</v>
      </c>
      <c r="D61" s="17">
        <f t="shared" si="4"/>
        <v>1.5000000000000124E-2</v>
      </c>
      <c r="E61" s="17">
        <f t="shared" si="0"/>
        <v>1</v>
      </c>
      <c r="F61" s="17">
        <f t="shared" si="1"/>
        <v>0</v>
      </c>
      <c r="G61" s="17">
        <f t="shared" si="2"/>
        <v>0</v>
      </c>
      <c r="H61" s="17">
        <f t="shared" si="3"/>
        <v>0</v>
      </c>
    </row>
    <row r="62" spans="1:8" x14ac:dyDescent="0.25">
      <c r="A62" s="21">
        <v>42094</v>
      </c>
      <c r="B62" s="17" t="str">
        <f>[5]!YBHIST("10 Year Treasury",$A62,"YldtoMat","govt","")</f>
        <v>E</v>
      </c>
      <c r="C62" s="17">
        <v>1.93</v>
      </c>
      <c r="D62" s="17">
        <f t="shared" si="4"/>
        <v>-3.1000000000000139E-2</v>
      </c>
      <c r="E62" s="17">
        <f t="shared" si="0"/>
        <v>1</v>
      </c>
      <c r="F62" s="17">
        <f t="shared" si="1"/>
        <v>0</v>
      </c>
      <c r="G62" s="17">
        <f t="shared" si="2"/>
        <v>0</v>
      </c>
      <c r="H62" s="17">
        <f t="shared" si="3"/>
        <v>0</v>
      </c>
    </row>
    <row r="63" spans="1:8" x14ac:dyDescent="0.25">
      <c r="A63" s="21">
        <v>42095</v>
      </c>
      <c r="B63" s="17" t="str">
        <f>[5]!YBHIST("10 Year Treasury",$A63,"YldtoMat","govt","")</f>
        <v>E</v>
      </c>
      <c r="C63" s="17">
        <v>1.8680000000000001</v>
      </c>
      <c r="D63" s="17">
        <f t="shared" si="4"/>
        <v>-6.1999999999999833E-2</v>
      </c>
      <c r="E63" s="17">
        <f t="shared" si="0"/>
        <v>0</v>
      </c>
      <c r="F63" s="17">
        <f t="shared" si="1"/>
        <v>1</v>
      </c>
      <c r="G63" s="17">
        <f t="shared" si="2"/>
        <v>0</v>
      </c>
      <c r="H63" s="17">
        <f t="shared" si="3"/>
        <v>0</v>
      </c>
    </row>
    <row r="64" spans="1:8" x14ac:dyDescent="0.25">
      <c r="A64" s="21">
        <v>42096</v>
      </c>
      <c r="B64" s="17" t="str">
        <f>[5]!YBHIST("10 Year Treasury",$A64,"YldtoMat","govt","")</f>
        <v>E</v>
      </c>
      <c r="C64" s="17">
        <v>1.9039999999999999</v>
      </c>
      <c r="D64" s="17">
        <f t="shared" si="4"/>
        <v>3.599999999999981E-2</v>
      </c>
      <c r="E64" s="17">
        <f t="shared" si="0"/>
        <v>1</v>
      </c>
      <c r="F64" s="17">
        <f t="shared" si="1"/>
        <v>0</v>
      </c>
      <c r="G64" s="17">
        <f t="shared" si="2"/>
        <v>0</v>
      </c>
      <c r="H64" s="17">
        <f t="shared" si="3"/>
        <v>0</v>
      </c>
    </row>
    <row r="65" spans="1:8" x14ac:dyDescent="0.25">
      <c r="A65" s="21">
        <v>42097</v>
      </c>
      <c r="B65" s="17" t="str">
        <f>[5]!YBHIST("10 Year Treasury",$A65,"YldtoMat","govt","")</f>
        <v>E</v>
      </c>
      <c r="C65" s="17">
        <v>1.8360000000000001</v>
      </c>
      <c r="D65" s="17">
        <f t="shared" si="4"/>
        <v>-6.7999999999999838E-2</v>
      </c>
      <c r="E65" s="17">
        <f t="shared" si="0"/>
        <v>0</v>
      </c>
      <c r="F65" s="17">
        <f t="shared" si="1"/>
        <v>1</v>
      </c>
      <c r="G65" s="17">
        <f t="shared" si="2"/>
        <v>0</v>
      </c>
      <c r="H65" s="17">
        <f t="shared" si="3"/>
        <v>0</v>
      </c>
    </row>
    <row r="66" spans="1:8" x14ac:dyDescent="0.25">
      <c r="A66" s="21">
        <v>42100</v>
      </c>
      <c r="B66" s="17" t="str">
        <f>[5]!YBHIST("10 Year Treasury",$A66,"YldtoMat","govt","")</f>
        <v>E</v>
      </c>
      <c r="C66" s="17">
        <v>1.9</v>
      </c>
      <c r="D66" s="17">
        <f t="shared" si="4"/>
        <v>6.3999999999999835E-2</v>
      </c>
      <c r="E66" s="17">
        <f t="shared" si="0"/>
        <v>0</v>
      </c>
      <c r="F66" s="17">
        <f t="shared" si="1"/>
        <v>1</v>
      </c>
      <c r="G66" s="17">
        <f t="shared" si="2"/>
        <v>0</v>
      </c>
      <c r="H66" s="17">
        <f t="shared" si="3"/>
        <v>0</v>
      </c>
    </row>
    <row r="67" spans="1:8" x14ac:dyDescent="0.25">
      <c r="A67" s="21">
        <v>42101</v>
      </c>
      <c r="B67" s="17" t="str">
        <f>[5]!YBHIST("10 Year Treasury",$A67,"YldtoMat","govt","")</f>
        <v>E</v>
      </c>
      <c r="C67" s="17">
        <v>1.8919999999999999</v>
      </c>
      <c r="D67" s="17">
        <f t="shared" si="4"/>
        <v>-8.0000000000000071E-3</v>
      </c>
      <c r="E67" s="17">
        <f t="shared" si="0"/>
        <v>1</v>
      </c>
      <c r="F67" s="17">
        <f t="shared" si="1"/>
        <v>0</v>
      </c>
      <c r="G67" s="17">
        <f t="shared" si="2"/>
        <v>0</v>
      </c>
      <c r="H67" s="17">
        <f t="shared" si="3"/>
        <v>0</v>
      </c>
    </row>
    <row r="68" spans="1:8" x14ac:dyDescent="0.25">
      <c r="A68" s="21">
        <v>42102</v>
      </c>
      <c r="B68" s="17" t="str">
        <f>[5]!YBHIST("10 Year Treasury",$A68,"YldtoMat","govt","")</f>
        <v>E</v>
      </c>
      <c r="C68" s="17">
        <v>1.895</v>
      </c>
      <c r="D68" s="17">
        <f t="shared" ref="D68:D131" si="5">C68-C67</f>
        <v>3.0000000000001137E-3</v>
      </c>
      <c r="E68" s="17">
        <f t="shared" ref="E68:E131" si="6">IF(INT(ABS(D68)*100/5)=0,1,0)</f>
        <v>1</v>
      </c>
      <c r="F68" s="17">
        <f t="shared" ref="F68:F131" si="7">IF(INT(ABS(D68)*100/5)=1,1,0)</f>
        <v>0</v>
      </c>
      <c r="G68" s="17">
        <f t="shared" ref="G68:G131" si="8">IF(INT(ABS(D68)*100/5)=2,1,0)</f>
        <v>0</v>
      </c>
      <c r="H68" s="17">
        <f t="shared" ref="H68:H131" si="9">IF(INT(ABS(D68)*100/5)=13,1,0)</f>
        <v>0</v>
      </c>
    </row>
    <row r="69" spans="1:8" x14ac:dyDescent="0.25">
      <c r="A69" s="21">
        <v>42103</v>
      </c>
      <c r="B69" s="17" t="str">
        <f>[5]!YBHIST("10 Year Treasury",$A69,"YldtoMat","govt","")</f>
        <v>E</v>
      </c>
      <c r="C69" s="17">
        <v>1.958</v>
      </c>
      <c r="D69" s="17">
        <f t="shared" si="5"/>
        <v>6.2999999999999945E-2</v>
      </c>
      <c r="E69" s="17">
        <f t="shared" si="6"/>
        <v>0</v>
      </c>
      <c r="F69" s="17">
        <f t="shared" si="7"/>
        <v>1</v>
      </c>
      <c r="G69" s="17">
        <f t="shared" si="8"/>
        <v>0</v>
      </c>
      <c r="H69" s="17">
        <f t="shared" si="9"/>
        <v>0</v>
      </c>
    </row>
    <row r="70" spans="1:8" x14ac:dyDescent="0.25">
      <c r="A70" s="21">
        <v>42104</v>
      </c>
      <c r="B70" s="17" t="str">
        <f>[5]!YBHIST("10 Year Treasury",$A70,"YldtoMat","govt","")</f>
        <v>E</v>
      </c>
      <c r="C70" s="17">
        <v>1.9510000000000001</v>
      </c>
      <c r="D70" s="17">
        <f t="shared" si="5"/>
        <v>-6.9999999999998952E-3</v>
      </c>
      <c r="E70" s="17">
        <f t="shared" si="6"/>
        <v>1</v>
      </c>
      <c r="F70" s="17">
        <f t="shared" si="7"/>
        <v>0</v>
      </c>
      <c r="G70" s="17">
        <f t="shared" si="8"/>
        <v>0</v>
      </c>
      <c r="H70" s="17">
        <f t="shared" si="9"/>
        <v>0</v>
      </c>
    </row>
    <row r="71" spans="1:8" x14ac:dyDescent="0.25">
      <c r="A71" s="21">
        <v>42107</v>
      </c>
      <c r="B71" s="17" t="str">
        <f>[5]!YBHIST("10 Year Treasury",$A71,"YldtoMat","govt","")</f>
        <v>E</v>
      </c>
      <c r="C71" s="17">
        <v>1.9370000000000001</v>
      </c>
      <c r="D71" s="17">
        <f t="shared" si="5"/>
        <v>-1.4000000000000012E-2</v>
      </c>
      <c r="E71" s="17">
        <f t="shared" si="6"/>
        <v>1</v>
      </c>
      <c r="F71" s="17">
        <f t="shared" si="7"/>
        <v>0</v>
      </c>
      <c r="G71" s="17">
        <f t="shared" si="8"/>
        <v>0</v>
      </c>
      <c r="H71" s="17">
        <f t="shared" si="9"/>
        <v>0</v>
      </c>
    </row>
    <row r="72" spans="1:8" x14ac:dyDescent="0.25">
      <c r="A72" s="21">
        <v>42108</v>
      </c>
      <c r="B72" s="17" t="str">
        <f>[5]!YBHIST("10 Year Treasury",$A72,"YldtoMat","govt","")</f>
        <v>E</v>
      </c>
      <c r="C72" s="17">
        <v>1.9019999999999999</v>
      </c>
      <c r="D72" s="17">
        <f t="shared" si="5"/>
        <v>-3.5000000000000142E-2</v>
      </c>
      <c r="E72" s="17">
        <f t="shared" si="6"/>
        <v>1</v>
      </c>
      <c r="F72" s="17">
        <f t="shared" si="7"/>
        <v>0</v>
      </c>
      <c r="G72" s="17">
        <f t="shared" si="8"/>
        <v>0</v>
      </c>
      <c r="H72" s="17">
        <f t="shared" si="9"/>
        <v>0</v>
      </c>
    </row>
    <row r="73" spans="1:8" x14ac:dyDescent="0.25">
      <c r="A73" s="21">
        <v>42109</v>
      </c>
      <c r="B73" s="17" t="str">
        <f>[5]!YBHIST("10 Year Treasury",$A73,"YldtoMat","govt","")</f>
        <v>E</v>
      </c>
      <c r="C73" s="17">
        <v>1.8979999999999999</v>
      </c>
      <c r="D73" s="17">
        <f t="shared" si="5"/>
        <v>-4.0000000000000036E-3</v>
      </c>
      <c r="E73" s="17">
        <f t="shared" si="6"/>
        <v>1</v>
      </c>
      <c r="F73" s="17">
        <f t="shared" si="7"/>
        <v>0</v>
      </c>
      <c r="G73" s="17">
        <f t="shared" si="8"/>
        <v>0</v>
      </c>
      <c r="H73" s="17">
        <f t="shared" si="9"/>
        <v>0</v>
      </c>
    </row>
    <row r="74" spans="1:8" x14ac:dyDescent="0.25">
      <c r="A74" s="21">
        <v>42110</v>
      </c>
      <c r="B74" s="17" t="str">
        <f>[5]!YBHIST("10 Year Treasury",$A74,"YldtoMat","govt","")</f>
        <v>E</v>
      </c>
      <c r="C74" s="17">
        <v>1.8759999999999999</v>
      </c>
      <c r="D74" s="17">
        <f t="shared" si="5"/>
        <v>-2.200000000000002E-2</v>
      </c>
      <c r="E74" s="17">
        <f t="shared" si="6"/>
        <v>1</v>
      </c>
      <c r="F74" s="17">
        <f t="shared" si="7"/>
        <v>0</v>
      </c>
      <c r="G74" s="17">
        <f t="shared" si="8"/>
        <v>0</v>
      </c>
      <c r="H74" s="17">
        <f t="shared" si="9"/>
        <v>0</v>
      </c>
    </row>
    <row r="75" spans="1:8" x14ac:dyDescent="0.25">
      <c r="A75" s="21">
        <v>42111</v>
      </c>
      <c r="B75" s="17" t="str">
        <f>[5]!YBHIST("10 Year Treasury",$A75,"YldtoMat","govt","")</f>
        <v>E</v>
      </c>
      <c r="C75" s="17">
        <v>1.85</v>
      </c>
      <c r="D75" s="17">
        <f t="shared" si="5"/>
        <v>-2.5999999999999801E-2</v>
      </c>
      <c r="E75" s="17">
        <f t="shared" si="6"/>
        <v>1</v>
      </c>
      <c r="F75" s="17">
        <f t="shared" si="7"/>
        <v>0</v>
      </c>
      <c r="G75" s="17">
        <f t="shared" si="8"/>
        <v>0</v>
      </c>
      <c r="H75" s="17">
        <f t="shared" si="9"/>
        <v>0</v>
      </c>
    </row>
    <row r="76" spans="1:8" x14ac:dyDescent="0.25">
      <c r="A76" s="21">
        <v>42114</v>
      </c>
      <c r="B76" s="17" t="str">
        <f>[5]!YBHIST("10 Year Treasury",$A76,"YldtoMat","govt","")</f>
        <v>E</v>
      </c>
      <c r="C76" s="17">
        <v>1.893</v>
      </c>
      <c r="D76" s="17">
        <f t="shared" si="5"/>
        <v>4.2999999999999927E-2</v>
      </c>
      <c r="E76" s="17">
        <f t="shared" si="6"/>
        <v>1</v>
      </c>
      <c r="F76" s="17">
        <f t="shared" si="7"/>
        <v>0</v>
      </c>
      <c r="G76" s="17">
        <f t="shared" si="8"/>
        <v>0</v>
      </c>
      <c r="H76" s="17">
        <f t="shared" si="9"/>
        <v>0</v>
      </c>
    </row>
    <row r="77" spans="1:8" x14ac:dyDescent="0.25">
      <c r="A77" s="21">
        <v>42115</v>
      </c>
      <c r="B77" s="17" t="str">
        <f>[5]!YBHIST("10 Year Treasury",$A77,"YldtoMat","govt","")</f>
        <v>E</v>
      </c>
      <c r="C77" s="17">
        <v>1.9139999999999999</v>
      </c>
      <c r="D77" s="17">
        <f t="shared" si="5"/>
        <v>2.0999999999999908E-2</v>
      </c>
      <c r="E77" s="17">
        <f t="shared" si="6"/>
        <v>1</v>
      </c>
      <c r="F77" s="17">
        <f t="shared" si="7"/>
        <v>0</v>
      </c>
      <c r="G77" s="17">
        <f t="shared" si="8"/>
        <v>0</v>
      </c>
      <c r="H77" s="17">
        <f t="shared" si="9"/>
        <v>0</v>
      </c>
    </row>
    <row r="78" spans="1:8" x14ac:dyDescent="0.25">
      <c r="A78" s="21">
        <v>42116</v>
      </c>
      <c r="B78" s="17" t="str">
        <f>[5]!YBHIST("10 Year Treasury",$A78,"YldtoMat","govt","")</f>
        <v>E</v>
      </c>
      <c r="C78" s="17">
        <v>1.972</v>
      </c>
      <c r="D78" s="17">
        <f t="shared" si="5"/>
        <v>5.8000000000000052E-2</v>
      </c>
      <c r="E78" s="17">
        <f t="shared" si="6"/>
        <v>0</v>
      </c>
      <c r="F78" s="17">
        <f t="shared" si="7"/>
        <v>1</v>
      </c>
      <c r="G78" s="17">
        <f t="shared" si="8"/>
        <v>0</v>
      </c>
      <c r="H78" s="17">
        <f t="shared" si="9"/>
        <v>0</v>
      </c>
    </row>
    <row r="79" spans="1:8" x14ac:dyDescent="0.25">
      <c r="A79" s="21">
        <v>42117</v>
      </c>
      <c r="B79" s="17" t="str">
        <f>[5]!YBHIST("10 Year Treasury",$A79,"YldtoMat","govt","")</f>
        <v>E</v>
      </c>
      <c r="C79" s="17">
        <v>1.9450000000000001</v>
      </c>
      <c r="D79" s="17">
        <f t="shared" si="5"/>
        <v>-2.6999999999999913E-2</v>
      </c>
      <c r="E79" s="17">
        <f t="shared" si="6"/>
        <v>1</v>
      </c>
      <c r="F79" s="17">
        <f t="shared" si="7"/>
        <v>0</v>
      </c>
      <c r="G79" s="17">
        <f t="shared" si="8"/>
        <v>0</v>
      </c>
      <c r="H79" s="17">
        <f t="shared" si="9"/>
        <v>0</v>
      </c>
    </row>
    <row r="80" spans="1:8" x14ac:dyDescent="0.25">
      <c r="A80" s="21">
        <v>42118</v>
      </c>
      <c r="B80" s="17" t="str">
        <f>[5]!YBHIST("10 Year Treasury",$A80,"YldtoMat","govt","")</f>
        <v>E</v>
      </c>
      <c r="C80" s="17">
        <v>1.9159999999999999</v>
      </c>
      <c r="D80" s="17">
        <f t="shared" si="5"/>
        <v>-2.9000000000000137E-2</v>
      </c>
      <c r="E80" s="17">
        <f t="shared" si="6"/>
        <v>1</v>
      </c>
      <c r="F80" s="17">
        <f t="shared" si="7"/>
        <v>0</v>
      </c>
      <c r="G80" s="17">
        <f t="shared" si="8"/>
        <v>0</v>
      </c>
      <c r="H80" s="17">
        <f t="shared" si="9"/>
        <v>0</v>
      </c>
    </row>
    <row r="81" spans="1:8" x14ac:dyDescent="0.25">
      <c r="A81" s="21">
        <v>42121</v>
      </c>
      <c r="B81" s="17" t="str">
        <f>[5]!YBHIST("10 Year Treasury",$A81,"YldtoMat","govt","")</f>
        <v>E</v>
      </c>
      <c r="C81" s="17">
        <v>1.9239999999999999</v>
      </c>
      <c r="D81" s="17">
        <f t="shared" si="5"/>
        <v>8.0000000000000071E-3</v>
      </c>
      <c r="E81" s="17">
        <f t="shared" si="6"/>
        <v>1</v>
      </c>
      <c r="F81" s="17">
        <f t="shared" si="7"/>
        <v>0</v>
      </c>
      <c r="G81" s="17">
        <f t="shared" si="8"/>
        <v>0</v>
      </c>
      <c r="H81" s="17">
        <f t="shared" si="9"/>
        <v>0</v>
      </c>
    </row>
    <row r="82" spans="1:8" x14ac:dyDescent="0.25">
      <c r="A82" s="21">
        <v>42122</v>
      </c>
      <c r="B82" s="17" t="str">
        <f>[5]!YBHIST("10 Year Treasury",$A82,"YldtoMat","govt","")</f>
        <v>E</v>
      </c>
      <c r="C82" s="17">
        <v>1.9730000000000001</v>
      </c>
      <c r="D82" s="17">
        <f t="shared" si="5"/>
        <v>4.9000000000000155E-2</v>
      </c>
      <c r="E82" s="17">
        <f t="shared" si="6"/>
        <v>1</v>
      </c>
      <c r="F82" s="17">
        <f t="shared" si="7"/>
        <v>0</v>
      </c>
      <c r="G82" s="17">
        <f t="shared" si="8"/>
        <v>0</v>
      </c>
      <c r="H82" s="17">
        <f t="shared" si="9"/>
        <v>0</v>
      </c>
    </row>
    <row r="83" spans="1:8" x14ac:dyDescent="0.25">
      <c r="A83" s="21">
        <v>42123</v>
      </c>
      <c r="B83" s="17" t="str">
        <f>[5]!YBHIST("10 Year Treasury",$A83,"YldtoMat","govt","")</f>
        <v>E</v>
      </c>
      <c r="C83" s="17">
        <v>2.0350000000000001</v>
      </c>
      <c r="D83" s="17">
        <f t="shared" si="5"/>
        <v>6.2000000000000055E-2</v>
      </c>
      <c r="E83" s="17">
        <f t="shared" si="6"/>
        <v>0</v>
      </c>
      <c r="F83" s="17">
        <f t="shared" si="7"/>
        <v>1</v>
      </c>
      <c r="G83" s="17">
        <f t="shared" si="8"/>
        <v>0</v>
      </c>
      <c r="H83" s="17">
        <f t="shared" si="9"/>
        <v>0</v>
      </c>
    </row>
    <row r="84" spans="1:8" x14ac:dyDescent="0.25">
      <c r="A84" s="21">
        <v>42124</v>
      </c>
      <c r="B84" s="17" t="str">
        <f>[5]!YBHIST("10 Year Treasury",$A84,"YldtoMat","govt","")</f>
        <v>E</v>
      </c>
      <c r="C84" s="17">
        <v>2.0419999999999998</v>
      </c>
      <c r="D84" s="17">
        <f t="shared" si="5"/>
        <v>6.9999999999996732E-3</v>
      </c>
      <c r="E84" s="17">
        <f t="shared" si="6"/>
        <v>1</v>
      </c>
      <c r="F84" s="17">
        <f t="shared" si="7"/>
        <v>0</v>
      </c>
      <c r="G84" s="17">
        <f t="shared" si="8"/>
        <v>0</v>
      </c>
      <c r="H84" s="17">
        <f t="shared" si="9"/>
        <v>0</v>
      </c>
    </row>
    <row r="85" spans="1:8" x14ac:dyDescent="0.25">
      <c r="A85" s="21">
        <v>42125</v>
      </c>
      <c r="B85" s="17" t="str">
        <f>[5]!YBHIST("10 Year Treasury",$A85,"YldtoMat","govt","")</f>
        <v>E</v>
      </c>
      <c r="C85" s="17">
        <v>2.1150000000000002</v>
      </c>
      <c r="D85" s="17">
        <f t="shared" si="5"/>
        <v>7.3000000000000398E-2</v>
      </c>
      <c r="E85" s="17">
        <f t="shared" si="6"/>
        <v>0</v>
      </c>
      <c r="F85" s="17">
        <f t="shared" si="7"/>
        <v>1</v>
      </c>
      <c r="G85" s="17">
        <f t="shared" si="8"/>
        <v>0</v>
      </c>
      <c r="H85" s="17">
        <f t="shared" si="9"/>
        <v>0</v>
      </c>
    </row>
    <row r="86" spans="1:8" x14ac:dyDescent="0.25">
      <c r="A86" s="21">
        <v>42128</v>
      </c>
      <c r="B86" s="17" t="str">
        <f>[5]!YBHIST("10 Year Treasury",$A86,"YldtoMat","govt","")</f>
        <v>E</v>
      </c>
      <c r="C86" s="17">
        <v>2.1349999999999998</v>
      </c>
      <c r="D86" s="17">
        <f t="shared" si="5"/>
        <v>1.9999999999999574E-2</v>
      </c>
      <c r="E86" s="17">
        <f t="shared" si="6"/>
        <v>1</v>
      </c>
      <c r="F86" s="17">
        <f t="shared" si="7"/>
        <v>0</v>
      </c>
      <c r="G86" s="17">
        <f t="shared" si="8"/>
        <v>0</v>
      </c>
      <c r="H86" s="17">
        <f t="shared" si="9"/>
        <v>0</v>
      </c>
    </row>
    <row r="87" spans="1:8" x14ac:dyDescent="0.25">
      <c r="A87" s="21">
        <v>42129</v>
      </c>
      <c r="B87" s="17" t="str">
        <f>[5]!YBHIST("10 Year Treasury",$A87,"YldtoMat","govt","")</f>
        <v>E</v>
      </c>
      <c r="C87" s="17">
        <v>2.1749999999999998</v>
      </c>
      <c r="D87" s="17">
        <f t="shared" si="5"/>
        <v>4.0000000000000036E-2</v>
      </c>
      <c r="E87" s="17">
        <f t="shared" si="6"/>
        <v>1</v>
      </c>
      <c r="F87" s="17">
        <f t="shared" si="7"/>
        <v>0</v>
      </c>
      <c r="G87" s="17">
        <f t="shared" si="8"/>
        <v>0</v>
      </c>
      <c r="H87" s="17">
        <f t="shared" si="9"/>
        <v>0</v>
      </c>
    </row>
    <row r="88" spans="1:8" x14ac:dyDescent="0.25">
      <c r="A88" s="21">
        <v>42130</v>
      </c>
      <c r="B88" s="17" t="str">
        <f>[5]!YBHIST("10 Year Treasury",$A88,"YldtoMat","govt","")</f>
        <v>E</v>
      </c>
      <c r="C88" s="17">
        <v>2.2360000000000002</v>
      </c>
      <c r="D88" s="17">
        <f t="shared" si="5"/>
        <v>6.1000000000000387E-2</v>
      </c>
      <c r="E88" s="17">
        <f t="shared" si="6"/>
        <v>0</v>
      </c>
      <c r="F88" s="17">
        <f t="shared" si="7"/>
        <v>1</v>
      </c>
      <c r="G88" s="17">
        <f t="shared" si="8"/>
        <v>0</v>
      </c>
      <c r="H88" s="17">
        <f t="shared" si="9"/>
        <v>0</v>
      </c>
    </row>
    <row r="89" spans="1:8" x14ac:dyDescent="0.25">
      <c r="A89" s="21">
        <v>42131</v>
      </c>
      <c r="B89" s="17" t="str">
        <f>[5]!YBHIST("10 Year Treasury",$A89,"YldtoMat","govt","")</f>
        <v>E</v>
      </c>
      <c r="C89" s="17">
        <v>2.1819999999999999</v>
      </c>
      <c r="D89" s="17">
        <f t="shared" si="5"/>
        <v>-5.400000000000027E-2</v>
      </c>
      <c r="E89" s="17">
        <f t="shared" si="6"/>
        <v>0</v>
      </c>
      <c r="F89" s="17">
        <f t="shared" si="7"/>
        <v>1</v>
      </c>
      <c r="G89" s="17">
        <f t="shared" si="8"/>
        <v>0</v>
      </c>
      <c r="H89" s="17">
        <f t="shared" si="9"/>
        <v>0</v>
      </c>
    </row>
    <row r="90" spans="1:8" x14ac:dyDescent="0.25">
      <c r="A90" s="21">
        <v>42132</v>
      </c>
      <c r="B90" s="17" t="str">
        <f>[5]!YBHIST("10 Year Treasury",$A90,"YldtoMat","govt","")</f>
        <v>E</v>
      </c>
      <c r="C90" s="17">
        <v>2.1480000000000001</v>
      </c>
      <c r="D90" s="17">
        <f t="shared" si="5"/>
        <v>-3.3999999999999808E-2</v>
      </c>
      <c r="E90" s="17">
        <f t="shared" si="6"/>
        <v>1</v>
      </c>
      <c r="F90" s="17">
        <f t="shared" si="7"/>
        <v>0</v>
      </c>
      <c r="G90" s="17">
        <f t="shared" si="8"/>
        <v>0</v>
      </c>
      <c r="H90" s="17">
        <f t="shared" si="9"/>
        <v>0</v>
      </c>
    </row>
    <row r="91" spans="1:8" x14ac:dyDescent="0.25">
      <c r="A91" s="21">
        <v>42135</v>
      </c>
      <c r="B91" s="17" t="str">
        <f>[5]!YBHIST("10 Year Treasury",$A91,"YldtoMat","govt","")</f>
        <v>E</v>
      </c>
      <c r="C91" s="17">
        <v>2.2719999999999998</v>
      </c>
      <c r="D91" s="17">
        <f t="shared" si="5"/>
        <v>0.12399999999999967</v>
      </c>
      <c r="E91" s="17">
        <f t="shared" si="6"/>
        <v>0</v>
      </c>
      <c r="F91" s="17">
        <f t="shared" si="7"/>
        <v>0</v>
      </c>
      <c r="G91" s="17">
        <f t="shared" si="8"/>
        <v>1</v>
      </c>
      <c r="H91" s="17">
        <f t="shared" si="9"/>
        <v>0</v>
      </c>
    </row>
    <row r="92" spans="1:8" x14ac:dyDescent="0.25">
      <c r="A92" s="21">
        <v>42136</v>
      </c>
      <c r="B92" s="17" t="str">
        <f>[5]!YBHIST("10 Year Treasury",$A92,"YldtoMat","govt","")</f>
        <v>E</v>
      </c>
      <c r="C92" s="17">
        <v>2.2599999999999998</v>
      </c>
      <c r="D92" s="17">
        <f t="shared" si="5"/>
        <v>-1.2000000000000011E-2</v>
      </c>
      <c r="E92" s="17">
        <f t="shared" si="6"/>
        <v>1</v>
      </c>
      <c r="F92" s="17">
        <f t="shared" si="7"/>
        <v>0</v>
      </c>
      <c r="G92" s="17">
        <f t="shared" si="8"/>
        <v>0</v>
      </c>
      <c r="H92" s="17">
        <f t="shared" si="9"/>
        <v>0</v>
      </c>
    </row>
    <row r="93" spans="1:8" x14ac:dyDescent="0.25">
      <c r="A93" s="21">
        <v>42137</v>
      </c>
      <c r="B93" s="17" t="str">
        <f>[5]!YBHIST("10 Year Treasury",$A93,"YldtoMat","govt","")</f>
        <v>E</v>
      </c>
      <c r="C93" s="17">
        <v>2.282</v>
      </c>
      <c r="D93" s="17">
        <f t="shared" si="5"/>
        <v>2.2000000000000242E-2</v>
      </c>
      <c r="E93" s="17">
        <f t="shared" si="6"/>
        <v>1</v>
      </c>
      <c r="F93" s="17">
        <f t="shared" si="7"/>
        <v>0</v>
      </c>
      <c r="G93" s="17">
        <f t="shared" si="8"/>
        <v>0</v>
      </c>
      <c r="H93" s="17">
        <f t="shared" si="9"/>
        <v>0</v>
      </c>
    </row>
    <row r="94" spans="1:8" x14ac:dyDescent="0.25">
      <c r="A94" s="21">
        <v>42138</v>
      </c>
      <c r="B94" s="17" t="str">
        <f>[5]!YBHIST("10 Year Treasury",$A94,"YldtoMat","govt","")</f>
        <v>E</v>
      </c>
      <c r="C94" s="17">
        <v>2.2349999999999999</v>
      </c>
      <c r="D94" s="17">
        <f t="shared" si="5"/>
        <v>-4.7000000000000153E-2</v>
      </c>
      <c r="E94" s="17">
        <f t="shared" si="6"/>
        <v>1</v>
      </c>
      <c r="F94" s="17">
        <f t="shared" si="7"/>
        <v>0</v>
      </c>
      <c r="G94" s="17">
        <f t="shared" si="8"/>
        <v>0</v>
      </c>
      <c r="H94" s="17">
        <f t="shared" si="9"/>
        <v>0</v>
      </c>
    </row>
    <row r="95" spans="1:8" x14ac:dyDescent="0.25">
      <c r="A95" s="21">
        <v>42139</v>
      </c>
      <c r="B95" s="17" t="str">
        <f>[5]!YBHIST("10 Year Treasury",$A95,"YldtoMat","govt","")</f>
        <v>E</v>
      </c>
      <c r="C95" s="17">
        <v>2.1389999999999998</v>
      </c>
      <c r="D95" s="17">
        <f t="shared" si="5"/>
        <v>-9.6000000000000085E-2</v>
      </c>
      <c r="E95" s="17">
        <f t="shared" si="6"/>
        <v>0</v>
      </c>
      <c r="F95" s="17">
        <f t="shared" si="7"/>
        <v>1</v>
      </c>
      <c r="G95" s="17">
        <f t="shared" si="8"/>
        <v>0</v>
      </c>
      <c r="H95" s="17">
        <f t="shared" si="9"/>
        <v>0</v>
      </c>
    </row>
    <row r="96" spans="1:8" x14ac:dyDescent="0.25">
      <c r="A96" s="21">
        <v>42142</v>
      </c>
      <c r="B96" s="17" t="str">
        <f>[5]!YBHIST("10 Year Treasury",$A96,"YldtoMat","govt","")</f>
        <v>E</v>
      </c>
      <c r="C96" s="17">
        <v>2.23</v>
      </c>
      <c r="D96" s="17">
        <f t="shared" si="5"/>
        <v>9.1000000000000192E-2</v>
      </c>
      <c r="E96" s="17">
        <f t="shared" si="6"/>
        <v>0</v>
      </c>
      <c r="F96" s="17">
        <f t="shared" si="7"/>
        <v>1</v>
      </c>
      <c r="G96" s="17">
        <f t="shared" si="8"/>
        <v>0</v>
      </c>
      <c r="H96" s="17">
        <f t="shared" si="9"/>
        <v>0</v>
      </c>
    </row>
    <row r="97" spans="1:8" x14ac:dyDescent="0.25">
      <c r="A97" s="21">
        <v>42143</v>
      </c>
      <c r="B97" s="17" t="str">
        <f>[5]!YBHIST("10 Year Treasury",$A97,"YldtoMat","govt","")</f>
        <v>E</v>
      </c>
      <c r="C97" s="17">
        <v>2.262</v>
      </c>
      <c r="D97" s="17">
        <f t="shared" si="5"/>
        <v>3.2000000000000028E-2</v>
      </c>
      <c r="E97" s="17">
        <f t="shared" si="6"/>
        <v>1</v>
      </c>
      <c r="F97" s="17">
        <f t="shared" si="7"/>
        <v>0</v>
      </c>
      <c r="G97" s="17">
        <f t="shared" si="8"/>
        <v>0</v>
      </c>
      <c r="H97" s="17">
        <f t="shared" si="9"/>
        <v>0</v>
      </c>
    </row>
    <row r="98" spans="1:8" x14ac:dyDescent="0.25">
      <c r="A98" s="21">
        <v>42144</v>
      </c>
      <c r="B98" s="17" t="str">
        <f>[5]!YBHIST("10 Year Treasury",$A98,"YldtoMat","govt","")</f>
        <v>E</v>
      </c>
      <c r="C98" s="17">
        <v>2.25</v>
      </c>
      <c r="D98" s="17">
        <f t="shared" si="5"/>
        <v>-1.2000000000000011E-2</v>
      </c>
      <c r="E98" s="17">
        <f t="shared" si="6"/>
        <v>1</v>
      </c>
      <c r="F98" s="17">
        <f t="shared" si="7"/>
        <v>0</v>
      </c>
      <c r="G98" s="17">
        <f t="shared" si="8"/>
        <v>0</v>
      </c>
      <c r="H98" s="17">
        <f t="shared" si="9"/>
        <v>0</v>
      </c>
    </row>
    <row r="99" spans="1:8" x14ac:dyDescent="0.25">
      <c r="A99" s="21">
        <v>42145</v>
      </c>
      <c r="B99" s="17" t="str">
        <f>[5]!YBHIST("10 Year Treasury",$A99,"YldtoMat","govt","")</f>
        <v>E</v>
      </c>
      <c r="C99" s="17">
        <v>2.1850000000000001</v>
      </c>
      <c r="D99" s="17">
        <f t="shared" si="5"/>
        <v>-6.4999999999999947E-2</v>
      </c>
      <c r="E99" s="17">
        <f t="shared" si="6"/>
        <v>0</v>
      </c>
      <c r="F99" s="17">
        <f t="shared" si="7"/>
        <v>1</v>
      </c>
      <c r="G99" s="17">
        <f t="shared" si="8"/>
        <v>0</v>
      </c>
      <c r="H99" s="17">
        <f t="shared" si="9"/>
        <v>0</v>
      </c>
    </row>
    <row r="100" spans="1:8" x14ac:dyDescent="0.25">
      <c r="A100" s="21">
        <v>42146</v>
      </c>
      <c r="B100" s="17" t="str">
        <f>[5]!YBHIST("10 Year Treasury",$A100,"YldtoMat","govt","")</f>
        <v>E</v>
      </c>
      <c r="C100" s="17">
        <v>2.2269999999999999</v>
      </c>
      <c r="D100" s="17">
        <f t="shared" si="5"/>
        <v>4.1999999999999815E-2</v>
      </c>
      <c r="E100" s="17">
        <f t="shared" si="6"/>
        <v>1</v>
      </c>
      <c r="F100" s="17">
        <f t="shared" si="7"/>
        <v>0</v>
      </c>
      <c r="G100" s="17">
        <f t="shared" si="8"/>
        <v>0</v>
      </c>
      <c r="H100" s="17">
        <f t="shared" si="9"/>
        <v>0</v>
      </c>
    </row>
    <row r="101" spans="1:8" x14ac:dyDescent="0.25">
      <c r="A101" s="21">
        <v>42150</v>
      </c>
      <c r="B101" s="17" t="str">
        <f>[5]!YBHIST("10 Year Treasury",$A101,"YldtoMat","govt","")</f>
        <v>E</v>
      </c>
      <c r="C101" s="17">
        <v>2.137</v>
      </c>
      <c r="D101" s="17">
        <f t="shared" si="5"/>
        <v>-8.9999999999999858E-2</v>
      </c>
      <c r="E101" s="17">
        <f t="shared" si="6"/>
        <v>0</v>
      </c>
      <c r="F101" s="17">
        <f t="shared" si="7"/>
        <v>1</v>
      </c>
      <c r="G101" s="17">
        <f t="shared" si="8"/>
        <v>0</v>
      </c>
      <c r="H101" s="17">
        <f t="shared" si="9"/>
        <v>0</v>
      </c>
    </row>
    <row r="102" spans="1:8" x14ac:dyDescent="0.25">
      <c r="A102" s="21">
        <v>42151</v>
      </c>
      <c r="B102" s="17" t="str">
        <f>[5]!YBHIST("10 Year Treasury",$A102,"YldtoMat","govt","")</f>
        <v>E</v>
      </c>
      <c r="C102" s="17">
        <v>2.137</v>
      </c>
      <c r="D102" s="17">
        <f t="shared" si="5"/>
        <v>0</v>
      </c>
      <c r="E102" s="17">
        <f t="shared" si="6"/>
        <v>1</v>
      </c>
      <c r="F102" s="17">
        <f t="shared" si="7"/>
        <v>0</v>
      </c>
      <c r="G102" s="17">
        <f t="shared" si="8"/>
        <v>0</v>
      </c>
      <c r="H102" s="17">
        <f t="shared" si="9"/>
        <v>0</v>
      </c>
    </row>
    <row r="103" spans="1:8" x14ac:dyDescent="0.25">
      <c r="A103" s="21">
        <v>42152</v>
      </c>
      <c r="B103" s="17" t="str">
        <f>[5]!YBHIST("10 Year Treasury",$A103,"YldtoMat","govt","")</f>
        <v>E</v>
      </c>
      <c r="C103" s="17">
        <v>2.13</v>
      </c>
      <c r="D103" s="17">
        <f t="shared" si="5"/>
        <v>-7.0000000000001172E-3</v>
      </c>
      <c r="E103" s="17">
        <f t="shared" si="6"/>
        <v>1</v>
      </c>
      <c r="F103" s="17">
        <f t="shared" si="7"/>
        <v>0</v>
      </c>
      <c r="G103" s="17">
        <f t="shared" si="8"/>
        <v>0</v>
      </c>
      <c r="H103" s="17">
        <f t="shared" si="9"/>
        <v>0</v>
      </c>
    </row>
    <row r="104" spans="1:8" x14ac:dyDescent="0.25">
      <c r="A104" s="21">
        <v>42153</v>
      </c>
      <c r="B104" s="17" t="str">
        <f>[5]!YBHIST("10 Year Treasury",$A104,"YldtoMat","govt","")</f>
        <v>E</v>
      </c>
      <c r="C104" s="17">
        <v>2.093</v>
      </c>
      <c r="D104" s="17">
        <f t="shared" si="5"/>
        <v>-3.6999999999999922E-2</v>
      </c>
      <c r="E104" s="17">
        <f t="shared" si="6"/>
        <v>1</v>
      </c>
      <c r="F104" s="17">
        <f t="shared" si="7"/>
        <v>0</v>
      </c>
      <c r="G104" s="17">
        <f t="shared" si="8"/>
        <v>0</v>
      </c>
      <c r="H104" s="17">
        <f t="shared" si="9"/>
        <v>0</v>
      </c>
    </row>
    <row r="105" spans="1:8" x14ac:dyDescent="0.25">
      <c r="A105" s="21">
        <v>42156</v>
      </c>
      <c r="B105" s="17" t="str">
        <f>[5]!YBHIST("10 Year Treasury",$A105,"YldtoMat","govt","")</f>
        <v>E</v>
      </c>
      <c r="C105" s="17">
        <v>2.1920000000000002</v>
      </c>
      <c r="D105" s="17">
        <f t="shared" si="5"/>
        <v>9.9000000000000199E-2</v>
      </c>
      <c r="E105" s="17">
        <f t="shared" si="6"/>
        <v>0</v>
      </c>
      <c r="F105" s="17">
        <f t="shared" si="7"/>
        <v>1</v>
      </c>
      <c r="G105" s="17">
        <f t="shared" si="8"/>
        <v>0</v>
      </c>
      <c r="H105" s="17">
        <f t="shared" si="9"/>
        <v>0</v>
      </c>
    </row>
    <row r="106" spans="1:8" x14ac:dyDescent="0.25">
      <c r="A106" s="21">
        <v>42157</v>
      </c>
      <c r="B106" s="17" t="str">
        <f>[5]!YBHIST("10 Year Treasury",$A106,"YldtoMat","govt","")</f>
        <v>E</v>
      </c>
      <c r="C106" s="17">
        <v>2.266</v>
      </c>
      <c r="D106" s="17">
        <f t="shared" si="5"/>
        <v>7.3999999999999844E-2</v>
      </c>
      <c r="E106" s="17">
        <f t="shared" si="6"/>
        <v>0</v>
      </c>
      <c r="F106" s="17">
        <f t="shared" si="7"/>
        <v>1</v>
      </c>
      <c r="G106" s="17">
        <f t="shared" si="8"/>
        <v>0</v>
      </c>
      <c r="H106" s="17">
        <f t="shared" si="9"/>
        <v>0</v>
      </c>
    </row>
    <row r="107" spans="1:8" x14ac:dyDescent="0.25">
      <c r="A107" s="21">
        <v>42158</v>
      </c>
      <c r="B107" s="17" t="str">
        <f>[5]!YBHIST("10 Year Treasury",$A107,"YldtoMat","govt","")</f>
        <v>E</v>
      </c>
      <c r="C107" s="17">
        <v>2.3660000000000001</v>
      </c>
      <c r="D107" s="17">
        <f t="shared" si="5"/>
        <v>0.10000000000000009</v>
      </c>
      <c r="E107" s="17">
        <f t="shared" si="6"/>
        <v>0</v>
      </c>
      <c r="F107" s="17">
        <f t="shared" si="7"/>
        <v>0</v>
      </c>
      <c r="G107" s="17">
        <f t="shared" si="8"/>
        <v>1</v>
      </c>
      <c r="H107" s="17">
        <f t="shared" si="9"/>
        <v>0</v>
      </c>
    </row>
    <row r="108" spans="1:8" x14ac:dyDescent="0.25">
      <c r="A108" s="21">
        <v>42159</v>
      </c>
      <c r="B108" s="17" t="str">
        <f>[5]!YBHIST("10 Year Treasury",$A108,"YldtoMat","govt","")</f>
        <v>E</v>
      </c>
      <c r="C108" s="17">
        <v>2.3069999999999999</v>
      </c>
      <c r="D108" s="17">
        <f t="shared" si="5"/>
        <v>-5.9000000000000163E-2</v>
      </c>
      <c r="E108" s="17">
        <f t="shared" si="6"/>
        <v>0</v>
      </c>
      <c r="F108" s="17">
        <f t="shared" si="7"/>
        <v>1</v>
      </c>
      <c r="G108" s="17">
        <f t="shared" si="8"/>
        <v>0</v>
      </c>
      <c r="H108" s="17">
        <f t="shared" si="9"/>
        <v>0</v>
      </c>
    </row>
    <row r="109" spans="1:8" x14ac:dyDescent="0.25">
      <c r="A109" s="21">
        <v>42160</v>
      </c>
      <c r="B109" s="17" t="str">
        <f>[5]!YBHIST("10 Year Treasury",$A109,"YldtoMat","govt","")</f>
        <v>E</v>
      </c>
      <c r="C109" s="17">
        <v>2.4020000000000001</v>
      </c>
      <c r="D109" s="17">
        <f t="shared" si="5"/>
        <v>9.5000000000000195E-2</v>
      </c>
      <c r="E109" s="17">
        <f t="shared" si="6"/>
        <v>0</v>
      </c>
      <c r="F109" s="17">
        <f t="shared" si="7"/>
        <v>1</v>
      </c>
      <c r="G109" s="17">
        <f t="shared" si="8"/>
        <v>0</v>
      </c>
      <c r="H109" s="17">
        <f t="shared" si="9"/>
        <v>0</v>
      </c>
    </row>
    <row r="110" spans="1:8" x14ac:dyDescent="0.25">
      <c r="A110" s="21">
        <v>42163</v>
      </c>
      <c r="B110" s="17" t="str">
        <f>[5]!YBHIST("10 Year Treasury",$A110,"YldtoMat","govt","")</f>
        <v>E</v>
      </c>
      <c r="C110" s="17">
        <v>2.3809999999999998</v>
      </c>
      <c r="D110" s="17">
        <f t="shared" si="5"/>
        <v>-2.1000000000000352E-2</v>
      </c>
      <c r="E110" s="17">
        <f t="shared" si="6"/>
        <v>1</v>
      </c>
      <c r="F110" s="17">
        <f t="shared" si="7"/>
        <v>0</v>
      </c>
      <c r="G110" s="17">
        <f t="shared" si="8"/>
        <v>0</v>
      </c>
      <c r="H110" s="17">
        <f t="shared" si="9"/>
        <v>0</v>
      </c>
    </row>
    <row r="111" spans="1:8" x14ac:dyDescent="0.25">
      <c r="A111" s="21">
        <v>42164</v>
      </c>
      <c r="B111" s="17" t="str">
        <f>[5]!YBHIST("10 Year Treasury",$A111,"YldtoMat","govt","")</f>
        <v>E</v>
      </c>
      <c r="C111" s="17">
        <v>2.415</v>
      </c>
      <c r="D111" s="17">
        <f t="shared" si="5"/>
        <v>3.4000000000000252E-2</v>
      </c>
      <c r="E111" s="17">
        <f t="shared" si="6"/>
        <v>1</v>
      </c>
      <c r="F111" s="17">
        <f t="shared" si="7"/>
        <v>0</v>
      </c>
      <c r="G111" s="17">
        <f t="shared" si="8"/>
        <v>0</v>
      </c>
      <c r="H111" s="17">
        <f t="shared" si="9"/>
        <v>0</v>
      </c>
    </row>
    <row r="112" spans="1:8" x14ac:dyDescent="0.25">
      <c r="A112" s="21">
        <v>42165</v>
      </c>
      <c r="B112" s="17" t="str">
        <f>[5]!YBHIST("10 Year Treasury",$A112,"YldtoMat","govt","")</f>
        <v>E</v>
      </c>
      <c r="C112" s="17">
        <v>2.4769999999999999</v>
      </c>
      <c r="D112" s="17">
        <f t="shared" si="5"/>
        <v>6.1999999999999833E-2</v>
      </c>
      <c r="E112" s="17">
        <f t="shared" si="6"/>
        <v>0</v>
      </c>
      <c r="F112" s="17">
        <f t="shared" si="7"/>
        <v>1</v>
      </c>
      <c r="G112" s="17">
        <f t="shared" si="8"/>
        <v>0</v>
      </c>
      <c r="H112" s="17">
        <f t="shared" si="9"/>
        <v>0</v>
      </c>
    </row>
    <row r="113" spans="1:8" x14ac:dyDescent="0.25">
      <c r="A113" s="21">
        <v>42166</v>
      </c>
      <c r="B113" s="17" t="str">
        <f>[5]!YBHIST("10 Year Treasury",$A113,"YldtoMat","govt","")</f>
        <v>E</v>
      </c>
      <c r="C113" s="17">
        <v>2.383</v>
      </c>
      <c r="D113" s="17">
        <f t="shared" si="5"/>
        <v>-9.3999999999999861E-2</v>
      </c>
      <c r="E113" s="17">
        <f t="shared" si="6"/>
        <v>0</v>
      </c>
      <c r="F113" s="17">
        <f t="shared" si="7"/>
        <v>1</v>
      </c>
      <c r="G113" s="17">
        <f t="shared" si="8"/>
        <v>0</v>
      </c>
      <c r="H113" s="17">
        <f t="shared" si="9"/>
        <v>0</v>
      </c>
    </row>
    <row r="114" spans="1:8" x14ac:dyDescent="0.25">
      <c r="A114" s="21">
        <v>42167</v>
      </c>
      <c r="B114" s="17" t="str">
        <f>[5]!YBHIST("10 Year Treasury",$A114,"YldtoMat","govt","")</f>
        <v>E</v>
      </c>
      <c r="C114" s="17">
        <v>2.3809999999999998</v>
      </c>
      <c r="D114" s="17">
        <f t="shared" si="5"/>
        <v>-2.0000000000002238E-3</v>
      </c>
      <c r="E114" s="17">
        <f t="shared" si="6"/>
        <v>1</v>
      </c>
      <c r="F114" s="17">
        <f t="shared" si="7"/>
        <v>0</v>
      </c>
      <c r="G114" s="17">
        <f t="shared" si="8"/>
        <v>0</v>
      </c>
      <c r="H114" s="17">
        <f t="shared" si="9"/>
        <v>0</v>
      </c>
    </row>
    <row r="115" spans="1:8" x14ac:dyDescent="0.25">
      <c r="A115" s="21">
        <v>42170</v>
      </c>
      <c r="B115" s="17" t="str">
        <f>[5]!YBHIST("10 Year Treasury",$A115,"YldtoMat","govt","")</f>
        <v>E</v>
      </c>
      <c r="C115" s="17">
        <v>2.3580000000000001</v>
      </c>
      <c r="D115" s="17">
        <f t="shared" si="5"/>
        <v>-2.2999999999999687E-2</v>
      </c>
      <c r="E115" s="17">
        <f t="shared" si="6"/>
        <v>1</v>
      </c>
      <c r="F115" s="17">
        <f t="shared" si="7"/>
        <v>0</v>
      </c>
      <c r="G115" s="17">
        <f t="shared" si="8"/>
        <v>0</v>
      </c>
      <c r="H115" s="17">
        <f t="shared" si="9"/>
        <v>0</v>
      </c>
    </row>
    <row r="116" spans="1:8" x14ac:dyDescent="0.25">
      <c r="A116" s="21">
        <v>42171</v>
      </c>
      <c r="B116" s="17" t="str">
        <f>[5]!YBHIST("10 Year Treasury",$A116,"YldtoMat","govt","")</f>
        <v>E</v>
      </c>
      <c r="C116" s="17">
        <v>2.3159999999999998</v>
      </c>
      <c r="D116" s="17">
        <f t="shared" si="5"/>
        <v>-4.2000000000000259E-2</v>
      </c>
      <c r="E116" s="17">
        <f t="shared" si="6"/>
        <v>1</v>
      </c>
      <c r="F116" s="17">
        <f t="shared" si="7"/>
        <v>0</v>
      </c>
      <c r="G116" s="17">
        <f t="shared" si="8"/>
        <v>0</v>
      </c>
      <c r="H116" s="17">
        <f t="shared" si="9"/>
        <v>0</v>
      </c>
    </row>
    <row r="117" spans="1:8" x14ac:dyDescent="0.25">
      <c r="A117" s="21">
        <v>42172</v>
      </c>
      <c r="B117" s="17" t="str">
        <f>[5]!YBHIST("10 Year Treasury",$A117,"YldtoMat","govt","")</f>
        <v>E</v>
      </c>
      <c r="C117" s="17">
        <v>2.306</v>
      </c>
      <c r="D117" s="17">
        <f t="shared" si="5"/>
        <v>-9.9999999999997868E-3</v>
      </c>
      <c r="E117" s="17">
        <f t="shared" si="6"/>
        <v>1</v>
      </c>
      <c r="F117" s="17">
        <f t="shared" si="7"/>
        <v>0</v>
      </c>
      <c r="G117" s="17">
        <f t="shared" si="8"/>
        <v>0</v>
      </c>
      <c r="H117" s="17">
        <f t="shared" si="9"/>
        <v>0</v>
      </c>
    </row>
    <row r="118" spans="1:8" x14ac:dyDescent="0.25">
      <c r="A118" s="21">
        <v>42173</v>
      </c>
      <c r="B118" s="17" t="str">
        <f>[5]!YBHIST("10 Year Treasury",$A118,"YldtoMat","govt","")</f>
        <v>E</v>
      </c>
      <c r="C118" s="17">
        <v>2.351</v>
      </c>
      <c r="D118" s="17">
        <f t="shared" si="5"/>
        <v>4.4999999999999929E-2</v>
      </c>
      <c r="E118" s="17">
        <f t="shared" si="6"/>
        <v>1</v>
      </c>
      <c r="F118" s="17">
        <f t="shared" si="7"/>
        <v>0</v>
      </c>
      <c r="G118" s="17">
        <f t="shared" si="8"/>
        <v>0</v>
      </c>
      <c r="H118" s="17">
        <f t="shared" si="9"/>
        <v>0</v>
      </c>
    </row>
    <row r="119" spans="1:8" x14ac:dyDescent="0.25">
      <c r="A119" s="21">
        <v>42174</v>
      </c>
      <c r="B119" s="17" t="str">
        <f>[5]!YBHIST("10 Year Treasury",$A119,"YldtoMat","govt","")</f>
        <v>E</v>
      </c>
      <c r="C119" s="17">
        <v>2.2650000000000001</v>
      </c>
      <c r="D119" s="17">
        <f t="shared" si="5"/>
        <v>-8.5999999999999854E-2</v>
      </c>
      <c r="E119" s="17">
        <f t="shared" si="6"/>
        <v>0</v>
      </c>
      <c r="F119" s="17">
        <f t="shared" si="7"/>
        <v>1</v>
      </c>
      <c r="G119" s="17">
        <f t="shared" si="8"/>
        <v>0</v>
      </c>
      <c r="H119" s="17">
        <f t="shared" si="9"/>
        <v>0</v>
      </c>
    </row>
    <row r="120" spans="1:8" x14ac:dyDescent="0.25">
      <c r="A120" s="21">
        <v>42177</v>
      </c>
      <c r="B120" s="17" t="str">
        <f>[5]!YBHIST("10 Year Treasury",$A120,"YldtoMat","govt","")</f>
        <v>E</v>
      </c>
      <c r="C120" s="17">
        <v>2.36</v>
      </c>
      <c r="D120" s="17">
        <f t="shared" si="5"/>
        <v>9.4999999999999751E-2</v>
      </c>
      <c r="E120" s="17">
        <f t="shared" si="6"/>
        <v>0</v>
      </c>
      <c r="F120" s="17">
        <f t="shared" si="7"/>
        <v>1</v>
      </c>
      <c r="G120" s="17">
        <f t="shared" si="8"/>
        <v>0</v>
      </c>
      <c r="H120" s="17">
        <f t="shared" si="9"/>
        <v>0</v>
      </c>
    </row>
    <row r="121" spans="1:8" x14ac:dyDescent="0.25">
      <c r="A121" s="21">
        <v>42178</v>
      </c>
      <c r="B121" s="17" t="str">
        <f>[5]!YBHIST("10 Year Treasury",$A121,"YldtoMat","govt","")</f>
        <v>E</v>
      </c>
      <c r="C121" s="17">
        <v>2.407</v>
      </c>
      <c r="D121" s="17">
        <f t="shared" si="5"/>
        <v>4.7000000000000153E-2</v>
      </c>
      <c r="E121" s="17">
        <f t="shared" si="6"/>
        <v>1</v>
      </c>
      <c r="F121" s="17">
        <f t="shared" si="7"/>
        <v>0</v>
      </c>
      <c r="G121" s="17">
        <f t="shared" si="8"/>
        <v>0</v>
      </c>
      <c r="H121" s="17">
        <f t="shared" si="9"/>
        <v>0</v>
      </c>
    </row>
    <row r="122" spans="1:8" x14ac:dyDescent="0.25">
      <c r="A122" s="21">
        <v>42179</v>
      </c>
      <c r="B122" s="17" t="str">
        <f>[5]!YBHIST("10 Year Treasury",$A122,"YldtoMat","govt","")</f>
        <v>E</v>
      </c>
      <c r="C122" s="17">
        <v>2.3690000000000002</v>
      </c>
      <c r="D122" s="17">
        <f t="shared" si="5"/>
        <v>-3.7999999999999812E-2</v>
      </c>
      <c r="E122" s="17">
        <f t="shared" si="6"/>
        <v>1</v>
      </c>
      <c r="F122" s="17">
        <f t="shared" si="7"/>
        <v>0</v>
      </c>
      <c r="G122" s="17">
        <f t="shared" si="8"/>
        <v>0</v>
      </c>
      <c r="H122" s="17">
        <f t="shared" si="9"/>
        <v>0</v>
      </c>
    </row>
    <row r="123" spans="1:8" x14ac:dyDescent="0.25">
      <c r="A123" s="21">
        <v>42180</v>
      </c>
      <c r="B123" s="17" t="str">
        <f>[5]!YBHIST("10 Year Treasury",$A123,"YldtoMat","govt","")</f>
        <v>E</v>
      </c>
      <c r="C123" s="17">
        <v>2.3929999999999998</v>
      </c>
      <c r="D123" s="17">
        <f t="shared" si="5"/>
        <v>2.3999999999999577E-2</v>
      </c>
      <c r="E123" s="17">
        <f t="shared" si="6"/>
        <v>1</v>
      </c>
      <c r="F123" s="17">
        <f t="shared" si="7"/>
        <v>0</v>
      </c>
      <c r="G123" s="17">
        <f t="shared" si="8"/>
        <v>0</v>
      </c>
      <c r="H123" s="17">
        <f t="shared" si="9"/>
        <v>0</v>
      </c>
    </row>
    <row r="124" spans="1:8" x14ac:dyDescent="0.25">
      <c r="A124" s="21">
        <v>42181</v>
      </c>
      <c r="B124" s="17" t="str">
        <f>[5]!YBHIST("10 Year Treasury",$A124,"YldtoMat","govt","")</f>
        <v>E</v>
      </c>
      <c r="C124" s="17">
        <v>2.476</v>
      </c>
      <c r="D124" s="17">
        <f t="shared" si="5"/>
        <v>8.3000000000000185E-2</v>
      </c>
      <c r="E124" s="17">
        <f t="shared" si="6"/>
        <v>0</v>
      </c>
      <c r="F124" s="17">
        <f t="shared" si="7"/>
        <v>1</v>
      </c>
      <c r="G124" s="17">
        <f t="shared" si="8"/>
        <v>0</v>
      </c>
      <c r="H124" s="17">
        <f t="shared" si="9"/>
        <v>0</v>
      </c>
    </row>
    <row r="125" spans="1:8" x14ac:dyDescent="0.25">
      <c r="A125" s="21">
        <v>42184</v>
      </c>
      <c r="B125" s="17" t="str">
        <f>[5]!YBHIST("10 Year Treasury",$A125,"YldtoMat","govt","")</f>
        <v>E</v>
      </c>
      <c r="C125" s="17">
        <v>2.33</v>
      </c>
      <c r="D125" s="17">
        <f t="shared" si="5"/>
        <v>-0.14599999999999991</v>
      </c>
      <c r="E125" s="17">
        <f t="shared" si="6"/>
        <v>0</v>
      </c>
      <c r="F125" s="17">
        <f t="shared" si="7"/>
        <v>0</v>
      </c>
      <c r="G125" s="17">
        <f t="shared" si="8"/>
        <v>1</v>
      </c>
      <c r="H125" s="17">
        <f t="shared" si="9"/>
        <v>0</v>
      </c>
    </row>
    <row r="126" spans="1:8" x14ac:dyDescent="0.25">
      <c r="A126" s="21">
        <v>42185</v>
      </c>
      <c r="B126" s="17" t="str">
        <f>[5]!YBHIST("10 Year Treasury",$A126,"YldtoMat","govt","")</f>
        <v>E</v>
      </c>
      <c r="C126" s="17">
        <v>2.331</v>
      </c>
      <c r="D126" s="17">
        <f t="shared" si="5"/>
        <v>9.9999999999988987E-4</v>
      </c>
      <c r="E126" s="17">
        <f t="shared" si="6"/>
        <v>1</v>
      </c>
      <c r="F126" s="17">
        <f t="shared" si="7"/>
        <v>0</v>
      </c>
      <c r="G126" s="17">
        <f t="shared" si="8"/>
        <v>0</v>
      </c>
      <c r="H126" s="17">
        <f t="shared" si="9"/>
        <v>0</v>
      </c>
    </row>
    <row r="127" spans="1:8" x14ac:dyDescent="0.25">
      <c r="A127" s="21">
        <v>42186</v>
      </c>
      <c r="B127" s="17" t="str">
        <f>[5]!YBHIST("10 Year Treasury",$A127,"YldtoMat","govt","")</f>
        <v>E</v>
      </c>
      <c r="C127" s="17">
        <v>2.4180000000000001</v>
      </c>
      <c r="D127" s="17">
        <f t="shared" si="5"/>
        <v>8.7000000000000188E-2</v>
      </c>
      <c r="E127" s="17">
        <f t="shared" si="6"/>
        <v>0</v>
      </c>
      <c r="F127" s="17">
        <f t="shared" si="7"/>
        <v>1</v>
      </c>
      <c r="G127" s="17">
        <f t="shared" si="8"/>
        <v>0</v>
      </c>
      <c r="H127" s="17">
        <f t="shared" si="9"/>
        <v>0</v>
      </c>
    </row>
    <row r="128" spans="1:8" x14ac:dyDescent="0.25">
      <c r="A128" s="21">
        <v>42187</v>
      </c>
      <c r="B128" s="17" t="str">
        <f>[5]!YBHIST("10 Year Treasury",$A128,"YldtoMat","govt","")</f>
        <v>E</v>
      </c>
      <c r="C128" s="17">
        <v>2.39</v>
      </c>
      <c r="D128" s="17">
        <f t="shared" si="5"/>
        <v>-2.8000000000000025E-2</v>
      </c>
      <c r="E128" s="17">
        <f t="shared" si="6"/>
        <v>1</v>
      </c>
      <c r="F128" s="17">
        <f t="shared" si="7"/>
        <v>0</v>
      </c>
      <c r="G128" s="17">
        <f t="shared" si="8"/>
        <v>0</v>
      </c>
      <c r="H128" s="17">
        <f t="shared" si="9"/>
        <v>0</v>
      </c>
    </row>
    <row r="129" spans="1:8" x14ac:dyDescent="0.25">
      <c r="A129" s="21">
        <v>42191</v>
      </c>
      <c r="B129" s="17" t="str">
        <f>[5]!YBHIST("10 Year Treasury",$A129,"YldtoMat","govt","")</f>
        <v>E</v>
      </c>
      <c r="C129" s="17">
        <v>2.2759999999999998</v>
      </c>
      <c r="D129" s="17">
        <f t="shared" si="5"/>
        <v>-0.11400000000000032</v>
      </c>
      <c r="E129" s="17">
        <f t="shared" si="6"/>
        <v>0</v>
      </c>
      <c r="F129" s="17">
        <f t="shared" si="7"/>
        <v>0</v>
      </c>
      <c r="G129" s="17">
        <f t="shared" si="8"/>
        <v>1</v>
      </c>
      <c r="H129" s="17">
        <f t="shared" si="9"/>
        <v>0</v>
      </c>
    </row>
    <row r="130" spans="1:8" x14ac:dyDescent="0.25">
      <c r="A130" s="21">
        <v>42192</v>
      </c>
      <c r="B130" s="17" t="str">
        <f>[5]!YBHIST("10 Year Treasury",$A130,"YldtoMat","govt","")</f>
        <v>E</v>
      </c>
      <c r="C130" s="17">
        <v>2.2309999999999999</v>
      </c>
      <c r="D130" s="17">
        <f t="shared" si="5"/>
        <v>-4.4999999999999929E-2</v>
      </c>
      <c r="E130" s="17">
        <f t="shared" si="6"/>
        <v>1</v>
      </c>
      <c r="F130" s="17">
        <f t="shared" si="7"/>
        <v>0</v>
      </c>
      <c r="G130" s="17">
        <f t="shared" si="8"/>
        <v>0</v>
      </c>
      <c r="H130" s="17">
        <f t="shared" si="9"/>
        <v>0</v>
      </c>
    </row>
    <row r="131" spans="1:8" x14ac:dyDescent="0.25">
      <c r="A131" s="21">
        <v>42193</v>
      </c>
      <c r="B131" s="17" t="str">
        <f>[5]!YBHIST("10 Year Treasury",$A131,"YldtoMat","govt","")</f>
        <v>E</v>
      </c>
      <c r="C131" s="17">
        <v>2.206</v>
      </c>
      <c r="D131" s="17">
        <f t="shared" si="5"/>
        <v>-2.4999999999999911E-2</v>
      </c>
      <c r="E131" s="17">
        <f t="shared" si="6"/>
        <v>1</v>
      </c>
      <c r="F131" s="17">
        <f t="shared" si="7"/>
        <v>0</v>
      </c>
      <c r="G131" s="17">
        <f t="shared" si="8"/>
        <v>0</v>
      </c>
      <c r="H131" s="17">
        <f t="shared" si="9"/>
        <v>0</v>
      </c>
    </row>
    <row r="132" spans="1:8" x14ac:dyDescent="0.25">
      <c r="A132" s="21">
        <v>42194</v>
      </c>
      <c r="B132" s="17" t="str">
        <f>[5]!YBHIST("10 Year Treasury",$A132,"YldtoMat","govt","")</f>
        <v>E</v>
      </c>
      <c r="C132" s="17">
        <v>2.2999999999999998</v>
      </c>
      <c r="D132" s="17">
        <f t="shared" ref="D132:D195" si="10">C132-C131</f>
        <v>9.3999999999999861E-2</v>
      </c>
      <c r="E132" s="17">
        <f t="shared" ref="E132:E195" si="11">IF(INT(ABS(D132)*100/5)=0,1,0)</f>
        <v>0</v>
      </c>
      <c r="F132" s="17">
        <f t="shared" ref="F132:F195" si="12">IF(INT(ABS(D132)*100/5)=1,1,0)</f>
        <v>1</v>
      </c>
      <c r="G132" s="17">
        <f t="shared" ref="G132:G195" si="13">IF(INT(ABS(D132)*100/5)=2,1,0)</f>
        <v>0</v>
      </c>
      <c r="H132" s="17">
        <f t="shared" ref="H132:H195" si="14">IF(INT(ABS(D132)*100/5)=13,1,0)</f>
        <v>0</v>
      </c>
    </row>
    <row r="133" spans="1:8" x14ac:dyDescent="0.25">
      <c r="A133" s="21">
        <v>42195</v>
      </c>
      <c r="B133" s="17" t="str">
        <f>[5]!YBHIST("10 Year Treasury",$A133,"YldtoMat","govt","")</f>
        <v>E</v>
      </c>
      <c r="C133" s="17">
        <v>2.4169999999999998</v>
      </c>
      <c r="D133" s="17">
        <f t="shared" si="10"/>
        <v>0.11699999999999999</v>
      </c>
      <c r="E133" s="17">
        <f t="shared" si="11"/>
        <v>0</v>
      </c>
      <c r="F133" s="17">
        <f t="shared" si="12"/>
        <v>0</v>
      </c>
      <c r="G133" s="17">
        <f t="shared" si="13"/>
        <v>1</v>
      </c>
      <c r="H133" s="17">
        <f t="shared" si="14"/>
        <v>0</v>
      </c>
    </row>
    <row r="134" spans="1:8" x14ac:dyDescent="0.25">
      <c r="A134" s="21">
        <v>42198</v>
      </c>
      <c r="B134" s="17" t="str">
        <f>[5]!YBHIST("10 Year Treasury",$A134,"YldtoMat","govt","")</f>
        <v>E</v>
      </c>
      <c r="C134" s="17">
        <v>2.4279999999999999</v>
      </c>
      <c r="D134" s="17">
        <f t="shared" si="10"/>
        <v>1.1000000000000121E-2</v>
      </c>
      <c r="E134" s="17">
        <f t="shared" si="11"/>
        <v>1</v>
      </c>
      <c r="F134" s="17">
        <f t="shared" si="12"/>
        <v>0</v>
      </c>
      <c r="G134" s="17">
        <f t="shared" si="13"/>
        <v>0</v>
      </c>
      <c r="H134" s="17">
        <f t="shared" si="14"/>
        <v>0</v>
      </c>
    </row>
    <row r="135" spans="1:8" x14ac:dyDescent="0.25">
      <c r="A135" s="21">
        <v>42199</v>
      </c>
      <c r="B135" s="17" t="str">
        <f>[5]!YBHIST("10 Year Treasury",$A135,"YldtoMat","govt","")</f>
        <v>E</v>
      </c>
      <c r="C135" s="17">
        <v>2.3969999999999998</v>
      </c>
      <c r="D135" s="17">
        <f t="shared" si="10"/>
        <v>-3.1000000000000139E-2</v>
      </c>
      <c r="E135" s="17">
        <f t="shared" si="11"/>
        <v>1</v>
      </c>
      <c r="F135" s="17">
        <f t="shared" si="12"/>
        <v>0</v>
      </c>
      <c r="G135" s="17">
        <f t="shared" si="13"/>
        <v>0</v>
      </c>
      <c r="H135" s="17">
        <f t="shared" si="14"/>
        <v>0</v>
      </c>
    </row>
    <row r="136" spans="1:8" x14ac:dyDescent="0.25">
      <c r="A136" s="21">
        <v>42200</v>
      </c>
      <c r="B136" s="17" t="str">
        <f>[5]!YBHIST("10 Year Treasury",$A136,"YldtoMat","govt","")</f>
        <v>E</v>
      </c>
      <c r="C136" s="17">
        <v>2.347</v>
      </c>
      <c r="D136" s="17">
        <f t="shared" si="10"/>
        <v>-4.9999999999999822E-2</v>
      </c>
      <c r="E136" s="17">
        <f t="shared" si="11"/>
        <v>1</v>
      </c>
      <c r="F136" s="17">
        <f t="shared" si="12"/>
        <v>0</v>
      </c>
      <c r="G136" s="17">
        <f t="shared" si="13"/>
        <v>0</v>
      </c>
      <c r="H136" s="17">
        <f t="shared" si="14"/>
        <v>0</v>
      </c>
    </row>
    <row r="137" spans="1:8" x14ac:dyDescent="0.25">
      <c r="A137" s="21">
        <v>42201</v>
      </c>
      <c r="B137" s="17" t="str">
        <f>[5]!YBHIST("10 Year Treasury",$A137,"YldtoMat","govt","")</f>
        <v>E</v>
      </c>
      <c r="C137" s="17">
        <v>2.3519999999999999</v>
      </c>
      <c r="D137" s="17">
        <f t="shared" si="10"/>
        <v>4.9999999999998934E-3</v>
      </c>
      <c r="E137" s="17">
        <f t="shared" si="11"/>
        <v>1</v>
      </c>
      <c r="F137" s="17">
        <f t="shared" si="12"/>
        <v>0</v>
      </c>
      <c r="G137" s="17">
        <f t="shared" si="13"/>
        <v>0</v>
      </c>
      <c r="H137" s="17">
        <f t="shared" si="14"/>
        <v>0</v>
      </c>
    </row>
    <row r="138" spans="1:8" x14ac:dyDescent="0.25">
      <c r="A138" s="21">
        <v>42202</v>
      </c>
      <c r="B138" s="17" t="str">
        <f>[5]!YBHIST("10 Year Treasury",$A138,"YldtoMat","govt","")</f>
        <v>E</v>
      </c>
      <c r="C138" s="17">
        <v>2.3490000000000002</v>
      </c>
      <c r="D138" s="17">
        <f t="shared" si="10"/>
        <v>-2.9999999999996696E-3</v>
      </c>
      <c r="E138" s="17">
        <f t="shared" si="11"/>
        <v>1</v>
      </c>
      <c r="F138" s="17">
        <f t="shared" si="12"/>
        <v>0</v>
      </c>
      <c r="G138" s="17">
        <f t="shared" si="13"/>
        <v>0</v>
      </c>
      <c r="H138" s="17">
        <f t="shared" si="14"/>
        <v>0</v>
      </c>
    </row>
    <row r="139" spans="1:8" x14ac:dyDescent="0.25">
      <c r="A139" s="21">
        <v>42205</v>
      </c>
      <c r="B139" s="17" t="str">
        <f>[5]!YBHIST("10 Year Treasury",$A139,"YldtoMat","govt","")</f>
        <v>E</v>
      </c>
      <c r="C139" s="17">
        <v>2.3719999999999999</v>
      </c>
      <c r="D139" s="17">
        <f t="shared" si="10"/>
        <v>2.2999999999999687E-2</v>
      </c>
      <c r="E139" s="17">
        <f t="shared" si="11"/>
        <v>1</v>
      </c>
      <c r="F139" s="17">
        <f t="shared" si="12"/>
        <v>0</v>
      </c>
      <c r="G139" s="17">
        <f t="shared" si="13"/>
        <v>0</v>
      </c>
      <c r="H139" s="17">
        <f t="shared" si="14"/>
        <v>0</v>
      </c>
    </row>
    <row r="140" spans="1:8" x14ac:dyDescent="0.25">
      <c r="A140" s="21">
        <v>42206</v>
      </c>
      <c r="B140" s="17" t="str">
        <f>[5]!YBHIST("10 Year Treasury",$A140,"YldtoMat","govt","")</f>
        <v>E</v>
      </c>
      <c r="C140" s="17">
        <v>2.34</v>
      </c>
      <c r="D140" s="17">
        <f t="shared" si="10"/>
        <v>-3.2000000000000028E-2</v>
      </c>
      <c r="E140" s="17">
        <f t="shared" si="11"/>
        <v>1</v>
      </c>
      <c r="F140" s="17">
        <f t="shared" si="12"/>
        <v>0</v>
      </c>
      <c r="G140" s="17">
        <f t="shared" si="13"/>
        <v>0</v>
      </c>
      <c r="H140" s="17">
        <f t="shared" si="14"/>
        <v>0</v>
      </c>
    </row>
    <row r="141" spans="1:8" x14ac:dyDescent="0.25">
      <c r="A141" s="21">
        <v>42207</v>
      </c>
      <c r="B141" s="17" t="str">
        <f>[5]!YBHIST("10 Year Treasury",$A141,"YldtoMat","govt","")</f>
        <v>E</v>
      </c>
      <c r="C141" s="17">
        <v>2.3220000000000001</v>
      </c>
      <c r="D141" s="17">
        <f t="shared" si="10"/>
        <v>-1.7999999999999794E-2</v>
      </c>
      <c r="E141" s="17">
        <f t="shared" si="11"/>
        <v>1</v>
      </c>
      <c r="F141" s="17">
        <f t="shared" si="12"/>
        <v>0</v>
      </c>
      <c r="G141" s="17">
        <f t="shared" si="13"/>
        <v>0</v>
      </c>
      <c r="H141" s="17">
        <f t="shared" si="14"/>
        <v>0</v>
      </c>
    </row>
    <row r="142" spans="1:8" x14ac:dyDescent="0.25">
      <c r="A142" s="21">
        <v>42208</v>
      </c>
      <c r="B142" s="17" t="str">
        <f>[5]!YBHIST("10 Year Treasury",$A142,"YldtoMat","govt","")</f>
        <v>E</v>
      </c>
      <c r="C142" s="17">
        <v>2.2749999999999999</v>
      </c>
      <c r="D142" s="17">
        <f t="shared" si="10"/>
        <v>-4.7000000000000153E-2</v>
      </c>
      <c r="E142" s="17">
        <f t="shared" si="11"/>
        <v>1</v>
      </c>
      <c r="F142" s="17">
        <f t="shared" si="12"/>
        <v>0</v>
      </c>
      <c r="G142" s="17">
        <f t="shared" si="13"/>
        <v>0</v>
      </c>
      <c r="H142" s="17">
        <f t="shared" si="14"/>
        <v>0</v>
      </c>
    </row>
    <row r="143" spans="1:8" x14ac:dyDescent="0.25">
      <c r="A143" s="21">
        <v>42209</v>
      </c>
      <c r="B143" s="17" t="str">
        <f>[5]!YBHIST("10 Year Treasury",$A143,"YldtoMat","govt","")</f>
        <v>E</v>
      </c>
      <c r="C143" s="17">
        <v>2.2709999999999999</v>
      </c>
      <c r="D143" s="17">
        <f t="shared" si="10"/>
        <v>-4.0000000000000036E-3</v>
      </c>
      <c r="E143" s="17">
        <f t="shared" si="11"/>
        <v>1</v>
      </c>
      <c r="F143" s="17">
        <f t="shared" si="12"/>
        <v>0</v>
      </c>
      <c r="G143" s="17">
        <f t="shared" si="13"/>
        <v>0</v>
      </c>
      <c r="H143" s="17">
        <f t="shared" si="14"/>
        <v>0</v>
      </c>
    </row>
    <row r="144" spans="1:8" x14ac:dyDescent="0.25">
      <c r="A144" s="21">
        <v>42212</v>
      </c>
      <c r="B144" s="17" t="str">
        <f>[5]!YBHIST("10 Year Treasury",$A144,"YldtoMat","govt","")</f>
        <v>E</v>
      </c>
      <c r="C144" s="17">
        <v>2.2269999999999999</v>
      </c>
      <c r="D144" s="17">
        <f t="shared" si="10"/>
        <v>-4.4000000000000039E-2</v>
      </c>
      <c r="E144" s="17">
        <f t="shared" si="11"/>
        <v>1</v>
      </c>
      <c r="F144" s="17">
        <f t="shared" si="12"/>
        <v>0</v>
      </c>
      <c r="G144" s="17">
        <f t="shared" si="13"/>
        <v>0</v>
      </c>
      <c r="H144" s="17">
        <f t="shared" si="14"/>
        <v>0</v>
      </c>
    </row>
    <row r="145" spans="1:8" x14ac:dyDescent="0.25">
      <c r="A145" s="21">
        <v>42213</v>
      </c>
      <c r="B145" s="17" t="str">
        <f>[5]!YBHIST("10 Year Treasury",$A145,"YldtoMat","govt","")</f>
        <v>E</v>
      </c>
      <c r="C145" s="17">
        <v>2.2480000000000002</v>
      </c>
      <c r="D145" s="17">
        <f t="shared" si="10"/>
        <v>2.1000000000000352E-2</v>
      </c>
      <c r="E145" s="17">
        <f t="shared" si="11"/>
        <v>1</v>
      </c>
      <c r="F145" s="17">
        <f t="shared" si="12"/>
        <v>0</v>
      </c>
      <c r="G145" s="17">
        <f t="shared" si="13"/>
        <v>0</v>
      </c>
      <c r="H145" s="17">
        <f t="shared" si="14"/>
        <v>0</v>
      </c>
    </row>
    <row r="146" spans="1:8" x14ac:dyDescent="0.25">
      <c r="A146" s="21">
        <v>42214</v>
      </c>
      <c r="B146" s="17" t="str">
        <f>[5]!YBHIST("10 Year Treasury",$A146,"YldtoMat","govt","")</f>
        <v>E</v>
      </c>
      <c r="C146" s="17">
        <v>2.2770000000000001</v>
      </c>
      <c r="D146" s="17">
        <f t="shared" si="10"/>
        <v>2.8999999999999915E-2</v>
      </c>
      <c r="E146" s="17">
        <f t="shared" si="11"/>
        <v>1</v>
      </c>
      <c r="F146" s="17">
        <f t="shared" si="12"/>
        <v>0</v>
      </c>
      <c r="G146" s="17">
        <f t="shared" si="13"/>
        <v>0</v>
      </c>
      <c r="H146" s="17">
        <f t="shared" si="14"/>
        <v>0</v>
      </c>
    </row>
    <row r="147" spans="1:8" x14ac:dyDescent="0.25">
      <c r="A147" s="21">
        <v>42215</v>
      </c>
      <c r="B147" s="17" t="str">
        <f>[5]!YBHIST("10 Year Treasury",$A147,"YldtoMat","govt","")</f>
        <v>E</v>
      </c>
      <c r="C147" s="17">
        <v>2.266</v>
      </c>
      <c r="D147" s="17">
        <f t="shared" si="10"/>
        <v>-1.1000000000000121E-2</v>
      </c>
      <c r="E147" s="17">
        <f t="shared" si="11"/>
        <v>1</v>
      </c>
      <c r="F147" s="17">
        <f t="shared" si="12"/>
        <v>0</v>
      </c>
      <c r="G147" s="17">
        <f t="shared" si="13"/>
        <v>0</v>
      </c>
      <c r="H147" s="17">
        <f t="shared" si="14"/>
        <v>0</v>
      </c>
    </row>
    <row r="148" spans="1:8" x14ac:dyDescent="0.25">
      <c r="A148" s="21">
        <v>42216</v>
      </c>
      <c r="B148" s="17" t="str">
        <f>[5]!YBHIST("10 Year Treasury",$A148,"YldtoMat","govt","")</f>
        <v>E</v>
      </c>
      <c r="C148" s="17">
        <v>2.2029999999999998</v>
      </c>
      <c r="D148" s="17">
        <f t="shared" si="10"/>
        <v>-6.3000000000000167E-2</v>
      </c>
      <c r="E148" s="17">
        <f t="shared" si="11"/>
        <v>0</v>
      </c>
      <c r="F148" s="17">
        <f t="shared" si="12"/>
        <v>1</v>
      </c>
      <c r="G148" s="17">
        <f t="shared" si="13"/>
        <v>0</v>
      </c>
      <c r="H148" s="17">
        <f t="shared" si="14"/>
        <v>0</v>
      </c>
    </row>
    <row r="149" spans="1:8" x14ac:dyDescent="0.25">
      <c r="A149" s="21">
        <v>42219</v>
      </c>
      <c r="B149" s="17" t="str">
        <f>[5]!YBHIST("10 Year Treasury",$A149,"YldtoMat","govt","")</f>
        <v>E</v>
      </c>
      <c r="C149" s="17">
        <v>2.1480000000000001</v>
      </c>
      <c r="D149" s="17">
        <f t="shared" si="10"/>
        <v>-5.4999999999999716E-2</v>
      </c>
      <c r="E149" s="17">
        <f t="shared" si="11"/>
        <v>0</v>
      </c>
      <c r="F149" s="17">
        <f t="shared" si="12"/>
        <v>1</v>
      </c>
      <c r="G149" s="17">
        <f t="shared" si="13"/>
        <v>0</v>
      </c>
      <c r="H149" s="17">
        <f t="shared" si="14"/>
        <v>0</v>
      </c>
    </row>
    <row r="150" spans="1:8" x14ac:dyDescent="0.25">
      <c r="A150" s="21">
        <v>42220</v>
      </c>
      <c r="B150" s="17" t="str">
        <f>[5]!YBHIST("10 Year Treasury",$A150,"YldtoMat","govt","")</f>
        <v>E</v>
      </c>
      <c r="C150" s="17">
        <v>2.2069999999999999</v>
      </c>
      <c r="D150" s="17">
        <f t="shared" si="10"/>
        <v>5.8999999999999719E-2</v>
      </c>
      <c r="E150" s="17">
        <f t="shared" si="11"/>
        <v>0</v>
      </c>
      <c r="F150" s="17">
        <f t="shared" si="12"/>
        <v>1</v>
      </c>
      <c r="G150" s="17">
        <f t="shared" si="13"/>
        <v>0</v>
      </c>
      <c r="H150" s="17">
        <f t="shared" si="14"/>
        <v>0</v>
      </c>
    </row>
    <row r="151" spans="1:8" x14ac:dyDescent="0.25">
      <c r="A151" s="21">
        <v>42221</v>
      </c>
      <c r="B151" s="17" t="str">
        <f>[5]!YBHIST("10 Year Treasury",$A151,"YldtoMat","govt","")</f>
        <v>E</v>
      </c>
      <c r="C151" s="17">
        <v>2.266</v>
      </c>
      <c r="D151" s="17">
        <f t="shared" si="10"/>
        <v>5.9000000000000163E-2</v>
      </c>
      <c r="E151" s="17">
        <f t="shared" si="11"/>
        <v>0</v>
      </c>
      <c r="F151" s="17">
        <f t="shared" si="12"/>
        <v>1</v>
      </c>
      <c r="G151" s="17">
        <f t="shared" si="13"/>
        <v>0</v>
      </c>
      <c r="H151" s="17">
        <f t="shared" si="14"/>
        <v>0</v>
      </c>
    </row>
    <row r="152" spans="1:8" x14ac:dyDescent="0.25">
      <c r="A152" s="21">
        <v>42222</v>
      </c>
      <c r="B152" s="17" t="str">
        <f>[5]!YBHIST("10 Year Treasury",$A152,"YldtoMat","govt","")</f>
        <v>E</v>
      </c>
      <c r="C152" s="17">
        <v>2.234</v>
      </c>
      <c r="D152" s="17">
        <f t="shared" si="10"/>
        <v>-3.2000000000000028E-2</v>
      </c>
      <c r="E152" s="17">
        <f t="shared" si="11"/>
        <v>1</v>
      </c>
      <c r="F152" s="17">
        <f t="shared" si="12"/>
        <v>0</v>
      </c>
      <c r="G152" s="17">
        <f t="shared" si="13"/>
        <v>0</v>
      </c>
      <c r="H152" s="17">
        <f t="shared" si="14"/>
        <v>0</v>
      </c>
    </row>
    <row r="153" spans="1:8" x14ac:dyDescent="0.25">
      <c r="A153" s="21">
        <v>42223</v>
      </c>
      <c r="B153" s="17" t="str">
        <f>[5]!YBHIST("10 Year Treasury",$A153,"YldtoMat","govt","")</f>
        <v>E</v>
      </c>
      <c r="C153" s="17">
        <v>2.173</v>
      </c>
      <c r="D153" s="17">
        <f t="shared" si="10"/>
        <v>-6.0999999999999943E-2</v>
      </c>
      <c r="E153" s="17">
        <f t="shared" si="11"/>
        <v>0</v>
      </c>
      <c r="F153" s="17">
        <f t="shared" si="12"/>
        <v>1</v>
      </c>
      <c r="G153" s="17">
        <f t="shared" si="13"/>
        <v>0</v>
      </c>
      <c r="H153" s="17">
        <f t="shared" si="14"/>
        <v>0</v>
      </c>
    </row>
    <row r="154" spans="1:8" x14ac:dyDescent="0.25">
      <c r="A154" s="21">
        <v>42226</v>
      </c>
      <c r="B154" s="17" t="str">
        <f>[5]!YBHIST("10 Year Treasury",$A154,"YldtoMat","govt","")</f>
        <v>E</v>
      </c>
      <c r="C154" s="17">
        <v>2.238</v>
      </c>
      <c r="D154" s="17">
        <f t="shared" si="10"/>
        <v>6.4999999999999947E-2</v>
      </c>
      <c r="E154" s="17">
        <f t="shared" si="11"/>
        <v>0</v>
      </c>
      <c r="F154" s="17">
        <f t="shared" si="12"/>
        <v>1</v>
      </c>
      <c r="G154" s="17">
        <f t="shared" si="13"/>
        <v>0</v>
      </c>
      <c r="H154" s="17">
        <f t="shared" si="14"/>
        <v>0</v>
      </c>
    </row>
    <row r="155" spans="1:8" x14ac:dyDescent="0.25">
      <c r="A155" s="21">
        <v>42227</v>
      </c>
      <c r="B155" s="17" t="str">
        <f>[5]!YBHIST("10 Year Treasury",$A155,"YldtoMat","govt","")</f>
        <v>E</v>
      </c>
      <c r="C155" s="17">
        <v>2.1389999999999998</v>
      </c>
      <c r="D155" s="17">
        <f t="shared" si="10"/>
        <v>-9.9000000000000199E-2</v>
      </c>
      <c r="E155" s="17">
        <f t="shared" si="11"/>
        <v>0</v>
      </c>
      <c r="F155" s="17">
        <f t="shared" si="12"/>
        <v>1</v>
      </c>
      <c r="G155" s="17">
        <f t="shared" si="13"/>
        <v>0</v>
      </c>
      <c r="H155" s="17">
        <f t="shared" si="14"/>
        <v>0</v>
      </c>
    </row>
    <row r="156" spans="1:8" x14ac:dyDescent="0.25">
      <c r="A156" s="21">
        <v>42228</v>
      </c>
      <c r="B156" s="17" t="str">
        <f>[5]!YBHIST("10 Year Treasury",$A156,"YldtoMat","govt","")</f>
        <v>E</v>
      </c>
      <c r="C156" s="17">
        <v>2.1320000000000001</v>
      </c>
      <c r="D156" s="17">
        <f t="shared" si="10"/>
        <v>-6.9999999999996732E-3</v>
      </c>
      <c r="E156" s="17">
        <f t="shared" si="11"/>
        <v>1</v>
      </c>
      <c r="F156" s="17">
        <f t="shared" si="12"/>
        <v>0</v>
      </c>
      <c r="G156" s="17">
        <f t="shared" si="13"/>
        <v>0</v>
      </c>
      <c r="H156" s="17">
        <f t="shared" si="14"/>
        <v>0</v>
      </c>
    </row>
    <row r="157" spans="1:8" x14ac:dyDescent="0.25">
      <c r="A157" s="21">
        <v>42229</v>
      </c>
      <c r="B157" s="17" t="str">
        <f>[5]!YBHIST("10 Year Treasury",$A157,"YldtoMat","govt","")</f>
        <v>E</v>
      </c>
      <c r="C157" s="17">
        <v>2.1869999999999998</v>
      </c>
      <c r="D157" s="17">
        <f t="shared" si="10"/>
        <v>5.4999999999999716E-2</v>
      </c>
      <c r="E157" s="17">
        <f t="shared" si="11"/>
        <v>0</v>
      </c>
      <c r="F157" s="17">
        <f t="shared" si="12"/>
        <v>1</v>
      </c>
      <c r="G157" s="17">
        <f t="shared" si="13"/>
        <v>0</v>
      </c>
      <c r="H157" s="17">
        <f t="shared" si="14"/>
        <v>0</v>
      </c>
    </row>
    <row r="158" spans="1:8" x14ac:dyDescent="0.25">
      <c r="A158" s="21">
        <v>42230</v>
      </c>
      <c r="B158" s="17" t="str">
        <f>[5]!YBHIST("10 Year Treasury",$A158,"YldtoMat","govt","")</f>
        <v>E</v>
      </c>
      <c r="C158" s="17">
        <v>2.194</v>
      </c>
      <c r="D158" s="17">
        <f t="shared" si="10"/>
        <v>7.0000000000001172E-3</v>
      </c>
      <c r="E158" s="17">
        <f t="shared" si="11"/>
        <v>1</v>
      </c>
      <c r="F158" s="17">
        <f t="shared" si="12"/>
        <v>0</v>
      </c>
      <c r="G158" s="17">
        <f t="shared" si="13"/>
        <v>0</v>
      </c>
      <c r="H158" s="17">
        <f t="shared" si="14"/>
        <v>0</v>
      </c>
    </row>
    <row r="159" spans="1:8" x14ac:dyDescent="0.25">
      <c r="A159" s="21">
        <v>42233</v>
      </c>
      <c r="B159" s="17" t="str">
        <f>[5]!YBHIST("10 Year Treasury",$A159,"YldtoMat","govt","")</f>
        <v>E</v>
      </c>
      <c r="C159" s="17">
        <v>2.15</v>
      </c>
      <c r="D159" s="17">
        <f t="shared" si="10"/>
        <v>-4.4000000000000039E-2</v>
      </c>
      <c r="E159" s="17">
        <f t="shared" si="11"/>
        <v>1</v>
      </c>
      <c r="F159" s="17">
        <f t="shared" si="12"/>
        <v>0</v>
      </c>
      <c r="G159" s="17">
        <f t="shared" si="13"/>
        <v>0</v>
      </c>
      <c r="H159" s="17">
        <f t="shared" si="14"/>
        <v>0</v>
      </c>
    </row>
    <row r="160" spans="1:8" x14ac:dyDescent="0.25">
      <c r="A160" s="21">
        <v>42234</v>
      </c>
      <c r="B160" s="17" t="str">
        <f>[5]!YBHIST("10 Year Treasury",$A160,"YldtoMat","govt","")</f>
        <v>E</v>
      </c>
      <c r="C160" s="17">
        <v>2.194</v>
      </c>
      <c r="D160" s="17">
        <f t="shared" si="10"/>
        <v>4.4000000000000039E-2</v>
      </c>
      <c r="E160" s="17">
        <f t="shared" si="11"/>
        <v>1</v>
      </c>
      <c r="F160" s="17">
        <f t="shared" si="12"/>
        <v>0</v>
      </c>
      <c r="G160" s="17">
        <f t="shared" si="13"/>
        <v>0</v>
      </c>
      <c r="H160" s="17">
        <f t="shared" si="14"/>
        <v>0</v>
      </c>
    </row>
    <row r="161" spans="1:8" x14ac:dyDescent="0.25">
      <c r="A161" s="21">
        <v>42235</v>
      </c>
      <c r="B161" s="17" t="str">
        <f>[5]!YBHIST("10 Year Treasury",$A161,"YldtoMat","govt","")</f>
        <v>E</v>
      </c>
      <c r="C161" s="17">
        <v>2.129</v>
      </c>
      <c r="D161" s="17">
        <f t="shared" si="10"/>
        <v>-6.4999999999999947E-2</v>
      </c>
      <c r="E161" s="17">
        <f t="shared" si="11"/>
        <v>0</v>
      </c>
      <c r="F161" s="17">
        <f t="shared" si="12"/>
        <v>1</v>
      </c>
      <c r="G161" s="17">
        <f t="shared" si="13"/>
        <v>0</v>
      </c>
      <c r="H161" s="17">
        <f t="shared" si="14"/>
        <v>0</v>
      </c>
    </row>
    <row r="162" spans="1:8" x14ac:dyDescent="0.25">
      <c r="A162" s="21">
        <v>42236</v>
      </c>
      <c r="B162" s="17" t="str">
        <f>[5]!YBHIST("10 Year Treasury",$A162,"YldtoMat","govt","")</f>
        <v>E</v>
      </c>
      <c r="C162" s="17">
        <v>2.0840000000000001</v>
      </c>
      <c r="D162" s="17">
        <f t="shared" si="10"/>
        <v>-4.4999999999999929E-2</v>
      </c>
      <c r="E162" s="17">
        <f t="shared" si="11"/>
        <v>1</v>
      </c>
      <c r="F162" s="17">
        <f t="shared" si="12"/>
        <v>0</v>
      </c>
      <c r="G162" s="17">
        <f t="shared" si="13"/>
        <v>0</v>
      </c>
      <c r="H162" s="17">
        <f t="shared" si="14"/>
        <v>0</v>
      </c>
    </row>
    <row r="163" spans="1:8" x14ac:dyDescent="0.25">
      <c r="A163" s="21">
        <v>42237</v>
      </c>
      <c r="B163" s="17" t="str">
        <f>[5]!YBHIST("10 Year Treasury",$A163,"YldtoMat","govt","")</f>
        <v>E</v>
      </c>
      <c r="C163" s="17">
        <v>2.052</v>
      </c>
      <c r="D163" s="17">
        <f t="shared" si="10"/>
        <v>-3.2000000000000028E-2</v>
      </c>
      <c r="E163" s="17">
        <f t="shared" si="11"/>
        <v>1</v>
      </c>
      <c r="F163" s="17">
        <f t="shared" si="12"/>
        <v>0</v>
      </c>
      <c r="G163" s="17">
        <f t="shared" si="13"/>
        <v>0</v>
      </c>
      <c r="H163" s="17">
        <f t="shared" si="14"/>
        <v>0</v>
      </c>
    </row>
    <row r="164" spans="1:8" x14ac:dyDescent="0.25">
      <c r="A164" s="21">
        <v>42240</v>
      </c>
      <c r="B164" s="17" t="str">
        <f>[5]!YBHIST("10 Year Treasury",$A164,"YldtoMat","govt","")</f>
        <v>E</v>
      </c>
      <c r="C164" s="17">
        <v>1.9930000000000001</v>
      </c>
      <c r="D164" s="17">
        <f t="shared" si="10"/>
        <v>-5.8999999999999941E-2</v>
      </c>
      <c r="E164" s="17">
        <f t="shared" si="11"/>
        <v>0</v>
      </c>
      <c r="F164" s="17">
        <f t="shared" si="12"/>
        <v>1</v>
      </c>
      <c r="G164" s="17">
        <f t="shared" si="13"/>
        <v>0</v>
      </c>
      <c r="H164" s="17">
        <f t="shared" si="14"/>
        <v>0</v>
      </c>
    </row>
    <row r="165" spans="1:8" x14ac:dyDescent="0.25">
      <c r="A165" s="21">
        <v>42241</v>
      </c>
      <c r="B165" s="17" t="str">
        <f>[5]!YBHIST("10 Year Treasury",$A165,"YldtoMat","govt","")</f>
        <v>E</v>
      </c>
      <c r="C165" s="17">
        <v>2.1309999999999998</v>
      </c>
      <c r="D165" s="17">
        <f t="shared" si="10"/>
        <v>0.13799999999999968</v>
      </c>
      <c r="E165" s="17">
        <f t="shared" si="11"/>
        <v>0</v>
      </c>
      <c r="F165" s="17">
        <f t="shared" si="12"/>
        <v>0</v>
      </c>
      <c r="G165" s="17">
        <f t="shared" si="13"/>
        <v>1</v>
      </c>
      <c r="H165" s="17">
        <f t="shared" si="14"/>
        <v>0</v>
      </c>
    </row>
    <row r="166" spans="1:8" x14ac:dyDescent="0.25">
      <c r="A166" s="21">
        <v>42242</v>
      </c>
      <c r="B166" s="17" t="str">
        <f>[5]!YBHIST("10 Year Treasury",$A166,"YldtoMat","govt","")</f>
        <v>E</v>
      </c>
      <c r="C166" s="17">
        <v>2.17</v>
      </c>
      <c r="D166" s="17">
        <f t="shared" si="10"/>
        <v>3.9000000000000146E-2</v>
      </c>
      <c r="E166" s="17">
        <f t="shared" si="11"/>
        <v>1</v>
      </c>
      <c r="F166" s="17">
        <f t="shared" si="12"/>
        <v>0</v>
      </c>
      <c r="G166" s="17">
        <f t="shared" si="13"/>
        <v>0</v>
      </c>
      <c r="H166" s="17">
        <f t="shared" si="14"/>
        <v>0</v>
      </c>
    </row>
    <row r="167" spans="1:8" x14ac:dyDescent="0.25">
      <c r="A167" s="21">
        <v>42243</v>
      </c>
      <c r="B167" s="17" t="str">
        <f>[5]!YBHIST("10 Year Treasury",$A167,"YldtoMat","govt","")</f>
        <v>E</v>
      </c>
      <c r="C167" s="17">
        <v>2.1659999999999999</v>
      </c>
      <c r="D167" s="17">
        <f t="shared" si="10"/>
        <v>-4.0000000000000036E-3</v>
      </c>
      <c r="E167" s="17">
        <f t="shared" si="11"/>
        <v>1</v>
      </c>
      <c r="F167" s="17">
        <f t="shared" si="12"/>
        <v>0</v>
      </c>
      <c r="G167" s="17">
        <f t="shared" si="13"/>
        <v>0</v>
      </c>
      <c r="H167" s="17">
        <f t="shared" si="14"/>
        <v>0</v>
      </c>
    </row>
    <row r="168" spans="1:8" x14ac:dyDescent="0.25">
      <c r="A168" s="21">
        <v>42244</v>
      </c>
      <c r="B168" s="17" t="str">
        <f>[5]!YBHIST("10 Year Treasury",$A168,"YldtoMat","govt","")</f>
        <v>E</v>
      </c>
      <c r="C168" s="17">
        <v>2.1819999999999999</v>
      </c>
      <c r="D168" s="17">
        <f t="shared" si="10"/>
        <v>1.6000000000000014E-2</v>
      </c>
      <c r="E168" s="17">
        <f t="shared" si="11"/>
        <v>1</v>
      </c>
      <c r="F168" s="17">
        <f t="shared" si="12"/>
        <v>0</v>
      </c>
      <c r="G168" s="17">
        <f t="shared" si="13"/>
        <v>0</v>
      </c>
      <c r="H168" s="17">
        <f t="shared" si="14"/>
        <v>0</v>
      </c>
    </row>
    <row r="169" spans="1:8" x14ac:dyDescent="0.25">
      <c r="A169" s="21">
        <v>42247</v>
      </c>
      <c r="B169" s="17" t="str">
        <f>[5]!YBHIST("10 Year Treasury",$A169,"YldtoMat","govt","")</f>
        <v>E</v>
      </c>
      <c r="C169" s="17">
        <v>2.198</v>
      </c>
      <c r="D169" s="17">
        <f t="shared" si="10"/>
        <v>1.6000000000000014E-2</v>
      </c>
      <c r="E169" s="17">
        <f t="shared" si="11"/>
        <v>1</v>
      </c>
      <c r="F169" s="17">
        <f t="shared" si="12"/>
        <v>0</v>
      </c>
      <c r="G169" s="17">
        <f t="shared" si="13"/>
        <v>0</v>
      </c>
      <c r="H169" s="17">
        <f t="shared" si="14"/>
        <v>0</v>
      </c>
    </row>
    <row r="170" spans="1:8" x14ac:dyDescent="0.25">
      <c r="A170" s="21">
        <v>42248</v>
      </c>
      <c r="B170" s="17" t="str">
        <f>[5]!YBHIST("10 Year Treasury",$A170,"YldtoMat","govt","")</f>
        <v>E</v>
      </c>
      <c r="C170" s="17">
        <v>2.1720000000000002</v>
      </c>
      <c r="D170" s="17">
        <f t="shared" si="10"/>
        <v>-2.5999999999999801E-2</v>
      </c>
      <c r="E170" s="17">
        <f t="shared" si="11"/>
        <v>1</v>
      </c>
      <c r="F170" s="17">
        <f t="shared" si="12"/>
        <v>0</v>
      </c>
      <c r="G170" s="17">
        <f t="shared" si="13"/>
        <v>0</v>
      </c>
      <c r="H170" s="17">
        <f t="shared" si="14"/>
        <v>0</v>
      </c>
    </row>
    <row r="171" spans="1:8" x14ac:dyDescent="0.25">
      <c r="A171" s="21">
        <v>42249</v>
      </c>
      <c r="B171" s="17" t="str">
        <f>[5]!YBHIST("10 Year Treasury",$A171,"YldtoMat","govt","")</f>
        <v>E</v>
      </c>
      <c r="C171" s="17">
        <v>2.1909999999999998</v>
      </c>
      <c r="D171" s="17">
        <f t="shared" si="10"/>
        <v>1.8999999999999684E-2</v>
      </c>
      <c r="E171" s="17">
        <f t="shared" si="11"/>
        <v>1</v>
      </c>
      <c r="F171" s="17">
        <f t="shared" si="12"/>
        <v>0</v>
      </c>
      <c r="G171" s="17">
        <f t="shared" si="13"/>
        <v>0</v>
      </c>
      <c r="H171" s="17">
        <f t="shared" si="14"/>
        <v>0</v>
      </c>
    </row>
    <row r="172" spans="1:8" x14ac:dyDescent="0.25">
      <c r="A172" s="21">
        <v>42250</v>
      </c>
      <c r="B172" s="17" t="str">
        <f>[5]!YBHIST("10 Year Treasury",$A172,"YldtoMat","govt","")</f>
        <v>E</v>
      </c>
      <c r="C172" s="17">
        <v>2.1680000000000001</v>
      </c>
      <c r="D172" s="17">
        <f t="shared" si="10"/>
        <v>-2.2999999999999687E-2</v>
      </c>
      <c r="E172" s="17">
        <f t="shared" si="11"/>
        <v>1</v>
      </c>
      <c r="F172" s="17">
        <f t="shared" si="12"/>
        <v>0</v>
      </c>
      <c r="G172" s="17">
        <f t="shared" si="13"/>
        <v>0</v>
      </c>
      <c r="H172" s="17">
        <f t="shared" si="14"/>
        <v>0</v>
      </c>
    </row>
    <row r="173" spans="1:8" x14ac:dyDescent="0.25">
      <c r="A173" s="21">
        <v>42251</v>
      </c>
      <c r="B173" s="17" t="str">
        <f>[5]!YBHIST("10 Year Treasury",$A173,"YldtoMat","govt","")</f>
        <v>E</v>
      </c>
      <c r="C173" s="17">
        <v>2.1240000000000001</v>
      </c>
      <c r="D173" s="17">
        <f t="shared" si="10"/>
        <v>-4.4000000000000039E-2</v>
      </c>
      <c r="E173" s="17">
        <f t="shared" si="11"/>
        <v>1</v>
      </c>
      <c r="F173" s="17">
        <f t="shared" si="12"/>
        <v>0</v>
      </c>
      <c r="G173" s="17">
        <f t="shared" si="13"/>
        <v>0</v>
      </c>
      <c r="H173" s="17">
        <f t="shared" si="14"/>
        <v>0</v>
      </c>
    </row>
    <row r="174" spans="1:8" x14ac:dyDescent="0.25">
      <c r="A174" s="21">
        <v>42255</v>
      </c>
      <c r="B174" s="17" t="str">
        <f>[5]!YBHIST("10 Year Treasury",$A174,"YldtoMat","govt","")</f>
        <v>E</v>
      </c>
      <c r="C174" s="17">
        <v>2.1930000000000001</v>
      </c>
      <c r="D174" s="17">
        <f t="shared" si="10"/>
        <v>6.899999999999995E-2</v>
      </c>
      <c r="E174" s="17">
        <f t="shared" si="11"/>
        <v>0</v>
      </c>
      <c r="F174" s="17">
        <f t="shared" si="12"/>
        <v>1</v>
      </c>
      <c r="G174" s="17">
        <f t="shared" si="13"/>
        <v>0</v>
      </c>
      <c r="H174" s="17">
        <f t="shared" si="14"/>
        <v>0</v>
      </c>
    </row>
    <row r="175" spans="1:8" x14ac:dyDescent="0.25">
      <c r="A175" s="21">
        <v>42256</v>
      </c>
      <c r="B175" s="17" t="str">
        <f>[5]!YBHIST("10 Year Treasury",$A175,"YldtoMat","govt","")</f>
        <v>E</v>
      </c>
      <c r="C175" s="17">
        <v>2.1789999999999998</v>
      </c>
      <c r="D175" s="17">
        <f t="shared" si="10"/>
        <v>-1.4000000000000234E-2</v>
      </c>
      <c r="E175" s="17">
        <f t="shared" si="11"/>
        <v>1</v>
      </c>
      <c r="F175" s="17">
        <f t="shared" si="12"/>
        <v>0</v>
      </c>
      <c r="G175" s="17">
        <f t="shared" si="13"/>
        <v>0</v>
      </c>
      <c r="H175" s="17">
        <f t="shared" si="14"/>
        <v>0</v>
      </c>
    </row>
    <row r="176" spans="1:8" x14ac:dyDescent="0.25">
      <c r="A176" s="21">
        <v>42257</v>
      </c>
      <c r="B176" s="17" t="str">
        <f>[5]!YBHIST("10 Year Treasury",$A176,"YldtoMat","govt","")</f>
        <v>E</v>
      </c>
      <c r="C176" s="17">
        <v>2.2200000000000002</v>
      </c>
      <c r="D176" s="17">
        <f t="shared" si="10"/>
        <v>4.1000000000000369E-2</v>
      </c>
      <c r="E176" s="17">
        <f t="shared" si="11"/>
        <v>1</v>
      </c>
      <c r="F176" s="17">
        <f t="shared" si="12"/>
        <v>0</v>
      </c>
      <c r="G176" s="17">
        <f t="shared" si="13"/>
        <v>0</v>
      </c>
      <c r="H176" s="17">
        <f t="shared" si="14"/>
        <v>0</v>
      </c>
    </row>
    <row r="177" spans="1:8" x14ac:dyDescent="0.25">
      <c r="A177" s="21">
        <v>42258</v>
      </c>
      <c r="B177" s="17" t="str">
        <f>[5]!YBHIST("10 Year Treasury",$A177,"YldtoMat","govt","")</f>
        <v>E</v>
      </c>
      <c r="C177" s="17">
        <v>2.181</v>
      </c>
      <c r="D177" s="17">
        <f t="shared" si="10"/>
        <v>-3.9000000000000146E-2</v>
      </c>
      <c r="E177" s="17">
        <f t="shared" si="11"/>
        <v>1</v>
      </c>
      <c r="F177" s="17">
        <f t="shared" si="12"/>
        <v>0</v>
      </c>
      <c r="G177" s="17">
        <f t="shared" si="13"/>
        <v>0</v>
      </c>
      <c r="H177" s="17">
        <f t="shared" si="14"/>
        <v>0</v>
      </c>
    </row>
    <row r="178" spans="1:8" x14ac:dyDescent="0.25">
      <c r="A178" s="21">
        <v>42261</v>
      </c>
      <c r="B178" s="17" t="str">
        <f>[5]!YBHIST("10 Year Treasury",$A178,"YldtoMat","govt","")</f>
        <v>E</v>
      </c>
      <c r="C178" s="17">
        <v>2.1800000000000002</v>
      </c>
      <c r="D178" s="17">
        <f t="shared" si="10"/>
        <v>-9.9999999999988987E-4</v>
      </c>
      <c r="E178" s="17">
        <f t="shared" si="11"/>
        <v>1</v>
      </c>
      <c r="F178" s="17">
        <f t="shared" si="12"/>
        <v>0</v>
      </c>
      <c r="G178" s="17">
        <f t="shared" si="13"/>
        <v>0</v>
      </c>
      <c r="H178" s="17">
        <f t="shared" si="14"/>
        <v>0</v>
      </c>
    </row>
    <row r="179" spans="1:8" x14ac:dyDescent="0.25">
      <c r="A179" s="21">
        <v>42262</v>
      </c>
      <c r="B179" s="17" t="str">
        <f>[5]!YBHIST("10 Year Treasury",$A179,"YldtoMat","govt","")</f>
        <v>E</v>
      </c>
      <c r="C179" s="17">
        <v>2.2799999999999998</v>
      </c>
      <c r="D179" s="17">
        <f t="shared" si="10"/>
        <v>9.9999999999999645E-2</v>
      </c>
      <c r="E179" s="17">
        <f t="shared" si="11"/>
        <v>0</v>
      </c>
      <c r="F179" s="17">
        <f t="shared" si="12"/>
        <v>1</v>
      </c>
      <c r="G179" s="17">
        <f t="shared" si="13"/>
        <v>0</v>
      </c>
      <c r="H179" s="17">
        <f t="shared" si="14"/>
        <v>0</v>
      </c>
    </row>
    <row r="180" spans="1:8" x14ac:dyDescent="0.25">
      <c r="A180" s="21">
        <v>42263</v>
      </c>
      <c r="B180" s="17" t="str">
        <f>[5]!YBHIST("10 Year Treasury",$A180,"YldtoMat","govt","")</f>
        <v>E</v>
      </c>
      <c r="C180" s="17">
        <v>2.3010000000000002</v>
      </c>
      <c r="D180" s="17">
        <f t="shared" si="10"/>
        <v>2.1000000000000352E-2</v>
      </c>
      <c r="E180" s="17">
        <f t="shared" si="11"/>
        <v>1</v>
      </c>
      <c r="F180" s="17">
        <f t="shared" si="12"/>
        <v>0</v>
      </c>
      <c r="G180" s="17">
        <f t="shared" si="13"/>
        <v>0</v>
      </c>
      <c r="H180" s="17">
        <f t="shared" si="14"/>
        <v>0</v>
      </c>
    </row>
    <row r="181" spans="1:8" x14ac:dyDescent="0.25">
      <c r="A181" s="21">
        <v>42264</v>
      </c>
      <c r="B181" s="17" t="str">
        <f>[5]!YBHIST("10 Year Treasury",$A181,"YldtoMat","govt","")</f>
        <v>E</v>
      </c>
      <c r="C181" s="17">
        <v>2.2170000000000001</v>
      </c>
      <c r="D181" s="17">
        <f t="shared" si="10"/>
        <v>-8.4000000000000075E-2</v>
      </c>
      <c r="E181" s="17">
        <f t="shared" si="11"/>
        <v>0</v>
      </c>
      <c r="F181" s="17">
        <f t="shared" si="12"/>
        <v>1</v>
      </c>
      <c r="G181" s="17">
        <f t="shared" si="13"/>
        <v>0</v>
      </c>
      <c r="H181" s="17">
        <f t="shared" si="14"/>
        <v>0</v>
      </c>
    </row>
    <row r="182" spans="1:8" x14ac:dyDescent="0.25">
      <c r="A182" s="21">
        <v>42265</v>
      </c>
      <c r="B182" s="17" t="str">
        <f>[5]!YBHIST("10 Year Treasury",$A182,"YldtoMat","govt","")</f>
        <v>E</v>
      </c>
      <c r="C182" s="17">
        <v>2.1280000000000001</v>
      </c>
      <c r="D182" s="17">
        <f t="shared" si="10"/>
        <v>-8.8999999999999968E-2</v>
      </c>
      <c r="E182" s="17">
        <f t="shared" si="11"/>
        <v>0</v>
      </c>
      <c r="F182" s="17">
        <f t="shared" si="12"/>
        <v>1</v>
      </c>
      <c r="G182" s="17">
        <f t="shared" si="13"/>
        <v>0</v>
      </c>
      <c r="H182" s="17">
        <f t="shared" si="14"/>
        <v>0</v>
      </c>
    </row>
    <row r="183" spans="1:8" x14ac:dyDescent="0.25">
      <c r="A183" s="21">
        <v>42268</v>
      </c>
      <c r="B183" s="17" t="str">
        <f>[5]!YBHIST("10 Year Treasury",$A183,"YldtoMat","govt","")</f>
        <v>E</v>
      </c>
      <c r="C183" s="17">
        <v>2.2120000000000002</v>
      </c>
      <c r="D183" s="17">
        <f t="shared" si="10"/>
        <v>8.4000000000000075E-2</v>
      </c>
      <c r="E183" s="17">
        <f t="shared" si="11"/>
        <v>0</v>
      </c>
      <c r="F183" s="17">
        <f t="shared" si="12"/>
        <v>1</v>
      </c>
      <c r="G183" s="17">
        <f t="shared" si="13"/>
        <v>0</v>
      </c>
      <c r="H183" s="17">
        <f t="shared" si="14"/>
        <v>0</v>
      </c>
    </row>
    <row r="184" spans="1:8" x14ac:dyDescent="0.25">
      <c r="A184" s="21">
        <v>42269</v>
      </c>
      <c r="B184" s="17" t="str">
        <f>[5]!YBHIST("10 Year Treasury",$A184,"YldtoMat","govt","")</f>
        <v>E</v>
      </c>
      <c r="C184" s="17">
        <v>2.121</v>
      </c>
      <c r="D184" s="17">
        <f t="shared" si="10"/>
        <v>-9.1000000000000192E-2</v>
      </c>
      <c r="E184" s="17">
        <f t="shared" si="11"/>
        <v>0</v>
      </c>
      <c r="F184" s="17">
        <f t="shared" si="12"/>
        <v>1</v>
      </c>
      <c r="G184" s="17">
        <f t="shared" si="13"/>
        <v>0</v>
      </c>
      <c r="H184" s="17">
        <f t="shared" si="14"/>
        <v>0</v>
      </c>
    </row>
    <row r="185" spans="1:8" x14ac:dyDescent="0.25">
      <c r="A185" s="21">
        <v>42270</v>
      </c>
      <c r="B185" s="17" t="str">
        <f>[5]!YBHIST("10 Year Treasury",$A185,"YldtoMat","govt","")</f>
        <v>E</v>
      </c>
      <c r="C185" s="17">
        <v>2.1429999999999998</v>
      </c>
      <c r="D185" s="17">
        <f t="shared" si="10"/>
        <v>2.1999999999999797E-2</v>
      </c>
      <c r="E185" s="17">
        <f t="shared" si="11"/>
        <v>1</v>
      </c>
      <c r="F185" s="17">
        <f t="shared" si="12"/>
        <v>0</v>
      </c>
      <c r="G185" s="17">
        <f t="shared" si="13"/>
        <v>0</v>
      </c>
      <c r="H185" s="17">
        <f t="shared" si="14"/>
        <v>0</v>
      </c>
    </row>
    <row r="186" spans="1:8" x14ac:dyDescent="0.25">
      <c r="A186" s="21">
        <v>42271</v>
      </c>
      <c r="B186" s="17" t="str">
        <f>[5]!YBHIST("10 Year Treasury",$A186,"YldtoMat","govt","")</f>
        <v>E</v>
      </c>
      <c r="C186" s="17">
        <v>2.1179999999999999</v>
      </c>
      <c r="D186" s="17">
        <f t="shared" si="10"/>
        <v>-2.4999999999999911E-2</v>
      </c>
      <c r="E186" s="17">
        <f t="shared" si="11"/>
        <v>1</v>
      </c>
      <c r="F186" s="17">
        <f t="shared" si="12"/>
        <v>0</v>
      </c>
      <c r="G186" s="17">
        <f t="shared" si="13"/>
        <v>0</v>
      </c>
      <c r="H186" s="17">
        <f t="shared" si="14"/>
        <v>0</v>
      </c>
    </row>
    <row r="187" spans="1:8" x14ac:dyDescent="0.25">
      <c r="A187" s="21">
        <v>42272</v>
      </c>
      <c r="B187" s="17" t="str">
        <f>[5]!YBHIST("10 Year Treasury",$A187,"YldtoMat","govt","")</f>
        <v>E</v>
      </c>
      <c r="C187" s="17">
        <v>2.1659999999999999</v>
      </c>
      <c r="D187" s="17">
        <f t="shared" si="10"/>
        <v>4.8000000000000043E-2</v>
      </c>
      <c r="E187" s="17">
        <f t="shared" si="11"/>
        <v>1</v>
      </c>
      <c r="F187" s="17">
        <f t="shared" si="12"/>
        <v>0</v>
      </c>
      <c r="G187" s="17">
        <f t="shared" si="13"/>
        <v>0</v>
      </c>
      <c r="H187" s="17">
        <f t="shared" si="14"/>
        <v>0</v>
      </c>
    </row>
    <row r="188" spans="1:8" x14ac:dyDescent="0.25">
      <c r="A188" s="21">
        <v>42275</v>
      </c>
      <c r="B188" s="17" t="str">
        <f>[5]!YBHIST("10 Year Treasury",$A188,"YldtoMat","govt","")</f>
        <v>E</v>
      </c>
      <c r="C188" s="17">
        <v>2.093</v>
      </c>
      <c r="D188" s="17">
        <f t="shared" si="10"/>
        <v>-7.2999999999999954E-2</v>
      </c>
      <c r="E188" s="17">
        <f t="shared" si="11"/>
        <v>0</v>
      </c>
      <c r="F188" s="17">
        <f t="shared" si="12"/>
        <v>1</v>
      </c>
      <c r="G188" s="17">
        <f t="shared" si="13"/>
        <v>0</v>
      </c>
      <c r="H188" s="17">
        <f t="shared" si="14"/>
        <v>0</v>
      </c>
    </row>
    <row r="189" spans="1:8" x14ac:dyDescent="0.25">
      <c r="A189" s="21">
        <v>42276</v>
      </c>
      <c r="B189" s="17" t="str">
        <f>[5]!YBHIST("10 Year Treasury",$A189,"YldtoMat","govt","")</f>
        <v>E</v>
      </c>
      <c r="C189" s="17">
        <v>2.0529999999999999</v>
      </c>
      <c r="D189" s="17">
        <f t="shared" si="10"/>
        <v>-4.0000000000000036E-2</v>
      </c>
      <c r="E189" s="17">
        <f t="shared" si="11"/>
        <v>1</v>
      </c>
      <c r="F189" s="17">
        <f t="shared" si="12"/>
        <v>0</v>
      </c>
      <c r="G189" s="17">
        <f t="shared" si="13"/>
        <v>0</v>
      </c>
      <c r="H189" s="17">
        <f t="shared" si="14"/>
        <v>0</v>
      </c>
    </row>
    <row r="190" spans="1:8" x14ac:dyDescent="0.25">
      <c r="A190" s="21">
        <v>42277</v>
      </c>
      <c r="B190" s="17" t="str">
        <f>[5]!YBHIST("10 Year Treasury",$A190,"YldtoMat","govt","")</f>
        <v>E</v>
      </c>
      <c r="C190" s="17">
        <v>2.056</v>
      </c>
      <c r="D190" s="17">
        <f t="shared" si="10"/>
        <v>3.0000000000001137E-3</v>
      </c>
      <c r="E190" s="17">
        <f t="shared" si="11"/>
        <v>1</v>
      </c>
      <c r="F190" s="17">
        <f t="shared" si="12"/>
        <v>0</v>
      </c>
      <c r="G190" s="17">
        <f t="shared" si="13"/>
        <v>0</v>
      </c>
      <c r="H190" s="17">
        <f t="shared" si="14"/>
        <v>0</v>
      </c>
    </row>
    <row r="191" spans="1:8" x14ac:dyDescent="0.25">
      <c r="A191" s="21">
        <v>42278</v>
      </c>
      <c r="B191" s="17" t="str">
        <f>[5]!YBHIST("10 Year Treasury",$A191,"YldtoMat","govt","")</f>
        <v>E</v>
      </c>
      <c r="C191" s="17">
        <v>2.044</v>
      </c>
      <c r="D191" s="17">
        <f t="shared" si="10"/>
        <v>-1.2000000000000011E-2</v>
      </c>
      <c r="E191" s="17">
        <f t="shared" si="11"/>
        <v>1</v>
      </c>
      <c r="F191" s="17">
        <f t="shared" si="12"/>
        <v>0</v>
      </c>
      <c r="G191" s="17">
        <f t="shared" si="13"/>
        <v>0</v>
      </c>
      <c r="H191" s="17">
        <f t="shared" si="14"/>
        <v>0</v>
      </c>
    </row>
    <row r="192" spans="1:8" x14ac:dyDescent="0.25">
      <c r="A192" s="21">
        <v>42279</v>
      </c>
      <c r="B192" s="17" t="str">
        <f>[5]!YBHIST("10 Year Treasury",$A192,"YldtoMat","govt","")</f>
        <v>E</v>
      </c>
      <c r="C192" s="17">
        <v>1.9890000000000001</v>
      </c>
      <c r="D192" s="17">
        <f t="shared" si="10"/>
        <v>-5.4999999999999938E-2</v>
      </c>
      <c r="E192" s="17">
        <f t="shared" si="11"/>
        <v>0</v>
      </c>
      <c r="F192" s="17">
        <f t="shared" si="12"/>
        <v>1</v>
      </c>
      <c r="G192" s="17">
        <f t="shared" si="13"/>
        <v>0</v>
      </c>
      <c r="H192" s="17">
        <f t="shared" si="14"/>
        <v>0</v>
      </c>
    </row>
    <row r="193" spans="1:8" x14ac:dyDescent="0.25">
      <c r="A193" s="21">
        <v>42282</v>
      </c>
      <c r="B193" s="17" t="str">
        <f>[5]!YBHIST("10 Year Treasury",$A193,"YldtoMat","govt","")</f>
        <v>E</v>
      </c>
      <c r="C193" s="17">
        <v>2.0539999999999998</v>
      </c>
      <c r="D193" s="17">
        <f t="shared" si="10"/>
        <v>6.4999999999999725E-2</v>
      </c>
      <c r="E193" s="17">
        <f t="shared" si="11"/>
        <v>0</v>
      </c>
      <c r="F193" s="17">
        <f t="shared" si="12"/>
        <v>1</v>
      </c>
      <c r="G193" s="17">
        <f t="shared" si="13"/>
        <v>0</v>
      </c>
      <c r="H193" s="17">
        <f t="shared" si="14"/>
        <v>0</v>
      </c>
    </row>
    <row r="194" spans="1:8" x14ac:dyDescent="0.25">
      <c r="A194" s="21">
        <v>42283</v>
      </c>
      <c r="B194" s="17" t="str">
        <f>[5]!YBHIST("10 Year Treasury",$A194,"YldtoMat","govt","")</f>
        <v>E</v>
      </c>
      <c r="C194" s="17">
        <v>2.0329999999999999</v>
      </c>
      <c r="D194" s="17">
        <f t="shared" si="10"/>
        <v>-2.0999999999999908E-2</v>
      </c>
      <c r="E194" s="17">
        <f t="shared" si="11"/>
        <v>1</v>
      </c>
      <c r="F194" s="17">
        <f t="shared" si="12"/>
        <v>0</v>
      </c>
      <c r="G194" s="17">
        <f t="shared" si="13"/>
        <v>0</v>
      </c>
      <c r="H194" s="17">
        <f t="shared" si="14"/>
        <v>0</v>
      </c>
    </row>
    <row r="195" spans="1:8" x14ac:dyDescent="0.25">
      <c r="A195" s="21">
        <v>42284</v>
      </c>
      <c r="B195" s="17" t="str">
        <f>[5]!YBHIST("10 Year Treasury",$A195,"YldtoMat","govt","")</f>
        <v>E</v>
      </c>
      <c r="C195" s="17">
        <v>2.06</v>
      </c>
      <c r="D195" s="17">
        <f t="shared" si="10"/>
        <v>2.7000000000000135E-2</v>
      </c>
      <c r="E195" s="17">
        <f t="shared" si="11"/>
        <v>1</v>
      </c>
      <c r="F195" s="17">
        <f t="shared" si="12"/>
        <v>0</v>
      </c>
      <c r="G195" s="17">
        <f t="shared" si="13"/>
        <v>0</v>
      </c>
      <c r="H195" s="17">
        <f t="shared" si="14"/>
        <v>0</v>
      </c>
    </row>
    <row r="196" spans="1:8" x14ac:dyDescent="0.25">
      <c r="A196" s="21">
        <v>42285</v>
      </c>
      <c r="B196" s="17" t="str">
        <f>[5]!YBHIST("10 Year Treasury",$A196,"YldtoMat","govt","")</f>
        <v>E</v>
      </c>
      <c r="C196" s="17">
        <v>2.1080000000000001</v>
      </c>
      <c r="D196" s="17">
        <f t="shared" ref="D196:D259" si="15">C196-C195</f>
        <v>4.8000000000000043E-2</v>
      </c>
      <c r="E196" s="17">
        <f t="shared" ref="E196:E259" si="16">IF(INT(ABS(D196)*100/5)=0,1,0)</f>
        <v>1</v>
      </c>
      <c r="F196" s="17">
        <f t="shared" ref="F196:F259" si="17">IF(INT(ABS(D196)*100/5)=1,1,0)</f>
        <v>0</v>
      </c>
      <c r="G196" s="17">
        <f t="shared" ref="G196:G259" si="18">IF(INT(ABS(D196)*100/5)=2,1,0)</f>
        <v>0</v>
      </c>
      <c r="H196" s="17">
        <f t="shared" ref="H196:H259" si="19">IF(INT(ABS(D196)*100/5)=13,1,0)</f>
        <v>0</v>
      </c>
    </row>
    <row r="197" spans="1:8" x14ac:dyDescent="0.25">
      <c r="A197" s="21">
        <v>42286</v>
      </c>
      <c r="B197" s="17" t="str">
        <f>[5]!YBHIST("10 Year Treasury",$A197,"YldtoMat","govt","")</f>
        <v>E</v>
      </c>
      <c r="C197" s="17">
        <v>2.097</v>
      </c>
      <c r="D197" s="17">
        <f t="shared" si="15"/>
        <v>-1.1000000000000121E-2</v>
      </c>
      <c r="E197" s="17">
        <f t="shared" si="16"/>
        <v>1</v>
      </c>
      <c r="F197" s="17">
        <f t="shared" si="17"/>
        <v>0</v>
      </c>
      <c r="G197" s="17">
        <f t="shared" si="18"/>
        <v>0</v>
      </c>
      <c r="H197" s="17">
        <f t="shared" si="19"/>
        <v>0</v>
      </c>
    </row>
    <row r="198" spans="1:8" x14ac:dyDescent="0.25">
      <c r="A198" s="21">
        <v>42290</v>
      </c>
      <c r="B198" s="17" t="str">
        <f>[5]!YBHIST("10 Year Treasury",$A198,"YldtoMat","govt","")</f>
        <v>E</v>
      </c>
      <c r="C198" s="17">
        <v>2.0550000000000002</v>
      </c>
      <c r="D198" s="17">
        <f t="shared" si="15"/>
        <v>-4.1999999999999815E-2</v>
      </c>
      <c r="E198" s="17">
        <f t="shared" si="16"/>
        <v>1</v>
      </c>
      <c r="F198" s="17">
        <f t="shared" si="17"/>
        <v>0</v>
      </c>
      <c r="G198" s="17">
        <f t="shared" si="18"/>
        <v>0</v>
      </c>
      <c r="H198" s="17">
        <f t="shared" si="19"/>
        <v>0</v>
      </c>
    </row>
    <row r="199" spans="1:8" x14ac:dyDescent="0.25">
      <c r="A199" s="21">
        <v>42291</v>
      </c>
      <c r="B199" s="17" t="str">
        <f>[5]!YBHIST("10 Year Treasury",$A199,"YldtoMat","govt","")</f>
        <v>E</v>
      </c>
      <c r="C199" s="17">
        <v>1.9810000000000001</v>
      </c>
      <c r="D199" s="17">
        <f t="shared" si="15"/>
        <v>-7.4000000000000066E-2</v>
      </c>
      <c r="E199" s="17">
        <f t="shared" si="16"/>
        <v>0</v>
      </c>
      <c r="F199" s="17">
        <f t="shared" si="17"/>
        <v>1</v>
      </c>
      <c r="G199" s="17">
        <f t="shared" si="18"/>
        <v>0</v>
      </c>
      <c r="H199" s="17">
        <f t="shared" si="19"/>
        <v>0</v>
      </c>
    </row>
    <row r="200" spans="1:8" x14ac:dyDescent="0.25">
      <c r="A200" s="21">
        <v>42292</v>
      </c>
      <c r="B200" s="17" t="str">
        <f>[5]!YBHIST("10 Year Treasury",$A200,"YldtoMat","govt","")</f>
        <v>E</v>
      </c>
      <c r="C200" s="17">
        <v>2.0209999999999999</v>
      </c>
      <c r="D200" s="17">
        <f t="shared" si="15"/>
        <v>3.9999999999999813E-2</v>
      </c>
      <c r="E200" s="17">
        <f t="shared" si="16"/>
        <v>1</v>
      </c>
      <c r="F200" s="17">
        <f t="shared" si="17"/>
        <v>0</v>
      </c>
      <c r="G200" s="17">
        <f t="shared" si="18"/>
        <v>0</v>
      </c>
      <c r="H200" s="17">
        <f t="shared" si="19"/>
        <v>0</v>
      </c>
    </row>
    <row r="201" spans="1:8" x14ac:dyDescent="0.25">
      <c r="A201" s="21">
        <v>42293</v>
      </c>
      <c r="B201" s="17" t="str">
        <f>[5]!YBHIST("10 Year Treasury",$A201,"YldtoMat","govt","")</f>
        <v>E</v>
      </c>
      <c r="C201" s="17">
        <v>2.0249999999999999</v>
      </c>
      <c r="D201" s="17">
        <f t="shared" si="15"/>
        <v>4.0000000000000036E-3</v>
      </c>
      <c r="E201" s="17">
        <f t="shared" si="16"/>
        <v>1</v>
      </c>
      <c r="F201" s="17">
        <f t="shared" si="17"/>
        <v>0</v>
      </c>
      <c r="G201" s="17">
        <f t="shared" si="18"/>
        <v>0</v>
      </c>
      <c r="H201" s="17">
        <f t="shared" si="19"/>
        <v>0</v>
      </c>
    </row>
    <row r="202" spans="1:8" x14ac:dyDescent="0.25">
      <c r="A202" s="21">
        <v>42296</v>
      </c>
      <c r="B202" s="17" t="str">
        <f>[5]!YBHIST("10 Year Treasury",$A202,"YldtoMat","govt","")</f>
        <v>E</v>
      </c>
      <c r="C202" s="17">
        <v>2.0259999999999998</v>
      </c>
      <c r="D202" s="17">
        <f t="shared" si="15"/>
        <v>9.9999999999988987E-4</v>
      </c>
      <c r="E202" s="17">
        <f t="shared" si="16"/>
        <v>1</v>
      </c>
      <c r="F202" s="17">
        <f t="shared" si="17"/>
        <v>0</v>
      </c>
      <c r="G202" s="17">
        <f t="shared" si="18"/>
        <v>0</v>
      </c>
      <c r="H202" s="17">
        <f t="shared" si="19"/>
        <v>0</v>
      </c>
    </row>
    <row r="203" spans="1:8" x14ac:dyDescent="0.25">
      <c r="A203" s="21">
        <v>42297</v>
      </c>
      <c r="B203" s="17" t="str">
        <f>[5]!YBHIST("10 Year Treasury",$A203,"YldtoMat","govt","")</f>
        <v>E</v>
      </c>
      <c r="C203" s="17">
        <v>2.069</v>
      </c>
      <c r="D203" s="17">
        <f t="shared" si="15"/>
        <v>4.3000000000000149E-2</v>
      </c>
      <c r="E203" s="17">
        <f t="shared" si="16"/>
        <v>1</v>
      </c>
      <c r="F203" s="17">
        <f t="shared" si="17"/>
        <v>0</v>
      </c>
      <c r="G203" s="17">
        <f t="shared" si="18"/>
        <v>0</v>
      </c>
      <c r="H203" s="17">
        <f t="shared" si="19"/>
        <v>0</v>
      </c>
    </row>
    <row r="204" spans="1:8" x14ac:dyDescent="0.25">
      <c r="A204" s="21">
        <v>42298</v>
      </c>
      <c r="B204" s="17" t="str">
        <f>[5]!YBHIST("10 Year Treasury",$A204,"YldtoMat","govt","")</f>
        <v>E</v>
      </c>
      <c r="C204" s="17">
        <v>2.028</v>
      </c>
      <c r="D204" s="17">
        <f t="shared" si="15"/>
        <v>-4.0999999999999925E-2</v>
      </c>
      <c r="E204" s="17">
        <f t="shared" si="16"/>
        <v>1</v>
      </c>
      <c r="F204" s="17">
        <f t="shared" si="17"/>
        <v>0</v>
      </c>
      <c r="G204" s="17">
        <f t="shared" si="18"/>
        <v>0</v>
      </c>
      <c r="H204" s="17">
        <f t="shared" si="19"/>
        <v>0</v>
      </c>
    </row>
    <row r="205" spans="1:8" x14ac:dyDescent="0.25">
      <c r="A205" s="21">
        <v>42299</v>
      </c>
      <c r="B205" s="17" t="str">
        <f>[5]!YBHIST("10 Year Treasury",$A205,"YldtoMat","govt","")</f>
        <v>E</v>
      </c>
      <c r="C205" s="17">
        <v>2.0230000000000001</v>
      </c>
      <c r="D205" s="17">
        <f t="shared" si="15"/>
        <v>-4.9999999999998934E-3</v>
      </c>
      <c r="E205" s="17">
        <f t="shared" si="16"/>
        <v>1</v>
      </c>
      <c r="F205" s="17">
        <f t="shared" si="17"/>
        <v>0</v>
      </c>
      <c r="G205" s="17">
        <f t="shared" si="18"/>
        <v>0</v>
      </c>
      <c r="H205" s="17">
        <f t="shared" si="19"/>
        <v>0</v>
      </c>
    </row>
    <row r="206" spans="1:8" x14ac:dyDescent="0.25">
      <c r="A206" s="21">
        <v>42300</v>
      </c>
      <c r="B206" s="17" t="str">
        <f>[5]!YBHIST("10 Year Treasury",$A206,"YldtoMat","govt","")</f>
        <v>E</v>
      </c>
      <c r="C206" s="17">
        <v>2.081</v>
      </c>
      <c r="D206" s="17">
        <f t="shared" si="15"/>
        <v>5.7999999999999829E-2</v>
      </c>
      <c r="E206" s="17">
        <f t="shared" si="16"/>
        <v>0</v>
      </c>
      <c r="F206" s="17">
        <f t="shared" si="17"/>
        <v>1</v>
      </c>
      <c r="G206" s="17">
        <f t="shared" si="18"/>
        <v>0</v>
      </c>
      <c r="H206" s="17">
        <f t="shared" si="19"/>
        <v>0</v>
      </c>
    </row>
    <row r="207" spans="1:8" x14ac:dyDescent="0.25">
      <c r="A207" s="21">
        <v>42303</v>
      </c>
      <c r="B207" s="17" t="str">
        <f>[5]!YBHIST("10 Year Treasury",$A207,"YldtoMat","govt","")</f>
        <v>E</v>
      </c>
      <c r="C207" s="17">
        <v>2.0579999999999998</v>
      </c>
      <c r="D207" s="17">
        <f t="shared" si="15"/>
        <v>-2.3000000000000131E-2</v>
      </c>
      <c r="E207" s="17">
        <f t="shared" si="16"/>
        <v>1</v>
      </c>
      <c r="F207" s="17">
        <f t="shared" si="17"/>
        <v>0</v>
      </c>
      <c r="G207" s="17">
        <f t="shared" si="18"/>
        <v>0</v>
      </c>
      <c r="H207" s="17">
        <f t="shared" si="19"/>
        <v>0</v>
      </c>
    </row>
    <row r="208" spans="1:8" x14ac:dyDescent="0.25">
      <c r="A208" s="21">
        <v>42304</v>
      </c>
      <c r="B208" s="17" t="str">
        <f>[5]!YBHIST("10 Year Treasury",$A208,"YldtoMat","govt","")</f>
        <v>E</v>
      </c>
      <c r="C208" s="17">
        <v>2.028</v>
      </c>
      <c r="D208" s="17">
        <f t="shared" si="15"/>
        <v>-2.9999999999999805E-2</v>
      </c>
      <c r="E208" s="17">
        <f t="shared" si="16"/>
        <v>1</v>
      </c>
      <c r="F208" s="17">
        <f t="shared" si="17"/>
        <v>0</v>
      </c>
      <c r="G208" s="17">
        <f t="shared" si="18"/>
        <v>0</v>
      </c>
      <c r="H208" s="17">
        <f t="shared" si="19"/>
        <v>0</v>
      </c>
    </row>
    <row r="209" spans="1:8" x14ac:dyDescent="0.25">
      <c r="A209" s="21">
        <v>42305</v>
      </c>
      <c r="B209" s="17" t="str">
        <f>[5]!YBHIST("10 Year Treasury",$A209,"YldtoMat","govt","")</f>
        <v>E</v>
      </c>
      <c r="C209" s="17">
        <v>2.0920000000000001</v>
      </c>
      <c r="D209" s="17">
        <f t="shared" si="15"/>
        <v>6.4000000000000057E-2</v>
      </c>
      <c r="E209" s="17">
        <f t="shared" si="16"/>
        <v>0</v>
      </c>
      <c r="F209" s="17">
        <f t="shared" si="17"/>
        <v>1</v>
      </c>
      <c r="G209" s="17">
        <f t="shared" si="18"/>
        <v>0</v>
      </c>
      <c r="H209" s="17">
        <f t="shared" si="19"/>
        <v>0</v>
      </c>
    </row>
    <row r="210" spans="1:8" x14ac:dyDescent="0.25">
      <c r="A210" s="21">
        <v>42306</v>
      </c>
      <c r="B210" s="17" t="str">
        <f>[5]!YBHIST("10 Year Treasury",$A210,"YldtoMat","govt","")</f>
        <v>E</v>
      </c>
      <c r="C210" s="17">
        <v>2.1720000000000002</v>
      </c>
      <c r="D210" s="17">
        <f t="shared" si="15"/>
        <v>8.0000000000000071E-2</v>
      </c>
      <c r="E210" s="17">
        <f t="shared" si="16"/>
        <v>0</v>
      </c>
      <c r="F210" s="17">
        <f t="shared" si="17"/>
        <v>1</v>
      </c>
      <c r="G210" s="17">
        <f t="shared" si="18"/>
        <v>0</v>
      </c>
      <c r="H210" s="17">
        <f t="shared" si="19"/>
        <v>0</v>
      </c>
    </row>
    <row r="211" spans="1:8" x14ac:dyDescent="0.25">
      <c r="A211" s="21">
        <v>42307</v>
      </c>
      <c r="B211" s="17" t="str">
        <f>[5]!YBHIST("10 Year Treasury",$A211,"YldtoMat","govt","")</f>
        <v>E</v>
      </c>
      <c r="C211" s="17">
        <v>2.1480000000000001</v>
      </c>
      <c r="D211" s="17">
        <f t="shared" si="15"/>
        <v>-2.4000000000000021E-2</v>
      </c>
      <c r="E211" s="17">
        <f t="shared" si="16"/>
        <v>1</v>
      </c>
      <c r="F211" s="17">
        <f t="shared" si="17"/>
        <v>0</v>
      </c>
      <c r="G211" s="17">
        <f t="shared" si="18"/>
        <v>0</v>
      </c>
      <c r="H211" s="17">
        <f t="shared" si="19"/>
        <v>0</v>
      </c>
    </row>
    <row r="212" spans="1:8" x14ac:dyDescent="0.25">
      <c r="A212" s="21">
        <v>42310</v>
      </c>
      <c r="B212" s="17" t="str">
        <f>[5]!YBHIST("10 Year Treasury",$A212,"YldtoMat","govt","")</f>
        <v>E</v>
      </c>
      <c r="C212" s="17">
        <v>2.1850000000000001</v>
      </c>
      <c r="D212" s="17">
        <f t="shared" si="15"/>
        <v>3.6999999999999922E-2</v>
      </c>
      <c r="E212" s="17">
        <f t="shared" si="16"/>
        <v>1</v>
      </c>
      <c r="F212" s="17">
        <f t="shared" si="17"/>
        <v>0</v>
      </c>
      <c r="G212" s="17">
        <f t="shared" si="18"/>
        <v>0</v>
      </c>
      <c r="H212" s="17">
        <f t="shared" si="19"/>
        <v>0</v>
      </c>
    </row>
    <row r="213" spans="1:8" x14ac:dyDescent="0.25">
      <c r="A213" s="21">
        <v>42311</v>
      </c>
      <c r="B213" s="17" t="str">
        <f>[5]!YBHIST("10 Year Treasury",$A213,"YldtoMat","govt","")</f>
        <v>E</v>
      </c>
      <c r="C213" s="17">
        <v>2.2200000000000002</v>
      </c>
      <c r="D213" s="17">
        <f t="shared" si="15"/>
        <v>3.5000000000000142E-2</v>
      </c>
      <c r="E213" s="17">
        <f t="shared" si="16"/>
        <v>1</v>
      </c>
      <c r="F213" s="17">
        <f t="shared" si="17"/>
        <v>0</v>
      </c>
      <c r="G213" s="17">
        <f t="shared" si="18"/>
        <v>0</v>
      </c>
      <c r="H213" s="17">
        <f t="shared" si="19"/>
        <v>0</v>
      </c>
    </row>
    <row r="214" spans="1:8" x14ac:dyDescent="0.25">
      <c r="A214" s="21">
        <v>42312</v>
      </c>
      <c r="B214" s="17" t="str">
        <f>[5]!YBHIST("10 Year Treasury",$A214,"YldtoMat","govt","")</f>
        <v>E</v>
      </c>
      <c r="C214" s="17">
        <v>2.23</v>
      </c>
      <c r="D214" s="17">
        <f t="shared" si="15"/>
        <v>9.9999999999997868E-3</v>
      </c>
      <c r="E214" s="17">
        <f t="shared" si="16"/>
        <v>1</v>
      </c>
      <c r="F214" s="17">
        <f t="shared" si="17"/>
        <v>0</v>
      </c>
      <c r="G214" s="17">
        <f t="shared" si="18"/>
        <v>0</v>
      </c>
      <c r="H214" s="17">
        <f t="shared" si="19"/>
        <v>0</v>
      </c>
    </row>
    <row r="215" spans="1:8" x14ac:dyDescent="0.25">
      <c r="A215" s="21">
        <v>42313</v>
      </c>
      <c r="B215" s="17" t="str">
        <f>[5]!YBHIST("10 Year Treasury",$A215,"YldtoMat","govt","")</f>
        <v>E</v>
      </c>
      <c r="C215" s="17">
        <v>2.2450000000000001</v>
      </c>
      <c r="D215" s="17">
        <f t="shared" si="15"/>
        <v>1.5000000000000124E-2</v>
      </c>
      <c r="E215" s="17">
        <f t="shared" si="16"/>
        <v>1</v>
      </c>
      <c r="F215" s="17">
        <f t="shared" si="17"/>
        <v>0</v>
      </c>
      <c r="G215" s="17">
        <f t="shared" si="18"/>
        <v>0</v>
      </c>
      <c r="H215" s="17">
        <f t="shared" si="19"/>
        <v>0</v>
      </c>
    </row>
    <row r="216" spans="1:8" x14ac:dyDescent="0.25">
      <c r="A216" s="21">
        <v>42314</v>
      </c>
      <c r="B216" s="17" t="str">
        <f>[5]!YBHIST("10 Year Treasury",$A216,"YldtoMat","govt","")</f>
        <v>E</v>
      </c>
      <c r="C216" s="17">
        <v>2.3330000000000002</v>
      </c>
      <c r="D216" s="17">
        <f t="shared" si="15"/>
        <v>8.8000000000000078E-2</v>
      </c>
      <c r="E216" s="17">
        <f t="shared" si="16"/>
        <v>0</v>
      </c>
      <c r="F216" s="17">
        <f t="shared" si="17"/>
        <v>1</v>
      </c>
      <c r="G216" s="17">
        <f t="shared" si="18"/>
        <v>0</v>
      </c>
      <c r="H216" s="17">
        <f t="shared" si="19"/>
        <v>0</v>
      </c>
    </row>
    <row r="217" spans="1:8" x14ac:dyDescent="0.25">
      <c r="A217" s="21">
        <v>42317</v>
      </c>
      <c r="B217" s="17" t="str">
        <f>[5]!YBHIST("10 Year Treasury",$A217,"YldtoMat","govt","")</f>
        <v>E</v>
      </c>
      <c r="C217" s="17">
        <v>2.34</v>
      </c>
      <c r="D217" s="17">
        <f t="shared" si="15"/>
        <v>6.9999999999996732E-3</v>
      </c>
      <c r="E217" s="17">
        <f t="shared" si="16"/>
        <v>1</v>
      </c>
      <c r="F217" s="17">
        <f t="shared" si="17"/>
        <v>0</v>
      </c>
      <c r="G217" s="17">
        <f t="shared" si="18"/>
        <v>0</v>
      </c>
      <c r="H217" s="17">
        <f t="shared" si="19"/>
        <v>0</v>
      </c>
    </row>
    <row r="218" spans="1:8" x14ac:dyDescent="0.25">
      <c r="A218" s="21">
        <v>42318</v>
      </c>
      <c r="B218" s="17" t="str">
        <f>[5]!YBHIST("10 Year Treasury",$A218,"YldtoMat","govt","")</f>
        <v>E</v>
      </c>
      <c r="C218" s="17">
        <v>2.3220000000000001</v>
      </c>
      <c r="D218" s="17">
        <f t="shared" si="15"/>
        <v>-1.7999999999999794E-2</v>
      </c>
      <c r="E218" s="17">
        <f t="shared" si="16"/>
        <v>1</v>
      </c>
      <c r="F218" s="17">
        <f t="shared" si="17"/>
        <v>0</v>
      </c>
      <c r="G218" s="17">
        <f t="shared" si="18"/>
        <v>0</v>
      </c>
      <c r="H218" s="17">
        <f t="shared" si="19"/>
        <v>0</v>
      </c>
    </row>
    <row r="219" spans="1:8" x14ac:dyDescent="0.25">
      <c r="A219" s="21">
        <v>42320</v>
      </c>
      <c r="B219" s="17" t="str">
        <f>[5]!YBHIST("10 Year Treasury",$A219,"YldtoMat","govt","")</f>
        <v>E</v>
      </c>
      <c r="C219" s="17">
        <v>2.3170000000000002</v>
      </c>
      <c r="D219" s="17">
        <f t="shared" si="15"/>
        <v>-4.9999999999998934E-3</v>
      </c>
      <c r="E219" s="17">
        <f t="shared" si="16"/>
        <v>1</v>
      </c>
      <c r="F219" s="17">
        <f t="shared" si="17"/>
        <v>0</v>
      </c>
      <c r="G219" s="17">
        <f t="shared" si="18"/>
        <v>0</v>
      </c>
      <c r="H219" s="17">
        <f t="shared" si="19"/>
        <v>0</v>
      </c>
    </row>
    <row r="220" spans="1:8" x14ac:dyDescent="0.25">
      <c r="A220" s="21">
        <v>42321</v>
      </c>
      <c r="B220" s="17" t="str">
        <f>[5]!YBHIST("10 Year Treasury",$A220,"YldtoMat","govt","")</f>
        <v>E</v>
      </c>
      <c r="C220" s="17">
        <v>2.2799999999999998</v>
      </c>
      <c r="D220" s="17">
        <f t="shared" si="15"/>
        <v>-3.7000000000000366E-2</v>
      </c>
      <c r="E220" s="17">
        <f t="shared" si="16"/>
        <v>1</v>
      </c>
      <c r="F220" s="17">
        <f t="shared" si="17"/>
        <v>0</v>
      </c>
      <c r="G220" s="17">
        <f t="shared" si="18"/>
        <v>0</v>
      </c>
      <c r="H220" s="17">
        <f t="shared" si="19"/>
        <v>0</v>
      </c>
    </row>
    <row r="221" spans="1:8" x14ac:dyDescent="0.25">
      <c r="A221" s="21">
        <v>42324</v>
      </c>
      <c r="B221" s="17" t="str">
        <f>[5]!YBHIST("10 Year Treasury",$A221,"YldtoMat","govt","")</f>
        <v>E</v>
      </c>
      <c r="C221" s="17">
        <v>2.2730000000000001</v>
      </c>
      <c r="D221" s="17">
        <f t="shared" si="15"/>
        <v>-6.9999999999996732E-3</v>
      </c>
      <c r="E221" s="17">
        <f t="shared" si="16"/>
        <v>1</v>
      </c>
      <c r="F221" s="17">
        <f t="shared" si="17"/>
        <v>0</v>
      </c>
      <c r="G221" s="17">
        <f t="shared" si="18"/>
        <v>0</v>
      </c>
      <c r="H221" s="17">
        <f t="shared" si="19"/>
        <v>0</v>
      </c>
    </row>
    <row r="222" spans="1:8" x14ac:dyDescent="0.25">
      <c r="A222" s="21">
        <v>42325</v>
      </c>
      <c r="B222" s="17" t="str">
        <f>[5]!YBHIST("10 Year Treasury",$A222,"YldtoMat","govt","")</f>
        <v>E</v>
      </c>
      <c r="C222" s="17">
        <v>2.2589999999999999</v>
      </c>
      <c r="D222" s="17">
        <f t="shared" si="15"/>
        <v>-1.4000000000000234E-2</v>
      </c>
      <c r="E222" s="17">
        <f t="shared" si="16"/>
        <v>1</v>
      </c>
      <c r="F222" s="17">
        <f t="shared" si="17"/>
        <v>0</v>
      </c>
      <c r="G222" s="17">
        <f t="shared" si="18"/>
        <v>0</v>
      </c>
      <c r="H222" s="17">
        <f t="shared" si="19"/>
        <v>0</v>
      </c>
    </row>
    <row r="223" spans="1:8" x14ac:dyDescent="0.25">
      <c r="A223" s="21">
        <v>42326</v>
      </c>
      <c r="B223" s="17" t="str">
        <f>[5]!YBHIST("10 Year Treasury",$A223,"YldtoMat","govt","")</f>
        <v>E</v>
      </c>
      <c r="C223" s="17">
        <v>2.2690000000000001</v>
      </c>
      <c r="D223" s="17">
        <f t="shared" si="15"/>
        <v>1.0000000000000231E-2</v>
      </c>
      <c r="E223" s="17">
        <f t="shared" si="16"/>
        <v>1</v>
      </c>
      <c r="F223" s="17">
        <f t="shared" si="17"/>
        <v>0</v>
      </c>
      <c r="G223" s="17">
        <f t="shared" si="18"/>
        <v>0</v>
      </c>
      <c r="H223" s="17">
        <f t="shared" si="19"/>
        <v>0</v>
      </c>
    </row>
    <row r="224" spans="1:8" x14ac:dyDescent="0.25">
      <c r="A224" s="21">
        <v>42327</v>
      </c>
      <c r="B224" s="17" t="str">
        <f>[5]!YBHIST("10 Year Treasury",$A224,"YldtoMat","govt","")</f>
        <v>E</v>
      </c>
      <c r="C224" s="17">
        <v>2.246</v>
      </c>
      <c r="D224" s="17">
        <f t="shared" si="15"/>
        <v>-2.3000000000000131E-2</v>
      </c>
      <c r="E224" s="17">
        <f t="shared" si="16"/>
        <v>1</v>
      </c>
      <c r="F224" s="17">
        <f t="shared" si="17"/>
        <v>0</v>
      </c>
      <c r="G224" s="17">
        <f t="shared" si="18"/>
        <v>0</v>
      </c>
      <c r="H224" s="17">
        <f t="shared" si="19"/>
        <v>0</v>
      </c>
    </row>
    <row r="225" spans="1:8" x14ac:dyDescent="0.25">
      <c r="A225" s="21">
        <v>42328</v>
      </c>
      <c r="B225" s="17" t="str">
        <f>[5]!YBHIST("10 Year Treasury",$A225,"YldtoMat","govt","")</f>
        <v>E</v>
      </c>
      <c r="C225" s="17">
        <v>2.262</v>
      </c>
      <c r="D225" s="17">
        <f t="shared" si="15"/>
        <v>1.6000000000000014E-2</v>
      </c>
      <c r="E225" s="17">
        <f t="shared" si="16"/>
        <v>1</v>
      </c>
      <c r="F225" s="17">
        <f t="shared" si="17"/>
        <v>0</v>
      </c>
      <c r="G225" s="17">
        <f t="shared" si="18"/>
        <v>0</v>
      </c>
      <c r="H225" s="17">
        <f t="shared" si="19"/>
        <v>0</v>
      </c>
    </row>
    <row r="226" spans="1:8" x14ac:dyDescent="0.25">
      <c r="A226" s="21">
        <v>42331</v>
      </c>
      <c r="B226" s="17" t="str">
        <f>[5]!YBHIST("10 Year Treasury",$A226,"YldtoMat","govt","")</f>
        <v>E</v>
      </c>
      <c r="C226" s="17">
        <v>2.2480000000000002</v>
      </c>
      <c r="D226" s="17">
        <f t="shared" si="15"/>
        <v>-1.399999999999979E-2</v>
      </c>
      <c r="E226" s="17">
        <f t="shared" si="16"/>
        <v>1</v>
      </c>
      <c r="F226" s="17">
        <f t="shared" si="17"/>
        <v>0</v>
      </c>
      <c r="G226" s="17">
        <f t="shared" si="18"/>
        <v>0</v>
      </c>
      <c r="H226" s="17">
        <f t="shared" si="19"/>
        <v>0</v>
      </c>
    </row>
    <row r="227" spans="1:8" x14ac:dyDescent="0.25">
      <c r="A227" s="21">
        <v>42332</v>
      </c>
      <c r="B227" s="17" t="str">
        <f>[5]!YBHIST("10 Year Treasury",$A227,"YldtoMat","govt","")</f>
        <v>E</v>
      </c>
      <c r="C227" s="17">
        <v>2.2410000000000001</v>
      </c>
      <c r="D227" s="17">
        <f t="shared" si="15"/>
        <v>-7.0000000000001172E-3</v>
      </c>
      <c r="E227" s="17">
        <f t="shared" si="16"/>
        <v>1</v>
      </c>
      <c r="F227" s="17">
        <f t="shared" si="17"/>
        <v>0</v>
      </c>
      <c r="G227" s="17">
        <f t="shared" si="18"/>
        <v>0</v>
      </c>
      <c r="H227" s="17">
        <f t="shared" si="19"/>
        <v>0</v>
      </c>
    </row>
    <row r="228" spans="1:8" x14ac:dyDescent="0.25">
      <c r="A228" s="21">
        <v>42333</v>
      </c>
      <c r="B228" s="17" t="str">
        <f>[5]!YBHIST("10 Year Treasury",$A228,"YldtoMat","govt","")</f>
        <v>E</v>
      </c>
      <c r="C228" s="17">
        <v>2.2320000000000002</v>
      </c>
      <c r="D228" s="17">
        <f t="shared" si="15"/>
        <v>-8.999999999999897E-3</v>
      </c>
      <c r="E228" s="17">
        <f t="shared" si="16"/>
        <v>1</v>
      </c>
      <c r="F228" s="17">
        <f t="shared" si="17"/>
        <v>0</v>
      </c>
      <c r="G228" s="17">
        <f t="shared" si="18"/>
        <v>0</v>
      </c>
      <c r="H228" s="17">
        <f t="shared" si="19"/>
        <v>0</v>
      </c>
    </row>
    <row r="229" spans="1:8" x14ac:dyDescent="0.25">
      <c r="A229" s="21">
        <v>42335</v>
      </c>
      <c r="B229" s="17" t="str">
        <f>[5]!YBHIST("10 Year Treasury",$A229,"YldtoMat","govt","")</f>
        <v>E</v>
      </c>
      <c r="C229" s="17">
        <v>2.2240000000000002</v>
      </c>
      <c r="D229" s="17">
        <f t="shared" si="15"/>
        <v>-8.0000000000000071E-3</v>
      </c>
      <c r="E229" s="17">
        <f t="shared" si="16"/>
        <v>1</v>
      </c>
      <c r="F229" s="17">
        <f t="shared" si="17"/>
        <v>0</v>
      </c>
      <c r="G229" s="17">
        <f t="shared" si="18"/>
        <v>0</v>
      </c>
      <c r="H229" s="17">
        <f t="shared" si="19"/>
        <v>0</v>
      </c>
    </row>
    <row r="230" spans="1:8" x14ac:dyDescent="0.25">
      <c r="A230" s="21">
        <v>42338</v>
      </c>
      <c r="B230" s="17" t="str">
        <f>[5]!YBHIST("10 Year Treasury",$A230,"YldtoMat","govt","")</f>
        <v>E</v>
      </c>
      <c r="C230" s="17">
        <v>2.2170000000000001</v>
      </c>
      <c r="D230" s="17">
        <f t="shared" si="15"/>
        <v>-7.0000000000001172E-3</v>
      </c>
      <c r="E230" s="17">
        <f t="shared" si="16"/>
        <v>1</v>
      </c>
      <c r="F230" s="17">
        <f t="shared" si="17"/>
        <v>0</v>
      </c>
      <c r="G230" s="17">
        <f t="shared" si="18"/>
        <v>0</v>
      </c>
      <c r="H230" s="17">
        <f t="shared" si="19"/>
        <v>0</v>
      </c>
    </row>
    <row r="231" spans="1:8" x14ac:dyDescent="0.25">
      <c r="A231" s="21">
        <v>42339</v>
      </c>
      <c r="B231" s="17" t="str">
        <f>[5]!YBHIST("10 Year Treasury",$A231,"YldtoMat","govt","")</f>
        <v>E</v>
      </c>
      <c r="C231" s="17">
        <v>2.1539999999999999</v>
      </c>
      <c r="D231" s="17">
        <f t="shared" si="15"/>
        <v>-6.3000000000000167E-2</v>
      </c>
      <c r="E231" s="17">
        <f t="shared" si="16"/>
        <v>0</v>
      </c>
      <c r="F231" s="17">
        <f t="shared" si="17"/>
        <v>1</v>
      </c>
      <c r="G231" s="17">
        <f t="shared" si="18"/>
        <v>0</v>
      </c>
      <c r="H231" s="17">
        <f t="shared" si="19"/>
        <v>0</v>
      </c>
    </row>
    <row r="232" spans="1:8" x14ac:dyDescent="0.25">
      <c r="A232" s="21">
        <v>42340</v>
      </c>
      <c r="B232" s="17" t="str">
        <f>[5]!YBHIST("10 Year Treasury",$A232,"YldtoMat","govt","")</f>
        <v>E</v>
      </c>
      <c r="C232" s="17">
        <v>2.1760000000000002</v>
      </c>
      <c r="D232" s="17">
        <f t="shared" si="15"/>
        <v>2.2000000000000242E-2</v>
      </c>
      <c r="E232" s="17">
        <f t="shared" si="16"/>
        <v>1</v>
      </c>
      <c r="F232" s="17">
        <f t="shared" si="17"/>
        <v>0</v>
      </c>
      <c r="G232" s="17">
        <f t="shared" si="18"/>
        <v>0</v>
      </c>
      <c r="H232" s="17">
        <f t="shared" si="19"/>
        <v>0</v>
      </c>
    </row>
    <row r="233" spans="1:8" x14ac:dyDescent="0.25">
      <c r="A233" s="21">
        <v>42341</v>
      </c>
      <c r="B233" s="17" t="str">
        <f>[5]!YBHIST("10 Year Treasury",$A233,"YldtoMat","govt","")</f>
        <v>E</v>
      </c>
      <c r="C233" s="17">
        <v>2.3279999999999998</v>
      </c>
      <c r="D233" s="17">
        <f t="shared" si="15"/>
        <v>0.15199999999999969</v>
      </c>
      <c r="E233" s="17">
        <f t="shared" si="16"/>
        <v>0</v>
      </c>
      <c r="F233" s="17">
        <f t="shared" si="17"/>
        <v>0</v>
      </c>
      <c r="G233" s="17">
        <f t="shared" si="18"/>
        <v>0</v>
      </c>
      <c r="H233" s="17">
        <f t="shared" si="19"/>
        <v>0</v>
      </c>
    </row>
    <row r="234" spans="1:8" x14ac:dyDescent="0.25">
      <c r="A234" s="21">
        <v>42342</v>
      </c>
      <c r="B234" s="17" t="str">
        <f>[5]!YBHIST("10 Year Treasury",$A234,"YldtoMat","govt","")</f>
        <v>E</v>
      </c>
      <c r="C234" s="17">
        <v>2.2730000000000001</v>
      </c>
      <c r="D234" s="17">
        <f t="shared" si="15"/>
        <v>-5.4999999999999716E-2</v>
      </c>
      <c r="E234" s="17">
        <f t="shared" si="16"/>
        <v>0</v>
      </c>
      <c r="F234" s="17">
        <f t="shared" si="17"/>
        <v>1</v>
      </c>
      <c r="G234" s="17">
        <f t="shared" si="18"/>
        <v>0</v>
      </c>
      <c r="H234" s="17">
        <f t="shared" si="19"/>
        <v>0</v>
      </c>
    </row>
    <row r="235" spans="1:8" x14ac:dyDescent="0.25">
      <c r="A235" s="21">
        <v>42345</v>
      </c>
      <c r="B235" s="17" t="str">
        <f>[5]!YBHIST("10 Year Treasury",$A235,"YldtoMat","govt","")</f>
        <v>E</v>
      </c>
      <c r="C235" s="17">
        <v>2.222</v>
      </c>
      <c r="D235" s="17">
        <f t="shared" si="15"/>
        <v>-5.1000000000000156E-2</v>
      </c>
      <c r="E235" s="17">
        <f t="shared" si="16"/>
        <v>0</v>
      </c>
      <c r="F235" s="17">
        <f t="shared" si="17"/>
        <v>1</v>
      </c>
      <c r="G235" s="17">
        <f t="shared" si="18"/>
        <v>0</v>
      </c>
      <c r="H235" s="17">
        <f t="shared" si="19"/>
        <v>0</v>
      </c>
    </row>
    <row r="236" spans="1:8" x14ac:dyDescent="0.25">
      <c r="A236" s="21">
        <v>42346</v>
      </c>
      <c r="B236" s="17" t="str">
        <f>[5]!YBHIST("10 Year Treasury",$A236,"YldtoMat","govt","")</f>
        <v>E</v>
      </c>
      <c r="C236" s="17">
        <v>2.238</v>
      </c>
      <c r="D236" s="17">
        <f t="shared" si="15"/>
        <v>1.6000000000000014E-2</v>
      </c>
      <c r="E236" s="17">
        <f t="shared" si="16"/>
        <v>1</v>
      </c>
      <c r="F236" s="17">
        <f t="shared" si="17"/>
        <v>0</v>
      </c>
      <c r="G236" s="17">
        <f t="shared" si="18"/>
        <v>0</v>
      </c>
      <c r="H236" s="17">
        <f t="shared" si="19"/>
        <v>0</v>
      </c>
    </row>
    <row r="237" spans="1:8" x14ac:dyDescent="0.25">
      <c r="A237" s="21">
        <v>42347</v>
      </c>
      <c r="B237" s="17" t="str">
        <f>[5]!YBHIST("10 Year Treasury",$A237,"YldtoMat","govt","")</f>
        <v>E</v>
      </c>
      <c r="C237" s="17">
        <v>2.2080000000000002</v>
      </c>
      <c r="D237" s="17">
        <f t="shared" si="15"/>
        <v>-2.9999999999999805E-2</v>
      </c>
      <c r="E237" s="17">
        <f t="shared" si="16"/>
        <v>1</v>
      </c>
      <c r="F237" s="17">
        <f t="shared" si="17"/>
        <v>0</v>
      </c>
      <c r="G237" s="17">
        <f t="shared" si="18"/>
        <v>0</v>
      </c>
      <c r="H237" s="17">
        <f t="shared" si="19"/>
        <v>0</v>
      </c>
    </row>
    <row r="238" spans="1:8" x14ac:dyDescent="0.25">
      <c r="A238" s="21">
        <v>42348</v>
      </c>
      <c r="B238" s="17" t="str">
        <f>[5]!YBHIST("10 Year Treasury",$A238,"YldtoMat","govt","")</f>
        <v>E</v>
      </c>
      <c r="C238" s="17">
        <v>2.238</v>
      </c>
      <c r="D238" s="17">
        <f t="shared" si="15"/>
        <v>2.9999999999999805E-2</v>
      </c>
      <c r="E238" s="17">
        <f t="shared" si="16"/>
        <v>1</v>
      </c>
      <c r="F238" s="17">
        <f t="shared" si="17"/>
        <v>0</v>
      </c>
      <c r="G238" s="17">
        <f t="shared" si="18"/>
        <v>0</v>
      </c>
      <c r="H238" s="17">
        <f t="shared" si="19"/>
        <v>0</v>
      </c>
    </row>
    <row r="239" spans="1:8" x14ac:dyDescent="0.25">
      <c r="A239" s="21">
        <v>42349</v>
      </c>
      <c r="B239" s="17" t="str">
        <f>[5]!YBHIST("10 Year Treasury",$A239,"YldtoMat","govt","")</f>
        <v>E</v>
      </c>
      <c r="C239" s="17">
        <v>2.1379999999999999</v>
      </c>
      <c r="D239" s="17">
        <f t="shared" si="15"/>
        <v>-0.10000000000000009</v>
      </c>
      <c r="E239" s="17">
        <f t="shared" si="16"/>
        <v>0</v>
      </c>
      <c r="F239" s="17">
        <f t="shared" si="17"/>
        <v>0</v>
      </c>
      <c r="G239" s="17">
        <f t="shared" si="18"/>
        <v>1</v>
      </c>
      <c r="H239" s="17">
        <f t="shared" si="19"/>
        <v>0</v>
      </c>
    </row>
    <row r="240" spans="1:8" x14ac:dyDescent="0.25">
      <c r="A240" s="21">
        <v>42352</v>
      </c>
      <c r="B240" s="17" t="str">
        <f>[5]!YBHIST("10 Year Treasury",$A240,"YldtoMat","govt","")</f>
        <v>E</v>
      </c>
      <c r="C240" s="17">
        <v>2.2250000000000001</v>
      </c>
      <c r="D240" s="17">
        <f t="shared" si="15"/>
        <v>8.7000000000000188E-2</v>
      </c>
      <c r="E240" s="17">
        <f t="shared" si="16"/>
        <v>0</v>
      </c>
      <c r="F240" s="17">
        <f t="shared" si="17"/>
        <v>1</v>
      </c>
      <c r="G240" s="17">
        <f t="shared" si="18"/>
        <v>0</v>
      </c>
      <c r="H240" s="17">
        <f t="shared" si="19"/>
        <v>0</v>
      </c>
    </row>
    <row r="241" spans="1:8" x14ac:dyDescent="0.25">
      <c r="A241" s="21">
        <v>42353</v>
      </c>
      <c r="B241" s="17" t="str">
        <f>[5]!YBHIST("10 Year Treasury",$A241,"YldtoMat","govt","")</f>
        <v>E</v>
      </c>
      <c r="C241" s="17">
        <v>2.266</v>
      </c>
      <c r="D241" s="17">
        <f t="shared" si="15"/>
        <v>4.0999999999999925E-2</v>
      </c>
      <c r="E241" s="17">
        <f t="shared" si="16"/>
        <v>1</v>
      </c>
      <c r="F241" s="17">
        <f t="shared" si="17"/>
        <v>0</v>
      </c>
      <c r="G241" s="17">
        <f t="shared" si="18"/>
        <v>0</v>
      </c>
      <c r="H241" s="17">
        <f t="shared" si="19"/>
        <v>0</v>
      </c>
    </row>
    <row r="242" spans="1:8" x14ac:dyDescent="0.25">
      <c r="A242" s="21">
        <v>42354</v>
      </c>
      <c r="B242" s="17" t="str">
        <f>[5]!YBHIST("10 Year Treasury",$A242,"YldtoMat","govt","")</f>
        <v>E</v>
      </c>
      <c r="C242" s="17">
        <v>2.2869999999999999</v>
      </c>
      <c r="D242" s="17">
        <f t="shared" si="15"/>
        <v>2.0999999999999908E-2</v>
      </c>
      <c r="E242" s="17">
        <f t="shared" si="16"/>
        <v>1</v>
      </c>
      <c r="F242" s="17">
        <f t="shared" si="17"/>
        <v>0</v>
      </c>
      <c r="G242" s="17">
        <f t="shared" si="18"/>
        <v>0</v>
      </c>
      <c r="H242" s="17">
        <f t="shared" si="19"/>
        <v>0</v>
      </c>
    </row>
    <row r="243" spans="1:8" x14ac:dyDescent="0.25">
      <c r="A243" s="21">
        <v>42355</v>
      </c>
      <c r="B243" s="17" t="str">
        <f>[5]!YBHIST("10 Year Treasury",$A243,"YldtoMat","govt","")</f>
        <v>E</v>
      </c>
      <c r="C243" s="17">
        <v>2.2360000000000002</v>
      </c>
      <c r="D243" s="17">
        <f t="shared" si="15"/>
        <v>-5.0999999999999712E-2</v>
      </c>
      <c r="E243" s="17">
        <f t="shared" si="16"/>
        <v>0</v>
      </c>
      <c r="F243" s="17">
        <f t="shared" si="17"/>
        <v>1</v>
      </c>
      <c r="G243" s="17">
        <f t="shared" si="18"/>
        <v>0</v>
      </c>
      <c r="H243" s="17">
        <f t="shared" si="19"/>
        <v>0</v>
      </c>
    </row>
    <row r="244" spans="1:8" x14ac:dyDescent="0.25">
      <c r="A244" s="21">
        <v>42356</v>
      </c>
      <c r="B244" s="17" t="str">
        <f>[5]!YBHIST("10 Year Treasury",$A244,"YldtoMat","govt","")</f>
        <v>E</v>
      </c>
      <c r="C244" s="17">
        <v>2.1949999999999998</v>
      </c>
      <c r="D244" s="17">
        <f t="shared" si="15"/>
        <v>-4.1000000000000369E-2</v>
      </c>
      <c r="E244" s="17">
        <f t="shared" si="16"/>
        <v>1</v>
      </c>
      <c r="F244" s="17">
        <f t="shared" si="17"/>
        <v>0</v>
      </c>
      <c r="G244" s="17">
        <f t="shared" si="18"/>
        <v>0</v>
      </c>
      <c r="H244" s="17">
        <f t="shared" si="19"/>
        <v>0</v>
      </c>
    </row>
    <row r="245" spans="1:8" x14ac:dyDescent="0.25">
      <c r="A245" s="21">
        <v>42359</v>
      </c>
      <c r="B245" s="17" t="str">
        <f>[5]!YBHIST("10 Year Treasury",$A245,"YldtoMat","govt","")</f>
        <v>E</v>
      </c>
      <c r="C245" s="17">
        <v>2.1970000000000001</v>
      </c>
      <c r="D245" s="17">
        <f t="shared" si="15"/>
        <v>2.0000000000002238E-3</v>
      </c>
      <c r="E245" s="17">
        <f t="shared" si="16"/>
        <v>1</v>
      </c>
      <c r="F245" s="17">
        <f t="shared" si="17"/>
        <v>0</v>
      </c>
      <c r="G245" s="17">
        <f t="shared" si="18"/>
        <v>0</v>
      </c>
      <c r="H245" s="17">
        <f t="shared" si="19"/>
        <v>0</v>
      </c>
    </row>
    <row r="246" spans="1:8" x14ac:dyDescent="0.25">
      <c r="A246" s="21">
        <v>42360</v>
      </c>
      <c r="B246" s="17" t="str">
        <f>[5]!YBHIST("10 Year Treasury",$A246,"YldtoMat","govt","")</f>
        <v>E</v>
      </c>
      <c r="C246" s="17">
        <v>2.2370000000000001</v>
      </c>
      <c r="D246" s="17">
        <f t="shared" si="15"/>
        <v>4.0000000000000036E-2</v>
      </c>
      <c r="E246" s="17">
        <f t="shared" si="16"/>
        <v>1</v>
      </c>
      <c r="F246" s="17">
        <f t="shared" si="17"/>
        <v>0</v>
      </c>
      <c r="G246" s="17">
        <f t="shared" si="18"/>
        <v>0</v>
      </c>
      <c r="H246" s="17">
        <f t="shared" si="19"/>
        <v>0</v>
      </c>
    </row>
    <row r="247" spans="1:8" x14ac:dyDescent="0.25">
      <c r="A247" s="21">
        <v>42361</v>
      </c>
      <c r="B247" s="17" t="str">
        <f>[5]!YBHIST("10 Year Treasury",$A247,"YldtoMat","govt","")</f>
        <v>E</v>
      </c>
      <c r="C247" s="17">
        <v>2.2639999999999998</v>
      </c>
      <c r="D247" s="17">
        <f t="shared" si="15"/>
        <v>2.6999999999999691E-2</v>
      </c>
      <c r="E247" s="17">
        <f t="shared" si="16"/>
        <v>1</v>
      </c>
      <c r="F247" s="17">
        <f t="shared" si="17"/>
        <v>0</v>
      </c>
      <c r="G247" s="17">
        <f t="shared" si="18"/>
        <v>0</v>
      </c>
      <c r="H247" s="17">
        <f t="shared" si="19"/>
        <v>0</v>
      </c>
    </row>
    <row r="248" spans="1:8" x14ac:dyDescent="0.25">
      <c r="A248" s="21">
        <v>42362</v>
      </c>
      <c r="B248" s="17" t="str">
        <f>[5]!YBHIST("10 Year Treasury",$A248,"YldtoMat","govt","")</f>
        <v>E</v>
      </c>
      <c r="C248" s="17">
        <v>2.2410000000000001</v>
      </c>
      <c r="D248" s="17">
        <f t="shared" si="15"/>
        <v>-2.2999999999999687E-2</v>
      </c>
      <c r="E248" s="17">
        <f t="shared" si="16"/>
        <v>1</v>
      </c>
      <c r="F248" s="17">
        <f t="shared" si="17"/>
        <v>0</v>
      </c>
      <c r="G248" s="17">
        <f t="shared" si="18"/>
        <v>0</v>
      </c>
      <c r="H248" s="17">
        <f t="shared" si="19"/>
        <v>0</v>
      </c>
    </row>
    <row r="249" spans="1:8" x14ac:dyDescent="0.25">
      <c r="A249" s="21">
        <v>42366</v>
      </c>
      <c r="B249" s="17" t="str">
        <f>[5]!YBHIST("10 Year Treasury",$A249,"YldtoMat","govt","")</f>
        <v>E</v>
      </c>
      <c r="C249" s="17">
        <v>2.2250000000000001</v>
      </c>
      <c r="D249" s="17">
        <f t="shared" si="15"/>
        <v>-1.6000000000000014E-2</v>
      </c>
      <c r="E249" s="17">
        <f t="shared" si="16"/>
        <v>1</v>
      </c>
      <c r="F249" s="17">
        <f t="shared" si="17"/>
        <v>0</v>
      </c>
      <c r="G249" s="17">
        <f t="shared" si="18"/>
        <v>0</v>
      </c>
      <c r="H249" s="17">
        <f t="shared" si="19"/>
        <v>0</v>
      </c>
    </row>
    <row r="250" spans="1:8" x14ac:dyDescent="0.25">
      <c r="A250" s="21">
        <v>42367</v>
      </c>
      <c r="B250" s="17" t="str">
        <f>[5]!YBHIST("10 Year Treasury",$A250,"YldtoMat","govt","")</f>
        <v>E</v>
      </c>
      <c r="C250" s="17">
        <v>2.3090000000000002</v>
      </c>
      <c r="D250" s="17">
        <f t="shared" si="15"/>
        <v>8.4000000000000075E-2</v>
      </c>
      <c r="E250" s="17">
        <f t="shared" si="16"/>
        <v>0</v>
      </c>
      <c r="F250" s="17">
        <f t="shared" si="17"/>
        <v>1</v>
      </c>
      <c r="G250" s="17">
        <f t="shared" si="18"/>
        <v>0</v>
      </c>
      <c r="H250" s="17">
        <f t="shared" si="19"/>
        <v>0</v>
      </c>
    </row>
    <row r="251" spans="1:8" x14ac:dyDescent="0.25">
      <c r="A251" s="21">
        <v>42368</v>
      </c>
      <c r="B251" s="17" t="str">
        <f>[5]!YBHIST("10 Year Treasury",$A251,"YldtoMat","govt","")</f>
        <v>E</v>
      </c>
      <c r="C251" s="17">
        <v>2.3050000000000002</v>
      </c>
      <c r="D251" s="17">
        <f t="shared" si="15"/>
        <v>-4.0000000000000036E-3</v>
      </c>
      <c r="E251" s="17">
        <f t="shared" si="16"/>
        <v>1</v>
      </c>
      <c r="F251" s="17">
        <f t="shared" si="17"/>
        <v>0</v>
      </c>
      <c r="G251" s="17">
        <f t="shared" si="18"/>
        <v>0</v>
      </c>
      <c r="H251" s="17">
        <f t="shared" si="19"/>
        <v>0</v>
      </c>
    </row>
    <row r="252" spans="1:8" x14ac:dyDescent="0.25">
      <c r="A252" s="21">
        <v>42369</v>
      </c>
      <c r="B252" s="17" t="str">
        <f>[5]!YBHIST("10 Year Treasury",$A252,"YldtoMat","govt","")</f>
        <v>E</v>
      </c>
      <c r="C252" s="17">
        <v>2.2730000000000001</v>
      </c>
      <c r="D252" s="17">
        <f t="shared" si="15"/>
        <v>-3.2000000000000028E-2</v>
      </c>
      <c r="E252" s="17">
        <f t="shared" si="16"/>
        <v>1</v>
      </c>
      <c r="F252" s="17">
        <f t="shared" si="17"/>
        <v>0</v>
      </c>
      <c r="G252" s="17">
        <f t="shared" si="18"/>
        <v>0</v>
      </c>
      <c r="H252" s="17">
        <f t="shared" si="19"/>
        <v>0</v>
      </c>
    </row>
    <row r="253" spans="1:8" x14ac:dyDescent="0.25">
      <c r="A253" s="21">
        <v>42373</v>
      </c>
      <c r="B253" s="17" t="str">
        <f>[5]!YBHIST("10 Year Treasury",$A253,"YldtoMat","govt","")</f>
        <v>E</v>
      </c>
      <c r="C253" s="17">
        <v>2.2410000000000001</v>
      </c>
      <c r="D253" s="17">
        <f t="shared" si="15"/>
        <v>-3.2000000000000028E-2</v>
      </c>
      <c r="E253" s="17">
        <f t="shared" si="16"/>
        <v>1</v>
      </c>
      <c r="F253" s="17">
        <f t="shared" si="17"/>
        <v>0</v>
      </c>
      <c r="G253" s="17">
        <f t="shared" si="18"/>
        <v>0</v>
      </c>
      <c r="H253" s="17">
        <f t="shared" si="19"/>
        <v>0</v>
      </c>
    </row>
    <row r="254" spans="1:8" x14ac:dyDescent="0.25">
      <c r="A254" s="21">
        <v>42374</v>
      </c>
      <c r="B254" s="17" t="str">
        <f>[5]!YBHIST("10 Year Treasury",$A254,"YldtoMat","govt","")</f>
        <v>E</v>
      </c>
      <c r="C254" s="17">
        <v>2.246</v>
      </c>
      <c r="D254" s="17">
        <f t="shared" si="15"/>
        <v>4.9999999999998934E-3</v>
      </c>
      <c r="E254" s="17">
        <f t="shared" si="16"/>
        <v>1</v>
      </c>
      <c r="F254" s="17">
        <f t="shared" si="17"/>
        <v>0</v>
      </c>
      <c r="G254" s="17">
        <f t="shared" si="18"/>
        <v>0</v>
      </c>
      <c r="H254" s="17">
        <f t="shared" si="19"/>
        <v>0</v>
      </c>
    </row>
    <row r="255" spans="1:8" x14ac:dyDescent="0.25">
      <c r="A255" s="21">
        <v>42375</v>
      </c>
      <c r="B255" s="17" t="str">
        <f>[5]!YBHIST("10 Year Treasury",$A255,"YldtoMat","govt","")</f>
        <v>E</v>
      </c>
      <c r="C255" s="17">
        <v>2.1760000000000002</v>
      </c>
      <c r="D255" s="17">
        <f t="shared" si="15"/>
        <v>-6.999999999999984E-2</v>
      </c>
      <c r="E255" s="17">
        <f t="shared" si="16"/>
        <v>0</v>
      </c>
      <c r="F255" s="17">
        <f t="shared" si="17"/>
        <v>1</v>
      </c>
      <c r="G255" s="17">
        <f t="shared" si="18"/>
        <v>0</v>
      </c>
      <c r="H255" s="17">
        <f t="shared" si="19"/>
        <v>0</v>
      </c>
    </row>
    <row r="256" spans="1:8" x14ac:dyDescent="0.25">
      <c r="A256" s="21">
        <v>42376</v>
      </c>
      <c r="B256" s="17" t="str">
        <f>[5]!YBHIST("10 Year Treasury",$A256,"YldtoMat","govt","")</f>
        <v>E</v>
      </c>
      <c r="C256" s="17">
        <v>2.153</v>
      </c>
      <c r="D256" s="17">
        <f t="shared" si="15"/>
        <v>-2.3000000000000131E-2</v>
      </c>
      <c r="E256" s="17">
        <f t="shared" si="16"/>
        <v>1</v>
      </c>
      <c r="F256" s="17">
        <f t="shared" si="17"/>
        <v>0</v>
      </c>
      <c r="G256" s="17">
        <f t="shared" si="18"/>
        <v>0</v>
      </c>
      <c r="H256" s="17">
        <f t="shared" si="19"/>
        <v>0</v>
      </c>
    </row>
    <row r="257" spans="1:8" x14ac:dyDescent="0.25">
      <c r="A257" s="21">
        <v>42377</v>
      </c>
      <c r="B257" s="17" t="str">
        <f>[5]!YBHIST("10 Year Treasury",$A257,"YldtoMat","govt","")</f>
        <v>E</v>
      </c>
      <c r="C257" s="17">
        <v>2.1309999999999998</v>
      </c>
      <c r="D257" s="17">
        <f t="shared" si="15"/>
        <v>-2.2000000000000242E-2</v>
      </c>
      <c r="E257" s="17">
        <f t="shared" si="16"/>
        <v>1</v>
      </c>
      <c r="F257" s="17">
        <f t="shared" si="17"/>
        <v>0</v>
      </c>
      <c r="G257" s="17">
        <f t="shared" si="18"/>
        <v>0</v>
      </c>
      <c r="H257" s="17">
        <f t="shared" si="19"/>
        <v>0</v>
      </c>
    </row>
    <row r="258" spans="1:8" x14ac:dyDescent="0.25">
      <c r="A258" s="21">
        <v>42380</v>
      </c>
      <c r="B258" s="17" t="str">
        <f>[5]!YBHIST("10 Year Treasury",$A258,"YldtoMat","govt","")</f>
        <v>E</v>
      </c>
      <c r="C258" s="17">
        <v>2.1560000000000001</v>
      </c>
      <c r="D258" s="17">
        <f t="shared" si="15"/>
        <v>2.5000000000000355E-2</v>
      </c>
      <c r="E258" s="17">
        <f t="shared" si="16"/>
        <v>1</v>
      </c>
      <c r="F258" s="17">
        <f t="shared" si="17"/>
        <v>0</v>
      </c>
      <c r="G258" s="17">
        <f t="shared" si="18"/>
        <v>0</v>
      </c>
      <c r="H258" s="17">
        <f t="shared" si="19"/>
        <v>0</v>
      </c>
    </row>
    <row r="259" spans="1:8" x14ac:dyDescent="0.25">
      <c r="A259" s="21">
        <v>42381</v>
      </c>
      <c r="B259" s="17" t="str">
        <f>[5]!YBHIST("10 Year Treasury",$A259,"YldtoMat","govt","")</f>
        <v>E</v>
      </c>
      <c r="C259" s="17">
        <v>2.1</v>
      </c>
      <c r="D259" s="17">
        <f t="shared" si="15"/>
        <v>-5.600000000000005E-2</v>
      </c>
      <c r="E259" s="17">
        <f t="shared" si="16"/>
        <v>0</v>
      </c>
      <c r="F259" s="17">
        <f t="shared" si="17"/>
        <v>1</v>
      </c>
      <c r="G259" s="17">
        <f t="shared" si="18"/>
        <v>0</v>
      </c>
      <c r="H259" s="17">
        <f t="shared" si="19"/>
        <v>0</v>
      </c>
    </row>
    <row r="260" spans="1:8" x14ac:dyDescent="0.25">
      <c r="A260" s="21">
        <v>42382</v>
      </c>
      <c r="B260" s="17" t="str">
        <f>[5]!YBHIST("10 Year Treasury",$A260,"YldtoMat","govt","")</f>
        <v>E</v>
      </c>
      <c r="C260" s="17">
        <v>2.0649999999999999</v>
      </c>
      <c r="D260" s="17">
        <f t="shared" ref="D260:D316" si="20">C260-C259</f>
        <v>-3.5000000000000142E-2</v>
      </c>
      <c r="E260" s="17">
        <f t="shared" ref="E260:E315" si="21">IF(INT(ABS(D260)*100/5)=0,1,0)</f>
        <v>1</v>
      </c>
      <c r="F260" s="17">
        <f t="shared" ref="F260:F316" si="22">IF(INT(ABS(D260)*100/5)=1,1,0)</f>
        <v>0</v>
      </c>
      <c r="G260" s="17">
        <f t="shared" ref="G260:G316" si="23">IF(INT(ABS(D260)*100/5)=2,1,0)</f>
        <v>0</v>
      </c>
      <c r="H260" s="17">
        <f t="shared" ref="H260:H316" si="24">IF(INT(ABS(D260)*100/5)=13,1,0)</f>
        <v>0</v>
      </c>
    </row>
    <row r="261" spans="1:8" x14ac:dyDescent="0.25">
      <c r="A261" s="21">
        <v>42383</v>
      </c>
      <c r="B261" s="17" t="str">
        <f>[5]!YBHIST("10 Year Treasury",$A261,"YldtoMat","govt","")</f>
        <v>E</v>
      </c>
      <c r="C261" s="17">
        <v>2.1</v>
      </c>
      <c r="D261" s="17">
        <f t="shared" si="20"/>
        <v>3.5000000000000142E-2</v>
      </c>
      <c r="E261" s="17">
        <f t="shared" si="21"/>
        <v>1</v>
      </c>
      <c r="F261" s="17">
        <f t="shared" si="22"/>
        <v>0</v>
      </c>
      <c r="G261" s="17">
        <f t="shared" si="23"/>
        <v>0</v>
      </c>
      <c r="H261" s="17">
        <f t="shared" si="24"/>
        <v>0</v>
      </c>
    </row>
    <row r="262" spans="1:8" x14ac:dyDescent="0.25">
      <c r="A262" s="21">
        <v>42384</v>
      </c>
      <c r="B262" s="17" t="str">
        <f>[5]!YBHIST("10 Year Treasury",$A262,"YldtoMat","govt","")</f>
        <v>E</v>
      </c>
      <c r="C262" s="17">
        <v>2.0310000000000001</v>
      </c>
      <c r="D262" s="17">
        <f t="shared" si="20"/>
        <v>-6.899999999999995E-2</v>
      </c>
      <c r="E262" s="17">
        <f t="shared" si="21"/>
        <v>0</v>
      </c>
      <c r="F262" s="17">
        <f t="shared" si="22"/>
        <v>1</v>
      </c>
      <c r="G262" s="17">
        <f t="shared" si="23"/>
        <v>0</v>
      </c>
      <c r="H262" s="17">
        <f t="shared" si="24"/>
        <v>0</v>
      </c>
    </row>
    <row r="263" spans="1:8" x14ac:dyDescent="0.25">
      <c r="A263" s="21">
        <v>42388</v>
      </c>
      <c r="B263" s="17" t="str">
        <f>[5]!YBHIST("10 Year Treasury",$A263,"YldtoMat","govt","")</f>
        <v>E</v>
      </c>
      <c r="C263" s="17">
        <v>2.0350000000000001</v>
      </c>
      <c r="D263" s="17">
        <f t="shared" si="20"/>
        <v>4.0000000000000036E-3</v>
      </c>
      <c r="E263" s="17">
        <f t="shared" si="21"/>
        <v>1</v>
      </c>
      <c r="F263" s="17">
        <f t="shared" si="22"/>
        <v>0</v>
      </c>
      <c r="G263" s="17">
        <f t="shared" si="23"/>
        <v>0</v>
      </c>
      <c r="H263" s="17">
        <f t="shared" si="24"/>
        <v>0</v>
      </c>
    </row>
    <row r="264" spans="1:8" x14ac:dyDescent="0.25">
      <c r="A264" s="21">
        <v>42389</v>
      </c>
      <c r="B264" s="17" t="str">
        <f>[5]!YBHIST("10 Year Treasury",$A264,"YldtoMat","govt","")</f>
        <v>E</v>
      </c>
      <c r="C264" s="17">
        <v>1.984</v>
      </c>
      <c r="D264" s="17">
        <f t="shared" si="20"/>
        <v>-5.1000000000000156E-2</v>
      </c>
      <c r="E264" s="17">
        <f t="shared" si="21"/>
        <v>0</v>
      </c>
      <c r="F264" s="17">
        <f t="shared" si="22"/>
        <v>1</v>
      </c>
      <c r="G264" s="17">
        <f t="shared" si="23"/>
        <v>0</v>
      </c>
      <c r="H264" s="17">
        <f t="shared" si="24"/>
        <v>0</v>
      </c>
    </row>
    <row r="265" spans="1:8" x14ac:dyDescent="0.25">
      <c r="A265" s="21">
        <v>42390</v>
      </c>
      <c r="B265" s="17" t="str">
        <f>[5]!YBHIST("10 Year Treasury",$A265,"YldtoMat","govt","")</f>
        <v>E</v>
      </c>
      <c r="C265" s="17">
        <v>2.0169999999999999</v>
      </c>
      <c r="D265" s="17">
        <f t="shared" si="20"/>
        <v>3.2999999999999918E-2</v>
      </c>
      <c r="E265" s="17">
        <f t="shared" si="21"/>
        <v>1</v>
      </c>
      <c r="F265" s="17">
        <f t="shared" si="22"/>
        <v>0</v>
      </c>
      <c r="G265" s="17">
        <f t="shared" si="23"/>
        <v>0</v>
      </c>
      <c r="H265" s="17">
        <f t="shared" si="24"/>
        <v>0</v>
      </c>
    </row>
    <row r="266" spans="1:8" x14ac:dyDescent="0.25">
      <c r="A266" s="21">
        <v>42391</v>
      </c>
      <c r="B266" s="17" t="str">
        <f>[5]!YBHIST("10 Year Treasury",$A266,"YldtoMat","govt","")</f>
        <v>E</v>
      </c>
      <c r="C266" s="17">
        <v>2.048</v>
      </c>
      <c r="D266" s="17">
        <f t="shared" si="20"/>
        <v>3.1000000000000139E-2</v>
      </c>
      <c r="E266" s="17">
        <f t="shared" si="21"/>
        <v>1</v>
      </c>
      <c r="F266" s="17">
        <f t="shared" si="22"/>
        <v>0</v>
      </c>
      <c r="G266" s="17">
        <f t="shared" si="23"/>
        <v>0</v>
      </c>
      <c r="H266" s="17">
        <f t="shared" si="24"/>
        <v>0</v>
      </c>
    </row>
    <row r="267" spans="1:8" x14ac:dyDescent="0.25">
      <c r="A267" s="21">
        <v>42394</v>
      </c>
      <c r="B267" s="17" t="str">
        <f>[5]!YBHIST("10 Year Treasury",$A267,"YldtoMat","govt","")</f>
        <v>E</v>
      </c>
      <c r="C267" s="17">
        <v>2.02</v>
      </c>
      <c r="D267" s="17">
        <f t="shared" si="20"/>
        <v>-2.8000000000000025E-2</v>
      </c>
      <c r="E267" s="17">
        <f t="shared" si="21"/>
        <v>1</v>
      </c>
      <c r="F267" s="17">
        <f t="shared" si="22"/>
        <v>0</v>
      </c>
      <c r="G267" s="17">
        <f t="shared" si="23"/>
        <v>0</v>
      </c>
      <c r="H267" s="17">
        <f t="shared" si="24"/>
        <v>0</v>
      </c>
    </row>
    <row r="268" spans="1:8" x14ac:dyDescent="0.25">
      <c r="A268" s="21">
        <v>42395</v>
      </c>
      <c r="B268" s="17" t="str">
        <f>[5]!YBHIST("10 Year Treasury",$A268,"YldtoMat","govt","")</f>
        <v>E</v>
      </c>
      <c r="C268" s="17">
        <v>1.994</v>
      </c>
      <c r="D268" s="17">
        <f t="shared" si="20"/>
        <v>-2.6000000000000023E-2</v>
      </c>
      <c r="E268" s="17">
        <f t="shared" si="21"/>
        <v>1</v>
      </c>
      <c r="F268" s="17">
        <f t="shared" si="22"/>
        <v>0</v>
      </c>
      <c r="G268" s="17">
        <f t="shared" si="23"/>
        <v>0</v>
      </c>
      <c r="H268" s="17">
        <f t="shared" si="24"/>
        <v>0</v>
      </c>
    </row>
    <row r="269" spans="1:8" x14ac:dyDescent="0.25">
      <c r="A269" s="21">
        <v>42396</v>
      </c>
      <c r="B269" s="17" t="str">
        <f>[5]!YBHIST("10 Year Treasury",$A269,"YldtoMat","govt","")</f>
        <v>E</v>
      </c>
      <c r="C269" s="17">
        <v>2.0030000000000001</v>
      </c>
      <c r="D269" s="17">
        <f t="shared" si="20"/>
        <v>9.000000000000119E-3</v>
      </c>
      <c r="E269" s="17">
        <f t="shared" si="21"/>
        <v>1</v>
      </c>
      <c r="F269" s="17">
        <f t="shared" si="22"/>
        <v>0</v>
      </c>
      <c r="G269" s="17">
        <f t="shared" si="23"/>
        <v>0</v>
      </c>
      <c r="H269" s="17">
        <f t="shared" si="24"/>
        <v>0</v>
      </c>
    </row>
    <row r="270" spans="1:8" x14ac:dyDescent="0.25">
      <c r="A270" s="21">
        <v>42397</v>
      </c>
      <c r="B270" s="17" t="str">
        <f>[5]!YBHIST("10 Year Treasury",$A270,"YldtoMat","govt","")</f>
        <v>E</v>
      </c>
      <c r="C270" s="17">
        <v>1.9850000000000001</v>
      </c>
      <c r="D270" s="17">
        <f t="shared" si="20"/>
        <v>-1.8000000000000016E-2</v>
      </c>
      <c r="E270" s="17">
        <f t="shared" si="21"/>
        <v>1</v>
      </c>
      <c r="F270" s="17">
        <f t="shared" si="22"/>
        <v>0</v>
      </c>
      <c r="G270" s="17">
        <f t="shared" si="23"/>
        <v>0</v>
      </c>
      <c r="H270" s="17">
        <f t="shared" si="24"/>
        <v>0</v>
      </c>
    </row>
    <row r="271" spans="1:8" x14ac:dyDescent="0.25">
      <c r="A271" s="21">
        <v>42398</v>
      </c>
      <c r="B271" s="17" t="str">
        <f>[5]!YBHIST("10 Year Treasury",$A271,"YldtoMat","govt","")</f>
        <v>E</v>
      </c>
      <c r="C271" s="17">
        <v>1.9259999999999999</v>
      </c>
      <c r="D271" s="17">
        <f t="shared" si="20"/>
        <v>-5.9000000000000163E-2</v>
      </c>
      <c r="E271" s="17">
        <f t="shared" si="21"/>
        <v>0</v>
      </c>
      <c r="F271" s="17">
        <f t="shared" si="22"/>
        <v>1</v>
      </c>
      <c r="G271" s="17">
        <f t="shared" si="23"/>
        <v>0</v>
      </c>
      <c r="H271" s="17">
        <f t="shared" si="24"/>
        <v>0</v>
      </c>
    </row>
    <row r="272" spans="1:8" x14ac:dyDescent="0.25">
      <c r="A272" s="21">
        <v>42401</v>
      </c>
      <c r="B272" s="17" t="str">
        <f>[5]!YBHIST("10 Year Treasury",$A272,"YldtoMat","govt","")</f>
        <v>E</v>
      </c>
      <c r="C272" s="17">
        <v>1.964</v>
      </c>
      <c r="D272" s="17">
        <f t="shared" si="20"/>
        <v>3.8000000000000034E-2</v>
      </c>
      <c r="E272" s="17">
        <f t="shared" si="21"/>
        <v>1</v>
      </c>
      <c r="F272" s="17">
        <f t="shared" si="22"/>
        <v>0</v>
      </c>
      <c r="G272" s="17">
        <f t="shared" si="23"/>
        <v>0</v>
      </c>
      <c r="H272" s="17">
        <f t="shared" si="24"/>
        <v>0</v>
      </c>
    </row>
    <row r="273" spans="1:8" x14ac:dyDescent="0.25">
      <c r="A273" s="21">
        <v>42402</v>
      </c>
      <c r="B273" s="17" t="str">
        <f>[5]!YBHIST("10 Year Treasury",$A273,"YldtoMat","govt","")</f>
        <v>E</v>
      </c>
      <c r="C273" s="17">
        <v>1.86</v>
      </c>
      <c r="D273" s="17">
        <f t="shared" si="20"/>
        <v>-0.10399999999999987</v>
      </c>
      <c r="E273" s="17">
        <f t="shared" si="21"/>
        <v>0</v>
      </c>
      <c r="F273" s="17">
        <f t="shared" si="22"/>
        <v>0</v>
      </c>
      <c r="G273" s="17">
        <f t="shared" si="23"/>
        <v>1</v>
      </c>
      <c r="H273" s="17">
        <f t="shared" si="24"/>
        <v>0</v>
      </c>
    </row>
    <row r="274" spans="1:8" x14ac:dyDescent="0.25">
      <c r="A274" s="21">
        <v>42403</v>
      </c>
      <c r="B274" s="17" t="str">
        <f>[5]!YBHIST("10 Year Treasury",$A274,"YldtoMat","govt","")</f>
        <v>E</v>
      </c>
      <c r="C274" s="17">
        <v>1.881</v>
      </c>
      <c r="D274" s="17">
        <f t="shared" si="20"/>
        <v>2.0999999999999908E-2</v>
      </c>
      <c r="E274" s="17">
        <f t="shared" si="21"/>
        <v>1</v>
      </c>
      <c r="F274" s="17">
        <f t="shared" si="22"/>
        <v>0</v>
      </c>
      <c r="G274" s="17">
        <f t="shared" si="23"/>
        <v>0</v>
      </c>
      <c r="H274" s="17">
        <f t="shared" si="24"/>
        <v>0</v>
      </c>
    </row>
    <row r="275" spans="1:8" x14ac:dyDescent="0.25">
      <c r="A275" s="21">
        <v>42404</v>
      </c>
      <c r="B275" s="17" t="str">
        <f>[5]!YBHIST("10 Year Treasury",$A275,"YldtoMat","govt","")</f>
        <v>E</v>
      </c>
      <c r="C275" s="17">
        <v>1.8620000000000001</v>
      </c>
      <c r="D275" s="17">
        <f t="shared" si="20"/>
        <v>-1.8999999999999906E-2</v>
      </c>
      <c r="E275" s="17">
        <f t="shared" si="21"/>
        <v>1</v>
      </c>
      <c r="F275" s="17">
        <f t="shared" si="22"/>
        <v>0</v>
      </c>
      <c r="G275" s="17">
        <f t="shared" si="23"/>
        <v>0</v>
      </c>
      <c r="H275" s="17">
        <f t="shared" si="24"/>
        <v>0</v>
      </c>
    </row>
    <row r="276" spans="1:8" x14ac:dyDescent="0.25">
      <c r="A276" s="21">
        <v>42405</v>
      </c>
      <c r="B276" s="17" t="str">
        <f>[5]!YBHIST("10 Year Treasury",$A276,"YldtoMat","govt","")</f>
        <v>E</v>
      </c>
      <c r="C276" s="17">
        <v>1.8480000000000001</v>
      </c>
      <c r="D276" s="17">
        <f t="shared" si="20"/>
        <v>-1.4000000000000012E-2</v>
      </c>
      <c r="E276" s="17">
        <f t="shared" si="21"/>
        <v>1</v>
      </c>
      <c r="F276" s="17">
        <f t="shared" si="22"/>
        <v>0</v>
      </c>
      <c r="G276" s="17">
        <f t="shared" si="23"/>
        <v>0</v>
      </c>
      <c r="H276" s="17">
        <f t="shared" si="24"/>
        <v>0</v>
      </c>
    </row>
    <row r="277" spans="1:8" x14ac:dyDescent="0.25">
      <c r="A277" s="21">
        <v>42408</v>
      </c>
      <c r="B277" s="17" t="str">
        <f>[5]!YBHIST("10 Year Treasury",$A277,"YldtoMat","govt","")</f>
        <v>E</v>
      </c>
      <c r="C277" s="17">
        <v>1.7330000000000001</v>
      </c>
      <c r="D277" s="17">
        <f t="shared" si="20"/>
        <v>-0.11499999999999999</v>
      </c>
      <c r="E277" s="17">
        <f t="shared" si="21"/>
        <v>0</v>
      </c>
      <c r="F277" s="17">
        <f t="shared" si="22"/>
        <v>0</v>
      </c>
      <c r="G277" s="17">
        <f t="shared" si="23"/>
        <v>1</v>
      </c>
      <c r="H277" s="17">
        <f t="shared" si="24"/>
        <v>0</v>
      </c>
    </row>
    <row r="278" spans="1:8" x14ac:dyDescent="0.25">
      <c r="A278" s="21">
        <v>42409</v>
      </c>
      <c r="B278" s="17" t="str">
        <f>[5]!YBHIST("10 Year Treasury",$A278,"YldtoMat","govt","")</f>
        <v>E</v>
      </c>
      <c r="C278" s="17">
        <v>1.728</v>
      </c>
      <c r="D278" s="17">
        <f t="shared" si="20"/>
        <v>-5.0000000000001155E-3</v>
      </c>
      <c r="E278" s="17">
        <f t="shared" si="21"/>
        <v>1</v>
      </c>
      <c r="F278" s="17">
        <f t="shared" si="22"/>
        <v>0</v>
      </c>
      <c r="G278" s="17">
        <f t="shared" si="23"/>
        <v>0</v>
      </c>
      <c r="H278" s="17">
        <f t="shared" si="24"/>
        <v>0</v>
      </c>
    </row>
    <row r="279" spans="1:8" x14ac:dyDescent="0.25">
      <c r="A279" s="21">
        <v>42410</v>
      </c>
      <c r="B279" s="17" t="str">
        <f>[5]!YBHIST("10 Year Treasury",$A279,"YldtoMat","govt","")</f>
        <v>E</v>
      </c>
      <c r="C279" s="17">
        <v>1.704</v>
      </c>
      <c r="D279" s="17">
        <f t="shared" si="20"/>
        <v>-2.4000000000000021E-2</v>
      </c>
      <c r="E279" s="17">
        <f t="shared" si="21"/>
        <v>1</v>
      </c>
      <c r="F279" s="17">
        <f t="shared" si="22"/>
        <v>0</v>
      </c>
      <c r="G279" s="17">
        <f t="shared" si="23"/>
        <v>0</v>
      </c>
      <c r="H279" s="17">
        <f t="shared" si="24"/>
        <v>0</v>
      </c>
    </row>
    <row r="280" spans="1:8" x14ac:dyDescent="0.25">
      <c r="A280" s="21">
        <v>42411</v>
      </c>
      <c r="B280" s="17" t="str">
        <f>[5]!YBHIST("10 Year Treasury",$A280,"YldtoMat","govt","")</f>
        <v>E</v>
      </c>
      <c r="C280" s="17">
        <v>1.6419999999999999</v>
      </c>
      <c r="D280" s="17">
        <f t="shared" si="20"/>
        <v>-6.2000000000000055E-2</v>
      </c>
      <c r="E280" s="17">
        <f t="shared" si="21"/>
        <v>0</v>
      </c>
      <c r="F280" s="17">
        <f t="shared" si="22"/>
        <v>1</v>
      </c>
      <c r="G280" s="17">
        <f t="shared" si="23"/>
        <v>0</v>
      </c>
      <c r="H280" s="17">
        <f t="shared" si="24"/>
        <v>0</v>
      </c>
    </row>
    <row r="281" spans="1:8" x14ac:dyDescent="0.25">
      <c r="A281" s="21">
        <v>42412</v>
      </c>
      <c r="B281" s="17" t="str">
        <f>[5]!YBHIST("10 Year Treasury",$A281,"YldtoMat","govt","")</f>
        <v>E</v>
      </c>
      <c r="C281" s="17">
        <v>1.746</v>
      </c>
      <c r="D281" s="17">
        <f t="shared" si="20"/>
        <v>0.10400000000000009</v>
      </c>
      <c r="E281" s="17">
        <f t="shared" si="21"/>
        <v>0</v>
      </c>
      <c r="F281" s="17">
        <f t="shared" si="22"/>
        <v>0</v>
      </c>
      <c r="G281" s="17">
        <f t="shared" si="23"/>
        <v>1</v>
      </c>
      <c r="H281" s="17">
        <f t="shared" si="24"/>
        <v>0</v>
      </c>
    </row>
    <row r="282" spans="1:8" x14ac:dyDescent="0.25">
      <c r="A282" s="21">
        <v>42416</v>
      </c>
      <c r="B282" s="17" t="str">
        <f>[5]!YBHIST("10 Year Treasury",$A282,"YldtoMat","govt","")</f>
        <v>E</v>
      </c>
      <c r="C282" s="17">
        <v>1.776</v>
      </c>
      <c r="D282" s="17">
        <f t="shared" si="20"/>
        <v>3.0000000000000027E-2</v>
      </c>
      <c r="E282" s="17">
        <f t="shared" si="21"/>
        <v>1</v>
      </c>
      <c r="F282" s="17">
        <f t="shared" si="22"/>
        <v>0</v>
      </c>
      <c r="G282" s="17">
        <f t="shared" si="23"/>
        <v>0</v>
      </c>
      <c r="H282" s="17">
        <f t="shared" si="24"/>
        <v>0</v>
      </c>
    </row>
    <row r="283" spans="1:8" x14ac:dyDescent="0.25">
      <c r="A283" s="21">
        <v>42417</v>
      </c>
      <c r="B283" s="17" t="str">
        <f>[5]!YBHIST("10 Year Treasury",$A283,"YldtoMat","govt","")</f>
        <v>E</v>
      </c>
      <c r="C283" s="17">
        <v>1.8160000000000001</v>
      </c>
      <c r="D283" s="17">
        <f t="shared" si="20"/>
        <v>4.0000000000000036E-2</v>
      </c>
      <c r="E283" s="17">
        <f t="shared" si="21"/>
        <v>1</v>
      </c>
      <c r="F283" s="17">
        <f t="shared" si="22"/>
        <v>0</v>
      </c>
      <c r="G283" s="17">
        <f t="shared" si="23"/>
        <v>0</v>
      </c>
      <c r="H283" s="17">
        <f t="shared" si="24"/>
        <v>0</v>
      </c>
    </row>
    <row r="284" spans="1:8" x14ac:dyDescent="0.25">
      <c r="A284" s="21">
        <v>42418</v>
      </c>
      <c r="B284" s="17" t="str">
        <f>[5]!YBHIST("10 Year Treasury",$A284,"YldtoMat","govt","")</f>
        <v>E</v>
      </c>
      <c r="C284" s="17">
        <v>1.76</v>
      </c>
      <c r="D284" s="17">
        <f t="shared" si="20"/>
        <v>-5.600000000000005E-2</v>
      </c>
      <c r="E284" s="17">
        <f t="shared" si="21"/>
        <v>0</v>
      </c>
      <c r="F284" s="17">
        <f t="shared" si="22"/>
        <v>1</v>
      </c>
      <c r="G284" s="17">
        <f t="shared" si="23"/>
        <v>0</v>
      </c>
      <c r="H284" s="17">
        <f t="shared" si="24"/>
        <v>0</v>
      </c>
    </row>
    <row r="285" spans="1:8" x14ac:dyDescent="0.25">
      <c r="A285" s="21">
        <v>42419</v>
      </c>
      <c r="B285" s="17" t="str">
        <f>[5]!YBHIST("10 Year Treasury",$A285,"YldtoMat","govt","")</f>
        <v>E</v>
      </c>
      <c r="C285" s="17">
        <v>1.7470000000000001</v>
      </c>
      <c r="D285" s="17">
        <f t="shared" si="20"/>
        <v>-1.2999999999999901E-2</v>
      </c>
      <c r="E285" s="17">
        <f t="shared" si="21"/>
        <v>1</v>
      </c>
      <c r="F285" s="17">
        <f t="shared" si="22"/>
        <v>0</v>
      </c>
      <c r="G285" s="17">
        <f t="shared" si="23"/>
        <v>0</v>
      </c>
      <c r="H285" s="17">
        <f t="shared" si="24"/>
        <v>0</v>
      </c>
    </row>
    <row r="286" spans="1:8" x14ac:dyDescent="0.25">
      <c r="A286" s="21">
        <v>42422</v>
      </c>
      <c r="B286" s="17" t="str">
        <f>[5]!YBHIST("10 Year Treasury",$A286,"YldtoMat","govt","")</f>
        <v>E</v>
      </c>
      <c r="C286" s="17">
        <v>1.762</v>
      </c>
      <c r="D286" s="17">
        <f t="shared" si="20"/>
        <v>1.4999999999999902E-2</v>
      </c>
      <c r="E286" s="17">
        <f t="shared" si="21"/>
        <v>1</v>
      </c>
      <c r="F286" s="17">
        <f t="shared" si="22"/>
        <v>0</v>
      </c>
      <c r="G286" s="17">
        <f t="shared" si="23"/>
        <v>0</v>
      </c>
      <c r="H286" s="17">
        <f t="shared" si="24"/>
        <v>0</v>
      </c>
    </row>
    <row r="287" spans="1:8" x14ac:dyDescent="0.25">
      <c r="A287" s="21">
        <v>42423</v>
      </c>
      <c r="B287" s="17" t="str">
        <f>[5]!YBHIST("10 Year Treasury",$A287,"YldtoMat","govt","")</f>
        <v>E</v>
      </c>
      <c r="C287" s="17">
        <v>1.7450000000000001</v>
      </c>
      <c r="D287" s="17">
        <f t="shared" si="20"/>
        <v>-1.6999999999999904E-2</v>
      </c>
      <c r="E287" s="17">
        <f t="shared" si="21"/>
        <v>1</v>
      </c>
      <c r="F287" s="17">
        <f t="shared" si="22"/>
        <v>0</v>
      </c>
      <c r="G287" s="17">
        <f t="shared" si="23"/>
        <v>0</v>
      </c>
      <c r="H287" s="17">
        <f t="shared" si="24"/>
        <v>0</v>
      </c>
    </row>
    <row r="288" spans="1:8" x14ac:dyDescent="0.25">
      <c r="A288" s="21">
        <v>42424</v>
      </c>
      <c r="B288" s="17" t="str">
        <f>[5]!YBHIST("10 Year Treasury",$A288,"YldtoMat","govt","")</f>
        <v>E</v>
      </c>
      <c r="C288" s="17">
        <v>1.738</v>
      </c>
      <c r="D288" s="17">
        <f t="shared" si="20"/>
        <v>-7.0000000000001172E-3</v>
      </c>
      <c r="E288" s="17">
        <f t="shared" si="21"/>
        <v>1</v>
      </c>
      <c r="F288" s="17">
        <f t="shared" si="22"/>
        <v>0</v>
      </c>
      <c r="G288" s="17">
        <f t="shared" si="23"/>
        <v>0</v>
      </c>
      <c r="H288" s="17">
        <f t="shared" si="24"/>
        <v>0</v>
      </c>
    </row>
    <row r="289" spans="1:8" x14ac:dyDescent="0.25">
      <c r="A289" s="21">
        <v>42425</v>
      </c>
      <c r="B289" s="17" t="str">
        <f>[5]!YBHIST("10 Year Treasury",$A289,"YldtoMat","govt","")</f>
        <v>E</v>
      </c>
      <c r="C289" s="17">
        <v>1.6950000000000001</v>
      </c>
      <c r="D289" s="17">
        <f t="shared" si="20"/>
        <v>-4.2999999999999927E-2</v>
      </c>
      <c r="E289" s="17">
        <f t="shared" si="21"/>
        <v>1</v>
      </c>
      <c r="F289" s="17">
        <f t="shared" si="22"/>
        <v>0</v>
      </c>
      <c r="G289" s="17">
        <f t="shared" si="23"/>
        <v>0</v>
      </c>
      <c r="H289" s="17">
        <f t="shared" si="24"/>
        <v>0</v>
      </c>
    </row>
    <row r="290" spans="1:8" x14ac:dyDescent="0.25">
      <c r="A290" s="21">
        <v>42426</v>
      </c>
      <c r="B290" s="17" t="str">
        <f>[5]!YBHIST("10 Year Treasury",$A290,"YldtoMat","govt","")</f>
        <v>E</v>
      </c>
      <c r="C290" s="17">
        <v>1.764</v>
      </c>
      <c r="D290" s="17">
        <f t="shared" si="20"/>
        <v>6.899999999999995E-2</v>
      </c>
      <c r="E290" s="17">
        <f t="shared" si="21"/>
        <v>0</v>
      </c>
      <c r="F290" s="17">
        <f t="shared" si="22"/>
        <v>1</v>
      </c>
      <c r="G290" s="17">
        <f t="shared" si="23"/>
        <v>0</v>
      </c>
      <c r="H290" s="17">
        <f t="shared" si="24"/>
        <v>0</v>
      </c>
    </row>
    <row r="291" spans="1:8" x14ac:dyDescent="0.25">
      <c r="A291" s="21">
        <v>42429</v>
      </c>
      <c r="B291" s="17" t="str">
        <f>[5]!YBHIST("10 Year Treasury",$A291,"YldtoMat","govt","")</f>
        <v>E</v>
      </c>
      <c r="C291" s="17">
        <v>1.738</v>
      </c>
      <c r="D291" s="17">
        <f t="shared" si="20"/>
        <v>-2.6000000000000023E-2</v>
      </c>
      <c r="E291" s="17">
        <f t="shared" si="21"/>
        <v>1</v>
      </c>
      <c r="F291" s="17">
        <f t="shared" si="22"/>
        <v>0</v>
      </c>
      <c r="G291" s="17">
        <f t="shared" si="23"/>
        <v>0</v>
      </c>
      <c r="H291" s="17">
        <f t="shared" si="24"/>
        <v>0</v>
      </c>
    </row>
    <row r="292" spans="1:8" x14ac:dyDescent="0.25">
      <c r="A292" s="21">
        <v>42430</v>
      </c>
      <c r="B292" s="17" t="str">
        <f>[5]!YBHIST("10 Year Treasury",$A292,"YldtoMat","govt","")</f>
        <v>E</v>
      </c>
      <c r="C292" s="17">
        <v>1.835</v>
      </c>
      <c r="D292" s="17">
        <f t="shared" si="20"/>
        <v>9.6999999999999975E-2</v>
      </c>
      <c r="E292" s="17">
        <f t="shared" si="21"/>
        <v>0</v>
      </c>
      <c r="F292" s="17">
        <f t="shared" si="22"/>
        <v>1</v>
      </c>
      <c r="G292" s="17">
        <f t="shared" si="23"/>
        <v>0</v>
      </c>
      <c r="H292" s="17">
        <f t="shared" si="24"/>
        <v>0</v>
      </c>
    </row>
    <row r="293" spans="1:8" x14ac:dyDescent="0.25">
      <c r="A293" s="21">
        <v>42431</v>
      </c>
      <c r="B293" s="17" t="str">
        <f>[5]!YBHIST("10 Year Treasury",$A293,"YldtoMat","govt","")</f>
        <v>E</v>
      </c>
      <c r="C293" s="17">
        <v>1.8460000000000001</v>
      </c>
      <c r="D293" s="17">
        <f t="shared" si="20"/>
        <v>1.1000000000000121E-2</v>
      </c>
      <c r="E293" s="17">
        <f t="shared" si="21"/>
        <v>1</v>
      </c>
      <c r="F293" s="17">
        <f t="shared" si="22"/>
        <v>0</v>
      </c>
      <c r="G293" s="17">
        <f t="shared" si="23"/>
        <v>0</v>
      </c>
      <c r="H293" s="17">
        <f t="shared" si="24"/>
        <v>0</v>
      </c>
    </row>
    <row r="294" spans="1:8" x14ac:dyDescent="0.25">
      <c r="A294" s="21">
        <v>42432</v>
      </c>
      <c r="B294" s="17" t="str">
        <f>[5]!YBHIST("10 Year Treasury",$A294,"YldtoMat","govt","")</f>
        <v>E</v>
      </c>
      <c r="C294" s="17">
        <v>1.83</v>
      </c>
      <c r="D294" s="17">
        <f t="shared" si="20"/>
        <v>-1.6000000000000014E-2</v>
      </c>
      <c r="E294" s="17">
        <f t="shared" si="21"/>
        <v>1</v>
      </c>
      <c r="F294" s="17">
        <f t="shared" si="22"/>
        <v>0</v>
      </c>
      <c r="G294" s="17">
        <f t="shared" si="23"/>
        <v>0</v>
      </c>
      <c r="H294" s="17">
        <f t="shared" si="24"/>
        <v>0</v>
      </c>
    </row>
    <row r="295" spans="1:8" x14ac:dyDescent="0.25">
      <c r="A295" s="21">
        <v>42433</v>
      </c>
      <c r="B295" s="17" t="str">
        <f>[5]!YBHIST("10 Year Treasury",$A295,"YldtoMat","govt","")</f>
        <v>E</v>
      </c>
      <c r="C295" s="17">
        <v>1.881</v>
      </c>
      <c r="D295" s="17">
        <f t="shared" si="20"/>
        <v>5.0999999999999934E-2</v>
      </c>
      <c r="E295" s="17">
        <f t="shared" si="21"/>
        <v>0</v>
      </c>
      <c r="F295" s="17">
        <f t="shared" si="22"/>
        <v>1</v>
      </c>
      <c r="G295" s="17">
        <f t="shared" si="23"/>
        <v>0</v>
      </c>
      <c r="H295" s="17">
        <f t="shared" si="24"/>
        <v>0</v>
      </c>
    </row>
    <row r="296" spans="1:8" x14ac:dyDescent="0.25">
      <c r="A296" s="21">
        <v>42436</v>
      </c>
      <c r="B296" s="17" t="str">
        <f>[5]!YBHIST("10 Year Treasury",$A296,"YldtoMat","govt","")</f>
        <v>E</v>
      </c>
      <c r="C296" s="17">
        <v>1.9019999999999999</v>
      </c>
      <c r="D296" s="17">
        <f t="shared" si="20"/>
        <v>2.0999999999999908E-2</v>
      </c>
      <c r="E296" s="17">
        <f t="shared" si="21"/>
        <v>1</v>
      </c>
      <c r="F296" s="17">
        <f t="shared" si="22"/>
        <v>0</v>
      </c>
      <c r="G296" s="17">
        <f t="shared" si="23"/>
        <v>0</v>
      </c>
      <c r="H296" s="17">
        <f t="shared" si="24"/>
        <v>0</v>
      </c>
    </row>
    <row r="297" spans="1:8" x14ac:dyDescent="0.25">
      <c r="A297" s="21">
        <v>42437</v>
      </c>
      <c r="B297" s="17" t="str">
        <f>[5]!YBHIST("10 Year Treasury",$A297,"YldtoMat","govt","")</f>
        <v>E</v>
      </c>
      <c r="C297" s="17">
        <v>1.83</v>
      </c>
      <c r="D297" s="17">
        <f t="shared" si="20"/>
        <v>-7.1999999999999842E-2</v>
      </c>
      <c r="E297" s="17">
        <f t="shared" si="21"/>
        <v>0</v>
      </c>
      <c r="F297" s="17">
        <f t="shared" si="22"/>
        <v>1</v>
      </c>
      <c r="G297" s="17">
        <f t="shared" si="23"/>
        <v>0</v>
      </c>
      <c r="H297" s="17">
        <f t="shared" si="24"/>
        <v>0</v>
      </c>
    </row>
    <row r="298" spans="1:8" x14ac:dyDescent="0.25">
      <c r="A298" s="21">
        <v>42438</v>
      </c>
      <c r="B298" s="17" t="str">
        <f>[5]!YBHIST("10 Year Treasury",$A298,"YldtoMat","govt","")</f>
        <v>E</v>
      </c>
      <c r="C298" s="17">
        <v>1.89</v>
      </c>
      <c r="D298" s="17">
        <f t="shared" si="20"/>
        <v>5.9999999999999831E-2</v>
      </c>
      <c r="E298" s="17">
        <f t="shared" si="21"/>
        <v>0</v>
      </c>
      <c r="F298" s="17">
        <f t="shared" si="22"/>
        <v>1</v>
      </c>
      <c r="G298" s="17">
        <f t="shared" si="23"/>
        <v>0</v>
      </c>
      <c r="H298" s="17">
        <f t="shared" si="24"/>
        <v>0</v>
      </c>
    </row>
    <row r="299" spans="1:8" x14ac:dyDescent="0.25">
      <c r="A299" s="21">
        <v>42439</v>
      </c>
      <c r="B299" s="17" t="str">
        <f>[5]!YBHIST("10 Year Treasury",$A299,"YldtoMat","govt","")</f>
        <v>E</v>
      </c>
      <c r="C299" s="17">
        <v>1.925</v>
      </c>
      <c r="D299" s="17">
        <f t="shared" si="20"/>
        <v>3.5000000000000142E-2</v>
      </c>
      <c r="E299" s="17">
        <f t="shared" si="21"/>
        <v>1</v>
      </c>
      <c r="F299" s="17">
        <f t="shared" si="22"/>
        <v>0</v>
      </c>
      <c r="G299" s="17">
        <f t="shared" si="23"/>
        <v>0</v>
      </c>
      <c r="H299" s="17">
        <f t="shared" si="24"/>
        <v>0</v>
      </c>
    </row>
    <row r="300" spans="1:8" x14ac:dyDescent="0.25">
      <c r="A300" s="21">
        <v>42440</v>
      </c>
      <c r="B300" s="17" t="str">
        <f>[5]!YBHIST("10 Year Treasury",$A300,"YldtoMat","govt","")</f>
        <v>E</v>
      </c>
      <c r="C300" s="17">
        <v>1.9750000000000001</v>
      </c>
      <c r="D300" s="17">
        <f t="shared" si="20"/>
        <v>5.0000000000000044E-2</v>
      </c>
      <c r="E300" s="17">
        <f t="shared" si="21"/>
        <v>0</v>
      </c>
      <c r="F300" s="17">
        <f t="shared" si="22"/>
        <v>1</v>
      </c>
      <c r="G300" s="17">
        <f t="shared" si="23"/>
        <v>0</v>
      </c>
      <c r="H300" s="17">
        <f t="shared" si="24"/>
        <v>0</v>
      </c>
    </row>
    <row r="301" spans="1:8" x14ac:dyDescent="0.25">
      <c r="A301" s="21">
        <v>42443</v>
      </c>
      <c r="B301" s="17" t="str">
        <f>[5]!YBHIST("10 Year Treasury",$A301,"YldtoMat","govt","")</f>
        <v>E</v>
      </c>
      <c r="C301" s="17">
        <v>1.9610000000000001</v>
      </c>
      <c r="D301" s="17">
        <f t="shared" si="20"/>
        <v>-1.4000000000000012E-2</v>
      </c>
      <c r="E301" s="17">
        <f t="shared" si="21"/>
        <v>1</v>
      </c>
      <c r="F301" s="17">
        <f t="shared" si="22"/>
        <v>0</v>
      </c>
      <c r="G301" s="17">
        <f t="shared" si="23"/>
        <v>0</v>
      </c>
      <c r="H301" s="17">
        <f t="shared" si="24"/>
        <v>0</v>
      </c>
    </row>
    <row r="302" spans="1:8" x14ac:dyDescent="0.25">
      <c r="A302" s="21">
        <v>42444</v>
      </c>
      <c r="B302" s="17" t="str">
        <f>[5]!YBHIST("10 Year Treasury",$A302,"YldtoMat","govt","")</f>
        <v>E</v>
      </c>
      <c r="C302" s="17">
        <v>1.9590000000000001</v>
      </c>
      <c r="D302" s="17">
        <f t="shared" si="20"/>
        <v>-2.0000000000000018E-3</v>
      </c>
      <c r="E302" s="17">
        <f t="shared" si="21"/>
        <v>1</v>
      </c>
      <c r="F302" s="17">
        <f t="shared" si="22"/>
        <v>0</v>
      </c>
      <c r="G302" s="17">
        <f t="shared" si="23"/>
        <v>0</v>
      </c>
      <c r="H302" s="17">
        <f t="shared" si="24"/>
        <v>0</v>
      </c>
    </row>
    <row r="303" spans="1:8" x14ac:dyDescent="0.25">
      <c r="A303" s="21">
        <v>42445</v>
      </c>
      <c r="B303" s="17" t="str">
        <f>[5]!YBHIST("10 Year Treasury",$A303,"YldtoMat","govt","")</f>
        <v>E</v>
      </c>
      <c r="C303" s="17">
        <v>1.9379999999999999</v>
      </c>
      <c r="D303" s="17">
        <f t="shared" si="20"/>
        <v>-2.100000000000013E-2</v>
      </c>
      <c r="E303" s="17">
        <f t="shared" si="21"/>
        <v>1</v>
      </c>
      <c r="F303" s="17">
        <f t="shared" si="22"/>
        <v>0</v>
      </c>
      <c r="G303" s="17">
        <f t="shared" si="23"/>
        <v>0</v>
      </c>
      <c r="H303" s="17">
        <f t="shared" si="24"/>
        <v>0</v>
      </c>
    </row>
    <row r="304" spans="1:8" x14ac:dyDescent="0.25">
      <c r="A304" s="21">
        <v>42446</v>
      </c>
      <c r="B304" s="17" t="str">
        <f>[5]!YBHIST("10 Year Treasury",$A304,"YldtoMat","govt","")</f>
        <v>E</v>
      </c>
      <c r="C304" s="17">
        <v>1.903</v>
      </c>
      <c r="D304" s="17">
        <f t="shared" si="20"/>
        <v>-3.499999999999992E-2</v>
      </c>
      <c r="E304" s="17">
        <f t="shared" si="21"/>
        <v>1</v>
      </c>
      <c r="F304" s="17">
        <f t="shared" si="22"/>
        <v>0</v>
      </c>
      <c r="G304" s="17">
        <f t="shared" si="23"/>
        <v>0</v>
      </c>
      <c r="H304" s="17">
        <f t="shared" si="24"/>
        <v>0</v>
      </c>
    </row>
    <row r="305" spans="1:8" x14ac:dyDescent="0.25">
      <c r="A305" s="21">
        <v>42447</v>
      </c>
      <c r="B305" s="17" t="str">
        <f>[5]!YBHIST("10 Year Treasury",$A305,"YldtoMat","govt","")</f>
        <v>E</v>
      </c>
      <c r="C305" s="17">
        <v>1.871</v>
      </c>
      <c r="D305" s="17">
        <f t="shared" si="20"/>
        <v>-3.2000000000000028E-2</v>
      </c>
      <c r="E305" s="17">
        <f t="shared" si="21"/>
        <v>1</v>
      </c>
      <c r="F305" s="17">
        <f t="shared" si="22"/>
        <v>0</v>
      </c>
      <c r="G305" s="17">
        <f t="shared" si="23"/>
        <v>0</v>
      </c>
      <c r="H305" s="17">
        <f t="shared" si="24"/>
        <v>0</v>
      </c>
    </row>
    <row r="306" spans="1:8" x14ac:dyDescent="0.25">
      <c r="A306" s="21">
        <v>42450</v>
      </c>
      <c r="B306" s="17" t="str">
        <f>[5]!YBHIST("10 Year Treasury",$A306,"YldtoMat","govt","")</f>
        <v>E</v>
      </c>
      <c r="C306" s="17">
        <v>1.919</v>
      </c>
      <c r="D306" s="17">
        <f t="shared" si="20"/>
        <v>4.8000000000000043E-2</v>
      </c>
      <c r="E306" s="17">
        <f t="shared" si="21"/>
        <v>1</v>
      </c>
      <c r="F306" s="17">
        <f t="shared" si="22"/>
        <v>0</v>
      </c>
      <c r="G306" s="17">
        <f t="shared" si="23"/>
        <v>0</v>
      </c>
      <c r="H306" s="17">
        <f t="shared" si="24"/>
        <v>0</v>
      </c>
    </row>
    <row r="307" spans="1:8" x14ac:dyDescent="0.25">
      <c r="A307" s="21">
        <v>42451</v>
      </c>
      <c r="B307" s="17" t="str">
        <f>[5]!YBHIST("10 Year Treasury",$A307,"YldtoMat","govt","")</f>
        <v>E</v>
      </c>
      <c r="C307" s="17">
        <v>1.9330000000000001</v>
      </c>
      <c r="D307" s="17">
        <f t="shared" si="20"/>
        <v>1.4000000000000012E-2</v>
      </c>
      <c r="E307" s="17">
        <f t="shared" si="21"/>
        <v>1</v>
      </c>
      <c r="F307" s="17">
        <f t="shared" si="22"/>
        <v>0</v>
      </c>
      <c r="G307" s="17">
        <f t="shared" si="23"/>
        <v>0</v>
      </c>
      <c r="H307" s="17">
        <f t="shared" si="24"/>
        <v>0</v>
      </c>
    </row>
    <row r="308" spans="1:8" x14ac:dyDescent="0.25">
      <c r="A308" s="21">
        <v>42452</v>
      </c>
      <c r="B308" s="17" t="str">
        <f>[5]!YBHIST("10 Year Treasury",$A308,"YldtoMat","govt","")</f>
        <v>E</v>
      </c>
      <c r="C308" s="17">
        <v>1.873</v>
      </c>
      <c r="D308" s="17">
        <f t="shared" si="20"/>
        <v>-6.0000000000000053E-2</v>
      </c>
      <c r="E308" s="17">
        <f t="shared" si="21"/>
        <v>0</v>
      </c>
      <c r="F308" s="17">
        <f t="shared" si="22"/>
        <v>1</v>
      </c>
      <c r="G308" s="17">
        <f t="shared" si="23"/>
        <v>0</v>
      </c>
      <c r="H308" s="17">
        <f t="shared" si="24"/>
        <v>0</v>
      </c>
    </row>
    <row r="309" spans="1:8" x14ac:dyDescent="0.25">
      <c r="A309" s="21">
        <v>42453</v>
      </c>
      <c r="B309" s="17" t="str">
        <f>[5]!YBHIST("10 Year Treasury",$A309,"YldtoMat","govt","")</f>
        <v>E</v>
      </c>
      <c r="C309" s="17">
        <v>1.889</v>
      </c>
      <c r="D309" s="17">
        <f t="shared" si="20"/>
        <v>1.6000000000000014E-2</v>
      </c>
      <c r="E309" s="17">
        <f t="shared" si="21"/>
        <v>1</v>
      </c>
      <c r="F309" s="17">
        <f t="shared" si="22"/>
        <v>0</v>
      </c>
      <c r="G309" s="17">
        <f t="shared" si="23"/>
        <v>0</v>
      </c>
      <c r="H309" s="17">
        <f t="shared" si="24"/>
        <v>0</v>
      </c>
    </row>
    <row r="310" spans="1:8" x14ac:dyDescent="0.25">
      <c r="A310" s="21">
        <v>42457</v>
      </c>
      <c r="B310" s="17" t="str">
        <f>[5]!YBHIST("10 Year Treasury",$A310,"YldtoMat","govt","")</f>
        <v>E</v>
      </c>
      <c r="C310" s="17">
        <v>1.8680000000000001</v>
      </c>
      <c r="D310" s="17">
        <f t="shared" si="20"/>
        <v>-2.0999999999999908E-2</v>
      </c>
      <c r="E310" s="17">
        <f t="shared" si="21"/>
        <v>1</v>
      </c>
      <c r="F310" s="17">
        <f t="shared" si="22"/>
        <v>0</v>
      </c>
      <c r="G310" s="17">
        <f t="shared" si="23"/>
        <v>0</v>
      </c>
      <c r="H310" s="17">
        <f t="shared" si="24"/>
        <v>0</v>
      </c>
    </row>
    <row r="311" spans="1:8" x14ac:dyDescent="0.25">
      <c r="A311" s="21">
        <v>42458</v>
      </c>
      <c r="B311" s="17" t="str">
        <f>[5]!YBHIST("10 Year Treasury",$A311,"YldtoMat","govt","")</f>
        <v>E</v>
      </c>
      <c r="C311" s="17">
        <v>1.8109999999999999</v>
      </c>
      <c r="D311" s="17">
        <f t="shared" si="20"/>
        <v>-5.7000000000000162E-2</v>
      </c>
      <c r="E311" s="17">
        <f t="shared" si="21"/>
        <v>0</v>
      </c>
      <c r="F311" s="17">
        <f t="shared" si="22"/>
        <v>1</v>
      </c>
      <c r="G311" s="17">
        <f t="shared" si="23"/>
        <v>0</v>
      </c>
      <c r="H311" s="17">
        <f t="shared" si="24"/>
        <v>0</v>
      </c>
    </row>
    <row r="312" spans="1:8" x14ac:dyDescent="0.25">
      <c r="A312" s="21">
        <v>42459</v>
      </c>
      <c r="B312" s="17" t="str">
        <f>[5]!YBHIST("10 Year Treasury",$A312,"YldtoMat","govt","")</f>
        <v>E</v>
      </c>
      <c r="C312" s="17">
        <v>1.83</v>
      </c>
      <c r="D312" s="17">
        <f t="shared" si="20"/>
        <v>1.9000000000000128E-2</v>
      </c>
      <c r="E312" s="17">
        <f t="shared" si="21"/>
        <v>1</v>
      </c>
      <c r="F312" s="17">
        <f t="shared" si="22"/>
        <v>0</v>
      </c>
      <c r="G312" s="17">
        <f t="shared" si="23"/>
        <v>0</v>
      </c>
      <c r="H312" s="17">
        <f t="shared" si="24"/>
        <v>0</v>
      </c>
    </row>
    <row r="313" spans="1:8" x14ac:dyDescent="0.25">
      <c r="A313" s="21">
        <v>42460</v>
      </c>
      <c r="B313" s="17" t="str">
        <f>[5]!YBHIST("10 Year Treasury",$A313,"YldtoMat","govt","")</f>
        <v>E</v>
      </c>
      <c r="C313" s="17">
        <v>1.7829999999999999</v>
      </c>
      <c r="D313" s="17">
        <f t="shared" si="20"/>
        <v>-4.7000000000000153E-2</v>
      </c>
      <c r="E313" s="17">
        <f t="shared" si="21"/>
        <v>1</v>
      </c>
      <c r="F313" s="17">
        <f t="shared" si="22"/>
        <v>0</v>
      </c>
      <c r="G313" s="17">
        <f t="shared" si="23"/>
        <v>0</v>
      </c>
      <c r="H313" s="17">
        <f t="shared" si="24"/>
        <v>0</v>
      </c>
    </row>
    <row r="314" spans="1:8" x14ac:dyDescent="0.25">
      <c r="A314" s="21">
        <v>42461</v>
      </c>
      <c r="B314" s="17" t="str">
        <f>[5]!YBHIST("10 Year Treasury",$A314,"YldtoMat","govt","")</f>
        <v>E</v>
      </c>
      <c r="C314" s="17">
        <v>1.79</v>
      </c>
      <c r="D314" s="17">
        <f t="shared" si="20"/>
        <v>7.0000000000001172E-3</v>
      </c>
      <c r="E314" s="17">
        <f t="shared" si="21"/>
        <v>1</v>
      </c>
      <c r="F314" s="17">
        <f t="shared" si="22"/>
        <v>0</v>
      </c>
      <c r="G314" s="17">
        <f t="shared" si="23"/>
        <v>0</v>
      </c>
      <c r="H314" s="17">
        <f t="shared" si="24"/>
        <v>0</v>
      </c>
    </row>
    <row r="315" spans="1:8" x14ac:dyDescent="0.25">
      <c r="A315" s="21">
        <v>42464</v>
      </c>
      <c r="B315" s="17" t="str">
        <f>[5]!YBHIST("10 Year Treasury",$A315,"YldtoMat","govt","")</f>
        <v>E</v>
      </c>
      <c r="C315" s="17">
        <v>1.778</v>
      </c>
      <c r="D315" s="17">
        <f t="shared" si="20"/>
        <v>-1.2000000000000011E-2</v>
      </c>
      <c r="E315" s="17">
        <f t="shared" si="21"/>
        <v>1</v>
      </c>
      <c r="F315" s="17">
        <f t="shared" si="22"/>
        <v>0</v>
      </c>
      <c r="G315" s="17">
        <f t="shared" si="23"/>
        <v>0</v>
      </c>
      <c r="H315" s="17">
        <f t="shared" si="24"/>
        <v>0</v>
      </c>
    </row>
    <row r="316" spans="1:8" x14ac:dyDescent="0.25">
      <c r="A316" s="21">
        <v>42465</v>
      </c>
      <c r="B316" s="17" t="str">
        <f>[5]!YBHIST("10 Year Treasury",$A316,"YldtoMat","govt","")</f>
        <v>E</v>
      </c>
      <c r="C316" s="17">
        <v>1.7270000000000001</v>
      </c>
      <c r="D316" s="17">
        <f t="shared" si="20"/>
        <v>-5.0999999999999934E-2</v>
      </c>
      <c r="E316" s="17">
        <f>IF(INT(ABS(D316)*100/5)=0,1,0)</f>
        <v>0</v>
      </c>
      <c r="F316" s="17">
        <f t="shared" si="22"/>
        <v>1</v>
      </c>
      <c r="G316" s="17">
        <f t="shared" si="23"/>
        <v>0</v>
      </c>
      <c r="H316" s="17">
        <f t="shared" si="24"/>
        <v>0</v>
      </c>
    </row>
    <row r="317" spans="1:8" x14ac:dyDescent="0.25">
      <c r="A317" s="21">
        <v>42466</v>
      </c>
      <c r="B317" s="17" t="str">
        <f>[5]!YBHIST("10 Year Treasury",$A317,"YldtoMat","govt","")</f>
        <v>E</v>
      </c>
      <c r="C317" s="17">
        <v>1.7529999999999999</v>
      </c>
      <c r="D317" s="17">
        <f t="shared" ref="D317:D363" si="25">C317-C316</f>
        <v>2.5999999999999801E-2</v>
      </c>
      <c r="E317" s="17">
        <f t="shared" ref="E317:E364" si="26">IF(INT(ABS(D317)*100/5)=0,1,0)</f>
        <v>1</v>
      </c>
      <c r="F317" s="17">
        <f t="shared" ref="F317:F364" si="27">IF(INT(ABS(D317)*100/5)=1,1,0)</f>
        <v>0</v>
      </c>
      <c r="G317" s="17">
        <f t="shared" ref="G317:G364" si="28">IF(INT(ABS(D317)*100/5)=2,1,0)</f>
        <v>0</v>
      </c>
      <c r="H317" s="17">
        <f t="shared" ref="H317:H364" si="29">IF(INT(ABS(D317)*100/5)=13,1,0)</f>
        <v>0</v>
      </c>
    </row>
    <row r="318" spans="1:8" x14ac:dyDescent="0.25">
      <c r="A318" s="21">
        <v>42467</v>
      </c>
      <c r="B318" s="17" t="str">
        <f>[5]!YBHIST("10 Year Treasury",$A318,"YldtoMat","govt","")</f>
        <v>E</v>
      </c>
      <c r="C318" s="17">
        <v>1.6910000000000001</v>
      </c>
      <c r="D318" s="17">
        <f t="shared" si="25"/>
        <v>-6.1999999999999833E-2</v>
      </c>
      <c r="E318" s="17">
        <f t="shared" si="26"/>
        <v>0</v>
      </c>
      <c r="F318" s="17">
        <f t="shared" si="27"/>
        <v>1</v>
      </c>
      <c r="G318" s="17">
        <f t="shared" si="28"/>
        <v>0</v>
      </c>
      <c r="H318" s="17">
        <f t="shared" si="29"/>
        <v>0</v>
      </c>
    </row>
    <row r="319" spans="1:8" x14ac:dyDescent="0.25">
      <c r="A319" s="21">
        <v>42468</v>
      </c>
      <c r="B319" s="17" t="str">
        <f>[5]!YBHIST("10 Year Treasury",$A319,"YldtoMat","govt","")</f>
        <v>E</v>
      </c>
      <c r="C319" s="17">
        <v>1.72</v>
      </c>
      <c r="D319" s="17">
        <f t="shared" si="25"/>
        <v>2.8999999999999915E-2</v>
      </c>
      <c r="E319" s="17">
        <f t="shared" si="26"/>
        <v>1</v>
      </c>
      <c r="F319" s="17">
        <f t="shared" si="27"/>
        <v>0</v>
      </c>
      <c r="G319" s="17">
        <f t="shared" si="28"/>
        <v>0</v>
      </c>
      <c r="H319" s="17">
        <f t="shared" si="29"/>
        <v>0</v>
      </c>
    </row>
    <row r="320" spans="1:8" x14ac:dyDescent="0.25">
      <c r="A320" s="21">
        <v>42471</v>
      </c>
      <c r="B320" s="17" t="str">
        <f>[5]!YBHIST("10 Year Treasury",$A320,"YldtoMat","govt","")</f>
        <v>E</v>
      </c>
      <c r="C320" s="17">
        <v>1.724</v>
      </c>
      <c r="D320" s="17">
        <f t="shared" si="25"/>
        <v>4.0000000000000036E-3</v>
      </c>
      <c r="E320" s="17">
        <f t="shared" si="26"/>
        <v>1</v>
      </c>
      <c r="F320" s="17">
        <f t="shared" si="27"/>
        <v>0</v>
      </c>
      <c r="G320" s="17">
        <f t="shared" si="28"/>
        <v>0</v>
      </c>
      <c r="H320" s="17">
        <f t="shared" si="29"/>
        <v>0</v>
      </c>
    </row>
    <row r="321" spans="1:8" x14ac:dyDescent="0.25">
      <c r="A321" s="21">
        <v>42472</v>
      </c>
      <c r="B321" s="17" t="str">
        <f>[5]!YBHIST("10 Year Treasury",$A321,"YldtoMat","govt","")</f>
        <v>E</v>
      </c>
      <c r="C321" s="17">
        <v>1.78</v>
      </c>
      <c r="D321" s="17">
        <f t="shared" si="25"/>
        <v>5.600000000000005E-2</v>
      </c>
      <c r="E321" s="17">
        <f t="shared" si="26"/>
        <v>0</v>
      </c>
      <c r="F321" s="17">
        <f t="shared" si="27"/>
        <v>1</v>
      </c>
      <c r="G321" s="17">
        <f t="shared" si="28"/>
        <v>0</v>
      </c>
      <c r="H321" s="17">
        <f t="shared" si="29"/>
        <v>0</v>
      </c>
    </row>
    <row r="322" spans="1:8" x14ac:dyDescent="0.25">
      <c r="A322" s="21">
        <v>42473</v>
      </c>
      <c r="B322" s="17" t="str">
        <f>[5]!YBHIST("10 Year Treasury",$A322,"YldtoMat","govt","")</f>
        <v>E</v>
      </c>
      <c r="C322" s="17">
        <v>1.76</v>
      </c>
      <c r="D322" s="17">
        <f t="shared" si="25"/>
        <v>-2.0000000000000018E-2</v>
      </c>
      <c r="E322" s="17">
        <f t="shared" si="26"/>
        <v>1</v>
      </c>
      <c r="F322" s="17">
        <f t="shared" si="27"/>
        <v>0</v>
      </c>
      <c r="G322" s="17">
        <f t="shared" si="28"/>
        <v>0</v>
      </c>
      <c r="H322" s="17">
        <f t="shared" si="29"/>
        <v>0</v>
      </c>
    </row>
    <row r="323" spans="1:8" x14ac:dyDescent="0.25">
      <c r="A323" s="21">
        <v>42474</v>
      </c>
      <c r="B323" s="17" t="str">
        <f>[5]!YBHIST("10 Year Treasury",$A323,"YldtoMat","govt","")</f>
        <v>E</v>
      </c>
      <c r="C323" s="17">
        <v>1.7809999999999999</v>
      </c>
      <c r="D323" s="17">
        <f t="shared" si="25"/>
        <v>2.0999999999999908E-2</v>
      </c>
      <c r="E323" s="17">
        <f t="shared" si="26"/>
        <v>1</v>
      </c>
      <c r="F323" s="17">
        <f t="shared" si="27"/>
        <v>0</v>
      </c>
      <c r="G323" s="17">
        <f t="shared" si="28"/>
        <v>0</v>
      </c>
      <c r="H323" s="17">
        <f t="shared" si="29"/>
        <v>0</v>
      </c>
    </row>
    <row r="324" spans="1:8" x14ac:dyDescent="0.25">
      <c r="A324" s="21">
        <v>42475</v>
      </c>
      <c r="B324" s="17" t="str">
        <f>[5]!YBHIST("10 Year Treasury",$A324,"YldtoMat","govt","")</f>
        <v>E</v>
      </c>
      <c r="C324" s="17">
        <v>1.752</v>
      </c>
      <c r="D324" s="17">
        <f t="shared" si="25"/>
        <v>-2.8999999999999915E-2</v>
      </c>
      <c r="E324" s="17">
        <f t="shared" si="26"/>
        <v>1</v>
      </c>
      <c r="F324" s="17">
        <f t="shared" si="27"/>
        <v>0</v>
      </c>
      <c r="G324" s="17">
        <f t="shared" si="28"/>
        <v>0</v>
      </c>
      <c r="H324" s="17">
        <f t="shared" si="29"/>
        <v>0</v>
      </c>
    </row>
    <row r="325" spans="1:8" x14ac:dyDescent="0.25">
      <c r="A325" s="21">
        <v>42478</v>
      </c>
      <c r="B325" s="17" t="str">
        <f>[5]!YBHIST("10 Year Treasury",$A325,"YldtoMat","govt","")</f>
        <v>E</v>
      </c>
      <c r="C325" s="17">
        <v>1.7729999999999999</v>
      </c>
      <c r="D325" s="17">
        <f t="shared" si="25"/>
        <v>2.0999999999999908E-2</v>
      </c>
      <c r="E325" s="17">
        <f t="shared" si="26"/>
        <v>1</v>
      </c>
      <c r="F325" s="17">
        <f t="shared" si="27"/>
        <v>0</v>
      </c>
      <c r="G325" s="17">
        <f t="shared" si="28"/>
        <v>0</v>
      </c>
      <c r="H325" s="17">
        <f t="shared" si="29"/>
        <v>0</v>
      </c>
    </row>
    <row r="326" spans="1:8" x14ac:dyDescent="0.25">
      <c r="A326" s="21">
        <v>42479</v>
      </c>
      <c r="B326" s="17" t="str">
        <f>[5]!YBHIST("10 Year Treasury",$A326,"YldtoMat","govt","")</f>
        <v>E</v>
      </c>
      <c r="C326" s="17">
        <v>1.782</v>
      </c>
      <c r="D326" s="17">
        <f t="shared" si="25"/>
        <v>9.000000000000119E-3</v>
      </c>
      <c r="E326" s="17">
        <f t="shared" si="26"/>
        <v>1</v>
      </c>
      <c r="F326" s="17">
        <f t="shared" si="27"/>
        <v>0</v>
      </c>
      <c r="G326" s="17">
        <f t="shared" si="28"/>
        <v>0</v>
      </c>
      <c r="H326" s="17">
        <f t="shared" si="29"/>
        <v>0</v>
      </c>
    </row>
    <row r="327" spans="1:8" x14ac:dyDescent="0.25">
      <c r="A327" s="21">
        <v>42480</v>
      </c>
      <c r="B327" s="17" t="str">
        <f>[5]!YBHIST("10 Year Treasury",$A327,"YldtoMat","govt","")</f>
        <v>E</v>
      </c>
      <c r="C327" s="17">
        <v>1.8520000000000001</v>
      </c>
      <c r="D327" s="17">
        <f t="shared" si="25"/>
        <v>7.0000000000000062E-2</v>
      </c>
      <c r="E327" s="17">
        <f t="shared" si="26"/>
        <v>0</v>
      </c>
      <c r="F327" s="17">
        <f t="shared" si="27"/>
        <v>1</v>
      </c>
      <c r="G327" s="17">
        <f t="shared" si="28"/>
        <v>0</v>
      </c>
      <c r="H327" s="17">
        <f t="shared" si="29"/>
        <v>0</v>
      </c>
    </row>
    <row r="328" spans="1:8" x14ac:dyDescent="0.25">
      <c r="A328" s="21">
        <v>42481</v>
      </c>
      <c r="B328" s="17" t="str">
        <f>[5]!YBHIST("10 Year Treasury",$A328,"YldtoMat","govt","")</f>
        <v>E</v>
      </c>
      <c r="C328" s="17">
        <v>1.8680000000000001</v>
      </c>
      <c r="D328" s="17">
        <f t="shared" si="25"/>
        <v>1.6000000000000014E-2</v>
      </c>
      <c r="E328" s="17">
        <f t="shared" si="26"/>
        <v>1</v>
      </c>
      <c r="F328" s="17">
        <f t="shared" si="27"/>
        <v>0</v>
      </c>
      <c r="G328" s="17">
        <f t="shared" si="28"/>
        <v>0</v>
      </c>
      <c r="H328" s="17">
        <f t="shared" si="29"/>
        <v>0</v>
      </c>
    </row>
    <row r="329" spans="1:8" x14ac:dyDescent="0.25">
      <c r="A329" s="21">
        <v>42482</v>
      </c>
      <c r="B329" s="17" t="str">
        <f>[5]!YBHIST("10 Year Treasury",$A329,"YldtoMat","govt","")</f>
        <v>E</v>
      </c>
      <c r="C329" s="17">
        <v>1.8859999999999999</v>
      </c>
      <c r="D329" s="17">
        <f t="shared" si="25"/>
        <v>1.7999999999999794E-2</v>
      </c>
      <c r="E329" s="17">
        <f t="shared" si="26"/>
        <v>1</v>
      </c>
      <c r="F329" s="17">
        <f t="shared" si="27"/>
        <v>0</v>
      </c>
      <c r="G329" s="17">
        <f t="shared" si="28"/>
        <v>0</v>
      </c>
      <c r="H329" s="17">
        <f t="shared" si="29"/>
        <v>0</v>
      </c>
    </row>
    <row r="330" spans="1:8" x14ac:dyDescent="0.25">
      <c r="A330" s="21">
        <v>42485</v>
      </c>
      <c r="B330" s="17" t="str">
        <f>[5]!YBHIST("10 Year Treasury",$A330,"YldtoMat","govt","")</f>
        <v>E</v>
      </c>
      <c r="C330" s="17">
        <v>1.9019999999999999</v>
      </c>
      <c r="D330" s="17">
        <f t="shared" si="25"/>
        <v>1.6000000000000014E-2</v>
      </c>
      <c r="E330" s="17">
        <f t="shared" si="26"/>
        <v>1</v>
      </c>
      <c r="F330" s="17">
        <f t="shared" si="27"/>
        <v>0</v>
      </c>
      <c r="G330" s="17">
        <f t="shared" si="28"/>
        <v>0</v>
      </c>
      <c r="H330" s="17">
        <f t="shared" si="29"/>
        <v>0</v>
      </c>
    </row>
    <row r="331" spans="1:8" x14ac:dyDescent="0.25">
      <c r="A331" s="21">
        <v>42486</v>
      </c>
      <c r="B331" s="17" t="str">
        <f>[5]!YBHIST("10 Year Treasury",$A331,"YldtoMat","govt","")</f>
        <v>E</v>
      </c>
      <c r="C331" s="17">
        <v>1.927</v>
      </c>
      <c r="D331" s="17">
        <f t="shared" si="25"/>
        <v>2.5000000000000133E-2</v>
      </c>
      <c r="E331" s="17">
        <f t="shared" si="26"/>
        <v>1</v>
      </c>
      <c r="F331" s="17">
        <f t="shared" si="27"/>
        <v>0</v>
      </c>
      <c r="G331" s="17">
        <f t="shared" si="28"/>
        <v>0</v>
      </c>
      <c r="H331" s="17">
        <f t="shared" si="29"/>
        <v>0</v>
      </c>
    </row>
    <row r="332" spans="1:8" x14ac:dyDescent="0.25">
      <c r="A332" s="21">
        <v>42487</v>
      </c>
      <c r="B332" s="17" t="str">
        <f>[5]!YBHIST("10 Year Treasury",$A332,"YldtoMat","govt","")</f>
        <v>E</v>
      </c>
      <c r="C332" s="17">
        <v>1.8580000000000001</v>
      </c>
      <c r="D332" s="17">
        <f t="shared" si="25"/>
        <v>-6.899999999999995E-2</v>
      </c>
      <c r="E332" s="17">
        <f t="shared" si="26"/>
        <v>0</v>
      </c>
      <c r="F332" s="17">
        <f t="shared" si="27"/>
        <v>1</v>
      </c>
      <c r="G332" s="17">
        <f t="shared" si="28"/>
        <v>0</v>
      </c>
      <c r="H332" s="17">
        <f t="shared" si="29"/>
        <v>0</v>
      </c>
    </row>
    <row r="333" spans="1:8" x14ac:dyDescent="0.25">
      <c r="A333" s="21">
        <v>42488</v>
      </c>
      <c r="B333" s="17" t="str">
        <f>[5]!YBHIST("10 Year Treasury",$A333,"YldtoMat","govt","")</f>
        <v>E</v>
      </c>
      <c r="C333" s="17">
        <v>1.8380000000000001</v>
      </c>
      <c r="D333" s="17">
        <f t="shared" si="25"/>
        <v>-2.0000000000000018E-2</v>
      </c>
      <c r="E333" s="17">
        <f t="shared" si="26"/>
        <v>1</v>
      </c>
      <c r="F333" s="17">
        <f t="shared" si="27"/>
        <v>0</v>
      </c>
      <c r="G333" s="17">
        <f t="shared" si="28"/>
        <v>0</v>
      </c>
      <c r="H333" s="17">
        <f t="shared" si="29"/>
        <v>0</v>
      </c>
    </row>
    <row r="334" spans="1:8" x14ac:dyDescent="0.25">
      <c r="A334" s="21">
        <v>42489</v>
      </c>
      <c r="B334" s="17" t="str">
        <f>[5]!YBHIST("10 Year Treasury",$A334,"YldtoMat","govt","")</f>
        <v>E</v>
      </c>
      <c r="C334" s="17">
        <v>1.8169999999999999</v>
      </c>
      <c r="D334" s="17">
        <f t="shared" si="25"/>
        <v>-2.100000000000013E-2</v>
      </c>
      <c r="E334" s="17">
        <f t="shared" si="26"/>
        <v>1</v>
      </c>
      <c r="F334" s="17">
        <f t="shared" si="27"/>
        <v>0</v>
      </c>
      <c r="G334" s="17">
        <f t="shared" si="28"/>
        <v>0</v>
      </c>
      <c r="H334" s="17">
        <f t="shared" si="29"/>
        <v>0</v>
      </c>
    </row>
    <row r="335" spans="1:8" x14ac:dyDescent="0.25">
      <c r="A335" s="21">
        <v>42492</v>
      </c>
      <c r="B335" s="17" t="str">
        <f>[5]!YBHIST("10 Year Treasury",$A335,"YldtoMat","govt","")</f>
        <v>E</v>
      </c>
      <c r="C335" s="17">
        <v>1.863</v>
      </c>
      <c r="D335" s="17">
        <f t="shared" si="25"/>
        <v>4.6000000000000041E-2</v>
      </c>
      <c r="E335" s="17">
        <f t="shared" si="26"/>
        <v>1</v>
      </c>
      <c r="F335" s="17">
        <f t="shared" si="27"/>
        <v>0</v>
      </c>
      <c r="G335" s="17">
        <f t="shared" si="28"/>
        <v>0</v>
      </c>
      <c r="H335" s="17">
        <f t="shared" si="29"/>
        <v>0</v>
      </c>
    </row>
    <row r="336" spans="1:8" x14ac:dyDescent="0.25">
      <c r="A336" s="21">
        <v>42493</v>
      </c>
      <c r="B336" s="17" t="str">
        <f>[5]!YBHIST("10 Year Treasury",$A336,"YldtoMat","govt","")</f>
        <v>E</v>
      </c>
      <c r="C336" s="17">
        <v>1.798</v>
      </c>
      <c r="D336" s="17">
        <f t="shared" si="25"/>
        <v>-6.4999999999999947E-2</v>
      </c>
      <c r="E336" s="17">
        <f t="shared" si="26"/>
        <v>0</v>
      </c>
      <c r="F336" s="17">
        <f t="shared" si="27"/>
        <v>1</v>
      </c>
      <c r="G336" s="17">
        <f t="shared" si="28"/>
        <v>0</v>
      </c>
      <c r="H336" s="17">
        <f t="shared" si="29"/>
        <v>0</v>
      </c>
    </row>
    <row r="337" spans="1:8" x14ac:dyDescent="0.25">
      <c r="A337" s="21">
        <v>42494</v>
      </c>
      <c r="B337" s="17" t="str">
        <f>[5]!YBHIST("10 Year Treasury",$A337,"YldtoMat","govt","")</f>
        <v>E</v>
      </c>
      <c r="C337" s="17">
        <v>1.784</v>
      </c>
      <c r="D337" s="17">
        <f t="shared" si="25"/>
        <v>-1.4000000000000012E-2</v>
      </c>
      <c r="E337" s="17">
        <f t="shared" si="26"/>
        <v>1</v>
      </c>
      <c r="F337" s="17">
        <f t="shared" si="27"/>
        <v>0</v>
      </c>
      <c r="G337" s="17">
        <f t="shared" si="28"/>
        <v>0</v>
      </c>
      <c r="H337" s="17">
        <f t="shared" si="29"/>
        <v>0</v>
      </c>
    </row>
    <row r="338" spans="1:8" x14ac:dyDescent="0.25">
      <c r="A338" s="21">
        <v>42495</v>
      </c>
      <c r="B338" s="17" t="str">
        <f>[5]!YBHIST("10 Year Treasury",$A338,"YldtoMat","govt","")</f>
        <v>E</v>
      </c>
      <c r="C338" s="17">
        <v>1.7490000000000001</v>
      </c>
      <c r="D338" s="17">
        <f t="shared" si="25"/>
        <v>-3.499999999999992E-2</v>
      </c>
      <c r="E338" s="17">
        <f t="shared" si="26"/>
        <v>1</v>
      </c>
      <c r="F338" s="17">
        <f t="shared" si="27"/>
        <v>0</v>
      </c>
      <c r="G338" s="17">
        <f t="shared" si="28"/>
        <v>0</v>
      </c>
      <c r="H338" s="17">
        <f t="shared" si="29"/>
        <v>0</v>
      </c>
    </row>
    <row r="339" spans="1:8" x14ac:dyDescent="0.25">
      <c r="A339" s="21">
        <v>42496</v>
      </c>
      <c r="B339" s="17" t="str">
        <f>[5]!YBHIST("10 Year Treasury",$A339,"YldtoMat","govt","")</f>
        <v>E</v>
      </c>
      <c r="C339" s="17">
        <v>1.7769999999999999</v>
      </c>
      <c r="D339" s="17">
        <f t="shared" si="25"/>
        <v>2.7999999999999803E-2</v>
      </c>
      <c r="E339" s="17">
        <f t="shared" si="26"/>
        <v>1</v>
      </c>
      <c r="F339" s="17">
        <f t="shared" si="27"/>
        <v>0</v>
      </c>
      <c r="G339" s="17">
        <f t="shared" si="28"/>
        <v>0</v>
      </c>
      <c r="H339" s="17">
        <f t="shared" si="29"/>
        <v>0</v>
      </c>
    </row>
    <row r="340" spans="1:8" x14ac:dyDescent="0.25">
      <c r="A340" s="21">
        <v>42499</v>
      </c>
      <c r="B340" s="17" t="str">
        <f>[5]!YBHIST("10 Year Treasury",$A340,"YldtoMat","govt","")</f>
        <v>E</v>
      </c>
      <c r="C340" s="17">
        <v>1.756</v>
      </c>
      <c r="D340" s="17">
        <f t="shared" si="25"/>
        <v>-2.0999999999999908E-2</v>
      </c>
      <c r="E340" s="17">
        <f t="shared" si="26"/>
        <v>1</v>
      </c>
      <c r="F340" s="17">
        <f t="shared" si="27"/>
        <v>0</v>
      </c>
      <c r="G340" s="17">
        <f t="shared" si="28"/>
        <v>0</v>
      </c>
      <c r="H340" s="17">
        <f t="shared" si="29"/>
        <v>0</v>
      </c>
    </row>
    <row r="341" spans="1:8" x14ac:dyDescent="0.25">
      <c r="A341" s="21">
        <v>42500</v>
      </c>
      <c r="B341" s="17" t="str">
        <f>[5]!YBHIST("10 Year Treasury",$A341,"YldtoMat","govt","")</f>
        <v>E</v>
      </c>
      <c r="C341" s="17">
        <v>1.758</v>
      </c>
      <c r="D341" s="17">
        <f t="shared" si="25"/>
        <v>2.0000000000000018E-3</v>
      </c>
      <c r="E341" s="17">
        <f t="shared" si="26"/>
        <v>1</v>
      </c>
      <c r="F341" s="17">
        <f t="shared" si="27"/>
        <v>0</v>
      </c>
      <c r="G341" s="17">
        <f t="shared" si="28"/>
        <v>0</v>
      </c>
      <c r="H341" s="17">
        <f t="shared" si="29"/>
        <v>0</v>
      </c>
    </row>
    <row r="342" spans="1:8" x14ac:dyDescent="0.25">
      <c r="A342" s="21">
        <v>42501</v>
      </c>
      <c r="B342" s="17" t="str">
        <f>[5]!YBHIST("10 Year Treasury",$A342,"YldtoMat","govt","")</f>
        <v>E</v>
      </c>
      <c r="C342" s="17">
        <v>1.7350000000000001</v>
      </c>
      <c r="D342" s="17">
        <f t="shared" si="25"/>
        <v>-2.2999999999999909E-2</v>
      </c>
      <c r="E342" s="17">
        <f t="shared" si="26"/>
        <v>1</v>
      </c>
      <c r="F342" s="17">
        <f t="shared" si="27"/>
        <v>0</v>
      </c>
      <c r="G342" s="17">
        <f t="shared" si="28"/>
        <v>0</v>
      </c>
      <c r="H342" s="17">
        <f t="shared" si="29"/>
        <v>0</v>
      </c>
    </row>
    <row r="343" spans="1:8" x14ac:dyDescent="0.25">
      <c r="A343" s="21">
        <v>42502</v>
      </c>
      <c r="B343" s="17" t="str">
        <f>[5]!YBHIST("10 Year Treasury",$A343,"YldtoMat","govt","")</f>
        <v>E</v>
      </c>
      <c r="C343" s="17">
        <v>1.7569999999999999</v>
      </c>
      <c r="D343" s="17">
        <f t="shared" si="25"/>
        <v>2.1999999999999797E-2</v>
      </c>
      <c r="E343" s="17">
        <f t="shared" si="26"/>
        <v>1</v>
      </c>
      <c r="F343" s="17">
        <f t="shared" si="27"/>
        <v>0</v>
      </c>
      <c r="G343" s="17">
        <f t="shared" si="28"/>
        <v>0</v>
      </c>
      <c r="H343" s="17">
        <f t="shared" si="29"/>
        <v>0</v>
      </c>
    </row>
    <row r="344" spans="1:8" x14ac:dyDescent="0.25">
      <c r="A344" s="21">
        <v>42503</v>
      </c>
      <c r="B344" s="17" t="str">
        <f>[5]!YBHIST("10 Year Treasury",$A344,"YldtoMat","govt","")</f>
        <v>E</v>
      </c>
      <c r="C344" s="17">
        <v>1.7030000000000001</v>
      </c>
      <c r="D344" s="17">
        <f t="shared" si="25"/>
        <v>-5.3999999999999826E-2</v>
      </c>
      <c r="E344" s="17">
        <f t="shared" si="26"/>
        <v>0</v>
      </c>
      <c r="F344" s="17">
        <f t="shared" si="27"/>
        <v>1</v>
      </c>
      <c r="G344" s="17">
        <f t="shared" si="28"/>
        <v>0</v>
      </c>
      <c r="H344" s="17">
        <f t="shared" si="29"/>
        <v>0</v>
      </c>
    </row>
    <row r="345" spans="1:8" x14ac:dyDescent="0.25">
      <c r="A345" s="21">
        <v>42506</v>
      </c>
      <c r="B345" s="17" t="str">
        <f>[5]!YBHIST("10 Year Treasury",$A345,"YldtoMat","govt","")</f>
        <v>E</v>
      </c>
      <c r="C345" s="17">
        <v>1.752</v>
      </c>
      <c r="D345" s="17">
        <f t="shared" si="25"/>
        <v>4.8999999999999932E-2</v>
      </c>
      <c r="E345" s="17">
        <f t="shared" si="26"/>
        <v>1</v>
      </c>
      <c r="F345" s="17">
        <f t="shared" si="27"/>
        <v>0</v>
      </c>
      <c r="G345" s="17">
        <f t="shared" si="28"/>
        <v>0</v>
      </c>
      <c r="H345" s="17">
        <f t="shared" si="29"/>
        <v>0</v>
      </c>
    </row>
    <row r="346" spans="1:8" x14ac:dyDescent="0.25">
      <c r="A346" s="21">
        <v>42507</v>
      </c>
      <c r="B346" s="17" t="str">
        <f>[5]!YBHIST("10 Year Treasury",$A346,"YldtoMat","govt","")</f>
        <v>E</v>
      </c>
      <c r="C346" s="17">
        <v>1.7589999999999999</v>
      </c>
      <c r="D346" s="17">
        <f t="shared" si="25"/>
        <v>6.9999999999998952E-3</v>
      </c>
      <c r="E346" s="17">
        <f t="shared" si="26"/>
        <v>1</v>
      </c>
      <c r="F346" s="17">
        <f t="shared" si="27"/>
        <v>0</v>
      </c>
      <c r="G346" s="17">
        <f t="shared" si="28"/>
        <v>0</v>
      </c>
      <c r="H346" s="17">
        <f t="shared" si="29"/>
        <v>0</v>
      </c>
    </row>
    <row r="347" spans="1:8" x14ac:dyDescent="0.25">
      <c r="A347" s="21">
        <v>42508</v>
      </c>
      <c r="B347" s="17" t="str">
        <f>[5]!YBHIST("10 Year Treasury",$A347,"YldtoMat","govt","")</f>
        <v>E</v>
      </c>
      <c r="C347" s="17">
        <v>1.8819999999999999</v>
      </c>
      <c r="D347" s="17">
        <f t="shared" si="25"/>
        <v>0.123</v>
      </c>
      <c r="E347" s="17">
        <f t="shared" si="26"/>
        <v>0</v>
      </c>
      <c r="F347" s="17">
        <f t="shared" si="27"/>
        <v>0</v>
      </c>
      <c r="G347" s="17">
        <f t="shared" si="28"/>
        <v>1</v>
      </c>
      <c r="H347" s="17">
        <f t="shared" si="29"/>
        <v>0</v>
      </c>
    </row>
    <row r="348" spans="1:8" x14ac:dyDescent="0.25">
      <c r="A348" s="21">
        <v>42509</v>
      </c>
      <c r="B348" s="17" t="str">
        <f>[5]!YBHIST("10 Year Treasury",$A348,"YldtoMat","govt","")</f>
        <v>E</v>
      </c>
      <c r="C348" s="17">
        <v>1.845</v>
      </c>
      <c r="D348" s="17">
        <f t="shared" si="25"/>
        <v>-3.6999999999999922E-2</v>
      </c>
      <c r="E348" s="17">
        <f t="shared" si="26"/>
        <v>1</v>
      </c>
      <c r="F348" s="17">
        <f t="shared" si="27"/>
        <v>0</v>
      </c>
      <c r="G348" s="17">
        <f t="shared" si="28"/>
        <v>0</v>
      </c>
      <c r="H348" s="17">
        <f t="shared" si="29"/>
        <v>0</v>
      </c>
    </row>
    <row r="349" spans="1:8" x14ac:dyDescent="0.25">
      <c r="A349" s="21">
        <v>42510</v>
      </c>
      <c r="B349" s="17" t="str">
        <f>[5]!YBHIST("10 Year Treasury",$A349,"YldtoMat","govt","")</f>
        <v>E</v>
      </c>
      <c r="C349" s="17">
        <v>1.849</v>
      </c>
      <c r="D349" s="17">
        <f t="shared" si="25"/>
        <v>4.0000000000000036E-3</v>
      </c>
      <c r="E349" s="17">
        <f t="shared" si="26"/>
        <v>1</v>
      </c>
      <c r="F349" s="17">
        <f t="shared" si="27"/>
        <v>0</v>
      </c>
      <c r="G349" s="17">
        <f t="shared" si="28"/>
        <v>0</v>
      </c>
      <c r="H349" s="17">
        <f t="shared" si="29"/>
        <v>0</v>
      </c>
    </row>
    <row r="350" spans="1:8" x14ac:dyDescent="0.25">
      <c r="A350" s="21">
        <v>42513</v>
      </c>
      <c r="B350" s="17" t="str">
        <f>[5]!YBHIST("10 Year Treasury",$A350,"YldtoMat","govt","")</f>
        <v>E</v>
      </c>
      <c r="C350" s="17">
        <v>1.8420000000000001</v>
      </c>
      <c r="D350" s="17">
        <f t="shared" si="25"/>
        <v>-6.9999999999998952E-3</v>
      </c>
      <c r="E350" s="17">
        <f t="shared" si="26"/>
        <v>1</v>
      </c>
      <c r="F350" s="17">
        <f t="shared" si="27"/>
        <v>0</v>
      </c>
      <c r="G350" s="17">
        <f t="shared" si="28"/>
        <v>0</v>
      </c>
      <c r="H350" s="17">
        <f t="shared" si="29"/>
        <v>0</v>
      </c>
    </row>
    <row r="351" spans="1:8" x14ac:dyDescent="0.25">
      <c r="A351" s="21">
        <v>42514</v>
      </c>
      <c r="B351" s="17" t="str">
        <f>[5]!YBHIST("10 Year Treasury",$A351,"YldtoMat","govt","")</f>
        <v>E</v>
      </c>
      <c r="C351" s="17">
        <v>1.859</v>
      </c>
      <c r="D351" s="17">
        <f t="shared" si="25"/>
        <v>1.6999999999999904E-2</v>
      </c>
      <c r="E351" s="17">
        <f t="shared" si="26"/>
        <v>1</v>
      </c>
      <c r="F351" s="17">
        <f t="shared" si="27"/>
        <v>0</v>
      </c>
      <c r="G351" s="17">
        <f t="shared" si="28"/>
        <v>0</v>
      </c>
      <c r="H351" s="17">
        <f t="shared" si="29"/>
        <v>0</v>
      </c>
    </row>
    <row r="352" spans="1:8" x14ac:dyDescent="0.25">
      <c r="A352" s="21">
        <v>42515</v>
      </c>
      <c r="B352" s="17" t="str">
        <f>[5]!YBHIST("10 Year Treasury",$A352,"YldtoMat","govt","")</f>
        <v>E</v>
      </c>
      <c r="C352" s="17">
        <v>1.8680000000000001</v>
      </c>
      <c r="D352" s="17">
        <f t="shared" si="25"/>
        <v>9.000000000000119E-3</v>
      </c>
      <c r="E352" s="17">
        <f t="shared" si="26"/>
        <v>1</v>
      </c>
      <c r="F352" s="17">
        <f t="shared" si="27"/>
        <v>0</v>
      </c>
      <c r="G352" s="17">
        <f t="shared" si="28"/>
        <v>0</v>
      </c>
      <c r="H352" s="17">
        <f t="shared" si="29"/>
        <v>0</v>
      </c>
    </row>
    <row r="353" spans="1:8" x14ac:dyDescent="0.25">
      <c r="A353" s="21">
        <v>42516</v>
      </c>
      <c r="B353" s="17" t="str">
        <f>[5]!YBHIST("10 Year Treasury",$A353,"YldtoMat","govt","")</f>
        <v>E</v>
      </c>
      <c r="C353" s="17">
        <v>1.823</v>
      </c>
      <c r="D353" s="17">
        <f t="shared" si="25"/>
        <v>-4.5000000000000151E-2</v>
      </c>
      <c r="E353" s="17">
        <f t="shared" si="26"/>
        <v>1</v>
      </c>
      <c r="F353" s="17">
        <f t="shared" si="27"/>
        <v>0</v>
      </c>
      <c r="G353" s="17">
        <f t="shared" si="28"/>
        <v>0</v>
      </c>
      <c r="H353" s="17">
        <f t="shared" si="29"/>
        <v>0</v>
      </c>
    </row>
    <row r="354" spans="1:8" x14ac:dyDescent="0.25">
      <c r="A354" s="21">
        <v>42517</v>
      </c>
      <c r="B354" s="17" t="str">
        <f>[5]!YBHIST("10 Year Treasury",$A354,"YldtoMat","govt","")</f>
        <v>E</v>
      </c>
      <c r="C354" s="17">
        <v>1.835</v>
      </c>
      <c r="D354" s="17">
        <f t="shared" si="25"/>
        <v>1.2000000000000011E-2</v>
      </c>
      <c r="E354" s="17">
        <f t="shared" si="26"/>
        <v>1</v>
      </c>
      <c r="F354" s="17">
        <f t="shared" si="27"/>
        <v>0</v>
      </c>
      <c r="G354" s="17">
        <f t="shared" si="28"/>
        <v>0</v>
      </c>
      <c r="H354" s="17">
        <f t="shared" si="29"/>
        <v>0</v>
      </c>
    </row>
    <row r="355" spans="1:8" x14ac:dyDescent="0.25">
      <c r="A355" s="21">
        <v>42521</v>
      </c>
      <c r="B355" s="17" t="str">
        <f>[5]!YBHIST("10 Year Treasury",$A355,"YldtoMat","govt","")</f>
        <v>E</v>
      </c>
      <c r="C355" s="17">
        <v>1.83</v>
      </c>
      <c r="D355" s="17">
        <f t="shared" si="25"/>
        <v>-4.9999999999998934E-3</v>
      </c>
      <c r="E355" s="17">
        <f t="shared" si="26"/>
        <v>1</v>
      </c>
      <c r="F355" s="17">
        <f t="shared" si="27"/>
        <v>0</v>
      </c>
      <c r="G355" s="17">
        <f t="shared" si="28"/>
        <v>0</v>
      </c>
      <c r="H355" s="17">
        <f t="shared" si="29"/>
        <v>0</v>
      </c>
    </row>
    <row r="356" spans="1:8" x14ac:dyDescent="0.25">
      <c r="A356" s="21">
        <v>42522</v>
      </c>
      <c r="B356" s="17" t="str">
        <f>[5]!YBHIST("10 Year Treasury",$A356,"YldtoMat","govt","")</f>
        <v>E</v>
      </c>
      <c r="C356" s="17">
        <v>1.8440000000000001</v>
      </c>
      <c r="D356" s="17">
        <f t="shared" si="25"/>
        <v>1.4000000000000012E-2</v>
      </c>
      <c r="E356" s="17">
        <f t="shared" si="26"/>
        <v>1</v>
      </c>
      <c r="F356" s="17">
        <f t="shared" si="27"/>
        <v>0</v>
      </c>
      <c r="G356" s="17">
        <f t="shared" si="28"/>
        <v>0</v>
      </c>
      <c r="H356" s="17">
        <f t="shared" si="29"/>
        <v>0</v>
      </c>
    </row>
    <row r="357" spans="1:8" x14ac:dyDescent="0.25">
      <c r="A357" s="21">
        <v>42523</v>
      </c>
      <c r="B357" s="17" t="str">
        <f>[5]!YBHIST("10 Year Treasury",$A357,"YldtoMat","govt","")</f>
        <v>E</v>
      </c>
      <c r="C357" s="17">
        <v>1.8109999999999999</v>
      </c>
      <c r="D357" s="17">
        <f t="shared" si="25"/>
        <v>-3.300000000000014E-2</v>
      </c>
      <c r="E357" s="17">
        <f t="shared" si="26"/>
        <v>1</v>
      </c>
      <c r="F357" s="17">
        <f t="shared" si="27"/>
        <v>0</v>
      </c>
      <c r="G357" s="17">
        <f t="shared" si="28"/>
        <v>0</v>
      </c>
      <c r="H357" s="17">
        <f t="shared" si="29"/>
        <v>0</v>
      </c>
    </row>
    <row r="358" spans="1:8" x14ac:dyDescent="0.25">
      <c r="A358" s="21">
        <v>42524</v>
      </c>
      <c r="B358" s="17" t="str">
        <f>[5]!YBHIST("10 Year Treasury",$A358,"YldtoMat","govt","")</f>
        <v>E</v>
      </c>
      <c r="C358" s="17">
        <v>1.706</v>
      </c>
      <c r="D358" s="17">
        <f t="shared" si="25"/>
        <v>-0.10499999999999998</v>
      </c>
      <c r="E358" s="17">
        <f t="shared" si="26"/>
        <v>0</v>
      </c>
      <c r="F358" s="17">
        <f t="shared" si="27"/>
        <v>0</v>
      </c>
      <c r="G358" s="17">
        <f t="shared" si="28"/>
        <v>1</v>
      </c>
      <c r="H358" s="17">
        <f t="shared" si="29"/>
        <v>0</v>
      </c>
    </row>
    <row r="359" spans="1:8" x14ac:dyDescent="0.25">
      <c r="A359" s="21">
        <v>42527</v>
      </c>
      <c r="B359" s="17" t="str">
        <f>[5]!YBHIST("10 Year Treasury",$A359,"YldtoMat","govt","")</f>
        <v>E</v>
      </c>
      <c r="C359" s="17">
        <v>1.7230000000000001</v>
      </c>
      <c r="D359" s="17">
        <f t="shared" si="25"/>
        <v>1.7000000000000126E-2</v>
      </c>
      <c r="E359" s="17">
        <f t="shared" si="26"/>
        <v>1</v>
      </c>
      <c r="F359" s="17">
        <f t="shared" si="27"/>
        <v>0</v>
      </c>
      <c r="G359" s="17">
        <f t="shared" si="28"/>
        <v>0</v>
      </c>
      <c r="H359" s="17">
        <f t="shared" si="29"/>
        <v>0</v>
      </c>
    </row>
    <row r="360" spans="1:8" x14ac:dyDescent="0.25">
      <c r="A360" s="21">
        <v>42528</v>
      </c>
      <c r="B360" s="17" t="str">
        <f>[5]!YBHIST("10 Year Treasury",$A360,"YldtoMat","govt","")</f>
        <v>E</v>
      </c>
      <c r="C360" s="17">
        <v>1.7110000000000001</v>
      </c>
      <c r="D360" s="17">
        <f t="shared" si="25"/>
        <v>-1.2000000000000011E-2</v>
      </c>
      <c r="E360" s="17">
        <f t="shared" si="26"/>
        <v>1</v>
      </c>
      <c r="F360" s="17">
        <f t="shared" si="27"/>
        <v>0</v>
      </c>
      <c r="G360" s="17">
        <f t="shared" si="28"/>
        <v>0</v>
      </c>
      <c r="H360" s="17">
        <f t="shared" si="29"/>
        <v>0</v>
      </c>
    </row>
    <row r="361" spans="1:8" x14ac:dyDescent="0.25">
      <c r="A361" s="21">
        <v>42529</v>
      </c>
      <c r="B361" s="17" t="str">
        <f>[5]!YBHIST("10 Year Treasury",$A361,"YldtoMat","govt","")</f>
        <v>E</v>
      </c>
      <c r="C361" s="17">
        <v>1.706</v>
      </c>
      <c r="D361" s="17">
        <f t="shared" si="25"/>
        <v>-5.0000000000001155E-3</v>
      </c>
      <c r="E361" s="17">
        <f t="shared" si="26"/>
        <v>1</v>
      </c>
      <c r="F361" s="17">
        <f t="shared" si="27"/>
        <v>0</v>
      </c>
      <c r="G361" s="17">
        <f t="shared" si="28"/>
        <v>0</v>
      </c>
      <c r="H361" s="17">
        <f t="shared" si="29"/>
        <v>0</v>
      </c>
    </row>
    <row r="362" spans="1:8" x14ac:dyDescent="0.25">
      <c r="A362" s="21">
        <v>42530</v>
      </c>
      <c r="B362" s="17" t="str">
        <f>[5]!YBHIST("10 Year Treasury",$A362,"YldtoMat","govt","")</f>
        <v>E</v>
      </c>
      <c r="C362" s="17">
        <v>1.68</v>
      </c>
      <c r="D362" s="17">
        <f t="shared" si="25"/>
        <v>-2.6000000000000023E-2</v>
      </c>
      <c r="E362" s="17">
        <f t="shared" si="26"/>
        <v>1</v>
      </c>
      <c r="F362" s="17">
        <f t="shared" si="27"/>
        <v>0</v>
      </c>
      <c r="G362" s="17">
        <f t="shared" si="28"/>
        <v>0</v>
      </c>
      <c r="H362" s="17">
        <f t="shared" si="29"/>
        <v>0</v>
      </c>
    </row>
    <row r="363" spans="1:8" x14ac:dyDescent="0.25">
      <c r="A363" s="21">
        <v>42531</v>
      </c>
      <c r="B363" s="17" t="str">
        <f>[5]!YBHIST("10 Year Treasury",$A363,"YldtoMat","govt","")</f>
        <v>E</v>
      </c>
      <c r="C363" s="17">
        <v>1.639</v>
      </c>
      <c r="D363" s="17">
        <f t="shared" si="25"/>
        <v>-4.0999999999999925E-2</v>
      </c>
      <c r="E363" s="17">
        <f t="shared" si="26"/>
        <v>1</v>
      </c>
      <c r="F363" s="17">
        <f t="shared" si="27"/>
        <v>0</v>
      </c>
      <c r="G363" s="17">
        <f t="shared" si="28"/>
        <v>0</v>
      </c>
      <c r="H363" s="17">
        <f t="shared" si="29"/>
        <v>0</v>
      </c>
    </row>
    <row r="364" spans="1:8" x14ac:dyDescent="0.25">
      <c r="A364" s="21">
        <v>42534</v>
      </c>
      <c r="B364" s="17" t="str">
        <f>[5]!YBHIST("10 Year Treasury",$A364,"YldtoMat","govt","")</f>
        <v>E</v>
      </c>
      <c r="C364" s="17">
        <v>1.6160000000000001</v>
      </c>
      <c r="D364" s="17">
        <f>C364-C363</f>
        <v>-2.2999999999999909E-2</v>
      </c>
      <c r="E364" s="17">
        <f t="shared" si="26"/>
        <v>1</v>
      </c>
      <c r="F364" s="17">
        <f t="shared" si="27"/>
        <v>0</v>
      </c>
      <c r="G364" s="17">
        <f t="shared" si="28"/>
        <v>0</v>
      </c>
      <c r="H364" s="17">
        <f t="shared" si="29"/>
        <v>0</v>
      </c>
    </row>
    <row r="365" spans="1:8" x14ac:dyDescent="0.25">
      <c r="A365" s="21">
        <v>42535</v>
      </c>
      <c r="B365" s="17" t="str">
        <f>[5]!YBHIST("10 Year Treasury",$A365,"YldtoMat","govt","")</f>
        <v>E</v>
      </c>
      <c r="C365" s="17">
        <v>1.61</v>
      </c>
      <c r="D365" s="17">
        <f t="shared" ref="D365:D370" si="30">C365-C364</f>
        <v>-6.0000000000000053E-3</v>
      </c>
      <c r="E365" s="17">
        <f t="shared" ref="E365:E370" si="31">IF(INT(ABS(D365)*100/5)=0,1,0)</f>
        <v>1</v>
      </c>
      <c r="F365" s="17">
        <f t="shared" ref="F365:F370" si="32">IF(INT(ABS(D365)*100/5)=1,1,0)</f>
        <v>0</v>
      </c>
      <c r="G365" s="17">
        <f t="shared" ref="G365:G370" si="33">IF(INT(ABS(D365)*100/5)=2,1,0)</f>
        <v>0</v>
      </c>
      <c r="H365" s="17">
        <f t="shared" ref="H365:H370" si="34">IF(INT(ABS(D365)*100/5)=13,1,0)</f>
        <v>0</v>
      </c>
    </row>
    <row r="366" spans="1:8" x14ac:dyDescent="0.25">
      <c r="A366" s="21">
        <v>42536</v>
      </c>
      <c r="B366" s="17" t="str">
        <f>[5]!YBHIST("10 Year Treasury",$A366,"YldtoMat","govt","")</f>
        <v>E</v>
      </c>
      <c r="C366" s="17">
        <v>1.5940000000000001</v>
      </c>
      <c r="D366" s="17">
        <f t="shared" si="30"/>
        <v>-1.6000000000000014E-2</v>
      </c>
      <c r="E366" s="17">
        <f t="shared" si="31"/>
        <v>1</v>
      </c>
      <c r="F366" s="17">
        <f t="shared" si="32"/>
        <v>0</v>
      </c>
      <c r="G366" s="17">
        <f t="shared" si="33"/>
        <v>0</v>
      </c>
      <c r="H366" s="17">
        <f t="shared" si="34"/>
        <v>0</v>
      </c>
    </row>
    <row r="367" spans="1:8" x14ac:dyDescent="0.25">
      <c r="A367" s="21">
        <v>42537</v>
      </c>
      <c r="B367" s="17" t="str">
        <f>[5]!YBHIST("10 Year Treasury",$A367,"YldtoMat","govt","")</f>
        <v>E</v>
      </c>
      <c r="C367" s="17">
        <v>1.5629999999999999</v>
      </c>
      <c r="D367" s="17">
        <f t="shared" si="30"/>
        <v>-3.1000000000000139E-2</v>
      </c>
      <c r="E367" s="17">
        <f t="shared" si="31"/>
        <v>1</v>
      </c>
      <c r="F367" s="17">
        <f t="shared" si="32"/>
        <v>0</v>
      </c>
      <c r="G367" s="17">
        <f t="shared" si="33"/>
        <v>0</v>
      </c>
      <c r="H367" s="17">
        <f t="shared" si="34"/>
        <v>0</v>
      </c>
    </row>
    <row r="368" spans="1:8" x14ac:dyDescent="0.25">
      <c r="A368" s="21">
        <v>42538</v>
      </c>
      <c r="B368" s="17" t="str">
        <f>[5]!YBHIST("10 Year Treasury",$A368,"YldtoMat","govt","")</f>
        <v>E</v>
      </c>
      <c r="C368" s="17">
        <v>1.6180000000000001</v>
      </c>
      <c r="D368" s="17">
        <f t="shared" si="30"/>
        <v>5.500000000000016E-2</v>
      </c>
      <c r="E368" s="17">
        <f t="shared" si="31"/>
        <v>0</v>
      </c>
      <c r="F368" s="17">
        <f t="shared" si="32"/>
        <v>1</v>
      </c>
      <c r="G368" s="17">
        <f t="shared" si="33"/>
        <v>0</v>
      </c>
      <c r="H368" s="17">
        <f t="shared" si="34"/>
        <v>0</v>
      </c>
    </row>
    <row r="369" spans="1:8" x14ac:dyDescent="0.25">
      <c r="A369" s="21">
        <v>42541</v>
      </c>
      <c r="B369" s="17" t="str">
        <f t="shared" ref="B369:B377" si="35">[5]!YBHIST("10 Year Treasury",$A369,"YldtoMat","govt","")</f>
        <v>E</v>
      </c>
      <c r="C369" s="17">
        <v>1.671</v>
      </c>
      <c r="D369" s="17">
        <f t="shared" si="30"/>
        <v>5.2999999999999936E-2</v>
      </c>
      <c r="E369" s="17">
        <f t="shared" si="31"/>
        <v>0</v>
      </c>
      <c r="F369" s="17">
        <f t="shared" si="32"/>
        <v>1</v>
      </c>
      <c r="G369" s="17">
        <f t="shared" si="33"/>
        <v>0</v>
      </c>
      <c r="H369" s="17">
        <f t="shared" si="34"/>
        <v>0</v>
      </c>
    </row>
    <row r="370" spans="1:8" x14ac:dyDescent="0.25">
      <c r="A370" s="21">
        <v>42542</v>
      </c>
      <c r="B370" s="17" t="str">
        <f t="shared" si="35"/>
        <v>E</v>
      </c>
      <c r="C370" s="17">
        <v>1.6990000000000001</v>
      </c>
      <c r="D370" s="17">
        <f t="shared" si="30"/>
        <v>2.8000000000000025E-2</v>
      </c>
      <c r="E370" s="17">
        <f t="shared" si="31"/>
        <v>1</v>
      </c>
      <c r="F370" s="17">
        <f t="shared" si="32"/>
        <v>0</v>
      </c>
      <c r="G370" s="17">
        <f t="shared" si="33"/>
        <v>0</v>
      </c>
      <c r="H370" s="17">
        <f t="shared" si="34"/>
        <v>0</v>
      </c>
    </row>
    <row r="371" spans="1:8" x14ac:dyDescent="0.25">
      <c r="A371" s="21">
        <v>42543</v>
      </c>
      <c r="B371" s="17" t="str">
        <f t="shared" si="35"/>
        <v>E</v>
      </c>
      <c r="C371" s="17">
        <v>1.6850000000000001</v>
      </c>
      <c r="D371" s="17">
        <f t="shared" ref="D371:D377" si="36">C371-C370</f>
        <v>-1.4000000000000012E-2</v>
      </c>
      <c r="E371" s="17">
        <f t="shared" ref="E371:E377" si="37">IF(INT(ABS(D371)*100/5)=0,1,0)</f>
        <v>1</v>
      </c>
      <c r="F371" s="17">
        <f t="shared" ref="F371:F377" si="38">IF(INT(ABS(D371)*100/5)=1,1,0)</f>
        <v>0</v>
      </c>
      <c r="G371" s="17">
        <f t="shared" ref="G371:G377" si="39">IF(INT(ABS(D371)*100/5)=2,1,0)</f>
        <v>0</v>
      </c>
      <c r="H371" s="17">
        <f t="shared" ref="H371:H377" si="40">IF(INT(ABS(D371)*100/5)=13,1,0)</f>
        <v>0</v>
      </c>
    </row>
    <row r="372" spans="1:8" x14ac:dyDescent="0.25">
      <c r="A372" s="21">
        <v>42544</v>
      </c>
      <c r="B372" s="17" t="str">
        <f t="shared" si="35"/>
        <v>E</v>
      </c>
      <c r="C372" s="17">
        <v>1.7390000000000001</v>
      </c>
      <c r="D372" s="17">
        <f t="shared" si="36"/>
        <v>5.4000000000000048E-2</v>
      </c>
      <c r="E372" s="17">
        <f t="shared" si="37"/>
        <v>0</v>
      </c>
      <c r="F372" s="17">
        <f t="shared" si="38"/>
        <v>1</v>
      </c>
      <c r="G372" s="17">
        <f t="shared" si="39"/>
        <v>0</v>
      </c>
      <c r="H372" s="17">
        <f t="shared" si="40"/>
        <v>0</v>
      </c>
    </row>
    <row r="373" spans="1:8" x14ac:dyDescent="0.25">
      <c r="A373" s="21">
        <v>42545</v>
      </c>
      <c r="B373" s="17" t="str">
        <f t="shared" si="35"/>
        <v>E</v>
      </c>
      <c r="C373" s="17">
        <v>1.58</v>
      </c>
      <c r="D373" s="17">
        <f t="shared" si="36"/>
        <v>-0.15900000000000003</v>
      </c>
      <c r="E373" s="17">
        <f t="shared" si="37"/>
        <v>0</v>
      </c>
      <c r="F373" s="17">
        <f t="shared" si="38"/>
        <v>0</v>
      </c>
      <c r="G373" s="17">
        <f t="shared" si="39"/>
        <v>0</v>
      </c>
      <c r="H373" s="17">
        <f t="shared" si="40"/>
        <v>0</v>
      </c>
    </row>
    <row r="374" spans="1:8" x14ac:dyDescent="0.25">
      <c r="A374" s="21">
        <v>42548</v>
      </c>
      <c r="B374" s="17" t="str">
        <f t="shared" si="35"/>
        <v>E</v>
      </c>
      <c r="C374" s="17">
        <v>1.4610000000000001</v>
      </c>
      <c r="D374" s="17">
        <f t="shared" si="36"/>
        <v>-0.11899999999999999</v>
      </c>
      <c r="E374" s="17">
        <f t="shared" si="37"/>
        <v>0</v>
      </c>
      <c r="F374" s="17">
        <f t="shared" si="38"/>
        <v>0</v>
      </c>
      <c r="G374" s="17">
        <f t="shared" si="39"/>
        <v>1</v>
      </c>
      <c r="H374" s="17">
        <f t="shared" si="40"/>
        <v>0</v>
      </c>
    </row>
    <row r="375" spans="1:8" x14ac:dyDescent="0.25">
      <c r="A375" s="21">
        <v>42549</v>
      </c>
      <c r="B375" s="17" t="str">
        <f t="shared" si="35"/>
        <v>E</v>
      </c>
      <c r="C375" s="17">
        <v>1.46</v>
      </c>
      <c r="D375" s="17">
        <f t="shared" si="36"/>
        <v>-1.0000000000001119E-3</v>
      </c>
      <c r="E375" s="17">
        <f t="shared" si="37"/>
        <v>1</v>
      </c>
      <c r="F375" s="17">
        <f t="shared" si="38"/>
        <v>0</v>
      </c>
      <c r="G375" s="17">
        <f t="shared" si="39"/>
        <v>0</v>
      </c>
      <c r="H375" s="17">
        <f t="shared" si="40"/>
        <v>0</v>
      </c>
    </row>
    <row r="376" spans="1:8" x14ac:dyDescent="0.25">
      <c r="A376" s="21">
        <v>42550</v>
      </c>
      <c r="B376" s="17" t="str">
        <f t="shared" si="35"/>
        <v>E</v>
      </c>
      <c r="C376" s="17">
        <v>1.478</v>
      </c>
      <c r="D376" s="17">
        <f t="shared" si="36"/>
        <v>1.8000000000000016E-2</v>
      </c>
      <c r="E376" s="17">
        <f t="shared" si="37"/>
        <v>1</v>
      </c>
      <c r="F376" s="17">
        <f t="shared" si="38"/>
        <v>0</v>
      </c>
      <c r="G376" s="17">
        <f t="shared" si="39"/>
        <v>0</v>
      </c>
      <c r="H376" s="17">
        <f t="shared" si="40"/>
        <v>0</v>
      </c>
    </row>
    <row r="377" spans="1:8" x14ac:dyDescent="0.25">
      <c r="A377" s="21">
        <v>42551</v>
      </c>
      <c r="B377" s="17" t="str">
        <f t="shared" si="35"/>
        <v>E</v>
      </c>
      <c r="C377" s="17">
        <v>1.49</v>
      </c>
      <c r="D377" s="17">
        <f t="shared" si="36"/>
        <v>1.2000000000000011E-2</v>
      </c>
      <c r="E377" s="17">
        <f t="shared" si="37"/>
        <v>1</v>
      </c>
      <c r="F377" s="17">
        <f t="shared" si="38"/>
        <v>0</v>
      </c>
      <c r="G377" s="17">
        <f t="shared" si="39"/>
        <v>0</v>
      </c>
      <c r="H377" s="17">
        <f t="shared" si="40"/>
        <v>0</v>
      </c>
    </row>
    <row r="378" spans="1:8" x14ac:dyDescent="0.25">
      <c r="A378" s="21">
        <v>42552</v>
      </c>
    </row>
    <row r="379" spans="1:8" x14ac:dyDescent="0.25">
      <c r="A379" s="21">
        <v>42556</v>
      </c>
    </row>
    <row r="380" spans="1:8" x14ac:dyDescent="0.25">
      <c r="A380" s="21">
        <v>42557</v>
      </c>
    </row>
    <row r="381" spans="1:8" x14ac:dyDescent="0.25">
      <c r="A381" s="21">
        <v>42558</v>
      </c>
    </row>
    <row r="382" spans="1:8" x14ac:dyDescent="0.25">
      <c r="A382" s="21">
        <v>42559</v>
      </c>
    </row>
    <row r="383" spans="1:8" x14ac:dyDescent="0.25">
      <c r="A383" s="21">
        <v>42562</v>
      </c>
    </row>
    <row r="384" spans="1:8" x14ac:dyDescent="0.25">
      <c r="A384" s="21">
        <v>42563</v>
      </c>
    </row>
    <row r="385" spans="1:1" x14ac:dyDescent="0.25">
      <c r="A385" s="21">
        <v>42564</v>
      </c>
    </row>
    <row r="386" spans="1:1" x14ac:dyDescent="0.25">
      <c r="A386" s="21">
        <v>42565</v>
      </c>
    </row>
    <row r="387" spans="1:1" x14ac:dyDescent="0.25">
      <c r="A387" s="21">
        <v>42566</v>
      </c>
    </row>
    <row r="388" spans="1:1" x14ac:dyDescent="0.25">
      <c r="A388" s="21">
        <v>42569</v>
      </c>
    </row>
    <row r="389" spans="1:1" x14ac:dyDescent="0.25">
      <c r="A389" s="21">
        <v>42570</v>
      </c>
    </row>
    <row r="390" spans="1:1" x14ac:dyDescent="0.25">
      <c r="A390" s="21">
        <v>42571</v>
      </c>
    </row>
    <row r="391" spans="1:1" x14ac:dyDescent="0.25">
      <c r="A391" s="21">
        <v>42572</v>
      </c>
    </row>
    <row r="392" spans="1:1" x14ac:dyDescent="0.25">
      <c r="A392" s="21">
        <v>42573</v>
      </c>
    </row>
    <row r="393" spans="1:1" x14ac:dyDescent="0.25">
      <c r="A393" s="21">
        <v>42576</v>
      </c>
    </row>
    <row r="394" spans="1:1" x14ac:dyDescent="0.25">
      <c r="A394" s="21">
        <v>42577</v>
      </c>
    </row>
    <row r="395" spans="1:1" x14ac:dyDescent="0.25">
      <c r="A395" s="21">
        <v>42578</v>
      </c>
    </row>
    <row r="396" spans="1:1" x14ac:dyDescent="0.25">
      <c r="A396" s="21">
        <v>42579</v>
      </c>
    </row>
    <row r="397" spans="1:1" x14ac:dyDescent="0.25">
      <c r="A397" s="21">
        <v>42580</v>
      </c>
    </row>
    <row r="398" spans="1:1" x14ac:dyDescent="0.25">
      <c r="A398" s="21">
        <v>42583</v>
      </c>
    </row>
    <row r="399" spans="1:1" x14ac:dyDescent="0.25">
      <c r="A399" s="21">
        <v>42584</v>
      </c>
    </row>
    <row r="400" spans="1:1" x14ac:dyDescent="0.25">
      <c r="A400" s="21">
        <v>42585</v>
      </c>
    </row>
    <row r="401" spans="1:1" x14ac:dyDescent="0.25">
      <c r="A401" s="21">
        <v>42586</v>
      </c>
    </row>
    <row r="402" spans="1:1" x14ac:dyDescent="0.25">
      <c r="A402" s="21">
        <v>42587</v>
      </c>
    </row>
    <row r="403" spans="1:1" x14ac:dyDescent="0.25">
      <c r="A403" s="21">
        <v>42590</v>
      </c>
    </row>
    <row r="404" spans="1:1" x14ac:dyDescent="0.25">
      <c r="A404" s="21">
        <v>42591</v>
      </c>
    </row>
    <row r="405" spans="1:1" x14ac:dyDescent="0.25">
      <c r="A405" s="21">
        <v>42592</v>
      </c>
    </row>
    <row r="406" spans="1:1" x14ac:dyDescent="0.25">
      <c r="A406" s="21">
        <v>42593</v>
      </c>
    </row>
    <row r="407" spans="1:1" x14ac:dyDescent="0.25">
      <c r="A407" s="21">
        <v>42594</v>
      </c>
    </row>
    <row r="408" spans="1:1" x14ac:dyDescent="0.25">
      <c r="A408" s="21">
        <v>42597</v>
      </c>
    </row>
    <row r="409" spans="1:1" x14ac:dyDescent="0.25">
      <c r="A409" s="21">
        <v>42598</v>
      </c>
    </row>
    <row r="410" spans="1:1" x14ac:dyDescent="0.25">
      <c r="A410" s="21">
        <v>42599</v>
      </c>
    </row>
    <row r="411" spans="1:1" x14ac:dyDescent="0.25">
      <c r="A411" s="21">
        <v>42600</v>
      </c>
    </row>
    <row r="412" spans="1:1" x14ac:dyDescent="0.25">
      <c r="A412" s="21">
        <v>42601</v>
      </c>
    </row>
    <row r="413" spans="1:1" x14ac:dyDescent="0.25">
      <c r="A413" s="21">
        <v>42604</v>
      </c>
    </row>
    <row r="414" spans="1:1" x14ac:dyDescent="0.25">
      <c r="A414" s="21">
        <v>42605</v>
      </c>
    </row>
    <row r="415" spans="1:1" x14ac:dyDescent="0.25">
      <c r="A415" s="21">
        <v>42606</v>
      </c>
    </row>
    <row r="416" spans="1:1" x14ac:dyDescent="0.25">
      <c r="A416" s="21">
        <v>42607</v>
      </c>
    </row>
    <row r="417" spans="1:1" x14ac:dyDescent="0.25">
      <c r="A417" s="21">
        <v>42608</v>
      </c>
    </row>
    <row r="418" spans="1:1" x14ac:dyDescent="0.25">
      <c r="A418" s="21">
        <v>42611</v>
      </c>
    </row>
    <row r="419" spans="1:1" x14ac:dyDescent="0.25">
      <c r="A419" s="21">
        <v>42612</v>
      </c>
    </row>
    <row r="420" spans="1:1" x14ac:dyDescent="0.25">
      <c r="A420" s="21">
        <v>42613</v>
      </c>
    </row>
    <row r="421" spans="1:1" x14ac:dyDescent="0.25">
      <c r="A421" s="21">
        <v>42614</v>
      </c>
    </row>
    <row r="422" spans="1:1" x14ac:dyDescent="0.25">
      <c r="A422" s="21">
        <v>42615</v>
      </c>
    </row>
    <row r="423" spans="1:1" x14ac:dyDescent="0.25">
      <c r="A423" s="21">
        <v>42619</v>
      </c>
    </row>
    <row r="424" spans="1:1" x14ac:dyDescent="0.25">
      <c r="A424" s="21">
        <v>42620</v>
      </c>
    </row>
    <row r="425" spans="1:1" x14ac:dyDescent="0.25">
      <c r="A425" s="21">
        <v>42621</v>
      </c>
    </row>
    <row r="426" spans="1:1" x14ac:dyDescent="0.25">
      <c r="A426" s="21">
        <v>42622</v>
      </c>
    </row>
    <row r="427" spans="1:1" x14ac:dyDescent="0.25">
      <c r="A427" s="21">
        <v>42625</v>
      </c>
    </row>
    <row r="428" spans="1:1" x14ac:dyDescent="0.25">
      <c r="A428" s="21">
        <v>42626</v>
      </c>
    </row>
    <row r="429" spans="1:1" x14ac:dyDescent="0.25">
      <c r="A429" s="21">
        <v>42627</v>
      </c>
    </row>
    <row r="430" spans="1:1" x14ac:dyDescent="0.25">
      <c r="A430" s="21">
        <v>42628</v>
      </c>
    </row>
    <row r="431" spans="1:1" x14ac:dyDescent="0.25">
      <c r="A431" s="21">
        <v>42629</v>
      </c>
    </row>
    <row r="432" spans="1:1" x14ac:dyDescent="0.25">
      <c r="A432" s="21">
        <v>42632</v>
      </c>
    </row>
    <row r="433" spans="1:1" x14ac:dyDescent="0.25">
      <c r="A433" s="21">
        <v>42633</v>
      </c>
    </row>
    <row r="434" spans="1:1" x14ac:dyDescent="0.25">
      <c r="A434" s="21">
        <v>42634</v>
      </c>
    </row>
    <row r="435" spans="1:1" x14ac:dyDescent="0.25">
      <c r="A435" s="21">
        <v>42635</v>
      </c>
    </row>
    <row r="436" spans="1:1" x14ac:dyDescent="0.25">
      <c r="A436" s="21">
        <v>42636</v>
      </c>
    </row>
    <row r="437" spans="1:1" x14ac:dyDescent="0.25">
      <c r="A437" s="21">
        <v>42639</v>
      </c>
    </row>
    <row r="438" spans="1:1" x14ac:dyDescent="0.25">
      <c r="A438" s="21">
        <v>42640</v>
      </c>
    </row>
    <row r="439" spans="1:1" x14ac:dyDescent="0.25">
      <c r="A439" s="21">
        <v>42641</v>
      </c>
    </row>
    <row r="440" spans="1:1" x14ac:dyDescent="0.25">
      <c r="A440" s="21">
        <v>42642</v>
      </c>
    </row>
    <row r="441" spans="1:1" x14ac:dyDescent="0.25">
      <c r="A441" s="21">
        <v>42643</v>
      </c>
    </row>
    <row r="442" spans="1:1" x14ac:dyDescent="0.25">
      <c r="A442" s="21">
        <v>42646</v>
      </c>
    </row>
    <row r="443" spans="1:1" x14ac:dyDescent="0.25">
      <c r="A443" s="21">
        <v>42647</v>
      </c>
    </row>
    <row r="444" spans="1:1" x14ac:dyDescent="0.25">
      <c r="A444" s="21">
        <v>42648</v>
      </c>
    </row>
    <row r="445" spans="1:1" x14ac:dyDescent="0.25">
      <c r="A445" s="21">
        <v>42649</v>
      </c>
    </row>
    <row r="446" spans="1:1" x14ac:dyDescent="0.25">
      <c r="A446" s="21">
        <v>42650</v>
      </c>
    </row>
    <row r="447" spans="1:1" x14ac:dyDescent="0.25">
      <c r="A447" s="21">
        <v>42654</v>
      </c>
    </row>
    <row r="448" spans="1:1" x14ac:dyDescent="0.25">
      <c r="A448" s="21">
        <v>42655</v>
      </c>
    </row>
    <row r="449" spans="1:1" x14ac:dyDescent="0.25">
      <c r="A449" s="21">
        <v>42656</v>
      </c>
    </row>
    <row r="450" spans="1:1" x14ac:dyDescent="0.25">
      <c r="A450" s="21">
        <v>42657</v>
      </c>
    </row>
    <row r="451" spans="1:1" x14ac:dyDescent="0.25">
      <c r="A451" s="21">
        <v>42660</v>
      </c>
    </row>
    <row r="452" spans="1:1" x14ac:dyDescent="0.25">
      <c r="A452" s="21">
        <v>42661</v>
      </c>
    </row>
    <row r="453" spans="1:1" x14ac:dyDescent="0.25">
      <c r="A453" s="21">
        <v>42662</v>
      </c>
    </row>
    <row r="454" spans="1:1" x14ac:dyDescent="0.25">
      <c r="A454" s="21">
        <v>42663</v>
      </c>
    </row>
    <row r="455" spans="1:1" x14ac:dyDescent="0.25">
      <c r="A455" s="21">
        <v>42664</v>
      </c>
    </row>
    <row r="456" spans="1:1" x14ac:dyDescent="0.25">
      <c r="A456" s="21">
        <v>42667</v>
      </c>
    </row>
    <row r="457" spans="1:1" x14ac:dyDescent="0.25">
      <c r="A457" s="21">
        <v>42668</v>
      </c>
    </row>
    <row r="458" spans="1:1" x14ac:dyDescent="0.25">
      <c r="A458" s="21">
        <v>42669</v>
      </c>
    </row>
    <row r="459" spans="1:1" x14ac:dyDescent="0.25">
      <c r="A459" s="21">
        <v>42670</v>
      </c>
    </row>
    <row r="460" spans="1:1" x14ac:dyDescent="0.25">
      <c r="A460" s="21">
        <v>42671</v>
      </c>
    </row>
    <row r="461" spans="1:1" x14ac:dyDescent="0.25">
      <c r="A461" s="21">
        <v>42674</v>
      </c>
    </row>
    <row r="462" spans="1:1" x14ac:dyDescent="0.25">
      <c r="A462" s="21">
        <v>42675</v>
      </c>
    </row>
    <row r="463" spans="1:1" x14ac:dyDescent="0.25">
      <c r="A463" s="21">
        <v>42676</v>
      </c>
    </row>
    <row r="464" spans="1:1" x14ac:dyDescent="0.25">
      <c r="A464" s="21">
        <v>42677</v>
      </c>
    </row>
    <row r="465" spans="1:1" x14ac:dyDescent="0.25">
      <c r="A465" s="21">
        <v>42678</v>
      </c>
    </row>
    <row r="466" spans="1:1" x14ac:dyDescent="0.25">
      <c r="A466" s="21">
        <v>42681</v>
      </c>
    </row>
    <row r="467" spans="1:1" x14ac:dyDescent="0.25">
      <c r="A467" s="21">
        <v>42682</v>
      </c>
    </row>
    <row r="468" spans="1:1" x14ac:dyDescent="0.25">
      <c r="A468" s="21">
        <v>42683</v>
      </c>
    </row>
    <row r="469" spans="1:1" x14ac:dyDescent="0.25">
      <c r="A469" s="21">
        <v>42684</v>
      </c>
    </row>
    <row r="470" spans="1:1" x14ac:dyDescent="0.25">
      <c r="A470" s="21">
        <v>42688</v>
      </c>
    </row>
    <row r="471" spans="1:1" x14ac:dyDescent="0.25">
      <c r="A471" s="21">
        <v>42689</v>
      </c>
    </row>
    <row r="472" spans="1:1" x14ac:dyDescent="0.25">
      <c r="A472" s="21">
        <v>42690</v>
      </c>
    </row>
    <row r="473" spans="1:1" x14ac:dyDescent="0.25">
      <c r="A473" s="21">
        <v>42691</v>
      </c>
    </row>
    <row r="474" spans="1:1" x14ac:dyDescent="0.25">
      <c r="A474" s="21">
        <v>42692</v>
      </c>
    </row>
    <row r="475" spans="1:1" x14ac:dyDescent="0.25">
      <c r="A475" s="21">
        <v>42695</v>
      </c>
    </row>
    <row r="476" spans="1:1" x14ac:dyDescent="0.25">
      <c r="A476" s="21">
        <v>42696</v>
      </c>
    </row>
    <row r="477" spans="1:1" x14ac:dyDescent="0.25">
      <c r="A477" s="21">
        <v>42697</v>
      </c>
    </row>
    <row r="478" spans="1:1" x14ac:dyDescent="0.25">
      <c r="A478" s="21">
        <v>42699</v>
      </c>
    </row>
    <row r="479" spans="1:1" x14ac:dyDescent="0.25">
      <c r="A479" s="21">
        <v>42702</v>
      </c>
    </row>
    <row r="480" spans="1:1" x14ac:dyDescent="0.25">
      <c r="A480" s="21">
        <v>42703</v>
      </c>
    </row>
    <row r="481" spans="1:1" x14ac:dyDescent="0.25">
      <c r="A481" s="21">
        <v>42704</v>
      </c>
    </row>
    <row r="482" spans="1:1" x14ac:dyDescent="0.25">
      <c r="A482" s="21">
        <v>42705</v>
      </c>
    </row>
    <row r="483" spans="1:1" x14ac:dyDescent="0.25">
      <c r="A483" s="21">
        <v>42706</v>
      </c>
    </row>
    <row r="484" spans="1:1" x14ac:dyDescent="0.25">
      <c r="A484" s="21">
        <v>42709</v>
      </c>
    </row>
    <row r="485" spans="1:1" x14ac:dyDescent="0.25">
      <c r="A485" s="21">
        <v>42710</v>
      </c>
    </row>
    <row r="486" spans="1:1" x14ac:dyDescent="0.25">
      <c r="A486" s="21">
        <v>42711</v>
      </c>
    </row>
    <row r="487" spans="1:1" x14ac:dyDescent="0.25">
      <c r="A487" s="21">
        <v>42712</v>
      </c>
    </row>
    <row r="488" spans="1:1" x14ac:dyDescent="0.25">
      <c r="A488" s="21">
        <v>42713</v>
      </c>
    </row>
    <row r="489" spans="1:1" x14ac:dyDescent="0.25">
      <c r="A489" s="21">
        <v>42716</v>
      </c>
    </row>
    <row r="490" spans="1:1" x14ac:dyDescent="0.25">
      <c r="A490" s="21">
        <v>42717</v>
      </c>
    </row>
    <row r="491" spans="1:1" x14ac:dyDescent="0.25">
      <c r="A491" s="21">
        <v>42718</v>
      </c>
    </row>
    <row r="492" spans="1:1" x14ac:dyDescent="0.25">
      <c r="A492" s="21">
        <v>42719</v>
      </c>
    </row>
    <row r="493" spans="1:1" x14ac:dyDescent="0.25">
      <c r="A493" s="21">
        <v>42720</v>
      </c>
    </row>
    <row r="494" spans="1:1" x14ac:dyDescent="0.25">
      <c r="A494" s="21">
        <v>42723</v>
      </c>
    </row>
    <row r="495" spans="1:1" x14ac:dyDescent="0.25">
      <c r="A495" s="21">
        <v>42724</v>
      </c>
    </row>
    <row r="496" spans="1:1" x14ac:dyDescent="0.25">
      <c r="A496" s="21">
        <v>42725</v>
      </c>
    </row>
    <row r="497" spans="1:1" x14ac:dyDescent="0.25">
      <c r="A497" s="21">
        <v>42726</v>
      </c>
    </row>
    <row r="498" spans="1:1" x14ac:dyDescent="0.25">
      <c r="A498" s="21">
        <v>42727</v>
      </c>
    </row>
    <row r="499" spans="1:1" x14ac:dyDescent="0.25">
      <c r="A499" s="21">
        <v>42731</v>
      </c>
    </row>
    <row r="500" spans="1:1" x14ac:dyDescent="0.25">
      <c r="A500" s="21">
        <v>42732</v>
      </c>
    </row>
    <row r="501" spans="1:1" x14ac:dyDescent="0.25">
      <c r="A501" s="21">
        <v>42733</v>
      </c>
    </row>
    <row r="502" spans="1:1" x14ac:dyDescent="0.25">
      <c r="A502" s="21">
        <v>42734</v>
      </c>
    </row>
    <row r="503" spans="1:1" x14ac:dyDescent="0.25">
      <c r="A503" s="21">
        <v>42738</v>
      </c>
    </row>
    <row r="504" spans="1:1" x14ac:dyDescent="0.25">
      <c r="A504" s="21">
        <v>42739</v>
      </c>
    </row>
    <row r="505" spans="1:1" x14ac:dyDescent="0.25">
      <c r="A505" s="21">
        <v>42740</v>
      </c>
    </row>
    <row r="506" spans="1:1" x14ac:dyDescent="0.25">
      <c r="A506" s="21">
        <v>42741</v>
      </c>
    </row>
    <row r="507" spans="1:1" x14ac:dyDescent="0.25">
      <c r="A507" s="21">
        <v>42744</v>
      </c>
    </row>
    <row r="508" spans="1:1" x14ac:dyDescent="0.25">
      <c r="A508" s="21">
        <v>42745</v>
      </c>
    </row>
    <row r="509" spans="1:1" x14ac:dyDescent="0.25">
      <c r="A509" s="21">
        <v>42746</v>
      </c>
    </row>
    <row r="510" spans="1:1" x14ac:dyDescent="0.25">
      <c r="A510" s="21">
        <v>42747</v>
      </c>
    </row>
    <row r="511" spans="1:1" x14ac:dyDescent="0.25">
      <c r="A511" s="21">
        <v>42748</v>
      </c>
    </row>
    <row r="512" spans="1:1" x14ac:dyDescent="0.25">
      <c r="A512" s="21">
        <v>42752</v>
      </c>
    </row>
    <row r="513" spans="1:1" x14ac:dyDescent="0.25">
      <c r="A513" s="21">
        <v>42753</v>
      </c>
    </row>
    <row r="514" spans="1:1" x14ac:dyDescent="0.25">
      <c r="A514" s="21">
        <v>42754</v>
      </c>
    </row>
    <row r="515" spans="1:1" x14ac:dyDescent="0.25">
      <c r="A515" s="21">
        <v>42755</v>
      </c>
    </row>
    <row r="516" spans="1:1" x14ac:dyDescent="0.25">
      <c r="A516" s="21">
        <v>42758</v>
      </c>
    </row>
    <row r="517" spans="1:1" x14ac:dyDescent="0.25">
      <c r="A517" s="21">
        <v>42759</v>
      </c>
    </row>
    <row r="518" spans="1:1" x14ac:dyDescent="0.25">
      <c r="A518" s="21">
        <v>42760</v>
      </c>
    </row>
    <row r="519" spans="1:1" x14ac:dyDescent="0.25">
      <c r="A519" s="21">
        <v>42761</v>
      </c>
    </row>
    <row r="520" spans="1:1" x14ac:dyDescent="0.25">
      <c r="A520" s="21">
        <v>42762</v>
      </c>
    </row>
    <row r="521" spans="1:1" x14ac:dyDescent="0.25">
      <c r="A521" s="21">
        <v>42765</v>
      </c>
    </row>
    <row r="522" spans="1:1" x14ac:dyDescent="0.25">
      <c r="A522" s="21">
        <v>42766</v>
      </c>
    </row>
    <row r="523" spans="1:1" x14ac:dyDescent="0.25">
      <c r="A523" s="21">
        <v>42767</v>
      </c>
    </row>
    <row r="524" spans="1:1" x14ac:dyDescent="0.25">
      <c r="A524" s="21">
        <v>42768</v>
      </c>
    </row>
    <row r="525" spans="1:1" x14ac:dyDescent="0.25">
      <c r="A525" s="21">
        <v>42769</v>
      </c>
    </row>
    <row r="526" spans="1:1" x14ac:dyDescent="0.25">
      <c r="A526" s="21">
        <v>42772</v>
      </c>
    </row>
    <row r="527" spans="1:1" x14ac:dyDescent="0.25">
      <c r="A527" s="21">
        <v>42773</v>
      </c>
    </row>
    <row r="528" spans="1:1" x14ac:dyDescent="0.25">
      <c r="A528" s="21">
        <v>42774</v>
      </c>
    </row>
    <row r="529" spans="1:1" x14ac:dyDescent="0.25">
      <c r="A529" s="21">
        <v>42775</v>
      </c>
    </row>
    <row r="530" spans="1:1" x14ac:dyDescent="0.25">
      <c r="A530" s="21">
        <v>42776</v>
      </c>
    </row>
    <row r="531" spans="1:1" x14ac:dyDescent="0.25">
      <c r="A531" s="21">
        <v>42779</v>
      </c>
    </row>
    <row r="532" spans="1:1" x14ac:dyDescent="0.25">
      <c r="A532" s="21">
        <v>42780</v>
      </c>
    </row>
    <row r="533" spans="1:1" x14ac:dyDescent="0.25">
      <c r="A533" s="21">
        <v>42781</v>
      </c>
    </row>
    <row r="534" spans="1:1" x14ac:dyDescent="0.25">
      <c r="A534" s="21">
        <v>42782</v>
      </c>
    </row>
    <row r="535" spans="1:1" x14ac:dyDescent="0.25">
      <c r="A535" s="21">
        <v>42783</v>
      </c>
    </row>
    <row r="536" spans="1:1" x14ac:dyDescent="0.25">
      <c r="A536" s="21">
        <v>42787</v>
      </c>
    </row>
    <row r="537" spans="1:1" x14ac:dyDescent="0.25">
      <c r="A537" s="21">
        <v>42788</v>
      </c>
    </row>
    <row r="538" spans="1:1" x14ac:dyDescent="0.25">
      <c r="A538" s="21">
        <v>42789</v>
      </c>
    </row>
    <row r="539" spans="1:1" x14ac:dyDescent="0.25">
      <c r="A539" s="21">
        <v>42790</v>
      </c>
    </row>
    <row r="540" spans="1:1" x14ac:dyDescent="0.25">
      <c r="A540" s="21">
        <v>42793</v>
      </c>
    </row>
    <row r="541" spans="1:1" x14ac:dyDescent="0.25">
      <c r="A541" s="21">
        <v>42794</v>
      </c>
    </row>
    <row r="542" spans="1:1" x14ac:dyDescent="0.25">
      <c r="A542" s="21">
        <v>42795</v>
      </c>
    </row>
    <row r="543" spans="1:1" x14ac:dyDescent="0.25">
      <c r="A543" s="21">
        <v>42796</v>
      </c>
    </row>
    <row r="544" spans="1:1" x14ac:dyDescent="0.25">
      <c r="A544" s="21">
        <v>42797</v>
      </c>
    </row>
    <row r="545" spans="1:1" x14ac:dyDescent="0.25">
      <c r="A545" s="21">
        <v>42800</v>
      </c>
    </row>
    <row r="546" spans="1:1" x14ac:dyDescent="0.25">
      <c r="A546" s="21">
        <v>42801</v>
      </c>
    </row>
    <row r="547" spans="1:1" x14ac:dyDescent="0.25">
      <c r="A547" s="21">
        <v>42802</v>
      </c>
    </row>
    <row r="548" spans="1:1" x14ac:dyDescent="0.25">
      <c r="A548" s="21">
        <v>42803</v>
      </c>
    </row>
    <row r="549" spans="1:1" x14ac:dyDescent="0.25">
      <c r="A549" s="21">
        <v>42804</v>
      </c>
    </row>
    <row r="550" spans="1:1" x14ac:dyDescent="0.25">
      <c r="A550" s="21">
        <v>42807</v>
      </c>
    </row>
    <row r="551" spans="1:1" x14ac:dyDescent="0.25">
      <c r="A551" s="21">
        <v>42808</v>
      </c>
    </row>
    <row r="552" spans="1:1" x14ac:dyDescent="0.25">
      <c r="A552" s="21">
        <v>42809</v>
      </c>
    </row>
    <row r="553" spans="1:1" x14ac:dyDescent="0.25">
      <c r="A553" s="21">
        <v>42810</v>
      </c>
    </row>
    <row r="554" spans="1:1" x14ac:dyDescent="0.25">
      <c r="A554" s="21">
        <v>42811</v>
      </c>
    </row>
    <row r="555" spans="1:1" x14ac:dyDescent="0.25">
      <c r="A555" s="21">
        <v>42814</v>
      </c>
    </row>
    <row r="556" spans="1:1" x14ac:dyDescent="0.25">
      <c r="A556" s="21">
        <v>42815</v>
      </c>
    </row>
    <row r="557" spans="1:1" x14ac:dyDescent="0.25">
      <c r="A557" s="21">
        <v>42816</v>
      </c>
    </row>
    <row r="558" spans="1:1" x14ac:dyDescent="0.25">
      <c r="A558" s="21">
        <v>42817</v>
      </c>
    </row>
    <row r="559" spans="1:1" x14ac:dyDescent="0.25">
      <c r="A559" s="21">
        <v>42818</v>
      </c>
    </row>
    <row r="560" spans="1:1" x14ac:dyDescent="0.25">
      <c r="A560" s="21">
        <v>42821</v>
      </c>
    </row>
    <row r="561" spans="1:1" x14ac:dyDescent="0.25">
      <c r="A561" s="21">
        <v>42822</v>
      </c>
    </row>
    <row r="562" spans="1:1" x14ac:dyDescent="0.25">
      <c r="A562" s="21">
        <v>42823</v>
      </c>
    </row>
    <row r="563" spans="1:1" x14ac:dyDescent="0.25">
      <c r="A563" s="21">
        <v>42824</v>
      </c>
    </row>
    <row r="564" spans="1:1" x14ac:dyDescent="0.25">
      <c r="A564" s="21">
        <v>42825</v>
      </c>
    </row>
    <row r="565" spans="1:1" x14ac:dyDescent="0.25">
      <c r="A565" s="21">
        <v>42828</v>
      </c>
    </row>
    <row r="566" spans="1:1" x14ac:dyDescent="0.25">
      <c r="A566" s="21">
        <v>42829</v>
      </c>
    </row>
    <row r="567" spans="1:1" x14ac:dyDescent="0.25">
      <c r="A567" s="21">
        <v>42830</v>
      </c>
    </row>
    <row r="568" spans="1:1" x14ac:dyDescent="0.25">
      <c r="A568" s="21">
        <v>42831</v>
      </c>
    </row>
    <row r="569" spans="1:1" x14ac:dyDescent="0.25">
      <c r="A569" s="21">
        <v>42832</v>
      </c>
    </row>
    <row r="570" spans="1:1" x14ac:dyDescent="0.25">
      <c r="A570" s="21">
        <v>42835</v>
      </c>
    </row>
    <row r="571" spans="1:1" x14ac:dyDescent="0.25">
      <c r="A571" s="21">
        <v>42836</v>
      </c>
    </row>
    <row r="572" spans="1:1" x14ac:dyDescent="0.25">
      <c r="A572" s="21">
        <v>42837</v>
      </c>
    </row>
    <row r="573" spans="1:1" x14ac:dyDescent="0.25">
      <c r="A573" s="21">
        <v>42838</v>
      </c>
    </row>
    <row r="574" spans="1:1" x14ac:dyDescent="0.25">
      <c r="A574" s="21">
        <v>42842</v>
      </c>
    </row>
    <row r="575" spans="1:1" x14ac:dyDescent="0.25">
      <c r="A575" s="21">
        <v>42843</v>
      </c>
    </row>
    <row r="576" spans="1:1" x14ac:dyDescent="0.25">
      <c r="A576" s="21">
        <v>42844</v>
      </c>
    </row>
    <row r="577" spans="1:1" x14ac:dyDescent="0.25">
      <c r="A577" s="21">
        <v>42845</v>
      </c>
    </row>
    <row r="578" spans="1:1" x14ac:dyDescent="0.25">
      <c r="A578" s="21">
        <v>42846</v>
      </c>
    </row>
    <row r="579" spans="1:1" x14ac:dyDescent="0.25">
      <c r="A579" s="21">
        <v>42849</v>
      </c>
    </row>
    <row r="580" spans="1:1" x14ac:dyDescent="0.25">
      <c r="A580" s="21">
        <v>42850</v>
      </c>
    </row>
    <row r="581" spans="1:1" x14ac:dyDescent="0.25">
      <c r="A581" s="21">
        <v>42851</v>
      </c>
    </row>
    <row r="582" spans="1:1" x14ac:dyDescent="0.25">
      <c r="A582" s="21">
        <v>42852</v>
      </c>
    </row>
    <row r="583" spans="1:1" x14ac:dyDescent="0.25">
      <c r="A583" s="21">
        <v>42853</v>
      </c>
    </row>
    <row r="584" spans="1:1" x14ac:dyDescent="0.25">
      <c r="A584" s="21">
        <v>42856</v>
      </c>
    </row>
    <row r="585" spans="1:1" x14ac:dyDescent="0.25">
      <c r="A585" s="21">
        <v>42857</v>
      </c>
    </row>
    <row r="586" spans="1:1" x14ac:dyDescent="0.25">
      <c r="A586" s="21">
        <v>42858</v>
      </c>
    </row>
    <row r="587" spans="1:1" x14ac:dyDescent="0.25">
      <c r="A587" s="21">
        <v>42859</v>
      </c>
    </row>
    <row r="588" spans="1:1" x14ac:dyDescent="0.25">
      <c r="A588" s="21">
        <v>42860</v>
      </c>
    </row>
    <row r="589" spans="1:1" x14ac:dyDescent="0.25">
      <c r="A589" s="21">
        <v>42863</v>
      </c>
    </row>
    <row r="590" spans="1:1" x14ac:dyDescent="0.25">
      <c r="A590" s="21">
        <v>42864</v>
      </c>
    </row>
    <row r="591" spans="1:1" x14ac:dyDescent="0.25">
      <c r="A591" s="21">
        <v>42865</v>
      </c>
    </row>
    <row r="592" spans="1:1" x14ac:dyDescent="0.25">
      <c r="A592" s="21">
        <v>42866</v>
      </c>
    </row>
    <row r="593" spans="1:1" x14ac:dyDescent="0.25">
      <c r="A593" s="21">
        <v>42867</v>
      </c>
    </row>
    <row r="594" spans="1:1" x14ac:dyDescent="0.25">
      <c r="A594" s="21">
        <v>42870</v>
      </c>
    </row>
    <row r="595" spans="1:1" x14ac:dyDescent="0.25">
      <c r="A595" s="21">
        <v>42871</v>
      </c>
    </row>
    <row r="596" spans="1:1" x14ac:dyDescent="0.25">
      <c r="A596" s="21">
        <v>42872</v>
      </c>
    </row>
    <row r="597" spans="1:1" x14ac:dyDescent="0.25">
      <c r="A597" s="21">
        <v>42873</v>
      </c>
    </row>
    <row r="598" spans="1:1" x14ac:dyDescent="0.25">
      <c r="A598" s="21">
        <v>42874</v>
      </c>
    </row>
    <row r="599" spans="1:1" x14ac:dyDescent="0.25">
      <c r="A599" s="21">
        <v>42877</v>
      </c>
    </row>
    <row r="600" spans="1:1" x14ac:dyDescent="0.25">
      <c r="A600" s="21">
        <v>42878</v>
      </c>
    </row>
    <row r="601" spans="1:1" x14ac:dyDescent="0.25">
      <c r="A601" s="21">
        <v>42879</v>
      </c>
    </row>
    <row r="602" spans="1:1" x14ac:dyDescent="0.25">
      <c r="A602" s="21">
        <v>42880</v>
      </c>
    </row>
    <row r="603" spans="1:1" x14ac:dyDescent="0.25">
      <c r="A603" s="21">
        <v>42881</v>
      </c>
    </row>
    <row r="604" spans="1:1" x14ac:dyDescent="0.25">
      <c r="A604" s="21">
        <v>42885</v>
      </c>
    </row>
    <row r="605" spans="1:1" x14ac:dyDescent="0.25">
      <c r="A605" s="21">
        <v>42886</v>
      </c>
    </row>
    <row r="606" spans="1:1" x14ac:dyDescent="0.25">
      <c r="A606" s="21">
        <v>42887</v>
      </c>
    </row>
    <row r="607" spans="1:1" x14ac:dyDescent="0.25">
      <c r="A607" s="21">
        <v>42888</v>
      </c>
    </row>
    <row r="608" spans="1:1" x14ac:dyDescent="0.25">
      <c r="A608" s="21">
        <v>42891</v>
      </c>
    </row>
    <row r="609" spans="1:1" x14ac:dyDescent="0.25">
      <c r="A609" s="21">
        <v>42892</v>
      </c>
    </row>
    <row r="610" spans="1:1" x14ac:dyDescent="0.25">
      <c r="A610" s="21">
        <v>42893</v>
      </c>
    </row>
    <row r="611" spans="1:1" x14ac:dyDescent="0.25">
      <c r="A611" s="21">
        <v>42894</v>
      </c>
    </row>
    <row r="612" spans="1:1" x14ac:dyDescent="0.25">
      <c r="A612" s="21">
        <v>42895</v>
      </c>
    </row>
    <row r="613" spans="1:1" x14ac:dyDescent="0.25">
      <c r="A613" s="21">
        <v>42898</v>
      </c>
    </row>
    <row r="614" spans="1:1" x14ac:dyDescent="0.25">
      <c r="A614" s="21">
        <v>42899</v>
      </c>
    </row>
    <row r="615" spans="1:1" x14ac:dyDescent="0.25">
      <c r="A615" s="21">
        <v>42900</v>
      </c>
    </row>
    <row r="616" spans="1:1" x14ac:dyDescent="0.25">
      <c r="A616" s="21">
        <v>42901</v>
      </c>
    </row>
    <row r="617" spans="1:1" x14ac:dyDescent="0.25">
      <c r="A617" s="21">
        <v>42902</v>
      </c>
    </row>
    <row r="618" spans="1:1" x14ac:dyDescent="0.25">
      <c r="A618" s="21">
        <v>42905</v>
      </c>
    </row>
    <row r="619" spans="1:1" x14ac:dyDescent="0.25">
      <c r="A619" s="21">
        <v>42906</v>
      </c>
    </row>
    <row r="620" spans="1:1" x14ac:dyDescent="0.25">
      <c r="A620" s="21">
        <v>42907</v>
      </c>
    </row>
    <row r="621" spans="1:1" x14ac:dyDescent="0.25">
      <c r="A621" s="21">
        <v>42908</v>
      </c>
    </row>
    <row r="622" spans="1:1" x14ac:dyDescent="0.25">
      <c r="A622" s="21">
        <v>42909</v>
      </c>
    </row>
    <row r="623" spans="1:1" x14ac:dyDescent="0.25">
      <c r="A623" s="21">
        <v>42912</v>
      </c>
    </row>
    <row r="624" spans="1:1" x14ac:dyDescent="0.25">
      <c r="A624" s="21">
        <v>42913</v>
      </c>
    </row>
    <row r="625" spans="1:1" x14ac:dyDescent="0.25">
      <c r="A625" s="21">
        <v>42914</v>
      </c>
    </row>
    <row r="626" spans="1:1" x14ac:dyDescent="0.25">
      <c r="A626" s="21">
        <v>42915</v>
      </c>
    </row>
    <row r="627" spans="1:1" x14ac:dyDescent="0.25">
      <c r="A627" s="21">
        <v>42916</v>
      </c>
    </row>
    <row r="628" spans="1:1" x14ac:dyDescent="0.25">
      <c r="A628" s="21">
        <v>42919</v>
      </c>
    </row>
    <row r="629" spans="1:1" x14ac:dyDescent="0.25">
      <c r="A629" s="21">
        <v>42921</v>
      </c>
    </row>
    <row r="630" spans="1:1" x14ac:dyDescent="0.25">
      <c r="A630" s="21">
        <v>42922</v>
      </c>
    </row>
    <row r="631" spans="1:1" x14ac:dyDescent="0.25">
      <c r="A631" s="21">
        <v>42923</v>
      </c>
    </row>
    <row r="632" spans="1:1" x14ac:dyDescent="0.25">
      <c r="A632" s="21">
        <v>42926</v>
      </c>
    </row>
    <row r="633" spans="1:1" x14ac:dyDescent="0.25">
      <c r="A633" s="21">
        <v>42927</v>
      </c>
    </row>
    <row r="634" spans="1:1" x14ac:dyDescent="0.25">
      <c r="A634" s="21">
        <v>42928</v>
      </c>
    </row>
    <row r="635" spans="1:1" x14ac:dyDescent="0.25">
      <c r="A635" s="21">
        <v>42929</v>
      </c>
    </row>
    <row r="636" spans="1:1" x14ac:dyDescent="0.25">
      <c r="A636" s="21">
        <v>42930</v>
      </c>
    </row>
    <row r="637" spans="1:1" x14ac:dyDescent="0.25">
      <c r="A637" s="21">
        <v>42933</v>
      </c>
    </row>
    <row r="638" spans="1:1" x14ac:dyDescent="0.25">
      <c r="A638" s="21">
        <v>42934</v>
      </c>
    </row>
    <row r="639" spans="1:1" x14ac:dyDescent="0.25">
      <c r="A639" s="21">
        <v>42935</v>
      </c>
    </row>
    <row r="640" spans="1:1" x14ac:dyDescent="0.25">
      <c r="A640" s="21">
        <v>42936</v>
      </c>
    </row>
    <row r="641" spans="1:1" x14ac:dyDescent="0.25">
      <c r="A641" s="21">
        <v>42937</v>
      </c>
    </row>
    <row r="642" spans="1:1" x14ac:dyDescent="0.25">
      <c r="A642" s="21">
        <v>42940</v>
      </c>
    </row>
    <row r="643" spans="1:1" x14ac:dyDescent="0.25">
      <c r="A643" s="21">
        <v>42941</v>
      </c>
    </row>
    <row r="644" spans="1:1" x14ac:dyDescent="0.25">
      <c r="A644" s="21">
        <v>42942</v>
      </c>
    </row>
    <row r="645" spans="1:1" x14ac:dyDescent="0.25">
      <c r="A645" s="21">
        <v>42943</v>
      </c>
    </row>
    <row r="646" spans="1:1" x14ac:dyDescent="0.25">
      <c r="A646" s="21">
        <v>42944</v>
      </c>
    </row>
    <row r="647" spans="1:1" x14ac:dyDescent="0.25">
      <c r="A647" s="21">
        <v>42947</v>
      </c>
    </row>
    <row r="648" spans="1:1" x14ac:dyDescent="0.25">
      <c r="A648" s="21">
        <v>42948</v>
      </c>
    </row>
    <row r="649" spans="1:1" x14ac:dyDescent="0.25">
      <c r="A649" s="21">
        <v>42949</v>
      </c>
    </row>
    <row r="650" spans="1:1" x14ac:dyDescent="0.25">
      <c r="A650" s="21">
        <v>42950</v>
      </c>
    </row>
    <row r="651" spans="1:1" x14ac:dyDescent="0.25">
      <c r="A651" s="21">
        <v>42951</v>
      </c>
    </row>
    <row r="652" spans="1:1" x14ac:dyDescent="0.25">
      <c r="A652" s="21">
        <v>42954</v>
      </c>
    </row>
    <row r="653" spans="1:1" x14ac:dyDescent="0.25">
      <c r="A653" s="21">
        <v>42955</v>
      </c>
    </row>
    <row r="654" spans="1:1" x14ac:dyDescent="0.25">
      <c r="A654" s="21">
        <v>42956</v>
      </c>
    </row>
    <row r="655" spans="1:1" x14ac:dyDescent="0.25">
      <c r="A655" s="21">
        <v>42957</v>
      </c>
    </row>
    <row r="656" spans="1:1" x14ac:dyDescent="0.25">
      <c r="A656" s="21">
        <v>42958</v>
      </c>
    </row>
    <row r="657" spans="1:1" x14ac:dyDescent="0.25">
      <c r="A657" s="21">
        <v>42961</v>
      </c>
    </row>
    <row r="658" spans="1:1" x14ac:dyDescent="0.25">
      <c r="A658" s="21">
        <v>42962</v>
      </c>
    </row>
    <row r="659" spans="1:1" x14ac:dyDescent="0.25">
      <c r="A659" s="21">
        <v>42963</v>
      </c>
    </row>
    <row r="660" spans="1:1" x14ac:dyDescent="0.25">
      <c r="A660" s="21">
        <v>42964</v>
      </c>
    </row>
    <row r="661" spans="1:1" x14ac:dyDescent="0.25">
      <c r="A661" s="21">
        <v>42965</v>
      </c>
    </row>
    <row r="662" spans="1:1" x14ac:dyDescent="0.25">
      <c r="A662" s="21">
        <v>42968</v>
      </c>
    </row>
    <row r="663" spans="1:1" x14ac:dyDescent="0.25">
      <c r="A663" s="21">
        <v>42969</v>
      </c>
    </row>
    <row r="664" spans="1:1" x14ac:dyDescent="0.25">
      <c r="A664" s="21">
        <v>42970</v>
      </c>
    </row>
    <row r="665" spans="1:1" x14ac:dyDescent="0.25">
      <c r="A665" s="21">
        <v>42971</v>
      </c>
    </row>
    <row r="666" spans="1:1" x14ac:dyDescent="0.25">
      <c r="A666" s="21">
        <v>42972</v>
      </c>
    </row>
    <row r="667" spans="1:1" x14ac:dyDescent="0.25">
      <c r="A667" s="21">
        <v>42975</v>
      </c>
    </row>
    <row r="668" spans="1:1" x14ac:dyDescent="0.25">
      <c r="A668" s="21">
        <v>42976</v>
      </c>
    </row>
    <row r="669" spans="1:1" x14ac:dyDescent="0.25">
      <c r="A669" s="21">
        <v>42977</v>
      </c>
    </row>
    <row r="670" spans="1:1" x14ac:dyDescent="0.25">
      <c r="A670" s="21">
        <v>42978</v>
      </c>
    </row>
    <row r="671" spans="1:1" x14ac:dyDescent="0.25">
      <c r="A671" s="21">
        <v>42979</v>
      </c>
    </row>
    <row r="672" spans="1:1" x14ac:dyDescent="0.25">
      <c r="A672" s="21">
        <v>42983</v>
      </c>
    </row>
    <row r="673" spans="1:1" x14ac:dyDescent="0.25">
      <c r="A673" s="21">
        <v>42984</v>
      </c>
    </row>
    <row r="674" spans="1:1" x14ac:dyDescent="0.25">
      <c r="A674" s="21">
        <v>42985</v>
      </c>
    </row>
    <row r="675" spans="1:1" x14ac:dyDescent="0.25">
      <c r="A675" s="21">
        <v>42986</v>
      </c>
    </row>
    <row r="676" spans="1:1" x14ac:dyDescent="0.25">
      <c r="A676" s="21">
        <v>42989</v>
      </c>
    </row>
    <row r="677" spans="1:1" x14ac:dyDescent="0.25">
      <c r="A677" s="21">
        <v>42990</v>
      </c>
    </row>
    <row r="678" spans="1:1" x14ac:dyDescent="0.25">
      <c r="A678" s="21">
        <v>42991</v>
      </c>
    </row>
    <row r="679" spans="1:1" x14ac:dyDescent="0.25">
      <c r="A679" s="21">
        <v>42992</v>
      </c>
    </row>
    <row r="680" spans="1:1" x14ac:dyDescent="0.25">
      <c r="A680" s="21">
        <v>42993</v>
      </c>
    </row>
    <row r="681" spans="1:1" x14ac:dyDescent="0.25">
      <c r="A681" s="21">
        <v>42996</v>
      </c>
    </row>
    <row r="682" spans="1:1" x14ac:dyDescent="0.25">
      <c r="A682" s="21">
        <v>42997</v>
      </c>
    </row>
    <row r="683" spans="1:1" x14ac:dyDescent="0.25">
      <c r="A683" s="21">
        <v>42998</v>
      </c>
    </row>
    <row r="684" spans="1:1" x14ac:dyDescent="0.25">
      <c r="A684" s="21">
        <v>42999</v>
      </c>
    </row>
    <row r="685" spans="1:1" x14ac:dyDescent="0.25">
      <c r="A685" s="21">
        <v>43000</v>
      </c>
    </row>
    <row r="686" spans="1:1" x14ac:dyDescent="0.25">
      <c r="A686" s="21">
        <v>43003</v>
      </c>
    </row>
    <row r="687" spans="1:1" x14ac:dyDescent="0.25">
      <c r="A687" s="21">
        <v>43004</v>
      </c>
    </row>
    <row r="688" spans="1:1" x14ac:dyDescent="0.25">
      <c r="A688" s="21">
        <v>43005</v>
      </c>
    </row>
    <row r="689" spans="1:1" x14ac:dyDescent="0.25">
      <c r="A689" s="21">
        <v>43006</v>
      </c>
    </row>
    <row r="690" spans="1:1" x14ac:dyDescent="0.25">
      <c r="A690" s="21">
        <v>43007</v>
      </c>
    </row>
    <row r="691" spans="1:1" x14ac:dyDescent="0.25">
      <c r="A691" s="21">
        <v>43010</v>
      </c>
    </row>
    <row r="692" spans="1:1" x14ac:dyDescent="0.25">
      <c r="A692" s="21">
        <v>43011</v>
      </c>
    </row>
    <row r="693" spans="1:1" x14ac:dyDescent="0.25">
      <c r="A693" s="21">
        <v>43012</v>
      </c>
    </row>
    <row r="694" spans="1:1" x14ac:dyDescent="0.25">
      <c r="A694" s="21">
        <v>43013</v>
      </c>
    </row>
    <row r="695" spans="1:1" x14ac:dyDescent="0.25">
      <c r="A695" s="21">
        <v>43014</v>
      </c>
    </row>
    <row r="696" spans="1:1" x14ac:dyDescent="0.25">
      <c r="A696" s="21">
        <v>43018</v>
      </c>
    </row>
    <row r="697" spans="1:1" x14ac:dyDescent="0.25">
      <c r="A697" s="21">
        <v>43019</v>
      </c>
    </row>
    <row r="698" spans="1:1" x14ac:dyDescent="0.25">
      <c r="A698" s="21">
        <v>43020</v>
      </c>
    </row>
    <row r="699" spans="1:1" x14ac:dyDescent="0.25">
      <c r="A699" s="21">
        <v>43021</v>
      </c>
    </row>
    <row r="700" spans="1:1" x14ac:dyDescent="0.25">
      <c r="A700" s="21">
        <v>43024</v>
      </c>
    </row>
    <row r="701" spans="1:1" x14ac:dyDescent="0.25">
      <c r="A701" s="21">
        <v>43025</v>
      </c>
    </row>
    <row r="702" spans="1:1" x14ac:dyDescent="0.25">
      <c r="A702" s="21">
        <v>43026</v>
      </c>
    </row>
    <row r="703" spans="1:1" x14ac:dyDescent="0.25">
      <c r="A703" s="21">
        <v>43027</v>
      </c>
    </row>
    <row r="704" spans="1:1" x14ac:dyDescent="0.25">
      <c r="A704" s="21">
        <v>43028</v>
      </c>
    </row>
    <row r="705" spans="1:1" x14ac:dyDescent="0.25">
      <c r="A705" s="21">
        <v>43031</v>
      </c>
    </row>
    <row r="706" spans="1:1" x14ac:dyDescent="0.25">
      <c r="A706" s="21">
        <v>43032</v>
      </c>
    </row>
    <row r="707" spans="1:1" x14ac:dyDescent="0.25">
      <c r="A707" s="21">
        <v>43033</v>
      </c>
    </row>
    <row r="708" spans="1:1" x14ac:dyDescent="0.25">
      <c r="A708" s="21">
        <v>43034</v>
      </c>
    </row>
    <row r="709" spans="1:1" x14ac:dyDescent="0.25">
      <c r="A709" s="21">
        <v>43035</v>
      </c>
    </row>
    <row r="710" spans="1:1" x14ac:dyDescent="0.25">
      <c r="A710" s="21">
        <v>43038</v>
      </c>
    </row>
    <row r="711" spans="1:1" x14ac:dyDescent="0.25">
      <c r="A711" s="21">
        <v>43039</v>
      </c>
    </row>
    <row r="712" spans="1:1" x14ac:dyDescent="0.25">
      <c r="A712" s="21">
        <v>43040</v>
      </c>
    </row>
    <row r="713" spans="1:1" x14ac:dyDescent="0.25">
      <c r="A713" s="21">
        <v>43041</v>
      </c>
    </row>
    <row r="714" spans="1:1" x14ac:dyDescent="0.25">
      <c r="A714" s="21">
        <v>43042</v>
      </c>
    </row>
    <row r="715" spans="1:1" x14ac:dyDescent="0.25">
      <c r="A715" s="21">
        <v>43045</v>
      </c>
    </row>
    <row r="716" spans="1:1" x14ac:dyDescent="0.25">
      <c r="A716" s="21">
        <v>43046</v>
      </c>
    </row>
    <row r="717" spans="1:1" x14ac:dyDescent="0.25">
      <c r="A717" s="21">
        <v>43047</v>
      </c>
    </row>
    <row r="718" spans="1:1" x14ac:dyDescent="0.25">
      <c r="A718" s="21">
        <v>43048</v>
      </c>
    </row>
    <row r="719" spans="1:1" x14ac:dyDescent="0.25">
      <c r="A719" s="21">
        <v>43049</v>
      </c>
    </row>
    <row r="720" spans="1:1" x14ac:dyDescent="0.25">
      <c r="A720" s="21">
        <v>43052</v>
      </c>
    </row>
    <row r="721" spans="1:1" x14ac:dyDescent="0.25">
      <c r="A721" s="21">
        <v>43053</v>
      </c>
    </row>
    <row r="722" spans="1:1" x14ac:dyDescent="0.25">
      <c r="A722" s="21">
        <v>43054</v>
      </c>
    </row>
    <row r="723" spans="1:1" x14ac:dyDescent="0.25">
      <c r="A723" s="21">
        <v>43055</v>
      </c>
    </row>
    <row r="724" spans="1:1" x14ac:dyDescent="0.25">
      <c r="A724" s="21">
        <v>43056</v>
      </c>
    </row>
    <row r="725" spans="1:1" x14ac:dyDescent="0.25">
      <c r="A725" s="21">
        <v>43059</v>
      </c>
    </row>
    <row r="726" spans="1:1" x14ac:dyDescent="0.25">
      <c r="A726" s="21">
        <v>43060</v>
      </c>
    </row>
    <row r="727" spans="1:1" x14ac:dyDescent="0.25">
      <c r="A727" s="21">
        <v>43061</v>
      </c>
    </row>
    <row r="728" spans="1:1" x14ac:dyDescent="0.25">
      <c r="A728" s="21">
        <v>43063</v>
      </c>
    </row>
    <row r="729" spans="1:1" x14ac:dyDescent="0.25">
      <c r="A729" s="21">
        <v>43066</v>
      </c>
    </row>
    <row r="730" spans="1:1" x14ac:dyDescent="0.25">
      <c r="A730" s="21">
        <v>43067</v>
      </c>
    </row>
    <row r="731" spans="1:1" x14ac:dyDescent="0.25">
      <c r="A731" s="21">
        <v>43068</v>
      </c>
    </row>
    <row r="732" spans="1:1" x14ac:dyDescent="0.25">
      <c r="A732" s="21">
        <v>43069</v>
      </c>
    </row>
    <row r="733" spans="1:1" x14ac:dyDescent="0.25">
      <c r="A733" s="21">
        <v>43070</v>
      </c>
    </row>
    <row r="734" spans="1:1" x14ac:dyDescent="0.25">
      <c r="A734" s="21">
        <v>43073</v>
      </c>
    </row>
    <row r="735" spans="1:1" x14ac:dyDescent="0.25">
      <c r="A735" s="21">
        <v>43074</v>
      </c>
    </row>
    <row r="736" spans="1:1" x14ac:dyDescent="0.25">
      <c r="A736" s="21">
        <v>43075</v>
      </c>
    </row>
    <row r="737" spans="1:1" x14ac:dyDescent="0.25">
      <c r="A737" s="21">
        <v>43076</v>
      </c>
    </row>
    <row r="738" spans="1:1" x14ac:dyDescent="0.25">
      <c r="A738" s="21">
        <v>43077</v>
      </c>
    </row>
    <row r="739" spans="1:1" x14ac:dyDescent="0.25">
      <c r="A739" s="21">
        <v>43080</v>
      </c>
    </row>
    <row r="740" spans="1:1" x14ac:dyDescent="0.25">
      <c r="A740" s="21">
        <v>43081</v>
      </c>
    </row>
    <row r="741" spans="1:1" x14ac:dyDescent="0.25">
      <c r="A741" s="21">
        <v>43082</v>
      </c>
    </row>
    <row r="742" spans="1:1" x14ac:dyDescent="0.25">
      <c r="A742" s="21">
        <v>43083</v>
      </c>
    </row>
    <row r="743" spans="1:1" x14ac:dyDescent="0.25">
      <c r="A743" s="21">
        <v>43084</v>
      </c>
    </row>
    <row r="744" spans="1:1" x14ac:dyDescent="0.25">
      <c r="A744" s="21">
        <v>43087</v>
      </c>
    </row>
    <row r="745" spans="1:1" x14ac:dyDescent="0.25">
      <c r="A745" s="21">
        <v>43088</v>
      </c>
    </row>
    <row r="746" spans="1:1" x14ac:dyDescent="0.25">
      <c r="A746" s="21">
        <v>43089</v>
      </c>
    </row>
    <row r="747" spans="1:1" x14ac:dyDescent="0.25">
      <c r="A747" s="21">
        <v>43090</v>
      </c>
    </row>
    <row r="748" spans="1:1" x14ac:dyDescent="0.25">
      <c r="A748" s="21">
        <v>43091</v>
      </c>
    </row>
    <row r="749" spans="1:1" x14ac:dyDescent="0.25">
      <c r="A749" s="21">
        <v>43095</v>
      </c>
    </row>
    <row r="750" spans="1:1" x14ac:dyDescent="0.25">
      <c r="A750" s="21">
        <v>43096</v>
      </c>
    </row>
    <row r="751" spans="1:1" x14ac:dyDescent="0.25">
      <c r="A751" s="21">
        <v>43097</v>
      </c>
    </row>
    <row r="752" spans="1:1" x14ac:dyDescent="0.25">
      <c r="A752" s="21">
        <v>43098</v>
      </c>
    </row>
  </sheetData>
  <mergeCells count="3">
    <mergeCell ref="M19:M20"/>
    <mergeCell ref="K19:L19"/>
    <mergeCell ref="J19:J20"/>
  </mergeCells>
  <hyperlinks>
    <hyperlink ref="J1" r:id="rId1"/>
  </hyperlinks>
  <pageMargins left="0.7" right="0.7" top="0.75" bottom="0.75" header="0.3" footer="0.3"/>
  <pageSetup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DED5C7"/>
  </sheetPr>
  <dimension ref="A1:AO253"/>
  <sheetViews>
    <sheetView workbookViewId="0">
      <selection activeCell="J163" sqref="J163"/>
    </sheetView>
  </sheetViews>
  <sheetFormatPr defaultRowHeight="12.75" x14ac:dyDescent="0.2"/>
  <cols>
    <col min="1" max="1" width="9.42578125" customWidth="1"/>
    <col min="2" max="12" width="5" bestFit="1" customWidth="1"/>
    <col min="13" max="15" width="5" customWidth="1"/>
    <col min="16" max="16" width="10.42578125" bestFit="1" customWidth="1"/>
    <col min="17" max="27" width="5" bestFit="1" customWidth="1"/>
    <col min="30" max="30" width="10.42578125" bestFit="1" customWidth="1"/>
    <col min="31" max="41" width="5" bestFit="1" customWidth="1"/>
  </cols>
  <sheetData>
    <row r="1" spans="1:41" s="249" customFormat="1" ht="19.5" x14ac:dyDescent="0.25">
      <c r="A1" s="251" t="s">
        <v>229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0"/>
      <c r="N1" s="250"/>
      <c r="O1" s="250"/>
      <c r="P1" s="251" t="s">
        <v>228</v>
      </c>
      <c r="Q1" s="251"/>
      <c r="R1" s="251"/>
      <c r="S1" s="251"/>
      <c r="T1" s="251"/>
      <c r="U1" s="251"/>
      <c r="V1" s="251"/>
      <c r="W1" s="251"/>
      <c r="X1" s="251"/>
      <c r="Y1" s="251"/>
      <c r="Z1" s="251"/>
      <c r="AA1" s="251"/>
      <c r="AB1" s="250"/>
      <c r="AC1" s="250"/>
      <c r="AD1" s="251" t="s">
        <v>230</v>
      </c>
      <c r="AE1" s="251"/>
      <c r="AF1" s="251"/>
      <c r="AG1" s="251"/>
      <c r="AH1" s="251"/>
      <c r="AI1" s="251"/>
      <c r="AJ1" s="251"/>
      <c r="AK1" s="251"/>
      <c r="AL1" s="251"/>
      <c r="AM1" s="251"/>
      <c r="AN1" s="251"/>
      <c r="AO1" s="251"/>
    </row>
    <row r="2" spans="1:41" x14ac:dyDescent="0.2">
      <c r="A2" t="s">
        <v>10</v>
      </c>
      <c r="B2" t="s">
        <v>217</v>
      </c>
      <c r="C2" t="s">
        <v>218</v>
      </c>
      <c r="D2" t="s">
        <v>219</v>
      </c>
      <c r="E2" t="s">
        <v>220</v>
      </c>
      <c r="F2" t="s">
        <v>221</v>
      </c>
      <c r="G2" t="s">
        <v>222</v>
      </c>
      <c r="H2" t="s">
        <v>223</v>
      </c>
      <c r="I2" t="s">
        <v>224</v>
      </c>
      <c r="J2" t="s">
        <v>225</v>
      </c>
      <c r="K2" t="s">
        <v>226</v>
      </c>
      <c r="L2" t="s">
        <v>227</v>
      </c>
      <c r="P2" t="s">
        <v>10</v>
      </c>
      <c r="Q2" t="s">
        <v>217</v>
      </c>
      <c r="R2" t="s">
        <v>218</v>
      </c>
      <c r="S2" t="s">
        <v>219</v>
      </c>
      <c r="T2" t="s">
        <v>220</v>
      </c>
      <c r="U2" t="s">
        <v>221</v>
      </c>
      <c r="V2" t="s">
        <v>222</v>
      </c>
      <c r="W2" t="s">
        <v>223</v>
      </c>
      <c r="X2" t="s">
        <v>224</v>
      </c>
      <c r="Y2" t="s">
        <v>225</v>
      </c>
      <c r="Z2" t="s">
        <v>226</v>
      </c>
      <c r="AA2" t="s">
        <v>227</v>
      </c>
      <c r="AD2" t="s">
        <v>10</v>
      </c>
      <c r="AE2" t="s">
        <v>217</v>
      </c>
      <c r="AF2" t="s">
        <v>218</v>
      </c>
      <c r="AG2" t="s">
        <v>219</v>
      </c>
      <c r="AH2" t="s">
        <v>220</v>
      </c>
      <c r="AI2" t="s">
        <v>221</v>
      </c>
      <c r="AJ2" t="s">
        <v>222</v>
      </c>
      <c r="AK2" t="s">
        <v>223</v>
      </c>
      <c r="AL2" t="s">
        <v>224</v>
      </c>
      <c r="AM2" t="s">
        <v>225</v>
      </c>
      <c r="AN2" t="s">
        <v>226</v>
      </c>
      <c r="AO2" t="s">
        <v>227</v>
      </c>
    </row>
    <row r="3" spans="1:41" x14ac:dyDescent="0.2">
      <c r="A3" s="2">
        <v>42373</v>
      </c>
      <c r="B3">
        <v>0.17</v>
      </c>
      <c r="C3">
        <v>0.22</v>
      </c>
      <c r="D3">
        <v>0.49</v>
      </c>
      <c r="E3">
        <v>0.61</v>
      </c>
      <c r="F3">
        <v>1.02</v>
      </c>
      <c r="G3">
        <v>1.31</v>
      </c>
      <c r="H3">
        <v>1.73</v>
      </c>
      <c r="I3">
        <v>2.06</v>
      </c>
      <c r="J3">
        <v>2.2400000000000002</v>
      </c>
      <c r="K3">
        <v>2.64</v>
      </c>
      <c r="L3">
        <v>2.98</v>
      </c>
      <c r="P3" s="2">
        <v>42006</v>
      </c>
      <c r="Q3">
        <v>0.02</v>
      </c>
      <c r="R3">
        <v>0.02</v>
      </c>
      <c r="S3">
        <v>0.11</v>
      </c>
      <c r="T3">
        <v>0.25</v>
      </c>
      <c r="U3">
        <v>0.66</v>
      </c>
      <c r="V3">
        <v>1.07</v>
      </c>
      <c r="W3">
        <v>1.61</v>
      </c>
      <c r="X3">
        <v>1.92</v>
      </c>
      <c r="Y3">
        <v>2.12</v>
      </c>
      <c r="Z3">
        <v>2.41</v>
      </c>
      <c r="AA3">
        <v>2.69</v>
      </c>
      <c r="AD3" s="2">
        <v>41641</v>
      </c>
      <c r="AE3">
        <v>0.01</v>
      </c>
      <c r="AF3">
        <v>7.0000000000000007E-2</v>
      </c>
      <c r="AG3">
        <v>0.09</v>
      </c>
      <c r="AH3">
        <v>0.13</v>
      </c>
      <c r="AI3">
        <v>0.39</v>
      </c>
      <c r="AJ3">
        <v>0.76</v>
      </c>
      <c r="AK3">
        <v>1.72</v>
      </c>
      <c r="AL3">
        <v>2.41</v>
      </c>
      <c r="AM3">
        <v>3</v>
      </c>
      <c r="AN3">
        <v>3.68</v>
      </c>
      <c r="AO3">
        <v>3.92</v>
      </c>
    </row>
    <row r="4" spans="1:41" x14ac:dyDescent="0.2">
      <c r="A4" s="2">
        <v>42374</v>
      </c>
      <c r="B4">
        <v>0.2</v>
      </c>
      <c r="C4">
        <v>0.2</v>
      </c>
      <c r="D4">
        <v>0.49</v>
      </c>
      <c r="E4">
        <v>0.68</v>
      </c>
      <c r="F4">
        <v>1.04</v>
      </c>
      <c r="G4">
        <v>1.32</v>
      </c>
      <c r="H4">
        <v>1.73</v>
      </c>
      <c r="I4">
        <v>2.06</v>
      </c>
      <c r="J4">
        <v>2.25</v>
      </c>
      <c r="K4">
        <v>2.67</v>
      </c>
      <c r="L4">
        <v>3.01</v>
      </c>
      <c r="P4" s="2">
        <v>42009</v>
      </c>
      <c r="Q4">
        <v>0.02</v>
      </c>
      <c r="R4">
        <v>0.03</v>
      </c>
      <c r="S4">
        <v>0.1</v>
      </c>
      <c r="T4">
        <v>0.26</v>
      </c>
      <c r="U4">
        <v>0.68</v>
      </c>
      <c r="V4">
        <v>1.06</v>
      </c>
      <c r="W4">
        <v>1.57</v>
      </c>
      <c r="X4">
        <v>1.85</v>
      </c>
      <c r="Y4">
        <v>2.04</v>
      </c>
      <c r="Z4">
        <v>2.3199999999999998</v>
      </c>
      <c r="AA4">
        <v>2.6</v>
      </c>
      <c r="AD4" s="2">
        <v>41642</v>
      </c>
      <c r="AE4">
        <v>0.02</v>
      </c>
      <c r="AF4">
        <v>7.0000000000000007E-2</v>
      </c>
      <c r="AG4">
        <v>0.1</v>
      </c>
      <c r="AH4">
        <v>0.13</v>
      </c>
      <c r="AI4">
        <v>0.41</v>
      </c>
      <c r="AJ4">
        <v>0.8</v>
      </c>
      <c r="AK4">
        <v>1.73</v>
      </c>
      <c r="AL4">
        <v>2.42</v>
      </c>
      <c r="AM4">
        <v>3.01</v>
      </c>
      <c r="AN4">
        <v>3.69</v>
      </c>
      <c r="AO4">
        <v>3.93</v>
      </c>
    </row>
    <row r="5" spans="1:41" x14ac:dyDescent="0.2">
      <c r="A5" s="2">
        <v>42375</v>
      </c>
      <c r="B5">
        <v>0.21</v>
      </c>
      <c r="C5">
        <v>0.21</v>
      </c>
      <c r="D5">
        <v>0.47</v>
      </c>
      <c r="E5">
        <v>0.67</v>
      </c>
      <c r="F5">
        <v>0.99</v>
      </c>
      <c r="G5">
        <v>1.26</v>
      </c>
      <c r="H5">
        <v>1.65</v>
      </c>
      <c r="I5">
        <v>1.98</v>
      </c>
      <c r="J5">
        <v>2.1800000000000002</v>
      </c>
      <c r="K5">
        <v>2.59</v>
      </c>
      <c r="L5">
        <v>2.94</v>
      </c>
      <c r="P5" s="2">
        <v>42010</v>
      </c>
      <c r="Q5">
        <v>0.02</v>
      </c>
      <c r="R5">
        <v>0.03</v>
      </c>
      <c r="S5">
        <v>0.1</v>
      </c>
      <c r="T5">
        <v>0.25</v>
      </c>
      <c r="U5">
        <v>0.65</v>
      </c>
      <c r="V5">
        <v>1.02</v>
      </c>
      <c r="W5">
        <v>1.5</v>
      </c>
      <c r="X5">
        <v>1.78</v>
      </c>
      <c r="Y5">
        <v>1.97</v>
      </c>
      <c r="Z5">
        <v>2.25</v>
      </c>
      <c r="AA5">
        <v>2.52</v>
      </c>
      <c r="AD5" s="2">
        <v>41645</v>
      </c>
      <c r="AE5">
        <v>0.01</v>
      </c>
      <c r="AF5">
        <v>0.05</v>
      </c>
      <c r="AG5">
        <v>0.08</v>
      </c>
      <c r="AH5">
        <v>0.12</v>
      </c>
      <c r="AI5">
        <v>0.4</v>
      </c>
      <c r="AJ5">
        <v>0.78</v>
      </c>
      <c r="AK5">
        <v>1.7</v>
      </c>
      <c r="AL5">
        <v>2.38</v>
      </c>
      <c r="AM5">
        <v>2.98</v>
      </c>
      <c r="AN5">
        <v>3.66</v>
      </c>
      <c r="AO5">
        <v>3.9</v>
      </c>
    </row>
    <row r="6" spans="1:41" x14ac:dyDescent="0.2">
      <c r="A6" s="2">
        <v>42376</v>
      </c>
      <c r="B6">
        <v>0.2</v>
      </c>
      <c r="C6">
        <v>0.2</v>
      </c>
      <c r="D6">
        <v>0.46</v>
      </c>
      <c r="E6">
        <v>0.66</v>
      </c>
      <c r="F6">
        <v>0.96</v>
      </c>
      <c r="G6">
        <v>1.22</v>
      </c>
      <c r="H6">
        <v>1.61</v>
      </c>
      <c r="I6">
        <v>1.94</v>
      </c>
      <c r="J6">
        <v>2.16</v>
      </c>
      <c r="K6">
        <v>2.56</v>
      </c>
      <c r="L6">
        <v>2.92</v>
      </c>
      <c r="P6" s="2">
        <v>42011</v>
      </c>
      <c r="Q6">
        <v>0.02</v>
      </c>
      <c r="R6">
        <v>0.03</v>
      </c>
      <c r="S6">
        <v>0.09</v>
      </c>
      <c r="T6">
        <v>0.25</v>
      </c>
      <c r="U6">
        <v>0.62</v>
      </c>
      <c r="V6">
        <v>1</v>
      </c>
      <c r="W6">
        <v>1.47</v>
      </c>
      <c r="X6">
        <v>1.76</v>
      </c>
      <c r="Y6">
        <v>1.96</v>
      </c>
      <c r="Z6">
        <v>2.25</v>
      </c>
      <c r="AA6">
        <v>2.52</v>
      </c>
      <c r="AD6" s="2">
        <v>41646</v>
      </c>
      <c r="AE6">
        <v>0.01</v>
      </c>
      <c r="AF6">
        <v>0.04</v>
      </c>
      <c r="AG6">
        <v>0.08</v>
      </c>
      <c r="AH6">
        <v>0.13</v>
      </c>
      <c r="AI6">
        <v>0.4</v>
      </c>
      <c r="AJ6">
        <v>0.8</v>
      </c>
      <c r="AK6">
        <v>1.69</v>
      </c>
      <c r="AL6">
        <v>2.37</v>
      </c>
      <c r="AM6">
        <v>2.96</v>
      </c>
      <c r="AN6">
        <v>3.64</v>
      </c>
      <c r="AO6">
        <v>3.88</v>
      </c>
    </row>
    <row r="7" spans="1:41" x14ac:dyDescent="0.2">
      <c r="A7" s="2">
        <v>42377</v>
      </c>
      <c r="B7">
        <v>0.2</v>
      </c>
      <c r="C7">
        <v>0.2</v>
      </c>
      <c r="D7">
        <v>0.45</v>
      </c>
      <c r="E7">
        <v>0.64</v>
      </c>
      <c r="F7">
        <v>0.94</v>
      </c>
      <c r="G7">
        <v>1.2</v>
      </c>
      <c r="H7">
        <v>1.57</v>
      </c>
      <c r="I7">
        <v>1.91</v>
      </c>
      <c r="J7">
        <v>2.13</v>
      </c>
      <c r="K7">
        <v>2.5499999999999998</v>
      </c>
      <c r="L7">
        <v>2.91</v>
      </c>
      <c r="P7" s="2">
        <v>42012</v>
      </c>
      <c r="Q7">
        <v>0.01</v>
      </c>
      <c r="R7">
        <v>0.03</v>
      </c>
      <c r="S7">
        <v>0.08</v>
      </c>
      <c r="T7">
        <v>0.23</v>
      </c>
      <c r="U7">
        <v>0.62</v>
      </c>
      <c r="V7">
        <v>1</v>
      </c>
      <c r="W7">
        <v>1.5</v>
      </c>
      <c r="X7">
        <v>1.81</v>
      </c>
      <c r="Y7">
        <v>2.0299999999999998</v>
      </c>
      <c r="Z7">
        <v>2.33</v>
      </c>
      <c r="AA7">
        <v>2.59</v>
      </c>
      <c r="AD7" s="2">
        <v>41647</v>
      </c>
      <c r="AE7">
        <v>0</v>
      </c>
      <c r="AF7">
        <v>0.05</v>
      </c>
      <c r="AG7">
        <v>0.08</v>
      </c>
      <c r="AH7">
        <v>0.13</v>
      </c>
      <c r="AI7">
        <v>0.43</v>
      </c>
      <c r="AJ7">
        <v>0.87</v>
      </c>
      <c r="AK7">
        <v>1.77</v>
      </c>
      <c r="AL7">
        <v>2.44</v>
      </c>
      <c r="AM7">
        <v>3.01</v>
      </c>
      <c r="AN7">
        <v>3.67</v>
      </c>
      <c r="AO7">
        <v>3.9</v>
      </c>
    </row>
    <row r="8" spans="1:41" x14ac:dyDescent="0.2">
      <c r="A8" s="2">
        <v>42380</v>
      </c>
      <c r="B8">
        <v>0.19</v>
      </c>
      <c r="C8">
        <v>0.21</v>
      </c>
      <c r="D8">
        <v>0.48</v>
      </c>
      <c r="E8">
        <v>0.63</v>
      </c>
      <c r="F8">
        <v>0.94</v>
      </c>
      <c r="G8">
        <v>1.2</v>
      </c>
      <c r="H8">
        <v>1.58</v>
      </c>
      <c r="I8">
        <v>1.94</v>
      </c>
      <c r="J8">
        <v>2.17</v>
      </c>
      <c r="K8">
        <v>2.59</v>
      </c>
      <c r="L8">
        <v>2.96</v>
      </c>
      <c r="P8" s="2">
        <v>42013</v>
      </c>
      <c r="Q8">
        <v>0.02</v>
      </c>
      <c r="R8">
        <v>0.02</v>
      </c>
      <c r="S8">
        <v>0.08</v>
      </c>
      <c r="T8">
        <v>0.22</v>
      </c>
      <c r="U8">
        <v>0.59</v>
      </c>
      <c r="V8">
        <v>0.96</v>
      </c>
      <c r="W8">
        <v>1.45</v>
      </c>
      <c r="X8">
        <v>1.75</v>
      </c>
      <c r="Y8">
        <v>1.98</v>
      </c>
      <c r="Z8">
        <v>2.29</v>
      </c>
      <c r="AA8">
        <v>2.5499999999999998</v>
      </c>
      <c r="AD8" s="2">
        <v>41648</v>
      </c>
      <c r="AE8">
        <v>0.01</v>
      </c>
      <c r="AF8">
        <v>0.04</v>
      </c>
      <c r="AG8">
        <v>0.06</v>
      </c>
      <c r="AH8">
        <v>0.13</v>
      </c>
      <c r="AI8">
        <v>0.44</v>
      </c>
      <c r="AJ8">
        <v>0.86</v>
      </c>
      <c r="AK8">
        <v>1.75</v>
      </c>
      <c r="AL8">
        <v>2.41</v>
      </c>
      <c r="AM8">
        <v>2.97</v>
      </c>
      <c r="AN8">
        <v>3.62</v>
      </c>
      <c r="AO8">
        <v>3.88</v>
      </c>
    </row>
    <row r="9" spans="1:41" x14ac:dyDescent="0.2">
      <c r="A9" s="2">
        <v>42381</v>
      </c>
      <c r="B9">
        <v>0.22</v>
      </c>
      <c r="C9">
        <v>0.21</v>
      </c>
      <c r="D9">
        <v>0.47</v>
      </c>
      <c r="E9">
        <v>0.62</v>
      </c>
      <c r="F9">
        <v>0.93</v>
      </c>
      <c r="G9">
        <v>1.18</v>
      </c>
      <c r="H9">
        <v>1.55</v>
      </c>
      <c r="I9">
        <v>1.88</v>
      </c>
      <c r="J9">
        <v>2.12</v>
      </c>
      <c r="K9">
        <v>2.5099999999999998</v>
      </c>
      <c r="L9">
        <v>2.89</v>
      </c>
      <c r="P9" s="2">
        <v>42016</v>
      </c>
      <c r="Q9">
        <v>0.02</v>
      </c>
      <c r="R9">
        <v>0.03</v>
      </c>
      <c r="S9">
        <v>0.09</v>
      </c>
      <c r="T9">
        <v>0.19</v>
      </c>
      <c r="U9">
        <v>0.56000000000000005</v>
      </c>
      <c r="V9">
        <v>0.91</v>
      </c>
      <c r="W9">
        <v>1.39</v>
      </c>
      <c r="X9">
        <v>1.69</v>
      </c>
      <c r="Y9">
        <v>1.92</v>
      </c>
      <c r="Z9">
        <v>2.23</v>
      </c>
      <c r="AA9">
        <v>2.4900000000000002</v>
      </c>
      <c r="AD9" s="2">
        <v>41649</v>
      </c>
      <c r="AE9">
        <v>0.01</v>
      </c>
      <c r="AF9">
        <v>0.05</v>
      </c>
      <c r="AG9">
        <v>0.06</v>
      </c>
      <c r="AH9">
        <v>0.12</v>
      </c>
      <c r="AI9">
        <v>0.39</v>
      </c>
      <c r="AJ9">
        <v>0.77</v>
      </c>
      <c r="AK9">
        <v>1.64</v>
      </c>
      <c r="AL9">
        <v>2.29</v>
      </c>
      <c r="AM9">
        <v>2.88</v>
      </c>
      <c r="AN9">
        <v>3.54</v>
      </c>
      <c r="AO9">
        <v>3.8</v>
      </c>
    </row>
    <row r="10" spans="1:41" x14ac:dyDescent="0.2">
      <c r="A10" s="2">
        <v>42382</v>
      </c>
      <c r="B10">
        <v>0.22</v>
      </c>
      <c r="C10">
        <v>0.22</v>
      </c>
      <c r="D10">
        <v>0.46</v>
      </c>
      <c r="E10">
        <v>0.6</v>
      </c>
      <c r="F10">
        <v>0.91</v>
      </c>
      <c r="G10">
        <v>1.1499999999999999</v>
      </c>
      <c r="H10">
        <v>1.51</v>
      </c>
      <c r="I10">
        <v>1.85</v>
      </c>
      <c r="J10">
        <v>2.08</v>
      </c>
      <c r="K10">
        <v>2.4700000000000002</v>
      </c>
      <c r="L10">
        <v>2.85</v>
      </c>
      <c r="P10" s="2">
        <v>42017</v>
      </c>
      <c r="Q10">
        <v>0.02</v>
      </c>
      <c r="R10">
        <v>0.03</v>
      </c>
      <c r="S10">
        <v>0.08</v>
      </c>
      <c r="T10">
        <v>0.2</v>
      </c>
      <c r="U10">
        <v>0.54</v>
      </c>
      <c r="V10">
        <v>0.88</v>
      </c>
      <c r="W10">
        <v>1.37</v>
      </c>
      <c r="X10">
        <v>1.67</v>
      </c>
      <c r="Y10">
        <v>1.91</v>
      </c>
      <c r="Z10">
        <v>2.2400000000000002</v>
      </c>
      <c r="AA10">
        <v>2.4900000000000002</v>
      </c>
      <c r="AD10" s="2">
        <v>41652</v>
      </c>
      <c r="AE10">
        <v>0</v>
      </c>
      <c r="AF10">
        <v>0.03</v>
      </c>
      <c r="AG10">
        <v>0.06</v>
      </c>
      <c r="AH10">
        <v>0.11</v>
      </c>
      <c r="AI10">
        <v>0.39</v>
      </c>
      <c r="AJ10">
        <v>0.74</v>
      </c>
      <c r="AK10">
        <v>1.6</v>
      </c>
      <c r="AL10">
        <v>2.25</v>
      </c>
      <c r="AM10">
        <v>2.84</v>
      </c>
      <c r="AN10">
        <v>3.52</v>
      </c>
      <c r="AO10">
        <v>3.77</v>
      </c>
    </row>
    <row r="11" spans="1:41" x14ac:dyDescent="0.2">
      <c r="A11" s="2">
        <v>42383</v>
      </c>
      <c r="B11">
        <v>0.22</v>
      </c>
      <c r="C11">
        <v>0.25</v>
      </c>
      <c r="D11">
        <v>0.43</v>
      </c>
      <c r="E11">
        <v>0.55000000000000004</v>
      </c>
      <c r="F11">
        <v>0.9</v>
      </c>
      <c r="G11">
        <v>1.1399999999999999</v>
      </c>
      <c r="H11">
        <v>1.52</v>
      </c>
      <c r="I11">
        <v>1.87</v>
      </c>
      <c r="J11">
        <v>2.1</v>
      </c>
      <c r="K11">
        <v>2.5099999999999998</v>
      </c>
      <c r="L11">
        <v>2.9</v>
      </c>
      <c r="P11" s="2">
        <v>42018</v>
      </c>
      <c r="Q11">
        <v>0.02</v>
      </c>
      <c r="R11">
        <v>0.04</v>
      </c>
      <c r="S11">
        <v>0.09</v>
      </c>
      <c r="T11">
        <v>0.18</v>
      </c>
      <c r="U11">
        <v>0.51</v>
      </c>
      <c r="V11">
        <v>0.83</v>
      </c>
      <c r="W11">
        <v>1.33</v>
      </c>
      <c r="X11">
        <v>1.62</v>
      </c>
      <c r="Y11">
        <v>1.86</v>
      </c>
      <c r="Z11">
        <v>2.2000000000000002</v>
      </c>
      <c r="AA11">
        <v>2.4700000000000002</v>
      </c>
      <c r="AD11" s="2">
        <v>41653</v>
      </c>
      <c r="AE11">
        <v>0</v>
      </c>
      <c r="AF11">
        <v>0.04</v>
      </c>
      <c r="AG11">
        <v>0.06</v>
      </c>
      <c r="AH11">
        <v>0.11</v>
      </c>
      <c r="AI11">
        <v>0.39</v>
      </c>
      <c r="AJ11">
        <v>0.78</v>
      </c>
      <c r="AK11">
        <v>1.65</v>
      </c>
      <c r="AL11">
        <v>2.2999999999999998</v>
      </c>
      <c r="AM11">
        <v>2.88</v>
      </c>
      <c r="AN11">
        <v>3.54</v>
      </c>
      <c r="AO11">
        <v>3.8</v>
      </c>
    </row>
    <row r="12" spans="1:41" x14ac:dyDescent="0.2">
      <c r="A12" s="2">
        <v>42384</v>
      </c>
      <c r="B12">
        <v>0.19</v>
      </c>
      <c r="C12">
        <v>0.24</v>
      </c>
      <c r="D12">
        <v>0.37</v>
      </c>
      <c r="E12">
        <v>0.49</v>
      </c>
      <c r="F12">
        <v>0.85</v>
      </c>
      <c r="G12">
        <v>1.08</v>
      </c>
      <c r="H12">
        <v>1.46</v>
      </c>
      <c r="I12">
        <v>1.79</v>
      </c>
      <c r="J12">
        <v>2.0299999999999998</v>
      </c>
      <c r="K12">
        <v>2.44</v>
      </c>
      <c r="L12">
        <v>2.81</v>
      </c>
      <c r="P12" s="2">
        <v>42019</v>
      </c>
      <c r="Q12">
        <v>0.03</v>
      </c>
      <c r="R12">
        <v>0.03</v>
      </c>
      <c r="S12">
        <v>0.08</v>
      </c>
      <c r="T12">
        <v>0.16</v>
      </c>
      <c r="U12">
        <v>0.44</v>
      </c>
      <c r="V12">
        <v>0.75</v>
      </c>
      <c r="W12">
        <v>1.22</v>
      </c>
      <c r="X12">
        <v>1.53</v>
      </c>
      <c r="Y12">
        <v>1.77</v>
      </c>
      <c r="Z12">
        <v>2.12</v>
      </c>
      <c r="AA12">
        <v>2.4</v>
      </c>
      <c r="AD12" s="2">
        <v>41654</v>
      </c>
      <c r="AE12">
        <v>0.01</v>
      </c>
      <c r="AF12">
        <v>0.04</v>
      </c>
      <c r="AG12">
        <v>0.06</v>
      </c>
      <c r="AH12">
        <v>0.13</v>
      </c>
      <c r="AI12">
        <v>0.41</v>
      </c>
      <c r="AJ12">
        <v>0.81</v>
      </c>
      <c r="AK12">
        <v>1.68</v>
      </c>
      <c r="AL12">
        <v>2.33</v>
      </c>
      <c r="AM12">
        <v>2.9</v>
      </c>
      <c r="AN12">
        <v>3.55</v>
      </c>
      <c r="AO12">
        <v>3.81</v>
      </c>
    </row>
    <row r="13" spans="1:41" x14ac:dyDescent="0.2">
      <c r="A13" s="2">
        <v>42388</v>
      </c>
      <c r="B13">
        <v>0.21</v>
      </c>
      <c r="C13">
        <v>0.26</v>
      </c>
      <c r="D13">
        <v>0.37</v>
      </c>
      <c r="E13">
        <v>0.48</v>
      </c>
      <c r="F13">
        <v>0.88</v>
      </c>
      <c r="G13">
        <v>1.1100000000000001</v>
      </c>
      <c r="H13">
        <v>1.49</v>
      </c>
      <c r="I13">
        <v>1.82</v>
      </c>
      <c r="J13">
        <v>2.06</v>
      </c>
      <c r="K13">
        <v>2.4500000000000002</v>
      </c>
      <c r="L13">
        <v>2.82</v>
      </c>
      <c r="P13" s="2">
        <v>42020</v>
      </c>
      <c r="Q13">
        <v>0.02</v>
      </c>
      <c r="R13">
        <v>0.03</v>
      </c>
      <c r="S13">
        <v>7.0000000000000007E-2</v>
      </c>
      <c r="T13">
        <v>0.17</v>
      </c>
      <c r="U13">
        <v>0.49</v>
      </c>
      <c r="V13">
        <v>0.8</v>
      </c>
      <c r="W13">
        <v>1.29</v>
      </c>
      <c r="X13">
        <v>1.6</v>
      </c>
      <c r="Y13">
        <v>1.83</v>
      </c>
      <c r="Z13">
        <v>2.17</v>
      </c>
      <c r="AA13">
        <v>2.44</v>
      </c>
      <c r="AD13" s="2">
        <v>41655</v>
      </c>
      <c r="AE13">
        <v>0.01</v>
      </c>
      <c r="AF13">
        <v>0.04</v>
      </c>
      <c r="AG13">
        <v>7.0000000000000007E-2</v>
      </c>
      <c r="AH13">
        <v>0.11</v>
      </c>
      <c r="AI13">
        <v>0.41</v>
      </c>
      <c r="AJ13">
        <v>0.8</v>
      </c>
      <c r="AK13">
        <v>1.66</v>
      </c>
      <c r="AL13">
        <v>2.2999999999999998</v>
      </c>
      <c r="AM13">
        <v>2.86</v>
      </c>
      <c r="AN13">
        <v>3.52</v>
      </c>
      <c r="AO13">
        <v>3.77</v>
      </c>
    </row>
    <row r="14" spans="1:41" x14ac:dyDescent="0.2">
      <c r="A14" s="2">
        <v>42389</v>
      </c>
      <c r="B14">
        <v>0.26</v>
      </c>
      <c r="C14">
        <v>0.26</v>
      </c>
      <c r="D14">
        <v>0.35</v>
      </c>
      <c r="E14">
        <v>0.43</v>
      </c>
      <c r="F14">
        <v>0.85</v>
      </c>
      <c r="G14">
        <v>1.06</v>
      </c>
      <c r="H14">
        <v>1.44</v>
      </c>
      <c r="I14">
        <v>1.76</v>
      </c>
      <c r="J14">
        <v>2.0099999999999998</v>
      </c>
      <c r="K14">
        <v>2.41</v>
      </c>
      <c r="L14">
        <v>2.77</v>
      </c>
      <c r="P14" s="2">
        <v>42024</v>
      </c>
      <c r="Q14">
        <v>0.01</v>
      </c>
      <c r="R14">
        <v>0.03</v>
      </c>
      <c r="S14">
        <v>0.08</v>
      </c>
      <c r="T14">
        <v>0.17</v>
      </c>
      <c r="U14">
        <v>0.53</v>
      </c>
      <c r="V14">
        <v>0.85</v>
      </c>
      <c r="W14">
        <v>1.31</v>
      </c>
      <c r="X14">
        <v>1.61</v>
      </c>
      <c r="Y14">
        <v>1.82</v>
      </c>
      <c r="Z14">
        <v>2.15</v>
      </c>
      <c r="AA14">
        <v>2.39</v>
      </c>
      <c r="AD14" s="2">
        <v>41656</v>
      </c>
      <c r="AE14">
        <v>0.01</v>
      </c>
      <c r="AF14">
        <v>0.05</v>
      </c>
      <c r="AG14">
        <v>7.0000000000000007E-2</v>
      </c>
      <c r="AH14">
        <v>0.11</v>
      </c>
      <c r="AI14">
        <v>0.4</v>
      </c>
      <c r="AJ14">
        <v>0.79</v>
      </c>
      <c r="AK14">
        <v>1.64</v>
      </c>
      <c r="AL14">
        <v>2.27</v>
      </c>
      <c r="AM14">
        <v>2.84</v>
      </c>
      <c r="AN14">
        <v>3.5</v>
      </c>
      <c r="AO14">
        <v>3.75</v>
      </c>
    </row>
    <row r="15" spans="1:41" x14ac:dyDescent="0.2">
      <c r="A15" s="2">
        <v>42390</v>
      </c>
      <c r="B15">
        <v>0.27</v>
      </c>
      <c r="C15">
        <v>0.28000000000000003</v>
      </c>
      <c r="D15">
        <v>0.38</v>
      </c>
      <c r="E15">
        <v>0.44</v>
      </c>
      <c r="F15">
        <v>0.84</v>
      </c>
      <c r="G15">
        <v>1.06</v>
      </c>
      <c r="H15">
        <v>1.44</v>
      </c>
      <c r="I15">
        <v>1.77</v>
      </c>
      <c r="J15">
        <v>2.02</v>
      </c>
      <c r="K15">
        <v>2.42</v>
      </c>
      <c r="L15">
        <v>2.79</v>
      </c>
      <c r="P15" s="2">
        <v>42025</v>
      </c>
      <c r="Q15">
        <v>0.01</v>
      </c>
      <c r="R15">
        <v>0.03</v>
      </c>
      <c r="S15">
        <v>0.08</v>
      </c>
      <c r="T15">
        <v>0.17</v>
      </c>
      <c r="U15">
        <v>0.53</v>
      </c>
      <c r="V15">
        <v>0.87</v>
      </c>
      <c r="W15">
        <v>1.35</v>
      </c>
      <c r="X15">
        <v>1.66</v>
      </c>
      <c r="Y15">
        <v>1.87</v>
      </c>
      <c r="Z15">
        <v>2.2000000000000002</v>
      </c>
      <c r="AA15">
        <v>2.44</v>
      </c>
      <c r="AD15" s="2">
        <v>41660</v>
      </c>
      <c r="AE15">
        <v>0.01</v>
      </c>
      <c r="AF15">
        <v>0.04</v>
      </c>
      <c r="AG15">
        <v>7.0000000000000007E-2</v>
      </c>
      <c r="AH15">
        <v>0.12</v>
      </c>
      <c r="AI15">
        <v>0.4</v>
      </c>
      <c r="AJ15">
        <v>0.81</v>
      </c>
      <c r="AK15">
        <v>1.67</v>
      </c>
      <c r="AL15">
        <v>2.29</v>
      </c>
      <c r="AM15">
        <v>2.85</v>
      </c>
      <c r="AN15">
        <v>3.5</v>
      </c>
      <c r="AO15">
        <v>3.74</v>
      </c>
    </row>
    <row r="16" spans="1:41" x14ac:dyDescent="0.2">
      <c r="A16" s="2">
        <v>42391</v>
      </c>
      <c r="B16">
        <v>0.26</v>
      </c>
      <c r="C16">
        <v>0.31</v>
      </c>
      <c r="D16">
        <v>0.41</v>
      </c>
      <c r="E16">
        <v>0.47</v>
      </c>
      <c r="F16">
        <v>0.88</v>
      </c>
      <c r="G16">
        <v>1.1100000000000001</v>
      </c>
      <c r="H16">
        <v>1.49</v>
      </c>
      <c r="I16">
        <v>1.81</v>
      </c>
      <c r="J16">
        <v>2.0699999999999998</v>
      </c>
      <c r="K16">
        <v>2.46</v>
      </c>
      <c r="L16">
        <v>2.83</v>
      </c>
      <c r="P16" s="2">
        <v>42026</v>
      </c>
      <c r="Q16">
        <v>0.02</v>
      </c>
      <c r="R16">
        <v>0.03</v>
      </c>
      <c r="S16">
        <v>0.08</v>
      </c>
      <c r="T16">
        <v>0.17</v>
      </c>
      <c r="U16">
        <v>0.53</v>
      </c>
      <c r="V16">
        <v>0.9</v>
      </c>
      <c r="W16">
        <v>1.39</v>
      </c>
      <c r="X16">
        <v>1.69</v>
      </c>
      <c r="Y16">
        <v>1.9</v>
      </c>
      <c r="Z16">
        <v>2.21</v>
      </c>
      <c r="AA16">
        <v>2.46</v>
      </c>
      <c r="AD16" s="2">
        <v>41661</v>
      </c>
      <c r="AE16">
        <v>0</v>
      </c>
      <c r="AF16">
        <v>0.04</v>
      </c>
      <c r="AG16">
        <v>7.0000000000000007E-2</v>
      </c>
      <c r="AH16">
        <v>0.11</v>
      </c>
      <c r="AI16">
        <v>0.44</v>
      </c>
      <c r="AJ16">
        <v>0.85</v>
      </c>
      <c r="AK16">
        <v>1.72</v>
      </c>
      <c r="AL16">
        <v>2.34</v>
      </c>
      <c r="AM16">
        <v>2.87</v>
      </c>
      <c r="AN16">
        <v>3.52</v>
      </c>
      <c r="AO16">
        <v>3.75</v>
      </c>
    </row>
    <row r="17" spans="1:41" x14ac:dyDescent="0.2">
      <c r="A17" s="2">
        <v>42394</v>
      </c>
      <c r="B17">
        <v>0.25</v>
      </c>
      <c r="C17">
        <v>0.31</v>
      </c>
      <c r="D17">
        <v>0.42</v>
      </c>
      <c r="E17">
        <v>0.47</v>
      </c>
      <c r="F17">
        <v>0.88</v>
      </c>
      <c r="G17">
        <v>1.1000000000000001</v>
      </c>
      <c r="H17">
        <v>1.47</v>
      </c>
      <c r="I17">
        <v>1.79</v>
      </c>
      <c r="J17">
        <v>2.0299999999999998</v>
      </c>
      <c r="K17">
        <v>2.42</v>
      </c>
      <c r="L17">
        <v>2.8</v>
      </c>
      <c r="P17" s="2">
        <v>42027</v>
      </c>
      <c r="Q17">
        <v>0.02</v>
      </c>
      <c r="R17">
        <v>0.02</v>
      </c>
      <c r="S17">
        <v>7.0000000000000007E-2</v>
      </c>
      <c r="T17">
        <v>0.17</v>
      </c>
      <c r="U17">
        <v>0.52</v>
      </c>
      <c r="V17">
        <v>0.86</v>
      </c>
      <c r="W17">
        <v>1.33</v>
      </c>
      <c r="X17">
        <v>1.62</v>
      </c>
      <c r="Y17">
        <v>1.81</v>
      </c>
      <c r="Z17">
        <v>2.12</v>
      </c>
      <c r="AA17">
        <v>2.38</v>
      </c>
      <c r="AD17" s="2">
        <v>41662</v>
      </c>
      <c r="AE17">
        <v>0.01</v>
      </c>
      <c r="AF17">
        <v>0.04</v>
      </c>
      <c r="AG17">
        <v>0.05</v>
      </c>
      <c r="AH17">
        <v>0.11</v>
      </c>
      <c r="AI17">
        <v>0.39</v>
      </c>
      <c r="AJ17">
        <v>0.77</v>
      </c>
      <c r="AK17">
        <v>1.62</v>
      </c>
      <c r="AL17">
        <v>2.2400000000000002</v>
      </c>
      <c r="AM17">
        <v>2.79</v>
      </c>
      <c r="AN17">
        <v>3.44</v>
      </c>
      <c r="AO17">
        <v>3.68</v>
      </c>
    </row>
    <row r="18" spans="1:41" x14ac:dyDescent="0.2">
      <c r="A18" s="2">
        <v>42395</v>
      </c>
      <c r="B18">
        <v>0.28999999999999998</v>
      </c>
      <c r="C18">
        <v>0.31</v>
      </c>
      <c r="D18">
        <v>0.45</v>
      </c>
      <c r="E18">
        <v>0.47</v>
      </c>
      <c r="F18">
        <v>0.85</v>
      </c>
      <c r="G18">
        <v>1.07</v>
      </c>
      <c r="H18">
        <v>1.45</v>
      </c>
      <c r="I18">
        <v>1.76</v>
      </c>
      <c r="J18">
        <v>2.0099999999999998</v>
      </c>
      <c r="K18">
        <v>2.41</v>
      </c>
      <c r="L18">
        <v>2.79</v>
      </c>
      <c r="P18" s="2">
        <v>42030</v>
      </c>
      <c r="Q18">
        <v>0.02</v>
      </c>
      <c r="R18">
        <v>0.03</v>
      </c>
      <c r="S18">
        <v>0.08</v>
      </c>
      <c r="T18">
        <v>0.18</v>
      </c>
      <c r="U18">
        <v>0.54</v>
      </c>
      <c r="V18">
        <v>0.89</v>
      </c>
      <c r="W18">
        <v>1.36</v>
      </c>
      <c r="X18">
        <v>1.64</v>
      </c>
      <c r="Y18">
        <v>1.83</v>
      </c>
      <c r="Z18">
        <v>2.14</v>
      </c>
      <c r="AA18">
        <v>2.4</v>
      </c>
      <c r="AD18" s="2">
        <v>41663</v>
      </c>
      <c r="AE18">
        <v>0.04</v>
      </c>
      <c r="AF18">
        <v>0.04</v>
      </c>
      <c r="AG18">
        <v>0.06</v>
      </c>
      <c r="AH18">
        <v>0.11</v>
      </c>
      <c r="AI18">
        <v>0.37</v>
      </c>
      <c r="AJ18">
        <v>0.75</v>
      </c>
      <c r="AK18">
        <v>1.58</v>
      </c>
      <c r="AL18">
        <v>2.2000000000000002</v>
      </c>
      <c r="AM18">
        <v>2.75</v>
      </c>
      <c r="AN18">
        <v>3.4</v>
      </c>
      <c r="AO18">
        <v>3.64</v>
      </c>
    </row>
    <row r="19" spans="1:41" x14ac:dyDescent="0.2">
      <c r="A19" s="2">
        <v>42396</v>
      </c>
      <c r="B19">
        <v>0.28000000000000003</v>
      </c>
      <c r="C19">
        <v>0.32</v>
      </c>
      <c r="D19">
        <v>0.43</v>
      </c>
      <c r="E19">
        <v>0.47</v>
      </c>
      <c r="F19">
        <v>0.84</v>
      </c>
      <c r="G19">
        <v>1.07</v>
      </c>
      <c r="H19">
        <v>1.43</v>
      </c>
      <c r="I19">
        <v>1.76</v>
      </c>
      <c r="J19">
        <v>2.02</v>
      </c>
      <c r="K19">
        <v>2.42</v>
      </c>
      <c r="L19">
        <v>2.8</v>
      </c>
      <c r="P19" s="2">
        <v>42031</v>
      </c>
      <c r="Q19">
        <v>0.02</v>
      </c>
      <c r="R19">
        <v>0.02</v>
      </c>
      <c r="S19">
        <v>0.08</v>
      </c>
      <c r="T19">
        <v>0.17</v>
      </c>
      <c r="U19">
        <v>0.54</v>
      </c>
      <c r="V19">
        <v>0.87</v>
      </c>
      <c r="W19">
        <v>1.34</v>
      </c>
      <c r="X19">
        <v>1.62</v>
      </c>
      <c r="Y19">
        <v>1.83</v>
      </c>
      <c r="Z19">
        <v>2.15</v>
      </c>
      <c r="AA19">
        <v>2.4</v>
      </c>
      <c r="AD19" s="2">
        <v>41666</v>
      </c>
      <c r="AE19">
        <v>0.04</v>
      </c>
      <c r="AF19">
        <v>0.05</v>
      </c>
      <c r="AG19">
        <v>7.0000000000000007E-2</v>
      </c>
      <c r="AH19">
        <v>0.11</v>
      </c>
      <c r="AI19">
        <v>0.37</v>
      </c>
      <c r="AJ19">
        <v>0.76</v>
      </c>
      <c r="AK19">
        <v>1.61</v>
      </c>
      <c r="AL19">
        <v>2.2400000000000002</v>
      </c>
      <c r="AM19">
        <v>2.78</v>
      </c>
      <c r="AN19">
        <v>3.43</v>
      </c>
      <c r="AO19">
        <v>3.67</v>
      </c>
    </row>
    <row r="20" spans="1:41" x14ac:dyDescent="0.2">
      <c r="A20" s="2">
        <v>42397</v>
      </c>
      <c r="B20">
        <v>0.26</v>
      </c>
      <c r="C20">
        <v>0.35</v>
      </c>
      <c r="D20">
        <v>0.45</v>
      </c>
      <c r="E20">
        <v>0.47</v>
      </c>
      <c r="F20">
        <v>0.83</v>
      </c>
      <c r="G20">
        <v>1.05</v>
      </c>
      <c r="H20">
        <v>1.4</v>
      </c>
      <c r="I20">
        <v>1.75</v>
      </c>
      <c r="J20">
        <v>2</v>
      </c>
      <c r="K20">
        <v>2.41</v>
      </c>
      <c r="L20">
        <v>2.79</v>
      </c>
      <c r="P20" s="2">
        <v>42032</v>
      </c>
      <c r="Q20">
        <v>0.02</v>
      </c>
      <c r="R20">
        <v>0.02</v>
      </c>
      <c r="S20">
        <v>0.08</v>
      </c>
      <c r="T20">
        <v>0.17</v>
      </c>
      <c r="U20">
        <v>0.5</v>
      </c>
      <c r="V20">
        <v>0.81</v>
      </c>
      <c r="W20">
        <v>1.25</v>
      </c>
      <c r="X20">
        <v>1.53</v>
      </c>
      <c r="Y20">
        <v>1.73</v>
      </c>
      <c r="Z20">
        <v>2.0499999999999998</v>
      </c>
      <c r="AA20">
        <v>2.29</v>
      </c>
      <c r="AD20" s="2">
        <v>41667</v>
      </c>
      <c r="AE20">
        <v>0.05</v>
      </c>
      <c r="AF20">
        <v>0.05</v>
      </c>
      <c r="AG20">
        <v>7.0000000000000007E-2</v>
      </c>
      <c r="AH20">
        <v>0.11</v>
      </c>
      <c r="AI20">
        <v>0.38</v>
      </c>
      <c r="AJ20">
        <v>0.75</v>
      </c>
      <c r="AK20">
        <v>1.59</v>
      </c>
      <c r="AL20">
        <v>2.2200000000000002</v>
      </c>
      <c r="AM20">
        <v>2.77</v>
      </c>
      <c r="AN20">
        <v>3.43</v>
      </c>
      <c r="AO20">
        <v>3.68</v>
      </c>
    </row>
    <row r="21" spans="1:41" x14ac:dyDescent="0.2">
      <c r="A21" s="2">
        <v>42398</v>
      </c>
      <c r="B21">
        <v>0.22</v>
      </c>
      <c r="C21">
        <v>0.33</v>
      </c>
      <c r="D21">
        <v>0.43</v>
      </c>
      <c r="E21">
        <v>0.47</v>
      </c>
      <c r="F21">
        <v>0.76</v>
      </c>
      <c r="G21">
        <v>0.97</v>
      </c>
      <c r="H21">
        <v>1.33</v>
      </c>
      <c r="I21">
        <v>1.67</v>
      </c>
      <c r="J21">
        <v>1.94</v>
      </c>
      <c r="K21">
        <v>2.36</v>
      </c>
      <c r="L21">
        <v>2.75</v>
      </c>
      <c r="P21" s="2">
        <v>42033</v>
      </c>
      <c r="Q21">
        <v>0.01</v>
      </c>
      <c r="R21">
        <v>0.03</v>
      </c>
      <c r="S21">
        <v>7.0000000000000007E-2</v>
      </c>
      <c r="T21">
        <v>0.17</v>
      </c>
      <c r="U21">
        <v>0.51</v>
      </c>
      <c r="V21">
        <v>0.84</v>
      </c>
      <c r="W21">
        <v>1.28</v>
      </c>
      <c r="X21">
        <v>1.59</v>
      </c>
      <c r="Y21">
        <v>1.77</v>
      </c>
      <c r="Z21">
        <v>2.11</v>
      </c>
      <c r="AA21">
        <v>2.33</v>
      </c>
      <c r="AD21" s="2">
        <v>41668</v>
      </c>
      <c r="AE21">
        <v>0.04</v>
      </c>
      <c r="AF21">
        <v>0.04</v>
      </c>
      <c r="AG21">
        <v>7.0000000000000007E-2</v>
      </c>
      <c r="AH21">
        <v>0.11</v>
      </c>
      <c r="AI21">
        <v>0.36</v>
      </c>
      <c r="AJ21">
        <v>0.71</v>
      </c>
      <c r="AK21">
        <v>1.52</v>
      </c>
      <c r="AL21">
        <v>2.15</v>
      </c>
      <c r="AM21">
        <v>2.69</v>
      </c>
      <c r="AN21">
        <v>3.36</v>
      </c>
      <c r="AO21">
        <v>3.62</v>
      </c>
    </row>
    <row r="22" spans="1:41" x14ac:dyDescent="0.2">
      <c r="A22" s="2">
        <v>42401</v>
      </c>
      <c r="B22">
        <v>0.19</v>
      </c>
      <c r="C22">
        <v>0.35</v>
      </c>
      <c r="D22">
        <v>0.47</v>
      </c>
      <c r="E22">
        <v>0.47</v>
      </c>
      <c r="F22">
        <v>0.81</v>
      </c>
      <c r="G22">
        <v>1.01</v>
      </c>
      <c r="H22">
        <v>1.38</v>
      </c>
      <c r="I22">
        <v>1.72</v>
      </c>
      <c r="J22">
        <v>1.97</v>
      </c>
      <c r="K22">
        <v>2.38</v>
      </c>
      <c r="L22">
        <v>2.77</v>
      </c>
      <c r="P22" s="2">
        <v>42034</v>
      </c>
      <c r="Q22">
        <v>0.01</v>
      </c>
      <c r="R22">
        <v>0.02</v>
      </c>
      <c r="S22">
        <v>7.0000000000000007E-2</v>
      </c>
      <c r="T22">
        <v>0.18</v>
      </c>
      <c r="U22">
        <v>0.47</v>
      </c>
      <c r="V22">
        <v>0.77</v>
      </c>
      <c r="W22">
        <v>1.18</v>
      </c>
      <c r="X22">
        <v>1.49</v>
      </c>
      <c r="Y22">
        <v>1.68</v>
      </c>
      <c r="Z22">
        <v>2.04</v>
      </c>
      <c r="AA22">
        <v>2.25</v>
      </c>
      <c r="AD22" s="2">
        <v>41669</v>
      </c>
      <c r="AE22">
        <v>0.04</v>
      </c>
      <c r="AF22">
        <v>0.02</v>
      </c>
      <c r="AG22">
        <v>0.06</v>
      </c>
      <c r="AH22">
        <v>0.1</v>
      </c>
      <c r="AI22">
        <v>0.36</v>
      </c>
      <c r="AJ22">
        <v>0.72</v>
      </c>
      <c r="AK22">
        <v>1.55</v>
      </c>
      <c r="AL22">
        <v>2.19</v>
      </c>
      <c r="AM22">
        <v>2.72</v>
      </c>
      <c r="AN22">
        <v>3.4</v>
      </c>
      <c r="AO22">
        <v>3.65</v>
      </c>
    </row>
    <row r="23" spans="1:41" x14ac:dyDescent="0.2">
      <c r="A23" s="2">
        <v>42402</v>
      </c>
      <c r="B23">
        <v>0.26</v>
      </c>
      <c r="C23">
        <v>0.34</v>
      </c>
      <c r="D23">
        <v>0.47</v>
      </c>
      <c r="E23">
        <v>0.54</v>
      </c>
      <c r="F23">
        <v>0.75</v>
      </c>
      <c r="G23">
        <v>0.93</v>
      </c>
      <c r="H23">
        <v>1.28</v>
      </c>
      <c r="I23">
        <v>1.61</v>
      </c>
      <c r="J23">
        <v>1.87</v>
      </c>
      <c r="K23">
        <v>2.27</v>
      </c>
      <c r="L23">
        <v>2.67</v>
      </c>
      <c r="P23" s="2">
        <v>42037</v>
      </c>
      <c r="Q23">
        <v>0.01</v>
      </c>
      <c r="R23">
        <v>0.02</v>
      </c>
      <c r="S23">
        <v>7.0000000000000007E-2</v>
      </c>
      <c r="T23">
        <v>0.17</v>
      </c>
      <c r="U23">
        <v>0.49</v>
      </c>
      <c r="V23">
        <v>0.78</v>
      </c>
      <c r="W23">
        <v>1.19</v>
      </c>
      <c r="X23">
        <v>1.49</v>
      </c>
      <c r="Y23">
        <v>1.68</v>
      </c>
      <c r="Z23">
        <v>2.0699999999999998</v>
      </c>
      <c r="AA23">
        <v>2.25</v>
      </c>
      <c r="AD23" s="2">
        <v>41670</v>
      </c>
      <c r="AE23">
        <v>0.03</v>
      </c>
      <c r="AF23">
        <v>0.02</v>
      </c>
      <c r="AG23">
        <v>0.06</v>
      </c>
      <c r="AH23">
        <v>0.1</v>
      </c>
      <c r="AI23">
        <v>0.34</v>
      </c>
      <c r="AJ23">
        <v>0.69</v>
      </c>
      <c r="AK23">
        <v>1.49</v>
      </c>
      <c r="AL23">
        <v>2.13</v>
      </c>
      <c r="AM23">
        <v>2.67</v>
      </c>
      <c r="AN23">
        <v>3.35</v>
      </c>
      <c r="AO23">
        <v>3.61</v>
      </c>
    </row>
    <row r="24" spans="1:41" x14ac:dyDescent="0.2">
      <c r="A24" s="2">
        <v>42403</v>
      </c>
      <c r="B24">
        <v>0.27</v>
      </c>
      <c r="C24">
        <v>0.33</v>
      </c>
      <c r="D24">
        <v>0.46</v>
      </c>
      <c r="E24">
        <v>0.54</v>
      </c>
      <c r="F24">
        <v>0.72</v>
      </c>
      <c r="G24">
        <v>0.91</v>
      </c>
      <c r="H24">
        <v>1.27</v>
      </c>
      <c r="I24">
        <v>1.61</v>
      </c>
      <c r="J24">
        <v>1.88</v>
      </c>
      <c r="K24">
        <v>2.2999999999999998</v>
      </c>
      <c r="L24">
        <v>2.7</v>
      </c>
      <c r="P24" s="2">
        <v>42038</v>
      </c>
      <c r="Q24">
        <v>0.02</v>
      </c>
      <c r="R24">
        <v>0.02</v>
      </c>
      <c r="S24">
        <v>7.0000000000000007E-2</v>
      </c>
      <c r="T24">
        <v>0.21</v>
      </c>
      <c r="U24">
        <v>0.52</v>
      </c>
      <c r="V24">
        <v>0.85</v>
      </c>
      <c r="W24">
        <v>1.28</v>
      </c>
      <c r="X24">
        <v>1.6</v>
      </c>
      <c r="Y24">
        <v>1.79</v>
      </c>
      <c r="Z24">
        <v>2.16</v>
      </c>
      <c r="AA24">
        <v>2.37</v>
      </c>
      <c r="AD24" s="2">
        <v>41673</v>
      </c>
      <c r="AE24">
        <v>0.04</v>
      </c>
      <c r="AF24">
        <v>0.05</v>
      </c>
      <c r="AG24">
        <v>7.0000000000000007E-2</v>
      </c>
      <c r="AH24">
        <v>0.11</v>
      </c>
      <c r="AI24">
        <v>0.3</v>
      </c>
      <c r="AJ24">
        <v>0.64</v>
      </c>
      <c r="AK24">
        <v>1.44</v>
      </c>
      <c r="AL24">
        <v>2.0699999999999998</v>
      </c>
      <c r="AM24">
        <v>2.61</v>
      </c>
      <c r="AN24">
        <v>3.29</v>
      </c>
      <c r="AO24">
        <v>3.55</v>
      </c>
    </row>
    <row r="25" spans="1:41" x14ac:dyDescent="0.2">
      <c r="A25" s="2">
        <v>42404</v>
      </c>
      <c r="B25">
        <v>0.24</v>
      </c>
      <c r="C25">
        <v>0.28999999999999998</v>
      </c>
      <c r="D25">
        <v>0.43</v>
      </c>
      <c r="E25">
        <v>0.52</v>
      </c>
      <c r="F25">
        <v>0.7</v>
      </c>
      <c r="G25">
        <v>0.9</v>
      </c>
      <c r="H25">
        <v>1.25</v>
      </c>
      <c r="I25">
        <v>1.6</v>
      </c>
      <c r="J25">
        <v>1.87</v>
      </c>
      <c r="K25">
        <v>2.29</v>
      </c>
      <c r="L25">
        <v>2.7</v>
      </c>
      <c r="P25" s="2">
        <v>42039</v>
      </c>
      <c r="Q25">
        <v>0.01</v>
      </c>
      <c r="R25">
        <v>0.01</v>
      </c>
      <c r="S25">
        <v>0.06</v>
      </c>
      <c r="T25">
        <v>0.2</v>
      </c>
      <c r="U25">
        <v>0.52</v>
      </c>
      <c r="V25">
        <v>0.86</v>
      </c>
      <c r="W25">
        <v>1.29</v>
      </c>
      <c r="X25">
        <v>1.61</v>
      </c>
      <c r="Y25">
        <v>1.81</v>
      </c>
      <c r="Z25">
        <v>2.17</v>
      </c>
      <c r="AA25">
        <v>2.39</v>
      </c>
      <c r="AD25" s="2">
        <v>41674</v>
      </c>
      <c r="AE25">
        <v>0.12</v>
      </c>
      <c r="AF25">
        <v>0.06</v>
      </c>
      <c r="AG25">
        <v>7.0000000000000007E-2</v>
      </c>
      <c r="AH25">
        <v>0.12</v>
      </c>
      <c r="AI25">
        <v>0.31</v>
      </c>
      <c r="AJ25">
        <v>0.65</v>
      </c>
      <c r="AK25">
        <v>1.46</v>
      </c>
      <c r="AL25">
        <v>2.09</v>
      </c>
      <c r="AM25">
        <v>2.64</v>
      </c>
      <c r="AN25">
        <v>3.33</v>
      </c>
      <c r="AO25">
        <v>3.59</v>
      </c>
    </row>
    <row r="26" spans="1:41" x14ac:dyDescent="0.2">
      <c r="A26" s="2">
        <v>42405</v>
      </c>
      <c r="B26">
        <v>0.23</v>
      </c>
      <c r="C26">
        <v>0.3</v>
      </c>
      <c r="D26">
        <v>0.45</v>
      </c>
      <c r="E26">
        <v>0.55000000000000004</v>
      </c>
      <c r="F26">
        <v>0.74</v>
      </c>
      <c r="G26">
        <v>0.91</v>
      </c>
      <c r="H26">
        <v>1.25</v>
      </c>
      <c r="I26">
        <v>1.58</v>
      </c>
      <c r="J26">
        <v>1.86</v>
      </c>
      <c r="K26">
        <v>2.27</v>
      </c>
      <c r="L26">
        <v>2.68</v>
      </c>
      <c r="P26" s="2">
        <v>42040</v>
      </c>
      <c r="Q26">
        <v>0.02</v>
      </c>
      <c r="R26">
        <v>0.02</v>
      </c>
      <c r="S26">
        <v>0.06</v>
      </c>
      <c r="T26">
        <v>0.2</v>
      </c>
      <c r="U26">
        <v>0.52</v>
      </c>
      <c r="V26">
        <v>0.87</v>
      </c>
      <c r="W26">
        <v>1.3</v>
      </c>
      <c r="X26">
        <v>1.62</v>
      </c>
      <c r="Y26">
        <v>1.83</v>
      </c>
      <c r="Z26">
        <v>2.2000000000000002</v>
      </c>
      <c r="AA26">
        <v>2.42</v>
      </c>
      <c r="AD26" s="2">
        <v>41675</v>
      </c>
      <c r="AE26">
        <v>0.13</v>
      </c>
      <c r="AF26">
        <v>7.0000000000000007E-2</v>
      </c>
      <c r="AG26">
        <v>7.0000000000000007E-2</v>
      </c>
      <c r="AH26">
        <v>0.12</v>
      </c>
      <c r="AI26">
        <v>0.32</v>
      </c>
      <c r="AJ26">
        <v>0.66</v>
      </c>
      <c r="AK26">
        <v>1.5</v>
      </c>
      <c r="AL26">
        <v>2.14</v>
      </c>
      <c r="AM26">
        <v>2.7</v>
      </c>
      <c r="AN26">
        <v>3.4</v>
      </c>
      <c r="AO26">
        <v>3.66</v>
      </c>
    </row>
    <row r="27" spans="1:41" x14ac:dyDescent="0.2">
      <c r="A27" s="2">
        <v>42408</v>
      </c>
      <c r="B27">
        <v>0.21</v>
      </c>
      <c r="C27">
        <v>0.32</v>
      </c>
      <c r="D27">
        <v>0.42</v>
      </c>
      <c r="E27">
        <v>0.51</v>
      </c>
      <c r="F27">
        <v>0.66</v>
      </c>
      <c r="G27">
        <v>0.83</v>
      </c>
      <c r="H27">
        <v>1.1599999999999999</v>
      </c>
      <c r="I27">
        <v>1.48</v>
      </c>
      <c r="J27">
        <v>1.75</v>
      </c>
      <c r="K27">
        <v>2.17</v>
      </c>
      <c r="L27">
        <v>2.56</v>
      </c>
      <c r="P27" s="2">
        <v>42041</v>
      </c>
      <c r="Q27">
        <v>0.01</v>
      </c>
      <c r="R27">
        <v>0.02</v>
      </c>
      <c r="S27">
        <v>7.0000000000000007E-2</v>
      </c>
      <c r="T27">
        <v>0.26</v>
      </c>
      <c r="U27">
        <v>0.65</v>
      </c>
      <c r="V27">
        <v>1.03</v>
      </c>
      <c r="W27">
        <v>1.48</v>
      </c>
      <c r="X27">
        <v>1.77</v>
      </c>
      <c r="Y27">
        <v>1.95</v>
      </c>
      <c r="Z27">
        <v>2.2799999999999998</v>
      </c>
      <c r="AA27">
        <v>2.5099999999999998</v>
      </c>
      <c r="AD27" s="2">
        <v>41676</v>
      </c>
      <c r="AE27">
        <v>7.0000000000000007E-2</v>
      </c>
      <c r="AF27">
        <v>7.0000000000000007E-2</v>
      </c>
      <c r="AG27">
        <v>0.08</v>
      </c>
      <c r="AH27">
        <v>0.13</v>
      </c>
      <c r="AI27">
        <v>0.33</v>
      </c>
      <c r="AJ27">
        <v>0.69</v>
      </c>
      <c r="AK27">
        <v>1.52</v>
      </c>
      <c r="AL27">
        <v>2.17</v>
      </c>
      <c r="AM27">
        <v>2.73</v>
      </c>
      <c r="AN27">
        <v>3.42</v>
      </c>
      <c r="AO27">
        <v>3.67</v>
      </c>
    </row>
    <row r="28" spans="1:41" x14ac:dyDescent="0.2">
      <c r="A28" s="2">
        <v>42409</v>
      </c>
      <c r="B28">
        <v>0.27</v>
      </c>
      <c r="C28">
        <v>0.3</v>
      </c>
      <c r="D28">
        <v>0.43</v>
      </c>
      <c r="E28">
        <v>0.52</v>
      </c>
      <c r="F28">
        <v>0.69</v>
      </c>
      <c r="G28">
        <v>0.85</v>
      </c>
      <c r="H28">
        <v>1.1499999999999999</v>
      </c>
      <c r="I28">
        <v>1.47</v>
      </c>
      <c r="J28">
        <v>1.74</v>
      </c>
      <c r="K28">
        <v>2.16</v>
      </c>
      <c r="L28">
        <v>2.5499999999999998</v>
      </c>
      <c r="P28" s="2">
        <v>42044</v>
      </c>
      <c r="Q28">
        <v>0.02</v>
      </c>
      <c r="R28">
        <v>0.01</v>
      </c>
      <c r="S28">
        <v>0.08</v>
      </c>
      <c r="T28">
        <v>0.24</v>
      </c>
      <c r="U28">
        <v>0.65</v>
      </c>
      <c r="V28">
        <v>1.04</v>
      </c>
      <c r="W28">
        <v>1.49</v>
      </c>
      <c r="X28">
        <v>1.78</v>
      </c>
      <c r="Y28">
        <v>1.96</v>
      </c>
      <c r="Z28">
        <v>2.2799999999999998</v>
      </c>
      <c r="AA28">
        <v>2.52</v>
      </c>
      <c r="AD28" s="2">
        <v>41677</v>
      </c>
      <c r="AE28">
        <v>0.1</v>
      </c>
      <c r="AF28">
        <v>0.08</v>
      </c>
      <c r="AG28">
        <v>0.09</v>
      </c>
      <c r="AH28">
        <v>0.12</v>
      </c>
      <c r="AI28">
        <v>0.3</v>
      </c>
      <c r="AJ28">
        <v>0.66</v>
      </c>
      <c r="AK28">
        <v>1.47</v>
      </c>
      <c r="AL28">
        <v>2.13</v>
      </c>
      <c r="AM28">
        <v>2.71</v>
      </c>
      <c r="AN28">
        <v>3.39</v>
      </c>
      <c r="AO28">
        <v>3.67</v>
      </c>
    </row>
    <row r="29" spans="1:41" x14ac:dyDescent="0.2">
      <c r="A29" s="2">
        <v>42410</v>
      </c>
      <c r="B29">
        <v>0.27</v>
      </c>
      <c r="C29">
        <v>0.31</v>
      </c>
      <c r="D29">
        <v>0.42</v>
      </c>
      <c r="E29">
        <v>0.52</v>
      </c>
      <c r="F29">
        <v>0.71</v>
      </c>
      <c r="G29">
        <v>0.85</v>
      </c>
      <c r="H29">
        <v>1.1499999999999999</v>
      </c>
      <c r="I29">
        <v>1.46</v>
      </c>
      <c r="J29">
        <v>1.71</v>
      </c>
      <c r="K29">
        <v>2.13</v>
      </c>
      <c r="L29">
        <v>2.5299999999999998</v>
      </c>
      <c r="P29" s="2">
        <v>42045</v>
      </c>
      <c r="Q29">
        <v>0.02</v>
      </c>
      <c r="R29">
        <v>0.01</v>
      </c>
      <c r="S29">
        <v>0.08</v>
      </c>
      <c r="T29">
        <v>0.25</v>
      </c>
      <c r="U29">
        <v>0.67</v>
      </c>
      <c r="V29">
        <v>1.05</v>
      </c>
      <c r="W29">
        <v>1.52</v>
      </c>
      <c r="X29">
        <v>1.82</v>
      </c>
      <c r="Y29">
        <v>2.0099999999999998</v>
      </c>
      <c r="Z29">
        <v>2.33</v>
      </c>
      <c r="AA29">
        <v>2.58</v>
      </c>
      <c r="AD29" s="2">
        <v>41680</v>
      </c>
      <c r="AE29">
        <v>7.0000000000000007E-2</v>
      </c>
      <c r="AF29">
        <v>7.0000000000000007E-2</v>
      </c>
      <c r="AG29">
        <v>0.1</v>
      </c>
      <c r="AH29">
        <v>0.12</v>
      </c>
      <c r="AI29">
        <v>0.32</v>
      </c>
      <c r="AJ29">
        <v>0.66</v>
      </c>
      <c r="AK29">
        <v>1.48</v>
      </c>
      <c r="AL29">
        <v>2.13</v>
      </c>
      <c r="AM29">
        <v>2.7</v>
      </c>
      <c r="AN29">
        <v>3.38</v>
      </c>
      <c r="AO29">
        <v>3.66</v>
      </c>
    </row>
    <row r="30" spans="1:41" x14ac:dyDescent="0.2">
      <c r="A30" s="2">
        <v>42411</v>
      </c>
      <c r="B30">
        <v>0.27</v>
      </c>
      <c r="C30">
        <v>0.28000000000000003</v>
      </c>
      <c r="D30">
        <v>0.39</v>
      </c>
      <c r="E30">
        <v>0.47</v>
      </c>
      <c r="F30">
        <v>0.64</v>
      </c>
      <c r="G30">
        <v>0.81</v>
      </c>
      <c r="H30">
        <v>1.1100000000000001</v>
      </c>
      <c r="I30">
        <v>1.39</v>
      </c>
      <c r="J30">
        <v>1.63</v>
      </c>
      <c r="K30">
        <v>2.06</v>
      </c>
      <c r="L30">
        <v>2.5</v>
      </c>
      <c r="P30" s="2">
        <v>42046</v>
      </c>
      <c r="Q30">
        <v>0.02</v>
      </c>
      <c r="R30">
        <v>0.01</v>
      </c>
      <c r="S30">
        <v>7.0000000000000007E-2</v>
      </c>
      <c r="T30">
        <v>0.24</v>
      </c>
      <c r="U30">
        <v>0.67</v>
      </c>
      <c r="V30">
        <v>1.06</v>
      </c>
      <c r="W30">
        <v>1.53</v>
      </c>
      <c r="X30">
        <v>1.83</v>
      </c>
      <c r="Y30">
        <v>2</v>
      </c>
      <c r="Z30">
        <v>2.33</v>
      </c>
      <c r="AA30">
        <v>2.57</v>
      </c>
      <c r="AD30" s="2">
        <v>41681</v>
      </c>
      <c r="AE30">
        <v>0.05</v>
      </c>
      <c r="AF30">
        <v>0.05</v>
      </c>
      <c r="AG30">
        <v>0.1</v>
      </c>
      <c r="AH30">
        <v>0.12</v>
      </c>
      <c r="AI30">
        <v>0.35</v>
      </c>
      <c r="AJ30">
        <v>0.71</v>
      </c>
      <c r="AK30">
        <v>1.54</v>
      </c>
      <c r="AL30">
        <v>2.19</v>
      </c>
      <c r="AM30">
        <v>2.75</v>
      </c>
      <c r="AN30">
        <v>3.42</v>
      </c>
      <c r="AO30">
        <v>3.69</v>
      </c>
    </row>
    <row r="31" spans="1:41" x14ac:dyDescent="0.2">
      <c r="A31" s="2">
        <v>42412</v>
      </c>
      <c r="B31">
        <v>0.26</v>
      </c>
      <c r="C31">
        <v>0.3</v>
      </c>
      <c r="D31">
        <v>0.39</v>
      </c>
      <c r="E31">
        <v>0.51</v>
      </c>
      <c r="F31">
        <v>0.71</v>
      </c>
      <c r="G31">
        <v>0.89</v>
      </c>
      <c r="H31">
        <v>1.2</v>
      </c>
      <c r="I31">
        <v>1.5</v>
      </c>
      <c r="J31">
        <v>1.74</v>
      </c>
      <c r="K31">
        <v>2.15</v>
      </c>
      <c r="L31">
        <v>2.6</v>
      </c>
      <c r="P31" s="2">
        <v>42047</v>
      </c>
      <c r="Q31">
        <v>0.02</v>
      </c>
      <c r="R31">
        <v>0.02</v>
      </c>
      <c r="S31">
        <v>7.0000000000000007E-2</v>
      </c>
      <c r="T31">
        <v>0.23</v>
      </c>
      <c r="U31">
        <v>0.61</v>
      </c>
      <c r="V31">
        <v>1.02</v>
      </c>
      <c r="W31">
        <v>1.5</v>
      </c>
      <c r="X31">
        <v>1.81</v>
      </c>
      <c r="Y31">
        <v>1.99</v>
      </c>
      <c r="Z31">
        <v>2.33</v>
      </c>
      <c r="AA31">
        <v>2.58</v>
      </c>
      <c r="AD31" s="2">
        <v>41682</v>
      </c>
      <c r="AE31">
        <v>0.01</v>
      </c>
      <c r="AF31">
        <v>0.05</v>
      </c>
      <c r="AG31">
        <v>0.09</v>
      </c>
      <c r="AH31">
        <v>0.12</v>
      </c>
      <c r="AI31">
        <v>0.35</v>
      </c>
      <c r="AJ31">
        <v>0.74</v>
      </c>
      <c r="AK31">
        <v>1.59</v>
      </c>
      <c r="AL31">
        <v>2.23</v>
      </c>
      <c r="AM31">
        <v>2.8</v>
      </c>
      <c r="AN31">
        <v>3.45</v>
      </c>
      <c r="AO31">
        <v>3.72</v>
      </c>
    </row>
    <row r="32" spans="1:41" x14ac:dyDescent="0.2">
      <c r="A32" s="2">
        <v>42416</v>
      </c>
      <c r="B32">
        <v>0.23</v>
      </c>
      <c r="C32">
        <v>0.3</v>
      </c>
      <c r="D32">
        <v>0.42</v>
      </c>
      <c r="E32">
        <v>0.51</v>
      </c>
      <c r="F32">
        <v>0.74</v>
      </c>
      <c r="G32">
        <v>0.91</v>
      </c>
      <c r="H32">
        <v>1.23</v>
      </c>
      <c r="I32">
        <v>1.53</v>
      </c>
      <c r="J32">
        <v>1.78</v>
      </c>
      <c r="K32">
        <v>2.19</v>
      </c>
      <c r="L32">
        <v>2.64</v>
      </c>
      <c r="P32" s="2">
        <v>42048</v>
      </c>
      <c r="Q32">
        <v>0.02</v>
      </c>
      <c r="R32">
        <v>0.01</v>
      </c>
      <c r="S32">
        <v>7.0000000000000007E-2</v>
      </c>
      <c r="T32">
        <v>0.23</v>
      </c>
      <c r="U32">
        <v>0.66</v>
      </c>
      <c r="V32">
        <v>1.03</v>
      </c>
      <c r="W32">
        <v>1.53</v>
      </c>
      <c r="X32">
        <v>1.84</v>
      </c>
      <c r="Y32">
        <v>2.02</v>
      </c>
      <c r="Z32">
        <v>2.39</v>
      </c>
      <c r="AA32">
        <v>2.63</v>
      </c>
      <c r="AD32" s="2">
        <v>41683</v>
      </c>
      <c r="AE32">
        <v>0.01</v>
      </c>
      <c r="AF32">
        <v>0.03</v>
      </c>
      <c r="AG32">
        <v>0.08</v>
      </c>
      <c r="AH32">
        <v>0.12</v>
      </c>
      <c r="AI32">
        <v>0.32</v>
      </c>
      <c r="AJ32">
        <v>0.7</v>
      </c>
      <c r="AK32">
        <v>1.51</v>
      </c>
      <c r="AL32">
        <v>2.16</v>
      </c>
      <c r="AM32">
        <v>2.73</v>
      </c>
      <c r="AN32">
        <v>3.4</v>
      </c>
      <c r="AO32">
        <v>3.7</v>
      </c>
    </row>
    <row r="33" spans="1:41" x14ac:dyDescent="0.2">
      <c r="A33" s="2">
        <v>42417</v>
      </c>
      <c r="B33">
        <v>0.28000000000000003</v>
      </c>
      <c r="C33">
        <v>0.3</v>
      </c>
      <c r="D33">
        <v>0.43</v>
      </c>
      <c r="E33">
        <v>0.53</v>
      </c>
      <c r="F33">
        <v>0.74</v>
      </c>
      <c r="G33">
        <v>0.93</v>
      </c>
      <c r="H33">
        <v>1.26</v>
      </c>
      <c r="I33">
        <v>1.57</v>
      </c>
      <c r="J33">
        <v>1.81</v>
      </c>
      <c r="K33">
        <v>2.2400000000000002</v>
      </c>
      <c r="L33">
        <v>2.68</v>
      </c>
      <c r="P33" s="2">
        <v>42052</v>
      </c>
      <c r="Q33">
        <v>0.02</v>
      </c>
      <c r="R33">
        <v>0.02</v>
      </c>
      <c r="S33">
        <v>7.0000000000000007E-2</v>
      </c>
      <c r="T33">
        <v>0.25</v>
      </c>
      <c r="U33">
        <v>0.7</v>
      </c>
      <c r="V33">
        <v>1.1000000000000001</v>
      </c>
      <c r="W33">
        <v>1.62</v>
      </c>
      <c r="X33">
        <v>1.95</v>
      </c>
      <c r="Y33">
        <v>2.14</v>
      </c>
      <c r="Z33">
        <v>2.4900000000000002</v>
      </c>
      <c r="AA33">
        <v>2.73</v>
      </c>
      <c r="AD33" s="2">
        <v>41684</v>
      </c>
      <c r="AE33">
        <v>0.01</v>
      </c>
      <c r="AF33">
        <v>0.02</v>
      </c>
      <c r="AG33">
        <v>7.0000000000000007E-2</v>
      </c>
      <c r="AH33">
        <v>0.11</v>
      </c>
      <c r="AI33">
        <v>0.32</v>
      </c>
      <c r="AJ33">
        <v>0.71</v>
      </c>
      <c r="AK33">
        <v>1.53</v>
      </c>
      <c r="AL33">
        <v>2.17</v>
      </c>
      <c r="AM33">
        <v>2.75</v>
      </c>
      <c r="AN33">
        <v>3.41</v>
      </c>
      <c r="AO33">
        <v>3.69</v>
      </c>
    </row>
    <row r="34" spans="1:41" x14ac:dyDescent="0.2">
      <c r="A34" s="2">
        <v>42418</v>
      </c>
      <c r="B34">
        <v>0.28000000000000003</v>
      </c>
      <c r="C34">
        <v>0.3</v>
      </c>
      <c r="D34">
        <v>0.45</v>
      </c>
      <c r="E34">
        <v>0.53</v>
      </c>
      <c r="F34">
        <v>0.71</v>
      </c>
      <c r="G34">
        <v>0.88</v>
      </c>
      <c r="H34">
        <v>1.21</v>
      </c>
      <c r="I34">
        <v>1.51</v>
      </c>
      <c r="J34">
        <v>1.75</v>
      </c>
      <c r="K34">
        <v>2.17</v>
      </c>
      <c r="L34">
        <v>2.62</v>
      </c>
      <c r="P34" s="2">
        <v>42053</v>
      </c>
      <c r="Q34">
        <v>0.02</v>
      </c>
      <c r="R34">
        <v>0.02</v>
      </c>
      <c r="S34">
        <v>7.0000000000000007E-2</v>
      </c>
      <c r="T34">
        <v>0.23</v>
      </c>
      <c r="U34">
        <v>0.62</v>
      </c>
      <c r="V34">
        <v>1</v>
      </c>
      <c r="W34">
        <v>1.52</v>
      </c>
      <c r="X34">
        <v>1.86</v>
      </c>
      <c r="Y34">
        <v>2.0699999999999998</v>
      </c>
      <c r="Z34">
        <v>2.46</v>
      </c>
      <c r="AA34">
        <v>2.7</v>
      </c>
      <c r="AD34" s="2">
        <v>41688</v>
      </c>
      <c r="AE34">
        <v>0.02</v>
      </c>
      <c r="AF34">
        <v>0.05</v>
      </c>
      <c r="AG34">
        <v>0.08</v>
      </c>
      <c r="AH34">
        <v>0.12</v>
      </c>
      <c r="AI34">
        <v>0.31</v>
      </c>
      <c r="AJ34">
        <v>0.67</v>
      </c>
      <c r="AK34">
        <v>1.5</v>
      </c>
      <c r="AL34">
        <v>2.14</v>
      </c>
      <c r="AM34">
        <v>2.71</v>
      </c>
      <c r="AN34">
        <v>3.4</v>
      </c>
      <c r="AO34">
        <v>3.68</v>
      </c>
    </row>
    <row r="35" spans="1:41" x14ac:dyDescent="0.2">
      <c r="A35" s="2">
        <v>42419</v>
      </c>
      <c r="B35">
        <v>0.26</v>
      </c>
      <c r="C35">
        <v>0.31</v>
      </c>
      <c r="D35">
        <v>0.46</v>
      </c>
      <c r="E35">
        <v>0.53</v>
      </c>
      <c r="F35">
        <v>0.76</v>
      </c>
      <c r="G35">
        <v>0.91</v>
      </c>
      <c r="H35">
        <v>1.24</v>
      </c>
      <c r="I35">
        <v>1.53</v>
      </c>
      <c r="J35">
        <v>1.76</v>
      </c>
      <c r="K35">
        <v>2.17</v>
      </c>
      <c r="L35">
        <v>2.61</v>
      </c>
      <c r="P35" s="2">
        <v>42054</v>
      </c>
      <c r="Q35">
        <v>0.02</v>
      </c>
      <c r="R35">
        <v>0.02</v>
      </c>
      <c r="S35">
        <v>7.0000000000000007E-2</v>
      </c>
      <c r="T35">
        <v>0.23</v>
      </c>
      <c r="U35">
        <v>0.67</v>
      </c>
      <c r="V35">
        <v>1.05</v>
      </c>
      <c r="W35">
        <v>1.58</v>
      </c>
      <c r="X35">
        <v>1.92</v>
      </c>
      <c r="Y35">
        <v>2.11</v>
      </c>
      <c r="Z35">
        <v>2.5</v>
      </c>
      <c r="AA35">
        <v>2.73</v>
      </c>
      <c r="AD35" s="2">
        <v>41689</v>
      </c>
      <c r="AE35">
        <v>0.04</v>
      </c>
      <c r="AF35">
        <v>0.06</v>
      </c>
      <c r="AG35">
        <v>0.09</v>
      </c>
      <c r="AH35">
        <v>0.11</v>
      </c>
      <c r="AI35">
        <v>0.33</v>
      </c>
      <c r="AJ35">
        <v>0.69</v>
      </c>
      <c r="AK35">
        <v>1.53</v>
      </c>
      <c r="AL35">
        <v>2.17</v>
      </c>
      <c r="AM35">
        <v>2.73</v>
      </c>
      <c r="AN35">
        <v>3.42</v>
      </c>
      <c r="AO35">
        <v>3.71</v>
      </c>
    </row>
    <row r="36" spans="1:41" x14ac:dyDescent="0.2">
      <c r="A36" s="2">
        <v>42422</v>
      </c>
      <c r="B36">
        <v>0.28000000000000003</v>
      </c>
      <c r="C36">
        <v>0.33</v>
      </c>
      <c r="D36">
        <v>0.46</v>
      </c>
      <c r="E36">
        <v>0.55000000000000004</v>
      </c>
      <c r="F36">
        <v>0.78</v>
      </c>
      <c r="G36">
        <v>0.92</v>
      </c>
      <c r="H36">
        <v>1.25</v>
      </c>
      <c r="I36">
        <v>1.54</v>
      </c>
      <c r="J36">
        <v>1.77</v>
      </c>
      <c r="K36">
        <v>2.1800000000000002</v>
      </c>
      <c r="L36">
        <v>2.62</v>
      </c>
      <c r="P36" s="2">
        <v>42055</v>
      </c>
      <c r="Q36">
        <v>0.02</v>
      </c>
      <c r="R36">
        <v>0.02</v>
      </c>
      <c r="S36">
        <v>7.0000000000000007E-2</v>
      </c>
      <c r="T36">
        <v>0.23</v>
      </c>
      <c r="U36">
        <v>0.67</v>
      </c>
      <c r="V36">
        <v>1.07</v>
      </c>
      <c r="W36">
        <v>1.61</v>
      </c>
      <c r="X36">
        <v>1.94</v>
      </c>
      <c r="Y36">
        <v>2.13</v>
      </c>
      <c r="Z36">
        <v>2.5</v>
      </c>
      <c r="AA36">
        <v>2.73</v>
      </c>
      <c r="AD36" s="2">
        <v>41690</v>
      </c>
      <c r="AE36">
        <v>0.02</v>
      </c>
      <c r="AF36">
        <v>0.05</v>
      </c>
      <c r="AG36">
        <v>0.08</v>
      </c>
      <c r="AH36">
        <v>0.12</v>
      </c>
      <c r="AI36">
        <v>0.34</v>
      </c>
      <c r="AJ36">
        <v>0.72</v>
      </c>
      <c r="AK36">
        <v>1.57</v>
      </c>
      <c r="AL36">
        <v>2.2000000000000002</v>
      </c>
      <c r="AM36">
        <v>2.76</v>
      </c>
      <c r="AN36">
        <v>3.44</v>
      </c>
      <c r="AO36">
        <v>3.73</v>
      </c>
    </row>
    <row r="37" spans="1:41" x14ac:dyDescent="0.2">
      <c r="A37" s="2">
        <v>42423</v>
      </c>
      <c r="B37">
        <v>0.28000000000000003</v>
      </c>
      <c r="C37">
        <v>0.32</v>
      </c>
      <c r="D37">
        <v>0.47</v>
      </c>
      <c r="E37">
        <v>0.55000000000000004</v>
      </c>
      <c r="F37">
        <v>0.76</v>
      </c>
      <c r="G37">
        <v>0.9</v>
      </c>
      <c r="H37">
        <v>1.23</v>
      </c>
      <c r="I37">
        <v>1.51</v>
      </c>
      <c r="J37">
        <v>1.74</v>
      </c>
      <c r="K37">
        <v>2.16</v>
      </c>
      <c r="L37">
        <v>2.6</v>
      </c>
      <c r="P37" s="2">
        <v>42058</v>
      </c>
      <c r="Q37">
        <v>0.01</v>
      </c>
      <c r="R37">
        <v>0.02</v>
      </c>
      <c r="S37">
        <v>0.08</v>
      </c>
      <c r="T37">
        <v>0.22</v>
      </c>
      <c r="U37">
        <v>0.64</v>
      </c>
      <c r="V37">
        <v>1.03</v>
      </c>
      <c r="W37">
        <v>1.56</v>
      </c>
      <c r="X37">
        <v>1.88</v>
      </c>
      <c r="Y37">
        <v>2.06</v>
      </c>
      <c r="Z37">
        <v>2.44</v>
      </c>
      <c r="AA37">
        <v>2.66</v>
      </c>
      <c r="AD37" s="2">
        <v>41691</v>
      </c>
      <c r="AE37">
        <v>0.02</v>
      </c>
      <c r="AF37">
        <v>0.05</v>
      </c>
      <c r="AG37">
        <v>0.08</v>
      </c>
      <c r="AH37">
        <v>0.12</v>
      </c>
      <c r="AI37">
        <v>0.33</v>
      </c>
      <c r="AJ37">
        <v>0.71</v>
      </c>
      <c r="AK37">
        <v>1.56</v>
      </c>
      <c r="AL37">
        <v>2.19</v>
      </c>
      <c r="AM37">
        <v>2.73</v>
      </c>
      <c r="AN37">
        <v>3.41</v>
      </c>
      <c r="AO37">
        <v>3.69</v>
      </c>
    </row>
    <row r="38" spans="1:41" x14ac:dyDescent="0.2">
      <c r="A38" s="2">
        <v>42424</v>
      </c>
      <c r="B38">
        <v>0.28000000000000003</v>
      </c>
      <c r="C38">
        <v>0.33</v>
      </c>
      <c r="D38">
        <v>0.46</v>
      </c>
      <c r="E38">
        <v>0.55000000000000004</v>
      </c>
      <c r="F38">
        <v>0.75</v>
      </c>
      <c r="G38">
        <v>0.9</v>
      </c>
      <c r="H38">
        <v>1.21</v>
      </c>
      <c r="I38">
        <v>1.52</v>
      </c>
      <c r="J38">
        <v>1.75</v>
      </c>
      <c r="K38">
        <v>2.16</v>
      </c>
      <c r="L38">
        <v>2.61</v>
      </c>
      <c r="P38" s="2">
        <v>42059</v>
      </c>
      <c r="Q38">
        <v>0.02</v>
      </c>
      <c r="R38">
        <v>0.02</v>
      </c>
      <c r="S38">
        <v>0.08</v>
      </c>
      <c r="T38">
        <v>0.22</v>
      </c>
      <c r="U38">
        <v>0.6</v>
      </c>
      <c r="V38">
        <v>0.97</v>
      </c>
      <c r="W38">
        <v>1.47</v>
      </c>
      <c r="X38">
        <v>1.79</v>
      </c>
      <c r="Y38">
        <v>1.99</v>
      </c>
      <c r="Z38">
        <v>2.38</v>
      </c>
      <c r="AA38">
        <v>2.6</v>
      </c>
      <c r="AD38" s="2">
        <v>41694</v>
      </c>
      <c r="AE38">
        <v>0.02</v>
      </c>
      <c r="AF38">
        <v>0.05</v>
      </c>
      <c r="AG38">
        <v>0.08</v>
      </c>
      <c r="AH38">
        <v>0.11</v>
      </c>
      <c r="AI38">
        <v>0.35</v>
      </c>
      <c r="AJ38">
        <v>0.72</v>
      </c>
      <c r="AK38">
        <v>1.57</v>
      </c>
      <c r="AL38">
        <v>2.2000000000000002</v>
      </c>
      <c r="AM38">
        <v>2.75</v>
      </c>
      <c r="AN38">
        <v>3.42</v>
      </c>
      <c r="AO38">
        <v>3.7</v>
      </c>
    </row>
    <row r="39" spans="1:41" x14ac:dyDescent="0.2">
      <c r="A39" s="2">
        <v>42425</v>
      </c>
      <c r="B39">
        <v>0.27</v>
      </c>
      <c r="C39">
        <v>0.32</v>
      </c>
      <c r="D39">
        <v>0.46</v>
      </c>
      <c r="E39">
        <v>0.56000000000000005</v>
      </c>
      <c r="F39">
        <v>0.72</v>
      </c>
      <c r="G39">
        <v>0.85</v>
      </c>
      <c r="H39">
        <v>1.1599999999999999</v>
      </c>
      <c r="I39">
        <v>1.47</v>
      </c>
      <c r="J39">
        <v>1.71</v>
      </c>
      <c r="K39">
        <v>2.14</v>
      </c>
      <c r="L39">
        <v>2.58</v>
      </c>
      <c r="P39" s="2">
        <v>42060</v>
      </c>
      <c r="Q39">
        <v>0.02</v>
      </c>
      <c r="R39">
        <v>0.02</v>
      </c>
      <c r="S39">
        <v>7.0000000000000007E-2</v>
      </c>
      <c r="T39">
        <v>0.21</v>
      </c>
      <c r="U39">
        <v>0.61</v>
      </c>
      <c r="V39">
        <v>0.98</v>
      </c>
      <c r="W39">
        <v>1.47</v>
      </c>
      <c r="X39">
        <v>1.78</v>
      </c>
      <c r="Y39">
        <v>1.96</v>
      </c>
      <c r="Z39">
        <v>2.35</v>
      </c>
      <c r="AA39">
        <v>2.56</v>
      </c>
      <c r="AD39" s="2">
        <v>41695</v>
      </c>
      <c r="AE39">
        <v>0.04</v>
      </c>
      <c r="AF39">
        <v>0.05</v>
      </c>
      <c r="AG39">
        <v>0.08</v>
      </c>
      <c r="AH39">
        <v>0.11</v>
      </c>
      <c r="AI39">
        <v>0.34</v>
      </c>
      <c r="AJ39">
        <v>0.7</v>
      </c>
      <c r="AK39">
        <v>1.53</v>
      </c>
      <c r="AL39">
        <v>2.16</v>
      </c>
      <c r="AM39">
        <v>2.7</v>
      </c>
      <c r="AN39">
        <v>3.37</v>
      </c>
      <c r="AO39">
        <v>3.66</v>
      </c>
    </row>
    <row r="40" spans="1:41" x14ac:dyDescent="0.2">
      <c r="A40" s="2">
        <v>42426</v>
      </c>
      <c r="B40">
        <v>0.26</v>
      </c>
      <c r="C40">
        <v>0.33</v>
      </c>
      <c r="D40">
        <v>0.47</v>
      </c>
      <c r="E40">
        <v>0.6</v>
      </c>
      <c r="F40">
        <v>0.8</v>
      </c>
      <c r="G40">
        <v>0.93</v>
      </c>
      <c r="H40">
        <v>1.23</v>
      </c>
      <c r="I40">
        <v>1.55</v>
      </c>
      <c r="J40">
        <v>1.76</v>
      </c>
      <c r="K40">
        <v>2.2000000000000002</v>
      </c>
      <c r="L40">
        <v>2.63</v>
      </c>
      <c r="P40" s="2">
        <v>42061</v>
      </c>
      <c r="Q40">
        <v>0.02</v>
      </c>
      <c r="R40">
        <v>0.03</v>
      </c>
      <c r="S40">
        <v>7.0000000000000007E-2</v>
      </c>
      <c r="T40">
        <v>0.22</v>
      </c>
      <c r="U40">
        <v>0.66</v>
      </c>
      <c r="V40">
        <v>1.04</v>
      </c>
      <c r="W40">
        <v>1.54</v>
      </c>
      <c r="X40">
        <v>1.86</v>
      </c>
      <c r="Y40">
        <v>2.0299999999999998</v>
      </c>
      <c r="Z40">
        <v>2.39</v>
      </c>
      <c r="AA40">
        <v>2.63</v>
      </c>
      <c r="AD40" s="2">
        <v>41696</v>
      </c>
      <c r="AE40">
        <v>0.04</v>
      </c>
      <c r="AF40">
        <v>0.05</v>
      </c>
      <c r="AG40">
        <v>0.08</v>
      </c>
      <c r="AH40">
        <v>0.11</v>
      </c>
      <c r="AI40">
        <v>0.33</v>
      </c>
      <c r="AJ40">
        <v>0.68</v>
      </c>
      <c r="AK40">
        <v>1.5</v>
      </c>
      <c r="AL40">
        <v>2.12</v>
      </c>
      <c r="AM40">
        <v>2.67</v>
      </c>
      <c r="AN40">
        <v>3.34</v>
      </c>
      <c r="AO40">
        <v>3.63</v>
      </c>
    </row>
    <row r="41" spans="1:41" x14ac:dyDescent="0.2">
      <c r="A41" s="2">
        <v>42429</v>
      </c>
      <c r="B41">
        <v>0.23</v>
      </c>
      <c r="C41">
        <v>0.33</v>
      </c>
      <c r="D41">
        <v>0.49</v>
      </c>
      <c r="E41">
        <v>0.62</v>
      </c>
      <c r="F41">
        <v>0.78</v>
      </c>
      <c r="G41">
        <v>0.91</v>
      </c>
      <c r="H41">
        <v>1.22</v>
      </c>
      <c r="I41">
        <v>1.52</v>
      </c>
      <c r="J41">
        <v>1.74</v>
      </c>
      <c r="K41">
        <v>2.19</v>
      </c>
      <c r="L41">
        <v>2.61</v>
      </c>
      <c r="P41" s="2">
        <v>42062</v>
      </c>
      <c r="Q41">
        <v>0.02</v>
      </c>
      <c r="R41">
        <v>0.02</v>
      </c>
      <c r="S41">
        <v>7.0000000000000007E-2</v>
      </c>
      <c r="T41">
        <v>0.22</v>
      </c>
      <c r="U41">
        <v>0.63</v>
      </c>
      <c r="V41">
        <v>1.01</v>
      </c>
      <c r="W41">
        <v>1.5</v>
      </c>
      <c r="X41">
        <v>1.82</v>
      </c>
      <c r="Y41">
        <v>2</v>
      </c>
      <c r="Z41">
        <v>2.38</v>
      </c>
      <c r="AA41">
        <v>2.6</v>
      </c>
      <c r="AD41" s="2">
        <v>41697</v>
      </c>
      <c r="AE41">
        <v>0.04</v>
      </c>
      <c r="AF41">
        <v>0.04</v>
      </c>
      <c r="AG41">
        <v>7.0000000000000007E-2</v>
      </c>
      <c r="AH41">
        <v>0.11</v>
      </c>
      <c r="AI41">
        <v>0.33</v>
      </c>
      <c r="AJ41">
        <v>0.68</v>
      </c>
      <c r="AK41">
        <v>1.49</v>
      </c>
      <c r="AL41">
        <v>2.11</v>
      </c>
      <c r="AM41">
        <v>2.65</v>
      </c>
      <c r="AN41">
        <v>3.31</v>
      </c>
      <c r="AO41">
        <v>3.6</v>
      </c>
    </row>
    <row r="42" spans="1:41" x14ac:dyDescent="0.2">
      <c r="A42" s="2">
        <v>42430</v>
      </c>
      <c r="B42">
        <v>0.28999999999999998</v>
      </c>
      <c r="C42">
        <v>0.33</v>
      </c>
      <c r="D42">
        <v>0.5</v>
      </c>
      <c r="E42">
        <v>0.68</v>
      </c>
      <c r="F42">
        <v>0.85</v>
      </c>
      <c r="G42">
        <v>0.98</v>
      </c>
      <c r="H42">
        <v>1.31</v>
      </c>
      <c r="I42">
        <v>1.62</v>
      </c>
      <c r="J42">
        <v>1.83</v>
      </c>
      <c r="K42">
        <v>2.2799999999999998</v>
      </c>
      <c r="L42">
        <v>2.7</v>
      </c>
      <c r="P42" s="2">
        <v>42065</v>
      </c>
      <c r="Q42">
        <v>0.02</v>
      </c>
      <c r="R42">
        <v>0.02</v>
      </c>
      <c r="S42">
        <v>0.08</v>
      </c>
      <c r="T42">
        <v>0.22</v>
      </c>
      <c r="U42">
        <v>0.66</v>
      </c>
      <c r="V42">
        <v>1.06</v>
      </c>
      <c r="W42">
        <v>1.57</v>
      </c>
      <c r="X42">
        <v>1.89</v>
      </c>
      <c r="Y42">
        <v>2.08</v>
      </c>
      <c r="Z42">
        <v>2.46</v>
      </c>
      <c r="AA42">
        <v>2.68</v>
      </c>
      <c r="AD42" s="2">
        <v>41698</v>
      </c>
      <c r="AE42">
        <v>0.04</v>
      </c>
      <c r="AF42">
        <v>0.05</v>
      </c>
      <c r="AG42">
        <v>0.08</v>
      </c>
      <c r="AH42">
        <v>0.12</v>
      </c>
      <c r="AI42">
        <v>0.33</v>
      </c>
      <c r="AJ42">
        <v>0.69</v>
      </c>
      <c r="AK42">
        <v>1.51</v>
      </c>
      <c r="AL42">
        <v>2.13</v>
      </c>
      <c r="AM42">
        <v>2.66</v>
      </c>
      <c r="AN42">
        <v>3.31</v>
      </c>
      <c r="AO42">
        <v>3.59</v>
      </c>
    </row>
    <row r="43" spans="1:41" x14ac:dyDescent="0.2">
      <c r="A43" s="2">
        <v>42431</v>
      </c>
      <c r="B43">
        <v>0.28000000000000003</v>
      </c>
      <c r="C43">
        <v>0.36</v>
      </c>
      <c r="D43">
        <v>0.48</v>
      </c>
      <c r="E43">
        <v>0.67</v>
      </c>
      <c r="F43">
        <v>0.85</v>
      </c>
      <c r="G43">
        <v>1</v>
      </c>
      <c r="H43">
        <v>1.34</v>
      </c>
      <c r="I43">
        <v>1.65</v>
      </c>
      <c r="J43">
        <v>1.84</v>
      </c>
      <c r="K43">
        <v>2.27</v>
      </c>
      <c r="L43">
        <v>2.69</v>
      </c>
      <c r="P43" s="2">
        <v>42066</v>
      </c>
      <c r="Q43">
        <v>0.01</v>
      </c>
      <c r="R43">
        <v>0.02</v>
      </c>
      <c r="S43">
        <v>0.08</v>
      </c>
      <c r="T43">
        <v>0.26</v>
      </c>
      <c r="U43">
        <v>0.68</v>
      </c>
      <c r="V43">
        <v>1.0900000000000001</v>
      </c>
      <c r="W43">
        <v>1.61</v>
      </c>
      <c r="X43">
        <v>1.94</v>
      </c>
      <c r="Y43">
        <v>2.12</v>
      </c>
      <c r="Z43">
        <v>2.4900000000000002</v>
      </c>
      <c r="AA43">
        <v>2.71</v>
      </c>
      <c r="AD43" s="2">
        <v>41701</v>
      </c>
      <c r="AE43">
        <v>0.04</v>
      </c>
      <c r="AF43">
        <v>0.05</v>
      </c>
      <c r="AG43">
        <v>0.08</v>
      </c>
      <c r="AH43">
        <v>0.12</v>
      </c>
      <c r="AI43">
        <v>0.32</v>
      </c>
      <c r="AJ43">
        <v>0.66</v>
      </c>
      <c r="AK43">
        <v>1.46</v>
      </c>
      <c r="AL43">
        <v>2.0699999999999998</v>
      </c>
      <c r="AM43">
        <v>2.6</v>
      </c>
      <c r="AN43">
        <v>3.27</v>
      </c>
      <c r="AO43">
        <v>3.55</v>
      </c>
    </row>
    <row r="44" spans="1:41" x14ac:dyDescent="0.2">
      <c r="A44" s="2">
        <v>42432</v>
      </c>
      <c r="B44">
        <v>0.25</v>
      </c>
      <c r="C44">
        <v>0.28000000000000003</v>
      </c>
      <c r="D44">
        <v>0.46</v>
      </c>
      <c r="E44">
        <v>0.65</v>
      </c>
      <c r="F44">
        <v>0.85</v>
      </c>
      <c r="G44">
        <v>0.99</v>
      </c>
      <c r="H44">
        <v>1.33</v>
      </c>
      <c r="I44">
        <v>1.63</v>
      </c>
      <c r="J44">
        <v>1.83</v>
      </c>
      <c r="K44">
        <v>2.23</v>
      </c>
      <c r="L44">
        <v>2.65</v>
      </c>
      <c r="P44" s="2">
        <v>42067</v>
      </c>
      <c r="Q44">
        <v>0.01</v>
      </c>
      <c r="R44">
        <v>0.01</v>
      </c>
      <c r="S44">
        <v>0.08</v>
      </c>
      <c r="T44">
        <v>0.26</v>
      </c>
      <c r="U44">
        <v>0.66</v>
      </c>
      <c r="V44">
        <v>1.07</v>
      </c>
      <c r="W44">
        <v>1.6</v>
      </c>
      <c r="X44">
        <v>1.93</v>
      </c>
      <c r="Y44">
        <v>2.12</v>
      </c>
      <c r="Z44">
        <v>2.4900000000000002</v>
      </c>
      <c r="AA44">
        <v>2.72</v>
      </c>
      <c r="AD44" s="2">
        <v>41702</v>
      </c>
      <c r="AE44">
        <v>0.06</v>
      </c>
      <c r="AF44">
        <v>0.05</v>
      </c>
      <c r="AG44">
        <v>0.08</v>
      </c>
      <c r="AH44">
        <v>0.12</v>
      </c>
      <c r="AI44">
        <v>0.33</v>
      </c>
      <c r="AJ44">
        <v>0.71</v>
      </c>
      <c r="AK44">
        <v>1.54</v>
      </c>
      <c r="AL44">
        <v>2.17</v>
      </c>
      <c r="AM44">
        <v>2.7</v>
      </c>
      <c r="AN44">
        <v>3.36</v>
      </c>
      <c r="AO44">
        <v>3.64</v>
      </c>
    </row>
    <row r="45" spans="1:41" x14ac:dyDescent="0.2">
      <c r="A45" s="2">
        <v>42433</v>
      </c>
      <c r="B45">
        <v>0.25</v>
      </c>
      <c r="C45">
        <v>0.28999999999999998</v>
      </c>
      <c r="D45">
        <v>0.47</v>
      </c>
      <c r="E45">
        <v>0.67</v>
      </c>
      <c r="F45">
        <v>0.88</v>
      </c>
      <c r="G45">
        <v>1.04</v>
      </c>
      <c r="H45">
        <v>1.38</v>
      </c>
      <c r="I45">
        <v>1.69</v>
      </c>
      <c r="J45">
        <v>1.88</v>
      </c>
      <c r="K45">
        <v>2.29</v>
      </c>
      <c r="L45">
        <v>2.7</v>
      </c>
      <c r="P45" s="2">
        <v>42068</v>
      </c>
      <c r="Q45">
        <v>0.02</v>
      </c>
      <c r="R45">
        <v>0.02</v>
      </c>
      <c r="S45">
        <v>0.08</v>
      </c>
      <c r="T45">
        <v>0.25</v>
      </c>
      <c r="U45">
        <v>0.65</v>
      </c>
      <c r="V45">
        <v>1.05</v>
      </c>
      <c r="W45">
        <v>1.57</v>
      </c>
      <c r="X45">
        <v>1.9</v>
      </c>
      <c r="Y45">
        <v>2.11</v>
      </c>
      <c r="Z45">
        <v>2.4900000000000002</v>
      </c>
      <c r="AA45">
        <v>2.71</v>
      </c>
      <c r="AD45" s="2">
        <v>41703</v>
      </c>
      <c r="AE45">
        <v>0.06</v>
      </c>
      <c r="AF45">
        <v>0.06</v>
      </c>
      <c r="AG45">
        <v>0.09</v>
      </c>
      <c r="AH45">
        <v>0.13</v>
      </c>
      <c r="AI45">
        <v>0.33</v>
      </c>
      <c r="AJ45">
        <v>0.71</v>
      </c>
      <c r="AK45">
        <v>1.54</v>
      </c>
      <c r="AL45">
        <v>2.16</v>
      </c>
      <c r="AM45">
        <v>2.7</v>
      </c>
      <c r="AN45">
        <v>3.36</v>
      </c>
      <c r="AO45">
        <v>3.64</v>
      </c>
    </row>
    <row r="46" spans="1:41" x14ac:dyDescent="0.2">
      <c r="A46" s="2">
        <v>42436</v>
      </c>
      <c r="B46">
        <v>0.27</v>
      </c>
      <c r="C46">
        <v>0.32</v>
      </c>
      <c r="D46">
        <v>0.49</v>
      </c>
      <c r="E46">
        <v>0.67</v>
      </c>
      <c r="F46">
        <v>0.91</v>
      </c>
      <c r="G46">
        <v>1.08</v>
      </c>
      <c r="H46">
        <v>1.42</v>
      </c>
      <c r="I46">
        <v>1.72</v>
      </c>
      <c r="J46">
        <v>1.91</v>
      </c>
      <c r="K46">
        <v>2.2999999999999998</v>
      </c>
      <c r="L46">
        <v>2.71</v>
      </c>
      <c r="P46" s="2">
        <v>42069</v>
      </c>
      <c r="Q46">
        <v>0.02</v>
      </c>
      <c r="R46">
        <v>0.01</v>
      </c>
      <c r="S46">
        <v>0.08</v>
      </c>
      <c r="T46">
        <v>0.27</v>
      </c>
      <c r="U46">
        <v>0.73</v>
      </c>
      <c r="V46">
        <v>1.1599999999999999</v>
      </c>
      <c r="W46">
        <v>1.7</v>
      </c>
      <c r="X46">
        <v>2.04</v>
      </c>
      <c r="Y46">
        <v>2.2400000000000002</v>
      </c>
      <c r="Z46">
        <v>2.63</v>
      </c>
      <c r="AA46">
        <v>2.83</v>
      </c>
      <c r="AD46" s="2">
        <v>41704</v>
      </c>
      <c r="AE46">
        <v>0.06</v>
      </c>
      <c r="AF46">
        <v>0.05</v>
      </c>
      <c r="AG46">
        <v>0.08</v>
      </c>
      <c r="AH46">
        <v>0.12</v>
      </c>
      <c r="AI46">
        <v>0.37</v>
      </c>
      <c r="AJ46">
        <v>0.73</v>
      </c>
      <c r="AK46">
        <v>1.57</v>
      </c>
      <c r="AL46">
        <v>2.2000000000000002</v>
      </c>
      <c r="AM46">
        <v>2.74</v>
      </c>
      <c r="AN46">
        <v>3.4</v>
      </c>
      <c r="AO46">
        <v>3.68</v>
      </c>
    </row>
    <row r="47" spans="1:41" x14ac:dyDescent="0.2">
      <c r="A47" s="2">
        <v>42437</v>
      </c>
      <c r="B47">
        <v>0.27</v>
      </c>
      <c r="C47">
        <v>0.28999999999999998</v>
      </c>
      <c r="D47">
        <v>0.48</v>
      </c>
      <c r="E47">
        <v>0.68</v>
      </c>
      <c r="F47">
        <v>0.88</v>
      </c>
      <c r="G47">
        <v>1.04</v>
      </c>
      <c r="H47">
        <v>1.34</v>
      </c>
      <c r="I47">
        <v>1.64</v>
      </c>
      <c r="J47">
        <v>1.83</v>
      </c>
      <c r="K47">
        <v>2.2200000000000002</v>
      </c>
      <c r="L47">
        <v>2.63</v>
      </c>
      <c r="P47" s="2">
        <v>42072</v>
      </c>
      <c r="Q47">
        <v>0.01</v>
      </c>
      <c r="R47">
        <v>0.02</v>
      </c>
      <c r="S47">
        <v>0.1</v>
      </c>
      <c r="T47">
        <v>0.27</v>
      </c>
      <c r="U47">
        <v>0.7</v>
      </c>
      <c r="V47">
        <v>1.1299999999999999</v>
      </c>
      <c r="W47">
        <v>1.66</v>
      </c>
      <c r="X47">
        <v>1.99</v>
      </c>
      <c r="Y47">
        <v>2.2000000000000002</v>
      </c>
      <c r="Z47">
        <v>2.58</v>
      </c>
      <c r="AA47">
        <v>2.8</v>
      </c>
      <c r="AD47" s="2">
        <v>41705</v>
      </c>
      <c r="AE47">
        <v>0.06</v>
      </c>
      <c r="AF47">
        <v>0.06</v>
      </c>
      <c r="AG47">
        <v>0.09</v>
      </c>
      <c r="AH47">
        <v>0.13</v>
      </c>
      <c r="AI47">
        <v>0.38</v>
      </c>
      <c r="AJ47">
        <v>0.79</v>
      </c>
      <c r="AK47">
        <v>1.65</v>
      </c>
      <c r="AL47">
        <v>2.27</v>
      </c>
      <c r="AM47">
        <v>2.8</v>
      </c>
      <c r="AN47">
        <v>3.45</v>
      </c>
      <c r="AO47">
        <v>3.72</v>
      </c>
    </row>
    <row r="48" spans="1:41" x14ac:dyDescent="0.2">
      <c r="A48" s="2">
        <v>42438</v>
      </c>
      <c r="B48">
        <v>0.27</v>
      </c>
      <c r="C48">
        <v>0.3</v>
      </c>
      <c r="D48">
        <v>0.47</v>
      </c>
      <c r="E48">
        <v>0.68</v>
      </c>
      <c r="F48">
        <v>0.9</v>
      </c>
      <c r="G48">
        <v>1.07</v>
      </c>
      <c r="H48">
        <v>1.39</v>
      </c>
      <c r="I48">
        <v>1.69</v>
      </c>
      <c r="J48">
        <v>1.9</v>
      </c>
      <c r="K48">
        <v>2.27</v>
      </c>
      <c r="L48">
        <v>2.68</v>
      </c>
      <c r="P48" s="2">
        <v>42073</v>
      </c>
      <c r="Q48">
        <v>0.03</v>
      </c>
      <c r="R48">
        <v>0.02</v>
      </c>
      <c r="S48">
        <v>0.1</v>
      </c>
      <c r="T48">
        <v>0.25</v>
      </c>
      <c r="U48">
        <v>0.7</v>
      </c>
      <c r="V48">
        <v>1.1000000000000001</v>
      </c>
      <c r="W48">
        <v>1.62</v>
      </c>
      <c r="X48">
        <v>1.94</v>
      </c>
      <c r="Y48">
        <v>2.14</v>
      </c>
      <c r="Z48">
        <v>2.5099999999999998</v>
      </c>
      <c r="AA48">
        <v>2.73</v>
      </c>
      <c r="AD48" s="2">
        <v>41708</v>
      </c>
      <c r="AE48">
        <v>0.05</v>
      </c>
      <c r="AF48">
        <v>0.05</v>
      </c>
      <c r="AG48">
        <v>0.08</v>
      </c>
      <c r="AH48">
        <v>0.12</v>
      </c>
      <c r="AI48">
        <v>0.37</v>
      </c>
      <c r="AJ48">
        <v>0.79</v>
      </c>
      <c r="AK48">
        <v>1.64</v>
      </c>
      <c r="AL48">
        <v>2.2599999999999998</v>
      </c>
      <c r="AM48">
        <v>2.79</v>
      </c>
      <c r="AN48">
        <v>3.45</v>
      </c>
      <c r="AO48">
        <v>3.73</v>
      </c>
    </row>
    <row r="49" spans="1:41" x14ac:dyDescent="0.2">
      <c r="A49" s="2">
        <v>42439</v>
      </c>
      <c r="B49">
        <v>0.27</v>
      </c>
      <c r="C49">
        <v>0.32</v>
      </c>
      <c r="D49">
        <v>0.5</v>
      </c>
      <c r="E49">
        <v>0.69</v>
      </c>
      <c r="F49">
        <v>0.93</v>
      </c>
      <c r="G49">
        <v>1.1100000000000001</v>
      </c>
      <c r="H49">
        <v>1.45</v>
      </c>
      <c r="I49">
        <v>1.75</v>
      </c>
      <c r="J49">
        <v>1.93</v>
      </c>
      <c r="K49">
        <v>2.29</v>
      </c>
      <c r="L49">
        <v>2.7</v>
      </c>
      <c r="P49" s="2">
        <v>42074</v>
      </c>
      <c r="Q49">
        <v>0.03</v>
      </c>
      <c r="R49">
        <v>0.03</v>
      </c>
      <c r="S49">
        <v>0.1</v>
      </c>
      <c r="T49">
        <v>0.25</v>
      </c>
      <c r="U49">
        <v>0.7</v>
      </c>
      <c r="V49">
        <v>1.0900000000000001</v>
      </c>
      <c r="W49">
        <v>1.6</v>
      </c>
      <c r="X49">
        <v>1.92</v>
      </c>
      <c r="Y49">
        <v>2.11</v>
      </c>
      <c r="Z49">
        <v>2.4700000000000002</v>
      </c>
      <c r="AA49">
        <v>2.69</v>
      </c>
      <c r="AD49" s="2">
        <v>41709</v>
      </c>
      <c r="AE49">
        <v>0.06</v>
      </c>
      <c r="AF49">
        <v>0.05</v>
      </c>
      <c r="AG49">
        <v>0.08</v>
      </c>
      <c r="AH49">
        <v>0.13</v>
      </c>
      <c r="AI49">
        <v>0.37</v>
      </c>
      <c r="AJ49">
        <v>0.79</v>
      </c>
      <c r="AK49">
        <v>1.62</v>
      </c>
      <c r="AL49">
        <v>2.25</v>
      </c>
      <c r="AM49">
        <v>2.77</v>
      </c>
      <c r="AN49">
        <v>3.43</v>
      </c>
      <c r="AO49">
        <v>3.7</v>
      </c>
    </row>
    <row r="50" spans="1:41" x14ac:dyDescent="0.2">
      <c r="A50" s="2">
        <v>42440</v>
      </c>
      <c r="B50">
        <v>0.27</v>
      </c>
      <c r="C50">
        <v>0.33</v>
      </c>
      <c r="D50">
        <v>0.51</v>
      </c>
      <c r="E50">
        <v>0.7</v>
      </c>
      <c r="F50">
        <v>0.97</v>
      </c>
      <c r="G50">
        <v>1.1599999999999999</v>
      </c>
      <c r="H50">
        <v>1.49</v>
      </c>
      <c r="I50">
        <v>1.79</v>
      </c>
      <c r="J50">
        <v>1.98</v>
      </c>
      <c r="K50">
        <v>2.34</v>
      </c>
      <c r="L50">
        <v>2.75</v>
      </c>
      <c r="P50" s="2">
        <v>42075</v>
      </c>
      <c r="Q50">
        <v>0.03</v>
      </c>
      <c r="R50">
        <v>0.03</v>
      </c>
      <c r="S50">
        <v>0.1</v>
      </c>
      <c r="T50">
        <v>0.24</v>
      </c>
      <c r="U50">
        <v>0.67</v>
      </c>
      <c r="V50">
        <v>1.06</v>
      </c>
      <c r="W50">
        <v>1.59</v>
      </c>
      <c r="X50">
        <v>1.91</v>
      </c>
      <c r="Y50">
        <v>2.1</v>
      </c>
      <c r="Z50">
        <v>2.4700000000000002</v>
      </c>
      <c r="AA50">
        <v>2.69</v>
      </c>
      <c r="AD50" s="2">
        <v>41710</v>
      </c>
      <c r="AE50">
        <v>0.05</v>
      </c>
      <c r="AF50">
        <v>0.05</v>
      </c>
      <c r="AG50">
        <v>0.08</v>
      </c>
      <c r="AH50">
        <v>0.12</v>
      </c>
      <c r="AI50">
        <v>0.37</v>
      </c>
      <c r="AJ50">
        <v>0.78</v>
      </c>
      <c r="AK50">
        <v>1.59</v>
      </c>
      <c r="AL50">
        <v>2.2000000000000002</v>
      </c>
      <c r="AM50">
        <v>2.73</v>
      </c>
      <c r="AN50">
        <v>3.38</v>
      </c>
      <c r="AO50">
        <v>3.66</v>
      </c>
    </row>
    <row r="51" spans="1:41" x14ac:dyDescent="0.2">
      <c r="A51" s="2">
        <v>42443</v>
      </c>
      <c r="B51">
        <v>0.28000000000000003</v>
      </c>
      <c r="C51">
        <v>0.34</v>
      </c>
      <c r="D51">
        <v>0.52</v>
      </c>
      <c r="E51">
        <v>0.7</v>
      </c>
      <c r="F51">
        <v>0.97</v>
      </c>
      <c r="G51">
        <v>1.1499999999999999</v>
      </c>
      <c r="H51">
        <v>1.49</v>
      </c>
      <c r="I51">
        <v>1.78</v>
      </c>
      <c r="J51">
        <v>1.97</v>
      </c>
      <c r="K51">
        <v>2.33</v>
      </c>
      <c r="L51">
        <v>2.74</v>
      </c>
      <c r="P51" s="2">
        <v>42076</v>
      </c>
      <c r="Q51">
        <v>0.03</v>
      </c>
      <c r="R51">
        <v>0.03</v>
      </c>
      <c r="S51">
        <v>0.11</v>
      </c>
      <c r="T51">
        <v>0.24</v>
      </c>
      <c r="U51">
        <v>0.68</v>
      </c>
      <c r="V51">
        <v>1.07</v>
      </c>
      <c r="W51">
        <v>1.6</v>
      </c>
      <c r="X51">
        <v>1.93</v>
      </c>
      <c r="Y51">
        <v>2.13</v>
      </c>
      <c r="Z51">
        <v>2.48</v>
      </c>
      <c r="AA51">
        <v>2.7</v>
      </c>
      <c r="AD51" s="2">
        <v>41711</v>
      </c>
      <c r="AE51">
        <v>0.06</v>
      </c>
      <c r="AF51">
        <v>0.05</v>
      </c>
      <c r="AG51">
        <v>0.08</v>
      </c>
      <c r="AH51">
        <v>0.12</v>
      </c>
      <c r="AI51">
        <v>0.34</v>
      </c>
      <c r="AJ51">
        <v>0.74</v>
      </c>
      <c r="AK51">
        <v>1.53</v>
      </c>
      <c r="AL51">
        <v>2.14</v>
      </c>
      <c r="AM51">
        <v>2.66</v>
      </c>
      <c r="AN51">
        <v>3.31</v>
      </c>
      <c r="AO51">
        <v>3.6</v>
      </c>
    </row>
    <row r="52" spans="1:41" x14ac:dyDescent="0.2">
      <c r="A52" s="2">
        <v>42444</v>
      </c>
      <c r="B52">
        <v>0.28999999999999998</v>
      </c>
      <c r="C52">
        <v>0.34</v>
      </c>
      <c r="D52">
        <v>0.52</v>
      </c>
      <c r="E52">
        <v>0.71</v>
      </c>
      <c r="F52">
        <v>0.98</v>
      </c>
      <c r="G52">
        <v>1.1599999999999999</v>
      </c>
      <c r="H52">
        <v>1.5</v>
      </c>
      <c r="I52">
        <v>1.78</v>
      </c>
      <c r="J52">
        <v>1.97</v>
      </c>
      <c r="K52">
        <v>2.33</v>
      </c>
      <c r="L52">
        <v>2.73</v>
      </c>
      <c r="P52" s="2">
        <v>42079</v>
      </c>
      <c r="Q52">
        <v>0.02</v>
      </c>
      <c r="R52">
        <v>0.05</v>
      </c>
      <c r="S52">
        <v>0.15</v>
      </c>
      <c r="T52">
        <v>0.26</v>
      </c>
      <c r="U52">
        <v>0.66</v>
      </c>
      <c r="V52">
        <v>1.06</v>
      </c>
      <c r="W52">
        <v>1.57</v>
      </c>
      <c r="X52">
        <v>1.9</v>
      </c>
      <c r="Y52">
        <v>2.1</v>
      </c>
      <c r="Z52">
        <v>2.4500000000000002</v>
      </c>
      <c r="AA52">
        <v>2.67</v>
      </c>
      <c r="AD52" s="2">
        <v>41712</v>
      </c>
      <c r="AE52">
        <v>0.05</v>
      </c>
      <c r="AF52">
        <v>0.05</v>
      </c>
      <c r="AG52">
        <v>0.08</v>
      </c>
      <c r="AH52">
        <v>0.12</v>
      </c>
      <c r="AI52">
        <v>0.36</v>
      </c>
      <c r="AJ52">
        <v>0.74</v>
      </c>
      <c r="AK52">
        <v>1.55</v>
      </c>
      <c r="AL52">
        <v>2.14</v>
      </c>
      <c r="AM52">
        <v>2.65</v>
      </c>
      <c r="AN52">
        <v>3.3</v>
      </c>
      <c r="AO52">
        <v>3.59</v>
      </c>
    </row>
    <row r="53" spans="1:41" x14ac:dyDescent="0.2">
      <c r="A53" s="2">
        <v>42445</v>
      </c>
      <c r="B53">
        <v>0.28000000000000003</v>
      </c>
      <c r="C53">
        <v>0.31</v>
      </c>
      <c r="D53">
        <v>0.47</v>
      </c>
      <c r="E53">
        <v>0.66</v>
      </c>
      <c r="F53">
        <v>0.87</v>
      </c>
      <c r="G53">
        <v>1.05</v>
      </c>
      <c r="H53">
        <v>1.41</v>
      </c>
      <c r="I53">
        <v>1.72</v>
      </c>
      <c r="J53">
        <v>1.94</v>
      </c>
      <c r="K53">
        <v>2.3199999999999998</v>
      </c>
      <c r="L53">
        <v>2.73</v>
      </c>
      <c r="P53" s="2">
        <v>42080</v>
      </c>
      <c r="Q53">
        <v>0.05</v>
      </c>
      <c r="R53">
        <v>0.05</v>
      </c>
      <c r="S53">
        <v>0.15</v>
      </c>
      <c r="T53">
        <v>0.27</v>
      </c>
      <c r="U53">
        <v>0.7</v>
      </c>
      <c r="V53">
        <v>1.07</v>
      </c>
      <c r="W53">
        <v>1.56</v>
      </c>
      <c r="X53">
        <v>1.87</v>
      </c>
      <c r="Y53">
        <v>2.06</v>
      </c>
      <c r="Z53">
        <v>2.4</v>
      </c>
      <c r="AA53">
        <v>2.61</v>
      </c>
      <c r="AD53" s="2">
        <v>41715</v>
      </c>
      <c r="AE53">
        <v>0.05</v>
      </c>
      <c r="AF53">
        <v>0.06</v>
      </c>
      <c r="AG53">
        <v>0.08</v>
      </c>
      <c r="AH53">
        <v>0.13</v>
      </c>
      <c r="AI53">
        <v>0.38</v>
      </c>
      <c r="AJ53">
        <v>0.77</v>
      </c>
      <c r="AK53">
        <v>1.58</v>
      </c>
      <c r="AL53">
        <v>2.19</v>
      </c>
      <c r="AM53">
        <v>2.7</v>
      </c>
      <c r="AN53">
        <v>3.34</v>
      </c>
      <c r="AO53">
        <v>3.63</v>
      </c>
    </row>
    <row r="54" spans="1:41" x14ac:dyDescent="0.2">
      <c r="A54" s="2">
        <v>42446</v>
      </c>
      <c r="B54">
        <v>0.28999999999999998</v>
      </c>
      <c r="C54">
        <v>0.28999999999999998</v>
      </c>
      <c r="D54">
        <v>0.47</v>
      </c>
      <c r="E54">
        <v>0.64</v>
      </c>
      <c r="F54">
        <v>0.87</v>
      </c>
      <c r="G54">
        <v>1.04</v>
      </c>
      <c r="H54">
        <v>1.39</v>
      </c>
      <c r="I54">
        <v>1.7</v>
      </c>
      <c r="J54">
        <v>1.91</v>
      </c>
      <c r="K54">
        <v>2.2799999999999998</v>
      </c>
      <c r="L54">
        <v>2.69</v>
      </c>
      <c r="P54" s="2">
        <v>42081</v>
      </c>
      <c r="Q54">
        <v>0.02</v>
      </c>
      <c r="R54">
        <v>0.03</v>
      </c>
      <c r="S54">
        <v>0.12</v>
      </c>
      <c r="T54">
        <v>0.23</v>
      </c>
      <c r="U54">
        <v>0.56999999999999995</v>
      </c>
      <c r="V54">
        <v>0.92</v>
      </c>
      <c r="W54">
        <v>1.41</v>
      </c>
      <c r="X54">
        <v>1.73</v>
      </c>
      <c r="Y54">
        <v>1.93</v>
      </c>
      <c r="Z54">
        <v>2.31</v>
      </c>
      <c r="AA54">
        <v>2.5099999999999998</v>
      </c>
      <c r="AD54" s="2">
        <v>41716</v>
      </c>
      <c r="AE54">
        <v>7.0000000000000007E-2</v>
      </c>
      <c r="AF54">
        <v>0.05</v>
      </c>
      <c r="AG54">
        <v>7.0000000000000007E-2</v>
      </c>
      <c r="AH54">
        <v>0.13</v>
      </c>
      <c r="AI54">
        <v>0.36</v>
      </c>
      <c r="AJ54">
        <v>0.75</v>
      </c>
      <c r="AK54">
        <v>1.56</v>
      </c>
      <c r="AL54">
        <v>2.16</v>
      </c>
      <c r="AM54">
        <v>2.68</v>
      </c>
      <c r="AN54">
        <v>3.33</v>
      </c>
      <c r="AO54">
        <v>3.62</v>
      </c>
    </row>
    <row r="55" spans="1:41" x14ac:dyDescent="0.2">
      <c r="A55" s="2">
        <v>42447</v>
      </c>
      <c r="B55">
        <v>0.27</v>
      </c>
      <c r="C55">
        <v>0.3</v>
      </c>
      <c r="D55">
        <v>0.44</v>
      </c>
      <c r="E55">
        <v>0.62</v>
      </c>
      <c r="F55">
        <v>0.84</v>
      </c>
      <c r="G55">
        <v>1</v>
      </c>
      <c r="H55">
        <v>1.34</v>
      </c>
      <c r="I55">
        <v>1.66</v>
      </c>
      <c r="J55">
        <v>1.88</v>
      </c>
      <c r="K55">
        <v>2.2599999999999998</v>
      </c>
      <c r="L55">
        <v>2.68</v>
      </c>
      <c r="P55" s="2">
        <v>42082</v>
      </c>
      <c r="Q55">
        <v>0.02</v>
      </c>
      <c r="R55">
        <v>0.03</v>
      </c>
      <c r="S55">
        <v>0.12</v>
      </c>
      <c r="T55">
        <v>0.26</v>
      </c>
      <c r="U55">
        <v>0.63</v>
      </c>
      <c r="V55">
        <v>0.99</v>
      </c>
      <c r="W55">
        <v>1.48</v>
      </c>
      <c r="X55">
        <v>1.79</v>
      </c>
      <c r="Y55">
        <v>1.98</v>
      </c>
      <c r="Z55">
        <v>2.33</v>
      </c>
      <c r="AA55">
        <v>2.54</v>
      </c>
      <c r="AD55" s="2">
        <v>41717</v>
      </c>
      <c r="AE55">
        <v>7.0000000000000007E-2</v>
      </c>
      <c r="AF55">
        <v>0.06</v>
      </c>
      <c r="AG55">
        <v>0.09</v>
      </c>
      <c r="AH55">
        <v>0.15</v>
      </c>
      <c r="AI55">
        <v>0.47</v>
      </c>
      <c r="AJ55">
        <v>0.91</v>
      </c>
      <c r="AK55">
        <v>1.75</v>
      </c>
      <c r="AL55">
        <v>2.31</v>
      </c>
      <c r="AM55">
        <v>2.78</v>
      </c>
      <c r="AN55">
        <v>3.39</v>
      </c>
      <c r="AO55">
        <v>3.66</v>
      </c>
    </row>
    <row r="56" spans="1:41" x14ac:dyDescent="0.2">
      <c r="A56" s="2">
        <v>42450</v>
      </c>
      <c r="B56">
        <v>0.26</v>
      </c>
      <c r="C56">
        <v>0.31</v>
      </c>
      <c r="D56">
        <v>0.46</v>
      </c>
      <c r="E56">
        <v>0.63</v>
      </c>
      <c r="F56">
        <v>0.87</v>
      </c>
      <c r="G56">
        <v>1.05</v>
      </c>
      <c r="H56">
        <v>1.38</v>
      </c>
      <c r="I56">
        <v>1.7</v>
      </c>
      <c r="J56">
        <v>1.92</v>
      </c>
      <c r="K56">
        <v>2.31</v>
      </c>
      <c r="L56">
        <v>2.72</v>
      </c>
      <c r="P56" s="2">
        <v>42083</v>
      </c>
      <c r="Q56">
        <v>0</v>
      </c>
      <c r="R56">
        <v>0.01</v>
      </c>
      <c r="S56">
        <v>0.11</v>
      </c>
      <c r="T56">
        <v>0.24</v>
      </c>
      <c r="U56">
        <v>0.6</v>
      </c>
      <c r="V56">
        <v>0.95</v>
      </c>
      <c r="W56">
        <v>1.42</v>
      </c>
      <c r="X56">
        <v>1.73</v>
      </c>
      <c r="Y56">
        <v>1.93</v>
      </c>
      <c r="Z56">
        <v>2.29</v>
      </c>
      <c r="AA56">
        <v>2.5</v>
      </c>
      <c r="AD56" s="2">
        <v>41718</v>
      </c>
      <c r="AE56">
        <v>0.06</v>
      </c>
      <c r="AF56">
        <v>0.06</v>
      </c>
      <c r="AG56">
        <v>0.09</v>
      </c>
      <c r="AH56">
        <v>0.14000000000000001</v>
      </c>
      <c r="AI56">
        <v>0.45</v>
      </c>
      <c r="AJ56">
        <v>0.9</v>
      </c>
      <c r="AK56">
        <v>1.73</v>
      </c>
      <c r="AL56">
        <v>2.31</v>
      </c>
      <c r="AM56">
        <v>2.79</v>
      </c>
      <c r="AN56">
        <v>3.4</v>
      </c>
      <c r="AO56">
        <v>3.67</v>
      </c>
    </row>
    <row r="57" spans="1:41" x14ac:dyDescent="0.2">
      <c r="A57" s="2">
        <v>42451</v>
      </c>
      <c r="B57">
        <v>0.28000000000000003</v>
      </c>
      <c r="C57">
        <v>0.3</v>
      </c>
      <c r="D57">
        <v>0.46</v>
      </c>
      <c r="E57">
        <v>0.64</v>
      </c>
      <c r="F57">
        <v>0.91</v>
      </c>
      <c r="G57">
        <v>1.08</v>
      </c>
      <c r="H57">
        <v>1.42</v>
      </c>
      <c r="I57">
        <v>1.74</v>
      </c>
      <c r="J57">
        <v>1.94</v>
      </c>
      <c r="K57">
        <v>2.3199999999999998</v>
      </c>
      <c r="L57">
        <v>2.72</v>
      </c>
      <c r="P57" s="2">
        <v>42086</v>
      </c>
      <c r="Q57">
        <v>0.02</v>
      </c>
      <c r="R57">
        <v>0.03</v>
      </c>
      <c r="S57">
        <v>0.11</v>
      </c>
      <c r="T57">
        <v>0.24</v>
      </c>
      <c r="U57">
        <v>0.6</v>
      </c>
      <c r="V57">
        <v>0.93</v>
      </c>
      <c r="W57">
        <v>1.41</v>
      </c>
      <c r="X57">
        <v>1.71</v>
      </c>
      <c r="Y57">
        <v>1.92</v>
      </c>
      <c r="Z57">
        <v>2.29</v>
      </c>
      <c r="AA57">
        <v>2.5099999999999998</v>
      </c>
      <c r="AD57" s="2">
        <v>41719</v>
      </c>
      <c r="AE57">
        <v>0.05</v>
      </c>
      <c r="AF57">
        <v>0.06</v>
      </c>
      <c r="AG57">
        <v>0.08</v>
      </c>
      <c r="AH57">
        <v>0.14000000000000001</v>
      </c>
      <c r="AI57">
        <v>0.45</v>
      </c>
      <c r="AJ57">
        <v>0.91</v>
      </c>
      <c r="AK57">
        <v>1.73</v>
      </c>
      <c r="AL57">
        <v>2.2999999999999998</v>
      </c>
      <c r="AM57">
        <v>2.75</v>
      </c>
      <c r="AN57">
        <v>3.34</v>
      </c>
      <c r="AO57">
        <v>3.61</v>
      </c>
    </row>
    <row r="58" spans="1:41" x14ac:dyDescent="0.2">
      <c r="A58" s="2">
        <v>42452</v>
      </c>
      <c r="B58">
        <v>0.27</v>
      </c>
      <c r="C58">
        <v>0.3</v>
      </c>
      <c r="D58">
        <v>0.46</v>
      </c>
      <c r="E58">
        <v>0.64</v>
      </c>
      <c r="F58">
        <v>0.87</v>
      </c>
      <c r="G58">
        <v>1.03</v>
      </c>
      <c r="H58">
        <v>1.37</v>
      </c>
      <c r="I58">
        <v>1.67</v>
      </c>
      <c r="J58">
        <v>1.88</v>
      </c>
      <c r="K58">
        <v>2.25</v>
      </c>
      <c r="L58">
        <v>2.65</v>
      </c>
      <c r="P58" s="2">
        <v>42087</v>
      </c>
      <c r="Q58">
        <v>0.03</v>
      </c>
      <c r="R58">
        <v>0.02</v>
      </c>
      <c r="S58">
        <v>0.11</v>
      </c>
      <c r="T58">
        <v>0.24</v>
      </c>
      <c r="U58">
        <v>0.57999999999999996</v>
      </c>
      <c r="V58">
        <v>0.91</v>
      </c>
      <c r="W58">
        <v>1.37</v>
      </c>
      <c r="X58">
        <v>1.68</v>
      </c>
      <c r="Y58">
        <v>1.88</v>
      </c>
      <c r="Z58">
        <v>2.2400000000000002</v>
      </c>
      <c r="AA58">
        <v>2.46</v>
      </c>
      <c r="AD58" s="2">
        <v>41722</v>
      </c>
      <c r="AE58">
        <v>0.05</v>
      </c>
      <c r="AF58">
        <v>0.06</v>
      </c>
      <c r="AG58">
        <v>0.08</v>
      </c>
      <c r="AH58">
        <v>0.14000000000000001</v>
      </c>
      <c r="AI58">
        <v>0.47</v>
      </c>
      <c r="AJ58">
        <v>0.93</v>
      </c>
      <c r="AK58">
        <v>1.76</v>
      </c>
      <c r="AL58">
        <v>2.31</v>
      </c>
      <c r="AM58">
        <v>2.74</v>
      </c>
      <c r="AN58">
        <v>3.31</v>
      </c>
      <c r="AO58">
        <v>3.57</v>
      </c>
    </row>
    <row r="59" spans="1:41" x14ac:dyDescent="0.2">
      <c r="A59" s="2">
        <v>42453</v>
      </c>
      <c r="B59">
        <v>0.24</v>
      </c>
      <c r="C59">
        <v>0.3</v>
      </c>
      <c r="D59">
        <v>0.46</v>
      </c>
      <c r="E59">
        <v>0.63</v>
      </c>
      <c r="F59">
        <v>0.89</v>
      </c>
      <c r="G59">
        <v>1.05</v>
      </c>
      <c r="H59">
        <v>1.39</v>
      </c>
      <c r="I59">
        <v>1.7</v>
      </c>
      <c r="J59">
        <v>1.91</v>
      </c>
      <c r="K59">
        <v>2.2799999999999998</v>
      </c>
      <c r="L59">
        <v>2.67</v>
      </c>
      <c r="P59" s="2">
        <v>42088</v>
      </c>
      <c r="Q59">
        <v>0.02</v>
      </c>
      <c r="R59">
        <v>0.04</v>
      </c>
      <c r="S59">
        <v>0.11</v>
      </c>
      <c r="T59">
        <v>0.25</v>
      </c>
      <c r="U59">
        <v>0.59</v>
      </c>
      <c r="V59">
        <v>0.94</v>
      </c>
      <c r="W59">
        <v>1.41</v>
      </c>
      <c r="X59">
        <v>1.73</v>
      </c>
      <c r="Y59">
        <v>1.93</v>
      </c>
      <c r="Z59">
        <v>2.2799999999999998</v>
      </c>
      <c r="AA59">
        <v>2.5</v>
      </c>
      <c r="AD59" s="2">
        <v>41723</v>
      </c>
      <c r="AE59">
        <v>0.05</v>
      </c>
      <c r="AF59">
        <v>0.05</v>
      </c>
      <c r="AG59">
        <v>0.08</v>
      </c>
      <c r="AH59">
        <v>0.13</v>
      </c>
      <c r="AI59">
        <v>0.47</v>
      </c>
      <c r="AJ59">
        <v>0.92</v>
      </c>
      <c r="AK59">
        <v>1.76</v>
      </c>
      <c r="AL59">
        <v>2.3199999999999998</v>
      </c>
      <c r="AM59">
        <v>2.75</v>
      </c>
      <c r="AN59">
        <v>3.32</v>
      </c>
      <c r="AO59">
        <v>3.59</v>
      </c>
    </row>
    <row r="60" spans="1:41" x14ac:dyDescent="0.2">
      <c r="A60" s="2">
        <v>42457</v>
      </c>
      <c r="B60">
        <v>0.19</v>
      </c>
      <c r="C60">
        <v>0.28999999999999998</v>
      </c>
      <c r="D60">
        <v>0.49</v>
      </c>
      <c r="E60">
        <v>0.65</v>
      </c>
      <c r="F60">
        <v>0.89</v>
      </c>
      <c r="G60">
        <v>1.04</v>
      </c>
      <c r="H60">
        <v>1.37</v>
      </c>
      <c r="I60">
        <v>1.68</v>
      </c>
      <c r="J60">
        <v>1.89</v>
      </c>
      <c r="K60">
        <v>2.2599999999999998</v>
      </c>
      <c r="L60">
        <v>2.66</v>
      </c>
      <c r="P60" s="2">
        <v>42089</v>
      </c>
      <c r="Q60">
        <v>0.02</v>
      </c>
      <c r="R60">
        <v>0.03</v>
      </c>
      <c r="S60">
        <v>0.13</v>
      </c>
      <c r="T60">
        <v>0.28000000000000003</v>
      </c>
      <c r="U60">
        <v>0.61</v>
      </c>
      <c r="V60">
        <v>0.98</v>
      </c>
      <c r="W60">
        <v>1.47</v>
      </c>
      <c r="X60">
        <v>1.81</v>
      </c>
      <c r="Y60">
        <v>2.0099999999999998</v>
      </c>
      <c r="Z60">
        <v>2.37</v>
      </c>
      <c r="AA60">
        <v>2.6</v>
      </c>
      <c r="AD60" s="2">
        <v>41724</v>
      </c>
      <c r="AE60">
        <v>0.05</v>
      </c>
      <c r="AF60">
        <v>0.05</v>
      </c>
      <c r="AG60">
        <v>7.0000000000000007E-2</v>
      </c>
      <c r="AH60">
        <v>0.12</v>
      </c>
      <c r="AI60">
        <v>0.45</v>
      </c>
      <c r="AJ60">
        <v>0.89</v>
      </c>
      <c r="AK60">
        <v>1.7</v>
      </c>
      <c r="AL60">
        <v>2.27</v>
      </c>
      <c r="AM60">
        <v>2.71</v>
      </c>
      <c r="AN60">
        <v>3.29</v>
      </c>
      <c r="AO60">
        <v>3.55</v>
      </c>
    </row>
    <row r="61" spans="1:41" x14ac:dyDescent="0.2">
      <c r="A61" s="2">
        <v>42458</v>
      </c>
      <c r="B61">
        <v>0.18</v>
      </c>
      <c r="C61">
        <v>0.23</v>
      </c>
      <c r="D61">
        <v>0.45</v>
      </c>
      <c r="E61">
        <v>0.63</v>
      </c>
      <c r="F61">
        <v>0.78</v>
      </c>
      <c r="G61">
        <v>0.94</v>
      </c>
      <c r="H61">
        <v>1.29</v>
      </c>
      <c r="I61">
        <v>1.59</v>
      </c>
      <c r="J61">
        <v>1.81</v>
      </c>
      <c r="K61">
        <v>2.2000000000000002</v>
      </c>
      <c r="L61">
        <v>2.6</v>
      </c>
      <c r="P61" s="2">
        <v>42090</v>
      </c>
      <c r="Q61">
        <v>0.02</v>
      </c>
      <c r="R61">
        <v>0.04</v>
      </c>
      <c r="S61">
        <v>0.12</v>
      </c>
      <c r="T61">
        <v>0.27</v>
      </c>
      <c r="U61">
        <v>0.57999999999999996</v>
      </c>
      <c r="V61">
        <v>0.92</v>
      </c>
      <c r="W61">
        <v>1.42</v>
      </c>
      <c r="X61">
        <v>1.74</v>
      </c>
      <c r="Y61">
        <v>1.95</v>
      </c>
      <c r="Z61">
        <v>2.29</v>
      </c>
      <c r="AA61">
        <v>2.5299999999999998</v>
      </c>
      <c r="AD61" s="2">
        <v>41725</v>
      </c>
      <c r="AE61">
        <v>0.02</v>
      </c>
      <c r="AF61">
        <v>0.04</v>
      </c>
      <c r="AG61">
        <v>0.06</v>
      </c>
      <c r="AH61">
        <v>0.12</v>
      </c>
      <c r="AI61">
        <v>0.45</v>
      </c>
      <c r="AJ61">
        <v>0.9</v>
      </c>
      <c r="AK61">
        <v>1.7</v>
      </c>
      <c r="AL61">
        <v>2.2599999999999998</v>
      </c>
      <c r="AM61">
        <v>2.69</v>
      </c>
      <c r="AN61">
        <v>3.25</v>
      </c>
      <c r="AO61">
        <v>3.52</v>
      </c>
    </row>
    <row r="62" spans="1:41" x14ac:dyDescent="0.2">
      <c r="A62" s="2">
        <v>42459</v>
      </c>
      <c r="B62">
        <v>0.14000000000000001</v>
      </c>
      <c r="C62">
        <v>0.2</v>
      </c>
      <c r="D62">
        <v>0.39</v>
      </c>
      <c r="E62">
        <v>0.61</v>
      </c>
      <c r="F62">
        <v>0.76</v>
      </c>
      <c r="G62">
        <v>0.91</v>
      </c>
      <c r="H62">
        <v>1.26</v>
      </c>
      <c r="I62">
        <v>1.6</v>
      </c>
      <c r="J62">
        <v>1.83</v>
      </c>
      <c r="K62">
        <v>2.2400000000000002</v>
      </c>
      <c r="L62">
        <v>2.65</v>
      </c>
      <c r="P62" s="2">
        <v>42093</v>
      </c>
      <c r="Q62">
        <v>0.02</v>
      </c>
      <c r="R62">
        <v>0.04</v>
      </c>
      <c r="S62">
        <v>0.14000000000000001</v>
      </c>
      <c r="T62">
        <v>0.27</v>
      </c>
      <c r="U62">
        <v>0.57999999999999996</v>
      </c>
      <c r="V62">
        <v>0.93</v>
      </c>
      <c r="W62">
        <v>1.41</v>
      </c>
      <c r="X62">
        <v>1.74</v>
      </c>
      <c r="Y62">
        <v>1.96</v>
      </c>
      <c r="Z62">
        <v>2.3199999999999998</v>
      </c>
      <c r="AA62">
        <v>2.5499999999999998</v>
      </c>
      <c r="AD62" s="2">
        <v>41726</v>
      </c>
      <c r="AE62">
        <v>0.03</v>
      </c>
      <c r="AF62">
        <v>0.04</v>
      </c>
      <c r="AG62">
        <v>0.06</v>
      </c>
      <c r="AH62">
        <v>0.13</v>
      </c>
      <c r="AI62">
        <v>0.45</v>
      </c>
      <c r="AJ62">
        <v>0.93</v>
      </c>
      <c r="AK62">
        <v>1.74</v>
      </c>
      <c r="AL62">
        <v>2.31</v>
      </c>
      <c r="AM62">
        <v>2.73</v>
      </c>
      <c r="AN62">
        <v>3.29</v>
      </c>
      <c r="AO62">
        <v>3.55</v>
      </c>
    </row>
    <row r="63" spans="1:41" x14ac:dyDescent="0.2">
      <c r="A63" s="2">
        <v>42460</v>
      </c>
      <c r="B63">
        <v>0.18</v>
      </c>
      <c r="C63">
        <v>0.21</v>
      </c>
      <c r="D63">
        <v>0.39</v>
      </c>
      <c r="E63">
        <v>0.59</v>
      </c>
      <c r="F63">
        <v>0.73</v>
      </c>
      <c r="G63">
        <v>0.87</v>
      </c>
      <c r="H63">
        <v>1.21</v>
      </c>
      <c r="I63">
        <v>1.54</v>
      </c>
      <c r="J63">
        <v>1.78</v>
      </c>
      <c r="K63">
        <v>2.2000000000000002</v>
      </c>
      <c r="L63">
        <v>2.61</v>
      </c>
      <c r="P63" s="2">
        <v>42094</v>
      </c>
      <c r="Q63">
        <v>0.05</v>
      </c>
      <c r="R63">
        <v>0.03</v>
      </c>
      <c r="S63">
        <v>0.14000000000000001</v>
      </c>
      <c r="T63">
        <v>0.26</v>
      </c>
      <c r="U63">
        <v>0.56000000000000005</v>
      </c>
      <c r="V63">
        <v>0.89</v>
      </c>
      <c r="W63">
        <v>1.37</v>
      </c>
      <c r="X63">
        <v>1.71</v>
      </c>
      <c r="Y63">
        <v>1.94</v>
      </c>
      <c r="Z63">
        <v>2.31</v>
      </c>
      <c r="AA63">
        <v>2.54</v>
      </c>
      <c r="AD63" s="2">
        <v>41729</v>
      </c>
      <c r="AE63">
        <v>0.03</v>
      </c>
      <c r="AF63">
        <v>0.05</v>
      </c>
      <c r="AG63">
        <v>7.0000000000000007E-2</v>
      </c>
      <c r="AH63">
        <v>0.13</v>
      </c>
      <c r="AI63">
        <v>0.44</v>
      </c>
      <c r="AJ63">
        <v>0.9</v>
      </c>
      <c r="AK63">
        <v>1.73</v>
      </c>
      <c r="AL63">
        <v>2.2999999999999998</v>
      </c>
      <c r="AM63">
        <v>2.73</v>
      </c>
      <c r="AN63">
        <v>3.31</v>
      </c>
      <c r="AO63">
        <v>3.56</v>
      </c>
    </row>
    <row r="64" spans="1:41" x14ac:dyDescent="0.2">
      <c r="A64" s="2">
        <v>42461</v>
      </c>
      <c r="B64">
        <v>0.2</v>
      </c>
      <c r="C64">
        <v>0.23</v>
      </c>
      <c r="D64">
        <v>0.4</v>
      </c>
      <c r="E64">
        <v>0.62</v>
      </c>
      <c r="F64">
        <v>0.76</v>
      </c>
      <c r="G64">
        <v>0.9</v>
      </c>
      <c r="H64">
        <v>1.24</v>
      </c>
      <c r="I64">
        <v>1.56</v>
      </c>
      <c r="J64">
        <v>1.79</v>
      </c>
      <c r="K64">
        <v>2.2000000000000002</v>
      </c>
      <c r="L64">
        <v>2.62</v>
      </c>
      <c r="P64" s="2">
        <v>42095</v>
      </c>
      <c r="Q64">
        <v>0.02</v>
      </c>
      <c r="R64">
        <v>0.03</v>
      </c>
      <c r="S64">
        <v>0.12</v>
      </c>
      <c r="T64">
        <v>0.27</v>
      </c>
      <c r="U64">
        <v>0.55000000000000004</v>
      </c>
      <c r="V64">
        <v>0.86</v>
      </c>
      <c r="W64">
        <v>1.32</v>
      </c>
      <c r="X64">
        <v>1.65</v>
      </c>
      <c r="Y64">
        <v>1.87</v>
      </c>
      <c r="Z64">
        <v>2.23</v>
      </c>
      <c r="AA64">
        <v>2.4700000000000002</v>
      </c>
      <c r="AD64" s="2">
        <v>41730</v>
      </c>
      <c r="AE64">
        <v>0.02</v>
      </c>
      <c r="AF64">
        <v>0.04</v>
      </c>
      <c r="AG64">
        <v>0.06</v>
      </c>
      <c r="AH64">
        <v>0.13</v>
      </c>
      <c r="AI64">
        <v>0.44</v>
      </c>
      <c r="AJ64">
        <v>0.91</v>
      </c>
      <c r="AK64">
        <v>1.74</v>
      </c>
      <c r="AL64">
        <v>2.3199999999999998</v>
      </c>
      <c r="AM64">
        <v>2.77</v>
      </c>
      <c r="AN64">
        <v>3.35</v>
      </c>
      <c r="AO64">
        <v>3.6</v>
      </c>
    </row>
    <row r="65" spans="1:41" x14ac:dyDescent="0.2">
      <c r="A65" s="2">
        <v>42464</v>
      </c>
      <c r="B65">
        <v>0.18</v>
      </c>
      <c r="C65">
        <v>0.23</v>
      </c>
      <c r="D65">
        <v>0.38</v>
      </c>
      <c r="E65">
        <v>0.59</v>
      </c>
      <c r="F65">
        <v>0.75</v>
      </c>
      <c r="G65">
        <v>0.88</v>
      </c>
      <c r="H65">
        <v>1.22</v>
      </c>
      <c r="I65">
        <v>1.53</v>
      </c>
      <c r="J65">
        <v>1.78</v>
      </c>
      <c r="K65">
        <v>2.19</v>
      </c>
      <c r="L65">
        <v>2.6</v>
      </c>
      <c r="P65" s="2">
        <v>42096</v>
      </c>
      <c r="Q65">
        <v>0.02</v>
      </c>
      <c r="R65">
        <v>0.02</v>
      </c>
      <c r="S65">
        <v>0.1</v>
      </c>
      <c r="T65">
        <v>0.25</v>
      </c>
      <c r="U65">
        <v>0.55000000000000004</v>
      </c>
      <c r="V65">
        <v>0.87</v>
      </c>
      <c r="W65">
        <v>1.35</v>
      </c>
      <c r="X65">
        <v>1.69</v>
      </c>
      <c r="Y65">
        <v>1.92</v>
      </c>
      <c r="Z65">
        <v>2.29</v>
      </c>
      <c r="AA65">
        <v>2.5299999999999998</v>
      </c>
      <c r="AD65" s="2">
        <v>41731</v>
      </c>
      <c r="AE65">
        <v>0.02</v>
      </c>
      <c r="AF65">
        <v>0.02</v>
      </c>
      <c r="AG65">
        <v>0.06</v>
      </c>
      <c r="AH65">
        <v>0.12</v>
      </c>
      <c r="AI65">
        <v>0.47</v>
      </c>
      <c r="AJ65">
        <v>0.94</v>
      </c>
      <c r="AK65">
        <v>1.8</v>
      </c>
      <c r="AL65">
        <v>2.39</v>
      </c>
      <c r="AM65">
        <v>2.82</v>
      </c>
      <c r="AN65">
        <v>3.4</v>
      </c>
      <c r="AO65">
        <v>3.65</v>
      </c>
    </row>
    <row r="66" spans="1:41" x14ac:dyDescent="0.2">
      <c r="A66" s="2">
        <v>42465</v>
      </c>
      <c r="B66">
        <v>0.19</v>
      </c>
      <c r="C66">
        <v>0.23</v>
      </c>
      <c r="D66">
        <v>0.36</v>
      </c>
      <c r="E66">
        <v>0.56000000000000005</v>
      </c>
      <c r="F66">
        <v>0.72</v>
      </c>
      <c r="G66">
        <v>0.85</v>
      </c>
      <c r="H66">
        <v>1.17</v>
      </c>
      <c r="I66">
        <v>1.49</v>
      </c>
      <c r="J66">
        <v>1.73</v>
      </c>
      <c r="K66">
        <v>2.13</v>
      </c>
      <c r="L66">
        <v>2.54</v>
      </c>
      <c r="P66" s="2">
        <v>42097</v>
      </c>
      <c r="Q66">
        <v>0.04</v>
      </c>
      <c r="R66">
        <v>0.02</v>
      </c>
      <c r="S66">
        <v>0.1</v>
      </c>
      <c r="T66">
        <v>0.21</v>
      </c>
      <c r="U66">
        <v>0.49</v>
      </c>
      <c r="V66">
        <v>0.8</v>
      </c>
      <c r="W66">
        <v>1.26</v>
      </c>
      <c r="X66">
        <v>1.6</v>
      </c>
      <c r="Y66">
        <v>1.85</v>
      </c>
      <c r="Z66">
        <v>2.2400000000000002</v>
      </c>
      <c r="AA66">
        <v>2.4900000000000002</v>
      </c>
      <c r="AD66" s="2">
        <v>41732</v>
      </c>
      <c r="AE66">
        <v>0.03</v>
      </c>
      <c r="AF66">
        <v>0.02</v>
      </c>
      <c r="AG66">
        <v>0.05</v>
      </c>
      <c r="AH66">
        <v>0.11</v>
      </c>
      <c r="AI66">
        <v>0.46</v>
      </c>
      <c r="AJ66">
        <v>0.95</v>
      </c>
      <c r="AK66">
        <v>1.79</v>
      </c>
      <c r="AL66">
        <v>2.38</v>
      </c>
      <c r="AM66">
        <v>2.8</v>
      </c>
      <c r="AN66">
        <v>3.38</v>
      </c>
      <c r="AO66">
        <v>3.62</v>
      </c>
    </row>
    <row r="67" spans="1:41" x14ac:dyDescent="0.2">
      <c r="A67" s="2">
        <v>42466</v>
      </c>
      <c r="B67">
        <v>0.19</v>
      </c>
      <c r="C67">
        <v>0.23</v>
      </c>
      <c r="D67">
        <v>0.36</v>
      </c>
      <c r="E67">
        <v>0.55000000000000004</v>
      </c>
      <c r="F67">
        <v>0.73</v>
      </c>
      <c r="G67">
        <v>0.88</v>
      </c>
      <c r="H67">
        <v>1.2</v>
      </c>
      <c r="I67">
        <v>1.52</v>
      </c>
      <c r="J67">
        <v>1.76</v>
      </c>
      <c r="K67">
        <v>2.17</v>
      </c>
      <c r="L67">
        <v>2.58</v>
      </c>
      <c r="P67" s="2">
        <v>42100</v>
      </c>
      <c r="Q67">
        <v>0.02</v>
      </c>
      <c r="R67">
        <v>0.03</v>
      </c>
      <c r="S67">
        <v>0.1</v>
      </c>
      <c r="T67">
        <v>0.21</v>
      </c>
      <c r="U67">
        <v>0.51</v>
      </c>
      <c r="V67">
        <v>0.83</v>
      </c>
      <c r="W67">
        <v>1.31</v>
      </c>
      <c r="X67">
        <v>1.67</v>
      </c>
      <c r="Y67">
        <v>1.92</v>
      </c>
      <c r="Z67">
        <v>2.31</v>
      </c>
      <c r="AA67">
        <v>2.57</v>
      </c>
      <c r="AD67" s="2">
        <v>41733</v>
      </c>
      <c r="AE67">
        <v>0.03</v>
      </c>
      <c r="AF67">
        <v>0.03</v>
      </c>
      <c r="AG67">
        <v>0.05</v>
      </c>
      <c r="AH67">
        <v>0.11</v>
      </c>
      <c r="AI67">
        <v>0.43</v>
      </c>
      <c r="AJ67">
        <v>0.89</v>
      </c>
      <c r="AK67">
        <v>1.71</v>
      </c>
      <c r="AL67">
        <v>2.2999999999999998</v>
      </c>
      <c r="AM67">
        <v>2.74</v>
      </c>
      <c r="AN67">
        <v>3.33</v>
      </c>
      <c r="AO67">
        <v>3.59</v>
      </c>
    </row>
    <row r="68" spans="1:41" x14ac:dyDescent="0.2">
      <c r="A68" s="2">
        <v>42467</v>
      </c>
      <c r="B68">
        <v>0.2</v>
      </c>
      <c r="C68">
        <v>0.23</v>
      </c>
      <c r="D68">
        <v>0.36</v>
      </c>
      <c r="E68">
        <v>0.52</v>
      </c>
      <c r="F68">
        <v>0.7</v>
      </c>
      <c r="G68">
        <v>0.83</v>
      </c>
      <c r="H68">
        <v>1.1399999999999999</v>
      </c>
      <c r="I68">
        <v>1.46</v>
      </c>
      <c r="J68">
        <v>1.7</v>
      </c>
      <c r="K68">
        <v>2.1</v>
      </c>
      <c r="L68">
        <v>2.52</v>
      </c>
      <c r="P68" s="2">
        <v>42101</v>
      </c>
      <c r="Q68">
        <v>0.02</v>
      </c>
      <c r="R68">
        <v>0.02</v>
      </c>
      <c r="S68">
        <v>0.1</v>
      </c>
      <c r="T68">
        <v>0.22</v>
      </c>
      <c r="U68">
        <v>0.52</v>
      </c>
      <c r="V68">
        <v>0.85</v>
      </c>
      <c r="W68">
        <v>1.32</v>
      </c>
      <c r="X68">
        <v>1.66</v>
      </c>
      <c r="Y68">
        <v>1.89</v>
      </c>
      <c r="Z68">
        <v>2.27</v>
      </c>
      <c r="AA68">
        <v>2.52</v>
      </c>
      <c r="AD68" s="2">
        <v>41736</v>
      </c>
      <c r="AE68">
        <v>0.03</v>
      </c>
      <c r="AF68">
        <v>0.03</v>
      </c>
      <c r="AG68">
        <v>0.06</v>
      </c>
      <c r="AH68">
        <v>0.11</v>
      </c>
      <c r="AI68">
        <v>0.41</v>
      </c>
      <c r="AJ68">
        <v>0.87</v>
      </c>
      <c r="AK68">
        <v>1.68</v>
      </c>
      <c r="AL68">
        <v>2.27</v>
      </c>
      <c r="AM68">
        <v>2.71</v>
      </c>
      <c r="AN68">
        <v>3.3</v>
      </c>
      <c r="AO68">
        <v>3.56</v>
      </c>
    </row>
    <row r="69" spans="1:41" x14ac:dyDescent="0.2">
      <c r="A69" s="2">
        <v>42468</v>
      </c>
      <c r="B69">
        <v>0.2</v>
      </c>
      <c r="C69">
        <v>0.23</v>
      </c>
      <c r="D69">
        <v>0.34</v>
      </c>
      <c r="E69">
        <v>0.54</v>
      </c>
      <c r="F69">
        <v>0.7</v>
      </c>
      <c r="G69">
        <v>0.84</v>
      </c>
      <c r="H69">
        <v>1.1599999999999999</v>
      </c>
      <c r="I69">
        <v>1.47</v>
      </c>
      <c r="J69">
        <v>1.72</v>
      </c>
      <c r="K69">
        <v>2.13</v>
      </c>
      <c r="L69">
        <v>2.5499999999999998</v>
      </c>
      <c r="P69" s="2">
        <v>42102</v>
      </c>
      <c r="Q69">
        <v>0.02</v>
      </c>
      <c r="R69">
        <v>0.03</v>
      </c>
      <c r="S69">
        <v>0.1</v>
      </c>
      <c r="T69">
        <v>0.22</v>
      </c>
      <c r="U69">
        <v>0.54</v>
      </c>
      <c r="V69">
        <v>0.86</v>
      </c>
      <c r="W69">
        <v>1.35</v>
      </c>
      <c r="X69">
        <v>1.68</v>
      </c>
      <c r="Y69">
        <v>1.92</v>
      </c>
      <c r="Z69">
        <v>2.2799999999999998</v>
      </c>
      <c r="AA69">
        <v>2.5299999999999998</v>
      </c>
      <c r="AD69" s="2">
        <v>41737</v>
      </c>
      <c r="AE69">
        <v>0.04</v>
      </c>
      <c r="AF69">
        <v>0.03</v>
      </c>
      <c r="AG69">
        <v>0.06</v>
      </c>
      <c r="AH69">
        <v>0.11</v>
      </c>
      <c r="AI69">
        <v>0.4</v>
      </c>
      <c r="AJ69">
        <v>0.88</v>
      </c>
      <c r="AK69">
        <v>1.67</v>
      </c>
      <c r="AL69">
        <v>2.2400000000000002</v>
      </c>
      <c r="AM69">
        <v>2.69</v>
      </c>
      <c r="AN69">
        <v>3.28</v>
      </c>
      <c r="AO69">
        <v>3.54</v>
      </c>
    </row>
    <row r="70" spans="1:41" x14ac:dyDescent="0.2">
      <c r="A70" s="2">
        <v>42471</v>
      </c>
      <c r="B70">
        <v>0.19</v>
      </c>
      <c r="C70">
        <v>0.23</v>
      </c>
      <c r="D70">
        <v>0.34</v>
      </c>
      <c r="E70">
        <v>0.53</v>
      </c>
      <c r="F70">
        <v>0.7</v>
      </c>
      <c r="G70">
        <v>0.85</v>
      </c>
      <c r="H70">
        <v>1.1599999999999999</v>
      </c>
      <c r="I70">
        <v>1.48</v>
      </c>
      <c r="J70">
        <v>1.73</v>
      </c>
      <c r="K70">
        <v>2.14</v>
      </c>
      <c r="L70">
        <v>2.56</v>
      </c>
      <c r="P70" s="2">
        <v>42103</v>
      </c>
      <c r="Q70">
        <v>0.02</v>
      </c>
      <c r="R70">
        <v>0.03</v>
      </c>
      <c r="S70">
        <v>0.1</v>
      </c>
      <c r="T70">
        <v>0.22</v>
      </c>
      <c r="U70">
        <v>0.56000000000000005</v>
      </c>
      <c r="V70">
        <v>0.89</v>
      </c>
      <c r="W70">
        <v>1.4</v>
      </c>
      <c r="X70">
        <v>1.73</v>
      </c>
      <c r="Y70">
        <v>1.97</v>
      </c>
      <c r="Z70">
        <v>2.35</v>
      </c>
      <c r="AA70">
        <v>2.61</v>
      </c>
      <c r="AD70" s="2">
        <v>41738</v>
      </c>
      <c r="AE70">
        <v>0.03</v>
      </c>
      <c r="AF70">
        <v>0.04</v>
      </c>
      <c r="AG70">
        <v>0.05</v>
      </c>
      <c r="AH70">
        <v>0.1</v>
      </c>
      <c r="AI70">
        <v>0.37</v>
      </c>
      <c r="AJ70">
        <v>0.85</v>
      </c>
      <c r="AK70">
        <v>1.65</v>
      </c>
      <c r="AL70">
        <v>2.2400000000000002</v>
      </c>
      <c r="AM70">
        <v>2.71</v>
      </c>
      <c r="AN70">
        <v>3.31</v>
      </c>
      <c r="AO70">
        <v>3.57</v>
      </c>
    </row>
    <row r="71" spans="1:41" x14ac:dyDescent="0.2">
      <c r="A71" s="2">
        <v>42472</v>
      </c>
      <c r="B71">
        <v>0.21</v>
      </c>
      <c r="C71">
        <v>0.22</v>
      </c>
      <c r="D71">
        <v>0.34</v>
      </c>
      <c r="E71">
        <v>0.54</v>
      </c>
      <c r="F71">
        <v>0.74</v>
      </c>
      <c r="G71">
        <v>0.9</v>
      </c>
      <c r="H71">
        <v>1.22</v>
      </c>
      <c r="I71">
        <v>1.54</v>
      </c>
      <c r="J71">
        <v>1.79</v>
      </c>
      <c r="K71">
        <v>2.1800000000000002</v>
      </c>
      <c r="L71">
        <v>2.61</v>
      </c>
      <c r="P71" s="2">
        <v>42104</v>
      </c>
      <c r="Q71">
        <v>0.01</v>
      </c>
      <c r="R71">
        <v>0.02</v>
      </c>
      <c r="S71">
        <v>0.09</v>
      </c>
      <c r="T71">
        <v>0.24</v>
      </c>
      <c r="U71">
        <v>0.56999999999999995</v>
      </c>
      <c r="V71">
        <v>0.91</v>
      </c>
      <c r="W71">
        <v>1.41</v>
      </c>
      <c r="X71">
        <v>1.73</v>
      </c>
      <c r="Y71">
        <v>1.96</v>
      </c>
      <c r="Z71">
        <v>2.33</v>
      </c>
      <c r="AA71">
        <v>2.58</v>
      </c>
      <c r="AD71" s="2">
        <v>41739</v>
      </c>
      <c r="AE71">
        <v>0.03</v>
      </c>
      <c r="AF71">
        <v>0.04</v>
      </c>
      <c r="AG71">
        <v>0.06</v>
      </c>
      <c r="AH71">
        <v>0.09</v>
      </c>
      <c r="AI71">
        <v>0.37</v>
      </c>
      <c r="AJ71">
        <v>0.81</v>
      </c>
      <c r="AK71">
        <v>1.59</v>
      </c>
      <c r="AL71">
        <v>2.17</v>
      </c>
      <c r="AM71">
        <v>2.65</v>
      </c>
      <c r="AN71">
        <v>3.24</v>
      </c>
      <c r="AO71">
        <v>3.52</v>
      </c>
    </row>
    <row r="72" spans="1:41" x14ac:dyDescent="0.2">
      <c r="A72" s="2">
        <v>42473</v>
      </c>
      <c r="B72">
        <v>0.21</v>
      </c>
      <c r="C72">
        <v>0.23</v>
      </c>
      <c r="D72">
        <v>0.36</v>
      </c>
      <c r="E72">
        <v>0.55000000000000004</v>
      </c>
      <c r="F72">
        <v>0.75</v>
      </c>
      <c r="G72">
        <v>0.9</v>
      </c>
      <c r="H72">
        <v>1.22</v>
      </c>
      <c r="I72">
        <v>1.53</v>
      </c>
      <c r="J72">
        <v>1.77</v>
      </c>
      <c r="K72">
        <v>2.16</v>
      </c>
      <c r="L72">
        <v>2.58</v>
      </c>
      <c r="P72" s="2">
        <v>42107</v>
      </c>
      <c r="Q72">
        <v>0.02</v>
      </c>
      <c r="R72">
        <v>0.03</v>
      </c>
      <c r="S72">
        <v>0.11</v>
      </c>
      <c r="T72">
        <v>0.23</v>
      </c>
      <c r="U72">
        <v>0.54</v>
      </c>
      <c r="V72">
        <v>0.89</v>
      </c>
      <c r="W72">
        <v>1.38</v>
      </c>
      <c r="X72">
        <v>1.71</v>
      </c>
      <c r="Y72">
        <v>1.94</v>
      </c>
      <c r="Z72">
        <v>2.33</v>
      </c>
      <c r="AA72">
        <v>2.58</v>
      </c>
      <c r="AD72" s="2">
        <v>41740</v>
      </c>
      <c r="AE72">
        <v>0.04</v>
      </c>
      <c r="AF72">
        <v>0.04</v>
      </c>
      <c r="AG72">
        <v>0.06</v>
      </c>
      <c r="AH72">
        <v>0.09</v>
      </c>
      <c r="AI72">
        <v>0.37</v>
      </c>
      <c r="AJ72">
        <v>0.8</v>
      </c>
      <c r="AK72">
        <v>1.58</v>
      </c>
      <c r="AL72">
        <v>2.16</v>
      </c>
      <c r="AM72">
        <v>2.63</v>
      </c>
      <c r="AN72">
        <v>3.22</v>
      </c>
      <c r="AO72">
        <v>3.48</v>
      </c>
    </row>
    <row r="73" spans="1:41" x14ac:dyDescent="0.2">
      <c r="A73" s="2">
        <v>42474</v>
      </c>
      <c r="B73">
        <v>0.21</v>
      </c>
      <c r="C73">
        <v>0.22</v>
      </c>
      <c r="D73">
        <v>0.37</v>
      </c>
      <c r="E73">
        <v>0.55000000000000004</v>
      </c>
      <c r="F73">
        <v>0.77</v>
      </c>
      <c r="G73">
        <v>0.92</v>
      </c>
      <c r="H73">
        <v>1.26</v>
      </c>
      <c r="I73">
        <v>1.57</v>
      </c>
      <c r="J73">
        <v>1.8</v>
      </c>
      <c r="K73">
        <v>2.1800000000000002</v>
      </c>
      <c r="L73">
        <v>2.61</v>
      </c>
      <c r="P73" s="2">
        <v>42108</v>
      </c>
      <c r="Q73">
        <v>0.02</v>
      </c>
      <c r="R73">
        <v>0.02</v>
      </c>
      <c r="S73">
        <v>0.1</v>
      </c>
      <c r="T73">
        <v>0.23</v>
      </c>
      <c r="U73">
        <v>0.53</v>
      </c>
      <c r="V73">
        <v>0.85</v>
      </c>
      <c r="W73">
        <v>1.34</v>
      </c>
      <c r="X73">
        <v>1.67</v>
      </c>
      <c r="Y73">
        <v>1.9</v>
      </c>
      <c r="Z73">
        <v>2.29</v>
      </c>
      <c r="AA73">
        <v>2.54</v>
      </c>
      <c r="AD73" s="2">
        <v>41743</v>
      </c>
      <c r="AE73">
        <v>0.03</v>
      </c>
      <c r="AF73">
        <v>0.04</v>
      </c>
      <c r="AG73">
        <v>0.06</v>
      </c>
      <c r="AH73">
        <v>0.1</v>
      </c>
      <c r="AI73">
        <v>0.37</v>
      </c>
      <c r="AJ73">
        <v>0.82</v>
      </c>
      <c r="AK73">
        <v>1.61</v>
      </c>
      <c r="AL73">
        <v>2.1800000000000002</v>
      </c>
      <c r="AM73">
        <v>2.65</v>
      </c>
      <c r="AN73">
        <v>3.23</v>
      </c>
      <c r="AO73">
        <v>3.48</v>
      </c>
    </row>
    <row r="74" spans="1:41" x14ac:dyDescent="0.2">
      <c r="A74" s="2">
        <v>42475</v>
      </c>
      <c r="B74">
        <v>0.19</v>
      </c>
      <c r="C74">
        <v>0.22</v>
      </c>
      <c r="D74">
        <v>0.37</v>
      </c>
      <c r="E74">
        <v>0.53</v>
      </c>
      <c r="F74">
        <v>0.74</v>
      </c>
      <c r="G74">
        <v>0.87</v>
      </c>
      <c r="H74">
        <v>1.22</v>
      </c>
      <c r="I74">
        <v>1.52</v>
      </c>
      <c r="J74">
        <v>1.76</v>
      </c>
      <c r="K74">
        <v>2.14</v>
      </c>
      <c r="L74">
        <v>2.56</v>
      </c>
      <c r="P74" s="2">
        <v>42109</v>
      </c>
      <c r="Q74">
        <v>0.02</v>
      </c>
      <c r="R74">
        <v>0.02</v>
      </c>
      <c r="S74">
        <v>0.08</v>
      </c>
      <c r="T74">
        <v>0.23</v>
      </c>
      <c r="U74">
        <v>0.51</v>
      </c>
      <c r="V74">
        <v>0.85</v>
      </c>
      <c r="W74">
        <v>1.33</v>
      </c>
      <c r="X74">
        <v>1.66</v>
      </c>
      <c r="Y74">
        <v>1.91</v>
      </c>
      <c r="Z74">
        <v>2.2999999999999998</v>
      </c>
      <c r="AA74">
        <v>2.5499999999999998</v>
      </c>
      <c r="AD74" s="2">
        <v>41744</v>
      </c>
      <c r="AE74">
        <v>0.03</v>
      </c>
      <c r="AF74">
        <v>0.04</v>
      </c>
      <c r="AG74">
        <v>0.05</v>
      </c>
      <c r="AH74">
        <v>0.11</v>
      </c>
      <c r="AI74">
        <v>0.39</v>
      </c>
      <c r="AJ74">
        <v>0.84</v>
      </c>
      <c r="AK74">
        <v>1.63</v>
      </c>
      <c r="AL74">
        <v>2.1800000000000002</v>
      </c>
      <c r="AM74">
        <v>2.64</v>
      </c>
      <c r="AN74">
        <v>3.2</v>
      </c>
      <c r="AO74">
        <v>3.46</v>
      </c>
    </row>
    <row r="75" spans="1:41" x14ac:dyDescent="0.2">
      <c r="A75" s="2">
        <v>42478</v>
      </c>
      <c r="B75">
        <v>0.16</v>
      </c>
      <c r="C75">
        <v>0.22</v>
      </c>
      <c r="D75">
        <v>0.35</v>
      </c>
      <c r="E75">
        <v>0.52</v>
      </c>
      <c r="F75">
        <v>0.75</v>
      </c>
      <c r="G75">
        <v>0.9</v>
      </c>
      <c r="H75">
        <v>1.24</v>
      </c>
      <c r="I75">
        <v>1.54</v>
      </c>
      <c r="J75">
        <v>1.78</v>
      </c>
      <c r="K75">
        <v>2.17</v>
      </c>
      <c r="L75">
        <v>2.58</v>
      </c>
      <c r="P75" s="2">
        <v>42110</v>
      </c>
      <c r="Q75">
        <v>0.03</v>
      </c>
      <c r="R75">
        <v>0.02</v>
      </c>
      <c r="S75">
        <v>0.08</v>
      </c>
      <c r="T75">
        <v>0.22</v>
      </c>
      <c r="U75">
        <v>0.5</v>
      </c>
      <c r="V75">
        <v>0.81</v>
      </c>
      <c r="W75">
        <v>1.31</v>
      </c>
      <c r="X75">
        <v>1.64</v>
      </c>
      <c r="Y75">
        <v>1.9</v>
      </c>
      <c r="Z75">
        <v>2.31</v>
      </c>
      <c r="AA75">
        <v>2.56</v>
      </c>
      <c r="AD75" s="2">
        <v>41745</v>
      </c>
      <c r="AE75">
        <v>0.03</v>
      </c>
      <c r="AF75">
        <v>0.04</v>
      </c>
      <c r="AG75">
        <v>0.05</v>
      </c>
      <c r="AH75">
        <v>0.11</v>
      </c>
      <c r="AI75">
        <v>0.39</v>
      </c>
      <c r="AJ75">
        <v>0.87</v>
      </c>
      <c r="AK75">
        <v>1.67</v>
      </c>
      <c r="AL75">
        <v>2.21</v>
      </c>
      <c r="AM75">
        <v>2.65</v>
      </c>
      <c r="AN75">
        <v>3.2</v>
      </c>
      <c r="AO75">
        <v>3.45</v>
      </c>
    </row>
    <row r="76" spans="1:41" x14ac:dyDescent="0.2">
      <c r="A76" s="2">
        <v>42479</v>
      </c>
      <c r="B76">
        <v>0.18</v>
      </c>
      <c r="C76">
        <v>0.21</v>
      </c>
      <c r="D76">
        <v>0.36</v>
      </c>
      <c r="E76">
        <v>0.53</v>
      </c>
      <c r="F76">
        <v>0.77</v>
      </c>
      <c r="G76">
        <v>0.92</v>
      </c>
      <c r="H76">
        <v>1.26</v>
      </c>
      <c r="I76">
        <v>1.57</v>
      </c>
      <c r="J76">
        <v>1.79</v>
      </c>
      <c r="K76">
        <v>2.19</v>
      </c>
      <c r="L76">
        <v>2.6</v>
      </c>
      <c r="P76" s="2">
        <v>42111</v>
      </c>
      <c r="Q76">
        <v>0.03</v>
      </c>
      <c r="R76">
        <v>0.01</v>
      </c>
      <c r="S76">
        <v>0.08</v>
      </c>
      <c r="T76">
        <v>0.23</v>
      </c>
      <c r="U76">
        <v>0.51</v>
      </c>
      <c r="V76">
        <v>0.84</v>
      </c>
      <c r="W76">
        <v>1.31</v>
      </c>
      <c r="X76">
        <v>1.63</v>
      </c>
      <c r="Y76">
        <v>1.87</v>
      </c>
      <c r="Z76">
        <v>2.2599999999999998</v>
      </c>
      <c r="AA76">
        <v>2.5099999999999998</v>
      </c>
      <c r="AD76" s="2">
        <v>41746</v>
      </c>
      <c r="AE76">
        <v>0.02</v>
      </c>
      <c r="AF76">
        <v>0.03</v>
      </c>
      <c r="AG76">
        <v>0.05</v>
      </c>
      <c r="AH76">
        <v>0.11</v>
      </c>
      <c r="AI76">
        <v>0.43</v>
      </c>
      <c r="AJ76">
        <v>0.91</v>
      </c>
      <c r="AK76">
        <v>1.75</v>
      </c>
      <c r="AL76">
        <v>2.31</v>
      </c>
      <c r="AM76">
        <v>2.73</v>
      </c>
      <c r="AN76">
        <v>3.27</v>
      </c>
      <c r="AO76">
        <v>3.52</v>
      </c>
    </row>
    <row r="77" spans="1:41" x14ac:dyDescent="0.2">
      <c r="A77" s="2">
        <v>42480</v>
      </c>
      <c r="B77">
        <v>0.18</v>
      </c>
      <c r="C77">
        <v>0.23</v>
      </c>
      <c r="D77">
        <v>0.36</v>
      </c>
      <c r="E77">
        <v>0.54</v>
      </c>
      <c r="F77">
        <v>0.8</v>
      </c>
      <c r="G77">
        <v>0.97</v>
      </c>
      <c r="H77">
        <v>1.32</v>
      </c>
      <c r="I77">
        <v>1.63</v>
      </c>
      <c r="J77">
        <v>1.85</v>
      </c>
      <c r="K77">
        <v>2.25</v>
      </c>
      <c r="L77">
        <v>2.66</v>
      </c>
      <c r="P77" s="2">
        <v>42114</v>
      </c>
      <c r="Q77">
        <v>0.03</v>
      </c>
      <c r="R77">
        <v>0.03</v>
      </c>
      <c r="S77">
        <v>0.1</v>
      </c>
      <c r="T77">
        <v>0.24</v>
      </c>
      <c r="U77">
        <v>0.55000000000000004</v>
      </c>
      <c r="V77">
        <v>0.86</v>
      </c>
      <c r="W77">
        <v>1.33</v>
      </c>
      <c r="X77">
        <v>1.65</v>
      </c>
      <c r="Y77">
        <v>1.9</v>
      </c>
      <c r="Z77">
        <v>2.31</v>
      </c>
      <c r="AA77">
        <v>2.56</v>
      </c>
      <c r="AD77" s="2">
        <v>41750</v>
      </c>
      <c r="AE77">
        <v>0.02</v>
      </c>
      <c r="AF77">
        <v>0.04</v>
      </c>
      <c r="AG77">
        <v>0.06</v>
      </c>
      <c r="AH77">
        <v>0.11</v>
      </c>
      <c r="AI77">
        <v>0.42</v>
      </c>
      <c r="AJ77">
        <v>0.91</v>
      </c>
      <c r="AK77">
        <v>1.74</v>
      </c>
      <c r="AL77">
        <v>2.31</v>
      </c>
      <c r="AM77">
        <v>2.73</v>
      </c>
      <c r="AN77">
        <v>3.27</v>
      </c>
      <c r="AO77">
        <v>3.52</v>
      </c>
    </row>
    <row r="78" spans="1:41" x14ac:dyDescent="0.2">
      <c r="A78" s="2">
        <v>42481</v>
      </c>
      <c r="B78">
        <v>0.19</v>
      </c>
      <c r="C78">
        <v>0.23</v>
      </c>
      <c r="D78">
        <v>0.37</v>
      </c>
      <c r="E78">
        <v>0.56000000000000005</v>
      </c>
      <c r="F78">
        <v>0.82</v>
      </c>
      <c r="G78">
        <v>0.98</v>
      </c>
      <c r="H78">
        <v>1.35</v>
      </c>
      <c r="I78">
        <v>1.65</v>
      </c>
      <c r="J78">
        <v>1.88</v>
      </c>
      <c r="K78">
        <v>2.29</v>
      </c>
      <c r="L78">
        <v>2.69</v>
      </c>
      <c r="P78" s="2">
        <v>42115</v>
      </c>
      <c r="Q78">
        <v>0.02</v>
      </c>
      <c r="R78">
        <v>0.03</v>
      </c>
      <c r="S78">
        <v>0.09</v>
      </c>
      <c r="T78">
        <v>0.23</v>
      </c>
      <c r="U78">
        <v>0.55000000000000004</v>
      </c>
      <c r="V78">
        <v>0.86</v>
      </c>
      <c r="W78">
        <v>1.35</v>
      </c>
      <c r="X78">
        <v>1.67</v>
      </c>
      <c r="Y78">
        <v>1.92</v>
      </c>
      <c r="Z78">
        <v>2.33</v>
      </c>
      <c r="AA78">
        <v>2.58</v>
      </c>
      <c r="AD78" s="2">
        <v>41751</v>
      </c>
      <c r="AE78">
        <v>0.02</v>
      </c>
      <c r="AF78">
        <v>0.03</v>
      </c>
      <c r="AG78">
        <v>0.06</v>
      </c>
      <c r="AH78">
        <v>0.11</v>
      </c>
      <c r="AI78">
        <v>0.45</v>
      </c>
      <c r="AJ78">
        <v>0.93</v>
      </c>
      <c r="AK78">
        <v>1.76</v>
      </c>
      <c r="AL78">
        <v>2.31</v>
      </c>
      <c r="AM78">
        <v>2.73</v>
      </c>
      <c r="AN78">
        <v>3.25</v>
      </c>
      <c r="AO78">
        <v>3.5</v>
      </c>
    </row>
    <row r="79" spans="1:41" x14ac:dyDescent="0.2">
      <c r="A79" s="2">
        <v>42482</v>
      </c>
      <c r="B79">
        <v>0.19</v>
      </c>
      <c r="C79">
        <v>0.23</v>
      </c>
      <c r="D79">
        <v>0.38</v>
      </c>
      <c r="E79">
        <v>0.56000000000000005</v>
      </c>
      <c r="F79">
        <v>0.84</v>
      </c>
      <c r="G79">
        <v>1.01</v>
      </c>
      <c r="H79">
        <v>1.37</v>
      </c>
      <c r="I79">
        <v>1.67</v>
      </c>
      <c r="J79">
        <v>1.89</v>
      </c>
      <c r="K79">
        <v>2.2999999999999998</v>
      </c>
      <c r="L79">
        <v>2.7</v>
      </c>
      <c r="P79" s="2">
        <v>42116</v>
      </c>
      <c r="Q79">
        <v>0.01</v>
      </c>
      <c r="R79">
        <v>0.03</v>
      </c>
      <c r="S79">
        <v>0.1</v>
      </c>
      <c r="T79">
        <v>0.23</v>
      </c>
      <c r="U79">
        <v>0.56999999999999995</v>
      </c>
      <c r="V79">
        <v>0.91</v>
      </c>
      <c r="W79">
        <v>1.41</v>
      </c>
      <c r="X79">
        <v>1.75</v>
      </c>
      <c r="Y79">
        <v>1.99</v>
      </c>
      <c r="Z79">
        <v>2.42</v>
      </c>
      <c r="AA79">
        <v>2.66</v>
      </c>
      <c r="AD79" s="2">
        <v>41752</v>
      </c>
      <c r="AE79">
        <v>0.02</v>
      </c>
      <c r="AF79">
        <v>0.02</v>
      </c>
      <c r="AG79">
        <v>0.05</v>
      </c>
      <c r="AH79">
        <v>0.11</v>
      </c>
      <c r="AI79">
        <v>0.43</v>
      </c>
      <c r="AJ79">
        <v>0.91</v>
      </c>
      <c r="AK79">
        <v>1.73</v>
      </c>
      <c r="AL79">
        <v>2.2799999999999998</v>
      </c>
      <c r="AM79">
        <v>2.7</v>
      </c>
      <c r="AN79">
        <v>3.22</v>
      </c>
      <c r="AO79">
        <v>3.47</v>
      </c>
    </row>
    <row r="80" spans="1:41" x14ac:dyDescent="0.2">
      <c r="A80" s="2">
        <v>42485</v>
      </c>
      <c r="B80">
        <v>0.17</v>
      </c>
      <c r="C80">
        <v>0.25</v>
      </c>
      <c r="D80">
        <v>0.4</v>
      </c>
      <c r="E80">
        <v>0.56999999999999995</v>
      </c>
      <c r="F80">
        <v>0.85</v>
      </c>
      <c r="G80">
        <v>1.01</v>
      </c>
      <c r="H80">
        <v>1.38</v>
      </c>
      <c r="I80">
        <v>1.69</v>
      </c>
      <c r="J80">
        <v>1.91</v>
      </c>
      <c r="K80">
        <v>2.3199999999999998</v>
      </c>
      <c r="L80">
        <v>2.72</v>
      </c>
      <c r="P80" s="2">
        <v>42117</v>
      </c>
      <c r="Q80">
        <v>0.01</v>
      </c>
      <c r="R80">
        <v>0.03</v>
      </c>
      <c r="S80">
        <v>0.09</v>
      </c>
      <c r="T80">
        <v>0.24</v>
      </c>
      <c r="U80">
        <v>0.55000000000000004</v>
      </c>
      <c r="V80">
        <v>0.87</v>
      </c>
      <c r="W80">
        <v>1.37</v>
      </c>
      <c r="X80">
        <v>1.7</v>
      </c>
      <c r="Y80">
        <v>1.96</v>
      </c>
      <c r="Z80">
        <v>2.38</v>
      </c>
      <c r="AA80">
        <v>2.63</v>
      </c>
      <c r="AD80" s="2">
        <v>41753</v>
      </c>
      <c r="AE80">
        <v>0</v>
      </c>
      <c r="AF80">
        <v>0.01</v>
      </c>
      <c r="AG80">
        <v>0.04</v>
      </c>
      <c r="AH80">
        <v>0.1</v>
      </c>
      <c r="AI80">
        <v>0.43</v>
      </c>
      <c r="AJ80">
        <v>0.91</v>
      </c>
      <c r="AK80">
        <v>1.74</v>
      </c>
      <c r="AL80">
        <v>2.2999999999999998</v>
      </c>
      <c r="AM80">
        <v>2.7</v>
      </c>
      <c r="AN80">
        <v>3.22</v>
      </c>
      <c r="AO80">
        <v>3.46</v>
      </c>
    </row>
    <row r="81" spans="1:41" x14ac:dyDescent="0.2">
      <c r="A81" s="2">
        <v>42486</v>
      </c>
      <c r="B81">
        <v>0.19</v>
      </c>
      <c r="C81">
        <v>0.24</v>
      </c>
      <c r="D81">
        <v>0.43</v>
      </c>
      <c r="E81">
        <v>0.61</v>
      </c>
      <c r="F81">
        <v>0.86</v>
      </c>
      <c r="G81">
        <v>1.04</v>
      </c>
      <c r="H81">
        <v>1.4</v>
      </c>
      <c r="I81">
        <v>1.72</v>
      </c>
      <c r="J81">
        <v>1.94</v>
      </c>
      <c r="K81">
        <v>2.35</v>
      </c>
      <c r="L81">
        <v>2.76</v>
      </c>
      <c r="P81" s="2">
        <v>42118</v>
      </c>
      <c r="Q81">
        <v>0.03</v>
      </c>
      <c r="R81">
        <v>0.03</v>
      </c>
      <c r="S81">
        <v>0.1</v>
      </c>
      <c r="T81">
        <v>0.24</v>
      </c>
      <c r="U81">
        <v>0.54</v>
      </c>
      <c r="V81">
        <v>0.84</v>
      </c>
      <c r="W81">
        <v>1.34</v>
      </c>
      <c r="X81">
        <v>1.68</v>
      </c>
      <c r="Y81">
        <v>1.93</v>
      </c>
      <c r="Z81">
        <v>2.36</v>
      </c>
      <c r="AA81">
        <v>2.62</v>
      </c>
      <c r="AD81" s="2">
        <v>41754</v>
      </c>
      <c r="AE81">
        <v>0.01</v>
      </c>
      <c r="AF81">
        <v>0.03</v>
      </c>
      <c r="AG81">
        <v>0.04</v>
      </c>
      <c r="AH81">
        <v>0.11</v>
      </c>
      <c r="AI81">
        <v>0.43</v>
      </c>
      <c r="AJ81">
        <v>0.9</v>
      </c>
      <c r="AK81">
        <v>1.72</v>
      </c>
      <c r="AL81">
        <v>2.2799999999999998</v>
      </c>
      <c r="AM81">
        <v>2.68</v>
      </c>
      <c r="AN81">
        <v>3.2</v>
      </c>
      <c r="AO81">
        <v>3.45</v>
      </c>
    </row>
    <row r="82" spans="1:41" x14ac:dyDescent="0.2">
      <c r="A82" s="2">
        <v>42487</v>
      </c>
      <c r="B82">
        <v>0.18</v>
      </c>
      <c r="C82">
        <v>0.24</v>
      </c>
      <c r="D82">
        <v>0.4</v>
      </c>
      <c r="E82">
        <v>0.57999999999999996</v>
      </c>
      <c r="F82">
        <v>0.83</v>
      </c>
      <c r="G82">
        <v>0.99</v>
      </c>
      <c r="H82">
        <v>1.33</v>
      </c>
      <c r="I82">
        <v>1.64</v>
      </c>
      <c r="J82">
        <v>1.87</v>
      </c>
      <c r="K82">
        <v>2.2999999999999998</v>
      </c>
      <c r="L82">
        <v>2.71</v>
      </c>
      <c r="P82" s="2">
        <v>42121</v>
      </c>
      <c r="Q82">
        <v>0.01</v>
      </c>
      <c r="R82">
        <v>0.02</v>
      </c>
      <c r="S82">
        <v>0.1</v>
      </c>
      <c r="T82">
        <v>0.25</v>
      </c>
      <c r="U82">
        <v>0.54</v>
      </c>
      <c r="V82">
        <v>0.87</v>
      </c>
      <c r="W82">
        <v>1.36</v>
      </c>
      <c r="X82">
        <v>1.69</v>
      </c>
      <c r="Y82">
        <v>1.94</v>
      </c>
      <c r="Z82">
        <v>2.36</v>
      </c>
      <c r="AA82">
        <v>2.61</v>
      </c>
      <c r="AD82" s="2">
        <v>41757</v>
      </c>
      <c r="AE82">
        <v>0</v>
      </c>
      <c r="AF82">
        <v>0.03</v>
      </c>
      <c r="AG82">
        <v>0.05</v>
      </c>
      <c r="AH82">
        <v>0.1</v>
      </c>
      <c r="AI82">
        <v>0.44</v>
      </c>
      <c r="AJ82">
        <v>0.9</v>
      </c>
      <c r="AK82">
        <v>1.73</v>
      </c>
      <c r="AL82">
        <v>2.29</v>
      </c>
      <c r="AM82">
        <v>2.7</v>
      </c>
      <c r="AN82">
        <v>3.23</v>
      </c>
      <c r="AO82">
        <v>3.47</v>
      </c>
    </row>
    <row r="83" spans="1:41" x14ac:dyDescent="0.2">
      <c r="A83" s="2">
        <v>42488</v>
      </c>
      <c r="B83">
        <v>0.17</v>
      </c>
      <c r="C83">
        <v>0.22</v>
      </c>
      <c r="D83">
        <v>0.39</v>
      </c>
      <c r="E83">
        <v>0.56000000000000005</v>
      </c>
      <c r="F83">
        <v>0.78</v>
      </c>
      <c r="G83">
        <v>0.93</v>
      </c>
      <c r="H83">
        <v>1.28</v>
      </c>
      <c r="I83">
        <v>1.6</v>
      </c>
      <c r="J83">
        <v>1.84</v>
      </c>
      <c r="K83">
        <v>2.27</v>
      </c>
      <c r="L83">
        <v>2.68</v>
      </c>
      <c r="P83" s="2">
        <v>42122</v>
      </c>
      <c r="Q83">
        <v>0</v>
      </c>
      <c r="R83">
        <v>0.02</v>
      </c>
      <c r="S83">
        <v>0.09</v>
      </c>
      <c r="T83">
        <v>0.24</v>
      </c>
      <c r="U83">
        <v>0.56000000000000005</v>
      </c>
      <c r="V83">
        <v>0.9</v>
      </c>
      <c r="W83">
        <v>1.39</v>
      </c>
      <c r="X83">
        <v>1.75</v>
      </c>
      <c r="Y83">
        <v>2</v>
      </c>
      <c r="Z83">
        <v>2.42</v>
      </c>
      <c r="AA83">
        <v>2.68</v>
      </c>
      <c r="AD83" s="2">
        <v>41758</v>
      </c>
      <c r="AE83">
        <v>0.02</v>
      </c>
      <c r="AF83">
        <v>0.02</v>
      </c>
      <c r="AG83">
        <v>0.05</v>
      </c>
      <c r="AH83">
        <v>0.11</v>
      </c>
      <c r="AI83">
        <v>0.44</v>
      </c>
      <c r="AJ83">
        <v>0.91</v>
      </c>
      <c r="AK83">
        <v>1.74</v>
      </c>
      <c r="AL83">
        <v>2.29</v>
      </c>
      <c r="AM83">
        <v>2.71</v>
      </c>
      <c r="AN83">
        <v>3.25</v>
      </c>
      <c r="AO83">
        <v>3.49</v>
      </c>
    </row>
    <row r="84" spans="1:41" x14ac:dyDescent="0.2">
      <c r="A84" s="2">
        <v>42489</v>
      </c>
      <c r="B84">
        <v>0.16</v>
      </c>
      <c r="C84">
        <v>0.22</v>
      </c>
      <c r="D84">
        <v>0.4</v>
      </c>
      <c r="E84">
        <v>0.56000000000000005</v>
      </c>
      <c r="F84">
        <v>0.77</v>
      </c>
      <c r="G84">
        <v>0.92</v>
      </c>
      <c r="H84">
        <v>1.28</v>
      </c>
      <c r="I84">
        <v>1.6</v>
      </c>
      <c r="J84">
        <v>1.83</v>
      </c>
      <c r="K84">
        <v>2.2599999999999998</v>
      </c>
      <c r="L84">
        <v>2.66</v>
      </c>
      <c r="P84" s="2">
        <v>42123</v>
      </c>
      <c r="Q84">
        <v>0</v>
      </c>
      <c r="R84">
        <v>0.01</v>
      </c>
      <c r="S84">
        <v>7.0000000000000007E-2</v>
      </c>
      <c r="T84">
        <v>0.25</v>
      </c>
      <c r="U84">
        <v>0.56000000000000005</v>
      </c>
      <c r="V84">
        <v>0.91</v>
      </c>
      <c r="W84">
        <v>1.43</v>
      </c>
      <c r="X84">
        <v>1.8</v>
      </c>
      <c r="Y84">
        <v>2.06</v>
      </c>
      <c r="Z84">
        <v>2.4900000000000002</v>
      </c>
      <c r="AA84">
        <v>2.76</v>
      </c>
      <c r="AD84" s="2">
        <v>41759</v>
      </c>
      <c r="AE84">
        <v>0.02</v>
      </c>
      <c r="AF84">
        <v>0.03</v>
      </c>
      <c r="AG84">
        <v>0.05</v>
      </c>
      <c r="AH84">
        <v>0.11</v>
      </c>
      <c r="AI84">
        <v>0.42</v>
      </c>
      <c r="AJ84">
        <v>0.87</v>
      </c>
      <c r="AK84">
        <v>1.69</v>
      </c>
      <c r="AL84">
        <v>2.25</v>
      </c>
      <c r="AM84">
        <v>2.67</v>
      </c>
      <c r="AN84">
        <v>3.22</v>
      </c>
      <c r="AO84">
        <v>3.47</v>
      </c>
    </row>
    <row r="85" spans="1:41" x14ac:dyDescent="0.2">
      <c r="A85" s="2">
        <v>42492</v>
      </c>
      <c r="B85">
        <v>0.11</v>
      </c>
      <c r="C85">
        <v>0.22</v>
      </c>
      <c r="D85">
        <v>0.41</v>
      </c>
      <c r="E85">
        <v>0.55000000000000004</v>
      </c>
      <c r="F85">
        <v>0.8</v>
      </c>
      <c r="G85">
        <v>0.96</v>
      </c>
      <c r="H85">
        <v>1.32</v>
      </c>
      <c r="I85">
        <v>1.64</v>
      </c>
      <c r="J85">
        <v>1.88</v>
      </c>
      <c r="K85">
        <v>2.31</v>
      </c>
      <c r="L85">
        <v>2.71</v>
      </c>
      <c r="P85" s="2">
        <v>42124</v>
      </c>
      <c r="Q85">
        <v>0</v>
      </c>
      <c r="R85">
        <v>0.01</v>
      </c>
      <c r="S85">
        <v>0.06</v>
      </c>
      <c r="T85">
        <v>0.24</v>
      </c>
      <c r="U85">
        <v>0.57999999999999996</v>
      </c>
      <c r="V85">
        <v>0.91</v>
      </c>
      <c r="W85">
        <v>1.43</v>
      </c>
      <c r="X85">
        <v>1.79</v>
      </c>
      <c r="Y85">
        <v>2.0499999999999998</v>
      </c>
      <c r="Z85">
        <v>2.4900000000000002</v>
      </c>
      <c r="AA85">
        <v>2.75</v>
      </c>
      <c r="AD85" s="2">
        <v>41760</v>
      </c>
      <c r="AE85">
        <v>0.02</v>
      </c>
      <c r="AF85">
        <v>0.03</v>
      </c>
      <c r="AG85">
        <v>0.05</v>
      </c>
      <c r="AH85">
        <v>0.1</v>
      </c>
      <c r="AI85">
        <v>0.41</v>
      </c>
      <c r="AJ85">
        <v>0.86</v>
      </c>
      <c r="AK85">
        <v>1.66</v>
      </c>
      <c r="AL85">
        <v>2.21</v>
      </c>
      <c r="AM85">
        <v>2.63</v>
      </c>
      <c r="AN85">
        <v>3.16</v>
      </c>
      <c r="AO85">
        <v>3.41</v>
      </c>
    </row>
    <row r="86" spans="1:41" x14ac:dyDescent="0.2">
      <c r="A86" s="2">
        <v>42493</v>
      </c>
      <c r="B86">
        <v>0.18</v>
      </c>
      <c r="C86">
        <v>0.21</v>
      </c>
      <c r="D86">
        <v>0.4</v>
      </c>
      <c r="E86">
        <v>0.53</v>
      </c>
      <c r="F86">
        <v>0.75</v>
      </c>
      <c r="G86">
        <v>0.92</v>
      </c>
      <c r="H86">
        <v>1.25</v>
      </c>
      <c r="I86">
        <v>1.57</v>
      </c>
      <c r="J86">
        <v>1.81</v>
      </c>
      <c r="K86">
        <v>2.2400000000000002</v>
      </c>
      <c r="L86">
        <v>2.66</v>
      </c>
      <c r="P86" s="2">
        <v>42125</v>
      </c>
      <c r="Q86">
        <v>0</v>
      </c>
      <c r="R86">
        <v>0.01</v>
      </c>
      <c r="S86">
        <v>0.05</v>
      </c>
      <c r="T86">
        <v>0.25</v>
      </c>
      <c r="U86">
        <v>0.6</v>
      </c>
      <c r="V86">
        <v>0.97</v>
      </c>
      <c r="W86">
        <v>1.5</v>
      </c>
      <c r="X86">
        <v>1.87</v>
      </c>
      <c r="Y86">
        <v>2.12</v>
      </c>
      <c r="Z86">
        <v>2.57</v>
      </c>
      <c r="AA86">
        <v>2.82</v>
      </c>
      <c r="AD86" s="2">
        <v>41761</v>
      </c>
      <c r="AE86">
        <v>0.01</v>
      </c>
      <c r="AF86">
        <v>0.02</v>
      </c>
      <c r="AG86">
        <v>0.05</v>
      </c>
      <c r="AH86">
        <v>0.1</v>
      </c>
      <c r="AI86">
        <v>0.42</v>
      </c>
      <c r="AJ86">
        <v>0.89</v>
      </c>
      <c r="AK86">
        <v>1.67</v>
      </c>
      <c r="AL86">
        <v>2.2000000000000002</v>
      </c>
      <c r="AM86">
        <v>2.6</v>
      </c>
      <c r="AN86">
        <v>3.12</v>
      </c>
      <c r="AO86">
        <v>3.37</v>
      </c>
    </row>
    <row r="87" spans="1:41" x14ac:dyDescent="0.2">
      <c r="A87" s="2">
        <v>42494</v>
      </c>
      <c r="B87">
        <v>0.18</v>
      </c>
      <c r="C87">
        <v>0.19</v>
      </c>
      <c r="D87">
        <v>0.39</v>
      </c>
      <c r="E87">
        <v>0.52</v>
      </c>
      <c r="F87">
        <v>0.75</v>
      </c>
      <c r="G87">
        <v>0.89</v>
      </c>
      <c r="H87">
        <v>1.23</v>
      </c>
      <c r="I87">
        <v>1.55</v>
      </c>
      <c r="J87">
        <v>1.79</v>
      </c>
      <c r="K87">
        <v>2.2200000000000002</v>
      </c>
      <c r="L87">
        <v>2.64</v>
      </c>
      <c r="P87" s="2">
        <v>42128</v>
      </c>
      <c r="Q87">
        <v>0.01</v>
      </c>
      <c r="R87">
        <v>0.02</v>
      </c>
      <c r="S87">
        <v>0.08</v>
      </c>
      <c r="T87">
        <v>0.25</v>
      </c>
      <c r="U87">
        <v>0.6</v>
      </c>
      <c r="V87">
        <v>0.96</v>
      </c>
      <c r="W87">
        <v>1.51</v>
      </c>
      <c r="X87">
        <v>1.9</v>
      </c>
      <c r="Y87">
        <v>2.16</v>
      </c>
      <c r="Z87">
        <v>2.62</v>
      </c>
      <c r="AA87">
        <v>2.88</v>
      </c>
      <c r="AD87" s="2">
        <v>41764</v>
      </c>
      <c r="AE87">
        <v>0.01</v>
      </c>
      <c r="AF87">
        <v>0.03</v>
      </c>
      <c r="AG87">
        <v>0.05</v>
      </c>
      <c r="AH87">
        <v>0.11</v>
      </c>
      <c r="AI87">
        <v>0.43</v>
      </c>
      <c r="AJ87">
        <v>0.9</v>
      </c>
      <c r="AK87">
        <v>1.68</v>
      </c>
      <c r="AL87">
        <v>2.2200000000000002</v>
      </c>
      <c r="AM87">
        <v>2.63</v>
      </c>
      <c r="AN87">
        <v>3.16</v>
      </c>
      <c r="AO87">
        <v>3.41</v>
      </c>
    </row>
    <row r="88" spans="1:41" x14ac:dyDescent="0.2">
      <c r="A88" s="2">
        <v>42495</v>
      </c>
      <c r="B88">
        <v>0.2</v>
      </c>
      <c r="C88">
        <v>0.2</v>
      </c>
      <c r="D88">
        <v>0.39</v>
      </c>
      <c r="E88">
        <v>0.51</v>
      </c>
      <c r="F88">
        <v>0.72</v>
      </c>
      <c r="G88">
        <v>0.87</v>
      </c>
      <c r="H88">
        <v>1.2</v>
      </c>
      <c r="I88">
        <v>1.52</v>
      </c>
      <c r="J88">
        <v>1.76</v>
      </c>
      <c r="K88">
        <v>2.17</v>
      </c>
      <c r="L88">
        <v>2.6</v>
      </c>
      <c r="P88" s="2">
        <v>42129</v>
      </c>
      <c r="Q88">
        <v>0.01</v>
      </c>
      <c r="R88">
        <v>0.01</v>
      </c>
      <c r="S88">
        <v>0.08</v>
      </c>
      <c r="T88">
        <v>0.24</v>
      </c>
      <c r="U88">
        <v>0.62</v>
      </c>
      <c r="V88">
        <v>1</v>
      </c>
      <c r="W88">
        <v>1.54</v>
      </c>
      <c r="X88">
        <v>1.92</v>
      </c>
      <c r="Y88">
        <v>2.19</v>
      </c>
      <c r="Z88">
        <v>2.64</v>
      </c>
      <c r="AA88">
        <v>2.9</v>
      </c>
      <c r="AD88" s="2">
        <v>41765</v>
      </c>
      <c r="AE88">
        <v>0.03</v>
      </c>
      <c r="AF88">
        <v>0.03</v>
      </c>
      <c r="AG88">
        <v>0.05</v>
      </c>
      <c r="AH88">
        <v>0.1</v>
      </c>
      <c r="AI88">
        <v>0.43</v>
      </c>
      <c r="AJ88">
        <v>0.92</v>
      </c>
      <c r="AK88">
        <v>1.68</v>
      </c>
      <c r="AL88">
        <v>2.2000000000000002</v>
      </c>
      <c r="AM88">
        <v>2.61</v>
      </c>
      <c r="AN88">
        <v>3.13</v>
      </c>
      <c r="AO88">
        <v>3.38</v>
      </c>
    </row>
    <row r="89" spans="1:41" x14ac:dyDescent="0.2">
      <c r="A89" s="2">
        <v>42496</v>
      </c>
      <c r="B89">
        <v>0.2</v>
      </c>
      <c r="C89">
        <v>0.19</v>
      </c>
      <c r="D89">
        <v>0.39</v>
      </c>
      <c r="E89">
        <v>0.51</v>
      </c>
      <c r="F89">
        <v>0.74</v>
      </c>
      <c r="G89">
        <v>0.9</v>
      </c>
      <c r="H89">
        <v>1.23</v>
      </c>
      <c r="I89">
        <v>1.55</v>
      </c>
      <c r="J89">
        <v>1.79</v>
      </c>
      <c r="K89">
        <v>2.2000000000000002</v>
      </c>
      <c r="L89">
        <v>2.62</v>
      </c>
      <c r="P89" s="2">
        <v>42130</v>
      </c>
      <c r="Q89">
        <v>0.02</v>
      </c>
      <c r="R89">
        <v>0.02</v>
      </c>
      <c r="S89">
        <v>0.08</v>
      </c>
      <c r="T89">
        <v>0.25</v>
      </c>
      <c r="U89">
        <v>0.65</v>
      </c>
      <c r="V89">
        <v>1.03</v>
      </c>
      <c r="W89">
        <v>1.58</v>
      </c>
      <c r="X89">
        <v>1.97</v>
      </c>
      <c r="Y89">
        <v>2.25</v>
      </c>
      <c r="Z89">
        <v>2.72</v>
      </c>
      <c r="AA89">
        <v>2.98</v>
      </c>
      <c r="AD89" s="2">
        <v>41766</v>
      </c>
      <c r="AE89">
        <v>0.03</v>
      </c>
      <c r="AF89">
        <v>0.03</v>
      </c>
      <c r="AG89">
        <v>0.05</v>
      </c>
      <c r="AH89">
        <v>0.1</v>
      </c>
      <c r="AI89">
        <v>0.41</v>
      </c>
      <c r="AJ89">
        <v>0.89</v>
      </c>
      <c r="AK89">
        <v>1.65</v>
      </c>
      <c r="AL89">
        <v>2.1800000000000002</v>
      </c>
      <c r="AM89">
        <v>2.62</v>
      </c>
      <c r="AN89">
        <v>3.12</v>
      </c>
      <c r="AO89">
        <v>3.4</v>
      </c>
    </row>
    <row r="90" spans="1:41" x14ac:dyDescent="0.2">
      <c r="A90" s="2">
        <v>42499</v>
      </c>
      <c r="B90">
        <v>0.21</v>
      </c>
      <c r="C90">
        <v>0.24</v>
      </c>
      <c r="D90">
        <v>0.38</v>
      </c>
      <c r="E90">
        <v>0.51</v>
      </c>
      <c r="F90">
        <v>0.72</v>
      </c>
      <c r="G90">
        <v>0.86</v>
      </c>
      <c r="H90">
        <v>1.2</v>
      </c>
      <c r="I90">
        <v>1.51</v>
      </c>
      <c r="J90">
        <v>1.77</v>
      </c>
      <c r="K90">
        <v>2.1800000000000002</v>
      </c>
      <c r="L90">
        <v>2.61</v>
      </c>
      <c r="P90" s="2">
        <v>42131</v>
      </c>
      <c r="Q90">
        <v>0.01</v>
      </c>
      <c r="R90">
        <v>0.01</v>
      </c>
      <c r="S90">
        <v>0.08</v>
      </c>
      <c r="T90">
        <v>0.24</v>
      </c>
      <c r="U90">
        <v>0.63</v>
      </c>
      <c r="V90">
        <v>1.02</v>
      </c>
      <c r="W90">
        <v>1.55</v>
      </c>
      <c r="X90">
        <v>1.93</v>
      </c>
      <c r="Y90">
        <v>2.1800000000000002</v>
      </c>
      <c r="Z90">
        <v>2.63</v>
      </c>
      <c r="AA90">
        <v>2.9</v>
      </c>
      <c r="AD90" s="2">
        <v>41767</v>
      </c>
      <c r="AE90">
        <v>0.02</v>
      </c>
      <c r="AF90">
        <v>0.03</v>
      </c>
      <c r="AG90">
        <v>0.05</v>
      </c>
      <c r="AH90">
        <v>0.1</v>
      </c>
      <c r="AI90">
        <v>0.4</v>
      </c>
      <c r="AJ90">
        <v>0.86</v>
      </c>
      <c r="AK90">
        <v>1.63</v>
      </c>
      <c r="AL90">
        <v>2.16</v>
      </c>
      <c r="AM90">
        <v>2.61</v>
      </c>
      <c r="AN90">
        <v>3.17</v>
      </c>
      <c r="AO90">
        <v>3.45</v>
      </c>
    </row>
    <row r="91" spans="1:41" x14ac:dyDescent="0.2">
      <c r="A91" s="2">
        <v>42500</v>
      </c>
      <c r="B91">
        <v>0.25</v>
      </c>
      <c r="C91">
        <v>0.24</v>
      </c>
      <c r="D91">
        <v>0.36</v>
      </c>
      <c r="E91">
        <v>0.52</v>
      </c>
      <c r="F91">
        <v>0.72</v>
      </c>
      <c r="G91">
        <v>0.88</v>
      </c>
      <c r="H91">
        <v>1.2</v>
      </c>
      <c r="I91">
        <v>1.52</v>
      </c>
      <c r="J91">
        <v>1.77</v>
      </c>
      <c r="K91">
        <v>2.1800000000000002</v>
      </c>
      <c r="L91">
        <v>2.61</v>
      </c>
      <c r="P91" s="2">
        <v>42132</v>
      </c>
      <c r="Q91">
        <v>0.01</v>
      </c>
      <c r="R91">
        <v>0.01</v>
      </c>
      <c r="S91">
        <v>0.08</v>
      </c>
      <c r="T91">
        <v>0.23</v>
      </c>
      <c r="U91">
        <v>0.59</v>
      </c>
      <c r="V91">
        <v>0.96</v>
      </c>
      <c r="W91">
        <v>1.5</v>
      </c>
      <c r="X91">
        <v>1.89</v>
      </c>
      <c r="Y91">
        <v>2.16</v>
      </c>
      <c r="Z91">
        <v>2.63</v>
      </c>
      <c r="AA91">
        <v>2.9</v>
      </c>
      <c r="AD91" s="2">
        <v>41768</v>
      </c>
      <c r="AE91">
        <v>0.02</v>
      </c>
      <c r="AF91">
        <v>0.03</v>
      </c>
      <c r="AG91">
        <v>0.05</v>
      </c>
      <c r="AH91">
        <v>0.1</v>
      </c>
      <c r="AI91">
        <v>0.4</v>
      </c>
      <c r="AJ91">
        <v>0.86</v>
      </c>
      <c r="AK91">
        <v>1.63</v>
      </c>
      <c r="AL91">
        <v>2.17</v>
      </c>
      <c r="AM91">
        <v>2.62</v>
      </c>
      <c r="AN91">
        <v>3.18</v>
      </c>
      <c r="AO91">
        <v>3.47</v>
      </c>
    </row>
    <row r="92" spans="1:41" x14ac:dyDescent="0.2">
      <c r="A92" s="2">
        <v>42501</v>
      </c>
      <c r="B92">
        <v>0.25</v>
      </c>
      <c r="C92">
        <v>0.26</v>
      </c>
      <c r="D92">
        <v>0.37</v>
      </c>
      <c r="E92">
        <v>0.53</v>
      </c>
      <c r="F92">
        <v>0.74</v>
      </c>
      <c r="G92">
        <v>0.87</v>
      </c>
      <c r="H92">
        <v>1.2</v>
      </c>
      <c r="I92">
        <v>1.51</v>
      </c>
      <c r="J92">
        <v>1.73</v>
      </c>
      <c r="K92">
        <v>2.15</v>
      </c>
      <c r="L92">
        <v>2.58</v>
      </c>
      <c r="P92" s="2">
        <v>42135</v>
      </c>
      <c r="Q92">
        <v>0.02</v>
      </c>
      <c r="R92">
        <v>0.02</v>
      </c>
      <c r="S92">
        <v>0.09</v>
      </c>
      <c r="T92">
        <v>0.25</v>
      </c>
      <c r="U92">
        <v>0.62</v>
      </c>
      <c r="V92">
        <v>1.02</v>
      </c>
      <c r="W92">
        <v>1.59</v>
      </c>
      <c r="X92">
        <v>2</v>
      </c>
      <c r="Y92">
        <v>2.2799999999999998</v>
      </c>
      <c r="Z92">
        <v>2.76</v>
      </c>
      <c r="AA92">
        <v>3.03</v>
      </c>
      <c r="AD92" s="2">
        <v>41771</v>
      </c>
      <c r="AE92">
        <v>0.02</v>
      </c>
      <c r="AF92">
        <v>0.03</v>
      </c>
      <c r="AG92">
        <v>0.05</v>
      </c>
      <c r="AH92">
        <v>0.09</v>
      </c>
      <c r="AI92">
        <v>0.41</v>
      </c>
      <c r="AJ92">
        <v>0.87</v>
      </c>
      <c r="AK92">
        <v>1.67</v>
      </c>
      <c r="AL92">
        <v>2.21</v>
      </c>
      <c r="AM92">
        <v>2.66</v>
      </c>
      <c r="AN92">
        <v>3.21</v>
      </c>
      <c r="AO92">
        <v>3.49</v>
      </c>
    </row>
    <row r="93" spans="1:41" x14ac:dyDescent="0.2">
      <c r="A93" s="2">
        <v>42502</v>
      </c>
      <c r="B93">
        <v>0.25</v>
      </c>
      <c r="C93">
        <v>0.27</v>
      </c>
      <c r="D93">
        <v>0.37</v>
      </c>
      <c r="E93">
        <v>0.54</v>
      </c>
      <c r="F93">
        <v>0.76</v>
      </c>
      <c r="G93">
        <v>0.92</v>
      </c>
      <c r="H93">
        <v>1.24</v>
      </c>
      <c r="I93">
        <v>1.54</v>
      </c>
      <c r="J93">
        <v>1.75</v>
      </c>
      <c r="K93">
        <v>2.1800000000000002</v>
      </c>
      <c r="L93">
        <v>2.6</v>
      </c>
      <c r="P93" s="2">
        <v>42136</v>
      </c>
      <c r="Q93">
        <v>0.01</v>
      </c>
      <c r="R93">
        <v>0.03</v>
      </c>
      <c r="S93">
        <v>0.09</v>
      </c>
      <c r="T93">
        <v>0.25</v>
      </c>
      <c r="U93">
        <v>0.61</v>
      </c>
      <c r="V93">
        <v>1</v>
      </c>
      <c r="W93">
        <v>1.58</v>
      </c>
      <c r="X93">
        <v>2</v>
      </c>
      <c r="Y93">
        <v>2.2799999999999998</v>
      </c>
      <c r="Z93">
        <v>2.75</v>
      </c>
      <c r="AA93">
        <v>3.02</v>
      </c>
      <c r="AD93" s="2">
        <v>41772</v>
      </c>
      <c r="AE93">
        <v>0.03</v>
      </c>
      <c r="AF93">
        <v>0.03</v>
      </c>
      <c r="AG93">
        <v>0.05</v>
      </c>
      <c r="AH93">
        <v>0.1</v>
      </c>
      <c r="AI93">
        <v>0.39</v>
      </c>
      <c r="AJ93">
        <v>0.84</v>
      </c>
      <c r="AK93">
        <v>1.62</v>
      </c>
      <c r="AL93">
        <v>2.16</v>
      </c>
      <c r="AM93">
        <v>2.61</v>
      </c>
      <c r="AN93">
        <v>3.17</v>
      </c>
      <c r="AO93">
        <v>3.45</v>
      </c>
    </row>
    <row r="94" spans="1:41" x14ac:dyDescent="0.2">
      <c r="A94" s="2">
        <v>42503</v>
      </c>
      <c r="B94">
        <v>0.25</v>
      </c>
      <c r="C94">
        <v>0.28999999999999998</v>
      </c>
      <c r="D94">
        <v>0.38</v>
      </c>
      <c r="E94">
        <v>0.55000000000000004</v>
      </c>
      <c r="F94">
        <v>0.76</v>
      </c>
      <c r="G94">
        <v>0.91</v>
      </c>
      <c r="H94">
        <v>1.22</v>
      </c>
      <c r="I94">
        <v>1.51</v>
      </c>
      <c r="J94">
        <v>1.71</v>
      </c>
      <c r="K94">
        <v>2.14</v>
      </c>
      <c r="L94">
        <v>2.5499999999999998</v>
      </c>
      <c r="P94" s="2">
        <v>42137</v>
      </c>
      <c r="Q94">
        <v>0.02</v>
      </c>
      <c r="R94">
        <v>0.02</v>
      </c>
      <c r="S94">
        <v>0.09</v>
      </c>
      <c r="T94">
        <v>0.24</v>
      </c>
      <c r="U94">
        <v>0.59</v>
      </c>
      <c r="V94">
        <v>0.97</v>
      </c>
      <c r="W94">
        <v>1.57</v>
      </c>
      <c r="X94">
        <v>2</v>
      </c>
      <c r="Y94">
        <v>2.27</v>
      </c>
      <c r="Z94">
        <v>2.79</v>
      </c>
      <c r="AA94">
        <v>3.07</v>
      </c>
      <c r="AD94" s="2">
        <v>41773</v>
      </c>
      <c r="AE94">
        <v>0.02</v>
      </c>
      <c r="AF94">
        <v>0.03</v>
      </c>
      <c r="AG94">
        <v>0.05</v>
      </c>
      <c r="AH94">
        <v>0.1</v>
      </c>
      <c r="AI94">
        <v>0.39</v>
      </c>
      <c r="AJ94">
        <v>0.81</v>
      </c>
      <c r="AK94">
        <v>1.57</v>
      </c>
      <c r="AL94">
        <v>2.1</v>
      </c>
      <c r="AM94">
        <v>2.54</v>
      </c>
      <c r="AN94">
        <v>3.09</v>
      </c>
      <c r="AO94">
        <v>3.37</v>
      </c>
    </row>
    <row r="95" spans="1:41" x14ac:dyDescent="0.2">
      <c r="A95" s="2">
        <v>42506</v>
      </c>
      <c r="B95">
        <v>0.21</v>
      </c>
      <c r="C95">
        <v>0.28000000000000003</v>
      </c>
      <c r="D95">
        <v>0.38</v>
      </c>
      <c r="E95">
        <v>0.56999999999999995</v>
      </c>
      <c r="F95">
        <v>0.79</v>
      </c>
      <c r="G95">
        <v>0.94</v>
      </c>
      <c r="H95">
        <v>1.26</v>
      </c>
      <c r="I95">
        <v>1.55</v>
      </c>
      <c r="J95">
        <v>1.75</v>
      </c>
      <c r="K95">
        <v>2.1800000000000002</v>
      </c>
      <c r="L95">
        <v>2.59</v>
      </c>
      <c r="P95" s="2">
        <v>42138</v>
      </c>
      <c r="Q95">
        <v>0</v>
      </c>
      <c r="R95">
        <v>0.01</v>
      </c>
      <c r="S95">
        <v>0.08</v>
      </c>
      <c r="T95">
        <v>0.23</v>
      </c>
      <c r="U95">
        <v>0.56000000000000005</v>
      </c>
      <c r="V95">
        <v>0.91</v>
      </c>
      <c r="W95">
        <v>1.51</v>
      </c>
      <c r="X95">
        <v>1.94</v>
      </c>
      <c r="Y95">
        <v>2.23</v>
      </c>
      <c r="Z95">
        <v>2.76</v>
      </c>
      <c r="AA95">
        <v>3.03</v>
      </c>
      <c r="AD95" s="2">
        <v>41774</v>
      </c>
      <c r="AE95">
        <v>0.01</v>
      </c>
      <c r="AF95">
        <v>0.03</v>
      </c>
      <c r="AG95">
        <v>0.05</v>
      </c>
      <c r="AH95">
        <v>0.09</v>
      </c>
      <c r="AI95">
        <v>0.38</v>
      </c>
      <c r="AJ95">
        <v>0.8</v>
      </c>
      <c r="AK95">
        <v>1.55</v>
      </c>
      <c r="AL95">
        <v>2.0499999999999998</v>
      </c>
      <c r="AM95">
        <v>2.5</v>
      </c>
      <c r="AN95">
        <v>3.05</v>
      </c>
      <c r="AO95">
        <v>3.33</v>
      </c>
    </row>
    <row r="96" spans="1:41" x14ac:dyDescent="0.2">
      <c r="A96" s="2">
        <v>42507</v>
      </c>
      <c r="B96">
        <v>0.25</v>
      </c>
      <c r="C96">
        <v>0.28000000000000003</v>
      </c>
      <c r="D96">
        <v>0.4</v>
      </c>
      <c r="E96">
        <v>0.57999999999999996</v>
      </c>
      <c r="F96">
        <v>0.82</v>
      </c>
      <c r="G96">
        <v>0.97</v>
      </c>
      <c r="H96">
        <v>1.29</v>
      </c>
      <c r="I96">
        <v>1.57</v>
      </c>
      <c r="J96">
        <v>1.76</v>
      </c>
      <c r="K96">
        <v>2.1800000000000002</v>
      </c>
      <c r="L96">
        <v>2.59</v>
      </c>
      <c r="P96" s="2">
        <v>42139</v>
      </c>
      <c r="Q96">
        <v>0.02</v>
      </c>
      <c r="R96">
        <v>0.02</v>
      </c>
      <c r="S96">
        <v>0.09</v>
      </c>
      <c r="T96">
        <v>0.23</v>
      </c>
      <c r="U96">
        <v>0.55000000000000004</v>
      </c>
      <c r="V96">
        <v>0.9</v>
      </c>
      <c r="W96">
        <v>1.46</v>
      </c>
      <c r="X96">
        <v>1.87</v>
      </c>
      <c r="Y96">
        <v>2.14</v>
      </c>
      <c r="Z96">
        <v>2.66</v>
      </c>
      <c r="AA96">
        <v>2.93</v>
      </c>
      <c r="AD96" s="2">
        <v>41775</v>
      </c>
      <c r="AE96">
        <v>0.01</v>
      </c>
      <c r="AF96">
        <v>0.03</v>
      </c>
      <c r="AG96">
        <v>0.05</v>
      </c>
      <c r="AH96">
        <v>0.09</v>
      </c>
      <c r="AI96">
        <v>0.38</v>
      </c>
      <c r="AJ96">
        <v>0.8</v>
      </c>
      <c r="AK96">
        <v>1.56</v>
      </c>
      <c r="AL96">
        <v>2.08</v>
      </c>
      <c r="AM96">
        <v>2.52</v>
      </c>
      <c r="AN96">
        <v>3.07</v>
      </c>
      <c r="AO96">
        <v>3.34</v>
      </c>
    </row>
    <row r="97" spans="1:41" x14ac:dyDescent="0.2">
      <c r="A97" s="2">
        <v>42508</v>
      </c>
      <c r="B97">
        <v>0.25</v>
      </c>
      <c r="C97">
        <v>0.3</v>
      </c>
      <c r="D97">
        <v>0.43</v>
      </c>
      <c r="E97">
        <v>0.63</v>
      </c>
      <c r="F97">
        <v>0.9</v>
      </c>
      <c r="G97">
        <v>1.08</v>
      </c>
      <c r="H97">
        <v>1.41</v>
      </c>
      <c r="I97">
        <v>1.69</v>
      </c>
      <c r="J97">
        <v>1.87</v>
      </c>
      <c r="K97">
        <v>2.27</v>
      </c>
      <c r="L97">
        <v>2.67</v>
      </c>
      <c r="P97" s="2">
        <v>42142</v>
      </c>
      <c r="Q97">
        <v>0.01</v>
      </c>
      <c r="R97">
        <v>0.02</v>
      </c>
      <c r="S97">
        <v>0.08</v>
      </c>
      <c r="T97">
        <v>0.22</v>
      </c>
      <c r="U97">
        <v>0.57999999999999996</v>
      </c>
      <c r="V97">
        <v>0.95</v>
      </c>
      <c r="W97">
        <v>1.54</v>
      </c>
      <c r="X97">
        <v>1.95</v>
      </c>
      <c r="Y97">
        <v>2.23</v>
      </c>
      <c r="Z97">
        <v>2.75</v>
      </c>
      <c r="AA97">
        <v>3.02</v>
      </c>
      <c r="AD97" s="2">
        <v>41778</v>
      </c>
      <c r="AE97">
        <v>0.01</v>
      </c>
      <c r="AF97">
        <v>0.03</v>
      </c>
      <c r="AG97">
        <v>0.05</v>
      </c>
      <c r="AH97">
        <v>0.09</v>
      </c>
      <c r="AI97">
        <v>0.36</v>
      </c>
      <c r="AJ97">
        <v>0.79</v>
      </c>
      <c r="AK97">
        <v>1.56</v>
      </c>
      <c r="AL97">
        <v>2.09</v>
      </c>
      <c r="AM97">
        <v>2.54</v>
      </c>
      <c r="AN97">
        <v>3.11</v>
      </c>
      <c r="AO97">
        <v>3.39</v>
      </c>
    </row>
    <row r="98" spans="1:41" x14ac:dyDescent="0.2">
      <c r="A98" s="2">
        <v>42509</v>
      </c>
      <c r="B98">
        <v>0.25</v>
      </c>
      <c r="C98">
        <v>0.31</v>
      </c>
      <c r="D98">
        <v>0.43</v>
      </c>
      <c r="E98">
        <v>0.64</v>
      </c>
      <c r="F98">
        <v>0.89</v>
      </c>
      <c r="G98">
        <v>1.06</v>
      </c>
      <c r="H98">
        <v>1.38</v>
      </c>
      <c r="I98">
        <v>1.67</v>
      </c>
      <c r="J98">
        <v>1.85</v>
      </c>
      <c r="K98">
        <v>2.2400000000000002</v>
      </c>
      <c r="L98">
        <v>2.64</v>
      </c>
      <c r="P98" s="2">
        <v>42143</v>
      </c>
      <c r="Q98">
        <v>0.02</v>
      </c>
      <c r="R98">
        <v>0.02</v>
      </c>
      <c r="S98">
        <v>7.0000000000000007E-2</v>
      </c>
      <c r="T98">
        <v>0.23</v>
      </c>
      <c r="U98">
        <v>0.63</v>
      </c>
      <c r="V98">
        <v>1.01</v>
      </c>
      <c r="W98">
        <v>1.6</v>
      </c>
      <c r="X98">
        <v>2.0099999999999998</v>
      </c>
      <c r="Y98">
        <v>2.27</v>
      </c>
      <c r="Z98">
        <v>2.79</v>
      </c>
      <c r="AA98">
        <v>3.05</v>
      </c>
      <c r="AD98" s="2">
        <v>41779</v>
      </c>
      <c r="AE98">
        <v>0.04</v>
      </c>
      <c r="AF98">
        <v>0.03</v>
      </c>
      <c r="AG98">
        <v>0.06</v>
      </c>
      <c r="AH98">
        <v>0.09</v>
      </c>
      <c r="AI98">
        <v>0.35</v>
      </c>
      <c r="AJ98">
        <v>0.77</v>
      </c>
      <c r="AK98">
        <v>1.53</v>
      </c>
      <c r="AL98">
        <v>2.06</v>
      </c>
      <c r="AM98">
        <v>2.52</v>
      </c>
      <c r="AN98">
        <v>3.1</v>
      </c>
      <c r="AO98">
        <v>3.38</v>
      </c>
    </row>
    <row r="99" spans="1:41" x14ac:dyDescent="0.2">
      <c r="A99" s="2">
        <v>42510</v>
      </c>
      <c r="B99">
        <v>0.26</v>
      </c>
      <c r="C99">
        <v>0.33</v>
      </c>
      <c r="D99">
        <v>0.46</v>
      </c>
      <c r="E99">
        <v>0.67</v>
      </c>
      <c r="F99">
        <v>0.89</v>
      </c>
      <c r="G99">
        <v>1.05</v>
      </c>
      <c r="H99">
        <v>1.38</v>
      </c>
      <c r="I99">
        <v>1.65</v>
      </c>
      <c r="J99">
        <v>1.85</v>
      </c>
      <c r="K99">
        <v>2.2400000000000002</v>
      </c>
      <c r="L99">
        <v>2.63</v>
      </c>
      <c r="P99" s="2">
        <v>42144</v>
      </c>
      <c r="Q99">
        <v>0.02</v>
      </c>
      <c r="R99">
        <v>0.02</v>
      </c>
      <c r="S99">
        <v>0.08</v>
      </c>
      <c r="T99">
        <v>0.23</v>
      </c>
      <c r="U99">
        <v>0.6</v>
      </c>
      <c r="V99">
        <v>0.98</v>
      </c>
      <c r="W99">
        <v>1.57</v>
      </c>
      <c r="X99">
        <v>1.98</v>
      </c>
      <c r="Y99">
        <v>2.2599999999999998</v>
      </c>
      <c r="Z99">
        <v>2.79</v>
      </c>
      <c r="AA99">
        <v>3.06</v>
      </c>
      <c r="AD99" s="2">
        <v>41780</v>
      </c>
      <c r="AE99">
        <v>0.04</v>
      </c>
      <c r="AF99">
        <v>0.04</v>
      </c>
      <c r="AG99">
        <v>0.06</v>
      </c>
      <c r="AH99">
        <v>0.09</v>
      </c>
      <c r="AI99">
        <v>0.37</v>
      </c>
      <c r="AJ99">
        <v>0.79</v>
      </c>
      <c r="AK99">
        <v>1.55</v>
      </c>
      <c r="AL99">
        <v>2.08</v>
      </c>
      <c r="AM99">
        <v>2.54</v>
      </c>
      <c r="AN99">
        <v>3.13</v>
      </c>
      <c r="AO99">
        <v>3.42</v>
      </c>
    </row>
    <row r="100" spans="1:41" x14ac:dyDescent="0.2">
      <c r="A100" s="2">
        <v>42513</v>
      </c>
      <c r="B100">
        <v>0.26</v>
      </c>
      <c r="C100">
        <v>0.35</v>
      </c>
      <c r="D100">
        <v>0.48</v>
      </c>
      <c r="E100">
        <v>0.69</v>
      </c>
      <c r="F100">
        <v>0.91</v>
      </c>
      <c r="G100">
        <v>1.05</v>
      </c>
      <c r="H100">
        <v>1.38</v>
      </c>
      <c r="I100">
        <v>1.65</v>
      </c>
      <c r="J100">
        <v>1.84</v>
      </c>
      <c r="K100">
        <v>2.23</v>
      </c>
      <c r="L100">
        <v>2.63</v>
      </c>
      <c r="P100" s="2">
        <v>42145</v>
      </c>
      <c r="Q100">
        <v>0.02</v>
      </c>
      <c r="R100">
        <v>0.02</v>
      </c>
      <c r="S100">
        <v>7.0000000000000007E-2</v>
      </c>
      <c r="T100">
        <v>0.22</v>
      </c>
      <c r="U100">
        <v>0.6</v>
      </c>
      <c r="V100">
        <v>0.95</v>
      </c>
      <c r="W100">
        <v>1.53</v>
      </c>
      <c r="X100">
        <v>1.92</v>
      </c>
      <c r="Y100">
        <v>2.19</v>
      </c>
      <c r="Z100">
        <v>2.71</v>
      </c>
      <c r="AA100">
        <v>2.98</v>
      </c>
      <c r="AD100" s="2">
        <v>41781</v>
      </c>
      <c r="AE100">
        <v>0.03</v>
      </c>
      <c r="AF100">
        <v>0.03</v>
      </c>
      <c r="AG100">
        <v>0.05</v>
      </c>
      <c r="AH100">
        <v>0.09</v>
      </c>
      <c r="AI100">
        <v>0.37</v>
      </c>
      <c r="AJ100">
        <v>0.8</v>
      </c>
      <c r="AK100">
        <v>1.57</v>
      </c>
      <c r="AL100">
        <v>2.1</v>
      </c>
      <c r="AM100">
        <v>2.56</v>
      </c>
      <c r="AN100">
        <v>3.15</v>
      </c>
      <c r="AO100">
        <v>3.43</v>
      </c>
    </row>
    <row r="101" spans="1:41" x14ac:dyDescent="0.2">
      <c r="A101" s="2">
        <v>42514</v>
      </c>
      <c r="B101">
        <v>0.28000000000000003</v>
      </c>
      <c r="C101">
        <v>0.35</v>
      </c>
      <c r="D101">
        <v>0.48</v>
      </c>
      <c r="E101">
        <v>0.69</v>
      </c>
      <c r="F101">
        <v>0.92</v>
      </c>
      <c r="G101">
        <v>1.08</v>
      </c>
      <c r="H101">
        <v>1.41</v>
      </c>
      <c r="I101">
        <v>1.68</v>
      </c>
      <c r="J101">
        <v>1.86</v>
      </c>
      <c r="K101">
        <v>2.25</v>
      </c>
      <c r="L101">
        <v>2.65</v>
      </c>
      <c r="P101" s="2">
        <v>42146</v>
      </c>
      <c r="Q101">
        <v>0.01</v>
      </c>
      <c r="R101">
        <v>0.02</v>
      </c>
      <c r="S101">
        <v>0.08</v>
      </c>
      <c r="T101">
        <v>0.23</v>
      </c>
      <c r="U101">
        <v>0.64</v>
      </c>
      <c r="V101">
        <v>1.01</v>
      </c>
      <c r="W101">
        <v>1.57</v>
      </c>
      <c r="X101">
        <v>1.96</v>
      </c>
      <c r="Y101">
        <v>2.21</v>
      </c>
      <c r="Z101">
        <v>2.73</v>
      </c>
      <c r="AA101">
        <v>2.99</v>
      </c>
      <c r="AD101" s="2">
        <v>41782</v>
      </c>
      <c r="AE101">
        <v>0.04</v>
      </c>
      <c r="AF101">
        <v>0.04</v>
      </c>
      <c r="AG101">
        <v>0.05</v>
      </c>
      <c r="AH101">
        <v>0.1</v>
      </c>
      <c r="AI101">
        <v>0.37</v>
      </c>
      <c r="AJ101">
        <v>0.79</v>
      </c>
      <c r="AK101">
        <v>1.55</v>
      </c>
      <c r="AL101">
        <v>2.09</v>
      </c>
      <c r="AM101">
        <v>2.54</v>
      </c>
      <c r="AN101">
        <v>3.12</v>
      </c>
      <c r="AO101">
        <v>3.4</v>
      </c>
    </row>
    <row r="102" spans="1:41" x14ac:dyDescent="0.2">
      <c r="A102" s="2">
        <v>42515</v>
      </c>
      <c r="B102">
        <v>0.24</v>
      </c>
      <c r="C102">
        <v>0.33</v>
      </c>
      <c r="D102">
        <v>0.47</v>
      </c>
      <c r="E102">
        <v>0.67</v>
      </c>
      <c r="F102">
        <v>0.92</v>
      </c>
      <c r="G102">
        <v>1.08</v>
      </c>
      <c r="H102">
        <v>1.4</v>
      </c>
      <c r="I102">
        <v>1.69</v>
      </c>
      <c r="J102">
        <v>1.87</v>
      </c>
      <c r="K102">
        <v>2.27</v>
      </c>
      <c r="L102">
        <v>2.67</v>
      </c>
      <c r="P102" s="2">
        <v>42150</v>
      </c>
      <c r="Q102">
        <v>0.01</v>
      </c>
      <c r="R102">
        <v>0.02</v>
      </c>
      <c r="S102">
        <v>0.09</v>
      </c>
      <c r="T102">
        <v>0.24</v>
      </c>
      <c r="U102">
        <v>0.64</v>
      </c>
      <c r="V102">
        <v>0.99</v>
      </c>
      <c r="W102">
        <v>1.54</v>
      </c>
      <c r="X102">
        <v>1.9</v>
      </c>
      <c r="Y102">
        <v>2.14</v>
      </c>
      <c r="Z102">
        <v>2.64</v>
      </c>
      <c r="AA102">
        <v>2.89</v>
      </c>
      <c r="AD102" s="2">
        <v>41786</v>
      </c>
      <c r="AE102">
        <v>0.03</v>
      </c>
      <c r="AF102">
        <v>0.04</v>
      </c>
      <c r="AG102">
        <v>0.06</v>
      </c>
      <c r="AH102">
        <v>0.09</v>
      </c>
      <c r="AI102">
        <v>0.39</v>
      </c>
      <c r="AJ102">
        <v>0.79</v>
      </c>
      <c r="AK102">
        <v>1.56</v>
      </c>
      <c r="AL102">
        <v>2.08</v>
      </c>
      <c r="AM102">
        <v>2.52</v>
      </c>
      <c r="AN102">
        <v>3.09</v>
      </c>
      <c r="AO102">
        <v>3.37</v>
      </c>
    </row>
    <row r="103" spans="1:41" x14ac:dyDescent="0.2">
      <c r="A103" s="2">
        <v>42516</v>
      </c>
      <c r="B103">
        <v>0.17</v>
      </c>
      <c r="C103">
        <v>0.31</v>
      </c>
      <c r="D103">
        <v>0.46</v>
      </c>
      <c r="E103">
        <v>0.65</v>
      </c>
      <c r="F103">
        <v>0.87</v>
      </c>
      <c r="G103">
        <v>1.03</v>
      </c>
      <c r="H103">
        <v>1.35</v>
      </c>
      <c r="I103">
        <v>1.65</v>
      </c>
      <c r="J103">
        <v>1.83</v>
      </c>
      <c r="K103">
        <v>2.2400000000000002</v>
      </c>
      <c r="L103">
        <v>2.64</v>
      </c>
      <c r="P103" s="2">
        <v>42151</v>
      </c>
      <c r="Q103">
        <v>0.02</v>
      </c>
      <c r="R103">
        <v>0.01</v>
      </c>
      <c r="S103">
        <v>0.09</v>
      </c>
      <c r="T103">
        <v>0.27</v>
      </c>
      <c r="U103">
        <v>0.64</v>
      </c>
      <c r="V103">
        <v>1</v>
      </c>
      <c r="W103">
        <v>1.53</v>
      </c>
      <c r="X103">
        <v>1.9</v>
      </c>
      <c r="Y103">
        <v>2.14</v>
      </c>
      <c r="Z103">
        <v>2.63</v>
      </c>
      <c r="AA103">
        <v>2.88</v>
      </c>
      <c r="AD103" s="2">
        <v>41787</v>
      </c>
      <c r="AE103">
        <v>0.04</v>
      </c>
      <c r="AF103">
        <v>0.04</v>
      </c>
      <c r="AG103">
        <v>0.05</v>
      </c>
      <c r="AH103">
        <v>0.1</v>
      </c>
      <c r="AI103">
        <v>0.37</v>
      </c>
      <c r="AJ103">
        <v>0.76</v>
      </c>
      <c r="AK103">
        <v>1.5</v>
      </c>
      <c r="AL103">
        <v>2.0099999999999998</v>
      </c>
      <c r="AM103">
        <v>2.44</v>
      </c>
      <c r="AN103">
        <v>3.01</v>
      </c>
      <c r="AO103">
        <v>3.29</v>
      </c>
    </row>
    <row r="104" spans="1:41" x14ac:dyDescent="0.2">
      <c r="A104" s="2">
        <v>42517</v>
      </c>
      <c r="B104">
        <v>0.23</v>
      </c>
      <c r="C104">
        <v>0.32</v>
      </c>
      <c r="D104">
        <v>0.47</v>
      </c>
      <c r="E104">
        <v>0.68</v>
      </c>
      <c r="F104">
        <v>0.9</v>
      </c>
      <c r="G104">
        <v>1.06</v>
      </c>
      <c r="H104">
        <v>1.39</v>
      </c>
      <c r="I104">
        <v>1.67</v>
      </c>
      <c r="J104">
        <v>1.85</v>
      </c>
      <c r="K104">
        <v>2.25</v>
      </c>
      <c r="L104">
        <v>2.65</v>
      </c>
      <c r="P104" s="2">
        <v>42152</v>
      </c>
      <c r="Q104">
        <v>0.01</v>
      </c>
      <c r="R104">
        <v>0.01</v>
      </c>
      <c r="S104">
        <v>0.08</v>
      </c>
      <c r="T104">
        <v>0.26</v>
      </c>
      <c r="U104">
        <v>0.62</v>
      </c>
      <c r="V104">
        <v>0.97</v>
      </c>
      <c r="W104">
        <v>1.51</v>
      </c>
      <c r="X104">
        <v>1.89</v>
      </c>
      <c r="Y104">
        <v>2.13</v>
      </c>
      <c r="Z104">
        <v>2.64</v>
      </c>
      <c r="AA104">
        <v>2.89</v>
      </c>
      <c r="AD104" s="2">
        <v>41788</v>
      </c>
      <c r="AE104">
        <v>0.05</v>
      </c>
      <c r="AF104">
        <v>0.04</v>
      </c>
      <c r="AG104">
        <v>0.05</v>
      </c>
      <c r="AH104">
        <v>0.1</v>
      </c>
      <c r="AI104">
        <v>0.37</v>
      </c>
      <c r="AJ104">
        <v>0.77</v>
      </c>
      <c r="AK104">
        <v>1.52</v>
      </c>
      <c r="AL104">
        <v>2.0299999999999998</v>
      </c>
      <c r="AM104">
        <v>2.4500000000000002</v>
      </c>
      <c r="AN104">
        <v>3.03</v>
      </c>
      <c r="AO104">
        <v>3.31</v>
      </c>
    </row>
    <row r="105" spans="1:41" x14ac:dyDescent="0.2">
      <c r="A105" s="2">
        <v>42521</v>
      </c>
      <c r="B105">
        <v>0.27</v>
      </c>
      <c r="C105">
        <v>0.34</v>
      </c>
      <c r="D105">
        <v>0.49</v>
      </c>
      <c r="E105">
        <v>0.68</v>
      </c>
      <c r="F105">
        <v>0.87</v>
      </c>
      <c r="G105">
        <v>1.03</v>
      </c>
      <c r="H105">
        <v>1.37</v>
      </c>
      <c r="I105">
        <v>1.66</v>
      </c>
      <c r="J105">
        <v>1.84</v>
      </c>
      <c r="K105">
        <v>2.23</v>
      </c>
      <c r="L105">
        <v>2.64</v>
      </c>
      <c r="P105" s="2">
        <v>42153</v>
      </c>
      <c r="Q105">
        <v>0.01</v>
      </c>
      <c r="R105">
        <v>0.01</v>
      </c>
      <c r="S105">
        <v>0.06</v>
      </c>
      <c r="T105">
        <v>0.26</v>
      </c>
      <c r="U105">
        <v>0.61</v>
      </c>
      <c r="V105">
        <v>0.94</v>
      </c>
      <c r="W105">
        <v>1.49</v>
      </c>
      <c r="X105">
        <v>1.86</v>
      </c>
      <c r="Y105">
        <v>2.12</v>
      </c>
      <c r="Z105">
        <v>2.63</v>
      </c>
      <c r="AA105">
        <v>2.88</v>
      </c>
      <c r="AD105" s="2">
        <v>41789</v>
      </c>
      <c r="AE105">
        <v>0.05</v>
      </c>
      <c r="AF105">
        <v>0.04</v>
      </c>
      <c r="AG105">
        <v>0.06</v>
      </c>
      <c r="AH105">
        <v>0.1</v>
      </c>
      <c r="AI105">
        <v>0.37</v>
      </c>
      <c r="AJ105">
        <v>0.79</v>
      </c>
      <c r="AK105">
        <v>1.54</v>
      </c>
      <c r="AL105">
        <v>2.06</v>
      </c>
      <c r="AM105">
        <v>2.48</v>
      </c>
      <c r="AN105">
        <v>3.05</v>
      </c>
      <c r="AO105">
        <v>3.33</v>
      </c>
    </row>
    <row r="106" spans="1:41" x14ac:dyDescent="0.2">
      <c r="A106" s="2">
        <v>42522</v>
      </c>
      <c r="B106">
        <v>0.27</v>
      </c>
      <c r="C106">
        <v>0.3</v>
      </c>
      <c r="D106">
        <v>0.49</v>
      </c>
      <c r="E106">
        <v>0.7</v>
      </c>
      <c r="F106">
        <v>0.91</v>
      </c>
      <c r="G106">
        <v>1.07</v>
      </c>
      <c r="H106">
        <v>1.39</v>
      </c>
      <c r="I106">
        <v>1.67</v>
      </c>
      <c r="J106">
        <v>1.85</v>
      </c>
      <c r="K106">
        <v>2.2200000000000002</v>
      </c>
      <c r="L106">
        <v>2.63</v>
      </c>
      <c r="P106" s="2">
        <v>42156</v>
      </c>
      <c r="Q106">
        <v>0.02</v>
      </c>
      <c r="R106">
        <v>0.02</v>
      </c>
      <c r="S106">
        <v>7.0000000000000007E-2</v>
      </c>
      <c r="T106">
        <v>0.26</v>
      </c>
      <c r="U106">
        <v>0.64</v>
      </c>
      <c r="V106">
        <v>0.99</v>
      </c>
      <c r="W106">
        <v>1.55</v>
      </c>
      <c r="X106">
        <v>1.93</v>
      </c>
      <c r="Y106">
        <v>2.19</v>
      </c>
      <c r="Z106">
        <v>2.69</v>
      </c>
      <c r="AA106">
        <v>2.94</v>
      </c>
      <c r="AD106" s="2">
        <v>41792</v>
      </c>
      <c r="AE106">
        <v>0.04</v>
      </c>
      <c r="AF106">
        <v>0.04</v>
      </c>
      <c r="AG106">
        <v>0.06</v>
      </c>
      <c r="AH106">
        <v>0.1</v>
      </c>
      <c r="AI106">
        <v>0.39</v>
      </c>
      <c r="AJ106">
        <v>0.83</v>
      </c>
      <c r="AK106">
        <v>1.6</v>
      </c>
      <c r="AL106">
        <v>2.12</v>
      </c>
      <c r="AM106">
        <v>2.54</v>
      </c>
      <c r="AN106">
        <v>3.1</v>
      </c>
      <c r="AO106">
        <v>3.38</v>
      </c>
    </row>
    <row r="107" spans="1:41" x14ac:dyDescent="0.2">
      <c r="A107" s="2">
        <v>42523</v>
      </c>
      <c r="B107">
        <v>0.19</v>
      </c>
      <c r="C107">
        <v>0.28999999999999998</v>
      </c>
      <c r="D107">
        <v>0.48</v>
      </c>
      <c r="E107">
        <v>0.68</v>
      </c>
      <c r="F107">
        <v>0.89</v>
      </c>
      <c r="G107">
        <v>1.03</v>
      </c>
      <c r="H107">
        <v>1.36</v>
      </c>
      <c r="I107">
        <v>1.63</v>
      </c>
      <c r="J107">
        <v>1.81</v>
      </c>
      <c r="K107">
        <v>2.17</v>
      </c>
      <c r="L107">
        <v>2.58</v>
      </c>
      <c r="P107" s="2">
        <v>42157</v>
      </c>
      <c r="Q107">
        <v>0.02</v>
      </c>
      <c r="R107">
        <v>0.01</v>
      </c>
      <c r="S107">
        <v>7.0000000000000007E-2</v>
      </c>
      <c r="T107">
        <v>0.26</v>
      </c>
      <c r="U107">
        <v>0.64</v>
      </c>
      <c r="V107">
        <v>1.02</v>
      </c>
      <c r="W107">
        <v>1.61</v>
      </c>
      <c r="X107">
        <v>2.0099999999999998</v>
      </c>
      <c r="Y107">
        <v>2.27</v>
      </c>
      <c r="Z107">
        <v>2.77</v>
      </c>
      <c r="AA107">
        <v>3.02</v>
      </c>
      <c r="AD107" s="2">
        <v>41793</v>
      </c>
      <c r="AE107">
        <v>0.04</v>
      </c>
      <c r="AF107">
        <v>0.04</v>
      </c>
      <c r="AG107">
        <v>0.06</v>
      </c>
      <c r="AH107">
        <v>0.1</v>
      </c>
      <c r="AI107">
        <v>0.41</v>
      </c>
      <c r="AJ107">
        <v>0.85</v>
      </c>
      <c r="AK107">
        <v>1.65</v>
      </c>
      <c r="AL107">
        <v>2.1800000000000002</v>
      </c>
      <c r="AM107">
        <v>2.6</v>
      </c>
      <c r="AN107">
        <v>3.17</v>
      </c>
      <c r="AO107">
        <v>3.43</v>
      </c>
    </row>
    <row r="108" spans="1:41" x14ac:dyDescent="0.2">
      <c r="A108" s="2">
        <v>42524</v>
      </c>
      <c r="B108">
        <v>0.19</v>
      </c>
      <c r="C108">
        <v>0.3</v>
      </c>
      <c r="D108">
        <v>0.43</v>
      </c>
      <c r="E108">
        <v>0.6</v>
      </c>
      <c r="F108">
        <v>0.78</v>
      </c>
      <c r="G108">
        <v>0.92</v>
      </c>
      <c r="H108">
        <v>1.23</v>
      </c>
      <c r="I108">
        <v>1.5</v>
      </c>
      <c r="J108">
        <v>1.71</v>
      </c>
      <c r="K108">
        <v>2.09</v>
      </c>
      <c r="L108">
        <v>2.52</v>
      </c>
      <c r="P108" s="2">
        <v>42158</v>
      </c>
      <c r="Q108">
        <v>0.02</v>
      </c>
      <c r="R108">
        <v>0.02</v>
      </c>
      <c r="S108">
        <v>7.0000000000000007E-2</v>
      </c>
      <c r="T108">
        <v>0.26</v>
      </c>
      <c r="U108">
        <v>0.69</v>
      </c>
      <c r="V108">
        <v>1.07</v>
      </c>
      <c r="W108">
        <v>1.69</v>
      </c>
      <c r="X108">
        <v>2.12</v>
      </c>
      <c r="Y108">
        <v>2.38</v>
      </c>
      <c r="Z108">
        <v>2.87</v>
      </c>
      <c r="AA108">
        <v>3.11</v>
      </c>
      <c r="AD108" s="2">
        <v>41794</v>
      </c>
      <c r="AE108">
        <v>0.04</v>
      </c>
      <c r="AF108">
        <v>0.04</v>
      </c>
      <c r="AG108">
        <v>0.06</v>
      </c>
      <c r="AH108">
        <v>0.1</v>
      </c>
      <c r="AI108">
        <v>0.41</v>
      </c>
      <c r="AJ108">
        <v>0.85</v>
      </c>
      <c r="AK108">
        <v>1.65</v>
      </c>
      <c r="AL108">
        <v>2.2000000000000002</v>
      </c>
      <c r="AM108">
        <v>2.61</v>
      </c>
      <c r="AN108">
        <v>3.18</v>
      </c>
      <c r="AO108">
        <v>3.45</v>
      </c>
    </row>
    <row r="109" spans="1:41" x14ac:dyDescent="0.2">
      <c r="A109" s="2">
        <v>42527</v>
      </c>
      <c r="B109">
        <v>0.19</v>
      </c>
      <c r="C109">
        <v>0.28000000000000003</v>
      </c>
      <c r="D109">
        <v>0.43</v>
      </c>
      <c r="E109">
        <v>0.6</v>
      </c>
      <c r="F109">
        <v>0.8</v>
      </c>
      <c r="G109">
        <v>0.94</v>
      </c>
      <c r="H109">
        <v>1.25</v>
      </c>
      <c r="I109">
        <v>1.53</v>
      </c>
      <c r="J109">
        <v>1.73</v>
      </c>
      <c r="K109">
        <v>2.12</v>
      </c>
      <c r="L109">
        <v>2.5499999999999998</v>
      </c>
      <c r="P109" s="2">
        <v>42159</v>
      </c>
      <c r="Q109">
        <v>0.02</v>
      </c>
      <c r="R109">
        <v>0.02</v>
      </c>
      <c r="S109">
        <v>0.08</v>
      </c>
      <c r="T109">
        <v>0.27</v>
      </c>
      <c r="U109">
        <v>0.66</v>
      </c>
      <c r="V109">
        <v>1.04</v>
      </c>
      <c r="W109">
        <v>1.65</v>
      </c>
      <c r="X109">
        <v>2.0499999999999998</v>
      </c>
      <c r="Y109">
        <v>2.31</v>
      </c>
      <c r="Z109">
        <v>2.78</v>
      </c>
      <c r="AA109">
        <v>3.03</v>
      </c>
      <c r="AD109" s="2">
        <v>41795</v>
      </c>
      <c r="AE109">
        <v>0.03</v>
      </c>
      <c r="AF109">
        <v>0.04</v>
      </c>
      <c r="AG109">
        <v>0.06</v>
      </c>
      <c r="AH109">
        <v>0.1</v>
      </c>
      <c r="AI109">
        <v>0.4</v>
      </c>
      <c r="AJ109">
        <v>0.82</v>
      </c>
      <c r="AK109">
        <v>1.63</v>
      </c>
      <c r="AL109">
        <v>2.17</v>
      </c>
      <c r="AM109">
        <v>2.59</v>
      </c>
      <c r="AN109">
        <v>3.17</v>
      </c>
      <c r="AO109">
        <v>3.44</v>
      </c>
    </row>
    <row r="110" spans="1:41" x14ac:dyDescent="0.2">
      <c r="A110" s="2">
        <v>42528</v>
      </c>
      <c r="B110">
        <v>0.2</v>
      </c>
      <c r="C110">
        <v>0.28000000000000003</v>
      </c>
      <c r="D110">
        <v>0.43</v>
      </c>
      <c r="E110">
        <v>0.59</v>
      </c>
      <c r="F110">
        <v>0.78</v>
      </c>
      <c r="G110">
        <v>0.94</v>
      </c>
      <c r="H110">
        <v>1.23</v>
      </c>
      <c r="I110">
        <v>1.51</v>
      </c>
      <c r="J110">
        <v>1.72</v>
      </c>
      <c r="K110">
        <v>2.1</v>
      </c>
      <c r="L110">
        <v>2.54</v>
      </c>
      <c r="P110" s="2">
        <v>42160</v>
      </c>
      <c r="Q110">
        <v>0.02</v>
      </c>
      <c r="R110">
        <v>0.03</v>
      </c>
      <c r="S110">
        <v>0.08</v>
      </c>
      <c r="T110">
        <v>0.28999999999999998</v>
      </c>
      <c r="U110">
        <v>0.73</v>
      </c>
      <c r="V110">
        <v>1.1299999999999999</v>
      </c>
      <c r="W110">
        <v>1.75</v>
      </c>
      <c r="X110">
        <v>2.16</v>
      </c>
      <c r="Y110">
        <v>2.41</v>
      </c>
      <c r="Z110">
        <v>2.87</v>
      </c>
      <c r="AA110">
        <v>3.11</v>
      </c>
      <c r="AD110" s="2">
        <v>41796</v>
      </c>
      <c r="AE110">
        <v>0.02</v>
      </c>
      <c r="AF110">
        <v>0.04</v>
      </c>
      <c r="AG110">
        <v>0.06</v>
      </c>
      <c r="AH110">
        <v>0.11</v>
      </c>
      <c r="AI110">
        <v>0.41</v>
      </c>
      <c r="AJ110">
        <v>0.86</v>
      </c>
      <c r="AK110">
        <v>1.66</v>
      </c>
      <c r="AL110">
        <v>2.19</v>
      </c>
      <c r="AM110">
        <v>2.6</v>
      </c>
      <c r="AN110">
        <v>3.17</v>
      </c>
      <c r="AO110">
        <v>3.44</v>
      </c>
    </row>
    <row r="111" spans="1:41" x14ac:dyDescent="0.2">
      <c r="A111" s="2">
        <v>42529</v>
      </c>
      <c r="B111">
        <v>0.2</v>
      </c>
      <c r="C111">
        <v>0.24</v>
      </c>
      <c r="D111">
        <v>0.43</v>
      </c>
      <c r="E111">
        <v>0.6</v>
      </c>
      <c r="F111">
        <v>0.78</v>
      </c>
      <c r="G111">
        <v>0.93</v>
      </c>
      <c r="H111">
        <v>1.23</v>
      </c>
      <c r="I111">
        <v>1.51</v>
      </c>
      <c r="J111">
        <v>1.71</v>
      </c>
      <c r="K111">
        <v>2.08</v>
      </c>
      <c r="L111">
        <v>2.5099999999999998</v>
      </c>
      <c r="P111" s="2">
        <v>42163</v>
      </c>
      <c r="Q111">
        <v>0.01</v>
      </c>
      <c r="R111">
        <v>0.02</v>
      </c>
      <c r="S111">
        <v>0.09</v>
      </c>
      <c r="T111">
        <v>0.27</v>
      </c>
      <c r="U111">
        <v>0.7</v>
      </c>
      <c r="V111">
        <v>1.0900000000000001</v>
      </c>
      <c r="W111">
        <v>1.72</v>
      </c>
      <c r="X111">
        <v>2.13</v>
      </c>
      <c r="Y111">
        <v>2.39</v>
      </c>
      <c r="Z111">
        <v>2.86</v>
      </c>
      <c r="AA111">
        <v>3.11</v>
      </c>
      <c r="AD111" s="2">
        <v>41799</v>
      </c>
      <c r="AE111">
        <v>0.03</v>
      </c>
      <c r="AF111">
        <v>0.04</v>
      </c>
      <c r="AG111">
        <v>0.06</v>
      </c>
      <c r="AH111">
        <v>0.11</v>
      </c>
      <c r="AI111">
        <v>0.43</v>
      </c>
      <c r="AJ111">
        <v>0.88</v>
      </c>
      <c r="AK111">
        <v>1.69</v>
      </c>
      <c r="AL111">
        <v>2.2200000000000002</v>
      </c>
      <c r="AM111">
        <v>2.62</v>
      </c>
      <c r="AN111">
        <v>3.18</v>
      </c>
      <c r="AO111">
        <v>3.45</v>
      </c>
    </row>
    <row r="112" spans="1:41" x14ac:dyDescent="0.2">
      <c r="A112" s="2">
        <v>42530</v>
      </c>
      <c r="B112">
        <v>0.21</v>
      </c>
      <c r="C112">
        <v>0.26</v>
      </c>
      <c r="D112">
        <v>0.43</v>
      </c>
      <c r="E112">
        <v>0.59</v>
      </c>
      <c r="F112">
        <v>0.77</v>
      </c>
      <c r="G112">
        <v>0.91</v>
      </c>
      <c r="H112">
        <v>1.22</v>
      </c>
      <c r="I112">
        <v>1.49</v>
      </c>
      <c r="J112">
        <v>1.68</v>
      </c>
      <c r="K112">
        <v>2.0499999999999998</v>
      </c>
      <c r="L112">
        <v>2.48</v>
      </c>
      <c r="P112" s="2">
        <v>42164</v>
      </c>
      <c r="Q112">
        <v>0.01</v>
      </c>
      <c r="R112">
        <v>0.02</v>
      </c>
      <c r="S112">
        <v>0.08</v>
      </c>
      <c r="T112">
        <v>0.27</v>
      </c>
      <c r="U112">
        <v>0.72</v>
      </c>
      <c r="V112">
        <v>1.1200000000000001</v>
      </c>
      <c r="W112">
        <v>1.74</v>
      </c>
      <c r="X112">
        <v>2.16</v>
      </c>
      <c r="Y112">
        <v>2.42</v>
      </c>
      <c r="Z112">
        <v>2.89</v>
      </c>
      <c r="AA112">
        <v>3.15</v>
      </c>
      <c r="AD112" s="2">
        <v>41800</v>
      </c>
      <c r="AE112">
        <v>0.04</v>
      </c>
      <c r="AF112">
        <v>0.04</v>
      </c>
      <c r="AG112">
        <v>0.06</v>
      </c>
      <c r="AH112">
        <v>0.11</v>
      </c>
      <c r="AI112">
        <v>0.45</v>
      </c>
      <c r="AJ112">
        <v>0.93</v>
      </c>
      <c r="AK112">
        <v>1.71</v>
      </c>
      <c r="AL112">
        <v>2.2400000000000002</v>
      </c>
      <c r="AM112">
        <v>2.64</v>
      </c>
      <c r="AN112">
        <v>3.2</v>
      </c>
      <c r="AO112">
        <v>3.47</v>
      </c>
    </row>
    <row r="113" spans="1:41" x14ac:dyDescent="0.2">
      <c r="A113" s="2">
        <v>42531</v>
      </c>
      <c r="B113">
        <v>0.18</v>
      </c>
      <c r="C113">
        <v>0.26</v>
      </c>
      <c r="D113">
        <v>0.42</v>
      </c>
      <c r="E113">
        <v>0.56999999999999995</v>
      </c>
      <c r="F113">
        <v>0.73</v>
      </c>
      <c r="G113">
        <v>0.87</v>
      </c>
      <c r="H113">
        <v>1.17</v>
      </c>
      <c r="I113">
        <v>1.44</v>
      </c>
      <c r="J113">
        <v>1.64</v>
      </c>
      <c r="K113">
        <v>2.02</v>
      </c>
      <c r="L113">
        <v>2.44</v>
      </c>
      <c r="P113" s="2">
        <v>42165</v>
      </c>
      <c r="Q113">
        <v>0.01</v>
      </c>
      <c r="R113">
        <v>0.02</v>
      </c>
      <c r="S113">
        <v>0.1</v>
      </c>
      <c r="T113">
        <v>0.28000000000000003</v>
      </c>
      <c r="U113">
        <v>0.75</v>
      </c>
      <c r="V113">
        <v>1.1499999999999999</v>
      </c>
      <c r="W113">
        <v>1.8</v>
      </c>
      <c r="X113">
        <v>2.2200000000000002</v>
      </c>
      <c r="Y113">
        <v>2.5</v>
      </c>
      <c r="Z113">
        <v>2.96</v>
      </c>
      <c r="AA113">
        <v>3.22</v>
      </c>
      <c r="AD113" s="2">
        <v>41801</v>
      </c>
      <c r="AE113">
        <v>0.03</v>
      </c>
      <c r="AF113">
        <v>0.04</v>
      </c>
      <c r="AG113">
        <v>0.06</v>
      </c>
      <c r="AH113">
        <v>0.11</v>
      </c>
      <c r="AI113">
        <v>0.44</v>
      </c>
      <c r="AJ113">
        <v>0.91</v>
      </c>
      <c r="AK113">
        <v>1.7</v>
      </c>
      <c r="AL113">
        <v>2.23</v>
      </c>
      <c r="AM113">
        <v>2.65</v>
      </c>
      <c r="AN113">
        <v>3.2</v>
      </c>
      <c r="AO113">
        <v>3.47</v>
      </c>
    </row>
    <row r="114" spans="1:41" x14ac:dyDescent="0.2">
      <c r="A114" s="2">
        <v>42534</v>
      </c>
      <c r="B114">
        <v>0.23</v>
      </c>
      <c r="C114">
        <v>0.27</v>
      </c>
      <c r="D114">
        <v>0.4</v>
      </c>
      <c r="E114">
        <v>0.55000000000000004</v>
      </c>
      <c r="F114">
        <v>0.73</v>
      </c>
      <c r="G114">
        <v>0.84</v>
      </c>
      <c r="H114">
        <v>1.1399999999999999</v>
      </c>
      <c r="I114">
        <v>1.42</v>
      </c>
      <c r="J114">
        <v>1.62</v>
      </c>
      <c r="K114">
        <v>2.0099999999999998</v>
      </c>
      <c r="L114">
        <v>2.4300000000000002</v>
      </c>
      <c r="P114" s="2">
        <v>42166</v>
      </c>
      <c r="Q114">
        <v>0.01</v>
      </c>
      <c r="R114">
        <v>0.01</v>
      </c>
      <c r="S114">
        <v>0.1</v>
      </c>
      <c r="T114">
        <v>0.28000000000000003</v>
      </c>
      <c r="U114">
        <v>0.73</v>
      </c>
      <c r="V114">
        <v>1.1200000000000001</v>
      </c>
      <c r="W114">
        <v>1.74</v>
      </c>
      <c r="X114">
        <v>2.14</v>
      </c>
      <c r="Y114">
        <v>2.39</v>
      </c>
      <c r="Z114">
        <v>2.84</v>
      </c>
      <c r="AA114">
        <v>3.11</v>
      </c>
      <c r="AD114" s="2">
        <v>41802</v>
      </c>
      <c r="AE114">
        <v>0.02</v>
      </c>
      <c r="AF114">
        <v>0.04</v>
      </c>
      <c r="AG114">
        <v>7.0000000000000007E-2</v>
      </c>
      <c r="AH114">
        <v>0.1</v>
      </c>
      <c r="AI114">
        <v>0.42</v>
      </c>
      <c r="AJ114">
        <v>0.88</v>
      </c>
      <c r="AK114">
        <v>1.66</v>
      </c>
      <c r="AL114">
        <v>2.17</v>
      </c>
      <c r="AM114">
        <v>2.58</v>
      </c>
      <c r="AN114">
        <v>3.14</v>
      </c>
      <c r="AO114">
        <v>3.41</v>
      </c>
    </row>
    <row r="115" spans="1:41" x14ac:dyDescent="0.2">
      <c r="A115" s="2">
        <v>42535</v>
      </c>
      <c r="B115">
        <v>0.24</v>
      </c>
      <c r="C115">
        <v>0.27</v>
      </c>
      <c r="D115">
        <v>0.41</v>
      </c>
      <c r="E115">
        <v>0.55000000000000004</v>
      </c>
      <c r="F115">
        <v>0.74</v>
      </c>
      <c r="G115">
        <v>0.85</v>
      </c>
      <c r="H115">
        <v>1.1499999999999999</v>
      </c>
      <c r="I115">
        <v>1.42</v>
      </c>
      <c r="J115">
        <v>1.62</v>
      </c>
      <c r="K115">
        <v>2</v>
      </c>
      <c r="L115">
        <v>2.4300000000000002</v>
      </c>
      <c r="P115" s="2">
        <v>42167</v>
      </c>
      <c r="Q115">
        <v>0.01</v>
      </c>
      <c r="R115">
        <v>0.02</v>
      </c>
      <c r="S115">
        <v>0.1</v>
      </c>
      <c r="T115">
        <v>0.28000000000000003</v>
      </c>
      <c r="U115">
        <v>0.74</v>
      </c>
      <c r="V115">
        <v>1.1200000000000001</v>
      </c>
      <c r="W115">
        <v>1.75</v>
      </c>
      <c r="X115">
        <v>2.15</v>
      </c>
      <c r="Y115">
        <v>2.39</v>
      </c>
      <c r="Z115">
        <v>2.84</v>
      </c>
      <c r="AA115">
        <v>3.1</v>
      </c>
      <c r="AD115" s="2">
        <v>41803</v>
      </c>
      <c r="AE115">
        <v>0.02</v>
      </c>
      <c r="AF115">
        <v>0.04</v>
      </c>
      <c r="AG115">
        <v>7.0000000000000007E-2</v>
      </c>
      <c r="AH115">
        <v>0.11</v>
      </c>
      <c r="AI115">
        <v>0.45</v>
      </c>
      <c r="AJ115">
        <v>0.93</v>
      </c>
      <c r="AK115">
        <v>1.7</v>
      </c>
      <c r="AL115">
        <v>2.21</v>
      </c>
      <c r="AM115">
        <v>2.6</v>
      </c>
      <c r="AN115">
        <v>3.14</v>
      </c>
      <c r="AO115">
        <v>3.41</v>
      </c>
    </row>
    <row r="116" spans="1:41" x14ac:dyDescent="0.2">
      <c r="A116" s="2">
        <v>42536</v>
      </c>
      <c r="B116">
        <v>0.23</v>
      </c>
      <c r="C116">
        <v>0.26</v>
      </c>
      <c r="D116">
        <v>0.37</v>
      </c>
      <c r="E116">
        <v>0.52</v>
      </c>
      <c r="F116">
        <v>0.69</v>
      </c>
      <c r="G116">
        <v>0.81</v>
      </c>
      <c r="H116">
        <v>1.1000000000000001</v>
      </c>
      <c r="I116">
        <v>1.38</v>
      </c>
      <c r="J116">
        <v>1.6</v>
      </c>
      <c r="K116">
        <v>1.99</v>
      </c>
      <c r="L116">
        <v>2.4300000000000002</v>
      </c>
      <c r="P116" s="2">
        <v>42170</v>
      </c>
      <c r="Q116">
        <v>0</v>
      </c>
      <c r="R116">
        <v>0.02</v>
      </c>
      <c r="S116">
        <v>0.11</v>
      </c>
      <c r="T116">
        <v>0.28000000000000003</v>
      </c>
      <c r="U116">
        <v>0.72</v>
      </c>
      <c r="V116">
        <v>1.1000000000000001</v>
      </c>
      <c r="W116">
        <v>1.71</v>
      </c>
      <c r="X116">
        <v>2.11</v>
      </c>
      <c r="Y116">
        <v>2.36</v>
      </c>
      <c r="Z116">
        <v>2.83</v>
      </c>
      <c r="AA116">
        <v>3.09</v>
      </c>
      <c r="AD116" s="2">
        <v>41806</v>
      </c>
      <c r="AE116">
        <v>0.03</v>
      </c>
      <c r="AF116">
        <v>0.04</v>
      </c>
      <c r="AG116">
        <v>7.0000000000000007E-2</v>
      </c>
      <c r="AH116">
        <v>0.11</v>
      </c>
      <c r="AI116">
        <v>0.49</v>
      </c>
      <c r="AJ116">
        <v>0.95</v>
      </c>
      <c r="AK116">
        <v>1.71</v>
      </c>
      <c r="AL116">
        <v>2.21</v>
      </c>
      <c r="AM116">
        <v>2.61</v>
      </c>
      <c r="AN116">
        <v>3.14</v>
      </c>
      <c r="AO116">
        <v>3.4</v>
      </c>
    </row>
    <row r="117" spans="1:41" x14ac:dyDescent="0.2">
      <c r="A117" s="2">
        <v>42537</v>
      </c>
      <c r="B117">
        <v>0.23</v>
      </c>
      <c r="C117">
        <v>0.27</v>
      </c>
      <c r="D117">
        <v>0.36</v>
      </c>
      <c r="E117">
        <v>0.53</v>
      </c>
      <c r="F117">
        <v>0.7</v>
      </c>
      <c r="G117">
        <v>0.81</v>
      </c>
      <c r="H117">
        <v>1.1000000000000001</v>
      </c>
      <c r="I117">
        <v>1.37</v>
      </c>
      <c r="J117">
        <v>1.57</v>
      </c>
      <c r="K117">
        <v>1.96</v>
      </c>
      <c r="L117">
        <v>2.39</v>
      </c>
      <c r="P117" s="2">
        <v>42171</v>
      </c>
      <c r="Q117">
        <v>0</v>
      </c>
      <c r="R117">
        <v>0.01</v>
      </c>
      <c r="S117">
        <v>0.11</v>
      </c>
      <c r="T117">
        <v>0.28000000000000003</v>
      </c>
      <c r="U117">
        <v>0.71</v>
      </c>
      <c r="V117">
        <v>1.08</v>
      </c>
      <c r="W117">
        <v>1.68</v>
      </c>
      <c r="X117">
        <v>2.0699999999999998</v>
      </c>
      <c r="Y117">
        <v>2.3199999999999998</v>
      </c>
      <c r="Z117">
        <v>2.79</v>
      </c>
      <c r="AA117">
        <v>3.06</v>
      </c>
      <c r="AD117" s="2">
        <v>41807</v>
      </c>
      <c r="AE117">
        <v>0.03</v>
      </c>
      <c r="AF117">
        <v>0.04</v>
      </c>
      <c r="AG117">
        <v>7.0000000000000007E-2</v>
      </c>
      <c r="AH117">
        <v>0.11</v>
      </c>
      <c r="AI117">
        <v>0.51</v>
      </c>
      <c r="AJ117">
        <v>0.99</v>
      </c>
      <c r="AK117">
        <v>1.77</v>
      </c>
      <c r="AL117">
        <v>2.27</v>
      </c>
      <c r="AM117">
        <v>2.66</v>
      </c>
      <c r="AN117">
        <v>3.19</v>
      </c>
      <c r="AO117">
        <v>3.44</v>
      </c>
    </row>
    <row r="118" spans="1:41" x14ac:dyDescent="0.2">
      <c r="A118" s="2">
        <v>42538</v>
      </c>
      <c r="B118">
        <v>0.22</v>
      </c>
      <c r="C118">
        <v>0.27</v>
      </c>
      <c r="D118">
        <v>0.37</v>
      </c>
      <c r="E118">
        <v>0.51</v>
      </c>
      <c r="F118">
        <v>0.7</v>
      </c>
      <c r="G118">
        <v>0.83</v>
      </c>
      <c r="H118">
        <v>1.1299999999999999</v>
      </c>
      <c r="I118">
        <v>1.41</v>
      </c>
      <c r="J118">
        <v>1.62</v>
      </c>
      <c r="K118">
        <v>1.99</v>
      </c>
      <c r="L118">
        <v>2.4300000000000002</v>
      </c>
      <c r="P118" s="2">
        <v>42172</v>
      </c>
      <c r="Q118">
        <v>0</v>
      </c>
      <c r="R118">
        <v>0.01</v>
      </c>
      <c r="S118">
        <v>0.1</v>
      </c>
      <c r="T118">
        <v>0.27</v>
      </c>
      <c r="U118">
        <v>0.67</v>
      </c>
      <c r="V118">
        <v>1.03</v>
      </c>
      <c r="W118">
        <v>1.63</v>
      </c>
      <c r="X118">
        <v>2.0499999999999998</v>
      </c>
      <c r="Y118">
        <v>2.3199999999999998</v>
      </c>
      <c r="Z118">
        <v>2.82</v>
      </c>
      <c r="AA118">
        <v>3.09</v>
      </c>
      <c r="AD118" s="2">
        <v>41808</v>
      </c>
      <c r="AE118">
        <v>0.03</v>
      </c>
      <c r="AF118">
        <v>0.03</v>
      </c>
      <c r="AG118">
        <v>0.06</v>
      </c>
      <c r="AH118">
        <v>0.1</v>
      </c>
      <c r="AI118">
        <v>0.48</v>
      </c>
      <c r="AJ118">
        <v>0.95</v>
      </c>
      <c r="AK118">
        <v>1.71</v>
      </c>
      <c r="AL118">
        <v>2.21</v>
      </c>
      <c r="AM118">
        <v>2.61</v>
      </c>
      <c r="AN118">
        <v>3.16</v>
      </c>
      <c r="AO118">
        <v>3.43</v>
      </c>
    </row>
    <row r="119" spans="1:41" x14ac:dyDescent="0.2">
      <c r="A119" s="2">
        <v>42541</v>
      </c>
      <c r="B119">
        <v>0.23</v>
      </c>
      <c r="C119">
        <v>0.28000000000000003</v>
      </c>
      <c r="D119">
        <v>0.41</v>
      </c>
      <c r="E119">
        <v>0.56000000000000005</v>
      </c>
      <c r="F119">
        <v>0.74</v>
      </c>
      <c r="G119">
        <v>0.87</v>
      </c>
      <c r="H119">
        <v>1.17</v>
      </c>
      <c r="I119">
        <v>1.45</v>
      </c>
      <c r="J119">
        <v>1.67</v>
      </c>
      <c r="K119">
        <v>2.0299999999999998</v>
      </c>
      <c r="L119">
        <v>2.4700000000000002</v>
      </c>
      <c r="P119" s="2">
        <v>42173</v>
      </c>
      <c r="Q119">
        <v>0</v>
      </c>
      <c r="R119">
        <v>0.01</v>
      </c>
      <c r="S119">
        <v>0.08</v>
      </c>
      <c r="T119">
        <v>0.26</v>
      </c>
      <c r="U119">
        <v>0.66</v>
      </c>
      <c r="V119">
        <v>1.03</v>
      </c>
      <c r="W119">
        <v>1.65</v>
      </c>
      <c r="X119">
        <v>2.08</v>
      </c>
      <c r="Y119">
        <v>2.35</v>
      </c>
      <c r="Z119">
        <v>2.86</v>
      </c>
      <c r="AA119">
        <v>3.14</v>
      </c>
      <c r="AD119" s="2">
        <v>41809</v>
      </c>
      <c r="AE119">
        <v>0.01</v>
      </c>
      <c r="AF119">
        <v>0.02</v>
      </c>
      <c r="AG119">
        <v>0.05</v>
      </c>
      <c r="AH119">
        <v>0.09</v>
      </c>
      <c r="AI119">
        <v>0.48</v>
      </c>
      <c r="AJ119">
        <v>0.94</v>
      </c>
      <c r="AK119">
        <v>1.71</v>
      </c>
      <c r="AL119">
        <v>2.2200000000000002</v>
      </c>
      <c r="AM119">
        <v>2.64</v>
      </c>
      <c r="AN119">
        <v>3.2</v>
      </c>
      <c r="AO119">
        <v>3.47</v>
      </c>
    </row>
    <row r="120" spans="1:41" x14ac:dyDescent="0.2">
      <c r="A120" s="2">
        <v>42542</v>
      </c>
      <c r="B120">
        <v>0.25</v>
      </c>
      <c r="C120">
        <v>0.27</v>
      </c>
      <c r="D120">
        <v>0.41</v>
      </c>
      <c r="E120">
        <v>0.56999999999999995</v>
      </c>
      <c r="F120">
        <v>0.76</v>
      </c>
      <c r="G120">
        <v>0.89</v>
      </c>
      <c r="H120">
        <v>1.22</v>
      </c>
      <c r="I120">
        <v>1.49</v>
      </c>
      <c r="J120">
        <v>1.71</v>
      </c>
      <c r="K120">
        <v>2.0699999999999998</v>
      </c>
      <c r="L120">
        <v>2.5</v>
      </c>
      <c r="P120" s="2">
        <v>42174</v>
      </c>
      <c r="Q120">
        <v>0</v>
      </c>
      <c r="R120">
        <v>0.01</v>
      </c>
      <c r="S120">
        <v>0.05</v>
      </c>
      <c r="T120">
        <v>0.25</v>
      </c>
      <c r="U120">
        <v>0.65</v>
      </c>
      <c r="V120">
        <v>0.99</v>
      </c>
      <c r="W120">
        <v>1.59</v>
      </c>
      <c r="X120">
        <v>1.99</v>
      </c>
      <c r="Y120">
        <v>2.2599999999999998</v>
      </c>
      <c r="Z120">
        <v>2.76</v>
      </c>
      <c r="AA120">
        <v>3.05</v>
      </c>
      <c r="AD120" s="2">
        <v>41810</v>
      </c>
      <c r="AE120">
        <v>0.01</v>
      </c>
      <c r="AF120">
        <v>0.02</v>
      </c>
      <c r="AG120">
        <v>0.04</v>
      </c>
      <c r="AH120">
        <v>0.09</v>
      </c>
      <c r="AI120">
        <v>0.5</v>
      </c>
      <c r="AJ120">
        <v>0.94</v>
      </c>
      <c r="AK120">
        <v>1.71</v>
      </c>
      <c r="AL120">
        <v>2.2200000000000002</v>
      </c>
      <c r="AM120">
        <v>2.63</v>
      </c>
      <c r="AN120">
        <v>3.18</v>
      </c>
      <c r="AO120">
        <v>3.44</v>
      </c>
    </row>
    <row r="121" spans="1:41" x14ac:dyDescent="0.2">
      <c r="A121" s="2">
        <v>42543</v>
      </c>
      <c r="B121">
        <v>0.25</v>
      </c>
      <c r="C121">
        <v>0.27</v>
      </c>
      <c r="D121">
        <v>0.4</v>
      </c>
      <c r="E121">
        <v>0.56000000000000005</v>
      </c>
      <c r="F121">
        <v>0.75</v>
      </c>
      <c r="G121">
        <v>0.88</v>
      </c>
      <c r="H121">
        <v>1.2</v>
      </c>
      <c r="I121">
        <v>1.49</v>
      </c>
      <c r="J121">
        <v>1.69</v>
      </c>
      <c r="K121">
        <v>2.06</v>
      </c>
      <c r="L121">
        <v>2.5</v>
      </c>
      <c r="P121" s="2">
        <v>42177</v>
      </c>
      <c r="Q121">
        <v>0</v>
      </c>
      <c r="R121">
        <v>0.01</v>
      </c>
      <c r="S121">
        <v>0.08</v>
      </c>
      <c r="T121">
        <v>0.27</v>
      </c>
      <c r="U121">
        <v>0.68</v>
      </c>
      <c r="V121">
        <v>1.06</v>
      </c>
      <c r="W121">
        <v>1.68</v>
      </c>
      <c r="X121">
        <v>2.1</v>
      </c>
      <c r="Y121">
        <v>2.37</v>
      </c>
      <c r="Z121">
        <v>2.87</v>
      </c>
      <c r="AA121">
        <v>3.16</v>
      </c>
      <c r="AD121" s="2">
        <v>41813</v>
      </c>
      <c r="AE121">
        <v>0.02</v>
      </c>
      <c r="AF121">
        <v>0.03</v>
      </c>
      <c r="AG121">
        <v>0.06</v>
      </c>
      <c r="AH121">
        <v>0.1</v>
      </c>
      <c r="AI121">
        <v>0.48</v>
      </c>
      <c r="AJ121">
        <v>0.96</v>
      </c>
      <c r="AK121">
        <v>1.72</v>
      </c>
      <c r="AL121">
        <v>2.23</v>
      </c>
      <c r="AM121">
        <v>2.63</v>
      </c>
      <c r="AN121">
        <v>3.18</v>
      </c>
      <c r="AO121">
        <v>3.45</v>
      </c>
    </row>
    <row r="122" spans="1:41" x14ac:dyDescent="0.2">
      <c r="A122" s="2">
        <v>42544</v>
      </c>
      <c r="B122">
        <v>0.27</v>
      </c>
      <c r="C122">
        <v>0.31</v>
      </c>
      <c r="D122">
        <v>0.43</v>
      </c>
      <c r="E122">
        <v>0.57999999999999996</v>
      </c>
      <c r="F122">
        <v>0.78</v>
      </c>
      <c r="G122">
        <v>0.92</v>
      </c>
      <c r="H122">
        <v>1.25</v>
      </c>
      <c r="I122">
        <v>1.54</v>
      </c>
      <c r="J122">
        <v>1.74</v>
      </c>
      <c r="K122">
        <v>2.12</v>
      </c>
      <c r="L122">
        <v>2.5499999999999998</v>
      </c>
      <c r="P122" s="2">
        <v>42178</v>
      </c>
      <c r="Q122">
        <v>0</v>
      </c>
      <c r="R122">
        <v>0.01</v>
      </c>
      <c r="S122">
        <v>0.09</v>
      </c>
      <c r="T122">
        <v>0.3</v>
      </c>
      <c r="U122">
        <v>0.7</v>
      </c>
      <c r="V122">
        <v>1.07</v>
      </c>
      <c r="W122">
        <v>1.71</v>
      </c>
      <c r="X122">
        <v>2.14</v>
      </c>
      <c r="Y122">
        <v>2.42</v>
      </c>
      <c r="Z122">
        <v>2.92</v>
      </c>
      <c r="AA122">
        <v>3.2</v>
      </c>
      <c r="AD122" s="2">
        <v>41814</v>
      </c>
      <c r="AE122">
        <v>0.01</v>
      </c>
      <c r="AF122">
        <v>0.03</v>
      </c>
      <c r="AG122">
        <v>0.06</v>
      </c>
      <c r="AH122">
        <v>0.12</v>
      </c>
      <c r="AI122">
        <v>0.49</v>
      </c>
      <c r="AJ122">
        <v>0.95</v>
      </c>
      <c r="AK122">
        <v>1.7</v>
      </c>
      <c r="AL122">
        <v>2.19</v>
      </c>
      <c r="AM122">
        <v>2.59</v>
      </c>
      <c r="AN122">
        <v>3.14</v>
      </c>
      <c r="AO122">
        <v>3.41</v>
      </c>
    </row>
    <row r="123" spans="1:41" x14ac:dyDescent="0.2">
      <c r="A123" s="2">
        <v>42545</v>
      </c>
      <c r="B123">
        <v>0.24</v>
      </c>
      <c r="C123">
        <v>0.27</v>
      </c>
      <c r="D123">
        <v>0.38</v>
      </c>
      <c r="E123">
        <v>0.48</v>
      </c>
      <c r="F123">
        <v>0.64</v>
      </c>
      <c r="G123">
        <v>0.76</v>
      </c>
      <c r="H123">
        <v>1.08</v>
      </c>
      <c r="I123">
        <v>1.35</v>
      </c>
      <c r="J123">
        <v>1.57</v>
      </c>
      <c r="K123">
        <v>1.96</v>
      </c>
      <c r="L123">
        <v>2.42</v>
      </c>
      <c r="P123" s="2">
        <v>42179</v>
      </c>
      <c r="Q123">
        <v>0</v>
      </c>
      <c r="R123">
        <v>0.01</v>
      </c>
      <c r="S123">
        <v>0.08</v>
      </c>
      <c r="T123">
        <v>0.3</v>
      </c>
      <c r="U123">
        <v>0.68</v>
      </c>
      <c r="V123">
        <v>1.06</v>
      </c>
      <c r="W123">
        <v>1.69</v>
      </c>
      <c r="X123">
        <v>2.12</v>
      </c>
      <c r="Y123">
        <v>2.38</v>
      </c>
      <c r="Z123">
        <v>2.87</v>
      </c>
      <c r="AA123">
        <v>3.16</v>
      </c>
      <c r="AD123" s="2">
        <v>41815</v>
      </c>
      <c r="AE123">
        <v>0.01</v>
      </c>
      <c r="AF123">
        <v>0.03</v>
      </c>
      <c r="AG123">
        <v>0.05</v>
      </c>
      <c r="AH123">
        <v>0.11</v>
      </c>
      <c r="AI123">
        <v>0.48</v>
      </c>
      <c r="AJ123">
        <v>0.92</v>
      </c>
      <c r="AK123">
        <v>1.68</v>
      </c>
      <c r="AL123">
        <v>2.17</v>
      </c>
      <c r="AM123">
        <v>2.57</v>
      </c>
      <c r="AN123">
        <v>3.12</v>
      </c>
      <c r="AO123">
        <v>3.38</v>
      </c>
    </row>
    <row r="124" spans="1:41" x14ac:dyDescent="0.2">
      <c r="A124" s="2">
        <v>42548</v>
      </c>
      <c r="B124">
        <v>0.22</v>
      </c>
      <c r="C124">
        <v>0.27</v>
      </c>
      <c r="D124">
        <v>0.35</v>
      </c>
      <c r="E124">
        <v>0.45</v>
      </c>
      <c r="F124">
        <v>0.61</v>
      </c>
      <c r="G124">
        <v>0.7</v>
      </c>
      <c r="H124">
        <v>1</v>
      </c>
      <c r="I124">
        <v>1.26</v>
      </c>
      <c r="J124">
        <v>1.46</v>
      </c>
      <c r="K124">
        <v>1.83</v>
      </c>
      <c r="L124">
        <v>2.2799999999999998</v>
      </c>
      <c r="P124" s="2">
        <v>42180</v>
      </c>
      <c r="Q124">
        <v>0</v>
      </c>
      <c r="R124">
        <v>0.01</v>
      </c>
      <c r="S124">
        <v>7.0000000000000007E-2</v>
      </c>
      <c r="T124">
        <v>0.28999999999999998</v>
      </c>
      <c r="U124">
        <v>0.68</v>
      </c>
      <c r="V124">
        <v>1.06</v>
      </c>
      <c r="W124">
        <v>1.7</v>
      </c>
      <c r="X124">
        <v>2.14</v>
      </c>
      <c r="Y124">
        <v>2.4</v>
      </c>
      <c r="Z124">
        <v>2.88</v>
      </c>
      <c r="AA124">
        <v>3.16</v>
      </c>
      <c r="AD124" s="2">
        <v>41816</v>
      </c>
      <c r="AE124">
        <v>0.01</v>
      </c>
      <c r="AF124">
        <v>0.04</v>
      </c>
      <c r="AG124">
        <v>0.06</v>
      </c>
      <c r="AH124">
        <v>0.11</v>
      </c>
      <c r="AI124">
        <v>0.46</v>
      </c>
      <c r="AJ124">
        <v>0.9</v>
      </c>
      <c r="AK124">
        <v>1.64</v>
      </c>
      <c r="AL124">
        <v>2.14</v>
      </c>
      <c r="AM124">
        <v>2.5299999999999998</v>
      </c>
      <c r="AN124">
        <v>3.08</v>
      </c>
      <c r="AO124">
        <v>3.35</v>
      </c>
    </row>
    <row r="125" spans="1:41" x14ac:dyDescent="0.2">
      <c r="A125" s="2">
        <v>42549</v>
      </c>
      <c r="B125">
        <v>0.25</v>
      </c>
      <c r="C125">
        <v>0.26</v>
      </c>
      <c r="D125">
        <v>0.35</v>
      </c>
      <c r="E125">
        <v>0.45</v>
      </c>
      <c r="F125">
        <v>0.61</v>
      </c>
      <c r="G125">
        <v>0.71</v>
      </c>
      <c r="H125">
        <v>1</v>
      </c>
      <c r="I125">
        <v>1.26</v>
      </c>
      <c r="J125">
        <v>1.46</v>
      </c>
      <c r="K125">
        <v>1.83</v>
      </c>
      <c r="L125">
        <v>2.27</v>
      </c>
      <c r="P125" s="2">
        <v>42181</v>
      </c>
      <c r="Q125">
        <v>0</v>
      </c>
      <c r="R125">
        <v>0.01</v>
      </c>
      <c r="S125">
        <v>0.08</v>
      </c>
      <c r="T125">
        <v>0.28999999999999998</v>
      </c>
      <c r="U125">
        <v>0.72</v>
      </c>
      <c r="V125">
        <v>1.0900000000000001</v>
      </c>
      <c r="W125">
        <v>1.75</v>
      </c>
      <c r="X125">
        <v>2.2000000000000002</v>
      </c>
      <c r="Y125">
        <v>2.4900000000000002</v>
      </c>
      <c r="Z125">
        <v>2.98</v>
      </c>
      <c r="AA125">
        <v>3.25</v>
      </c>
      <c r="AD125" s="2">
        <v>41817</v>
      </c>
      <c r="AE125">
        <v>0.02</v>
      </c>
      <c r="AF125">
        <v>0.03</v>
      </c>
      <c r="AG125">
        <v>0.06</v>
      </c>
      <c r="AH125">
        <v>0.1</v>
      </c>
      <c r="AI125">
        <v>0.45</v>
      </c>
      <c r="AJ125">
        <v>0.88</v>
      </c>
      <c r="AK125">
        <v>1.64</v>
      </c>
      <c r="AL125">
        <v>2.14</v>
      </c>
      <c r="AM125">
        <v>2.54</v>
      </c>
      <c r="AN125">
        <v>3.1</v>
      </c>
      <c r="AO125">
        <v>3.36</v>
      </c>
    </row>
    <row r="126" spans="1:41" x14ac:dyDescent="0.2">
      <c r="A126" s="2">
        <v>42550</v>
      </c>
      <c r="B126">
        <v>0.18</v>
      </c>
      <c r="C126">
        <v>0.26</v>
      </c>
      <c r="D126">
        <v>0.35</v>
      </c>
      <c r="E126">
        <v>0.46</v>
      </c>
      <c r="F126">
        <v>0.62</v>
      </c>
      <c r="G126">
        <v>0.74</v>
      </c>
      <c r="H126">
        <v>1.03</v>
      </c>
      <c r="I126">
        <v>1.3</v>
      </c>
      <c r="J126">
        <v>1.5</v>
      </c>
      <c r="K126">
        <v>1.86</v>
      </c>
      <c r="L126">
        <v>2.2999999999999998</v>
      </c>
      <c r="P126" s="2">
        <v>42184</v>
      </c>
      <c r="Q126">
        <v>0</v>
      </c>
      <c r="R126">
        <v>0.02</v>
      </c>
      <c r="S126">
        <v>0.11</v>
      </c>
      <c r="T126">
        <v>0.27</v>
      </c>
      <c r="U126">
        <v>0.64</v>
      </c>
      <c r="V126">
        <v>1</v>
      </c>
      <c r="W126">
        <v>1.62</v>
      </c>
      <c r="X126">
        <v>2.0499999999999998</v>
      </c>
      <c r="Y126">
        <v>2.33</v>
      </c>
      <c r="Z126">
        <v>2.82</v>
      </c>
      <c r="AA126">
        <v>3.09</v>
      </c>
      <c r="AD126" s="2">
        <v>41820</v>
      </c>
      <c r="AE126">
        <v>0.02</v>
      </c>
      <c r="AF126">
        <v>0.04</v>
      </c>
      <c r="AG126">
        <v>7.0000000000000007E-2</v>
      </c>
      <c r="AH126">
        <v>0.11</v>
      </c>
      <c r="AI126">
        <v>0.47</v>
      </c>
      <c r="AJ126">
        <v>0.88</v>
      </c>
      <c r="AK126">
        <v>1.62</v>
      </c>
      <c r="AL126">
        <v>2.13</v>
      </c>
      <c r="AM126">
        <v>2.5299999999999998</v>
      </c>
      <c r="AN126">
        <v>3.08</v>
      </c>
      <c r="AO126">
        <v>3.34</v>
      </c>
    </row>
    <row r="127" spans="1:41" x14ac:dyDescent="0.2">
      <c r="A127" s="2">
        <v>42551</v>
      </c>
      <c r="B127">
        <v>0.2</v>
      </c>
      <c r="C127">
        <v>0.26</v>
      </c>
      <c r="D127">
        <v>0.36</v>
      </c>
      <c r="E127">
        <v>0.45</v>
      </c>
      <c r="F127">
        <v>0.57999999999999996</v>
      </c>
      <c r="G127">
        <v>0.71</v>
      </c>
      <c r="H127">
        <v>1.01</v>
      </c>
      <c r="I127">
        <v>1.29</v>
      </c>
      <c r="J127">
        <v>1.49</v>
      </c>
      <c r="K127">
        <v>1.86</v>
      </c>
      <c r="L127">
        <v>2.2999999999999998</v>
      </c>
      <c r="P127" s="2">
        <v>42185</v>
      </c>
      <c r="Q127">
        <v>0.02</v>
      </c>
      <c r="R127">
        <v>0.01</v>
      </c>
      <c r="S127">
        <v>0.11</v>
      </c>
      <c r="T127">
        <v>0.28000000000000003</v>
      </c>
      <c r="U127">
        <v>0.64</v>
      </c>
      <c r="V127">
        <v>1.01</v>
      </c>
      <c r="W127">
        <v>1.63</v>
      </c>
      <c r="X127">
        <v>2.0699999999999998</v>
      </c>
      <c r="Y127">
        <v>2.35</v>
      </c>
      <c r="Z127">
        <v>2.83</v>
      </c>
      <c r="AA127">
        <v>3.11</v>
      </c>
      <c r="AD127" s="2">
        <v>41821</v>
      </c>
      <c r="AE127">
        <v>0.03</v>
      </c>
      <c r="AF127">
        <v>0.02</v>
      </c>
      <c r="AG127">
        <v>0.06</v>
      </c>
      <c r="AH127">
        <v>0.11</v>
      </c>
      <c r="AI127">
        <v>0.47</v>
      </c>
      <c r="AJ127">
        <v>0.9</v>
      </c>
      <c r="AK127">
        <v>1.66</v>
      </c>
      <c r="AL127">
        <v>2.17</v>
      </c>
      <c r="AM127">
        <v>2.58</v>
      </c>
      <c r="AN127">
        <v>3.13</v>
      </c>
      <c r="AO127">
        <v>3.4</v>
      </c>
    </row>
    <row r="128" spans="1:41" x14ac:dyDescent="0.2">
      <c r="A128" s="2">
        <v>42552</v>
      </c>
      <c r="B128">
        <v>0.24</v>
      </c>
      <c r="C128">
        <v>0.28000000000000003</v>
      </c>
      <c r="D128">
        <v>0.37</v>
      </c>
      <c r="E128">
        <v>0.45</v>
      </c>
      <c r="F128">
        <v>0.59</v>
      </c>
      <c r="G128">
        <v>0.71</v>
      </c>
      <c r="H128">
        <v>1</v>
      </c>
      <c r="I128">
        <v>1.27</v>
      </c>
      <c r="J128">
        <v>1.46</v>
      </c>
      <c r="K128">
        <v>1.81</v>
      </c>
      <c r="L128">
        <v>2.2400000000000002</v>
      </c>
      <c r="P128" s="2">
        <v>42186</v>
      </c>
      <c r="Q128">
        <v>0.01</v>
      </c>
      <c r="R128">
        <v>0.01</v>
      </c>
      <c r="S128">
        <v>0.13</v>
      </c>
      <c r="T128">
        <v>0.28000000000000003</v>
      </c>
      <c r="U128">
        <v>0.69</v>
      </c>
      <c r="V128">
        <v>1.08</v>
      </c>
      <c r="W128">
        <v>1.7</v>
      </c>
      <c r="X128">
        <v>2.14</v>
      </c>
      <c r="Y128">
        <v>2.4300000000000002</v>
      </c>
      <c r="Z128">
        <v>2.92</v>
      </c>
      <c r="AA128">
        <v>3.2</v>
      </c>
      <c r="AD128" s="2">
        <v>41822</v>
      </c>
      <c r="AE128">
        <v>0.02</v>
      </c>
      <c r="AF128">
        <v>0.02</v>
      </c>
      <c r="AG128">
        <v>0.06</v>
      </c>
      <c r="AH128">
        <v>0.12</v>
      </c>
      <c r="AI128">
        <v>0.49</v>
      </c>
      <c r="AJ128">
        <v>0.95</v>
      </c>
      <c r="AK128">
        <v>1.71</v>
      </c>
      <c r="AL128">
        <v>2.2200000000000002</v>
      </c>
      <c r="AM128">
        <v>2.64</v>
      </c>
      <c r="AN128">
        <v>3.2</v>
      </c>
      <c r="AO128">
        <v>3.46</v>
      </c>
    </row>
    <row r="129" spans="1:41" x14ac:dyDescent="0.2">
      <c r="A129" s="2">
        <v>42556</v>
      </c>
      <c r="B129">
        <v>0.27</v>
      </c>
      <c r="C129">
        <v>0.28000000000000003</v>
      </c>
      <c r="D129">
        <v>0.35</v>
      </c>
      <c r="E129">
        <v>0.44</v>
      </c>
      <c r="F129">
        <v>0.56000000000000005</v>
      </c>
      <c r="G129">
        <v>0.66</v>
      </c>
      <c r="H129">
        <v>0.94</v>
      </c>
      <c r="I129">
        <v>1.19</v>
      </c>
      <c r="J129">
        <v>1.37</v>
      </c>
      <c r="K129">
        <v>1.72</v>
      </c>
      <c r="L129">
        <v>2.14</v>
      </c>
      <c r="P129" s="2">
        <v>42187</v>
      </c>
      <c r="Q129">
        <v>0.01</v>
      </c>
      <c r="R129">
        <v>0.01</v>
      </c>
      <c r="S129">
        <v>0.1</v>
      </c>
      <c r="T129">
        <v>0.26</v>
      </c>
      <c r="U129">
        <v>0.64</v>
      </c>
      <c r="V129">
        <v>1.01</v>
      </c>
      <c r="W129">
        <v>1.64</v>
      </c>
      <c r="X129">
        <v>2.09</v>
      </c>
      <c r="Y129">
        <v>2.4</v>
      </c>
      <c r="Z129">
        <v>2.9</v>
      </c>
      <c r="AA129">
        <v>3.19</v>
      </c>
      <c r="AD129" s="2">
        <v>41823</v>
      </c>
      <c r="AE129">
        <v>0.01</v>
      </c>
      <c r="AF129">
        <v>0.01</v>
      </c>
      <c r="AG129">
        <v>0.06</v>
      </c>
      <c r="AH129">
        <v>0.11</v>
      </c>
      <c r="AI129">
        <v>0.52</v>
      </c>
      <c r="AJ129">
        <v>0.98</v>
      </c>
      <c r="AK129">
        <v>1.74</v>
      </c>
      <c r="AL129">
        <v>2.25</v>
      </c>
      <c r="AM129">
        <v>2.65</v>
      </c>
      <c r="AN129">
        <v>3.21</v>
      </c>
      <c r="AO129">
        <v>3.47</v>
      </c>
    </row>
    <row r="130" spans="1:41" x14ac:dyDescent="0.2">
      <c r="A130" s="2">
        <v>42557</v>
      </c>
      <c r="B130">
        <v>0.26</v>
      </c>
      <c r="C130">
        <v>0.27</v>
      </c>
      <c r="D130">
        <v>0.36</v>
      </c>
      <c r="E130">
        <v>0.46</v>
      </c>
      <c r="F130">
        <v>0.57999999999999996</v>
      </c>
      <c r="G130">
        <v>0.69</v>
      </c>
      <c r="H130">
        <v>0.95</v>
      </c>
      <c r="I130">
        <v>1.2</v>
      </c>
      <c r="J130">
        <v>1.38</v>
      </c>
      <c r="K130">
        <v>1.72</v>
      </c>
      <c r="L130">
        <v>2.14</v>
      </c>
      <c r="P130" s="2">
        <v>42191</v>
      </c>
      <c r="Q130">
        <v>0.01</v>
      </c>
      <c r="R130">
        <v>0.02</v>
      </c>
      <c r="S130">
        <v>0.09</v>
      </c>
      <c r="T130">
        <v>0.26</v>
      </c>
      <c r="U130">
        <v>0.6</v>
      </c>
      <c r="V130">
        <v>0.95</v>
      </c>
      <c r="W130">
        <v>1.56</v>
      </c>
      <c r="X130">
        <v>2</v>
      </c>
      <c r="Y130">
        <v>2.2999999999999998</v>
      </c>
      <c r="Z130">
        <v>2.78</v>
      </c>
      <c r="AA130">
        <v>3.08</v>
      </c>
      <c r="AD130" s="2">
        <v>41827</v>
      </c>
      <c r="AE130">
        <v>0.02</v>
      </c>
      <c r="AF130">
        <v>0.04</v>
      </c>
      <c r="AG130">
        <v>0.06</v>
      </c>
      <c r="AH130">
        <v>0.12</v>
      </c>
      <c r="AI130">
        <v>0.52</v>
      </c>
      <c r="AJ130">
        <v>1</v>
      </c>
      <c r="AK130">
        <v>1.74</v>
      </c>
      <c r="AL130">
        <v>2.2400000000000002</v>
      </c>
      <c r="AM130">
        <v>2.63</v>
      </c>
      <c r="AN130">
        <v>3.17</v>
      </c>
      <c r="AO130">
        <v>3.44</v>
      </c>
    </row>
    <row r="131" spans="1:41" x14ac:dyDescent="0.2">
      <c r="A131" s="2">
        <v>42558</v>
      </c>
      <c r="B131">
        <v>0.27</v>
      </c>
      <c r="C131">
        <v>0.28999999999999998</v>
      </c>
      <c r="D131">
        <v>0.37</v>
      </c>
      <c r="E131">
        <v>0.47</v>
      </c>
      <c r="F131">
        <v>0.57999999999999996</v>
      </c>
      <c r="G131">
        <v>0.69</v>
      </c>
      <c r="H131">
        <v>0.97</v>
      </c>
      <c r="I131">
        <v>1.21</v>
      </c>
      <c r="J131">
        <v>1.4</v>
      </c>
      <c r="K131">
        <v>1.72</v>
      </c>
      <c r="L131">
        <v>2.14</v>
      </c>
      <c r="P131" s="2">
        <v>42192</v>
      </c>
      <c r="Q131">
        <v>0.02</v>
      </c>
      <c r="R131">
        <v>0.02</v>
      </c>
      <c r="S131">
        <v>0.08</v>
      </c>
      <c r="T131">
        <v>0.25</v>
      </c>
      <c r="U131">
        <v>0.57999999999999996</v>
      </c>
      <c r="V131">
        <v>0.96</v>
      </c>
      <c r="W131">
        <v>1.55</v>
      </c>
      <c r="X131">
        <v>1.98</v>
      </c>
      <c r="Y131">
        <v>2.27</v>
      </c>
      <c r="Z131">
        <v>2.74</v>
      </c>
      <c r="AA131">
        <v>3.04</v>
      </c>
      <c r="AD131" s="2">
        <v>41828</v>
      </c>
      <c r="AE131">
        <v>0.02</v>
      </c>
      <c r="AF131">
        <v>0.03</v>
      </c>
      <c r="AG131">
        <v>0.06</v>
      </c>
      <c r="AH131">
        <v>0.11</v>
      </c>
      <c r="AI131">
        <v>0.51</v>
      </c>
      <c r="AJ131">
        <v>0.99</v>
      </c>
      <c r="AK131">
        <v>1.7</v>
      </c>
      <c r="AL131">
        <v>2.19</v>
      </c>
      <c r="AM131">
        <v>2.58</v>
      </c>
      <c r="AN131">
        <v>3.12</v>
      </c>
      <c r="AO131">
        <v>3.38</v>
      </c>
    </row>
    <row r="132" spans="1:41" x14ac:dyDescent="0.2">
      <c r="A132" s="2">
        <v>42559</v>
      </c>
      <c r="B132">
        <v>0.26</v>
      </c>
      <c r="C132">
        <v>0.28000000000000003</v>
      </c>
      <c r="D132">
        <v>0.36</v>
      </c>
      <c r="E132">
        <v>0.48</v>
      </c>
      <c r="F132">
        <v>0.61</v>
      </c>
      <c r="G132">
        <v>0.71</v>
      </c>
      <c r="H132">
        <v>0.95</v>
      </c>
      <c r="I132">
        <v>1.19</v>
      </c>
      <c r="J132">
        <v>1.37</v>
      </c>
      <c r="K132">
        <v>1.69</v>
      </c>
      <c r="L132">
        <v>2.11</v>
      </c>
      <c r="P132" s="2">
        <v>42193</v>
      </c>
      <c r="Q132">
        <v>0.02</v>
      </c>
      <c r="R132">
        <v>0.02</v>
      </c>
      <c r="S132">
        <v>0.08</v>
      </c>
      <c r="T132">
        <v>0.24</v>
      </c>
      <c r="U132">
        <v>0.55000000000000004</v>
      </c>
      <c r="V132">
        <v>0.91</v>
      </c>
      <c r="W132">
        <v>1.5</v>
      </c>
      <c r="X132">
        <v>1.92</v>
      </c>
      <c r="Y132">
        <v>2.2200000000000002</v>
      </c>
      <c r="Z132">
        <v>2.69</v>
      </c>
      <c r="AA132">
        <v>2.99</v>
      </c>
      <c r="AD132" s="2">
        <v>41829</v>
      </c>
      <c r="AE132">
        <v>0.03</v>
      </c>
      <c r="AF132">
        <v>0.03</v>
      </c>
      <c r="AG132">
        <v>0.06</v>
      </c>
      <c r="AH132">
        <v>0.11</v>
      </c>
      <c r="AI132">
        <v>0.51</v>
      </c>
      <c r="AJ132">
        <v>0.97</v>
      </c>
      <c r="AK132">
        <v>1.68</v>
      </c>
      <c r="AL132">
        <v>2.17</v>
      </c>
      <c r="AM132">
        <v>2.57</v>
      </c>
      <c r="AN132">
        <v>3.1</v>
      </c>
      <c r="AO132">
        <v>3.37</v>
      </c>
    </row>
    <row r="133" spans="1:41" x14ac:dyDescent="0.2">
      <c r="A133" s="2">
        <v>42562</v>
      </c>
      <c r="B133">
        <v>0.28000000000000003</v>
      </c>
      <c r="C133">
        <v>0.31</v>
      </c>
      <c r="D133">
        <v>0.4</v>
      </c>
      <c r="E133">
        <v>0.5</v>
      </c>
      <c r="F133">
        <v>0.66</v>
      </c>
      <c r="G133">
        <v>0.77</v>
      </c>
      <c r="H133">
        <v>1.03</v>
      </c>
      <c r="I133">
        <v>1.27</v>
      </c>
      <c r="J133">
        <v>1.43</v>
      </c>
      <c r="K133">
        <v>1.73</v>
      </c>
      <c r="L133">
        <v>2.14</v>
      </c>
      <c r="P133" s="2">
        <v>42194</v>
      </c>
      <c r="Q133">
        <v>0.02</v>
      </c>
      <c r="R133">
        <v>0.03</v>
      </c>
      <c r="S133">
        <v>0.08</v>
      </c>
      <c r="T133">
        <v>0.25</v>
      </c>
      <c r="U133">
        <v>0.6</v>
      </c>
      <c r="V133">
        <v>0.95</v>
      </c>
      <c r="W133">
        <v>1.58</v>
      </c>
      <c r="X133">
        <v>2.0099999999999998</v>
      </c>
      <c r="Y133">
        <v>2.3199999999999998</v>
      </c>
      <c r="Z133">
        <v>2.8</v>
      </c>
      <c r="AA133">
        <v>3.11</v>
      </c>
      <c r="AD133" s="2">
        <v>41830</v>
      </c>
      <c r="AE133">
        <v>0.02</v>
      </c>
      <c r="AF133">
        <v>0.02</v>
      </c>
      <c r="AG133">
        <v>0.06</v>
      </c>
      <c r="AH133">
        <v>0.1</v>
      </c>
      <c r="AI133">
        <v>0.46</v>
      </c>
      <c r="AJ133">
        <v>0.93</v>
      </c>
      <c r="AK133">
        <v>1.66</v>
      </c>
      <c r="AL133">
        <v>2.15</v>
      </c>
      <c r="AM133">
        <v>2.5499999999999998</v>
      </c>
      <c r="AN133">
        <v>3.1</v>
      </c>
      <c r="AO133">
        <v>3.38</v>
      </c>
    </row>
    <row r="134" spans="1:41" x14ac:dyDescent="0.2">
      <c r="A134" s="2">
        <v>42563</v>
      </c>
      <c r="B134">
        <v>0.28999999999999998</v>
      </c>
      <c r="C134">
        <v>0.28999999999999998</v>
      </c>
      <c r="D134">
        <v>0.4</v>
      </c>
      <c r="E134">
        <v>0.52</v>
      </c>
      <c r="F134">
        <v>0.69</v>
      </c>
      <c r="G134">
        <v>0.81</v>
      </c>
      <c r="H134">
        <v>1.1000000000000001</v>
      </c>
      <c r="I134">
        <v>1.35</v>
      </c>
      <c r="J134">
        <v>1.53</v>
      </c>
      <c r="K134">
        <v>1.82</v>
      </c>
      <c r="L134">
        <v>2.2400000000000002</v>
      </c>
      <c r="P134" s="2">
        <v>42195</v>
      </c>
      <c r="Q134">
        <v>0.01</v>
      </c>
      <c r="R134">
        <v>0.01</v>
      </c>
      <c r="S134">
        <v>0.09</v>
      </c>
      <c r="T134">
        <v>0.28000000000000003</v>
      </c>
      <c r="U134">
        <v>0.65</v>
      </c>
      <c r="V134">
        <v>1.04</v>
      </c>
      <c r="W134">
        <v>1.68</v>
      </c>
      <c r="X134">
        <v>2.12</v>
      </c>
      <c r="Y134">
        <v>2.42</v>
      </c>
      <c r="Z134">
        <v>2.91</v>
      </c>
      <c r="AA134">
        <v>3.2</v>
      </c>
      <c r="AD134" s="2">
        <v>41831</v>
      </c>
      <c r="AE134">
        <v>0.02</v>
      </c>
      <c r="AF134">
        <v>0.02</v>
      </c>
      <c r="AG134">
        <v>7.0000000000000007E-2</v>
      </c>
      <c r="AH134">
        <v>0.11</v>
      </c>
      <c r="AI134">
        <v>0.48</v>
      </c>
      <c r="AJ134">
        <v>0.92</v>
      </c>
      <c r="AK134">
        <v>1.65</v>
      </c>
      <c r="AL134">
        <v>2.13</v>
      </c>
      <c r="AM134">
        <v>2.5299999999999998</v>
      </c>
      <c r="AN134">
        <v>3.07</v>
      </c>
      <c r="AO134">
        <v>3.34</v>
      </c>
    </row>
    <row r="135" spans="1:41" x14ac:dyDescent="0.2">
      <c r="A135" s="2">
        <v>42564</v>
      </c>
      <c r="B135">
        <v>0.28999999999999998</v>
      </c>
      <c r="C135">
        <v>0.31</v>
      </c>
      <c r="D135">
        <v>0.4</v>
      </c>
      <c r="E135">
        <v>0.51</v>
      </c>
      <c r="F135">
        <v>0.68</v>
      </c>
      <c r="G135">
        <v>0.8</v>
      </c>
      <c r="H135">
        <v>1.07</v>
      </c>
      <c r="I135">
        <v>1.32</v>
      </c>
      <c r="J135">
        <v>1.48</v>
      </c>
      <c r="K135">
        <v>1.77</v>
      </c>
      <c r="L135">
        <v>2.1800000000000002</v>
      </c>
      <c r="P135" s="2">
        <v>42198</v>
      </c>
      <c r="Q135">
        <v>0.02</v>
      </c>
      <c r="R135">
        <v>0.02</v>
      </c>
      <c r="S135">
        <v>0.1</v>
      </c>
      <c r="T135">
        <v>0.28000000000000003</v>
      </c>
      <c r="U135">
        <v>0.69</v>
      </c>
      <c r="V135">
        <v>1.06</v>
      </c>
      <c r="W135">
        <v>1.71</v>
      </c>
      <c r="X135">
        <v>2.14</v>
      </c>
      <c r="Y135">
        <v>2.44</v>
      </c>
      <c r="Z135">
        <v>2.92</v>
      </c>
      <c r="AA135">
        <v>3.21</v>
      </c>
      <c r="AD135" s="2">
        <v>41834</v>
      </c>
      <c r="AE135">
        <v>0.02</v>
      </c>
      <c r="AF135">
        <v>0.03</v>
      </c>
      <c r="AG135">
        <v>0.06</v>
      </c>
      <c r="AH135">
        <v>0.11</v>
      </c>
      <c r="AI135">
        <v>0.48</v>
      </c>
      <c r="AJ135">
        <v>0.95</v>
      </c>
      <c r="AK135">
        <v>1.68</v>
      </c>
      <c r="AL135">
        <v>2.17</v>
      </c>
      <c r="AM135">
        <v>2.5499999999999998</v>
      </c>
      <c r="AN135">
        <v>3.1</v>
      </c>
      <c r="AO135">
        <v>3.36</v>
      </c>
    </row>
    <row r="136" spans="1:41" x14ac:dyDescent="0.2">
      <c r="A136" s="2">
        <v>42565</v>
      </c>
      <c r="B136">
        <v>0.28999999999999998</v>
      </c>
      <c r="C136">
        <v>0.32</v>
      </c>
      <c r="D136">
        <v>0.41</v>
      </c>
      <c r="E136">
        <v>0.53</v>
      </c>
      <c r="F136">
        <v>0.68</v>
      </c>
      <c r="G136">
        <v>0.82</v>
      </c>
      <c r="H136">
        <v>1.1000000000000001</v>
      </c>
      <c r="I136">
        <v>1.36</v>
      </c>
      <c r="J136">
        <v>1.53</v>
      </c>
      <c r="K136">
        <v>1.84</v>
      </c>
      <c r="L136">
        <v>2.25</v>
      </c>
      <c r="P136" s="2">
        <v>42199</v>
      </c>
      <c r="Q136">
        <v>0.03</v>
      </c>
      <c r="R136">
        <v>0.01</v>
      </c>
      <c r="S136">
        <v>0.1</v>
      </c>
      <c r="T136">
        <v>0.27</v>
      </c>
      <c r="U136">
        <v>0.66</v>
      </c>
      <c r="V136">
        <v>1.03</v>
      </c>
      <c r="W136">
        <v>1.67</v>
      </c>
      <c r="X136">
        <v>2.1</v>
      </c>
      <c r="Y136">
        <v>2.41</v>
      </c>
      <c r="Z136">
        <v>2.9</v>
      </c>
      <c r="AA136">
        <v>3.2</v>
      </c>
      <c r="AD136" s="2">
        <v>41835</v>
      </c>
      <c r="AE136">
        <v>0.02</v>
      </c>
      <c r="AF136">
        <v>0.02</v>
      </c>
      <c r="AG136">
        <v>0.06</v>
      </c>
      <c r="AH136">
        <v>0.11</v>
      </c>
      <c r="AI136">
        <v>0.49</v>
      </c>
      <c r="AJ136">
        <v>0.97</v>
      </c>
      <c r="AK136">
        <v>1.7</v>
      </c>
      <c r="AL136">
        <v>2.1800000000000002</v>
      </c>
      <c r="AM136">
        <v>2.56</v>
      </c>
      <c r="AN136">
        <v>3.1</v>
      </c>
      <c r="AO136">
        <v>3.37</v>
      </c>
    </row>
    <row r="137" spans="1:41" x14ac:dyDescent="0.2">
      <c r="A137" s="2">
        <v>42566</v>
      </c>
      <c r="B137">
        <v>0.27</v>
      </c>
      <c r="C137">
        <v>0.32</v>
      </c>
      <c r="D137">
        <v>0.42</v>
      </c>
      <c r="E137">
        <v>0.52</v>
      </c>
      <c r="F137">
        <v>0.71</v>
      </c>
      <c r="G137">
        <v>0.87</v>
      </c>
      <c r="H137">
        <v>1.1499999999999999</v>
      </c>
      <c r="I137">
        <v>1.42</v>
      </c>
      <c r="J137">
        <v>1.6</v>
      </c>
      <c r="K137">
        <v>1.9</v>
      </c>
      <c r="L137">
        <v>2.2999999999999998</v>
      </c>
      <c r="P137" s="2">
        <v>42200</v>
      </c>
      <c r="Q137">
        <v>0.03</v>
      </c>
      <c r="R137">
        <v>0.02</v>
      </c>
      <c r="S137">
        <v>0.11</v>
      </c>
      <c r="T137">
        <v>0.28000000000000003</v>
      </c>
      <c r="U137">
        <v>0.64</v>
      </c>
      <c r="V137">
        <v>1</v>
      </c>
      <c r="W137">
        <v>1.63</v>
      </c>
      <c r="X137">
        <v>2.0499999999999998</v>
      </c>
      <c r="Y137">
        <v>2.36</v>
      </c>
      <c r="Z137">
        <v>2.83</v>
      </c>
      <c r="AA137">
        <v>3.13</v>
      </c>
      <c r="AD137" s="2">
        <v>41836</v>
      </c>
      <c r="AE137">
        <v>0.02</v>
      </c>
      <c r="AF137">
        <v>0.02</v>
      </c>
      <c r="AG137">
        <v>0.06</v>
      </c>
      <c r="AH137">
        <v>0.11</v>
      </c>
      <c r="AI137">
        <v>0.5</v>
      </c>
      <c r="AJ137">
        <v>0.98</v>
      </c>
      <c r="AK137">
        <v>1.71</v>
      </c>
      <c r="AL137">
        <v>2.1800000000000002</v>
      </c>
      <c r="AM137">
        <v>2.5499999999999998</v>
      </c>
      <c r="AN137">
        <v>3.08</v>
      </c>
      <c r="AO137">
        <v>3.35</v>
      </c>
    </row>
    <row r="138" spans="1:41" x14ac:dyDescent="0.2">
      <c r="A138" s="2">
        <v>42569</v>
      </c>
      <c r="B138">
        <v>0.26</v>
      </c>
      <c r="C138">
        <v>0.32</v>
      </c>
      <c r="D138">
        <v>0.44</v>
      </c>
      <c r="E138">
        <v>0.52</v>
      </c>
      <c r="F138">
        <v>0.68</v>
      </c>
      <c r="G138">
        <v>0.85</v>
      </c>
      <c r="H138">
        <v>1.1399999999999999</v>
      </c>
      <c r="I138">
        <v>1.4</v>
      </c>
      <c r="J138">
        <v>1.59</v>
      </c>
      <c r="K138">
        <v>1.9</v>
      </c>
      <c r="L138">
        <v>2.2999999999999998</v>
      </c>
      <c r="P138" s="2">
        <v>42201</v>
      </c>
      <c r="Q138">
        <v>0.03</v>
      </c>
      <c r="R138">
        <v>0.02</v>
      </c>
      <c r="S138">
        <v>0.1</v>
      </c>
      <c r="T138">
        <v>0.28999999999999998</v>
      </c>
      <c r="U138">
        <v>0.67</v>
      </c>
      <c r="V138">
        <v>1.05</v>
      </c>
      <c r="W138">
        <v>1.66</v>
      </c>
      <c r="X138">
        <v>2.0699999999999998</v>
      </c>
      <c r="Y138">
        <v>2.36</v>
      </c>
      <c r="Z138">
        <v>2.81</v>
      </c>
      <c r="AA138">
        <v>3.11</v>
      </c>
      <c r="AD138" s="2">
        <v>41837</v>
      </c>
      <c r="AE138">
        <v>0.02</v>
      </c>
      <c r="AF138">
        <v>0.02</v>
      </c>
      <c r="AG138">
        <v>0.06</v>
      </c>
      <c r="AH138">
        <v>0.1</v>
      </c>
      <c r="AI138">
        <v>0.47</v>
      </c>
      <c r="AJ138">
        <v>0.94</v>
      </c>
      <c r="AK138">
        <v>1.65</v>
      </c>
      <c r="AL138">
        <v>2.11</v>
      </c>
      <c r="AM138">
        <v>2.4700000000000002</v>
      </c>
      <c r="AN138">
        <v>3.01</v>
      </c>
      <c r="AO138">
        <v>3.27</v>
      </c>
    </row>
    <row r="139" spans="1:41" x14ac:dyDescent="0.2">
      <c r="A139" s="2">
        <v>42570</v>
      </c>
      <c r="B139">
        <v>0.28999999999999998</v>
      </c>
      <c r="C139">
        <v>0.31</v>
      </c>
      <c r="D139">
        <v>0.44</v>
      </c>
      <c r="E139">
        <v>0.56000000000000005</v>
      </c>
      <c r="F139">
        <v>0.7</v>
      </c>
      <c r="G139">
        <v>0.84</v>
      </c>
      <c r="H139">
        <v>1.1200000000000001</v>
      </c>
      <c r="I139">
        <v>1.38</v>
      </c>
      <c r="J139">
        <v>1.56</v>
      </c>
      <c r="K139">
        <v>1.88</v>
      </c>
      <c r="L139">
        <v>2.27</v>
      </c>
      <c r="P139" s="2">
        <v>42202</v>
      </c>
      <c r="Q139">
        <v>0.03</v>
      </c>
      <c r="R139">
        <v>0.03</v>
      </c>
      <c r="S139">
        <v>0.11</v>
      </c>
      <c r="T139">
        <v>0.28999999999999998</v>
      </c>
      <c r="U139">
        <v>0.68</v>
      </c>
      <c r="V139">
        <v>1.05</v>
      </c>
      <c r="W139">
        <v>1.67</v>
      </c>
      <c r="X139">
        <v>2.0699999999999998</v>
      </c>
      <c r="Y139">
        <v>2.34</v>
      </c>
      <c r="Z139">
        <v>2.77</v>
      </c>
      <c r="AA139">
        <v>3.08</v>
      </c>
      <c r="AD139" s="2">
        <v>41838</v>
      </c>
      <c r="AE139">
        <v>0.03</v>
      </c>
      <c r="AF139">
        <v>0.02</v>
      </c>
      <c r="AG139">
        <v>0.05</v>
      </c>
      <c r="AH139">
        <v>0.1</v>
      </c>
      <c r="AI139">
        <v>0.51</v>
      </c>
      <c r="AJ139">
        <v>0.97</v>
      </c>
      <c r="AK139">
        <v>1.69</v>
      </c>
      <c r="AL139">
        <v>2.14</v>
      </c>
      <c r="AM139">
        <v>2.5</v>
      </c>
      <c r="AN139">
        <v>3.03</v>
      </c>
      <c r="AO139">
        <v>3.29</v>
      </c>
    </row>
    <row r="140" spans="1:41" x14ac:dyDescent="0.2">
      <c r="A140" s="2">
        <v>42571</v>
      </c>
      <c r="B140">
        <v>0.28000000000000003</v>
      </c>
      <c r="C140">
        <v>0.32</v>
      </c>
      <c r="D140">
        <v>0.44</v>
      </c>
      <c r="E140">
        <v>0.56000000000000005</v>
      </c>
      <c r="F140">
        <v>0.73</v>
      </c>
      <c r="G140">
        <v>0.86</v>
      </c>
      <c r="H140">
        <v>1.1499999999999999</v>
      </c>
      <c r="I140">
        <v>1.41</v>
      </c>
      <c r="J140">
        <v>1.59</v>
      </c>
      <c r="K140">
        <v>1.91</v>
      </c>
      <c r="L140">
        <v>2.2999999999999998</v>
      </c>
      <c r="P140" s="2">
        <v>42205</v>
      </c>
      <c r="Q140">
        <v>0.03</v>
      </c>
      <c r="R140">
        <v>0.04</v>
      </c>
      <c r="S140">
        <v>0.14000000000000001</v>
      </c>
      <c r="T140">
        <v>0.31</v>
      </c>
      <c r="U140">
        <v>0.71</v>
      </c>
      <c r="V140">
        <v>1.0900000000000001</v>
      </c>
      <c r="W140">
        <v>1.72</v>
      </c>
      <c r="X140">
        <v>2.11</v>
      </c>
      <c r="Y140">
        <v>2.38</v>
      </c>
      <c r="Z140">
        <v>2.79</v>
      </c>
      <c r="AA140">
        <v>3.1</v>
      </c>
      <c r="AD140" s="2">
        <v>41841</v>
      </c>
      <c r="AE140">
        <v>0.02</v>
      </c>
      <c r="AF140">
        <v>0.03</v>
      </c>
      <c r="AG140">
        <v>0.06</v>
      </c>
      <c r="AH140">
        <v>0.11</v>
      </c>
      <c r="AI140">
        <v>0.51</v>
      </c>
      <c r="AJ140">
        <v>0.99</v>
      </c>
      <c r="AK140">
        <v>1.7</v>
      </c>
      <c r="AL140">
        <v>2.14</v>
      </c>
      <c r="AM140">
        <v>2.4900000000000002</v>
      </c>
      <c r="AN140">
        <v>3.01</v>
      </c>
      <c r="AO140">
        <v>3.26</v>
      </c>
    </row>
    <row r="141" spans="1:41" x14ac:dyDescent="0.2">
      <c r="A141" s="2">
        <v>42572</v>
      </c>
      <c r="B141">
        <v>0.28000000000000003</v>
      </c>
      <c r="C141">
        <v>0.32</v>
      </c>
      <c r="D141">
        <v>0.44</v>
      </c>
      <c r="E141">
        <v>0.54</v>
      </c>
      <c r="F141">
        <v>0.7</v>
      </c>
      <c r="G141">
        <v>0.82</v>
      </c>
      <c r="H141">
        <v>1.1100000000000001</v>
      </c>
      <c r="I141">
        <v>1.38</v>
      </c>
      <c r="J141">
        <v>1.57</v>
      </c>
      <c r="K141">
        <v>1.9</v>
      </c>
      <c r="L141">
        <v>2.29</v>
      </c>
      <c r="P141" s="2">
        <v>42206</v>
      </c>
      <c r="Q141">
        <v>0.04</v>
      </c>
      <c r="R141">
        <v>0.03</v>
      </c>
      <c r="S141">
        <v>0.13</v>
      </c>
      <c r="T141">
        <v>0.34</v>
      </c>
      <c r="U141">
        <v>0.71</v>
      </c>
      <c r="V141">
        <v>1.07</v>
      </c>
      <c r="W141">
        <v>1.69</v>
      </c>
      <c r="X141">
        <v>2.08</v>
      </c>
      <c r="Y141">
        <v>2.35</v>
      </c>
      <c r="Z141">
        <v>2.77</v>
      </c>
      <c r="AA141">
        <v>3.08</v>
      </c>
      <c r="AD141" s="2">
        <v>41842</v>
      </c>
      <c r="AE141">
        <v>0.03</v>
      </c>
      <c r="AF141">
        <v>0.03</v>
      </c>
      <c r="AG141">
        <v>7.0000000000000007E-2</v>
      </c>
      <c r="AH141">
        <v>0.11</v>
      </c>
      <c r="AI141">
        <v>0.49</v>
      </c>
      <c r="AJ141">
        <v>0.97</v>
      </c>
      <c r="AK141">
        <v>1.68</v>
      </c>
      <c r="AL141">
        <v>2.13</v>
      </c>
      <c r="AM141">
        <v>2.48</v>
      </c>
      <c r="AN141">
        <v>3</v>
      </c>
      <c r="AO141">
        <v>3.25</v>
      </c>
    </row>
    <row r="142" spans="1:41" x14ac:dyDescent="0.2">
      <c r="A142" s="2">
        <v>42573</v>
      </c>
      <c r="B142">
        <v>0.28999999999999998</v>
      </c>
      <c r="C142">
        <v>0.33</v>
      </c>
      <c r="D142">
        <v>0.44</v>
      </c>
      <c r="E142">
        <v>0.55000000000000004</v>
      </c>
      <c r="F142">
        <v>0.71</v>
      </c>
      <c r="G142">
        <v>0.84</v>
      </c>
      <c r="H142">
        <v>1.1299999999999999</v>
      </c>
      <c r="I142">
        <v>1.4</v>
      </c>
      <c r="J142">
        <v>1.57</v>
      </c>
      <c r="K142">
        <v>1.9</v>
      </c>
      <c r="L142">
        <v>2.29</v>
      </c>
      <c r="P142" s="2">
        <v>42207</v>
      </c>
      <c r="Q142">
        <v>0.04</v>
      </c>
      <c r="R142">
        <v>0.04</v>
      </c>
      <c r="S142">
        <v>0.13</v>
      </c>
      <c r="T142">
        <v>0.34</v>
      </c>
      <c r="U142">
        <v>0.75</v>
      </c>
      <c r="V142">
        <v>1.08</v>
      </c>
      <c r="W142">
        <v>1.69</v>
      </c>
      <c r="X142">
        <v>2.0699999999999998</v>
      </c>
      <c r="Y142">
        <v>2.33</v>
      </c>
      <c r="Z142">
        <v>2.73</v>
      </c>
      <c r="AA142">
        <v>3.04</v>
      </c>
      <c r="AD142" s="2">
        <v>41843</v>
      </c>
      <c r="AE142">
        <v>0.03</v>
      </c>
      <c r="AF142">
        <v>0.03</v>
      </c>
      <c r="AG142">
        <v>0.05</v>
      </c>
      <c r="AH142">
        <v>0.11</v>
      </c>
      <c r="AI142">
        <v>0.5</v>
      </c>
      <c r="AJ142">
        <v>0.96</v>
      </c>
      <c r="AK142">
        <v>1.67</v>
      </c>
      <c r="AL142">
        <v>2.12</v>
      </c>
      <c r="AM142">
        <v>2.48</v>
      </c>
      <c r="AN142">
        <v>3</v>
      </c>
      <c r="AO142">
        <v>3.26</v>
      </c>
    </row>
    <row r="143" spans="1:41" x14ac:dyDescent="0.2">
      <c r="A143" s="2">
        <v>42576</v>
      </c>
      <c r="B143">
        <v>0.28000000000000003</v>
      </c>
      <c r="C143">
        <v>0.32</v>
      </c>
      <c r="D143">
        <v>0.44</v>
      </c>
      <c r="E143">
        <v>0.55000000000000004</v>
      </c>
      <c r="F143">
        <v>0.72</v>
      </c>
      <c r="G143">
        <v>0.87</v>
      </c>
      <c r="H143">
        <v>1.1499999999999999</v>
      </c>
      <c r="I143">
        <v>1.41</v>
      </c>
      <c r="J143">
        <v>1.58</v>
      </c>
      <c r="K143">
        <v>1.9</v>
      </c>
      <c r="L143">
        <v>2.29</v>
      </c>
      <c r="P143" s="2">
        <v>42208</v>
      </c>
      <c r="Q143">
        <v>0.04</v>
      </c>
      <c r="R143">
        <v>0.03</v>
      </c>
      <c r="S143">
        <v>0.13</v>
      </c>
      <c r="T143">
        <v>0.33</v>
      </c>
      <c r="U143">
        <v>0.71</v>
      </c>
      <c r="V143">
        <v>1.06</v>
      </c>
      <c r="W143">
        <v>1.65</v>
      </c>
      <c r="X143">
        <v>2.0299999999999998</v>
      </c>
      <c r="Y143">
        <v>2.2799999999999998</v>
      </c>
      <c r="Z143">
        <v>2.67</v>
      </c>
      <c r="AA143">
        <v>2.98</v>
      </c>
      <c r="AD143" s="2">
        <v>41844</v>
      </c>
      <c r="AE143">
        <v>0.04</v>
      </c>
      <c r="AF143">
        <v>0.03</v>
      </c>
      <c r="AG143">
        <v>0.06</v>
      </c>
      <c r="AH143">
        <v>0.11</v>
      </c>
      <c r="AI143">
        <v>0.53</v>
      </c>
      <c r="AJ143">
        <v>1</v>
      </c>
      <c r="AK143">
        <v>1.72</v>
      </c>
      <c r="AL143">
        <v>2.1800000000000002</v>
      </c>
      <c r="AM143">
        <v>2.52</v>
      </c>
      <c r="AN143">
        <v>3.04</v>
      </c>
      <c r="AO143">
        <v>3.3</v>
      </c>
    </row>
    <row r="144" spans="1:41" x14ac:dyDescent="0.2">
      <c r="A144" s="2">
        <v>42577</v>
      </c>
      <c r="B144">
        <v>0.24</v>
      </c>
      <c r="C144">
        <v>0.31</v>
      </c>
      <c r="D144">
        <v>0.43</v>
      </c>
      <c r="E144">
        <v>0.55000000000000004</v>
      </c>
      <c r="F144">
        <v>0.75</v>
      </c>
      <c r="G144">
        <v>0.87</v>
      </c>
      <c r="H144">
        <v>1.1499999999999999</v>
      </c>
      <c r="I144">
        <v>1.4</v>
      </c>
      <c r="J144">
        <v>1.57</v>
      </c>
      <c r="K144">
        <v>1.89</v>
      </c>
      <c r="L144">
        <v>2.2799999999999998</v>
      </c>
      <c r="P144" s="2">
        <v>42209</v>
      </c>
      <c r="Q144">
        <v>0.04</v>
      </c>
      <c r="R144">
        <v>0.04</v>
      </c>
      <c r="S144">
        <v>0.14000000000000001</v>
      </c>
      <c r="T144">
        <v>0.32</v>
      </c>
      <c r="U144">
        <v>0.7</v>
      </c>
      <c r="V144">
        <v>1.04</v>
      </c>
      <c r="W144">
        <v>1.64</v>
      </c>
      <c r="X144">
        <v>2.02</v>
      </c>
      <c r="Y144">
        <v>2.27</v>
      </c>
      <c r="Z144">
        <v>2.67</v>
      </c>
      <c r="AA144">
        <v>2.96</v>
      </c>
      <c r="AD144" s="2">
        <v>41845</v>
      </c>
      <c r="AE144">
        <v>0.03</v>
      </c>
      <c r="AF144">
        <v>0.03</v>
      </c>
      <c r="AG144">
        <v>0.06</v>
      </c>
      <c r="AH144">
        <v>0.11</v>
      </c>
      <c r="AI144">
        <v>0.53</v>
      </c>
      <c r="AJ144">
        <v>0.98</v>
      </c>
      <c r="AK144">
        <v>1.69</v>
      </c>
      <c r="AL144">
        <v>2.14</v>
      </c>
      <c r="AM144">
        <v>2.48</v>
      </c>
      <c r="AN144">
        <v>2.99</v>
      </c>
      <c r="AO144">
        <v>3.24</v>
      </c>
    </row>
    <row r="145" spans="1:41" x14ac:dyDescent="0.2">
      <c r="A145" s="2">
        <v>42578</v>
      </c>
      <c r="B145">
        <v>0.25</v>
      </c>
      <c r="C145">
        <v>0.31</v>
      </c>
      <c r="D145">
        <v>0.4</v>
      </c>
      <c r="E145">
        <v>0.53</v>
      </c>
      <c r="F145">
        <v>0.73</v>
      </c>
      <c r="G145">
        <v>0.83</v>
      </c>
      <c r="H145">
        <v>1.1000000000000001</v>
      </c>
      <c r="I145">
        <v>1.35</v>
      </c>
      <c r="J145">
        <v>1.52</v>
      </c>
      <c r="K145">
        <v>1.84</v>
      </c>
      <c r="L145">
        <v>2.23</v>
      </c>
      <c r="P145" s="2">
        <v>42212</v>
      </c>
      <c r="Q145">
        <v>0.04</v>
      </c>
      <c r="R145">
        <v>0.05</v>
      </c>
      <c r="S145">
        <v>0.15</v>
      </c>
      <c r="T145">
        <v>0.32</v>
      </c>
      <c r="U145">
        <v>0.68</v>
      </c>
      <c r="V145">
        <v>1</v>
      </c>
      <c r="W145">
        <v>1.58</v>
      </c>
      <c r="X145">
        <v>1.96</v>
      </c>
      <c r="Y145">
        <v>2.23</v>
      </c>
      <c r="Z145">
        <v>2.64</v>
      </c>
      <c r="AA145">
        <v>2.93</v>
      </c>
      <c r="AD145" s="2">
        <v>41848</v>
      </c>
      <c r="AE145">
        <v>0.03</v>
      </c>
      <c r="AF145">
        <v>0.04</v>
      </c>
      <c r="AG145">
        <v>0.06</v>
      </c>
      <c r="AH145">
        <v>0.11</v>
      </c>
      <c r="AI145">
        <v>0.54</v>
      </c>
      <c r="AJ145">
        <v>1.01</v>
      </c>
      <c r="AK145">
        <v>1.73</v>
      </c>
      <c r="AL145">
        <v>2.17</v>
      </c>
      <c r="AM145">
        <v>2.5</v>
      </c>
      <c r="AN145">
        <v>3.01</v>
      </c>
      <c r="AO145">
        <v>3.26</v>
      </c>
    </row>
    <row r="146" spans="1:41" x14ac:dyDescent="0.2">
      <c r="A146" s="2">
        <v>42579</v>
      </c>
      <c r="B146">
        <v>0.19</v>
      </c>
      <c r="C146">
        <v>0.25</v>
      </c>
      <c r="D146">
        <v>0.39</v>
      </c>
      <c r="E146">
        <v>0.53</v>
      </c>
      <c r="F146">
        <v>0.72</v>
      </c>
      <c r="G146">
        <v>0.82</v>
      </c>
      <c r="H146">
        <v>1.0900000000000001</v>
      </c>
      <c r="I146">
        <v>1.35</v>
      </c>
      <c r="J146">
        <v>1.52</v>
      </c>
      <c r="K146">
        <v>1.83</v>
      </c>
      <c r="L146">
        <v>2.23</v>
      </c>
      <c r="P146" s="2">
        <v>42213</v>
      </c>
      <c r="Q146">
        <v>0.05</v>
      </c>
      <c r="R146">
        <v>0.05</v>
      </c>
      <c r="S146">
        <v>0.14000000000000001</v>
      </c>
      <c r="T146">
        <v>0.32</v>
      </c>
      <c r="U146">
        <v>0.69</v>
      </c>
      <c r="V146">
        <v>1.03</v>
      </c>
      <c r="W146">
        <v>1.61</v>
      </c>
      <c r="X146">
        <v>1.99</v>
      </c>
      <c r="Y146">
        <v>2.2599999999999998</v>
      </c>
      <c r="Z146">
        <v>2.66</v>
      </c>
      <c r="AA146">
        <v>2.96</v>
      </c>
      <c r="AD146" s="2">
        <v>41849</v>
      </c>
      <c r="AE146">
        <v>0.03</v>
      </c>
      <c r="AF146">
        <v>0.02</v>
      </c>
      <c r="AG146">
        <v>0.06</v>
      </c>
      <c r="AH146">
        <v>0.12</v>
      </c>
      <c r="AI146">
        <v>0.54</v>
      </c>
      <c r="AJ146">
        <v>1</v>
      </c>
      <c r="AK146">
        <v>1.7</v>
      </c>
      <c r="AL146">
        <v>2.14</v>
      </c>
      <c r="AM146">
        <v>2.4700000000000002</v>
      </c>
      <c r="AN146">
        <v>2.97</v>
      </c>
      <c r="AO146">
        <v>3.22</v>
      </c>
    </row>
    <row r="147" spans="1:41" x14ac:dyDescent="0.2">
      <c r="A147" s="2">
        <v>42580</v>
      </c>
      <c r="B147">
        <v>0.19</v>
      </c>
      <c r="C147">
        <v>0.28000000000000003</v>
      </c>
      <c r="D147">
        <v>0.38</v>
      </c>
      <c r="E147">
        <v>0.5</v>
      </c>
      <c r="F147">
        <v>0.67</v>
      </c>
      <c r="G147">
        <v>0.76</v>
      </c>
      <c r="H147">
        <v>1.03</v>
      </c>
      <c r="I147">
        <v>1.29</v>
      </c>
      <c r="J147">
        <v>1.46</v>
      </c>
      <c r="K147">
        <v>1.78</v>
      </c>
      <c r="L147">
        <v>2.1800000000000002</v>
      </c>
      <c r="P147" s="2">
        <v>42214</v>
      </c>
      <c r="Q147">
        <v>0.05</v>
      </c>
      <c r="R147">
        <v>0.06</v>
      </c>
      <c r="S147">
        <v>0.14000000000000001</v>
      </c>
      <c r="T147">
        <v>0.33</v>
      </c>
      <c r="U147">
        <v>0.7</v>
      </c>
      <c r="V147">
        <v>1.05</v>
      </c>
      <c r="W147">
        <v>1.62</v>
      </c>
      <c r="X147">
        <v>2.02</v>
      </c>
      <c r="Y147">
        <v>2.29</v>
      </c>
      <c r="Z147">
        <v>2.69</v>
      </c>
      <c r="AA147">
        <v>2.99</v>
      </c>
      <c r="AD147" s="2">
        <v>41850</v>
      </c>
      <c r="AE147">
        <v>0.03</v>
      </c>
      <c r="AF147">
        <v>0.04</v>
      </c>
      <c r="AG147">
        <v>0.06</v>
      </c>
      <c r="AH147">
        <v>0.13</v>
      </c>
      <c r="AI147">
        <v>0.56000000000000005</v>
      </c>
      <c r="AJ147">
        <v>1.04</v>
      </c>
      <c r="AK147">
        <v>1.77</v>
      </c>
      <c r="AL147">
        <v>2.2400000000000002</v>
      </c>
      <c r="AM147">
        <v>2.57</v>
      </c>
      <c r="AN147">
        <v>3.06</v>
      </c>
      <c r="AO147">
        <v>3.31</v>
      </c>
    </row>
    <row r="148" spans="1:41" x14ac:dyDescent="0.2">
      <c r="A148" s="2">
        <v>42583</v>
      </c>
      <c r="B148">
        <v>0.2</v>
      </c>
      <c r="C148">
        <v>0.28999999999999998</v>
      </c>
      <c r="D148">
        <v>0.4</v>
      </c>
      <c r="E148">
        <v>0.5</v>
      </c>
      <c r="F148">
        <v>0.67</v>
      </c>
      <c r="G148">
        <v>0.78</v>
      </c>
      <c r="H148">
        <v>1.06</v>
      </c>
      <c r="I148">
        <v>1.33</v>
      </c>
      <c r="J148">
        <v>1.51</v>
      </c>
      <c r="K148">
        <v>1.84</v>
      </c>
      <c r="L148">
        <v>2.2400000000000002</v>
      </c>
      <c r="P148" s="2">
        <v>42215</v>
      </c>
      <c r="Q148">
        <v>0.05</v>
      </c>
      <c r="R148">
        <v>7.0000000000000007E-2</v>
      </c>
      <c r="S148">
        <v>0.15</v>
      </c>
      <c r="T148">
        <v>0.36</v>
      </c>
      <c r="U148">
        <v>0.72</v>
      </c>
      <c r="V148">
        <v>1.07</v>
      </c>
      <c r="W148">
        <v>1.62</v>
      </c>
      <c r="X148">
        <v>2.02</v>
      </c>
      <c r="Y148">
        <v>2.2799999999999998</v>
      </c>
      <c r="Z148">
        <v>2.66</v>
      </c>
      <c r="AA148">
        <v>2.96</v>
      </c>
      <c r="AD148" s="2">
        <v>41851</v>
      </c>
      <c r="AE148">
        <v>0.01</v>
      </c>
      <c r="AF148">
        <v>0.03</v>
      </c>
      <c r="AG148">
        <v>0.05</v>
      </c>
      <c r="AH148">
        <v>0.12</v>
      </c>
      <c r="AI148">
        <v>0.53</v>
      </c>
      <c r="AJ148">
        <v>1.02</v>
      </c>
      <c r="AK148">
        <v>1.76</v>
      </c>
      <c r="AL148">
        <v>2.2400000000000002</v>
      </c>
      <c r="AM148">
        <v>2.58</v>
      </c>
      <c r="AN148">
        <v>3.07</v>
      </c>
      <c r="AO148">
        <v>3.32</v>
      </c>
    </row>
    <row r="149" spans="1:41" x14ac:dyDescent="0.2">
      <c r="A149" s="2">
        <v>42584</v>
      </c>
      <c r="B149">
        <v>0.28000000000000003</v>
      </c>
      <c r="C149">
        <v>0.28999999999999998</v>
      </c>
      <c r="D149">
        <v>0.41</v>
      </c>
      <c r="E149">
        <v>0.5</v>
      </c>
      <c r="F149">
        <v>0.67</v>
      </c>
      <c r="G149">
        <v>0.79</v>
      </c>
      <c r="H149">
        <v>1.07</v>
      </c>
      <c r="I149">
        <v>1.36</v>
      </c>
      <c r="J149">
        <v>1.55</v>
      </c>
      <c r="K149">
        <v>1.88</v>
      </c>
      <c r="L149">
        <v>2.29</v>
      </c>
      <c r="P149" s="2">
        <v>42216</v>
      </c>
      <c r="Q149">
        <v>0.04</v>
      </c>
      <c r="R149">
        <v>0.08</v>
      </c>
      <c r="S149">
        <v>0.14000000000000001</v>
      </c>
      <c r="T149">
        <v>0.33</v>
      </c>
      <c r="U149">
        <v>0.67</v>
      </c>
      <c r="V149">
        <v>1</v>
      </c>
      <c r="W149">
        <v>1.54</v>
      </c>
      <c r="X149">
        <v>1.93</v>
      </c>
      <c r="Y149">
        <v>2.2000000000000002</v>
      </c>
      <c r="Z149">
        <v>2.61</v>
      </c>
      <c r="AA149">
        <v>2.92</v>
      </c>
      <c r="AD149" s="2">
        <v>41852</v>
      </c>
      <c r="AE149">
        <v>0.01</v>
      </c>
      <c r="AF149">
        <v>0.03</v>
      </c>
      <c r="AG149">
        <v>0.05</v>
      </c>
      <c r="AH149">
        <v>0.13</v>
      </c>
      <c r="AI149">
        <v>0.47</v>
      </c>
      <c r="AJ149">
        <v>0.94</v>
      </c>
      <c r="AK149">
        <v>1.67</v>
      </c>
      <c r="AL149">
        <v>2.16</v>
      </c>
      <c r="AM149">
        <v>2.52</v>
      </c>
      <c r="AN149">
        <v>3.03</v>
      </c>
      <c r="AO149">
        <v>3.29</v>
      </c>
    </row>
    <row r="150" spans="1:41" x14ac:dyDescent="0.2">
      <c r="A150" s="2">
        <v>42585</v>
      </c>
      <c r="B150">
        <v>0.26</v>
      </c>
      <c r="C150">
        <v>0.28000000000000003</v>
      </c>
      <c r="D150">
        <v>0.42</v>
      </c>
      <c r="E150">
        <v>0.53</v>
      </c>
      <c r="F150">
        <v>0.67</v>
      </c>
      <c r="G150">
        <v>0.78</v>
      </c>
      <c r="H150">
        <v>1.07</v>
      </c>
      <c r="I150">
        <v>1.35</v>
      </c>
      <c r="J150">
        <v>1.55</v>
      </c>
      <c r="K150">
        <v>1.88</v>
      </c>
      <c r="L150">
        <v>2.29</v>
      </c>
      <c r="P150" s="2">
        <v>42219</v>
      </c>
      <c r="Q150">
        <v>0.03</v>
      </c>
      <c r="R150">
        <v>0.08</v>
      </c>
      <c r="S150">
        <v>0.17</v>
      </c>
      <c r="T150">
        <v>0.33</v>
      </c>
      <c r="U150">
        <v>0.68</v>
      </c>
      <c r="V150">
        <v>0.99</v>
      </c>
      <c r="W150">
        <v>1.52</v>
      </c>
      <c r="X150">
        <v>1.89</v>
      </c>
      <c r="Y150">
        <v>2.16</v>
      </c>
      <c r="Z150">
        <v>2.5499999999999998</v>
      </c>
      <c r="AA150">
        <v>2.86</v>
      </c>
      <c r="AD150" s="2">
        <v>41855</v>
      </c>
      <c r="AE150">
        <v>0.02</v>
      </c>
      <c r="AF150">
        <v>0.04</v>
      </c>
      <c r="AG150">
        <v>0.06</v>
      </c>
      <c r="AH150">
        <v>0.12</v>
      </c>
      <c r="AI150">
        <v>0.47</v>
      </c>
      <c r="AJ150">
        <v>0.93</v>
      </c>
      <c r="AK150">
        <v>1.66</v>
      </c>
      <c r="AL150">
        <v>2.15</v>
      </c>
      <c r="AM150">
        <v>2.5099999999999998</v>
      </c>
      <c r="AN150">
        <v>3.04</v>
      </c>
      <c r="AO150">
        <v>3.3</v>
      </c>
    </row>
    <row r="151" spans="1:41" x14ac:dyDescent="0.2">
      <c r="A151" s="2">
        <v>42586</v>
      </c>
      <c r="B151">
        <v>0.24</v>
      </c>
      <c r="C151">
        <v>0.26</v>
      </c>
      <c r="D151">
        <v>0.41</v>
      </c>
      <c r="E151">
        <v>0.51</v>
      </c>
      <c r="F151">
        <v>0.64</v>
      </c>
      <c r="G151">
        <v>0.76</v>
      </c>
      <c r="H151">
        <v>1.03</v>
      </c>
      <c r="I151">
        <v>1.31</v>
      </c>
      <c r="J151">
        <v>1.51</v>
      </c>
      <c r="K151">
        <v>1.84</v>
      </c>
      <c r="L151">
        <v>2.25</v>
      </c>
      <c r="P151" s="2">
        <v>42220</v>
      </c>
      <c r="Q151">
        <v>0.05</v>
      </c>
      <c r="R151">
        <v>0.08</v>
      </c>
      <c r="S151">
        <v>0.18</v>
      </c>
      <c r="T151">
        <v>0.37</v>
      </c>
      <c r="U151">
        <v>0.74</v>
      </c>
      <c r="V151">
        <v>1.08</v>
      </c>
      <c r="W151">
        <v>1.6</v>
      </c>
      <c r="X151">
        <v>1.97</v>
      </c>
      <c r="Y151">
        <v>2.23</v>
      </c>
      <c r="Z151">
        <v>2.59</v>
      </c>
      <c r="AA151">
        <v>2.9</v>
      </c>
      <c r="AD151" s="2">
        <v>41856</v>
      </c>
      <c r="AE151">
        <v>0.03</v>
      </c>
      <c r="AF151">
        <v>0.03</v>
      </c>
      <c r="AG151">
        <v>0.05</v>
      </c>
      <c r="AH151">
        <v>0.12</v>
      </c>
      <c r="AI151">
        <v>0.47</v>
      </c>
      <c r="AJ151">
        <v>0.93</v>
      </c>
      <c r="AK151">
        <v>1.66</v>
      </c>
      <c r="AL151">
        <v>2.14</v>
      </c>
      <c r="AM151">
        <v>2.4900000000000002</v>
      </c>
      <c r="AN151">
        <v>3.02</v>
      </c>
      <c r="AO151">
        <v>3.28</v>
      </c>
    </row>
    <row r="152" spans="1:41" x14ac:dyDescent="0.2">
      <c r="A152" s="2">
        <v>42587</v>
      </c>
      <c r="B152">
        <v>0.23</v>
      </c>
      <c r="C152">
        <v>0.28000000000000003</v>
      </c>
      <c r="D152">
        <v>0.45</v>
      </c>
      <c r="E152">
        <v>0.56000000000000005</v>
      </c>
      <c r="F152">
        <v>0.72</v>
      </c>
      <c r="G152">
        <v>0.86</v>
      </c>
      <c r="H152">
        <v>1.1299999999999999</v>
      </c>
      <c r="I152">
        <v>1.41</v>
      </c>
      <c r="J152">
        <v>1.59</v>
      </c>
      <c r="K152">
        <v>1.91</v>
      </c>
      <c r="L152">
        <v>2.3199999999999998</v>
      </c>
      <c r="P152" s="2">
        <v>42221</v>
      </c>
      <c r="Q152">
        <v>0.05</v>
      </c>
      <c r="R152">
        <v>0.08</v>
      </c>
      <c r="S152">
        <v>0.19</v>
      </c>
      <c r="T152">
        <v>0.38</v>
      </c>
      <c r="U152">
        <v>0.73</v>
      </c>
      <c r="V152">
        <v>1.1000000000000001</v>
      </c>
      <c r="W152">
        <v>1.65</v>
      </c>
      <c r="X152">
        <v>2.02</v>
      </c>
      <c r="Y152">
        <v>2.2799999999999998</v>
      </c>
      <c r="Z152">
        <v>2.64</v>
      </c>
      <c r="AA152">
        <v>2.94</v>
      </c>
      <c r="AD152" s="2">
        <v>41857</v>
      </c>
      <c r="AE152">
        <v>0.03</v>
      </c>
      <c r="AF152">
        <v>0.03</v>
      </c>
      <c r="AG152">
        <v>0.05</v>
      </c>
      <c r="AH152">
        <v>0.11</v>
      </c>
      <c r="AI152">
        <v>0.48</v>
      </c>
      <c r="AJ152">
        <v>0.93</v>
      </c>
      <c r="AK152">
        <v>1.66</v>
      </c>
      <c r="AL152">
        <v>2.13</v>
      </c>
      <c r="AM152">
        <v>2.4900000000000002</v>
      </c>
      <c r="AN152">
        <v>3.01</v>
      </c>
      <c r="AO152">
        <v>3.27</v>
      </c>
    </row>
    <row r="153" spans="1:41" x14ac:dyDescent="0.2">
      <c r="A153" s="2">
        <v>42590</v>
      </c>
      <c r="B153">
        <v>0.27</v>
      </c>
      <c r="C153">
        <v>0.31</v>
      </c>
      <c r="D153">
        <v>0.45</v>
      </c>
      <c r="E153">
        <v>0.56999999999999995</v>
      </c>
      <c r="F153">
        <v>0.74</v>
      </c>
      <c r="G153">
        <v>0.86</v>
      </c>
      <c r="H153">
        <v>1.1499999999999999</v>
      </c>
      <c r="I153">
        <v>1.42</v>
      </c>
      <c r="J153">
        <v>1.59</v>
      </c>
      <c r="K153">
        <v>1.91</v>
      </c>
      <c r="L153">
        <v>2.2999999999999998</v>
      </c>
      <c r="P153" s="2">
        <v>42222</v>
      </c>
      <c r="Q153">
        <v>0.04</v>
      </c>
      <c r="R153">
        <v>0.04</v>
      </c>
      <c r="S153">
        <v>0.2</v>
      </c>
      <c r="T153">
        <v>0.35</v>
      </c>
      <c r="U153">
        <v>0.71</v>
      </c>
      <c r="V153">
        <v>1.08</v>
      </c>
      <c r="W153">
        <v>1.62</v>
      </c>
      <c r="X153">
        <v>1.98</v>
      </c>
      <c r="Y153">
        <v>2.23</v>
      </c>
      <c r="Z153">
        <v>2.59</v>
      </c>
      <c r="AA153">
        <v>2.9</v>
      </c>
      <c r="AD153" s="2">
        <v>41858</v>
      </c>
      <c r="AE153">
        <v>0.03</v>
      </c>
      <c r="AF153">
        <v>0.03</v>
      </c>
      <c r="AG153">
        <v>0.04</v>
      </c>
      <c r="AH153">
        <v>0.11</v>
      </c>
      <c r="AI153">
        <v>0.44</v>
      </c>
      <c r="AJ153">
        <v>0.89</v>
      </c>
      <c r="AK153">
        <v>1.6</v>
      </c>
      <c r="AL153">
        <v>2.0699999999999998</v>
      </c>
      <c r="AM153">
        <v>2.4300000000000002</v>
      </c>
      <c r="AN153">
        <v>2.97</v>
      </c>
      <c r="AO153">
        <v>3.23</v>
      </c>
    </row>
    <row r="154" spans="1:41" x14ac:dyDescent="0.2">
      <c r="A154" s="2">
        <v>42591</v>
      </c>
      <c r="B154">
        <v>0.27</v>
      </c>
      <c r="C154">
        <v>0.28999999999999998</v>
      </c>
      <c r="D154">
        <v>0.44</v>
      </c>
      <c r="E154">
        <v>0.55000000000000004</v>
      </c>
      <c r="F154">
        <v>0.71</v>
      </c>
      <c r="G154">
        <v>0.84</v>
      </c>
      <c r="H154">
        <v>1.1100000000000001</v>
      </c>
      <c r="I154">
        <v>1.38</v>
      </c>
      <c r="J154">
        <v>1.55</v>
      </c>
      <c r="K154">
        <v>1.86</v>
      </c>
      <c r="L154">
        <v>2.25</v>
      </c>
      <c r="P154" s="2">
        <v>42223</v>
      </c>
      <c r="Q154">
        <v>0.03</v>
      </c>
      <c r="R154">
        <v>0.06</v>
      </c>
      <c r="S154">
        <v>0.23</v>
      </c>
      <c r="T154">
        <v>0.38</v>
      </c>
      <c r="U154">
        <v>0.73</v>
      </c>
      <c r="V154">
        <v>1.08</v>
      </c>
      <c r="W154">
        <v>1.59</v>
      </c>
      <c r="X154">
        <v>1.93</v>
      </c>
      <c r="Y154">
        <v>2.1800000000000002</v>
      </c>
      <c r="Z154">
        <v>2.52</v>
      </c>
      <c r="AA154">
        <v>2.83</v>
      </c>
      <c r="AD154" s="2">
        <v>41859</v>
      </c>
      <c r="AE154">
        <v>0.03</v>
      </c>
      <c r="AF154">
        <v>0.03</v>
      </c>
      <c r="AG154">
        <v>0.05</v>
      </c>
      <c r="AH154">
        <v>0.1</v>
      </c>
      <c r="AI154">
        <v>0.45</v>
      </c>
      <c r="AJ154">
        <v>0.91</v>
      </c>
      <c r="AK154">
        <v>1.62</v>
      </c>
      <c r="AL154">
        <v>2.09</v>
      </c>
      <c r="AM154">
        <v>2.44</v>
      </c>
      <c r="AN154">
        <v>2.97</v>
      </c>
      <c r="AO154">
        <v>3.23</v>
      </c>
    </row>
    <row r="155" spans="1:41" x14ac:dyDescent="0.2">
      <c r="A155" s="2">
        <v>42592</v>
      </c>
      <c r="B155">
        <v>0.27</v>
      </c>
      <c r="C155">
        <v>0.28000000000000003</v>
      </c>
      <c r="D155">
        <v>0.43</v>
      </c>
      <c r="E155">
        <v>0.55000000000000004</v>
      </c>
      <c r="F155">
        <v>0.69</v>
      </c>
      <c r="G155">
        <v>0.8</v>
      </c>
      <c r="H155">
        <v>1.07</v>
      </c>
      <c r="I155">
        <v>1.34</v>
      </c>
      <c r="J155">
        <v>1.5</v>
      </c>
      <c r="K155">
        <v>1.83</v>
      </c>
      <c r="L155">
        <v>2.23</v>
      </c>
      <c r="P155" s="2">
        <v>42226</v>
      </c>
      <c r="Q155">
        <v>0.03</v>
      </c>
      <c r="R155">
        <v>0.12</v>
      </c>
      <c r="S155">
        <v>0.24</v>
      </c>
      <c r="T155">
        <v>0.4</v>
      </c>
      <c r="U155">
        <v>0.73</v>
      </c>
      <c r="V155">
        <v>1.0900000000000001</v>
      </c>
      <c r="W155">
        <v>1.62</v>
      </c>
      <c r="X155">
        <v>1.98</v>
      </c>
      <c r="Y155">
        <v>2.2400000000000002</v>
      </c>
      <c r="Z155">
        <v>2.58</v>
      </c>
      <c r="AA155">
        <v>2.89</v>
      </c>
      <c r="AD155" s="2">
        <v>41862</v>
      </c>
      <c r="AE155">
        <v>0.03</v>
      </c>
      <c r="AF155">
        <v>0.04</v>
      </c>
      <c r="AG155">
        <v>0.05</v>
      </c>
      <c r="AH155">
        <v>0.1</v>
      </c>
      <c r="AI155">
        <v>0.47</v>
      </c>
      <c r="AJ155">
        <v>0.93</v>
      </c>
      <c r="AK155">
        <v>1.62</v>
      </c>
      <c r="AL155">
        <v>2.09</v>
      </c>
      <c r="AM155">
        <v>2.44</v>
      </c>
      <c r="AN155">
        <v>2.97</v>
      </c>
      <c r="AO155">
        <v>3.24</v>
      </c>
    </row>
    <row r="156" spans="1:41" x14ac:dyDescent="0.2">
      <c r="P156" s="2">
        <v>42227</v>
      </c>
      <c r="Q156">
        <v>0.06</v>
      </c>
      <c r="R156">
        <v>0.1</v>
      </c>
      <c r="S156">
        <v>0.23</v>
      </c>
      <c r="T156">
        <v>0.37</v>
      </c>
      <c r="U156">
        <v>0.68</v>
      </c>
      <c r="V156">
        <v>1.03</v>
      </c>
      <c r="W156">
        <v>1.53</v>
      </c>
      <c r="X156">
        <v>1.89</v>
      </c>
      <c r="Y156">
        <v>2.15</v>
      </c>
      <c r="Z156">
        <v>2.5</v>
      </c>
      <c r="AA156">
        <v>2.81</v>
      </c>
      <c r="AD156" s="2">
        <v>41863</v>
      </c>
      <c r="AE156">
        <v>0.05</v>
      </c>
      <c r="AF156">
        <v>0.03</v>
      </c>
      <c r="AG156">
        <v>0.05</v>
      </c>
      <c r="AH156">
        <v>0.1</v>
      </c>
      <c r="AI156">
        <v>0.45</v>
      </c>
      <c r="AJ156">
        <v>0.92</v>
      </c>
      <c r="AK156">
        <v>1.63</v>
      </c>
      <c r="AL156">
        <v>2.1</v>
      </c>
      <c r="AM156">
        <v>2.46</v>
      </c>
      <c r="AN156">
        <v>3</v>
      </c>
      <c r="AO156">
        <v>3.27</v>
      </c>
    </row>
    <row r="157" spans="1:41" x14ac:dyDescent="0.2">
      <c r="P157" s="2">
        <v>42228</v>
      </c>
      <c r="Q157">
        <v>0.06</v>
      </c>
      <c r="R157">
        <v>0.1</v>
      </c>
      <c r="S157">
        <v>0.22</v>
      </c>
      <c r="T157">
        <v>0.37</v>
      </c>
      <c r="U157">
        <v>0.67</v>
      </c>
      <c r="V157">
        <v>1.01</v>
      </c>
      <c r="W157">
        <v>1.52</v>
      </c>
      <c r="X157">
        <v>1.88</v>
      </c>
      <c r="Y157">
        <v>2.14</v>
      </c>
      <c r="Z157">
        <v>2.52</v>
      </c>
      <c r="AA157">
        <v>2.84</v>
      </c>
      <c r="AD157" s="2">
        <v>41864</v>
      </c>
      <c r="AE157">
        <v>0.04</v>
      </c>
      <c r="AF157">
        <v>0.04</v>
      </c>
      <c r="AG157">
        <v>0.06</v>
      </c>
      <c r="AH157">
        <v>0.1</v>
      </c>
      <c r="AI157">
        <v>0.43</v>
      </c>
      <c r="AJ157">
        <v>0.88</v>
      </c>
      <c r="AK157">
        <v>1.59</v>
      </c>
      <c r="AL157">
        <v>2.06</v>
      </c>
      <c r="AM157">
        <v>2.4300000000000002</v>
      </c>
      <c r="AN157">
        <v>2.97</v>
      </c>
      <c r="AO157">
        <v>3.24</v>
      </c>
    </row>
    <row r="158" spans="1:41" x14ac:dyDescent="0.2">
      <c r="P158" s="2">
        <v>42229</v>
      </c>
      <c r="Q158">
        <v>0.06</v>
      </c>
      <c r="R158">
        <v>0.1</v>
      </c>
      <c r="S158">
        <v>0.24</v>
      </c>
      <c r="T158">
        <v>0.4</v>
      </c>
      <c r="U158">
        <v>0.72</v>
      </c>
      <c r="V158">
        <v>1.06</v>
      </c>
      <c r="W158">
        <v>1.58</v>
      </c>
      <c r="X158">
        <v>1.94</v>
      </c>
      <c r="Y158">
        <v>2.19</v>
      </c>
      <c r="Z158">
        <v>2.54</v>
      </c>
      <c r="AA158">
        <v>2.86</v>
      </c>
      <c r="AD158" s="2">
        <v>41865</v>
      </c>
      <c r="AE158">
        <v>0.04</v>
      </c>
      <c r="AF158">
        <v>0.04</v>
      </c>
      <c r="AG158">
        <v>0.06</v>
      </c>
      <c r="AH158">
        <v>0.1</v>
      </c>
      <c r="AI158">
        <v>0.42</v>
      </c>
      <c r="AJ158">
        <v>0.87</v>
      </c>
      <c r="AK158">
        <v>1.58</v>
      </c>
      <c r="AL158">
        <v>2.04</v>
      </c>
      <c r="AM158">
        <v>2.4</v>
      </c>
      <c r="AN158">
        <v>2.93</v>
      </c>
      <c r="AO158">
        <v>3.2</v>
      </c>
    </row>
    <row r="159" spans="1:41" x14ac:dyDescent="0.2">
      <c r="P159" s="2">
        <v>42230</v>
      </c>
      <c r="Q159">
        <v>0.04</v>
      </c>
      <c r="R159">
        <v>0.09</v>
      </c>
      <c r="S159">
        <v>0.25</v>
      </c>
      <c r="T159">
        <v>0.41</v>
      </c>
      <c r="U159">
        <v>0.73</v>
      </c>
      <c r="V159">
        <v>1.08</v>
      </c>
      <c r="W159">
        <v>1.61</v>
      </c>
      <c r="X159">
        <v>1.96</v>
      </c>
      <c r="Y159">
        <v>2.2000000000000002</v>
      </c>
      <c r="Z159">
        <v>2.54</v>
      </c>
      <c r="AA159">
        <v>2.84</v>
      </c>
      <c r="AD159" s="2">
        <v>41866</v>
      </c>
      <c r="AE159">
        <v>0.03</v>
      </c>
      <c r="AF159">
        <v>0.03</v>
      </c>
      <c r="AG159">
        <v>0.05</v>
      </c>
      <c r="AH159">
        <v>0.09</v>
      </c>
      <c r="AI159">
        <v>0.42</v>
      </c>
      <c r="AJ159">
        <v>0.86</v>
      </c>
      <c r="AK159">
        <v>1.55</v>
      </c>
      <c r="AL159">
        <v>1.99</v>
      </c>
      <c r="AM159">
        <v>2.34</v>
      </c>
      <c r="AN159">
        <v>2.86</v>
      </c>
      <c r="AO159">
        <v>3.13</v>
      </c>
    </row>
    <row r="160" spans="1:41" x14ac:dyDescent="0.2">
      <c r="P160" s="2">
        <v>42233</v>
      </c>
      <c r="Q160">
        <v>0.03</v>
      </c>
      <c r="R160">
        <v>0.1</v>
      </c>
      <c r="S160">
        <v>0.24</v>
      </c>
      <c r="T160">
        <v>0.4</v>
      </c>
      <c r="U160">
        <v>0.72</v>
      </c>
      <c r="V160">
        <v>1.07</v>
      </c>
      <c r="W160">
        <v>1.58</v>
      </c>
      <c r="X160">
        <v>1.92</v>
      </c>
      <c r="Y160">
        <v>2.16</v>
      </c>
      <c r="Z160">
        <v>2.5099999999999998</v>
      </c>
      <c r="AA160">
        <v>2.81</v>
      </c>
      <c r="AD160" s="2">
        <v>41869</v>
      </c>
      <c r="AE160">
        <v>0.02</v>
      </c>
      <c r="AF160">
        <v>0.03</v>
      </c>
      <c r="AG160">
        <v>0.05</v>
      </c>
      <c r="AH160">
        <v>0.1</v>
      </c>
      <c r="AI160">
        <v>0.44</v>
      </c>
      <c r="AJ160">
        <v>0.89</v>
      </c>
      <c r="AK160">
        <v>1.58</v>
      </c>
      <c r="AL160">
        <v>2.04</v>
      </c>
      <c r="AM160">
        <v>2.39</v>
      </c>
      <c r="AN160">
        <v>2.92</v>
      </c>
      <c r="AO160">
        <v>3.2</v>
      </c>
    </row>
    <row r="161" spans="16:41" x14ac:dyDescent="0.2">
      <c r="P161" s="2">
        <v>42234</v>
      </c>
      <c r="Q161">
        <v>0.05</v>
      </c>
      <c r="R161">
        <v>7.0000000000000007E-2</v>
      </c>
      <c r="S161">
        <v>0.25</v>
      </c>
      <c r="T161">
        <v>0.42</v>
      </c>
      <c r="U161">
        <v>0.74</v>
      </c>
      <c r="V161">
        <v>1.07</v>
      </c>
      <c r="W161">
        <v>1.6</v>
      </c>
      <c r="X161">
        <v>1.95</v>
      </c>
      <c r="Y161">
        <v>2.2000000000000002</v>
      </c>
      <c r="Z161">
        <v>2.56</v>
      </c>
      <c r="AA161">
        <v>2.87</v>
      </c>
      <c r="AD161" s="2">
        <v>41870</v>
      </c>
      <c r="AE161">
        <v>0.04</v>
      </c>
      <c r="AF161">
        <v>0.03</v>
      </c>
      <c r="AG161">
        <v>0.05</v>
      </c>
      <c r="AH161">
        <v>0.11</v>
      </c>
      <c r="AI161">
        <v>0.46</v>
      </c>
      <c r="AJ161">
        <v>0.9</v>
      </c>
      <c r="AK161">
        <v>1.59</v>
      </c>
      <c r="AL161">
        <v>2.0499999999999998</v>
      </c>
      <c r="AM161">
        <v>2.4</v>
      </c>
      <c r="AN161">
        <v>2.94</v>
      </c>
      <c r="AO161">
        <v>3.21</v>
      </c>
    </row>
    <row r="162" spans="16:41" x14ac:dyDescent="0.2">
      <c r="P162" s="2">
        <v>42235</v>
      </c>
      <c r="Q162">
        <v>0.05</v>
      </c>
      <c r="R162">
        <v>0.05</v>
      </c>
      <c r="S162">
        <v>0.22</v>
      </c>
      <c r="T162">
        <v>0.39</v>
      </c>
      <c r="U162">
        <v>0.67</v>
      </c>
      <c r="V162">
        <v>0.98</v>
      </c>
      <c r="W162">
        <v>1.5</v>
      </c>
      <c r="X162">
        <v>1.85</v>
      </c>
      <c r="Y162">
        <v>2.12</v>
      </c>
      <c r="Z162">
        <v>2.4900000000000002</v>
      </c>
      <c r="AA162">
        <v>2.81</v>
      </c>
      <c r="AD162" s="2">
        <v>41871</v>
      </c>
      <c r="AE162">
        <v>0.04</v>
      </c>
      <c r="AF162">
        <v>0.04</v>
      </c>
      <c r="AG162">
        <v>0.06</v>
      </c>
      <c r="AH162">
        <v>0.12</v>
      </c>
      <c r="AI162">
        <v>0.49</v>
      </c>
      <c r="AJ162">
        <v>0.94</v>
      </c>
      <c r="AK162">
        <v>1.65</v>
      </c>
      <c r="AL162">
        <v>2.09</v>
      </c>
      <c r="AM162">
        <v>2.4300000000000002</v>
      </c>
      <c r="AN162">
        <v>2.95</v>
      </c>
      <c r="AO162">
        <v>3.22</v>
      </c>
    </row>
    <row r="163" spans="16:41" x14ac:dyDescent="0.2">
      <c r="P163" s="2">
        <v>42236</v>
      </c>
      <c r="Q163">
        <v>0.01</v>
      </c>
      <c r="R163">
        <v>0.02</v>
      </c>
      <c r="S163">
        <v>0.22</v>
      </c>
      <c r="T163">
        <v>0.39</v>
      </c>
      <c r="U163">
        <v>0.69</v>
      </c>
      <c r="V163">
        <v>1</v>
      </c>
      <c r="W163">
        <v>1.5</v>
      </c>
      <c r="X163">
        <v>1.84</v>
      </c>
      <c r="Y163">
        <v>2.09</v>
      </c>
      <c r="Z163">
        <v>2.4500000000000002</v>
      </c>
      <c r="AA163">
        <v>2.76</v>
      </c>
      <c r="AD163" s="2">
        <v>41872</v>
      </c>
      <c r="AE163">
        <v>0.03</v>
      </c>
      <c r="AF163">
        <v>0.02</v>
      </c>
      <c r="AG163">
        <v>0.06</v>
      </c>
      <c r="AH163">
        <v>0.1</v>
      </c>
      <c r="AI163">
        <v>0.49</v>
      </c>
      <c r="AJ163">
        <v>0.95</v>
      </c>
      <c r="AK163">
        <v>1.64</v>
      </c>
      <c r="AL163">
        <v>2.08</v>
      </c>
      <c r="AM163">
        <v>2.41</v>
      </c>
      <c r="AN163">
        <v>2.92</v>
      </c>
      <c r="AO163">
        <v>3.19</v>
      </c>
    </row>
    <row r="164" spans="16:41" x14ac:dyDescent="0.2">
      <c r="P164" s="2">
        <v>42237</v>
      </c>
      <c r="Q164">
        <v>0.02</v>
      </c>
      <c r="R164">
        <v>0.03</v>
      </c>
      <c r="S164">
        <v>0.21</v>
      </c>
      <c r="T164">
        <v>0.36</v>
      </c>
      <c r="U164">
        <v>0.64</v>
      </c>
      <c r="V164">
        <v>0.95</v>
      </c>
      <c r="W164">
        <v>1.44</v>
      </c>
      <c r="X164">
        <v>1.79</v>
      </c>
      <c r="Y164">
        <v>2.0499999999999998</v>
      </c>
      <c r="Z164">
        <v>2.44</v>
      </c>
      <c r="AA164">
        <v>2.74</v>
      </c>
      <c r="AD164" s="2">
        <v>41873</v>
      </c>
      <c r="AE164">
        <v>0.04</v>
      </c>
      <c r="AF164">
        <v>0.03</v>
      </c>
      <c r="AG164">
        <v>0.06</v>
      </c>
      <c r="AH164">
        <v>0.1</v>
      </c>
      <c r="AI164">
        <v>0.53</v>
      </c>
      <c r="AJ164">
        <v>0.98</v>
      </c>
      <c r="AK164">
        <v>1.68</v>
      </c>
      <c r="AL164">
        <v>2.1</v>
      </c>
      <c r="AM164">
        <v>2.4</v>
      </c>
      <c r="AN164">
        <v>2.9</v>
      </c>
      <c r="AO164">
        <v>3.16</v>
      </c>
    </row>
    <row r="165" spans="16:41" x14ac:dyDescent="0.2">
      <c r="P165" s="2">
        <v>42240</v>
      </c>
      <c r="Q165">
        <v>0.02</v>
      </c>
      <c r="R165">
        <v>0.06</v>
      </c>
      <c r="S165">
        <v>0.2</v>
      </c>
      <c r="T165">
        <v>0.33</v>
      </c>
      <c r="U165">
        <v>0.59</v>
      </c>
      <c r="V165">
        <v>0.9</v>
      </c>
      <c r="W165">
        <v>1.39</v>
      </c>
      <c r="X165">
        <v>1.75</v>
      </c>
      <c r="Y165">
        <v>2.0099999999999998</v>
      </c>
      <c r="Z165">
        <v>2.42</v>
      </c>
      <c r="AA165">
        <v>2.73</v>
      </c>
      <c r="AD165" s="2">
        <v>41876</v>
      </c>
      <c r="AE165">
        <v>0.02</v>
      </c>
      <c r="AF165">
        <v>0.04</v>
      </c>
      <c r="AG165">
        <v>0.05</v>
      </c>
      <c r="AH165">
        <v>0.11</v>
      </c>
      <c r="AI165">
        <v>0.53</v>
      </c>
      <c r="AJ165">
        <v>0.99</v>
      </c>
      <c r="AK165">
        <v>1.69</v>
      </c>
      <c r="AL165">
        <v>2.09</v>
      </c>
      <c r="AM165">
        <v>2.39</v>
      </c>
      <c r="AN165">
        <v>2.88</v>
      </c>
      <c r="AO165">
        <v>3.13</v>
      </c>
    </row>
    <row r="166" spans="16:41" x14ac:dyDescent="0.2">
      <c r="P166" s="2">
        <v>42241</v>
      </c>
      <c r="Q166">
        <v>0.04</v>
      </c>
      <c r="R166">
        <v>7.0000000000000007E-2</v>
      </c>
      <c r="S166">
        <v>0.19</v>
      </c>
      <c r="T166">
        <v>0.36</v>
      </c>
      <c r="U166">
        <v>0.67</v>
      </c>
      <c r="V166">
        <v>0.98</v>
      </c>
      <c r="W166">
        <v>1.48</v>
      </c>
      <c r="X166">
        <v>1.86</v>
      </c>
      <c r="Y166">
        <v>2.12</v>
      </c>
      <c r="Z166">
        <v>2.54</v>
      </c>
      <c r="AA166">
        <v>2.84</v>
      </c>
      <c r="AD166" s="2">
        <v>41877</v>
      </c>
      <c r="AE166">
        <v>0.04</v>
      </c>
      <c r="AF166">
        <v>0.03</v>
      </c>
      <c r="AG166">
        <v>0.05</v>
      </c>
      <c r="AH166">
        <v>0.12</v>
      </c>
      <c r="AI166">
        <v>0.52</v>
      </c>
      <c r="AJ166">
        <v>0.98</v>
      </c>
      <c r="AK166">
        <v>1.68</v>
      </c>
      <c r="AL166">
        <v>2.08</v>
      </c>
      <c r="AM166">
        <v>2.39</v>
      </c>
      <c r="AN166">
        <v>2.89</v>
      </c>
      <c r="AO166">
        <v>3.15</v>
      </c>
    </row>
    <row r="167" spans="16:41" x14ac:dyDescent="0.2">
      <c r="P167" s="2">
        <v>42242</v>
      </c>
      <c r="Q167">
        <v>0.03</v>
      </c>
      <c r="R167">
        <v>0.06</v>
      </c>
      <c r="S167">
        <v>0.2</v>
      </c>
      <c r="T167">
        <v>0.35</v>
      </c>
      <c r="U167">
        <v>0.67</v>
      </c>
      <c r="V167">
        <v>0.98</v>
      </c>
      <c r="W167">
        <v>1.49</v>
      </c>
      <c r="X167">
        <v>1.9</v>
      </c>
      <c r="Y167">
        <v>2.1800000000000002</v>
      </c>
      <c r="Z167">
        <v>2.64</v>
      </c>
      <c r="AA167">
        <v>2.94</v>
      </c>
      <c r="AD167" s="2">
        <v>41878</v>
      </c>
      <c r="AE167">
        <v>0.02</v>
      </c>
      <c r="AF167">
        <v>0.04</v>
      </c>
      <c r="AG167">
        <v>0.05</v>
      </c>
      <c r="AH167">
        <v>0.11</v>
      </c>
      <c r="AI167">
        <v>0.51</v>
      </c>
      <c r="AJ167">
        <v>0.97</v>
      </c>
      <c r="AK167">
        <v>1.65</v>
      </c>
      <c r="AL167">
        <v>2.0499999999999998</v>
      </c>
      <c r="AM167">
        <v>2.37</v>
      </c>
      <c r="AN167">
        <v>2.85</v>
      </c>
      <c r="AO167">
        <v>3.11</v>
      </c>
    </row>
    <row r="168" spans="16:41" x14ac:dyDescent="0.2">
      <c r="P168" s="2">
        <v>42243</v>
      </c>
      <c r="Q168">
        <v>0.02</v>
      </c>
      <c r="R168">
        <v>0.06</v>
      </c>
      <c r="S168">
        <v>0.22</v>
      </c>
      <c r="T168">
        <v>0.36</v>
      </c>
      <c r="U168">
        <v>0.68</v>
      </c>
      <c r="V168">
        <v>0.99</v>
      </c>
      <c r="W168">
        <v>1.49</v>
      </c>
      <c r="X168">
        <v>1.91</v>
      </c>
      <c r="Y168">
        <v>2.1800000000000002</v>
      </c>
      <c r="Z168">
        <v>2.61</v>
      </c>
      <c r="AA168">
        <v>2.93</v>
      </c>
      <c r="AD168" s="2">
        <v>41879</v>
      </c>
      <c r="AE168">
        <v>0.02</v>
      </c>
      <c r="AF168">
        <v>0.03</v>
      </c>
      <c r="AG168">
        <v>0.05</v>
      </c>
      <c r="AH168">
        <v>0.11</v>
      </c>
      <c r="AI168">
        <v>0.5</v>
      </c>
      <c r="AJ168">
        <v>0.95</v>
      </c>
      <c r="AK168">
        <v>1.63</v>
      </c>
      <c r="AL168">
        <v>2.04</v>
      </c>
      <c r="AM168">
        <v>2.34</v>
      </c>
      <c r="AN168">
        <v>2.82</v>
      </c>
      <c r="AO168">
        <v>3.08</v>
      </c>
    </row>
    <row r="169" spans="16:41" x14ac:dyDescent="0.2">
      <c r="P169" s="2">
        <v>42244</v>
      </c>
      <c r="Q169">
        <v>0.02</v>
      </c>
      <c r="R169">
        <v>0.06</v>
      </c>
      <c r="S169">
        <v>0.25</v>
      </c>
      <c r="T169">
        <v>0.38</v>
      </c>
      <c r="U169">
        <v>0.72</v>
      </c>
      <c r="V169">
        <v>1.04</v>
      </c>
      <c r="W169">
        <v>1.52</v>
      </c>
      <c r="X169">
        <v>1.92</v>
      </c>
      <c r="Y169">
        <v>2.19</v>
      </c>
      <c r="Z169">
        <v>2.61</v>
      </c>
      <c r="AA169">
        <v>2.92</v>
      </c>
      <c r="AD169" s="2">
        <v>41880</v>
      </c>
      <c r="AE169">
        <v>0.02</v>
      </c>
      <c r="AF169">
        <v>0.03</v>
      </c>
      <c r="AG169">
        <v>0.05</v>
      </c>
      <c r="AH169">
        <v>0.09</v>
      </c>
      <c r="AI169">
        <v>0.48</v>
      </c>
      <c r="AJ169">
        <v>0.94</v>
      </c>
      <c r="AK169">
        <v>1.63</v>
      </c>
      <c r="AL169">
        <v>2.0499999999999998</v>
      </c>
      <c r="AM169">
        <v>2.35</v>
      </c>
      <c r="AN169">
        <v>2.83</v>
      </c>
      <c r="AO169">
        <v>3.09</v>
      </c>
    </row>
    <row r="170" spans="16:41" x14ac:dyDescent="0.2">
      <c r="P170" s="2">
        <v>42247</v>
      </c>
      <c r="Q170">
        <v>0</v>
      </c>
      <c r="R170">
        <v>0.08</v>
      </c>
      <c r="S170">
        <v>0.27</v>
      </c>
      <c r="T170">
        <v>0.39</v>
      </c>
      <c r="U170">
        <v>0.74</v>
      </c>
      <c r="V170">
        <v>1.07</v>
      </c>
      <c r="W170">
        <v>1.54</v>
      </c>
      <c r="X170">
        <v>1.94</v>
      </c>
      <c r="Y170">
        <v>2.21</v>
      </c>
      <c r="Z170">
        <v>2.64</v>
      </c>
      <c r="AA170">
        <v>2.95</v>
      </c>
      <c r="AD170" s="2">
        <v>41884</v>
      </c>
      <c r="AE170">
        <v>0.02</v>
      </c>
      <c r="AF170">
        <v>0.03</v>
      </c>
      <c r="AG170">
        <v>0.05</v>
      </c>
      <c r="AH170">
        <v>0.1</v>
      </c>
      <c r="AI170">
        <v>0.53</v>
      </c>
      <c r="AJ170">
        <v>0.99</v>
      </c>
      <c r="AK170">
        <v>1.69</v>
      </c>
      <c r="AL170">
        <v>2.11</v>
      </c>
      <c r="AM170">
        <v>2.42</v>
      </c>
      <c r="AN170">
        <v>2.91</v>
      </c>
      <c r="AO170">
        <v>3.17</v>
      </c>
    </row>
    <row r="171" spans="16:41" x14ac:dyDescent="0.2">
      <c r="P171" s="2">
        <v>42248</v>
      </c>
      <c r="Q171">
        <v>0.01</v>
      </c>
      <c r="R171">
        <v>0.03</v>
      </c>
      <c r="S171">
        <v>0.26</v>
      </c>
      <c r="T171">
        <v>0.39</v>
      </c>
      <c r="U171">
        <v>0.7</v>
      </c>
      <c r="V171">
        <v>1.03</v>
      </c>
      <c r="W171">
        <v>1.49</v>
      </c>
      <c r="X171">
        <v>1.89</v>
      </c>
      <c r="Y171">
        <v>2.17</v>
      </c>
      <c r="Z171">
        <v>2.62</v>
      </c>
      <c r="AA171">
        <v>2.93</v>
      </c>
      <c r="AD171" s="2">
        <v>41885</v>
      </c>
      <c r="AE171">
        <v>0.02</v>
      </c>
      <c r="AF171">
        <v>0.03</v>
      </c>
      <c r="AG171">
        <v>0.05</v>
      </c>
      <c r="AH171">
        <v>0.11</v>
      </c>
      <c r="AI171">
        <v>0.52</v>
      </c>
      <c r="AJ171">
        <v>0.99</v>
      </c>
      <c r="AK171">
        <v>1.69</v>
      </c>
      <c r="AL171">
        <v>2.11</v>
      </c>
      <c r="AM171">
        <v>2.41</v>
      </c>
      <c r="AN171">
        <v>2.9</v>
      </c>
      <c r="AO171">
        <v>3.15</v>
      </c>
    </row>
    <row r="172" spans="16:41" x14ac:dyDescent="0.2">
      <c r="P172" s="2">
        <v>42249</v>
      </c>
      <c r="Q172">
        <v>0.01</v>
      </c>
      <c r="R172">
        <v>0.03</v>
      </c>
      <c r="S172">
        <v>0.25</v>
      </c>
      <c r="T172">
        <v>0.37</v>
      </c>
      <c r="U172">
        <v>0.72</v>
      </c>
      <c r="V172">
        <v>1.04</v>
      </c>
      <c r="W172">
        <v>1.52</v>
      </c>
      <c r="X172">
        <v>1.92</v>
      </c>
      <c r="Y172">
        <v>2.2000000000000002</v>
      </c>
      <c r="Z172">
        <v>2.66</v>
      </c>
      <c r="AA172">
        <v>2.97</v>
      </c>
      <c r="AD172" s="2">
        <v>41886</v>
      </c>
      <c r="AE172">
        <v>0.02</v>
      </c>
      <c r="AF172">
        <v>0.03</v>
      </c>
      <c r="AG172">
        <v>0.05</v>
      </c>
      <c r="AH172">
        <v>0.1</v>
      </c>
      <c r="AI172">
        <v>0.54</v>
      </c>
      <c r="AJ172">
        <v>1.01</v>
      </c>
      <c r="AK172">
        <v>1.71</v>
      </c>
      <c r="AL172">
        <v>2.14</v>
      </c>
      <c r="AM172">
        <v>2.4500000000000002</v>
      </c>
      <c r="AN172">
        <v>2.95</v>
      </c>
      <c r="AO172">
        <v>3.21</v>
      </c>
    </row>
    <row r="173" spans="16:41" x14ac:dyDescent="0.2">
      <c r="P173" s="2">
        <v>42250</v>
      </c>
      <c r="Q173">
        <v>0.02</v>
      </c>
      <c r="R173">
        <v>0.02</v>
      </c>
      <c r="S173">
        <v>0.24</v>
      </c>
      <c r="T173">
        <v>0.36</v>
      </c>
      <c r="U173">
        <v>0.71</v>
      </c>
      <c r="V173">
        <v>1</v>
      </c>
      <c r="W173">
        <v>1.49</v>
      </c>
      <c r="X173">
        <v>1.9</v>
      </c>
      <c r="Y173">
        <v>2.1800000000000002</v>
      </c>
      <c r="Z173">
        <v>2.64</v>
      </c>
      <c r="AA173">
        <v>2.95</v>
      </c>
      <c r="AD173" s="2">
        <v>41887</v>
      </c>
      <c r="AE173">
        <v>0.02</v>
      </c>
      <c r="AF173">
        <v>0.03</v>
      </c>
      <c r="AG173">
        <v>0.05</v>
      </c>
      <c r="AH173">
        <v>0.1</v>
      </c>
      <c r="AI173">
        <v>0.52</v>
      </c>
      <c r="AJ173">
        <v>0.99</v>
      </c>
      <c r="AK173">
        <v>1.69</v>
      </c>
      <c r="AL173">
        <v>2.14</v>
      </c>
      <c r="AM173">
        <v>2.46</v>
      </c>
      <c r="AN173">
        <v>2.97</v>
      </c>
      <c r="AO173">
        <v>3.23</v>
      </c>
    </row>
    <row r="174" spans="16:41" x14ac:dyDescent="0.2">
      <c r="P174" s="2">
        <v>42251</v>
      </c>
      <c r="Q174">
        <v>0.02</v>
      </c>
      <c r="R174">
        <v>0.02</v>
      </c>
      <c r="S174">
        <v>0.23</v>
      </c>
      <c r="T174">
        <v>0.36</v>
      </c>
      <c r="U174">
        <v>0.71</v>
      </c>
      <c r="V174">
        <v>1</v>
      </c>
      <c r="W174">
        <v>1.47</v>
      </c>
      <c r="X174">
        <v>1.85</v>
      </c>
      <c r="Y174">
        <v>2.13</v>
      </c>
      <c r="Z174">
        <v>2.58</v>
      </c>
      <c r="AA174">
        <v>2.89</v>
      </c>
      <c r="AD174" s="2">
        <v>41890</v>
      </c>
      <c r="AE174">
        <v>0.01</v>
      </c>
      <c r="AF174">
        <v>0.02</v>
      </c>
      <c r="AG174">
        <v>0.05</v>
      </c>
      <c r="AH174">
        <v>0.1</v>
      </c>
      <c r="AI174">
        <v>0.54</v>
      </c>
      <c r="AJ174">
        <v>1.02</v>
      </c>
      <c r="AK174">
        <v>1.72</v>
      </c>
      <c r="AL174">
        <v>2.16</v>
      </c>
      <c r="AM174">
        <v>2.48</v>
      </c>
      <c r="AN174">
        <v>2.97</v>
      </c>
      <c r="AO174">
        <v>3.23</v>
      </c>
    </row>
    <row r="175" spans="16:41" x14ac:dyDescent="0.2">
      <c r="P175" s="2">
        <v>42255</v>
      </c>
      <c r="Q175">
        <v>0.02</v>
      </c>
      <c r="R175">
        <v>0.06</v>
      </c>
      <c r="S175">
        <v>0.27</v>
      </c>
      <c r="T175">
        <v>0.39</v>
      </c>
      <c r="U175">
        <v>0.74</v>
      </c>
      <c r="V175">
        <v>1.05</v>
      </c>
      <c r="W175">
        <v>1.53</v>
      </c>
      <c r="X175">
        <v>1.92</v>
      </c>
      <c r="Y175">
        <v>2.2000000000000002</v>
      </c>
      <c r="Z175">
        <v>2.66</v>
      </c>
      <c r="AA175">
        <v>2.97</v>
      </c>
      <c r="AD175" s="2">
        <v>41891</v>
      </c>
      <c r="AE175">
        <v>0.01</v>
      </c>
      <c r="AF175">
        <v>0.02</v>
      </c>
      <c r="AG175">
        <v>0.05</v>
      </c>
      <c r="AH175">
        <v>0.11</v>
      </c>
      <c r="AI175">
        <v>0.56000000000000005</v>
      </c>
      <c r="AJ175">
        <v>1.06</v>
      </c>
      <c r="AK175">
        <v>1.76</v>
      </c>
      <c r="AL175">
        <v>2.19</v>
      </c>
      <c r="AM175">
        <v>2.5</v>
      </c>
      <c r="AN175">
        <v>2.97</v>
      </c>
      <c r="AO175">
        <v>3.23</v>
      </c>
    </row>
    <row r="176" spans="16:41" x14ac:dyDescent="0.2">
      <c r="P176" s="2">
        <v>42256</v>
      </c>
      <c r="Q176">
        <v>0.02</v>
      </c>
      <c r="R176">
        <v>0.03</v>
      </c>
      <c r="S176">
        <v>0.26</v>
      </c>
      <c r="T176">
        <v>0.39</v>
      </c>
      <c r="U176">
        <v>0.75</v>
      </c>
      <c r="V176">
        <v>1.06</v>
      </c>
      <c r="W176">
        <v>1.53</v>
      </c>
      <c r="X176">
        <v>1.91</v>
      </c>
      <c r="Y176">
        <v>2.21</v>
      </c>
      <c r="Z176">
        <v>2.64</v>
      </c>
      <c r="AA176">
        <v>2.96</v>
      </c>
      <c r="AD176" s="2">
        <v>41892</v>
      </c>
      <c r="AE176">
        <v>0.01</v>
      </c>
      <c r="AF176">
        <v>0.02</v>
      </c>
      <c r="AG176">
        <v>0.05</v>
      </c>
      <c r="AH176">
        <v>0.11</v>
      </c>
      <c r="AI176">
        <v>0.57999999999999996</v>
      </c>
      <c r="AJ176">
        <v>1.07</v>
      </c>
      <c r="AK176">
        <v>1.79</v>
      </c>
      <c r="AL176">
        <v>2.2200000000000002</v>
      </c>
      <c r="AM176">
        <v>2.54</v>
      </c>
      <c r="AN176">
        <v>3.01</v>
      </c>
      <c r="AO176">
        <v>3.26</v>
      </c>
    </row>
    <row r="177" spans="16:41" x14ac:dyDescent="0.2">
      <c r="P177" s="2">
        <v>42257</v>
      </c>
      <c r="Q177">
        <v>0.02</v>
      </c>
      <c r="R177">
        <v>0.02</v>
      </c>
      <c r="S177">
        <v>0.25</v>
      </c>
      <c r="T177">
        <v>0.39</v>
      </c>
      <c r="U177">
        <v>0.75</v>
      </c>
      <c r="V177">
        <v>1.06</v>
      </c>
      <c r="W177">
        <v>1.55</v>
      </c>
      <c r="X177">
        <v>1.93</v>
      </c>
      <c r="Y177">
        <v>2.23</v>
      </c>
      <c r="Z177">
        <v>2.66</v>
      </c>
      <c r="AA177">
        <v>2.98</v>
      </c>
      <c r="AD177" s="2">
        <v>41893</v>
      </c>
      <c r="AE177">
        <v>0.01</v>
      </c>
      <c r="AF177">
        <v>0.02</v>
      </c>
      <c r="AG177">
        <v>0.05</v>
      </c>
      <c r="AH177">
        <v>0.11</v>
      </c>
      <c r="AI177">
        <v>0.57999999999999996</v>
      </c>
      <c r="AJ177">
        <v>1.07</v>
      </c>
      <c r="AK177">
        <v>1.79</v>
      </c>
      <c r="AL177">
        <v>2.2200000000000002</v>
      </c>
      <c r="AM177">
        <v>2.54</v>
      </c>
      <c r="AN177">
        <v>3.02</v>
      </c>
      <c r="AO177">
        <v>3.27</v>
      </c>
    </row>
    <row r="178" spans="16:41" x14ac:dyDescent="0.2">
      <c r="P178" s="2">
        <v>42258</v>
      </c>
      <c r="Q178">
        <v>0.04</v>
      </c>
      <c r="R178">
        <v>0.04</v>
      </c>
      <c r="S178">
        <v>0.25</v>
      </c>
      <c r="T178">
        <v>0.4</v>
      </c>
      <c r="U178">
        <v>0.71</v>
      </c>
      <c r="V178">
        <v>1.03</v>
      </c>
      <c r="W178">
        <v>1.52</v>
      </c>
      <c r="X178">
        <v>1.89</v>
      </c>
      <c r="Y178">
        <v>2.2000000000000002</v>
      </c>
      <c r="Z178">
        <v>2.63</v>
      </c>
      <c r="AA178">
        <v>2.95</v>
      </c>
      <c r="AD178" s="2">
        <v>41894</v>
      </c>
      <c r="AE178">
        <v>0.01</v>
      </c>
      <c r="AF178">
        <v>0.02</v>
      </c>
      <c r="AG178">
        <v>0.05</v>
      </c>
      <c r="AH178">
        <v>0.11</v>
      </c>
      <c r="AI178">
        <v>0.57999999999999996</v>
      </c>
      <c r="AJ178">
        <v>1.07</v>
      </c>
      <c r="AK178">
        <v>1.83</v>
      </c>
      <c r="AL178">
        <v>2.29</v>
      </c>
      <c r="AM178">
        <v>2.62</v>
      </c>
      <c r="AN178">
        <v>3.1</v>
      </c>
      <c r="AO178">
        <v>3.35</v>
      </c>
    </row>
    <row r="179" spans="16:41" x14ac:dyDescent="0.2">
      <c r="P179" s="2">
        <v>42261</v>
      </c>
      <c r="Q179">
        <v>0.02</v>
      </c>
      <c r="R179">
        <v>7.0000000000000007E-2</v>
      </c>
      <c r="S179">
        <v>0.26</v>
      </c>
      <c r="T179">
        <v>0.4</v>
      </c>
      <c r="U179">
        <v>0.73</v>
      </c>
      <c r="V179">
        <v>1.03</v>
      </c>
      <c r="W179">
        <v>1.51</v>
      </c>
      <c r="X179">
        <v>1.88</v>
      </c>
      <c r="Y179">
        <v>2.1800000000000002</v>
      </c>
      <c r="Z179">
        <v>2.62</v>
      </c>
      <c r="AA179">
        <v>2.95</v>
      </c>
      <c r="AD179" s="2">
        <v>41897</v>
      </c>
      <c r="AE179">
        <v>0.01</v>
      </c>
      <c r="AF179">
        <v>0.02</v>
      </c>
      <c r="AG179">
        <v>0.05</v>
      </c>
      <c r="AH179">
        <v>0.11</v>
      </c>
      <c r="AI179">
        <v>0.57999999999999996</v>
      </c>
      <c r="AJ179">
        <v>1.06</v>
      </c>
      <c r="AK179">
        <v>1.8</v>
      </c>
      <c r="AL179">
        <v>2.2599999999999998</v>
      </c>
      <c r="AM179">
        <v>2.6</v>
      </c>
      <c r="AN179">
        <v>3.09</v>
      </c>
      <c r="AO179">
        <v>3.34</v>
      </c>
    </row>
    <row r="180" spans="16:41" x14ac:dyDescent="0.2">
      <c r="P180" s="2">
        <v>42262</v>
      </c>
      <c r="Q180">
        <v>0</v>
      </c>
      <c r="R180">
        <v>7.0000000000000007E-2</v>
      </c>
      <c r="S180">
        <v>0.27</v>
      </c>
      <c r="T180">
        <v>0.47</v>
      </c>
      <c r="U180">
        <v>0.82</v>
      </c>
      <c r="V180">
        <v>1.1200000000000001</v>
      </c>
      <c r="W180">
        <v>1.61</v>
      </c>
      <c r="X180">
        <v>1.99</v>
      </c>
      <c r="Y180">
        <v>2.2799999999999998</v>
      </c>
      <c r="Z180">
        <v>2.73</v>
      </c>
      <c r="AA180">
        <v>3.06</v>
      </c>
      <c r="AD180" s="2">
        <v>41898</v>
      </c>
      <c r="AE180">
        <v>0.01</v>
      </c>
      <c r="AF180">
        <v>0.02</v>
      </c>
      <c r="AG180">
        <v>0.04</v>
      </c>
      <c r="AH180">
        <v>0.13</v>
      </c>
      <c r="AI180">
        <v>0.55000000000000004</v>
      </c>
      <c r="AJ180">
        <v>1.04</v>
      </c>
      <c r="AK180">
        <v>1.78</v>
      </c>
      <c r="AL180">
        <v>2.2599999999999998</v>
      </c>
      <c r="AM180">
        <v>2.6</v>
      </c>
      <c r="AN180">
        <v>3.11</v>
      </c>
      <c r="AO180">
        <v>3.36</v>
      </c>
    </row>
    <row r="181" spans="16:41" x14ac:dyDescent="0.2">
      <c r="P181" s="2">
        <v>42263</v>
      </c>
      <c r="Q181">
        <v>0</v>
      </c>
      <c r="R181">
        <v>0.06</v>
      </c>
      <c r="S181">
        <v>0.24</v>
      </c>
      <c r="T181">
        <v>0.46</v>
      </c>
      <c r="U181">
        <v>0.82</v>
      </c>
      <c r="V181">
        <v>1.1299999999999999</v>
      </c>
      <c r="W181">
        <v>1.62</v>
      </c>
      <c r="X181">
        <v>2.0099999999999998</v>
      </c>
      <c r="Y181">
        <v>2.2999999999999998</v>
      </c>
      <c r="Z181">
        <v>2.75</v>
      </c>
      <c r="AA181">
        <v>3.08</v>
      </c>
      <c r="AD181" s="2">
        <v>41899</v>
      </c>
      <c r="AE181">
        <v>0.01</v>
      </c>
      <c r="AF181">
        <v>0.02</v>
      </c>
      <c r="AG181">
        <v>0.05</v>
      </c>
      <c r="AH181">
        <v>0.12</v>
      </c>
      <c r="AI181">
        <v>0.59</v>
      </c>
      <c r="AJ181">
        <v>1.08</v>
      </c>
      <c r="AK181">
        <v>1.82</v>
      </c>
      <c r="AL181">
        <v>2.29</v>
      </c>
      <c r="AM181">
        <v>2.62</v>
      </c>
      <c r="AN181">
        <v>3.12</v>
      </c>
      <c r="AO181">
        <v>3.37</v>
      </c>
    </row>
    <row r="182" spans="16:41" x14ac:dyDescent="0.2">
      <c r="P182" s="2">
        <v>42264</v>
      </c>
      <c r="Q182">
        <v>0</v>
      </c>
      <c r="R182">
        <v>0.01</v>
      </c>
      <c r="S182">
        <v>0.16</v>
      </c>
      <c r="T182">
        <v>0.39</v>
      </c>
      <c r="U182">
        <v>0.7</v>
      </c>
      <c r="V182">
        <v>1</v>
      </c>
      <c r="W182">
        <v>1.5</v>
      </c>
      <c r="X182">
        <v>1.9</v>
      </c>
      <c r="Y182">
        <v>2.21</v>
      </c>
      <c r="Z182">
        <v>2.69</v>
      </c>
      <c r="AA182">
        <v>3.02</v>
      </c>
      <c r="AD182" s="2">
        <v>41900</v>
      </c>
      <c r="AE182">
        <v>0.01</v>
      </c>
      <c r="AF182">
        <v>0.02</v>
      </c>
      <c r="AG182">
        <v>0.04</v>
      </c>
      <c r="AH182">
        <v>0.12</v>
      </c>
      <c r="AI182">
        <v>0.59</v>
      </c>
      <c r="AJ182">
        <v>1.1000000000000001</v>
      </c>
      <c r="AK182">
        <v>1.85</v>
      </c>
      <c r="AL182">
        <v>2.3199999999999998</v>
      </c>
      <c r="AM182">
        <v>2.63</v>
      </c>
      <c r="AN182">
        <v>3.12</v>
      </c>
      <c r="AO182">
        <v>3.36</v>
      </c>
    </row>
    <row r="183" spans="16:41" x14ac:dyDescent="0.2">
      <c r="P183" s="2">
        <v>42265</v>
      </c>
      <c r="Q183">
        <v>0</v>
      </c>
      <c r="R183">
        <v>0</v>
      </c>
      <c r="S183">
        <v>0.1</v>
      </c>
      <c r="T183">
        <v>0.35</v>
      </c>
      <c r="U183">
        <v>0.69</v>
      </c>
      <c r="V183">
        <v>0.97</v>
      </c>
      <c r="W183">
        <v>1.45</v>
      </c>
      <c r="X183">
        <v>1.83</v>
      </c>
      <c r="Y183">
        <v>2.13</v>
      </c>
      <c r="Z183">
        <v>2.58</v>
      </c>
      <c r="AA183">
        <v>2.93</v>
      </c>
      <c r="AD183" s="2">
        <v>41901</v>
      </c>
      <c r="AE183">
        <v>0.01</v>
      </c>
      <c r="AF183">
        <v>0.02</v>
      </c>
      <c r="AG183">
        <v>0.04</v>
      </c>
      <c r="AH183">
        <v>0.11</v>
      </c>
      <c r="AI183">
        <v>0.59</v>
      </c>
      <c r="AJ183">
        <v>1.0900000000000001</v>
      </c>
      <c r="AK183">
        <v>1.83</v>
      </c>
      <c r="AL183">
        <v>2.29</v>
      </c>
      <c r="AM183">
        <v>2.59</v>
      </c>
      <c r="AN183">
        <v>3.05</v>
      </c>
      <c r="AO183">
        <v>3.29</v>
      </c>
    </row>
    <row r="184" spans="16:41" x14ac:dyDescent="0.2">
      <c r="P184" s="2">
        <v>42268</v>
      </c>
      <c r="Q184">
        <v>0</v>
      </c>
      <c r="R184">
        <v>0.01</v>
      </c>
      <c r="S184">
        <v>0.11</v>
      </c>
      <c r="T184">
        <v>0.36</v>
      </c>
      <c r="U184">
        <v>0.72</v>
      </c>
      <c r="V184">
        <v>1.01</v>
      </c>
      <c r="W184">
        <v>1.51</v>
      </c>
      <c r="X184">
        <v>1.9</v>
      </c>
      <c r="Y184">
        <v>2.2000000000000002</v>
      </c>
      <c r="Z184">
        <v>2.67</v>
      </c>
      <c r="AA184">
        <v>3.02</v>
      </c>
      <c r="AD184" s="2">
        <v>41904</v>
      </c>
      <c r="AE184">
        <v>0</v>
      </c>
      <c r="AF184">
        <v>0.01</v>
      </c>
      <c r="AG184">
        <v>0.04</v>
      </c>
      <c r="AH184">
        <v>0.1</v>
      </c>
      <c r="AI184">
        <v>0.57999999999999996</v>
      </c>
      <c r="AJ184">
        <v>1.06</v>
      </c>
      <c r="AK184">
        <v>1.8</v>
      </c>
      <c r="AL184">
        <v>2.2599999999999998</v>
      </c>
      <c r="AM184">
        <v>2.57</v>
      </c>
      <c r="AN184">
        <v>3.04</v>
      </c>
      <c r="AO184">
        <v>3.28</v>
      </c>
    </row>
    <row r="185" spans="16:41" x14ac:dyDescent="0.2">
      <c r="P185" s="2">
        <v>42269</v>
      </c>
      <c r="Q185">
        <v>0</v>
      </c>
      <c r="R185">
        <v>0</v>
      </c>
      <c r="S185">
        <v>0.1</v>
      </c>
      <c r="T185">
        <v>0.35</v>
      </c>
      <c r="U185">
        <v>0.69</v>
      </c>
      <c r="V185">
        <v>0.97</v>
      </c>
      <c r="W185">
        <v>1.44</v>
      </c>
      <c r="X185">
        <v>1.83</v>
      </c>
      <c r="Y185">
        <v>2.14</v>
      </c>
      <c r="Z185">
        <v>2.6</v>
      </c>
      <c r="AA185">
        <v>2.94</v>
      </c>
      <c r="AD185" s="2">
        <v>41905</v>
      </c>
      <c r="AE185">
        <v>0.01</v>
      </c>
      <c r="AF185">
        <v>0.01</v>
      </c>
      <c r="AG185">
        <v>0.04</v>
      </c>
      <c r="AH185">
        <v>0.1</v>
      </c>
      <c r="AI185">
        <v>0.56999999999999995</v>
      </c>
      <c r="AJ185">
        <v>1.05</v>
      </c>
      <c r="AK185">
        <v>1.78</v>
      </c>
      <c r="AL185">
        <v>2.23</v>
      </c>
      <c r="AM185">
        <v>2.54</v>
      </c>
      <c r="AN185">
        <v>3.01</v>
      </c>
      <c r="AO185">
        <v>3.25</v>
      </c>
    </row>
    <row r="186" spans="16:41" x14ac:dyDescent="0.2">
      <c r="P186" s="2">
        <v>42270</v>
      </c>
      <c r="Q186">
        <v>0</v>
      </c>
      <c r="R186">
        <v>0.01</v>
      </c>
      <c r="S186">
        <v>0.09</v>
      </c>
      <c r="T186">
        <v>0.34</v>
      </c>
      <c r="U186">
        <v>0.7</v>
      </c>
      <c r="V186">
        <v>1</v>
      </c>
      <c r="W186">
        <v>1.47</v>
      </c>
      <c r="X186">
        <v>1.85</v>
      </c>
      <c r="Y186">
        <v>2.16</v>
      </c>
      <c r="Z186">
        <v>2.6</v>
      </c>
      <c r="AA186">
        <v>2.95</v>
      </c>
      <c r="AD186" s="2">
        <v>41906</v>
      </c>
      <c r="AE186">
        <v>0.01</v>
      </c>
      <c r="AF186">
        <v>0.02</v>
      </c>
      <c r="AG186">
        <v>0.03</v>
      </c>
      <c r="AH186">
        <v>0.11</v>
      </c>
      <c r="AI186">
        <v>0.59</v>
      </c>
      <c r="AJ186">
        <v>1.08</v>
      </c>
      <c r="AK186">
        <v>1.82</v>
      </c>
      <c r="AL186">
        <v>2.2599999999999998</v>
      </c>
      <c r="AM186">
        <v>2.57</v>
      </c>
      <c r="AN186">
        <v>3.04</v>
      </c>
      <c r="AO186">
        <v>3.28</v>
      </c>
    </row>
    <row r="187" spans="16:41" x14ac:dyDescent="0.2">
      <c r="P187" s="2">
        <v>42271</v>
      </c>
      <c r="Q187">
        <v>0</v>
      </c>
      <c r="R187">
        <v>0.01</v>
      </c>
      <c r="S187">
        <v>0.09</v>
      </c>
      <c r="T187">
        <v>0.32</v>
      </c>
      <c r="U187">
        <v>0.67</v>
      </c>
      <c r="V187">
        <v>0.97</v>
      </c>
      <c r="W187">
        <v>1.44</v>
      </c>
      <c r="X187">
        <v>1.84</v>
      </c>
      <c r="Y187">
        <v>2.13</v>
      </c>
      <c r="Z187">
        <v>2.5499999999999998</v>
      </c>
      <c r="AA187">
        <v>2.91</v>
      </c>
      <c r="AD187" s="2">
        <v>41907</v>
      </c>
      <c r="AE187">
        <v>0</v>
      </c>
      <c r="AF187">
        <v>0.01</v>
      </c>
      <c r="AG187">
        <v>0.03</v>
      </c>
      <c r="AH187">
        <v>0.1</v>
      </c>
      <c r="AI187">
        <v>0.56000000000000005</v>
      </c>
      <c r="AJ187">
        <v>1.03</v>
      </c>
      <c r="AK187">
        <v>1.75</v>
      </c>
      <c r="AL187">
        <v>2.21</v>
      </c>
      <c r="AM187">
        <v>2.52</v>
      </c>
      <c r="AN187">
        <v>2.98</v>
      </c>
      <c r="AO187">
        <v>3.22</v>
      </c>
    </row>
    <row r="188" spans="16:41" x14ac:dyDescent="0.2">
      <c r="P188" s="2">
        <v>42272</v>
      </c>
      <c r="Q188">
        <v>0</v>
      </c>
      <c r="R188">
        <v>0</v>
      </c>
      <c r="S188">
        <v>7.0000000000000007E-2</v>
      </c>
      <c r="T188">
        <v>0.35</v>
      </c>
      <c r="U188">
        <v>0.7</v>
      </c>
      <c r="V188">
        <v>1</v>
      </c>
      <c r="W188">
        <v>1.48</v>
      </c>
      <c r="X188">
        <v>1.87</v>
      </c>
      <c r="Y188">
        <v>2.17</v>
      </c>
      <c r="Z188">
        <v>2.6</v>
      </c>
      <c r="AA188">
        <v>2.96</v>
      </c>
      <c r="AD188" s="2">
        <v>41908</v>
      </c>
      <c r="AE188">
        <v>0.01</v>
      </c>
      <c r="AF188">
        <v>0.01</v>
      </c>
      <c r="AG188">
        <v>0.03</v>
      </c>
      <c r="AH188">
        <v>0.11</v>
      </c>
      <c r="AI188">
        <v>0.59</v>
      </c>
      <c r="AJ188">
        <v>1.08</v>
      </c>
      <c r="AK188">
        <v>1.8</v>
      </c>
      <c r="AL188">
        <v>2.2400000000000002</v>
      </c>
      <c r="AM188">
        <v>2.54</v>
      </c>
      <c r="AN188">
        <v>2.99</v>
      </c>
      <c r="AO188">
        <v>3.22</v>
      </c>
    </row>
    <row r="189" spans="16:41" x14ac:dyDescent="0.2">
      <c r="P189" s="2">
        <v>42275</v>
      </c>
      <c r="Q189">
        <v>0</v>
      </c>
      <c r="R189">
        <v>0.01</v>
      </c>
      <c r="S189">
        <v>0.1</v>
      </c>
      <c r="T189">
        <v>0.34</v>
      </c>
      <c r="U189">
        <v>0.67</v>
      </c>
      <c r="V189">
        <v>0.97</v>
      </c>
      <c r="W189">
        <v>1.42</v>
      </c>
      <c r="X189">
        <v>1.8</v>
      </c>
      <c r="Y189">
        <v>2.1</v>
      </c>
      <c r="Z189">
        <v>2.5099999999999998</v>
      </c>
      <c r="AA189">
        <v>2.87</v>
      </c>
      <c r="AD189" s="2">
        <v>41911</v>
      </c>
      <c r="AE189">
        <v>0.01</v>
      </c>
      <c r="AF189">
        <v>0.02</v>
      </c>
      <c r="AG189">
        <v>0.05</v>
      </c>
      <c r="AH189">
        <v>0.11</v>
      </c>
      <c r="AI189">
        <v>0.57999999999999996</v>
      </c>
      <c r="AJ189">
        <v>1.06</v>
      </c>
      <c r="AK189">
        <v>1.77</v>
      </c>
      <c r="AL189">
        <v>2.21</v>
      </c>
      <c r="AM189">
        <v>2.5</v>
      </c>
      <c r="AN189">
        <v>2.95</v>
      </c>
      <c r="AO189">
        <v>3.18</v>
      </c>
    </row>
    <row r="190" spans="16:41" x14ac:dyDescent="0.2">
      <c r="P190" s="2">
        <v>42276</v>
      </c>
      <c r="Q190">
        <v>0</v>
      </c>
      <c r="R190">
        <v>0.01</v>
      </c>
      <c r="S190">
        <v>0.09</v>
      </c>
      <c r="T190">
        <v>0.33</v>
      </c>
      <c r="U190">
        <v>0.64</v>
      </c>
      <c r="V190">
        <v>0.92</v>
      </c>
      <c r="W190">
        <v>1.37</v>
      </c>
      <c r="X190">
        <v>1.74</v>
      </c>
      <c r="Y190">
        <v>2.0499999999999998</v>
      </c>
      <c r="Z190">
        <v>2.48</v>
      </c>
      <c r="AA190">
        <v>2.85</v>
      </c>
      <c r="AD190" s="2">
        <v>41912</v>
      </c>
      <c r="AE190">
        <v>0.02</v>
      </c>
      <c r="AF190">
        <v>0.02</v>
      </c>
      <c r="AG190">
        <v>0.03</v>
      </c>
      <c r="AH190">
        <v>0.13</v>
      </c>
      <c r="AI190">
        <v>0.57999999999999996</v>
      </c>
      <c r="AJ190">
        <v>1.07</v>
      </c>
      <c r="AK190">
        <v>1.78</v>
      </c>
      <c r="AL190">
        <v>2.2200000000000002</v>
      </c>
      <c r="AM190">
        <v>2.52</v>
      </c>
      <c r="AN190">
        <v>2.98</v>
      </c>
      <c r="AO190">
        <v>3.21</v>
      </c>
    </row>
    <row r="191" spans="16:41" x14ac:dyDescent="0.2">
      <c r="P191" s="2">
        <v>42277</v>
      </c>
      <c r="Q191">
        <v>0</v>
      </c>
      <c r="R191">
        <v>0</v>
      </c>
      <c r="S191">
        <v>0.08</v>
      </c>
      <c r="T191">
        <v>0.33</v>
      </c>
      <c r="U191">
        <v>0.64</v>
      </c>
      <c r="V191">
        <v>0.92</v>
      </c>
      <c r="W191">
        <v>1.37</v>
      </c>
      <c r="X191">
        <v>1.75</v>
      </c>
      <c r="Y191">
        <v>2.06</v>
      </c>
      <c r="Z191">
        <v>2.5099999999999998</v>
      </c>
      <c r="AA191">
        <v>2.87</v>
      </c>
      <c r="AD191" s="2">
        <v>41913</v>
      </c>
      <c r="AE191">
        <v>0.01</v>
      </c>
      <c r="AF191">
        <v>0.02</v>
      </c>
      <c r="AG191">
        <v>0.04</v>
      </c>
      <c r="AH191">
        <v>0.1</v>
      </c>
      <c r="AI191">
        <v>0.53</v>
      </c>
      <c r="AJ191">
        <v>1</v>
      </c>
      <c r="AK191">
        <v>1.69</v>
      </c>
      <c r="AL191">
        <v>2.12</v>
      </c>
      <c r="AM191">
        <v>2.42</v>
      </c>
      <c r="AN191">
        <v>2.87</v>
      </c>
      <c r="AO191">
        <v>3.12</v>
      </c>
    </row>
    <row r="192" spans="16:41" x14ac:dyDescent="0.2">
      <c r="P192" s="2">
        <v>42278</v>
      </c>
      <c r="Q192">
        <v>0</v>
      </c>
      <c r="R192">
        <v>0</v>
      </c>
      <c r="S192">
        <v>0.08</v>
      </c>
      <c r="T192">
        <v>0.31</v>
      </c>
      <c r="U192">
        <v>0.64</v>
      </c>
      <c r="V192">
        <v>0.92</v>
      </c>
      <c r="W192">
        <v>1.37</v>
      </c>
      <c r="X192">
        <v>1.75</v>
      </c>
      <c r="Y192">
        <v>2.0499999999999998</v>
      </c>
      <c r="Z192">
        <v>2.4900000000000002</v>
      </c>
      <c r="AA192">
        <v>2.85</v>
      </c>
      <c r="AD192" s="2">
        <v>41914</v>
      </c>
      <c r="AE192">
        <v>0.01</v>
      </c>
      <c r="AF192">
        <v>0.01</v>
      </c>
      <c r="AG192">
        <v>0.03</v>
      </c>
      <c r="AH192">
        <v>0.1</v>
      </c>
      <c r="AI192">
        <v>0.53</v>
      </c>
      <c r="AJ192">
        <v>1.01</v>
      </c>
      <c r="AK192">
        <v>1.7</v>
      </c>
      <c r="AL192">
        <v>2.14</v>
      </c>
      <c r="AM192">
        <v>2.44</v>
      </c>
      <c r="AN192">
        <v>2.9</v>
      </c>
      <c r="AO192">
        <v>3.15</v>
      </c>
    </row>
    <row r="193" spans="16:41" x14ac:dyDescent="0.2">
      <c r="P193" s="2">
        <v>42279</v>
      </c>
      <c r="Q193">
        <v>0</v>
      </c>
      <c r="R193">
        <v>0</v>
      </c>
      <c r="S193">
        <v>0.06</v>
      </c>
      <c r="T193">
        <v>0.25</v>
      </c>
      <c r="U193">
        <v>0.57999999999999996</v>
      </c>
      <c r="V193">
        <v>0.85</v>
      </c>
      <c r="W193">
        <v>1.29</v>
      </c>
      <c r="X193">
        <v>1.67</v>
      </c>
      <c r="Y193">
        <v>1.99</v>
      </c>
      <c r="Z193">
        <v>2.44</v>
      </c>
      <c r="AA193">
        <v>2.82</v>
      </c>
      <c r="AD193" s="2">
        <v>41915</v>
      </c>
      <c r="AE193">
        <v>0.01</v>
      </c>
      <c r="AF193">
        <v>0.01</v>
      </c>
      <c r="AG193">
        <v>0.03</v>
      </c>
      <c r="AH193">
        <v>0.11</v>
      </c>
      <c r="AI193">
        <v>0.56999999999999995</v>
      </c>
      <c r="AJ193">
        <v>1.05</v>
      </c>
      <c r="AK193">
        <v>1.73</v>
      </c>
      <c r="AL193">
        <v>2.16</v>
      </c>
      <c r="AM193">
        <v>2.4500000000000002</v>
      </c>
      <c r="AN193">
        <v>2.89</v>
      </c>
      <c r="AO193">
        <v>3.13</v>
      </c>
    </row>
    <row r="194" spans="16:41" x14ac:dyDescent="0.2">
      <c r="P194" s="2">
        <v>42282</v>
      </c>
      <c r="Q194">
        <v>0</v>
      </c>
      <c r="R194">
        <v>0.01</v>
      </c>
      <c r="S194">
        <v>0.06</v>
      </c>
      <c r="T194">
        <v>0.26</v>
      </c>
      <c r="U194">
        <v>0.61</v>
      </c>
      <c r="V194">
        <v>0.89</v>
      </c>
      <c r="W194">
        <v>1.35</v>
      </c>
      <c r="X194">
        <v>1.74</v>
      </c>
      <c r="Y194">
        <v>2.0699999999999998</v>
      </c>
      <c r="Z194">
        <v>2.52</v>
      </c>
      <c r="AA194">
        <v>2.9</v>
      </c>
      <c r="AD194" s="2">
        <v>41918</v>
      </c>
      <c r="AE194">
        <v>0.01</v>
      </c>
      <c r="AF194">
        <v>0.02</v>
      </c>
      <c r="AG194">
        <v>0.05</v>
      </c>
      <c r="AH194">
        <v>0.11</v>
      </c>
      <c r="AI194">
        <v>0.54</v>
      </c>
      <c r="AJ194">
        <v>1.02</v>
      </c>
      <c r="AK194">
        <v>1.7</v>
      </c>
      <c r="AL194">
        <v>2.13</v>
      </c>
      <c r="AM194">
        <v>2.4300000000000002</v>
      </c>
      <c r="AN194">
        <v>2.88</v>
      </c>
      <c r="AO194">
        <v>3.12</v>
      </c>
    </row>
    <row r="195" spans="16:41" x14ac:dyDescent="0.2">
      <c r="P195" s="2">
        <v>42283</v>
      </c>
      <c r="Q195">
        <v>0</v>
      </c>
      <c r="R195">
        <v>0</v>
      </c>
      <c r="S195">
        <v>7.0000000000000007E-2</v>
      </c>
      <c r="T195">
        <v>0.26</v>
      </c>
      <c r="U195">
        <v>0.61</v>
      </c>
      <c r="V195">
        <v>0.9</v>
      </c>
      <c r="W195">
        <v>1.34</v>
      </c>
      <c r="X195">
        <v>1.72</v>
      </c>
      <c r="Y195">
        <v>2.0499999999999998</v>
      </c>
      <c r="Z195">
        <v>2.5</v>
      </c>
      <c r="AA195">
        <v>2.88</v>
      </c>
      <c r="AD195" s="2">
        <v>41919</v>
      </c>
      <c r="AE195">
        <v>0.02</v>
      </c>
      <c r="AF195">
        <v>0.02</v>
      </c>
      <c r="AG195">
        <v>0.04</v>
      </c>
      <c r="AH195">
        <v>0.1</v>
      </c>
      <c r="AI195">
        <v>0.52</v>
      </c>
      <c r="AJ195">
        <v>0.98</v>
      </c>
      <c r="AK195">
        <v>1.64</v>
      </c>
      <c r="AL195">
        <v>2.06</v>
      </c>
      <c r="AM195">
        <v>2.36</v>
      </c>
      <c r="AN195">
        <v>2.81</v>
      </c>
      <c r="AO195">
        <v>3.06</v>
      </c>
    </row>
    <row r="196" spans="16:41" x14ac:dyDescent="0.2">
      <c r="P196" s="2">
        <v>42284</v>
      </c>
      <c r="Q196">
        <v>0</v>
      </c>
      <c r="R196">
        <v>0</v>
      </c>
      <c r="S196">
        <v>0.08</v>
      </c>
      <c r="T196">
        <v>0.27</v>
      </c>
      <c r="U196">
        <v>0.65</v>
      </c>
      <c r="V196">
        <v>0.92</v>
      </c>
      <c r="W196">
        <v>1.37</v>
      </c>
      <c r="X196">
        <v>1.75</v>
      </c>
      <c r="Y196">
        <v>2.08</v>
      </c>
      <c r="Z196">
        <v>2.5099999999999998</v>
      </c>
      <c r="AA196">
        <v>2.89</v>
      </c>
      <c r="AD196" s="2">
        <v>41920</v>
      </c>
      <c r="AE196">
        <v>0.01</v>
      </c>
      <c r="AF196">
        <v>0.01</v>
      </c>
      <c r="AG196">
        <v>0.05</v>
      </c>
      <c r="AH196">
        <v>0.1</v>
      </c>
      <c r="AI196">
        <v>0.46</v>
      </c>
      <c r="AJ196">
        <v>0.9</v>
      </c>
      <c r="AK196">
        <v>1.57</v>
      </c>
      <c r="AL196">
        <v>2.02</v>
      </c>
      <c r="AM196">
        <v>2.35</v>
      </c>
      <c r="AN196">
        <v>2.82</v>
      </c>
      <c r="AO196">
        <v>3.07</v>
      </c>
    </row>
    <row r="197" spans="16:41" x14ac:dyDescent="0.2">
      <c r="P197" s="2">
        <v>42285</v>
      </c>
      <c r="Q197">
        <v>0</v>
      </c>
      <c r="R197">
        <v>0</v>
      </c>
      <c r="S197">
        <v>7.0000000000000007E-2</v>
      </c>
      <c r="T197">
        <v>0.27</v>
      </c>
      <c r="U197">
        <v>0.65</v>
      </c>
      <c r="V197">
        <v>0.93</v>
      </c>
      <c r="W197">
        <v>1.4</v>
      </c>
      <c r="X197">
        <v>1.79</v>
      </c>
      <c r="Y197">
        <v>2.12</v>
      </c>
      <c r="Z197">
        <v>2.56</v>
      </c>
      <c r="AA197">
        <v>2.96</v>
      </c>
      <c r="AD197" s="2">
        <v>41921</v>
      </c>
      <c r="AE197">
        <v>0.02</v>
      </c>
      <c r="AF197">
        <v>0.01</v>
      </c>
      <c r="AG197">
        <v>0.05</v>
      </c>
      <c r="AH197">
        <v>0.1</v>
      </c>
      <c r="AI197">
        <v>0.46</v>
      </c>
      <c r="AJ197">
        <v>0.91</v>
      </c>
      <c r="AK197">
        <v>1.58</v>
      </c>
      <c r="AL197">
        <v>2.02</v>
      </c>
      <c r="AM197">
        <v>2.34</v>
      </c>
      <c r="AN197">
        <v>2.81</v>
      </c>
      <c r="AO197">
        <v>3.07</v>
      </c>
    </row>
    <row r="198" spans="16:41" x14ac:dyDescent="0.2">
      <c r="P198" s="2">
        <v>42286</v>
      </c>
      <c r="Q198">
        <v>0.01</v>
      </c>
      <c r="R198">
        <v>0.01</v>
      </c>
      <c r="S198">
        <v>7.0000000000000007E-2</v>
      </c>
      <c r="T198">
        <v>0.28000000000000003</v>
      </c>
      <c r="U198">
        <v>0.65</v>
      </c>
      <c r="V198">
        <v>0.96</v>
      </c>
      <c r="W198">
        <v>1.41</v>
      </c>
      <c r="X198">
        <v>1.8</v>
      </c>
      <c r="Y198">
        <v>2.12</v>
      </c>
      <c r="Z198">
        <v>2.5499999999999998</v>
      </c>
      <c r="AA198">
        <v>2.94</v>
      </c>
      <c r="AD198" s="2">
        <v>41922</v>
      </c>
      <c r="AE198">
        <v>0.02</v>
      </c>
      <c r="AF198">
        <v>0.01</v>
      </c>
      <c r="AG198">
        <v>0.04</v>
      </c>
      <c r="AH198">
        <v>0.1</v>
      </c>
      <c r="AI198">
        <v>0.45</v>
      </c>
      <c r="AJ198">
        <v>0.89</v>
      </c>
      <c r="AK198">
        <v>1.55</v>
      </c>
      <c r="AL198">
        <v>1.99</v>
      </c>
      <c r="AM198">
        <v>2.31</v>
      </c>
      <c r="AN198">
        <v>2.77</v>
      </c>
      <c r="AO198">
        <v>3.03</v>
      </c>
    </row>
    <row r="199" spans="16:41" x14ac:dyDescent="0.2">
      <c r="P199" s="2">
        <v>42290</v>
      </c>
      <c r="Q199">
        <v>0</v>
      </c>
      <c r="R199">
        <v>0.01</v>
      </c>
      <c r="S199">
        <v>0.08</v>
      </c>
      <c r="T199">
        <v>0.27</v>
      </c>
      <c r="U199">
        <v>0.64</v>
      </c>
      <c r="V199">
        <v>0.92</v>
      </c>
      <c r="W199">
        <v>1.36</v>
      </c>
      <c r="X199">
        <v>1.74</v>
      </c>
      <c r="Y199">
        <v>2.06</v>
      </c>
      <c r="Z199">
        <v>2.4900000000000002</v>
      </c>
      <c r="AA199">
        <v>2.89</v>
      </c>
      <c r="AD199" s="2">
        <v>41926</v>
      </c>
      <c r="AE199">
        <v>0.03</v>
      </c>
      <c r="AF199">
        <v>0.02</v>
      </c>
      <c r="AG199">
        <v>0.04</v>
      </c>
      <c r="AH199">
        <v>0.09</v>
      </c>
      <c r="AI199">
        <v>0.39</v>
      </c>
      <c r="AJ199">
        <v>0.8</v>
      </c>
      <c r="AK199">
        <v>1.45</v>
      </c>
      <c r="AL199">
        <v>1.88</v>
      </c>
      <c r="AM199">
        <v>2.21</v>
      </c>
      <c r="AN199">
        <v>2.68</v>
      </c>
      <c r="AO199">
        <v>2.95</v>
      </c>
    </row>
    <row r="200" spans="16:41" x14ac:dyDescent="0.2">
      <c r="P200" s="2">
        <v>42291</v>
      </c>
      <c r="Q200">
        <v>0</v>
      </c>
      <c r="R200">
        <v>0</v>
      </c>
      <c r="S200">
        <v>0.08</v>
      </c>
      <c r="T200">
        <v>0.21</v>
      </c>
      <c r="U200">
        <v>0.56999999999999995</v>
      </c>
      <c r="V200">
        <v>0.84</v>
      </c>
      <c r="W200">
        <v>1.29</v>
      </c>
      <c r="X200">
        <v>1.66</v>
      </c>
      <c r="Y200">
        <v>1.99</v>
      </c>
      <c r="Z200">
        <v>2.42</v>
      </c>
      <c r="AA200">
        <v>2.84</v>
      </c>
      <c r="AD200" s="2">
        <v>41927</v>
      </c>
      <c r="AE200">
        <v>0.02</v>
      </c>
      <c r="AF200">
        <v>0.02</v>
      </c>
      <c r="AG200">
        <v>0.05</v>
      </c>
      <c r="AH200">
        <v>0.1</v>
      </c>
      <c r="AI200">
        <v>0.34</v>
      </c>
      <c r="AJ200">
        <v>0.73</v>
      </c>
      <c r="AK200">
        <v>1.37</v>
      </c>
      <c r="AL200">
        <v>1.8</v>
      </c>
      <c r="AM200">
        <v>2.15</v>
      </c>
      <c r="AN200">
        <v>2.64</v>
      </c>
      <c r="AO200">
        <v>2.92</v>
      </c>
    </row>
    <row r="201" spans="16:41" x14ac:dyDescent="0.2">
      <c r="P201" s="2">
        <v>42292</v>
      </c>
      <c r="Q201">
        <v>0</v>
      </c>
      <c r="R201">
        <v>0.01</v>
      </c>
      <c r="S201">
        <v>0.08</v>
      </c>
      <c r="T201">
        <v>0.22</v>
      </c>
      <c r="U201">
        <v>0.61</v>
      </c>
      <c r="V201">
        <v>0.9</v>
      </c>
      <c r="W201">
        <v>1.34</v>
      </c>
      <c r="X201">
        <v>1.72</v>
      </c>
      <c r="Y201">
        <v>2.04</v>
      </c>
      <c r="Z201">
        <v>2.46</v>
      </c>
      <c r="AA201">
        <v>2.87</v>
      </c>
      <c r="AD201" s="2">
        <v>41928</v>
      </c>
      <c r="AE201">
        <v>0.04</v>
      </c>
      <c r="AF201">
        <v>0.03</v>
      </c>
      <c r="AG201">
        <v>0.05</v>
      </c>
      <c r="AH201">
        <v>0.1</v>
      </c>
      <c r="AI201">
        <v>0.35</v>
      </c>
      <c r="AJ201">
        <v>0.75</v>
      </c>
      <c r="AK201">
        <v>1.39</v>
      </c>
      <c r="AL201">
        <v>1.82</v>
      </c>
      <c r="AM201">
        <v>2.17</v>
      </c>
      <c r="AN201">
        <v>2.66</v>
      </c>
      <c r="AO201">
        <v>2.94</v>
      </c>
    </row>
    <row r="202" spans="16:41" x14ac:dyDescent="0.2">
      <c r="P202" s="2">
        <v>42293</v>
      </c>
      <c r="Q202">
        <v>0.03</v>
      </c>
      <c r="R202">
        <v>0.01</v>
      </c>
      <c r="S202">
        <v>7.0000000000000007E-2</v>
      </c>
      <c r="T202">
        <v>0.23</v>
      </c>
      <c r="U202">
        <v>0.61</v>
      </c>
      <c r="V202">
        <v>0.91</v>
      </c>
      <c r="W202">
        <v>1.36</v>
      </c>
      <c r="X202">
        <v>1.73</v>
      </c>
      <c r="Y202">
        <v>2.04</v>
      </c>
      <c r="Z202">
        <v>2.46</v>
      </c>
      <c r="AA202">
        <v>2.87</v>
      </c>
      <c r="AD202" s="2">
        <v>41929</v>
      </c>
      <c r="AE202">
        <v>0.03</v>
      </c>
      <c r="AF202">
        <v>0.02</v>
      </c>
      <c r="AG202">
        <v>0.05</v>
      </c>
      <c r="AH202">
        <v>0.11</v>
      </c>
      <c r="AI202">
        <v>0.39</v>
      </c>
      <c r="AJ202">
        <v>0.79</v>
      </c>
      <c r="AK202">
        <v>1.44</v>
      </c>
      <c r="AL202">
        <v>1.88</v>
      </c>
      <c r="AM202">
        <v>2.2200000000000002</v>
      </c>
      <c r="AN202">
        <v>2.7</v>
      </c>
      <c r="AO202">
        <v>2.98</v>
      </c>
    </row>
    <row r="203" spans="16:41" x14ac:dyDescent="0.2">
      <c r="P203" s="2">
        <v>42296</v>
      </c>
      <c r="Q203">
        <v>0.06</v>
      </c>
      <c r="R203">
        <v>0.02</v>
      </c>
      <c r="S203">
        <v>0.12</v>
      </c>
      <c r="T203">
        <v>0.23</v>
      </c>
      <c r="U203">
        <v>0.61</v>
      </c>
      <c r="V203">
        <v>0.89</v>
      </c>
      <c r="W203">
        <v>1.35</v>
      </c>
      <c r="X203">
        <v>1.73</v>
      </c>
      <c r="Y203">
        <v>2.04</v>
      </c>
      <c r="Z203">
        <v>2.48</v>
      </c>
      <c r="AA203">
        <v>2.89</v>
      </c>
      <c r="AD203" s="2">
        <v>41932</v>
      </c>
      <c r="AE203">
        <v>0.03</v>
      </c>
      <c r="AF203">
        <v>0.02</v>
      </c>
      <c r="AG203">
        <v>0.06</v>
      </c>
      <c r="AH203">
        <v>0.1</v>
      </c>
      <c r="AI203">
        <v>0.37</v>
      </c>
      <c r="AJ203">
        <v>0.76</v>
      </c>
      <c r="AK203">
        <v>1.41</v>
      </c>
      <c r="AL203">
        <v>1.85</v>
      </c>
      <c r="AM203">
        <v>2.2000000000000002</v>
      </c>
      <c r="AN203">
        <v>2.68</v>
      </c>
      <c r="AO203">
        <v>2.96</v>
      </c>
    </row>
    <row r="204" spans="16:41" x14ac:dyDescent="0.2">
      <c r="P204" s="2">
        <v>42297</v>
      </c>
      <c r="Q204">
        <v>0.08</v>
      </c>
      <c r="R204">
        <v>0.02</v>
      </c>
      <c r="S204">
        <v>0.12</v>
      </c>
      <c r="T204">
        <v>0.23</v>
      </c>
      <c r="U204">
        <v>0.66</v>
      </c>
      <c r="V204">
        <v>0.93</v>
      </c>
      <c r="W204">
        <v>1.4</v>
      </c>
      <c r="X204">
        <v>1.78</v>
      </c>
      <c r="Y204">
        <v>2.08</v>
      </c>
      <c r="Z204">
        <v>2.5299999999999998</v>
      </c>
      <c r="AA204">
        <v>2.92</v>
      </c>
      <c r="AD204" s="2">
        <v>41933</v>
      </c>
      <c r="AE204">
        <v>0.04</v>
      </c>
      <c r="AF204">
        <v>0.02</v>
      </c>
      <c r="AG204">
        <v>0.06</v>
      </c>
      <c r="AH204">
        <v>0.1</v>
      </c>
      <c r="AI204">
        <v>0.38</v>
      </c>
      <c r="AJ204">
        <v>0.77</v>
      </c>
      <c r="AK204">
        <v>1.44</v>
      </c>
      <c r="AL204">
        <v>1.88</v>
      </c>
      <c r="AM204">
        <v>2.23</v>
      </c>
      <c r="AN204">
        <v>2.72</v>
      </c>
      <c r="AO204">
        <v>3</v>
      </c>
    </row>
    <row r="205" spans="16:41" x14ac:dyDescent="0.2">
      <c r="P205" s="2">
        <v>42298</v>
      </c>
      <c r="Q205">
        <v>0.01</v>
      </c>
      <c r="R205">
        <v>0.01</v>
      </c>
      <c r="S205">
        <v>0.12</v>
      </c>
      <c r="T205">
        <v>0.23</v>
      </c>
      <c r="U205">
        <v>0.64</v>
      </c>
      <c r="V205">
        <v>0.91</v>
      </c>
      <c r="W205">
        <v>1.37</v>
      </c>
      <c r="X205">
        <v>1.74</v>
      </c>
      <c r="Y205">
        <v>2.04</v>
      </c>
      <c r="Z205">
        <v>2.48</v>
      </c>
      <c r="AA205">
        <v>2.87</v>
      </c>
      <c r="AD205" s="2">
        <v>41934</v>
      </c>
      <c r="AE205">
        <v>0.04</v>
      </c>
      <c r="AF205">
        <v>0.02</v>
      </c>
      <c r="AG205">
        <v>0.06</v>
      </c>
      <c r="AH205">
        <v>0.11</v>
      </c>
      <c r="AI205">
        <v>0.41</v>
      </c>
      <c r="AJ205">
        <v>0.8</v>
      </c>
      <c r="AK205">
        <v>1.46</v>
      </c>
      <c r="AL205">
        <v>1.9</v>
      </c>
      <c r="AM205">
        <v>2.25</v>
      </c>
      <c r="AN205">
        <v>2.73</v>
      </c>
      <c r="AO205">
        <v>3.01</v>
      </c>
    </row>
    <row r="206" spans="16:41" x14ac:dyDescent="0.2">
      <c r="P206" s="2">
        <v>42299</v>
      </c>
      <c r="Q206">
        <v>0.02</v>
      </c>
      <c r="R206">
        <v>0</v>
      </c>
      <c r="S206">
        <v>0.11</v>
      </c>
      <c r="T206">
        <v>0.23</v>
      </c>
      <c r="U206">
        <v>0.61</v>
      </c>
      <c r="V206">
        <v>0.89</v>
      </c>
      <c r="W206">
        <v>1.36</v>
      </c>
      <c r="X206">
        <v>1.74</v>
      </c>
      <c r="Y206">
        <v>2.04</v>
      </c>
      <c r="Z206">
        <v>2.48</v>
      </c>
      <c r="AA206">
        <v>2.87</v>
      </c>
      <c r="AD206" s="2">
        <v>41935</v>
      </c>
      <c r="AE206">
        <v>0.02</v>
      </c>
      <c r="AF206">
        <v>0.01</v>
      </c>
      <c r="AG206">
        <v>0.06</v>
      </c>
      <c r="AH206">
        <v>0.11</v>
      </c>
      <c r="AI206">
        <v>0.41</v>
      </c>
      <c r="AJ206">
        <v>0.83</v>
      </c>
      <c r="AK206">
        <v>1.52</v>
      </c>
      <c r="AL206">
        <v>1.95</v>
      </c>
      <c r="AM206">
        <v>2.29</v>
      </c>
      <c r="AN206">
        <v>2.77</v>
      </c>
      <c r="AO206">
        <v>3.05</v>
      </c>
    </row>
    <row r="207" spans="16:41" x14ac:dyDescent="0.2">
      <c r="P207" s="2">
        <v>42300</v>
      </c>
      <c r="Q207">
        <v>0.01</v>
      </c>
      <c r="R207">
        <v>0.01</v>
      </c>
      <c r="S207">
        <v>0.13</v>
      </c>
      <c r="T207">
        <v>0.24</v>
      </c>
      <c r="U207">
        <v>0.66</v>
      </c>
      <c r="V207">
        <v>0.94</v>
      </c>
      <c r="W207">
        <v>1.43</v>
      </c>
      <c r="X207">
        <v>1.81</v>
      </c>
      <c r="Y207">
        <v>2.09</v>
      </c>
      <c r="Z207">
        <v>2.54</v>
      </c>
      <c r="AA207">
        <v>2.9</v>
      </c>
      <c r="AD207" s="2">
        <v>41936</v>
      </c>
      <c r="AE207">
        <v>0.02</v>
      </c>
      <c r="AF207">
        <v>0.01</v>
      </c>
      <c r="AG207">
        <v>0.06</v>
      </c>
      <c r="AH207">
        <v>0.11</v>
      </c>
      <c r="AI207">
        <v>0.41</v>
      </c>
      <c r="AJ207">
        <v>0.82</v>
      </c>
      <c r="AK207">
        <v>1.52</v>
      </c>
      <c r="AL207">
        <v>1.96</v>
      </c>
      <c r="AM207">
        <v>2.29</v>
      </c>
      <c r="AN207">
        <v>2.77</v>
      </c>
      <c r="AO207">
        <v>3.05</v>
      </c>
    </row>
    <row r="208" spans="16:41" x14ac:dyDescent="0.2">
      <c r="P208" s="2">
        <v>42303</v>
      </c>
      <c r="Q208">
        <v>0.01</v>
      </c>
      <c r="R208">
        <v>0.02</v>
      </c>
      <c r="S208">
        <v>0.16</v>
      </c>
      <c r="T208">
        <v>0.25</v>
      </c>
      <c r="U208">
        <v>0.66</v>
      </c>
      <c r="V208">
        <v>0.94</v>
      </c>
      <c r="W208">
        <v>1.41</v>
      </c>
      <c r="X208">
        <v>1.78</v>
      </c>
      <c r="Y208">
        <v>2.0699999999999998</v>
      </c>
      <c r="Z208">
        <v>2.5</v>
      </c>
      <c r="AA208">
        <v>2.87</v>
      </c>
      <c r="AD208" s="2">
        <v>41939</v>
      </c>
      <c r="AE208">
        <v>0.03</v>
      </c>
      <c r="AF208">
        <v>0.02</v>
      </c>
      <c r="AG208">
        <v>0.06</v>
      </c>
      <c r="AH208">
        <v>0.11</v>
      </c>
      <c r="AI208">
        <v>0.41</v>
      </c>
      <c r="AJ208">
        <v>0.81</v>
      </c>
      <c r="AK208">
        <v>1.51</v>
      </c>
      <c r="AL208">
        <v>1.94</v>
      </c>
      <c r="AM208">
        <v>2.27</v>
      </c>
      <c r="AN208">
        <v>2.75</v>
      </c>
      <c r="AO208">
        <v>3.04</v>
      </c>
    </row>
    <row r="209" spans="16:41" x14ac:dyDescent="0.2">
      <c r="P209" s="2">
        <v>42304</v>
      </c>
      <c r="Q209">
        <v>0.01</v>
      </c>
      <c r="R209">
        <v>0.03</v>
      </c>
      <c r="S209">
        <v>0.18</v>
      </c>
      <c r="T209">
        <v>0.28999999999999998</v>
      </c>
      <c r="U209">
        <v>0.65</v>
      </c>
      <c r="V209">
        <v>0.92</v>
      </c>
      <c r="W209">
        <v>1.38</v>
      </c>
      <c r="X209">
        <v>1.75</v>
      </c>
      <c r="Y209">
        <v>2.0499999999999998</v>
      </c>
      <c r="Z209">
        <v>2.48</v>
      </c>
      <c r="AA209">
        <v>2.86</v>
      </c>
      <c r="AD209" s="2">
        <v>41940</v>
      </c>
      <c r="AE209">
        <v>0.02</v>
      </c>
      <c r="AF209">
        <v>0.02</v>
      </c>
      <c r="AG209">
        <v>0.05</v>
      </c>
      <c r="AH209">
        <v>0.11</v>
      </c>
      <c r="AI209">
        <v>0.42</v>
      </c>
      <c r="AJ209">
        <v>0.84</v>
      </c>
      <c r="AK209">
        <v>1.53</v>
      </c>
      <c r="AL209">
        <v>1.97</v>
      </c>
      <c r="AM209">
        <v>2.2999999999999998</v>
      </c>
      <c r="AN209">
        <v>2.79</v>
      </c>
      <c r="AO209">
        <v>3.06</v>
      </c>
    </row>
    <row r="210" spans="16:41" x14ac:dyDescent="0.2">
      <c r="P210" s="2">
        <v>42305</v>
      </c>
      <c r="Q210">
        <v>0.03</v>
      </c>
      <c r="R210">
        <v>0.04</v>
      </c>
      <c r="S210">
        <v>0.21</v>
      </c>
      <c r="T210">
        <v>0.33</v>
      </c>
      <c r="U210">
        <v>0.73</v>
      </c>
      <c r="V210">
        <v>1</v>
      </c>
      <c r="W210">
        <v>1.47</v>
      </c>
      <c r="X210">
        <v>1.83</v>
      </c>
      <c r="Y210">
        <v>2.1</v>
      </c>
      <c r="Z210">
        <v>2.5</v>
      </c>
      <c r="AA210">
        <v>2.87</v>
      </c>
      <c r="AD210" s="2">
        <v>41941</v>
      </c>
      <c r="AE210">
        <v>0.01</v>
      </c>
      <c r="AF210">
        <v>0.03</v>
      </c>
      <c r="AG210">
        <v>7.0000000000000007E-2</v>
      </c>
      <c r="AH210">
        <v>0.11</v>
      </c>
      <c r="AI210">
        <v>0.48</v>
      </c>
      <c r="AJ210">
        <v>0.93</v>
      </c>
      <c r="AK210">
        <v>1.61</v>
      </c>
      <c r="AL210">
        <v>2.0299999999999998</v>
      </c>
      <c r="AM210">
        <v>2.34</v>
      </c>
      <c r="AN210">
        <v>2.79</v>
      </c>
      <c r="AO210">
        <v>3.06</v>
      </c>
    </row>
    <row r="211" spans="16:41" x14ac:dyDescent="0.2">
      <c r="P211" s="2">
        <v>42306</v>
      </c>
      <c r="Q211">
        <v>0.02</v>
      </c>
      <c r="R211">
        <v>7.0000000000000007E-2</v>
      </c>
      <c r="S211">
        <v>0.21</v>
      </c>
      <c r="T211">
        <v>0.33</v>
      </c>
      <c r="U211">
        <v>0.75</v>
      </c>
      <c r="V211">
        <v>1.05</v>
      </c>
      <c r="W211">
        <v>1.53</v>
      </c>
      <c r="X211">
        <v>1.9</v>
      </c>
      <c r="Y211">
        <v>2.19</v>
      </c>
      <c r="Z211">
        <v>2.6</v>
      </c>
      <c r="AA211">
        <v>2.96</v>
      </c>
      <c r="AD211" s="2">
        <v>41942</v>
      </c>
      <c r="AE211">
        <v>0.01</v>
      </c>
      <c r="AF211">
        <v>0.01</v>
      </c>
      <c r="AG211">
        <v>0.06</v>
      </c>
      <c r="AH211">
        <v>0.11</v>
      </c>
      <c r="AI211">
        <v>0.48</v>
      </c>
      <c r="AJ211">
        <v>0.91</v>
      </c>
      <c r="AK211">
        <v>1.58</v>
      </c>
      <c r="AL211">
        <v>2.02</v>
      </c>
      <c r="AM211">
        <v>2.3199999999999998</v>
      </c>
      <c r="AN211">
        <v>2.77</v>
      </c>
      <c r="AO211">
        <v>3.04</v>
      </c>
    </row>
    <row r="212" spans="16:41" x14ac:dyDescent="0.2">
      <c r="P212" s="2">
        <v>42307</v>
      </c>
      <c r="Q212">
        <v>0.01</v>
      </c>
      <c r="R212">
        <v>0.08</v>
      </c>
      <c r="S212">
        <v>0.23</v>
      </c>
      <c r="T212">
        <v>0.34</v>
      </c>
      <c r="U212">
        <v>0.75</v>
      </c>
      <c r="V212">
        <v>1.05</v>
      </c>
      <c r="W212">
        <v>1.52</v>
      </c>
      <c r="X212">
        <v>1.88</v>
      </c>
      <c r="Y212">
        <v>2.16</v>
      </c>
      <c r="Z212">
        <v>2.57</v>
      </c>
      <c r="AA212">
        <v>2.93</v>
      </c>
      <c r="AD212" s="2">
        <v>41943</v>
      </c>
      <c r="AE212">
        <v>0.01</v>
      </c>
      <c r="AF212">
        <v>0.01</v>
      </c>
      <c r="AG212">
        <v>0.05</v>
      </c>
      <c r="AH212">
        <v>0.11</v>
      </c>
      <c r="AI212">
        <v>0.5</v>
      </c>
      <c r="AJ212">
        <v>0.95</v>
      </c>
      <c r="AK212">
        <v>1.62</v>
      </c>
      <c r="AL212">
        <v>2.0499999999999998</v>
      </c>
      <c r="AM212">
        <v>2.35</v>
      </c>
      <c r="AN212">
        <v>2.81</v>
      </c>
      <c r="AO212">
        <v>3.07</v>
      </c>
    </row>
    <row r="213" spans="16:41" x14ac:dyDescent="0.2">
      <c r="P213" s="2">
        <v>42310</v>
      </c>
      <c r="Q213">
        <v>0.01</v>
      </c>
      <c r="R213">
        <v>0.08</v>
      </c>
      <c r="S213">
        <v>0.27</v>
      </c>
      <c r="T213">
        <v>0.37</v>
      </c>
      <c r="U213">
        <v>0.77</v>
      </c>
      <c r="V213">
        <v>1.08</v>
      </c>
      <c r="W213">
        <v>1.57</v>
      </c>
      <c r="X213">
        <v>1.93</v>
      </c>
      <c r="Y213">
        <v>2.2000000000000002</v>
      </c>
      <c r="Z213">
        <v>2.6</v>
      </c>
      <c r="AA213">
        <v>2.95</v>
      </c>
      <c r="AD213" s="2">
        <v>41946</v>
      </c>
      <c r="AE213">
        <v>0.03</v>
      </c>
      <c r="AF213">
        <v>0.02</v>
      </c>
      <c r="AG213">
        <v>7.0000000000000007E-2</v>
      </c>
      <c r="AH213">
        <v>0.12</v>
      </c>
      <c r="AI213">
        <v>0.52</v>
      </c>
      <c r="AJ213">
        <v>0.96</v>
      </c>
      <c r="AK213">
        <v>1.63</v>
      </c>
      <c r="AL213">
        <v>2.0499999999999998</v>
      </c>
      <c r="AM213">
        <v>2.36</v>
      </c>
      <c r="AN213">
        <v>2.8</v>
      </c>
      <c r="AO213">
        <v>3.07</v>
      </c>
    </row>
    <row r="214" spans="16:41" x14ac:dyDescent="0.2">
      <c r="P214" s="2">
        <v>42311</v>
      </c>
      <c r="Q214">
        <v>7.0000000000000007E-2</v>
      </c>
      <c r="R214">
        <v>0.06</v>
      </c>
      <c r="S214">
        <v>0.26</v>
      </c>
      <c r="T214">
        <v>0.39</v>
      </c>
      <c r="U214">
        <v>0.8</v>
      </c>
      <c r="V214">
        <v>1.1000000000000001</v>
      </c>
      <c r="W214">
        <v>1.59</v>
      </c>
      <c r="X214">
        <v>1.96</v>
      </c>
      <c r="Y214">
        <v>2.23</v>
      </c>
      <c r="Z214">
        <v>2.65</v>
      </c>
      <c r="AA214">
        <v>3</v>
      </c>
      <c r="AD214" s="2">
        <v>41947</v>
      </c>
      <c r="AE214">
        <v>0.04</v>
      </c>
      <c r="AF214">
        <v>0.03</v>
      </c>
      <c r="AG214">
        <v>0.06</v>
      </c>
      <c r="AH214">
        <v>0.11</v>
      </c>
      <c r="AI214">
        <v>0.52</v>
      </c>
      <c r="AJ214">
        <v>0.97</v>
      </c>
      <c r="AK214">
        <v>1.63</v>
      </c>
      <c r="AL214">
        <v>2.0499999999999998</v>
      </c>
      <c r="AM214">
        <v>2.35</v>
      </c>
      <c r="AN214">
        <v>2.78</v>
      </c>
      <c r="AO214">
        <v>3.05</v>
      </c>
    </row>
    <row r="215" spans="16:41" x14ac:dyDescent="0.2">
      <c r="P215" s="2">
        <v>42312</v>
      </c>
      <c r="Q215">
        <v>7.0000000000000007E-2</v>
      </c>
      <c r="R215">
        <v>0.05</v>
      </c>
      <c r="S215">
        <v>0.27</v>
      </c>
      <c r="T215">
        <v>0.4</v>
      </c>
      <c r="U215">
        <v>0.84</v>
      </c>
      <c r="V215">
        <v>1.1599999999999999</v>
      </c>
      <c r="W215">
        <v>1.64</v>
      </c>
      <c r="X215">
        <v>1.99</v>
      </c>
      <c r="Y215">
        <v>2.25</v>
      </c>
      <c r="Z215">
        <v>2.66</v>
      </c>
      <c r="AA215">
        <v>3</v>
      </c>
      <c r="AD215" s="2">
        <v>41948</v>
      </c>
      <c r="AE215">
        <v>0.04</v>
      </c>
      <c r="AF215">
        <v>0.03</v>
      </c>
      <c r="AG215">
        <v>7.0000000000000007E-2</v>
      </c>
      <c r="AH215">
        <v>0.11</v>
      </c>
      <c r="AI215">
        <v>0.52</v>
      </c>
      <c r="AJ215">
        <v>0.97</v>
      </c>
      <c r="AK215">
        <v>1.63</v>
      </c>
      <c r="AL215">
        <v>2.0499999999999998</v>
      </c>
      <c r="AM215">
        <v>2.36</v>
      </c>
      <c r="AN215">
        <v>2.79</v>
      </c>
      <c r="AO215">
        <v>3.06</v>
      </c>
    </row>
    <row r="216" spans="16:41" x14ac:dyDescent="0.2">
      <c r="P216" s="2">
        <v>42313</v>
      </c>
      <c r="Q216">
        <v>0.04</v>
      </c>
      <c r="R216">
        <v>0.05</v>
      </c>
      <c r="S216">
        <v>0.27</v>
      </c>
      <c r="T216">
        <v>0.42</v>
      </c>
      <c r="U216">
        <v>0.85</v>
      </c>
      <c r="V216">
        <v>1.1599999999999999</v>
      </c>
      <c r="W216">
        <v>1.65</v>
      </c>
      <c r="X216">
        <v>2</v>
      </c>
      <c r="Y216">
        <v>2.2599999999999998</v>
      </c>
      <c r="Z216">
        <v>2.68</v>
      </c>
      <c r="AA216">
        <v>3.01</v>
      </c>
      <c r="AD216" s="2">
        <v>41949</v>
      </c>
      <c r="AE216">
        <v>0.04</v>
      </c>
      <c r="AF216">
        <v>0.03</v>
      </c>
      <c r="AG216">
        <v>0.06</v>
      </c>
      <c r="AH216">
        <v>0.12</v>
      </c>
      <c r="AI216">
        <v>0.54</v>
      </c>
      <c r="AJ216">
        <v>1.01</v>
      </c>
      <c r="AK216">
        <v>1.67</v>
      </c>
      <c r="AL216">
        <v>2.09</v>
      </c>
      <c r="AM216">
        <v>2.39</v>
      </c>
      <c r="AN216">
        <v>2.83</v>
      </c>
      <c r="AO216">
        <v>3.09</v>
      </c>
    </row>
    <row r="217" spans="16:41" x14ac:dyDescent="0.2">
      <c r="P217" s="2">
        <v>42314</v>
      </c>
      <c r="Q217">
        <v>0.04</v>
      </c>
      <c r="R217">
        <v>0.08</v>
      </c>
      <c r="S217">
        <v>0.32</v>
      </c>
      <c r="T217">
        <v>0.47</v>
      </c>
      <c r="U217">
        <v>0.9</v>
      </c>
      <c r="V217">
        <v>1.23</v>
      </c>
      <c r="W217">
        <v>1.73</v>
      </c>
      <c r="X217">
        <v>2.09</v>
      </c>
      <c r="Y217">
        <v>2.34</v>
      </c>
      <c r="Z217">
        <v>2.76</v>
      </c>
      <c r="AA217">
        <v>3.09</v>
      </c>
      <c r="AD217" s="2">
        <v>41950</v>
      </c>
      <c r="AE217">
        <v>0.04</v>
      </c>
      <c r="AF217">
        <v>0.03</v>
      </c>
      <c r="AG217">
        <v>0.06</v>
      </c>
      <c r="AH217">
        <v>0.12</v>
      </c>
      <c r="AI217">
        <v>0.51</v>
      </c>
      <c r="AJ217">
        <v>0.95</v>
      </c>
      <c r="AK217">
        <v>1.6</v>
      </c>
      <c r="AL217">
        <v>2.0099999999999998</v>
      </c>
      <c r="AM217">
        <v>2.3199999999999998</v>
      </c>
      <c r="AN217">
        <v>2.76</v>
      </c>
      <c r="AO217">
        <v>3.04</v>
      </c>
    </row>
    <row r="218" spans="16:41" x14ac:dyDescent="0.2">
      <c r="P218" s="2">
        <v>42317</v>
      </c>
      <c r="Q218">
        <v>0.06</v>
      </c>
      <c r="R218">
        <v>0.14000000000000001</v>
      </c>
      <c r="S218">
        <v>0.34</v>
      </c>
      <c r="T218">
        <v>0.47</v>
      </c>
      <c r="U218">
        <v>0.89</v>
      </c>
      <c r="V218">
        <v>1.27</v>
      </c>
      <c r="W218">
        <v>1.75</v>
      </c>
      <c r="X218">
        <v>2.11</v>
      </c>
      <c r="Y218">
        <v>2.36</v>
      </c>
      <c r="Z218">
        <v>2.79</v>
      </c>
      <c r="AA218">
        <v>3.12</v>
      </c>
      <c r="AD218" s="2">
        <v>41953</v>
      </c>
      <c r="AE218">
        <v>0.04</v>
      </c>
      <c r="AF218">
        <v>0.02</v>
      </c>
      <c r="AG218">
        <v>7.0000000000000007E-2</v>
      </c>
      <c r="AH218">
        <v>0.13</v>
      </c>
      <c r="AI218">
        <v>0.55000000000000004</v>
      </c>
      <c r="AJ218">
        <v>1</v>
      </c>
      <c r="AK218">
        <v>1.65</v>
      </c>
      <c r="AL218">
        <v>2.0699999999999998</v>
      </c>
      <c r="AM218">
        <v>2.38</v>
      </c>
      <c r="AN218">
        <v>2.81</v>
      </c>
      <c r="AO218">
        <v>3.09</v>
      </c>
    </row>
    <row r="219" spans="16:41" x14ac:dyDescent="0.2">
      <c r="P219" s="2">
        <v>42318</v>
      </c>
      <c r="Q219">
        <v>0.08</v>
      </c>
      <c r="R219">
        <v>0.13</v>
      </c>
      <c r="S219">
        <v>0.34</v>
      </c>
      <c r="T219">
        <v>0.51</v>
      </c>
      <c r="U219">
        <v>0.87</v>
      </c>
      <c r="V219">
        <v>1.22</v>
      </c>
      <c r="W219">
        <v>1.72</v>
      </c>
      <c r="X219">
        <v>2.08</v>
      </c>
      <c r="Y219">
        <v>2.3199999999999998</v>
      </c>
      <c r="Z219">
        <v>2.76</v>
      </c>
      <c r="AA219">
        <v>3.1</v>
      </c>
      <c r="AD219" s="2">
        <v>41955</v>
      </c>
      <c r="AE219">
        <v>0.05</v>
      </c>
      <c r="AF219">
        <v>0.02</v>
      </c>
      <c r="AG219">
        <v>7.0000000000000007E-2</v>
      </c>
      <c r="AH219">
        <v>0.14000000000000001</v>
      </c>
      <c r="AI219">
        <v>0.55000000000000004</v>
      </c>
      <c r="AJ219">
        <v>1</v>
      </c>
      <c r="AK219">
        <v>1.65</v>
      </c>
      <c r="AL219">
        <v>2.06</v>
      </c>
      <c r="AM219">
        <v>2.37</v>
      </c>
      <c r="AN219">
        <v>2.81</v>
      </c>
      <c r="AO219">
        <v>3.09</v>
      </c>
    </row>
    <row r="220" spans="16:41" x14ac:dyDescent="0.2">
      <c r="P220" s="2">
        <v>42320</v>
      </c>
      <c r="Q220">
        <v>0.08</v>
      </c>
      <c r="R220">
        <v>0.14000000000000001</v>
      </c>
      <c r="S220">
        <v>0.35</v>
      </c>
      <c r="T220">
        <v>0.51</v>
      </c>
      <c r="U220">
        <v>0.89</v>
      </c>
      <c r="V220">
        <v>1.24</v>
      </c>
      <c r="W220">
        <v>1.73</v>
      </c>
      <c r="X220">
        <v>2.09</v>
      </c>
      <c r="Y220">
        <v>2.3199999999999998</v>
      </c>
      <c r="Z220">
        <v>2.75</v>
      </c>
      <c r="AA220">
        <v>3.09</v>
      </c>
      <c r="AD220" s="2">
        <v>41956</v>
      </c>
      <c r="AE220">
        <v>0.05</v>
      </c>
      <c r="AF220">
        <v>0.02</v>
      </c>
      <c r="AG220">
        <v>0.08</v>
      </c>
      <c r="AH220">
        <v>0.15</v>
      </c>
      <c r="AI220">
        <v>0.53</v>
      </c>
      <c r="AJ220">
        <v>0.97</v>
      </c>
      <c r="AK220">
        <v>1.64</v>
      </c>
      <c r="AL220">
        <v>2.0499999999999998</v>
      </c>
      <c r="AM220">
        <v>2.35</v>
      </c>
      <c r="AN220">
        <v>2.8</v>
      </c>
      <c r="AO220">
        <v>3.08</v>
      </c>
    </row>
    <row r="221" spans="16:41" x14ac:dyDescent="0.2">
      <c r="P221" s="2">
        <v>42321</v>
      </c>
      <c r="Q221">
        <v>0.03</v>
      </c>
      <c r="R221">
        <v>0.14000000000000001</v>
      </c>
      <c r="S221">
        <v>0.31</v>
      </c>
      <c r="T221">
        <v>0.5</v>
      </c>
      <c r="U221">
        <v>0.86</v>
      </c>
      <c r="V221">
        <v>1.2</v>
      </c>
      <c r="W221">
        <v>1.67</v>
      </c>
      <c r="X221">
        <v>2.0499999999999998</v>
      </c>
      <c r="Y221">
        <v>2.2799999999999998</v>
      </c>
      <c r="Z221">
        <v>2.72</v>
      </c>
      <c r="AA221">
        <v>3.06</v>
      </c>
      <c r="AD221" s="2">
        <v>41957</v>
      </c>
      <c r="AE221">
        <v>0.04</v>
      </c>
      <c r="AF221">
        <v>0.02</v>
      </c>
      <c r="AG221">
        <v>7.0000000000000007E-2</v>
      </c>
      <c r="AH221">
        <v>0.15</v>
      </c>
      <c r="AI221">
        <v>0.54</v>
      </c>
      <c r="AJ221">
        <v>0.96</v>
      </c>
      <c r="AK221">
        <v>1.62</v>
      </c>
      <c r="AL221">
        <v>2.02</v>
      </c>
      <c r="AM221">
        <v>2.3199999999999998</v>
      </c>
      <c r="AN221">
        <v>2.77</v>
      </c>
      <c r="AO221">
        <v>3.04</v>
      </c>
    </row>
    <row r="222" spans="16:41" x14ac:dyDescent="0.2">
      <c r="P222" s="2">
        <v>42324</v>
      </c>
      <c r="Q222">
        <v>0.05</v>
      </c>
      <c r="R222">
        <v>0.15</v>
      </c>
      <c r="S222">
        <v>0.33</v>
      </c>
      <c r="T222">
        <v>0.5</v>
      </c>
      <c r="U222">
        <v>0.88</v>
      </c>
      <c r="V222">
        <v>1.18</v>
      </c>
      <c r="W222">
        <v>1.66</v>
      </c>
      <c r="X222">
        <v>2.02</v>
      </c>
      <c r="Y222">
        <v>2.27</v>
      </c>
      <c r="Z222">
        <v>2.72</v>
      </c>
      <c r="AA222">
        <v>3.07</v>
      </c>
      <c r="AD222" s="2">
        <v>41960</v>
      </c>
      <c r="AE222">
        <v>0.02</v>
      </c>
      <c r="AF222">
        <v>0.03</v>
      </c>
      <c r="AG222">
        <v>7.0000000000000007E-2</v>
      </c>
      <c r="AH222">
        <v>0.15</v>
      </c>
      <c r="AI222">
        <v>0.54</v>
      </c>
      <c r="AJ222">
        <v>0.96</v>
      </c>
      <c r="AK222">
        <v>1.64</v>
      </c>
      <c r="AL222">
        <v>2.04</v>
      </c>
      <c r="AM222">
        <v>2.34</v>
      </c>
      <c r="AN222">
        <v>2.79</v>
      </c>
      <c r="AO222">
        <v>3.06</v>
      </c>
    </row>
    <row r="223" spans="16:41" x14ac:dyDescent="0.2">
      <c r="P223" s="2">
        <v>42325</v>
      </c>
      <c r="Q223">
        <v>7.0000000000000007E-2</v>
      </c>
      <c r="R223">
        <v>0.14000000000000001</v>
      </c>
      <c r="S223">
        <v>0.34</v>
      </c>
      <c r="T223">
        <v>0.5</v>
      </c>
      <c r="U223">
        <v>0.86</v>
      </c>
      <c r="V223">
        <v>1.18</v>
      </c>
      <c r="W223">
        <v>1.66</v>
      </c>
      <c r="X223">
        <v>2.02</v>
      </c>
      <c r="Y223">
        <v>2.25</v>
      </c>
      <c r="Z223">
        <v>2.69</v>
      </c>
      <c r="AA223">
        <v>3.04</v>
      </c>
      <c r="AD223" s="2">
        <v>41961</v>
      </c>
      <c r="AE223">
        <v>0.04</v>
      </c>
      <c r="AF223">
        <v>0.02</v>
      </c>
      <c r="AG223">
        <v>7.0000000000000007E-2</v>
      </c>
      <c r="AH223">
        <v>0.14000000000000001</v>
      </c>
      <c r="AI223">
        <v>0.53</v>
      </c>
      <c r="AJ223">
        <v>0.96</v>
      </c>
      <c r="AK223">
        <v>1.63</v>
      </c>
      <c r="AL223">
        <v>2.0299999999999998</v>
      </c>
      <c r="AM223">
        <v>2.3199999999999998</v>
      </c>
      <c r="AN223">
        <v>2.77</v>
      </c>
      <c r="AO223">
        <v>3.05</v>
      </c>
    </row>
    <row r="224" spans="16:41" x14ac:dyDescent="0.2">
      <c r="P224" s="2">
        <v>42326</v>
      </c>
      <c r="Q224">
        <v>7.0000000000000007E-2</v>
      </c>
      <c r="R224">
        <v>0.12</v>
      </c>
      <c r="S224">
        <v>0.31</v>
      </c>
      <c r="T224">
        <v>0.49</v>
      </c>
      <c r="U224">
        <v>0.9</v>
      </c>
      <c r="V224">
        <v>1.21</v>
      </c>
      <c r="W224">
        <v>1.69</v>
      </c>
      <c r="X224">
        <v>2.04</v>
      </c>
      <c r="Y224">
        <v>2.27</v>
      </c>
      <c r="Z224">
        <v>2.7</v>
      </c>
      <c r="AA224">
        <v>3.04</v>
      </c>
      <c r="AD224" s="2">
        <v>41962</v>
      </c>
      <c r="AE224">
        <v>0.04</v>
      </c>
      <c r="AF224">
        <v>0.01</v>
      </c>
      <c r="AG224">
        <v>7.0000000000000007E-2</v>
      </c>
      <c r="AH224">
        <v>0.15</v>
      </c>
      <c r="AI224">
        <v>0.54</v>
      </c>
      <c r="AJ224">
        <v>0.99</v>
      </c>
      <c r="AK224">
        <v>1.66</v>
      </c>
      <c r="AL224">
        <v>2.0699999999999998</v>
      </c>
      <c r="AM224">
        <v>2.36</v>
      </c>
      <c r="AN224">
        <v>2.8</v>
      </c>
      <c r="AO224">
        <v>3.08</v>
      </c>
    </row>
    <row r="225" spans="16:41" x14ac:dyDescent="0.2">
      <c r="P225" s="2">
        <v>42327</v>
      </c>
      <c r="Q225">
        <v>0.06</v>
      </c>
      <c r="R225">
        <v>0.11</v>
      </c>
      <c r="S225">
        <v>0.31</v>
      </c>
      <c r="T225">
        <v>0.49</v>
      </c>
      <c r="U225">
        <v>0.91</v>
      </c>
      <c r="V225">
        <v>1.21</v>
      </c>
      <c r="W225">
        <v>1.68</v>
      </c>
      <c r="X225">
        <v>2.02</v>
      </c>
      <c r="Y225">
        <v>2.2400000000000002</v>
      </c>
      <c r="Z225">
        <v>2.66</v>
      </c>
      <c r="AA225">
        <v>3</v>
      </c>
      <c r="AD225" s="2">
        <v>41963</v>
      </c>
      <c r="AE225">
        <v>0.04</v>
      </c>
      <c r="AF225">
        <v>0.02</v>
      </c>
      <c r="AG225">
        <v>7.0000000000000007E-2</v>
      </c>
      <c r="AH225">
        <v>0.14000000000000001</v>
      </c>
      <c r="AI225">
        <v>0.53</v>
      </c>
      <c r="AJ225">
        <v>0.97</v>
      </c>
      <c r="AK225">
        <v>1.64</v>
      </c>
      <c r="AL225">
        <v>2.0499999999999998</v>
      </c>
      <c r="AM225">
        <v>2.34</v>
      </c>
      <c r="AN225">
        <v>2.78</v>
      </c>
      <c r="AO225">
        <v>3.05</v>
      </c>
    </row>
    <row r="226" spans="16:41" x14ac:dyDescent="0.2">
      <c r="P226" s="2">
        <v>42328</v>
      </c>
      <c r="Q226">
        <v>0.05</v>
      </c>
      <c r="R226">
        <v>0.12</v>
      </c>
      <c r="S226">
        <v>0.31</v>
      </c>
      <c r="T226">
        <v>0.49</v>
      </c>
      <c r="U226">
        <v>0.93</v>
      </c>
      <c r="V226">
        <v>1.23</v>
      </c>
      <c r="W226">
        <v>1.7</v>
      </c>
      <c r="X226">
        <v>2.04</v>
      </c>
      <c r="Y226">
        <v>2.2599999999999998</v>
      </c>
      <c r="Z226">
        <v>2.68</v>
      </c>
      <c r="AA226">
        <v>3.02</v>
      </c>
      <c r="AD226" s="2">
        <v>41964</v>
      </c>
      <c r="AE226">
        <v>0.04</v>
      </c>
      <c r="AF226">
        <v>0.01</v>
      </c>
      <c r="AG226">
        <v>7.0000000000000007E-2</v>
      </c>
      <c r="AH226">
        <v>0.14000000000000001</v>
      </c>
      <c r="AI226">
        <v>0.53</v>
      </c>
      <c r="AJ226">
        <v>0.96</v>
      </c>
      <c r="AK226">
        <v>1.63</v>
      </c>
      <c r="AL226">
        <v>2.0299999999999998</v>
      </c>
      <c r="AM226">
        <v>2.31</v>
      </c>
      <c r="AN226">
        <v>2.75</v>
      </c>
      <c r="AO226">
        <v>3.02</v>
      </c>
    </row>
    <row r="227" spans="16:41" x14ac:dyDescent="0.2">
      <c r="P227" s="2">
        <v>42331</v>
      </c>
      <c r="Q227">
        <v>0.06</v>
      </c>
      <c r="R227">
        <v>0.14000000000000001</v>
      </c>
      <c r="S227">
        <v>0.35</v>
      </c>
      <c r="T227">
        <v>0.5</v>
      </c>
      <c r="U227">
        <v>0.94</v>
      </c>
      <c r="V227">
        <v>1.26</v>
      </c>
      <c r="W227">
        <v>1.7</v>
      </c>
      <c r="X227">
        <v>2.0299999999999998</v>
      </c>
      <c r="Y227">
        <v>2.25</v>
      </c>
      <c r="Z227">
        <v>2.66</v>
      </c>
      <c r="AA227">
        <v>3</v>
      </c>
      <c r="AD227" s="2">
        <v>41967</v>
      </c>
      <c r="AE227">
        <v>0.04</v>
      </c>
      <c r="AF227">
        <v>0.02</v>
      </c>
      <c r="AG227">
        <v>0.08</v>
      </c>
      <c r="AH227">
        <v>0.14000000000000001</v>
      </c>
      <c r="AI227">
        <v>0.53</v>
      </c>
      <c r="AJ227">
        <v>0.95</v>
      </c>
      <c r="AK227">
        <v>1.62</v>
      </c>
      <c r="AL227">
        <v>2.02</v>
      </c>
      <c r="AM227">
        <v>2.2999999999999998</v>
      </c>
      <c r="AN227">
        <v>2.74</v>
      </c>
      <c r="AO227">
        <v>3.01</v>
      </c>
    </row>
    <row r="228" spans="16:41" x14ac:dyDescent="0.2">
      <c r="P228" s="2">
        <v>42332</v>
      </c>
      <c r="Q228">
        <v>0.13</v>
      </c>
      <c r="R228">
        <v>0.16</v>
      </c>
      <c r="S228">
        <v>0.36</v>
      </c>
      <c r="T228">
        <v>0.52</v>
      </c>
      <c r="U228">
        <v>0.93</v>
      </c>
      <c r="V228">
        <v>1.23</v>
      </c>
      <c r="W228">
        <v>1.66</v>
      </c>
      <c r="X228">
        <v>2.0099999999999998</v>
      </c>
      <c r="Y228">
        <v>2.2400000000000002</v>
      </c>
      <c r="Z228">
        <v>2.65</v>
      </c>
      <c r="AA228">
        <v>3</v>
      </c>
      <c r="AD228" s="2">
        <v>41968</v>
      </c>
      <c r="AE228">
        <v>0.06</v>
      </c>
      <c r="AF228">
        <v>0.02</v>
      </c>
      <c r="AG228">
        <v>7.0000000000000007E-2</v>
      </c>
      <c r="AH228">
        <v>0.14000000000000001</v>
      </c>
      <c r="AI228">
        <v>0.51</v>
      </c>
      <c r="AJ228">
        <v>0.94</v>
      </c>
      <c r="AK228">
        <v>1.58</v>
      </c>
      <c r="AL228">
        <v>1.98</v>
      </c>
      <c r="AM228">
        <v>2.27</v>
      </c>
      <c r="AN228">
        <v>2.69</v>
      </c>
      <c r="AO228">
        <v>2.97</v>
      </c>
    </row>
    <row r="229" spans="16:41" x14ac:dyDescent="0.2">
      <c r="P229" s="2">
        <v>42333</v>
      </c>
      <c r="Q229">
        <v>0.14000000000000001</v>
      </c>
      <c r="R229">
        <v>0.19</v>
      </c>
      <c r="S229">
        <v>0.39</v>
      </c>
      <c r="T229">
        <v>0.52</v>
      </c>
      <c r="U229">
        <v>0.93</v>
      </c>
      <c r="V229">
        <v>1.25</v>
      </c>
      <c r="W229">
        <v>1.66</v>
      </c>
      <c r="X229">
        <v>2.0099999999999998</v>
      </c>
      <c r="Y229">
        <v>2.23</v>
      </c>
      <c r="Z229">
        <v>2.64</v>
      </c>
      <c r="AA229">
        <v>3</v>
      </c>
      <c r="AD229" s="2">
        <v>41969</v>
      </c>
      <c r="AE229">
        <v>0.06</v>
      </c>
      <c r="AF229">
        <v>0.02</v>
      </c>
      <c r="AG229">
        <v>7.0000000000000007E-2</v>
      </c>
      <c r="AH229">
        <v>0.14000000000000001</v>
      </c>
      <c r="AI229">
        <v>0.53</v>
      </c>
      <c r="AJ229">
        <v>0.93</v>
      </c>
      <c r="AK229">
        <v>1.56</v>
      </c>
      <c r="AL229">
        <v>1.96</v>
      </c>
      <c r="AM229">
        <v>2.2400000000000002</v>
      </c>
      <c r="AN229">
        <v>2.67</v>
      </c>
      <c r="AO229">
        <v>2.95</v>
      </c>
    </row>
    <row r="230" spans="16:41" x14ac:dyDescent="0.2">
      <c r="P230" s="2">
        <v>42335</v>
      </c>
      <c r="Q230">
        <v>0.13</v>
      </c>
      <c r="R230">
        <v>0.18</v>
      </c>
      <c r="S230">
        <v>0.38</v>
      </c>
      <c r="T230">
        <v>0.5</v>
      </c>
      <c r="U230">
        <v>0.92</v>
      </c>
      <c r="V230">
        <v>1.23</v>
      </c>
      <c r="W230">
        <v>1.64</v>
      </c>
      <c r="X230">
        <v>1.99</v>
      </c>
      <c r="Y230">
        <v>2.2200000000000002</v>
      </c>
      <c r="Z230">
        <v>2.64</v>
      </c>
      <c r="AA230">
        <v>3</v>
      </c>
      <c r="AD230" s="2">
        <v>41971</v>
      </c>
      <c r="AE230">
        <v>0.04</v>
      </c>
      <c r="AF230">
        <v>0.02</v>
      </c>
      <c r="AG230">
        <v>7.0000000000000007E-2</v>
      </c>
      <c r="AH230">
        <v>0.13</v>
      </c>
      <c r="AI230">
        <v>0.47</v>
      </c>
      <c r="AJ230">
        <v>0.88</v>
      </c>
      <c r="AK230">
        <v>1.49</v>
      </c>
      <c r="AL230">
        <v>1.89</v>
      </c>
      <c r="AM230">
        <v>2.1800000000000002</v>
      </c>
      <c r="AN230">
        <v>2.62</v>
      </c>
      <c r="AO230">
        <v>2.89</v>
      </c>
    </row>
    <row r="231" spans="16:41" x14ac:dyDescent="0.2">
      <c r="P231" s="2">
        <v>42338</v>
      </c>
      <c r="Q231">
        <v>0.11</v>
      </c>
      <c r="R231">
        <v>0.22</v>
      </c>
      <c r="S231">
        <v>0.42</v>
      </c>
      <c r="T231">
        <v>0.51</v>
      </c>
      <c r="U231">
        <v>0.94</v>
      </c>
      <c r="V231">
        <v>1.24</v>
      </c>
      <c r="W231">
        <v>1.65</v>
      </c>
      <c r="X231">
        <v>1.99</v>
      </c>
      <c r="Y231">
        <v>2.21</v>
      </c>
      <c r="Z231">
        <v>2.63</v>
      </c>
      <c r="AA231">
        <v>2.98</v>
      </c>
      <c r="AD231" s="2">
        <v>41974</v>
      </c>
      <c r="AE231">
        <v>0.01</v>
      </c>
      <c r="AF231">
        <v>0.03</v>
      </c>
      <c r="AG231">
        <v>0.08</v>
      </c>
      <c r="AH231">
        <v>0.13</v>
      </c>
      <c r="AI231">
        <v>0.49</v>
      </c>
      <c r="AJ231">
        <v>0.9</v>
      </c>
      <c r="AK231">
        <v>1.52</v>
      </c>
      <c r="AL231">
        <v>1.93</v>
      </c>
      <c r="AM231">
        <v>2.2200000000000002</v>
      </c>
      <c r="AN231">
        <v>2.66</v>
      </c>
      <c r="AO231">
        <v>2.95</v>
      </c>
    </row>
    <row r="232" spans="16:41" x14ac:dyDescent="0.2">
      <c r="P232" s="2">
        <v>42339</v>
      </c>
      <c r="Q232">
        <v>0.19</v>
      </c>
      <c r="R232">
        <v>0.21</v>
      </c>
      <c r="S232">
        <v>0.42</v>
      </c>
      <c r="T232">
        <v>0.51</v>
      </c>
      <c r="U232">
        <v>0.91</v>
      </c>
      <c r="V232">
        <v>1.19</v>
      </c>
      <c r="W232">
        <v>1.59</v>
      </c>
      <c r="X232">
        <v>1.93</v>
      </c>
      <c r="Y232">
        <v>2.15</v>
      </c>
      <c r="Z232">
        <v>2.5499999999999998</v>
      </c>
      <c r="AA232">
        <v>2.91</v>
      </c>
      <c r="AD232" s="2">
        <v>41975</v>
      </c>
      <c r="AE232">
        <v>0.04</v>
      </c>
      <c r="AF232">
        <v>0.03</v>
      </c>
      <c r="AG232">
        <v>0.08</v>
      </c>
      <c r="AH232">
        <v>0.14000000000000001</v>
      </c>
      <c r="AI232">
        <v>0.55000000000000004</v>
      </c>
      <c r="AJ232">
        <v>0.96</v>
      </c>
      <c r="AK232">
        <v>1.59</v>
      </c>
      <c r="AL232">
        <v>2</v>
      </c>
      <c r="AM232">
        <v>2.2799999999999998</v>
      </c>
      <c r="AN232">
        <v>2.72</v>
      </c>
      <c r="AO232">
        <v>3</v>
      </c>
    </row>
    <row r="233" spans="16:41" x14ac:dyDescent="0.2">
      <c r="P233" s="2">
        <v>42340</v>
      </c>
      <c r="Q233">
        <v>0.19</v>
      </c>
      <c r="R233">
        <v>0.21</v>
      </c>
      <c r="S233">
        <v>0.42</v>
      </c>
      <c r="T233">
        <v>0.52</v>
      </c>
      <c r="U233">
        <v>0.94</v>
      </c>
      <c r="V233">
        <v>1.23</v>
      </c>
      <c r="W233">
        <v>1.63</v>
      </c>
      <c r="X233">
        <v>1.97</v>
      </c>
      <c r="Y233">
        <v>2.1800000000000002</v>
      </c>
      <c r="Z233">
        <v>2.5499999999999998</v>
      </c>
      <c r="AA233">
        <v>2.91</v>
      </c>
      <c r="AD233" s="2">
        <v>41976</v>
      </c>
      <c r="AE233">
        <v>0.03</v>
      </c>
      <c r="AF233">
        <v>0.01</v>
      </c>
      <c r="AG233">
        <v>7.0000000000000007E-2</v>
      </c>
      <c r="AH233">
        <v>0.15</v>
      </c>
      <c r="AI233">
        <v>0.56999999999999995</v>
      </c>
      <c r="AJ233">
        <v>0.98</v>
      </c>
      <c r="AK233">
        <v>1.61</v>
      </c>
      <c r="AL233">
        <v>2.0099999999999998</v>
      </c>
      <c r="AM233">
        <v>2.29</v>
      </c>
      <c r="AN233">
        <v>2.71</v>
      </c>
      <c r="AO233">
        <v>2.99</v>
      </c>
    </row>
    <row r="234" spans="16:41" x14ac:dyDescent="0.2">
      <c r="P234" s="2">
        <v>42341</v>
      </c>
      <c r="Q234">
        <v>0.18</v>
      </c>
      <c r="R234">
        <v>0.21</v>
      </c>
      <c r="S234">
        <v>0.45</v>
      </c>
      <c r="T234">
        <v>0.56999999999999995</v>
      </c>
      <c r="U234">
        <v>0.96</v>
      </c>
      <c r="V234">
        <v>1.27</v>
      </c>
      <c r="W234">
        <v>1.74</v>
      </c>
      <c r="X234">
        <v>2.1</v>
      </c>
      <c r="Y234">
        <v>2.33</v>
      </c>
      <c r="Z234">
        <v>2.72</v>
      </c>
      <c r="AA234">
        <v>3.07</v>
      </c>
      <c r="AD234" s="2">
        <v>41977</v>
      </c>
      <c r="AE234">
        <v>0.03</v>
      </c>
      <c r="AF234">
        <v>0.02</v>
      </c>
      <c r="AG234">
        <v>0.08</v>
      </c>
      <c r="AH234">
        <v>0.14000000000000001</v>
      </c>
      <c r="AI234">
        <v>0.55000000000000004</v>
      </c>
      <c r="AJ234">
        <v>0.97</v>
      </c>
      <c r="AK234">
        <v>1.59</v>
      </c>
      <c r="AL234">
        <v>1.98</v>
      </c>
      <c r="AM234">
        <v>2.25</v>
      </c>
      <c r="AN234">
        <v>2.66</v>
      </c>
      <c r="AO234">
        <v>2.94</v>
      </c>
    </row>
    <row r="235" spans="16:41" x14ac:dyDescent="0.2">
      <c r="P235" s="2">
        <v>42342</v>
      </c>
      <c r="Q235">
        <v>0.17</v>
      </c>
      <c r="R235">
        <v>0.23</v>
      </c>
      <c r="S235">
        <v>0.49</v>
      </c>
      <c r="T235">
        <v>0.6</v>
      </c>
      <c r="U235">
        <v>0.96</v>
      </c>
      <c r="V235">
        <v>1.25</v>
      </c>
      <c r="W235">
        <v>1.71</v>
      </c>
      <c r="X235">
        <v>2.06</v>
      </c>
      <c r="Y235">
        <v>2.2799999999999998</v>
      </c>
      <c r="Z235">
        <v>2.65</v>
      </c>
      <c r="AA235">
        <v>3.01</v>
      </c>
      <c r="AD235" s="2">
        <v>41978</v>
      </c>
      <c r="AE235">
        <v>0.02</v>
      </c>
      <c r="AF235">
        <v>0.02</v>
      </c>
      <c r="AG235">
        <v>0.08</v>
      </c>
      <c r="AH235">
        <v>0.18</v>
      </c>
      <c r="AI235">
        <v>0.65</v>
      </c>
      <c r="AJ235">
        <v>1.0900000000000001</v>
      </c>
      <c r="AK235">
        <v>1.69</v>
      </c>
      <c r="AL235">
        <v>2.06</v>
      </c>
      <c r="AM235">
        <v>2.31</v>
      </c>
      <c r="AN235">
        <v>2.69</v>
      </c>
      <c r="AO235">
        <v>2.97</v>
      </c>
    </row>
    <row r="236" spans="16:41" x14ac:dyDescent="0.2">
      <c r="P236" s="2">
        <v>42345</v>
      </c>
      <c r="Q236">
        <v>0.21</v>
      </c>
      <c r="R236">
        <v>0.28999999999999998</v>
      </c>
      <c r="S236">
        <v>0.56999999999999995</v>
      </c>
      <c r="T236">
        <v>0.67</v>
      </c>
      <c r="U236">
        <v>0.94</v>
      </c>
      <c r="V236">
        <v>1.24</v>
      </c>
      <c r="W236">
        <v>1.67</v>
      </c>
      <c r="X236">
        <v>2.02</v>
      </c>
      <c r="Y236">
        <v>2.23</v>
      </c>
      <c r="Z236">
        <v>2.59</v>
      </c>
      <c r="AA236">
        <v>2.95</v>
      </c>
      <c r="AD236" s="2">
        <v>41981</v>
      </c>
      <c r="AE236">
        <v>0.03</v>
      </c>
      <c r="AF236">
        <v>0.03</v>
      </c>
      <c r="AG236">
        <v>0.1</v>
      </c>
      <c r="AH236">
        <v>0.18</v>
      </c>
      <c r="AI236">
        <v>0.64</v>
      </c>
      <c r="AJ236">
        <v>1.1000000000000001</v>
      </c>
      <c r="AK236">
        <v>1.67</v>
      </c>
      <c r="AL236">
        <v>2.02</v>
      </c>
      <c r="AM236">
        <v>2.2599999999999998</v>
      </c>
      <c r="AN236">
        <v>2.62</v>
      </c>
      <c r="AO236">
        <v>2.9</v>
      </c>
    </row>
    <row r="237" spans="16:41" x14ac:dyDescent="0.2">
      <c r="P237" s="2">
        <v>42346</v>
      </c>
      <c r="Q237">
        <v>0.23</v>
      </c>
      <c r="R237">
        <v>0.27</v>
      </c>
      <c r="S237">
        <v>0.57999999999999996</v>
      </c>
      <c r="T237">
        <v>0.76</v>
      </c>
      <c r="U237">
        <v>0.94</v>
      </c>
      <c r="V237">
        <v>1.25</v>
      </c>
      <c r="W237">
        <v>1.68</v>
      </c>
      <c r="X237">
        <v>2.02</v>
      </c>
      <c r="Y237">
        <v>2.2400000000000002</v>
      </c>
      <c r="Z237">
        <v>2.61</v>
      </c>
      <c r="AA237">
        <v>2.97</v>
      </c>
      <c r="AD237" s="2">
        <v>41982</v>
      </c>
      <c r="AE237">
        <v>0.05</v>
      </c>
      <c r="AF237">
        <v>0.04</v>
      </c>
      <c r="AG237">
        <v>0.11</v>
      </c>
      <c r="AH237">
        <v>0.23</v>
      </c>
      <c r="AI237">
        <v>0.64</v>
      </c>
      <c r="AJ237">
        <v>1.07</v>
      </c>
      <c r="AK237">
        <v>1.63</v>
      </c>
      <c r="AL237">
        <v>1.97</v>
      </c>
      <c r="AM237">
        <v>2.2200000000000002</v>
      </c>
      <c r="AN237">
        <v>2.58</v>
      </c>
      <c r="AO237">
        <v>2.87</v>
      </c>
    </row>
    <row r="238" spans="16:41" x14ac:dyDescent="0.2">
      <c r="P238" s="2">
        <v>42347</v>
      </c>
      <c r="Q238">
        <v>0.19</v>
      </c>
      <c r="R238">
        <v>0.26</v>
      </c>
      <c r="S238">
        <v>0.53</v>
      </c>
      <c r="T238">
        <v>0.72</v>
      </c>
      <c r="U238">
        <v>0.93</v>
      </c>
      <c r="V238">
        <v>1.22</v>
      </c>
      <c r="W238">
        <v>1.64</v>
      </c>
      <c r="X238">
        <v>1.99</v>
      </c>
      <c r="Y238">
        <v>2.2200000000000002</v>
      </c>
      <c r="Z238">
        <v>2.59</v>
      </c>
      <c r="AA238">
        <v>2.97</v>
      </c>
      <c r="AD238" s="2">
        <v>41983</v>
      </c>
      <c r="AE238">
        <v>0.05</v>
      </c>
      <c r="AF238">
        <v>0.03</v>
      </c>
      <c r="AG238">
        <v>0.1</v>
      </c>
      <c r="AH238">
        <v>0.21</v>
      </c>
      <c r="AI238">
        <v>0.59</v>
      </c>
      <c r="AJ238">
        <v>1.01</v>
      </c>
      <c r="AK238">
        <v>1.58</v>
      </c>
      <c r="AL238">
        <v>1.92</v>
      </c>
      <c r="AM238">
        <v>2.1800000000000002</v>
      </c>
      <c r="AN238">
        <v>2.54</v>
      </c>
      <c r="AO238">
        <v>2.83</v>
      </c>
    </row>
    <row r="239" spans="16:41" x14ac:dyDescent="0.2">
      <c r="P239" s="2">
        <v>42348</v>
      </c>
      <c r="Q239">
        <v>0.19</v>
      </c>
      <c r="R239">
        <v>0.24</v>
      </c>
      <c r="S239">
        <v>0.55000000000000004</v>
      </c>
      <c r="T239">
        <v>0.71</v>
      </c>
      <c r="U239">
        <v>0.95</v>
      </c>
      <c r="V239">
        <v>1.25</v>
      </c>
      <c r="W239">
        <v>1.68</v>
      </c>
      <c r="X239">
        <v>2.0299999999999998</v>
      </c>
      <c r="Y239">
        <v>2.2400000000000002</v>
      </c>
      <c r="Z239">
        <v>2.6</v>
      </c>
      <c r="AA239">
        <v>2.98</v>
      </c>
      <c r="AD239" s="2">
        <v>41984</v>
      </c>
      <c r="AE239">
        <v>0.02</v>
      </c>
      <c r="AF239">
        <v>0.03</v>
      </c>
      <c r="AG239">
        <v>0.09</v>
      </c>
      <c r="AH239">
        <v>0.21</v>
      </c>
      <c r="AI239">
        <v>0.62</v>
      </c>
      <c r="AJ239">
        <v>1.05</v>
      </c>
      <c r="AK239">
        <v>1.62</v>
      </c>
      <c r="AL239">
        <v>1.96</v>
      </c>
      <c r="AM239">
        <v>2.19</v>
      </c>
      <c r="AN239">
        <v>2.54</v>
      </c>
      <c r="AO239">
        <v>2.84</v>
      </c>
    </row>
    <row r="240" spans="16:41" x14ac:dyDescent="0.2">
      <c r="P240" s="2">
        <v>42349</v>
      </c>
      <c r="Q240">
        <v>0.15</v>
      </c>
      <c r="R240">
        <v>0.23</v>
      </c>
      <c r="S240">
        <v>0.52</v>
      </c>
      <c r="T240">
        <v>0.68</v>
      </c>
      <c r="U240">
        <v>0.88</v>
      </c>
      <c r="V240">
        <v>1.1599999999999999</v>
      </c>
      <c r="W240">
        <v>1.56</v>
      </c>
      <c r="X240">
        <v>1.91</v>
      </c>
      <c r="Y240">
        <v>2.13</v>
      </c>
      <c r="Z240">
        <v>2.4900000000000002</v>
      </c>
      <c r="AA240">
        <v>2.87</v>
      </c>
      <c r="AD240" s="2">
        <v>41985</v>
      </c>
      <c r="AE240">
        <v>0.02</v>
      </c>
      <c r="AF240">
        <v>0.02</v>
      </c>
      <c r="AG240">
        <v>0.09</v>
      </c>
      <c r="AH240">
        <v>0.19</v>
      </c>
      <c r="AI240">
        <v>0.56000000000000005</v>
      </c>
      <c r="AJ240">
        <v>0.98</v>
      </c>
      <c r="AK240">
        <v>1.53</v>
      </c>
      <c r="AL240">
        <v>1.86</v>
      </c>
      <c r="AM240">
        <v>2.1</v>
      </c>
      <c r="AN240">
        <v>2.4500000000000002</v>
      </c>
      <c r="AO240">
        <v>2.75</v>
      </c>
    </row>
    <row r="241" spans="16:41" x14ac:dyDescent="0.2">
      <c r="P241" s="2">
        <v>42352</v>
      </c>
      <c r="Q241">
        <v>0.13</v>
      </c>
      <c r="R241">
        <v>0.26</v>
      </c>
      <c r="S241">
        <v>0.54</v>
      </c>
      <c r="T241">
        <v>0.68</v>
      </c>
      <c r="U241">
        <v>0.97</v>
      </c>
      <c r="V241">
        <v>1.25</v>
      </c>
      <c r="W241">
        <v>1.66</v>
      </c>
      <c r="X241">
        <v>2.02</v>
      </c>
      <c r="Y241">
        <v>2.23</v>
      </c>
      <c r="Z241">
        <v>2.59</v>
      </c>
      <c r="AA241">
        <v>2.96</v>
      </c>
      <c r="AD241" s="2">
        <v>41988</v>
      </c>
      <c r="AE241">
        <v>0.02</v>
      </c>
      <c r="AF241">
        <v>0.04</v>
      </c>
      <c r="AG241">
        <v>0.11</v>
      </c>
      <c r="AH241">
        <v>0.22</v>
      </c>
      <c r="AI241">
        <v>0.6</v>
      </c>
      <c r="AJ241">
        <v>1.03</v>
      </c>
      <c r="AK241">
        <v>1.58</v>
      </c>
      <c r="AL241">
        <v>1.9</v>
      </c>
      <c r="AM241">
        <v>2.12</v>
      </c>
      <c r="AN241">
        <v>2.4500000000000002</v>
      </c>
      <c r="AO241">
        <v>2.74</v>
      </c>
    </row>
    <row r="242" spans="16:41" x14ac:dyDescent="0.2">
      <c r="P242" s="2">
        <v>42353</v>
      </c>
      <c r="Q242">
        <v>0.21</v>
      </c>
      <c r="R242">
        <v>0.25</v>
      </c>
      <c r="S242">
        <v>0.54</v>
      </c>
      <c r="T242">
        <v>0.69</v>
      </c>
      <c r="U242">
        <v>0.98</v>
      </c>
      <c r="V242">
        <v>1.29</v>
      </c>
      <c r="W242">
        <v>1.71</v>
      </c>
      <c r="X242">
        <v>2.06</v>
      </c>
      <c r="Y242">
        <v>2.2799999999999998</v>
      </c>
      <c r="Z242">
        <v>2.62</v>
      </c>
      <c r="AA242">
        <v>3</v>
      </c>
      <c r="AD242" s="2">
        <v>41989</v>
      </c>
      <c r="AE242">
        <v>0.03</v>
      </c>
      <c r="AF242">
        <v>0.03</v>
      </c>
      <c r="AG242">
        <v>0.11</v>
      </c>
      <c r="AH242">
        <v>0.21</v>
      </c>
      <c r="AI242">
        <v>0.57999999999999996</v>
      </c>
      <c r="AJ242">
        <v>0.99</v>
      </c>
      <c r="AK242">
        <v>1.53</v>
      </c>
      <c r="AL242">
        <v>1.85</v>
      </c>
      <c r="AM242">
        <v>2.0699999999999998</v>
      </c>
      <c r="AN242">
        <v>2.4</v>
      </c>
      <c r="AO242">
        <v>2.69</v>
      </c>
    </row>
    <row r="243" spans="16:41" x14ac:dyDescent="0.2">
      <c r="P243" s="2">
        <v>42354</v>
      </c>
      <c r="Q243">
        <v>0.2</v>
      </c>
      <c r="R243">
        <v>0.27</v>
      </c>
      <c r="S243">
        <v>0.51</v>
      </c>
      <c r="T243">
        <v>0.7</v>
      </c>
      <c r="U243">
        <v>1.02</v>
      </c>
      <c r="V243">
        <v>1.35</v>
      </c>
      <c r="W243">
        <v>1.75</v>
      </c>
      <c r="X243">
        <v>2.11</v>
      </c>
      <c r="Y243">
        <v>2.2999999999999998</v>
      </c>
      <c r="Z243">
        <v>2.65</v>
      </c>
      <c r="AA243">
        <v>3.02</v>
      </c>
      <c r="AD243" s="2">
        <v>41990</v>
      </c>
      <c r="AE243">
        <v>0.03</v>
      </c>
      <c r="AF243">
        <v>0.03</v>
      </c>
      <c r="AG243">
        <v>0.11</v>
      </c>
      <c r="AH243">
        <v>0.23</v>
      </c>
      <c r="AI243">
        <v>0.62</v>
      </c>
      <c r="AJ243">
        <v>1.06</v>
      </c>
      <c r="AK243">
        <v>1.61</v>
      </c>
      <c r="AL243">
        <v>1.93</v>
      </c>
      <c r="AM243">
        <v>2.14</v>
      </c>
      <c r="AN243">
        <v>2.46</v>
      </c>
      <c r="AO243">
        <v>2.74</v>
      </c>
    </row>
    <row r="244" spans="16:41" x14ac:dyDescent="0.2">
      <c r="P244" s="2">
        <v>42355</v>
      </c>
      <c r="Q244">
        <v>0.18</v>
      </c>
      <c r="R244">
        <v>0.23</v>
      </c>
      <c r="S244">
        <v>0.48</v>
      </c>
      <c r="T244">
        <v>0.69</v>
      </c>
      <c r="U244">
        <v>1</v>
      </c>
      <c r="V244">
        <v>1.33</v>
      </c>
      <c r="W244">
        <v>1.73</v>
      </c>
      <c r="X244">
        <v>2.0499999999999998</v>
      </c>
      <c r="Y244">
        <v>2.2400000000000002</v>
      </c>
      <c r="Z244">
        <v>2.57</v>
      </c>
      <c r="AA244">
        <v>2.94</v>
      </c>
      <c r="AD244" s="2">
        <v>41991</v>
      </c>
      <c r="AE244">
        <v>0.04</v>
      </c>
      <c r="AF244">
        <v>0.04</v>
      </c>
      <c r="AG244">
        <v>0.12</v>
      </c>
      <c r="AH244">
        <v>0.25</v>
      </c>
      <c r="AI244">
        <v>0.67</v>
      </c>
      <c r="AJ244">
        <v>1.1000000000000001</v>
      </c>
      <c r="AK244">
        <v>1.68</v>
      </c>
      <c r="AL244">
        <v>2.0099999999999998</v>
      </c>
      <c r="AM244">
        <v>2.2200000000000002</v>
      </c>
      <c r="AN244">
        <v>2.54</v>
      </c>
      <c r="AO244">
        <v>2.82</v>
      </c>
    </row>
    <row r="245" spans="16:41" x14ac:dyDescent="0.2">
      <c r="P245" s="2">
        <v>42356</v>
      </c>
      <c r="Q245">
        <v>0.16</v>
      </c>
      <c r="R245">
        <v>0.19</v>
      </c>
      <c r="S245">
        <v>0.47</v>
      </c>
      <c r="T245">
        <v>0.67</v>
      </c>
      <c r="U245">
        <v>0.97</v>
      </c>
      <c r="V245">
        <v>1.27</v>
      </c>
      <c r="W245">
        <v>1.67</v>
      </c>
      <c r="X245">
        <v>2</v>
      </c>
      <c r="Y245">
        <v>2.19</v>
      </c>
      <c r="Z245">
        <v>2.54</v>
      </c>
      <c r="AA245">
        <v>2.9</v>
      </c>
      <c r="AD245" s="2">
        <v>41992</v>
      </c>
      <c r="AE245">
        <v>0.01</v>
      </c>
      <c r="AF245">
        <v>0.04</v>
      </c>
      <c r="AG245">
        <v>0.11</v>
      </c>
      <c r="AH245">
        <v>0.26</v>
      </c>
      <c r="AI245">
        <v>0.67</v>
      </c>
      <c r="AJ245">
        <v>1.1000000000000001</v>
      </c>
      <c r="AK245">
        <v>1.66</v>
      </c>
      <c r="AL245">
        <v>1.98</v>
      </c>
      <c r="AM245">
        <v>2.17</v>
      </c>
      <c r="AN245">
        <v>2.48</v>
      </c>
      <c r="AO245">
        <v>2.77</v>
      </c>
    </row>
    <row r="246" spans="16:41" x14ac:dyDescent="0.2">
      <c r="P246" s="2">
        <v>42359</v>
      </c>
      <c r="Q246">
        <v>0.14000000000000001</v>
      </c>
      <c r="R246">
        <v>0.24</v>
      </c>
      <c r="S246">
        <v>0.51</v>
      </c>
      <c r="T246">
        <v>0.64</v>
      </c>
      <c r="U246">
        <v>0.96</v>
      </c>
      <c r="V246">
        <v>1.28</v>
      </c>
      <c r="W246">
        <v>1.67</v>
      </c>
      <c r="X246">
        <v>2</v>
      </c>
      <c r="Y246">
        <v>2.2000000000000002</v>
      </c>
      <c r="Z246">
        <v>2.5499999999999998</v>
      </c>
      <c r="AA246">
        <v>2.92</v>
      </c>
      <c r="AD246" s="2">
        <v>41995</v>
      </c>
      <c r="AE246">
        <v>0.01</v>
      </c>
      <c r="AF246">
        <v>0.05</v>
      </c>
      <c r="AG246">
        <v>0.16</v>
      </c>
      <c r="AH246">
        <v>0.28000000000000003</v>
      </c>
      <c r="AI246">
        <v>0.71</v>
      </c>
      <c r="AJ246">
        <v>1.1299999999999999</v>
      </c>
      <c r="AK246">
        <v>1.67</v>
      </c>
      <c r="AL246">
        <v>1.98</v>
      </c>
      <c r="AM246">
        <v>2.17</v>
      </c>
      <c r="AN246">
        <v>2.4700000000000002</v>
      </c>
      <c r="AO246">
        <v>2.75</v>
      </c>
    </row>
    <row r="247" spans="16:41" x14ac:dyDescent="0.2">
      <c r="P247" s="2">
        <v>42360</v>
      </c>
      <c r="Q247">
        <v>0.19</v>
      </c>
      <c r="R247">
        <v>0.21</v>
      </c>
      <c r="S247">
        <v>0.47</v>
      </c>
      <c r="T247">
        <v>0.66</v>
      </c>
      <c r="U247">
        <v>0.99</v>
      </c>
      <c r="V247">
        <v>1.31</v>
      </c>
      <c r="W247">
        <v>1.71</v>
      </c>
      <c r="X247">
        <v>2.04</v>
      </c>
      <c r="Y247">
        <v>2.2400000000000002</v>
      </c>
      <c r="Z247">
        <v>2.6</v>
      </c>
      <c r="AA247">
        <v>2.96</v>
      </c>
      <c r="AD247" s="2">
        <v>41996</v>
      </c>
      <c r="AE247">
        <v>0.02</v>
      </c>
      <c r="AF247">
        <v>0.03</v>
      </c>
      <c r="AG247">
        <v>0.14000000000000001</v>
      </c>
      <c r="AH247">
        <v>0.26</v>
      </c>
      <c r="AI247">
        <v>0.73</v>
      </c>
      <c r="AJ247">
        <v>1.17</v>
      </c>
      <c r="AK247">
        <v>1.76</v>
      </c>
      <c r="AL247">
        <v>2.06</v>
      </c>
      <c r="AM247">
        <v>2.2599999999999998</v>
      </c>
      <c r="AN247">
        <v>2.57</v>
      </c>
      <c r="AO247">
        <v>2.85</v>
      </c>
    </row>
    <row r="248" spans="16:41" x14ac:dyDescent="0.2">
      <c r="P248" s="2">
        <v>42361</v>
      </c>
      <c r="Q248">
        <v>0.19</v>
      </c>
      <c r="R248">
        <v>0.2</v>
      </c>
      <c r="S248">
        <v>0.47</v>
      </c>
      <c r="T248">
        <v>0.65</v>
      </c>
      <c r="U248">
        <v>1.01</v>
      </c>
      <c r="V248">
        <v>1.32</v>
      </c>
      <c r="W248">
        <v>1.74</v>
      </c>
      <c r="X248">
        <v>2.0699999999999998</v>
      </c>
      <c r="Y248">
        <v>2.27</v>
      </c>
      <c r="Z248">
        <v>2.64</v>
      </c>
      <c r="AA248">
        <v>3</v>
      </c>
      <c r="AD248" s="2">
        <v>41997</v>
      </c>
      <c r="AE248">
        <v>0.01</v>
      </c>
      <c r="AF248">
        <v>0.01</v>
      </c>
      <c r="AG248">
        <v>0.14000000000000001</v>
      </c>
      <c r="AH248">
        <v>0.26</v>
      </c>
      <c r="AI248">
        <v>0.73</v>
      </c>
      <c r="AJ248">
        <v>1.18</v>
      </c>
      <c r="AK248">
        <v>1.76</v>
      </c>
      <c r="AL248">
        <v>2.09</v>
      </c>
      <c r="AM248">
        <v>2.27</v>
      </c>
      <c r="AN248">
        <v>2.56</v>
      </c>
      <c r="AO248">
        <v>2.83</v>
      </c>
    </row>
    <row r="249" spans="16:41" x14ac:dyDescent="0.2">
      <c r="P249" s="2">
        <v>42362</v>
      </c>
      <c r="Q249">
        <v>0.15</v>
      </c>
      <c r="R249">
        <v>0.2</v>
      </c>
      <c r="S249">
        <v>0.49</v>
      </c>
      <c r="T249">
        <v>0.64</v>
      </c>
      <c r="U249">
        <v>1.03</v>
      </c>
      <c r="V249">
        <v>1.33</v>
      </c>
      <c r="W249">
        <v>1.73</v>
      </c>
      <c r="X249">
        <v>2.06</v>
      </c>
      <c r="Y249">
        <v>2.25</v>
      </c>
      <c r="Z249">
        <v>2.61</v>
      </c>
      <c r="AA249">
        <v>2.96</v>
      </c>
      <c r="AD249" s="2">
        <v>41999</v>
      </c>
      <c r="AE249">
        <v>0.01</v>
      </c>
      <c r="AF249">
        <v>0.01</v>
      </c>
      <c r="AG249">
        <v>0.1</v>
      </c>
      <c r="AH249">
        <v>0.26</v>
      </c>
      <c r="AI249">
        <v>0.73</v>
      </c>
      <c r="AJ249">
        <v>1.19</v>
      </c>
      <c r="AK249">
        <v>1.75</v>
      </c>
      <c r="AL249">
        <v>2.0699999999999998</v>
      </c>
      <c r="AM249">
        <v>2.25</v>
      </c>
      <c r="AN249">
        <v>2.54</v>
      </c>
      <c r="AO249">
        <v>2.81</v>
      </c>
    </row>
    <row r="250" spans="16:41" x14ac:dyDescent="0.2">
      <c r="P250" s="2">
        <v>42366</v>
      </c>
      <c r="Q250">
        <v>0.13</v>
      </c>
      <c r="R250">
        <v>0.23</v>
      </c>
      <c r="S250">
        <v>0.51</v>
      </c>
      <c r="T250">
        <v>0.66</v>
      </c>
      <c r="U250">
        <v>1.05</v>
      </c>
      <c r="V250">
        <v>1.33</v>
      </c>
      <c r="W250">
        <v>1.73</v>
      </c>
      <c r="X250">
        <v>2.0499999999999998</v>
      </c>
      <c r="Y250">
        <v>2.2400000000000002</v>
      </c>
      <c r="Z250">
        <v>2.59</v>
      </c>
      <c r="AA250">
        <v>2.95</v>
      </c>
      <c r="AD250" s="2">
        <v>42002</v>
      </c>
      <c r="AE250">
        <v>0.01</v>
      </c>
      <c r="AF250">
        <v>0.03</v>
      </c>
      <c r="AG250">
        <v>0.12</v>
      </c>
      <c r="AH250">
        <v>0.25</v>
      </c>
      <c r="AI250">
        <v>0.72</v>
      </c>
      <c r="AJ250">
        <v>1.1399999999999999</v>
      </c>
      <c r="AK250">
        <v>1.72</v>
      </c>
      <c r="AL250">
        <v>2.02</v>
      </c>
      <c r="AM250">
        <v>2.2200000000000002</v>
      </c>
      <c r="AN250">
        <v>2.5099999999999998</v>
      </c>
      <c r="AO250">
        <v>2.78</v>
      </c>
    </row>
    <row r="251" spans="16:41" x14ac:dyDescent="0.2">
      <c r="P251" s="2">
        <v>42367</v>
      </c>
      <c r="Q251">
        <v>0.18</v>
      </c>
      <c r="R251">
        <v>0.23</v>
      </c>
      <c r="S251">
        <v>0.5</v>
      </c>
      <c r="T251">
        <v>0.67</v>
      </c>
      <c r="U251">
        <v>1.0900000000000001</v>
      </c>
      <c r="V251">
        <v>1.38</v>
      </c>
      <c r="W251">
        <v>1.81</v>
      </c>
      <c r="X251">
        <v>2.12</v>
      </c>
      <c r="Y251">
        <v>2.3199999999999998</v>
      </c>
      <c r="Z251">
        <v>2.69</v>
      </c>
      <c r="AA251">
        <v>3.04</v>
      </c>
      <c r="AD251" s="2">
        <v>42003</v>
      </c>
      <c r="AE251">
        <v>0.03</v>
      </c>
      <c r="AF251">
        <v>0.03</v>
      </c>
      <c r="AG251">
        <v>0.12</v>
      </c>
      <c r="AH251">
        <v>0.23</v>
      </c>
      <c r="AI251">
        <v>0.69</v>
      </c>
      <c r="AJ251">
        <v>1.1100000000000001</v>
      </c>
      <c r="AK251">
        <v>1.68</v>
      </c>
      <c r="AL251">
        <v>2</v>
      </c>
      <c r="AM251">
        <v>2.2000000000000002</v>
      </c>
      <c r="AN251">
        <v>2.4900000000000002</v>
      </c>
      <c r="AO251">
        <v>2.76</v>
      </c>
    </row>
    <row r="252" spans="16:41" x14ac:dyDescent="0.2">
      <c r="P252" s="2">
        <v>42368</v>
      </c>
      <c r="Q252">
        <v>0.08</v>
      </c>
      <c r="R252">
        <v>0.21</v>
      </c>
      <c r="S252">
        <v>0.47</v>
      </c>
      <c r="T252">
        <v>0.64</v>
      </c>
      <c r="U252">
        <v>1.08</v>
      </c>
      <c r="V252">
        <v>1.36</v>
      </c>
      <c r="W252">
        <v>1.8</v>
      </c>
      <c r="X252">
        <v>2.14</v>
      </c>
      <c r="Y252">
        <v>2.31</v>
      </c>
      <c r="Z252">
        <v>2.69</v>
      </c>
      <c r="AA252">
        <v>3.04</v>
      </c>
      <c r="AD252" s="2">
        <v>42004</v>
      </c>
      <c r="AE252">
        <v>0.03</v>
      </c>
      <c r="AF252">
        <v>0.04</v>
      </c>
      <c r="AG252">
        <v>0.12</v>
      </c>
      <c r="AH252">
        <v>0.25</v>
      </c>
      <c r="AI252">
        <v>0.67</v>
      </c>
      <c r="AJ252">
        <v>1.1000000000000001</v>
      </c>
      <c r="AK252">
        <v>1.65</v>
      </c>
      <c r="AL252">
        <v>1.97</v>
      </c>
      <c r="AM252">
        <v>2.17</v>
      </c>
      <c r="AN252">
        <v>2.4700000000000002</v>
      </c>
      <c r="AO252">
        <v>2.75</v>
      </c>
    </row>
    <row r="253" spans="16:41" x14ac:dyDescent="0.2">
      <c r="P253" s="2">
        <v>42369</v>
      </c>
      <c r="Q253">
        <v>0.14000000000000001</v>
      </c>
      <c r="R253">
        <v>0.16</v>
      </c>
      <c r="S253">
        <v>0.49</v>
      </c>
      <c r="T253">
        <v>0.65</v>
      </c>
      <c r="U253">
        <v>1.06</v>
      </c>
      <c r="V253">
        <v>1.31</v>
      </c>
      <c r="W253">
        <v>1.76</v>
      </c>
      <c r="X253">
        <v>2.09</v>
      </c>
      <c r="Y253">
        <v>2.27</v>
      </c>
      <c r="Z253">
        <v>2.67</v>
      </c>
      <c r="AA253">
        <v>3.01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U68"/>
  <sheetViews>
    <sheetView topLeftCell="A43" workbookViewId="0">
      <selection activeCell="Q92" sqref="Q92"/>
    </sheetView>
  </sheetViews>
  <sheetFormatPr defaultRowHeight="15" x14ac:dyDescent="0.25"/>
  <cols>
    <col min="1" max="1" width="9.140625" style="121"/>
    <col min="2" max="2" width="11.7109375" style="127" customWidth="1"/>
    <col min="3" max="3" width="10.28515625" style="128" customWidth="1"/>
    <col min="4" max="4" width="11" style="127" customWidth="1"/>
    <col min="5" max="5" width="10.42578125" style="127" customWidth="1"/>
    <col min="6" max="6" width="11.42578125" style="127" customWidth="1"/>
    <col min="7" max="7" width="7" style="127" customWidth="1"/>
    <col min="8" max="8" width="8" style="127" customWidth="1"/>
    <col min="9" max="16384" width="9.140625" style="49"/>
  </cols>
  <sheetData>
    <row r="1" spans="1:21" x14ac:dyDescent="0.25">
      <c r="B1" s="307" t="s">
        <v>116</v>
      </c>
      <c r="I1" s="129" t="s">
        <v>122</v>
      </c>
    </row>
    <row r="2" spans="1:21" x14ac:dyDescent="0.25">
      <c r="B2" s="307" t="s">
        <v>129</v>
      </c>
      <c r="I2" s="127" t="s">
        <v>123</v>
      </c>
    </row>
    <row r="3" spans="1:21" x14ac:dyDescent="0.25">
      <c r="B3" s="323" t="s">
        <v>95</v>
      </c>
      <c r="C3" s="324"/>
      <c r="D3" s="324"/>
      <c r="E3" s="324"/>
      <c r="F3" s="324"/>
      <c r="G3" s="324"/>
      <c r="H3" s="325"/>
    </row>
    <row r="4" spans="1:21" s="131" customFormat="1" ht="26.25" x14ac:dyDescent="0.25">
      <c r="A4" s="130"/>
      <c r="B4" s="133" t="s">
        <v>10</v>
      </c>
      <c r="C4" s="134" t="s">
        <v>165</v>
      </c>
      <c r="D4" s="133" t="s">
        <v>117</v>
      </c>
      <c r="E4" s="133" t="s">
        <v>118</v>
      </c>
      <c r="F4" s="133" t="s">
        <v>119</v>
      </c>
      <c r="G4" s="133" t="s">
        <v>120</v>
      </c>
      <c r="H4" s="135" t="s">
        <v>121</v>
      </c>
      <c r="J4" s="132"/>
    </row>
    <row r="5" spans="1:21" x14ac:dyDescent="0.25">
      <c r="B5" s="136">
        <v>40633</v>
      </c>
      <c r="C5" s="137">
        <v>1.9E-2</v>
      </c>
      <c r="D5" s="138"/>
      <c r="E5" s="138"/>
      <c r="F5" s="126"/>
      <c r="G5" s="139">
        <v>0.25438811000000072</v>
      </c>
      <c r="H5" s="140">
        <v>25.155722000000001</v>
      </c>
    </row>
    <row r="6" spans="1:21" ht="21" x14ac:dyDescent="0.35">
      <c r="B6" s="136">
        <v>40662</v>
      </c>
      <c r="C6" s="137">
        <v>2.1000000000000001E-2</v>
      </c>
      <c r="D6" s="141">
        <f>E6*10000</f>
        <v>96.21975938585058</v>
      </c>
      <c r="E6" s="142">
        <f>G6/H6</f>
        <v>9.6219759385850583E-3</v>
      </c>
      <c r="F6" s="126">
        <f t="shared" ref="F6:F65" si="0">E6*12</f>
        <v>0.1154637112630207</v>
      </c>
      <c r="G6" s="139">
        <v>0.24775011000000191</v>
      </c>
      <c r="H6" s="140">
        <v>25.748360999999999</v>
      </c>
      <c r="K6" s="326" t="s">
        <v>128</v>
      </c>
      <c r="L6" s="326"/>
      <c r="M6" s="326"/>
      <c r="N6" s="326"/>
      <c r="O6" s="326"/>
      <c r="P6" s="326"/>
      <c r="Q6" s="326"/>
      <c r="R6" s="326"/>
      <c r="S6" s="326"/>
      <c r="T6" s="326"/>
      <c r="U6" s="326"/>
    </row>
    <row r="7" spans="1:21" x14ac:dyDescent="0.25">
      <c r="B7" s="136">
        <v>40694</v>
      </c>
      <c r="C7" s="137">
        <v>2.4E-2</v>
      </c>
      <c r="D7" s="141">
        <f t="shared" ref="D7:D65" si="1">E7*10000</f>
        <v>92.3356620717543</v>
      </c>
      <c r="E7" s="142">
        <f t="shared" ref="E7:E65" si="2">G7/H7</f>
        <v>9.2335662071754299E-3</v>
      </c>
      <c r="F7" s="126">
        <f t="shared" si="0"/>
        <v>0.11080279448610517</v>
      </c>
      <c r="G7" s="139">
        <v>0.24026621999999875</v>
      </c>
      <c r="H7" s="140">
        <v>26.020956000000002</v>
      </c>
    </row>
    <row r="8" spans="1:21" x14ac:dyDescent="0.25">
      <c r="B8" s="136">
        <v>40695</v>
      </c>
      <c r="C8" s="137">
        <v>2.7092999999999999E-2</v>
      </c>
      <c r="D8" s="141">
        <f t="shared" si="1"/>
        <v>88.129148586982183</v>
      </c>
      <c r="E8" s="142">
        <f t="shared" si="2"/>
        <v>8.8129148586982183E-3</v>
      </c>
      <c r="F8" s="126">
        <f t="shared" si="0"/>
        <v>0.10575497830437862</v>
      </c>
      <c r="G8" s="139">
        <v>0.23252511000000098</v>
      </c>
      <c r="H8" s="140">
        <v>26.384585999999999</v>
      </c>
    </row>
    <row r="9" spans="1:21" x14ac:dyDescent="0.25">
      <c r="B9" s="136">
        <v>40753</v>
      </c>
      <c r="C9" s="137">
        <v>4.4371999999999995E-2</v>
      </c>
      <c r="D9" s="141">
        <f t="shared" si="1"/>
        <v>71.745617992310258</v>
      </c>
      <c r="E9" s="142">
        <f t="shared" si="2"/>
        <v>7.1745617992310254E-3</v>
      </c>
      <c r="F9" s="126">
        <f t="shared" si="0"/>
        <v>8.6094741590772308E-2</v>
      </c>
      <c r="G9" s="139">
        <v>0.19152911000000117</v>
      </c>
      <c r="H9" s="140">
        <v>26.695582999999999</v>
      </c>
    </row>
    <row r="10" spans="1:21" x14ac:dyDescent="0.25">
      <c r="B10" s="136">
        <v>40786</v>
      </c>
      <c r="C10" s="137">
        <v>4.9908000000000001E-2</v>
      </c>
      <c r="D10" s="141">
        <f t="shared" si="1"/>
        <v>72.44403988321217</v>
      </c>
      <c r="E10" s="142">
        <f t="shared" si="2"/>
        <v>7.2444039883212174E-3</v>
      </c>
      <c r="F10" s="126">
        <f t="shared" si="0"/>
        <v>8.6932847859854612E-2</v>
      </c>
      <c r="G10" s="139">
        <v>0.18503710999999967</v>
      </c>
      <c r="H10" s="140">
        <v>25.542075000000001</v>
      </c>
    </row>
    <row r="11" spans="1:21" x14ac:dyDescent="0.25">
      <c r="B11" s="136">
        <v>40816</v>
      </c>
      <c r="C11" s="137">
        <v>6.8196000000000007E-2</v>
      </c>
      <c r="D11" s="141">
        <f t="shared" si="1"/>
        <v>83.510784910923647</v>
      </c>
      <c r="E11" s="142">
        <f t="shared" si="2"/>
        <v>8.3510784910923643E-3</v>
      </c>
      <c r="F11" s="126">
        <f t="shared" si="0"/>
        <v>0.10021294189310836</v>
      </c>
      <c r="G11" s="139">
        <v>0.17618211000000272</v>
      </c>
      <c r="H11" s="140">
        <v>21.096928999999999</v>
      </c>
    </row>
    <row r="12" spans="1:21" x14ac:dyDescent="0.25">
      <c r="B12" s="136">
        <v>40847</v>
      </c>
      <c r="C12" s="137">
        <v>0.19386199999999998</v>
      </c>
      <c r="D12" s="141">
        <f t="shared" si="1"/>
        <v>3.2202451588992052</v>
      </c>
      <c r="E12" s="142">
        <f t="shared" si="2"/>
        <v>3.2202451588992054E-4</v>
      </c>
      <c r="F12" s="126">
        <f t="shared" si="0"/>
        <v>3.8642941906790462E-3</v>
      </c>
      <c r="G12" s="139">
        <v>5.4473299999990843E-3</v>
      </c>
      <c r="H12" s="140">
        <v>16.915886</v>
      </c>
    </row>
    <row r="13" spans="1:21" x14ac:dyDescent="0.25">
      <c r="B13" s="136">
        <v>40877</v>
      </c>
      <c r="C13" s="137">
        <v>0.23711500000000002</v>
      </c>
      <c r="D13" s="141">
        <f t="shared" si="1"/>
        <v>-40.073831231699394</v>
      </c>
      <c r="E13" s="142">
        <f t="shared" si="2"/>
        <v>-4.0073831231699393E-3</v>
      </c>
      <c r="F13" s="126">
        <f t="shared" si="0"/>
        <v>-4.8088597478039272E-2</v>
      </c>
      <c r="G13" s="139">
        <v>-6.7172889999998375E-2</v>
      </c>
      <c r="H13" s="140">
        <v>16.762283</v>
      </c>
    </row>
    <row r="14" spans="1:21" x14ac:dyDescent="0.25">
      <c r="B14" s="136">
        <v>40907</v>
      </c>
      <c r="C14" s="137">
        <v>0.24795999999999999</v>
      </c>
      <c r="D14" s="141">
        <f t="shared" si="1"/>
        <v>-46.406165284702375</v>
      </c>
      <c r="E14" s="142">
        <f t="shared" si="2"/>
        <v>-4.6406165284702374E-3</v>
      </c>
      <c r="F14" s="126">
        <f t="shared" si="0"/>
        <v>-5.5687398341642852E-2</v>
      </c>
      <c r="G14" s="139">
        <v>-7.5654889999999142E-2</v>
      </c>
      <c r="H14" s="140">
        <v>16.302766999999999</v>
      </c>
    </row>
    <row r="15" spans="1:21" x14ac:dyDescent="0.25">
      <c r="B15" s="136">
        <v>40939</v>
      </c>
      <c r="C15" s="137">
        <v>0.18246500000000002</v>
      </c>
      <c r="D15" s="141">
        <f t="shared" si="1"/>
        <v>27.928052870793973</v>
      </c>
      <c r="E15" s="142">
        <f t="shared" si="2"/>
        <v>2.7928052870793973E-3</v>
      </c>
      <c r="F15" s="126">
        <f t="shared" si="0"/>
        <v>3.3513663444952768E-2</v>
      </c>
      <c r="G15" s="139">
        <v>4.412133000000118E-2</v>
      </c>
      <c r="H15" s="140">
        <v>15.798211999999999</v>
      </c>
    </row>
    <row r="16" spans="1:21" x14ac:dyDescent="0.25">
      <c r="B16" s="136">
        <v>40968</v>
      </c>
      <c r="C16" s="137">
        <v>0.184029</v>
      </c>
      <c r="D16" s="141">
        <f t="shared" si="1"/>
        <v>45.848289019726558</v>
      </c>
      <c r="E16" s="142">
        <f t="shared" si="2"/>
        <v>4.5848289019726554E-3</v>
      </c>
      <c r="F16" s="126">
        <f t="shared" si="0"/>
        <v>5.5017946823671865E-2</v>
      </c>
      <c r="G16" s="139">
        <v>6.6355109999998163E-2</v>
      </c>
      <c r="H16" s="140">
        <v>14.472756</v>
      </c>
    </row>
    <row r="17" spans="2:8" x14ac:dyDescent="0.25">
      <c r="B17" s="136">
        <v>40998</v>
      </c>
      <c r="C17" s="137">
        <v>0.218662</v>
      </c>
      <c r="D17" s="141">
        <f t="shared" si="1"/>
        <v>-22.239952048277175</v>
      </c>
      <c r="E17" s="142">
        <f t="shared" si="2"/>
        <v>-2.2239952048277176E-3</v>
      </c>
      <c r="F17" s="126">
        <f t="shared" si="0"/>
        <v>-2.6687942457932611E-2</v>
      </c>
      <c r="G17" s="139">
        <v>-3.7526889999998758E-2</v>
      </c>
      <c r="H17" s="140">
        <v>16.873638</v>
      </c>
    </row>
    <row r="18" spans="2:8" x14ac:dyDescent="0.25">
      <c r="B18" s="136">
        <v>41029</v>
      </c>
      <c r="C18" s="137">
        <v>0.23216899999999999</v>
      </c>
      <c r="D18" s="141">
        <f t="shared" si="1"/>
        <v>-58.076905898277431</v>
      </c>
      <c r="E18" s="142">
        <f t="shared" si="2"/>
        <v>-5.807690589827743E-3</v>
      </c>
      <c r="F18" s="126">
        <f t="shared" si="0"/>
        <v>-6.9692287077932916E-2</v>
      </c>
      <c r="G18" s="139">
        <v>-0.11000478000000058</v>
      </c>
      <c r="H18" s="140">
        <v>18.941226</v>
      </c>
    </row>
    <row r="19" spans="2:8" x14ac:dyDescent="0.25">
      <c r="B19" s="136">
        <v>41059</v>
      </c>
      <c r="C19" s="137">
        <v>0.17323899999999998</v>
      </c>
      <c r="D19" s="141">
        <f t="shared" si="1"/>
        <v>16.604254839909991</v>
      </c>
      <c r="E19" s="142">
        <f t="shared" si="2"/>
        <v>1.6604254839909993E-3</v>
      </c>
      <c r="F19" s="126">
        <f t="shared" si="0"/>
        <v>1.9925105807891991E-2</v>
      </c>
      <c r="G19" s="139">
        <v>2.907410999999982E-2</v>
      </c>
      <c r="H19" s="140">
        <v>17.510035999999999</v>
      </c>
    </row>
    <row r="20" spans="2:8" x14ac:dyDescent="0.25">
      <c r="B20" s="136">
        <v>41089</v>
      </c>
      <c r="C20" s="137">
        <v>0.17025099999999999</v>
      </c>
      <c r="D20" s="141">
        <f t="shared" si="1"/>
        <v>52.131192623717801</v>
      </c>
      <c r="E20" s="142">
        <f t="shared" si="2"/>
        <v>5.2131192623717801E-3</v>
      </c>
      <c r="F20" s="126">
        <f t="shared" si="0"/>
        <v>6.2557431148461365E-2</v>
      </c>
      <c r="G20" s="139">
        <v>7.7911109999998729E-2</v>
      </c>
      <c r="H20" s="140">
        <v>14.9452</v>
      </c>
    </row>
    <row r="21" spans="2:8" x14ac:dyDescent="0.25">
      <c r="B21" s="136">
        <v>41121</v>
      </c>
      <c r="C21" s="137">
        <v>0.214251</v>
      </c>
      <c r="D21" s="141">
        <f t="shared" si="1"/>
        <v>0.53500956957954648</v>
      </c>
      <c r="E21" s="142">
        <f t="shared" si="2"/>
        <v>5.3500956957954644E-5</v>
      </c>
      <c r="F21" s="126">
        <f t="shared" si="0"/>
        <v>6.4201148349545575E-4</v>
      </c>
      <c r="G21" s="139">
        <v>8.2521999999940476E-4</v>
      </c>
      <c r="H21" s="140">
        <v>15.424397000000001</v>
      </c>
    </row>
    <row r="22" spans="2:8" x14ac:dyDescent="0.25">
      <c r="B22" s="136">
        <v>41152</v>
      </c>
      <c r="C22" s="137">
        <v>0.27565200000000001</v>
      </c>
      <c r="D22" s="141">
        <f t="shared" si="1"/>
        <v>-56.471656426822804</v>
      </c>
      <c r="E22" s="142">
        <f t="shared" si="2"/>
        <v>-5.6471656426822807E-3</v>
      </c>
      <c r="F22" s="126">
        <f t="shared" si="0"/>
        <v>-6.7765987712187364E-2</v>
      </c>
      <c r="G22" s="139">
        <v>-8.354789000000018E-2</v>
      </c>
      <c r="H22" s="140">
        <v>14.794658999999999</v>
      </c>
    </row>
    <row r="23" spans="2:8" x14ac:dyDescent="0.25">
      <c r="B23" s="136">
        <v>41180</v>
      </c>
      <c r="C23" s="137">
        <v>0.346607</v>
      </c>
      <c r="D23" s="141">
        <f t="shared" si="1"/>
        <v>-157.30652795206458</v>
      </c>
      <c r="E23" s="142">
        <f t="shared" si="2"/>
        <v>-1.5730652795206457E-2</v>
      </c>
      <c r="F23" s="126">
        <f t="shared" si="0"/>
        <v>-0.1887678335424775</v>
      </c>
      <c r="G23" s="139">
        <v>-0.25261955999999941</v>
      </c>
      <c r="H23" s="140">
        <v>16.059063999999999</v>
      </c>
    </row>
    <row r="24" spans="2:8" x14ac:dyDescent="0.25">
      <c r="B24" s="136">
        <v>41213</v>
      </c>
      <c r="C24" s="137">
        <v>0.318971</v>
      </c>
      <c r="D24" s="141">
        <f t="shared" si="1"/>
        <v>-80.043908769162115</v>
      </c>
      <c r="E24" s="142">
        <f t="shared" si="2"/>
        <v>-8.0043908769162116E-3</v>
      </c>
      <c r="F24" s="126">
        <f t="shared" si="0"/>
        <v>-9.6052690522994533E-2</v>
      </c>
      <c r="G24" s="139">
        <v>-0.10609988999999942</v>
      </c>
      <c r="H24" s="140">
        <v>13.255210999999999</v>
      </c>
    </row>
    <row r="25" spans="2:8" x14ac:dyDescent="0.25">
      <c r="B25" s="136">
        <v>41243</v>
      </c>
      <c r="C25" s="137">
        <v>0.346306</v>
      </c>
      <c r="D25" s="141">
        <f t="shared" si="1"/>
        <v>-118.71739375238828</v>
      </c>
      <c r="E25" s="142">
        <f t="shared" si="2"/>
        <v>-1.1871739375238827E-2</v>
      </c>
      <c r="F25" s="126">
        <f t="shared" si="0"/>
        <v>-0.14246087250286593</v>
      </c>
      <c r="G25" s="139">
        <v>-0.1609818900000004</v>
      </c>
      <c r="H25" s="140">
        <v>13.560093</v>
      </c>
    </row>
    <row r="26" spans="2:8" x14ac:dyDescent="0.25">
      <c r="B26" s="136">
        <v>41274</v>
      </c>
      <c r="C26" s="137">
        <v>0.34593699999999999</v>
      </c>
      <c r="D26" s="141">
        <f t="shared" si="1"/>
        <v>-113.08692262202892</v>
      </c>
      <c r="E26" s="142">
        <f t="shared" si="2"/>
        <v>-1.1308692262202892E-2</v>
      </c>
      <c r="F26" s="126">
        <f t="shared" si="0"/>
        <v>-0.13570430714643469</v>
      </c>
      <c r="G26" s="139">
        <v>-0.15011666999999917</v>
      </c>
      <c r="H26" s="140">
        <v>13.27445</v>
      </c>
    </row>
    <row r="27" spans="2:8" x14ac:dyDescent="0.25">
      <c r="B27" s="136">
        <v>41305</v>
      </c>
      <c r="C27" s="137">
        <v>0.36068</v>
      </c>
      <c r="D27" s="141">
        <f t="shared" si="1"/>
        <v>-135.29899668766603</v>
      </c>
      <c r="E27" s="142">
        <f t="shared" si="2"/>
        <v>-1.3529899668766603E-2</v>
      </c>
      <c r="F27" s="126">
        <f t="shared" si="0"/>
        <v>-0.16235879602519923</v>
      </c>
      <c r="G27" s="139">
        <v>-0.182418779999999</v>
      </c>
      <c r="H27" s="140">
        <v>13.482640999999999</v>
      </c>
    </row>
    <row r="28" spans="2:8" x14ac:dyDescent="0.25">
      <c r="B28" s="136">
        <v>41333</v>
      </c>
      <c r="C28" s="137">
        <v>0.337229</v>
      </c>
      <c r="D28" s="141">
        <f t="shared" si="1"/>
        <v>-139.73846594509621</v>
      </c>
      <c r="E28" s="142">
        <f t="shared" si="2"/>
        <v>-1.397384659450962E-2</v>
      </c>
      <c r="F28" s="126">
        <f t="shared" si="0"/>
        <v>-0.16768615913411544</v>
      </c>
      <c r="G28" s="139">
        <v>-0.21778089000000023</v>
      </c>
      <c r="H28" s="140">
        <v>15.584892</v>
      </c>
    </row>
    <row r="29" spans="2:8" x14ac:dyDescent="0.25">
      <c r="B29" s="136">
        <v>41364</v>
      </c>
      <c r="C29" s="137">
        <v>0.30348999999999998</v>
      </c>
      <c r="D29" s="141">
        <f t="shared" si="1"/>
        <v>-96.491139797222232</v>
      </c>
      <c r="E29" s="142">
        <f t="shared" si="2"/>
        <v>-9.6491139797222226E-3</v>
      </c>
      <c r="F29" s="126">
        <f t="shared" si="0"/>
        <v>-0.11578936775666668</v>
      </c>
      <c r="G29" s="139">
        <v>-0.14804789000000085</v>
      </c>
      <c r="H29" s="140">
        <v>15.343159</v>
      </c>
    </row>
    <row r="30" spans="2:8" x14ac:dyDescent="0.25">
      <c r="B30" s="136">
        <v>41394</v>
      </c>
      <c r="C30" s="137">
        <v>0.29499700000000001</v>
      </c>
      <c r="D30" s="141">
        <f t="shared" si="1"/>
        <v>-100.69796094210362</v>
      </c>
      <c r="E30" s="142">
        <f t="shared" si="2"/>
        <v>-1.0069796094210362E-2</v>
      </c>
      <c r="F30" s="126">
        <f t="shared" si="0"/>
        <v>-0.12083755313052436</v>
      </c>
      <c r="G30" s="139">
        <v>-0.16506589000000105</v>
      </c>
      <c r="H30" s="140">
        <v>16.392178000000001</v>
      </c>
    </row>
    <row r="31" spans="2:8" x14ac:dyDescent="0.25">
      <c r="B31" s="136">
        <v>41425</v>
      </c>
      <c r="C31" s="137">
        <v>0.27776499999999998</v>
      </c>
      <c r="D31" s="141">
        <f t="shared" si="1"/>
        <v>-45.282860802124617</v>
      </c>
      <c r="E31" s="142">
        <f t="shared" si="2"/>
        <v>-4.528286080212462E-3</v>
      </c>
      <c r="F31" s="126">
        <f t="shared" si="0"/>
        <v>-5.4339432962549547E-2</v>
      </c>
      <c r="G31" s="139">
        <v>-6.3079890000000916E-2</v>
      </c>
      <c r="H31" s="140">
        <v>13.930191000000001</v>
      </c>
    </row>
    <row r="32" spans="2:8" x14ac:dyDescent="0.25">
      <c r="B32" s="136">
        <v>41453</v>
      </c>
      <c r="C32" s="137">
        <v>0.30478</v>
      </c>
      <c r="D32" s="141">
        <f t="shared" si="1"/>
        <v>-129.57912943211102</v>
      </c>
      <c r="E32" s="142">
        <f t="shared" si="2"/>
        <v>-1.2957912943211101E-2</v>
      </c>
      <c r="F32" s="126">
        <f t="shared" si="0"/>
        <v>-0.15549495531853322</v>
      </c>
      <c r="G32" s="139">
        <v>-0.23239666999999642</v>
      </c>
      <c r="H32" s="140">
        <v>17.934729999999998</v>
      </c>
    </row>
    <row r="33" spans="2:8" x14ac:dyDescent="0.25">
      <c r="B33" s="136">
        <v>41486</v>
      </c>
      <c r="C33" s="137">
        <v>0.28630500000000003</v>
      </c>
      <c r="D33" s="141">
        <f t="shared" si="1"/>
        <v>-130.03258209839345</v>
      </c>
      <c r="E33" s="142">
        <f t="shared" si="2"/>
        <v>-1.3003258209839344E-2</v>
      </c>
      <c r="F33" s="126">
        <f t="shared" si="0"/>
        <v>-0.15603909851807213</v>
      </c>
      <c r="G33" s="139">
        <v>-0.26379588999999726</v>
      </c>
      <c r="H33" s="140">
        <v>20.286906999999999</v>
      </c>
    </row>
    <row r="34" spans="2:8" x14ac:dyDescent="0.25">
      <c r="B34" s="136">
        <v>41517</v>
      </c>
      <c r="C34" s="137">
        <v>0.23300000000000001</v>
      </c>
      <c r="D34" s="141">
        <f t="shared" si="1"/>
        <v>-83.020441893830693</v>
      </c>
      <c r="E34" s="142">
        <f t="shared" si="2"/>
        <v>-8.3020441893830697E-3</v>
      </c>
      <c r="F34" s="126">
        <f t="shared" si="0"/>
        <v>-9.9624530272596837E-2</v>
      </c>
      <c r="G34" s="139">
        <v>-0.18082889999999999</v>
      </c>
      <c r="H34" s="140">
        <f>21+25/32</f>
        <v>21.78125</v>
      </c>
    </row>
    <row r="35" spans="2:8" x14ac:dyDescent="0.25">
      <c r="B35" s="136">
        <v>41547</v>
      </c>
      <c r="C35" s="137">
        <v>0.16300000000000001</v>
      </c>
      <c r="D35" s="141">
        <f t="shared" si="1"/>
        <v>-13.888888888888889</v>
      </c>
      <c r="E35" s="142">
        <f t="shared" si="2"/>
        <v>-1.3888888888888889E-3</v>
      </c>
      <c r="F35" s="126">
        <f t="shared" si="0"/>
        <v>-1.6666666666666666E-2</v>
      </c>
      <c r="G35" s="139">
        <v>-3.125E-2</v>
      </c>
      <c r="H35" s="140">
        <f>22+16/32</f>
        <v>22.5</v>
      </c>
    </row>
    <row r="36" spans="2:8" x14ac:dyDescent="0.25">
      <c r="B36" s="136">
        <v>41578</v>
      </c>
      <c r="C36" s="137">
        <v>0.109</v>
      </c>
      <c r="D36" s="141">
        <f t="shared" si="1"/>
        <v>42.553191489361701</v>
      </c>
      <c r="E36" s="142">
        <f t="shared" si="2"/>
        <v>4.2553191489361703E-3</v>
      </c>
      <c r="F36" s="126">
        <f t="shared" si="0"/>
        <v>5.1063829787234047E-2</v>
      </c>
      <c r="G36" s="139">
        <v>9.375E-2</v>
      </c>
      <c r="H36" s="140">
        <f>22+1/32</f>
        <v>22.03125</v>
      </c>
    </row>
    <row r="37" spans="2:8" x14ac:dyDescent="0.25">
      <c r="B37" s="136">
        <v>41607</v>
      </c>
      <c r="C37" s="137">
        <v>9.6999999999999989E-2</v>
      </c>
      <c r="D37" s="141">
        <f t="shared" si="1"/>
        <v>58.309037900874635</v>
      </c>
      <c r="E37" s="142">
        <f t="shared" si="2"/>
        <v>5.8309037900874635E-3</v>
      </c>
      <c r="F37" s="126">
        <f t="shared" si="0"/>
        <v>6.9970845481049565E-2</v>
      </c>
      <c r="G37" s="139">
        <v>0.125</v>
      </c>
      <c r="H37" s="140">
        <f>21 + 14/32</f>
        <v>21.4375</v>
      </c>
    </row>
    <row r="38" spans="2:8" x14ac:dyDescent="0.25">
      <c r="B38" s="136">
        <v>41639</v>
      </c>
      <c r="C38" s="137">
        <v>9.3000000000000013E-2</v>
      </c>
      <c r="D38" s="141">
        <f t="shared" si="1"/>
        <v>40</v>
      </c>
      <c r="E38" s="142">
        <f t="shared" si="2"/>
        <v>4.0000000000000001E-3</v>
      </c>
      <c r="F38" s="126">
        <f t="shared" si="0"/>
        <v>4.8000000000000001E-2</v>
      </c>
      <c r="G38" s="139">
        <v>9.375E-2</v>
      </c>
      <c r="H38" s="140">
        <f>23 + 14/32</f>
        <v>23.4375</v>
      </c>
    </row>
    <row r="39" spans="2:8" x14ac:dyDescent="0.25">
      <c r="B39" s="136">
        <v>41670</v>
      </c>
      <c r="C39" s="137">
        <v>9.8000000000000004E-2</v>
      </c>
      <c r="D39" s="141">
        <f t="shared" si="1"/>
        <v>25.136111035814491</v>
      </c>
      <c r="E39" s="142">
        <f t="shared" si="2"/>
        <v>2.5136111035814492E-3</v>
      </c>
      <c r="F39" s="126">
        <f t="shared" si="0"/>
        <v>3.0163333242977389E-2</v>
      </c>
      <c r="G39" s="139">
        <v>6.25E-2</v>
      </c>
      <c r="H39" s="140">
        <v>24.864626000000001</v>
      </c>
    </row>
    <row r="40" spans="2:8" x14ac:dyDescent="0.25">
      <c r="B40" s="136">
        <v>41698</v>
      </c>
      <c r="C40" s="137">
        <v>7.400000000000001E-2</v>
      </c>
      <c r="D40" s="141">
        <f t="shared" si="1"/>
        <v>64.418637680567031</v>
      </c>
      <c r="E40" s="142">
        <f t="shared" si="2"/>
        <v>6.4418637680567024E-3</v>
      </c>
      <c r="F40" s="126">
        <f t="shared" si="0"/>
        <v>7.7302365216680435E-2</v>
      </c>
      <c r="G40" s="139">
        <v>0.15208133000000146</v>
      </c>
      <c r="H40" s="140">
        <v>23.608281000000002</v>
      </c>
    </row>
    <row r="41" spans="2:8" x14ac:dyDescent="0.25">
      <c r="B41" s="136">
        <v>41729</v>
      </c>
      <c r="C41" s="137">
        <v>6.7000000000000004E-2</v>
      </c>
      <c r="D41" s="141">
        <f t="shared" si="1"/>
        <v>63.317748565787873</v>
      </c>
      <c r="E41" s="142">
        <f t="shared" si="2"/>
        <v>6.3317748565787872E-3</v>
      </c>
      <c r="F41" s="126">
        <f t="shared" si="0"/>
        <v>7.5981298278945453E-2</v>
      </c>
      <c r="G41" s="139">
        <v>0.15208133000000146</v>
      </c>
      <c r="H41" s="140">
        <v>24.018751999999999</v>
      </c>
    </row>
    <row r="42" spans="2:8" x14ac:dyDescent="0.25">
      <c r="B42" s="136">
        <v>41759</v>
      </c>
      <c r="C42" s="137">
        <v>8.6999999999999994E-2</v>
      </c>
      <c r="D42" s="141">
        <f t="shared" si="1"/>
        <v>42.545513170953576</v>
      </c>
      <c r="E42" s="142">
        <f t="shared" si="2"/>
        <v>4.2545513170953574E-3</v>
      </c>
      <c r="F42" s="126">
        <f t="shared" si="0"/>
        <v>5.1054615805144289E-2</v>
      </c>
      <c r="G42" s="139">
        <v>0.10429210999999938</v>
      </c>
      <c r="H42" s="140">
        <v>24.513069000000002</v>
      </c>
    </row>
    <row r="43" spans="2:8" x14ac:dyDescent="0.25">
      <c r="B43" s="136">
        <v>41789</v>
      </c>
      <c r="C43" s="137">
        <v>9.6999999999999989E-2</v>
      </c>
      <c r="D43" s="141">
        <f t="shared" si="1"/>
        <v>35.202781193892712</v>
      </c>
      <c r="E43" s="142">
        <f t="shared" si="2"/>
        <v>3.520278119389271E-3</v>
      </c>
      <c r="F43" s="126">
        <f t="shared" si="0"/>
        <v>4.2243337432671252E-2</v>
      </c>
      <c r="G43" s="139">
        <v>8.5150110000000723E-2</v>
      </c>
      <c r="H43" s="140">
        <v>24.188461</v>
      </c>
    </row>
    <row r="44" spans="2:8" x14ac:dyDescent="0.25">
      <c r="B44" s="136">
        <v>41820</v>
      </c>
      <c r="C44" s="137">
        <v>0.10400000000000001</v>
      </c>
      <c r="D44" s="141">
        <f t="shared" si="1"/>
        <v>34.319832207930517</v>
      </c>
      <c r="E44" s="142">
        <f t="shared" si="2"/>
        <v>3.4319832207930514E-3</v>
      </c>
      <c r="F44" s="126">
        <f t="shared" si="0"/>
        <v>4.1183798649516615E-2</v>
      </c>
      <c r="G44" s="139">
        <v>7.9853220000000391E-2</v>
      </c>
      <c r="H44" s="140">
        <v>23.267368999999999</v>
      </c>
    </row>
    <row r="45" spans="2:8" x14ac:dyDescent="0.25">
      <c r="B45" s="136">
        <v>41851</v>
      </c>
      <c r="C45" s="137">
        <v>0.12709000000000001</v>
      </c>
      <c r="D45" s="141">
        <f t="shared" si="1"/>
        <v>12.907615794840861</v>
      </c>
      <c r="E45" s="142">
        <f t="shared" si="2"/>
        <v>1.2907615794840862E-3</v>
      </c>
      <c r="F45" s="126">
        <f t="shared" si="0"/>
        <v>1.5489138953809035E-2</v>
      </c>
      <c r="G45" s="139">
        <f>1/32</f>
        <v>3.125E-2</v>
      </c>
      <c r="H45" s="140">
        <v>24.210512999999999</v>
      </c>
    </row>
    <row r="46" spans="2:8" x14ac:dyDescent="0.25">
      <c r="B46" s="136">
        <v>41880</v>
      </c>
      <c r="C46" s="137">
        <v>0.132962</v>
      </c>
      <c r="D46" s="141">
        <f t="shared" si="1"/>
        <v>0</v>
      </c>
      <c r="E46" s="142">
        <f t="shared" si="2"/>
        <v>0</v>
      </c>
      <c r="F46" s="126">
        <f t="shared" si="0"/>
        <v>0</v>
      </c>
      <c r="G46" s="139">
        <f>0</f>
        <v>0</v>
      </c>
      <c r="H46" s="140">
        <v>24.382822000000001</v>
      </c>
    </row>
    <row r="47" spans="2:8" x14ac:dyDescent="0.25">
      <c r="B47" s="136">
        <v>41912</v>
      </c>
      <c r="C47" s="137">
        <v>0.126115</v>
      </c>
      <c r="D47" s="141">
        <f t="shared" si="1"/>
        <v>13.586325643661414</v>
      </c>
      <c r="E47" s="142">
        <f t="shared" si="2"/>
        <v>1.3586325643661415E-3</v>
      </c>
      <c r="F47" s="126">
        <f t="shared" si="0"/>
        <v>1.6303590772393697E-2</v>
      </c>
      <c r="G47" s="139">
        <f>1/32</f>
        <v>3.125E-2</v>
      </c>
      <c r="H47" s="140">
        <v>23.001068</v>
      </c>
    </row>
    <row r="48" spans="2:8" x14ac:dyDescent="0.25">
      <c r="B48" s="136">
        <v>41943</v>
      </c>
      <c r="C48" s="137">
        <v>0.124824</v>
      </c>
      <c r="D48" s="141">
        <f t="shared" si="1"/>
        <v>13.089730036569982</v>
      </c>
      <c r="E48" s="142">
        <f t="shared" si="2"/>
        <v>1.3089730036569983E-3</v>
      </c>
      <c r="F48" s="126">
        <f t="shared" si="0"/>
        <v>1.570767604388398E-2</v>
      </c>
      <c r="G48" s="139">
        <f>1/32</f>
        <v>3.125E-2</v>
      </c>
      <c r="H48" s="140">
        <v>23.873678000000002</v>
      </c>
    </row>
    <row r="49" spans="2:8" x14ac:dyDescent="0.25">
      <c r="B49" s="136">
        <v>41971</v>
      </c>
      <c r="C49" s="137">
        <v>0.12570300000000001</v>
      </c>
      <c r="D49" s="141">
        <f t="shared" si="1"/>
        <v>13.759772685913351</v>
      </c>
      <c r="E49" s="142">
        <f t="shared" si="2"/>
        <v>1.3759772685913352E-3</v>
      </c>
      <c r="F49" s="126">
        <f t="shared" si="0"/>
        <v>1.6511727223096021E-2</v>
      </c>
      <c r="G49" s="139">
        <f>1/32</f>
        <v>3.125E-2</v>
      </c>
      <c r="H49" s="140">
        <v>22.711131000000002</v>
      </c>
    </row>
    <row r="50" spans="2:8" x14ac:dyDescent="0.25">
      <c r="B50" s="136">
        <v>42004</v>
      </c>
      <c r="C50" s="137">
        <v>0.119093</v>
      </c>
      <c r="D50" s="141">
        <f t="shared" si="1"/>
        <v>28.490028490028493</v>
      </c>
      <c r="E50" s="142">
        <f t="shared" si="2"/>
        <v>2.8490028490028491E-3</v>
      </c>
      <c r="F50" s="126">
        <f t="shared" si="0"/>
        <v>3.4188034188034191E-2</v>
      </c>
      <c r="G50" s="139">
        <f>2/32</f>
        <v>6.25E-2</v>
      </c>
      <c r="H50" s="140">
        <f>21+30/32</f>
        <v>21.9375</v>
      </c>
    </row>
    <row r="51" spans="2:8" x14ac:dyDescent="0.25">
      <c r="B51" s="136">
        <v>42035</v>
      </c>
      <c r="C51" s="137">
        <v>0.14099999999999999</v>
      </c>
      <c r="D51" s="141">
        <f t="shared" si="1"/>
        <v>14.705882352941176</v>
      </c>
      <c r="E51" s="142">
        <f t="shared" si="2"/>
        <v>1.4705882352941176E-3</v>
      </c>
      <c r="F51" s="126">
        <f t="shared" si="0"/>
        <v>1.7647058823529412E-2</v>
      </c>
      <c r="G51" s="139">
        <f>1/32</f>
        <v>3.125E-2</v>
      </c>
      <c r="H51" s="140">
        <f>21+8/32</f>
        <v>21.25</v>
      </c>
    </row>
    <row r="52" spans="2:8" x14ac:dyDescent="0.25">
      <c r="B52" s="136">
        <v>42063</v>
      </c>
      <c r="C52" s="137">
        <v>0.121</v>
      </c>
      <c r="D52" s="141">
        <f t="shared" si="1"/>
        <v>74.906367041198507</v>
      </c>
      <c r="E52" s="142">
        <f t="shared" si="2"/>
        <v>7.4906367041198503E-3</v>
      </c>
      <c r="F52" s="126">
        <f t="shared" si="0"/>
        <v>8.98876404494382E-2</v>
      </c>
      <c r="G52" s="139">
        <f>4/32</f>
        <v>0.125</v>
      </c>
      <c r="H52" s="140">
        <f>16+22/32</f>
        <v>16.6875</v>
      </c>
    </row>
    <row r="53" spans="2:8" x14ac:dyDescent="0.25">
      <c r="B53" s="136">
        <v>42094</v>
      </c>
      <c r="C53" s="137">
        <v>0.17</v>
      </c>
      <c r="D53" s="141">
        <f t="shared" si="1"/>
        <v>0</v>
      </c>
      <c r="E53" s="142">
        <f t="shared" si="2"/>
        <v>0</v>
      </c>
      <c r="F53" s="126">
        <f t="shared" si="0"/>
        <v>0</v>
      </c>
      <c r="G53" s="139">
        <f>0</f>
        <v>0</v>
      </c>
      <c r="H53" s="140">
        <f>19+29/32</f>
        <v>19.90625</v>
      </c>
    </row>
    <row r="54" spans="2:8" x14ac:dyDescent="0.25">
      <c r="B54" s="136">
        <v>42124</v>
      </c>
      <c r="C54" s="137">
        <v>0.24299999999999999</v>
      </c>
      <c r="D54" s="141">
        <f t="shared" si="1"/>
        <v>-80.645161290322577</v>
      </c>
      <c r="E54" s="142">
        <f t="shared" si="2"/>
        <v>-8.0645161290322578E-3</v>
      </c>
      <c r="F54" s="126">
        <f t="shared" si="0"/>
        <v>-9.6774193548387094E-2</v>
      </c>
      <c r="G54" s="139">
        <f>-5/32</f>
        <v>-0.15625</v>
      </c>
      <c r="H54" s="140">
        <f>19+12/32</f>
        <v>19.375</v>
      </c>
    </row>
    <row r="55" spans="2:8" x14ac:dyDescent="0.25">
      <c r="B55" s="136">
        <v>42155</v>
      </c>
      <c r="C55" s="137">
        <f>21%</f>
        <v>0.21</v>
      </c>
      <c r="D55" s="141">
        <f t="shared" si="1"/>
        <v>-45.871559633027523</v>
      </c>
      <c r="E55" s="142">
        <f t="shared" si="2"/>
        <v>-4.5871559633027525E-3</v>
      </c>
      <c r="F55" s="126">
        <f t="shared" si="0"/>
        <v>-5.5045871559633031E-2</v>
      </c>
      <c r="G55" s="139">
        <f>-3/32</f>
        <v>-9.375E-2</v>
      </c>
      <c r="H55" s="140">
        <f>20+14/32</f>
        <v>20.4375</v>
      </c>
    </row>
    <row r="56" spans="2:8" x14ac:dyDescent="0.25">
      <c r="B56" s="136">
        <v>42185</v>
      </c>
      <c r="C56" s="137">
        <f>20.2%</f>
        <v>0.20199999999999999</v>
      </c>
      <c r="D56" s="141">
        <f t="shared" si="1"/>
        <v>-44.91017964071856</v>
      </c>
      <c r="E56" s="142">
        <f t="shared" si="2"/>
        <v>-4.4910179640718561E-3</v>
      </c>
      <c r="F56" s="126">
        <f t="shared" si="0"/>
        <v>-5.389221556886227E-2</v>
      </c>
      <c r="G56" s="139">
        <f>-3/32</f>
        <v>-9.375E-2</v>
      </c>
      <c r="H56" s="140">
        <f>20+28/32</f>
        <v>20.875</v>
      </c>
    </row>
    <row r="57" spans="2:8" x14ac:dyDescent="0.25">
      <c r="B57" s="136">
        <v>42216</v>
      </c>
      <c r="C57" s="137">
        <f>21.1%</f>
        <v>0.21100000000000002</v>
      </c>
      <c r="D57" s="141">
        <f t="shared" si="1"/>
        <v>-68.212824010914048</v>
      </c>
      <c r="E57" s="142">
        <f t="shared" si="2"/>
        <v>-6.8212824010914054E-3</v>
      </c>
      <c r="F57" s="126">
        <f t="shared" si="0"/>
        <v>-8.1855388813096869E-2</v>
      </c>
      <c r="G57" s="139">
        <f>-5/32</f>
        <v>-0.15625</v>
      </c>
      <c r="H57" s="140">
        <f>22+29/32</f>
        <v>22.90625</v>
      </c>
    </row>
    <row r="58" spans="2:8" ht="14.25" customHeight="1" x14ac:dyDescent="0.25">
      <c r="B58" s="136">
        <v>42246</v>
      </c>
      <c r="C58" s="137">
        <f>18.3%</f>
        <v>0.183</v>
      </c>
      <c r="D58" s="141">
        <f t="shared" si="1"/>
        <v>-28.571428571428573</v>
      </c>
      <c r="E58" s="142">
        <f t="shared" si="2"/>
        <v>-2.8571428571428571E-3</v>
      </c>
      <c r="F58" s="126">
        <f t="shared" si="0"/>
        <v>-3.4285714285714287E-2</v>
      </c>
      <c r="G58" s="139">
        <f>-2/32</f>
        <v>-6.25E-2</v>
      </c>
      <c r="H58" s="140">
        <f>21+28/32</f>
        <v>21.875</v>
      </c>
    </row>
    <row r="59" spans="2:8" x14ac:dyDescent="0.25">
      <c r="B59" s="136">
        <v>42277</v>
      </c>
      <c r="C59" s="137">
        <f>15.5%</f>
        <v>0.155</v>
      </c>
      <c r="D59" s="141">
        <f t="shared" si="1"/>
        <v>0</v>
      </c>
      <c r="E59" s="142">
        <f t="shared" si="2"/>
        <v>0</v>
      </c>
      <c r="F59" s="126">
        <f t="shared" si="0"/>
        <v>0</v>
      </c>
      <c r="G59" s="139">
        <f>0</f>
        <v>0</v>
      </c>
      <c r="H59" s="140">
        <f>21+24/32</f>
        <v>21.75</v>
      </c>
    </row>
    <row r="60" spans="2:8" x14ac:dyDescent="0.25">
      <c r="B60" s="136">
        <v>42308</v>
      </c>
      <c r="C60" s="137">
        <f>15.4%</f>
        <v>0.154</v>
      </c>
      <c r="D60" s="141">
        <f t="shared" si="1"/>
        <v>0</v>
      </c>
      <c r="E60" s="142">
        <f t="shared" si="2"/>
        <v>0</v>
      </c>
      <c r="F60" s="126">
        <f t="shared" si="0"/>
        <v>0</v>
      </c>
      <c r="G60" s="139">
        <f>0</f>
        <v>0</v>
      </c>
      <c r="H60" s="140">
        <f>20+24/32</f>
        <v>20.75</v>
      </c>
    </row>
    <row r="61" spans="2:8" x14ac:dyDescent="0.25">
      <c r="B61" s="136">
        <v>42338</v>
      </c>
      <c r="C61" s="137">
        <f>15.4%</f>
        <v>0.154</v>
      </c>
      <c r="D61" s="141">
        <f t="shared" si="1"/>
        <v>0</v>
      </c>
      <c r="E61" s="142">
        <f t="shared" si="2"/>
        <v>0</v>
      </c>
      <c r="F61" s="126">
        <f t="shared" si="0"/>
        <v>0</v>
      </c>
      <c r="G61" s="139">
        <f>0</f>
        <v>0</v>
      </c>
      <c r="H61" s="140">
        <f>20+27/32</f>
        <v>20.84375</v>
      </c>
    </row>
    <row r="62" spans="2:8" x14ac:dyDescent="0.25">
      <c r="B62" s="136">
        <v>42369</v>
      </c>
      <c r="C62" s="137">
        <f>13%</f>
        <v>0.13</v>
      </c>
      <c r="D62" s="141">
        <f t="shared" si="1"/>
        <v>14.513788098693759</v>
      </c>
      <c r="E62" s="142">
        <f t="shared" si="2"/>
        <v>1.4513788098693759E-3</v>
      </c>
      <c r="F62" s="126">
        <f t="shared" si="0"/>
        <v>1.741654571843251E-2</v>
      </c>
      <c r="G62" s="139">
        <f>1/32</f>
        <v>3.125E-2</v>
      </c>
      <c r="H62" s="140">
        <f>21+17/32</f>
        <v>21.53125</v>
      </c>
    </row>
    <row r="63" spans="2:8" x14ac:dyDescent="0.25">
      <c r="B63" s="136">
        <v>42400</v>
      </c>
      <c r="C63" s="137">
        <f>14.8%</f>
        <v>0.14800000000000002</v>
      </c>
      <c r="D63" s="141">
        <f t="shared" si="1"/>
        <v>0</v>
      </c>
      <c r="E63" s="142">
        <f t="shared" si="2"/>
        <v>0</v>
      </c>
      <c r="F63" s="126">
        <f t="shared" si="0"/>
        <v>0</v>
      </c>
      <c r="G63" s="139">
        <f>0</f>
        <v>0</v>
      </c>
      <c r="H63" s="140">
        <f>21+28/32</f>
        <v>21.875</v>
      </c>
    </row>
    <row r="64" spans="2:8" x14ac:dyDescent="0.25">
      <c r="B64" s="136">
        <v>42429</v>
      </c>
      <c r="C64" s="137">
        <f>11.6%</f>
        <v>0.11599999999999999</v>
      </c>
      <c r="D64" s="141">
        <f t="shared" si="1"/>
        <v>48.309178743961347</v>
      </c>
      <c r="E64" s="142">
        <f t="shared" si="2"/>
        <v>4.830917874396135E-3</v>
      </c>
      <c r="F64" s="126">
        <f t="shared" si="0"/>
        <v>5.7971014492753617E-2</v>
      </c>
      <c r="G64" s="139">
        <f>3/32</f>
        <v>9.375E-2</v>
      </c>
      <c r="H64" s="140">
        <f>19+13/32</f>
        <v>19.40625</v>
      </c>
    </row>
    <row r="65" spans="2:8" x14ac:dyDescent="0.25">
      <c r="B65" s="136">
        <v>42460</v>
      </c>
      <c r="C65" s="137">
        <f>11.9%</f>
        <v>0.11900000000000001</v>
      </c>
      <c r="D65" s="141">
        <f t="shared" si="1"/>
        <v>51.194539249146757</v>
      </c>
      <c r="E65" s="142">
        <f t="shared" si="2"/>
        <v>5.1194539249146756E-3</v>
      </c>
      <c r="F65" s="126">
        <f t="shared" si="0"/>
        <v>6.1433447098976107E-2</v>
      </c>
      <c r="G65" s="139">
        <f>3/32</f>
        <v>9.375E-2</v>
      </c>
      <c r="H65" s="140">
        <f>18+10/32</f>
        <v>18.3125</v>
      </c>
    </row>
    <row r="66" spans="2:8" x14ac:dyDescent="0.25">
      <c r="B66" s="184">
        <v>42490</v>
      </c>
      <c r="C66" s="128">
        <v>0.16900000000000001</v>
      </c>
      <c r="D66" s="141">
        <f>E66*10000</f>
        <v>0</v>
      </c>
      <c r="E66" s="142">
        <f>G66/H66</f>
        <v>0</v>
      </c>
      <c r="F66" s="126">
        <f>E66*12</f>
        <v>0</v>
      </c>
      <c r="G66" s="127">
        <v>0</v>
      </c>
      <c r="H66" s="185">
        <v>18.90625</v>
      </c>
    </row>
    <row r="67" spans="2:8" x14ac:dyDescent="0.25">
      <c r="B67" s="184">
        <v>42521</v>
      </c>
      <c r="C67" s="128">
        <v>0.17499999999999999</v>
      </c>
      <c r="D67" s="141">
        <f>E67*10000</f>
        <v>-16.233766233766236</v>
      </c>
      <c r="E67" s="142">
        <f>G67/H67</f>
        <v>-1.6233766233766235E-3</v>
      </c>
      <c r="F67" s="126">
        <f>E67*12</f>
        <v>-1.948051948051948E-2</v>
      </c>
      <c r="G67" s="139">
        <f>- 1/32</f>
        <v>-3.125E-2</v>
      </c>
      <c r="H67" s="185">
        <v>19.25</v>
      </c>
    </row>
    <row r="68" spans="2:8" x14ac:dyDescent="0.25">
      <c r="D68" s="127" t="e">
        <f t="shared" ref="D68" si="3">E68*10000</f>
        <v>#DIV/0!</v>
      </c>
      <c r="E68" s="183" t="e">
        <f t="shared" ref="E68" si="4">G68/H68</f>
        <v>#DIV/0!</v>
      </c>
      <c r="F68" s="127" t="e">
        <f t="shared" ref="F68" si="5">E68*12</f>
        <v>#DIV/0!</v>
      </c>
    </row>
  </sheetData>
  <mergeCells count="2">
    <mergeCell ref="B3:H3"/>
    <mergeCell ref="K6:U6"/>
  </mergeCells>
  <pageMargins left="0.7" right="0.7" top="0.75" bottom="0.75" header="0.3" footer="0.3"/>
  <pageSetup scale="56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J1737"/>
  <sheetViews>
    <sheetView workbookViewId="0">
      <selection activeCell="A3" sqref="A3:A1723"/>
    </sheetView>
  </sheetViews>
  <sheetFormatPr defaultRowHeight="15" x14ac:dyDescent="0.25"/>
  <cols>
    <col min="1" max="1" width="10.42578125" style="23" bestFit="1" customWidth="1"/>
    <col min="2" max="2" width="8.5703125" style="99" customWidth="1"/>
    <col min="3" max="3" width="11" style="25" customWidth="1"/>
    <col min="4" max="4" width="3" style="26" customWidth="1"/>
    <col min="5" max="5" width="2.85546875" style="26" customWidth="1"/>
    <col min="6" max="6" width="2.5703125" style="26" customWidth="1"/>
    <col min="7" max="7" width="10.5703125" style="26" customWidth="1"/>
    <col min="8" max="8" width="10.5703125" style="31" customWidth="1"/>
    <col min="9" max="9" width="3.42578125" style="26" customWidth="1"/>
    <col min="10" max="10" width="2" style="26" customWidth="1"/>
    <col min="11" max="11" width="2" style="27" customWidth="1"/>
    <col min="12" max="12" width="10.42578125" style="23" bestFit="1" customWidth="1"/>
    <col min="13" max="13" width="7.85546875" style="24" customWidth="1"/>
    <col min="14" max="14" width="9.28515625" style="24" bestFit="1" customWidth="1"/>
    <col min="15" max="15" width="9.140625" style="17"/>
    <col min="16" max="16" width="9.140625" style="17" customWidth="1"/>
    <col min="17" max="32" width="9.140625" style="17"/>
    <col min="37" max="16384" width="9.140625" style="17"/>
  </cols>
  <sheetData>
    <row r="1" spans="1:27" x14ac:dyDescent="0.25">
      <c r="A1" s="333" t="s">
        <v>110</v>
      </c>
      <c r="B1" s="334"/>
      <c r="C1" s="335"/>
      <c r="G1" s="327" t="s">
        <v>47</v>
      </c>
      <c r="H1" s="328"/>
      <c r="L1" s="329" t="s">
        <v>95</v>
      </c>
      <c r="M1" s="330"/>
      <c r="N1" s="331"/>
    </row>
    <row r="2" spans="1:27" ht="26.25" x14ac:dyDescent="0.25">
      <c r="A2" s="36" t="s">
        <v>10</v>
      </c>
      <c r="B2" s="98" t="s">
        <v>49</v>
      </c>
      <c r="C2" s="37" t="s">
        <v>50</v>
      </c>
      <c r="F2" s="26" t="e">
        <f>VLOOKUP($A$2,,3,0)</f>
        <v>#N/A</v>
      </c>
      <c r="G2" s="34" t="s">
        <v>102</v>
      </c>
      <c r="H2" s="35" t="s">
        <v>51</v>
      </c>
      <c r="L2" s="88" t="s">
        <v>10</v>
      </c>
      <c r="M2" s="87" t="s">
        <v>49</v>
      </c>
      <c r="N2" s="89" t="s">
        <v>94</v>
      </c>
    </row>
    <row r="3" spans="1:27" x14ac:dyDescent="0.25">
      <c r="A3" s="23">
        <v>40588</v>
      </c>
      <c r="B3" s="99">
        <f t="shared" ref="B3:B66" si="0">VLOOKUP(A3,L:N,3,0)</f>
        <v>-46.355499000000002</v>
      </c>
      <c r="C3" s="28">
        <f>VLOOKUP(RefiUniverseIOSOASTable[[#This Row],[Date]],G:H,2,0)</f>
        <v>0.37471376000000001</v>
      </c>
      <c r="G3" s="29">
        <v>40548</v>
      </c>
      <c r="H3" s="30">
        <v>0.45873086000000002</v>
      </c>
      <c r="K3" s="17"/>
      <c r="L3" s="23">
        <v>40588</v>
      </c>
      <c r="M3" s="24" t="str">
        <f>[5]!YBHIST($L$1,L3,"LMMOAS","sec","")</f>
        <v>E</v>
      </c>
      <c r="N3" s="24">
        <v>-46.355499000000002</v>
      </c>
    </row>
    <row r="4" spans="1:27" ht="21" x14ac:dyDescent="0.25">
      <c r="A4" s="23">
        <v>40589</v>
      </c>
      <c r="B4" s="99">
        <f t="shared" si="0"/>
        <v>-59.443801999999998</v>
      </c>
      <c r="C4" s="28">
        <f>VLOOKUP(RefiUniverseIOSOASTable[[#This Row],[Date]],G:H,2,0)</f>
        <v>0.37473701999999998</v>
      </c>
      <c r="G4" s="29">
        <v>40549</v>
      </c>
      <c r="H4" s="30">
        <v>0.45929620999999998</v>
      </c>
      <c r="L4" s="23">
        <v>40589</v>
      </c>
      <c r="M4" s="24" t="str">
        <f>[5]!YBHIST($L$1,L4,"LMMOAS","sec","")</f>
        <v>E</v>
      </c>
      <c r="N4" s="24">
        <v>-59.443801999999998</v>
      </c>
      <c r="R4" s="332" t="s">
        <v>96</v>
      </c>
      <c r="S4" s="332"/>
      <c r="T4" s="332"/>
      <c r="U4" s="332"/>
      <c r="V4" s="332"/>
      <c r="W4" s="332"/>
      <c r="X4" s="332"/>
      <c r="Y4" s="332"/>
      <c r="Z4" s="332"/>
      <c r="AA4" s="332"/>
    </row>
    <row r="5" spans="1:27" x14ac:dyDescent="0.25">
      <c r="A5" s="23">
        <v>40590</v>
      </c>
      <c r="B5" s="99">
        <f t="shared" si="0"/>
        <v>-65.651900999999995</v>
      </c>
      <c r="C5" s="28">
        <f>VLOOKUP(RefiUniverseIOSOASTable[[#This Row],[Date]],G:H,2,0)</f>
        <v>0.38453948999999998</v>
      </c>
      <c r="G5" s="29">
        <v>40550</v>
      </c>
      <c r="H5" s="30">
        <v>0.48970402000000002</v>
      </c>
      <c r="L5" s="23">
        <v>40590</v>
      </c>
      <c r="M5" s="24" t="str">
        <f>[5]!YBHIST($L$1,L5,"LMMOAS","sec","")</f>
        <v>E</v>
      </c>
      <c r="N5" s="24">
        <v>-65.651900999999995</v>
      </c>
    </row>
    <row r="6" spans="1:27" x14ac:dyDescent="0.25">
      <c r="A6" s="23">
        <v>40591</v>
      </c>
      <c r="B6" s="99">
        <f t="shared" si="0"/>
        <v>-47.389000000000003</v>
      </c>
      <c r="C6" s="28">
        <f>VLOOKUP(RefiUniverseIOSOASTable[[#This Row],[Date]],G:H,2,0)</f>
        <v>0.39449687</v>
      </c>
      <c r="G6" s="29">
        <v>40553</v>
      </c>
      <c r="H6" s="30">
        <v>0.49035309999999999</v>
      </c>
      <c r="L6" s="23">
        <v>40591</v>
      </c>
      <c r="M6" s="24" t="str">
        <f>[5]!YBHIST($L$1,L6,"LMMOAS","sec","")</f>
        <v>E</v>
      </c>
      <c r="N6" s="24">
        <v>-47.389000000000003</v>
      </c>
    </row>
    <row r="7" spans="1:27" x14ac:dyDescent="0.25">
      <c r="A7" s="23">
        <v>40592</v>
      </c>
      <c r="B7" s="99">
        <f t="shared" si="0"/>
        <v>-51.927298999999998</v>
      </c>
      <c r="C7" s="28">
        <f>VLOOKUP(RefiUniverseIOSOASTable[[#This Row],[Date]],G:H,2,0)</f>
        <v>0.39445274000000002</v>
      </c>
      <c r="G7" s="29">
        <v>40554</v>
      </c>
      <c r="H7" s="30">
        <v>0.47527397999999998</v>
      </c>
      <c r="L7" s="23">
        <v>40592</v>
      </c>
      <c r="M7" s="24" t="str">
        <f>[5]!YBHIST($L$1,L7,"LMMOAS","sec","")</f>
        <v>E</v>
      </c>
      <c r="N7" s="24">
        <v>-51.927298999999998</v>
      </c>
    </row>
    <row r="8" spans="1:27" x14ac:dyDescent="0.25">
      <c r="A8" s="23">
        <v>40596</v>
      </c>
      <c r="B8" s="99">
        <f t="shared" si="0"/>
        <v>-36.043598000000003</v>
      </c>
      <c r="C8" s="28">
        <f>VLOOKUP(RefiUniverseIOSOASTable[[#This Row],[Date]],G:H,2,0)</f>
        <v>0.40597253999999999</v>
      </c>
      <c r="G8" s="29">
        <v>40555</v>
      </c>
      <c r="H8" s="30">
        <v>0.48977291000000001</v>
      </c>
      <c r="L8" s="23">
        <v>40596</v>
      </c>
      <c r="M8" s="24" t="str">
        <f>[5]!YBHIST($L$1,L8,"LMMOAS","sec","")</f>
        <v>E</v>
      </c>
      <c r="N8" s="24">
        <v>-36.043598000000003</v>
      </c>
    </row>
    <row r="9" spans="1:27" x14ac:dyDescent="0.25">
      <c r="A9" s="23">
        <v>40597</v>
      </c>
      <c r="B9" s="99">
        <f t="shared" si="0"/>
        <v>-40.838698999999998</v>
      </c>
      <c r="C9" s="28">
        <f>VLOOKUP(RefiUniverseIOSOASTable[[#This Row],[Date]],G:H,2,0)</f>
        <v>0.39485303999999999</v>
      </c>
      <c r="G9" s="29">
        <v>40556</v>
      </c>
      <c r="H9" s="30">
        <v>0.5063898</v>
      </c>
      <c r="L9" s="23">
        <v>40597</v>
      </c>
      <c r="M9" s="24" t="str">
        <f>[5]!YBHIST($L$1,L9,"LMMOAS","sec","")</f>
        <v>E</v>
      </c>
      <c r="N9" s="24">
        <v>-40.838698999999998</v>
      </c>
    </row>
    <row r="10" spans="1:27" x14ac:dyDescent="0.25">
      <c r="A10" s="23">
        <v>40598</v>
      </c>
      <c r="B10" s="99">
        <f t="shared" si="0"/>
        <v>-36.337600999999999</v>
      </c>
      <c r="C10" s="28">
        <f>VLOOKUP(RefiUniverseIOSOASTable[[#This Row],[Date]],G:H,2,0)</f>
        <v>0.40615958000000002</v>
      </c>
      <c r="G10" s="29">
        <v>40557</v>
      </c>
      <c r="H10" s="30">
        <v>0.50629082999999997</v>
      </c>
      <c r="L10" s="23">
        <v>40598</v>
      </c>
      <c r="M10" s="24" t="str">
        <f>[5]!YBHIST($L$1,L10,"LMMOAS","sec","")</f>
        <v>E</v>
      </c>
      <c r="N10" s="24">
        <v>-36.337600999999999</v>
      </c>
    </row>
    <row r="11" spans="1:27" x14ac:dyDescent="0.25">
      <c r="A11" s="23">
        <v>40599</v>
      </c>
      <c r="B11" s="99">
        <f t="shared" si="0"/>
        <v>-30.010598999999999</v>
      </c>
      <c r="C11" s="28">
        <f>VLOOKUP(RefiUniverseIOSOASTable[[#This Row],[Date]],G:H,2,0)</f>
        <v>0.40631909999999999</v>
      </c>
      <c r="G11" s="29">
        <v>40561</v>
      </c>
      <c r="H11" s="30">
        <v>0.48949714</v>
      </c>
      <c r="L11" s="23">
        <v>40599</v>
      </c>
      <c r="M11" s="24" t="str">
        <f>[5]!YBHIST($L$1,L11,"LMMOAS","sec","")</f>
        <v>E</v>
      </c>
      <c r="N11" s="24">
        <v>-30.010598999999999</v>
      </c>
    </row>
    <row r="12" spans="1:27" x14ac:dyDescent="0.25">
      <c r="A12" s="23">
        <v>40602</v>
      </c>
      <c r="B12" s="99">
        <f t="shared" si="0"/>
        <v>-27.406798999999999</v>
      </c>
      <c r="C12" s="28">
        <f>VLOOKUP(RefiUniverseIOSOASTable[[#This Row],[Date]],G:H,2,0)</f>
        <v>0.41896169</v>
      </c>
      <c r="G12" s="29">
        <v>40562</v>
      </c>
      <c r="H12" s="30">
        <v>0.47508681000000003</v>
      </c>
      <c r="L12" s="23">
        <v>40602</v>
      </c>
      <c r="M12" s="24" t="str">
        <f>[5]!YBHIST($L$1,L12,"LMMOAS","sec","")</f>
        <v>E</v>
      </c>
      <c r="N12" s="24">
        <v>-27.406798999999999</v>
      </c>
    </row>
    <row r="13" spans="1:27" x14ac:dyDescent="0.25">
      <c r="A13" s="23">
        <v>40603</v>
      </c>
      <c r="B13" s="99">
        <f t="shared" si="0"/>
        <v>-22.981199</v>
      </c>
      <c r="C13" s="28">
        <f>VLOOKUP(RefiUniverseIOSOASTable[[#This Row],[Date]],G:H,2,0)</f>
        <v>0.42811303000000001</v>
      </c>
      <c r="G13" s="29">
        <v>40563</v>
      </c>
      <c r="H13" s="30">
        <v>0.45875463</v>
      </c>
      <c r="L13" s="23">
        <v>40603</v>
      </c>
      <c r="M13" s="24" t="str">
        <f>[5]!YBHIST($L$1,L13,"LMMOAS","sec","")</f>
        <v>E</v>
      </c>
      <c r="N13" s="24">
        <v>-22.981199</v>
      </c>
    </row>
    <row r="14" spans="1:27" x14ac:dyDescent="0.25">
      <c r="A14" s="23">
        <v>40604</v>
      </c>
      <c r="B14" s="99">
        <f t="shared" si="0"/>
        <v>-28.412299999999998</v>
      </c>
      <c r="C14" s="28">
        <f>VLOOKUP(RefiUniverseIOSOASTable[[#This Row],[Date]],G:H,2,0)</f>
        <v>0.41599461999999998</v>
      </c>
      <c r="G14" s="29">
        <v>40564</v>
      </c>
      <c r="H14" s="30">
        <v>0.45921127</v>
      </c>
      <c r="L14" s="23">
        <v>40604</v>
      </c>
      <c r="M14" s="24" t="str">
        <f>[5]!YBHIST($L$1,L14,"LMMOAS","sec","")</f>
        <v>E</v>
      </c>
      <c r="N14" s="24">
        <v>-28.412299999999998</v>
      </c>
    </row>
    <row r="15" spans="1:27" x14ac:dyDescent="0.25">
      <c r="A15" s="23">
        <v>40605</v>
      </c>
      <c r="B15" s="99">
        <f t="shared" si="0"/>
        <v>-50.316001999999997</v>
      </c>
      <c r="C15" s="28">
        <f>VLOOKUP(RefiUniverseIOSOASTable[[#This Row],[Date]],G:H,2,0)</f>
        <v>0.40532078999999999</v>
      </c>
      <c r="G15" s="29">
        <v>40567</v>
      </c>
      <c r="H15" s="30">
        <v>0.45902878000000003</v>
      </c>
      <c r="L15" s="23">
        <v>40605</v>
      </c>
      <c r="M15" s="24" t="str">
        <f>[5]!YBHIST($L$1,L15,"LMMOAS","sec","")</f>
        <v>E</v>
      </c>
      <c r="N15" s="24">
        <v>-50.316001999999997</v>
      </c>
    </row>
    <row r="16" spans="1:27" x14ac:dyDescent="0.25">
      <c r="A16" s="23">
        <v>40606</v>
      </c>
      <c r="B16" s="99">
        <f t="shared" si="0"/>
        <v>-40.587898000000003</v>
      </c>
      <c r="C16" s="28">
        <f>VLOOKUP(RefiUniverseIOSOASTable[[#This Row],[Date]],G:H,2,0)</f>
        <v>0.42711855999999998</v>
      </c>
      <c r="G16" s="29">
        <v>40568</v>
      </c>
      <c r="H16" s="30">
        <v>0.47421418999999998</v>
      </c>
      <c r="L16" s="23">
        <v>40606</v>
      </c>
      <c r="M16" s="24" t="str">
        <f>[5]!YBHIST($L$1,L16,"LMMOAS","sec","")</f>
        <v>E</v>
      </c>
      <c r="N16" s="24">
        <v>-40.587898000000003</v>
      </c>
    </row>
    <row r="17" spans="1:14" x14ac:dyDescent="0.25">
      <c r="A17" s="23">
        <v>40609</v>
      </c>
      <c r="B17" s="99">
        <f t="shared" si="0"/>
        <v>-51.506900999999999</v>
      </c>
      <c r="C17" s="28">
        <f>VLOOKUP(RefiUniverseIOSOASTable[[#This Row],[Date]],G:H,2,0)</f>
        <v>0.41601725000000001</v>
      </c>
      <c r="G17" s="29">
        <v>40569</v>
      </c>
      <c r="H17" s="30">
        <v>0.45929620999999998</v>
      </c>
      <c r="L17" s="23">
        <v>40609</v>
      </c>
      <c r="M17" s="24" t="str">
        <f>[5]!YBHIST($L$1,L17,"LMMOAS","sec","")</f>
        <v>E</v>
      </c>
      <c r="N17" s="24">
        <v>-51.506900999999999</v>
      </c>
    </row>
    <row r="18" spans="1:14" x14ac:dyDescent="0.25">
      <c r="A18" s="23">
        <v>40610</v>
      </c>
      <c r="B18" s="99">
        <f t="shared" si="0"/>
        <v>-59.562099000000003</v>
      </c>
      <c r="C18" s="28">
        <f>VLOOKUP(RefiUniverseIOSOASTable[[#This Row],[Date]],G:H,2,0)</f>
        <v>0.41560861999999998</v>
      </c>
      <c r="G18" s="29">
        <v>40570</v>
      </c>
      <c r="H18" s="30">
        <v>0.47469988000000002</v>
      </c>
      <c r="L18" s="23">
        <v>40610</v>
      </c>
      <c r="M18" s="24" t="str">
        <f>[5]!YBHIST($L$1,L18,"LMMOAS","sec","")</f>
        <v>E</v>
      </c>
      <c r="N18" s="24">
        <v>-59.562099000000003</v>
      </c>
    </row>
    <row r="19" spans="1:14" x14ac:dyDescent="0.25">
      <c r="A19" s="23">
        <v>40611</v>
      </c>
      <c r="B19" s="99">
        <f t="shared" si="0"/>
        <v>-46.314200999999997</v>
      </c>
      <c r="C19" s="28">
        <f>VLOOKUP(RefiUniverseIOSOASTable[[#This Row],[Date]],G:H,2,0)</f>
        <v>0.42809636000000001</v>
      </c>
      <c r="G19" s="29">
        <v>40571</v>
      </c>
      <c r="H19" s="30">
        <v>0.48947844000000001</v>
      </c>
      <c r="L19" s="23">
        <v>40611</v>
      </c>
      <c r="M19" s="24" t="str">
        <f>[5]!YBHIST($L$1,L19,"LMMOAS","sec","")</f>
        <v>E</v>
      </c>
      <c r="N19" s="24">
        <v>-46.314200999999997</v>
      </c>
    </row>
    <row r="20" spans="1:14" x14ac:dyDescent="0.25">
      <c r="A20" s="23">
        <v>40612</v>
      </c>
      <c r="B20" s="99">
        <f t="shared" si="0"/>
        <v>-24.422799999999999</v>
      </c>
      <c r="C20" s="28">
        <f>VLOOKUP(RefiUniverseIOSOASTable[[#This Row],[Date]],G:H,2,0)</f>
        <v>0.44188180999999999</v>
      </c>
      <c r="G20" s="29">
        <v>40574</v>
      </c>
      <c r="H20" s="30">
        <v>0.47507767000000001</v>
      </c>
      <c r="L20" s="23">
        <v>40612</v>
      </c>
      <c r="M20" s="24" t="str">
        <f>[5]!YBHIST($L$1,L20,"LMMOAS","sec","")</f>
        <v>E</v>
      </c>
      <c r="N20" s="24">
        <v>-24.422799999999999</v>
      </c>
    </row>
    <row r="21" spans="1:14" x14ac:dyDescent="0.25">
      <c r="A21" s="23">
        <v>40613</v>
      </c>
      <c r="B21" s="99">
        <f t="shared" si="0"/>
        <v>-21.935101</v>
      </c>
      <c r="C21" s="28">
        <f>VLOOKUP(RefiUniverseIOSOASTable[[#This Row],[Date]],G:H,2,0)</f>
        <v>0.44165061</v>
      </c>
      <c r="G21" s="29">
        <v>40575</v>
      </c>
      <c r="H21" s="30">
        <v>0.40638649999999998</v>
      </c>
      <c r="L21" s="23">
        <v>40613</v>
      </c>
      <c r="M21" s="24" t="str">
        <f>[5]!YBHIST($L$1,L21,"LMMOAS","sec","")</f>
        <v>E</v>
      </c>
      <c r="N21" s="24">
        <v>-21.935101</v>
      </c>
    </row>
    <row r="22" spans="1:14" x14ac:dyDescent="0.25">
      <c r="A22" s="23">
        <v>40616</v>
      </c>
      <c r="B22" s="99">
        <f t="shared" si="0"/>
        <v>-36.973300999999999</v>
      </c>
      <c r="C22" s="28">
        <f>VLOOKUP(RefiUniverseIOSOASTable[[#This Row],[Date]],G:H,2,0)</f>
        <v>0.44236228</v>
      </c>
      <c r="G22" s="29">
        <v>40576</v>
      </c>
      <c r="H22" s="30">
        <v>0.39460266999999999</v>
      </c>
      <c r="L22" s="23">
        <v>40616</v>
      </c>
      <c r="M22" s="24" t="str">
        <f>[5]!YBHIST($L$1,L22,"LMMOAS","sec","")</f>
        <v>E</v>
      </c>
      <c r="N22" s="24">
        <v>-36.973300999999999</v>
      </c>
    </row>
    <row r="23" spans="1:14" x14ac:dyDescent="0.25">
      <c r="A23" s="23">
        <v>40617</v>
      </c>
      <c r="B23" s="99">
        <f t="shared" si="0"/>
        <v>-44.364699999999999</v>
      </c>
      <c r="C23" s="28">
        <f>VLOOKUP(RefiUniverseIOSOASTable[[#This Row],[Date]],G:H,2,0)</f>
        <v>0.45510324000000002</v>
      </c>
      <c r="G23" s="29">
        <v>40577</v>
      </c>
      <c r="H23" s="30">
        <v>0.38462478999999999</v>
      </c>
      <c r="L23" s="23">
        <v>40617</v>
      </c>
      <c r="M23" s="24" t="str">
        <f>[5]!YBHIST($L$1,L23,"LMMOAS","sec","")</f>
        <v>E</v>
      </c>
      <c r="N23" s="24">
        <v>-44.364699999999999</v>
      </c>
    </row>
    <row r="24" spans="1:14" x14ac:dyDescent="0.25">
      <c r="A24" s="23">
        <v>40618</v>
      </c>
      <c r="B24" s="99">
        <f t="shared" si="0"/>
        <v>-28.299199999999999</v>
      </c>
      <c r="C24" s="28">
        <f>VLOOKUP(RefiUniverseIOSOASTable[[#This Row],[Date]],G:H,2,0)</f>
        <v>0.47118146999999999</v>
      </c>
      <c r="G24" s="29">
        <v>40578</v>
      </c>
      <c r="H24" s="30">
        <v>0.37471559999999998</v>
      </c>
      <c r="L24" s="23">
        <v>40618</v>
      </c>
      <c r="M24" s="24" t="str">
        <f>[5]!YBHIST($L$1,L24,"LMMOAS","sec","")</f>
        <v>E</v>
      </c>
      <c r="N24" s="24">
        <v>-28.299199999999999</v>
      </c>
    </row>
    <row r="25" spans="1:14" x14ac:dyDescent="0.25">
      <c r="A25" s="23">
        <v>40619</v>
      </c>
      <c r="B25" s="99">
        <f t="shared" si="0"/>
        <v>-28.6996</v>
      </c>
      <c r="C25" s="28">
        <f>VLOOKUP(RefiUniverseIOSOASTable[[#This Row],[Date]],G:H,2,0)</f>
        <v>0.47056168999999998</v>
      </c>
      <c r="G25" s="29">
        <v>40581</v>
      </c>
      <c r="H25" s="30">
        <v>0.37455958</v>
      </c>
      <c r="L25" s="23">
        <v>40619</v>
      </c>
      <c r="M25" s="24" t="str">
        <f>[5]!YBHIST($L$1,L25,"LMMOAS","sec","")</f>
        <v>E</v>
      </c>
      <c r="N25" s="24">
        <v>-28.6996</v>
      </c>
    </row>
    <row r="26" spans="1:14" x14ac:dyDescent="0.25">
      <c r="A26" s="23">
        <v>40620</v>
      </c>
      <c r="B26" s="99">
        <f t="shared" si="0"/>
        <v>-31.032301</v>
      </c>
      <c r="C26" s="28">
        <f>VLOOKUP(RefiUniverseIOSOASTable[[#This Row],[Date]],G:H,2,0)</f>
        <v>0.45662005999999999</v>
      </c>
      <c r="G26" s="29">
        <v>40582</v>
      </c>
      <c r="H26" s="30">
        <v>0.36641017999999997</v>
      </c>
      <c r="L26" s="23">
        <v>40620</v>
      </c>
      <c r="M26" s="24" t="str">
        <f>[5]!YBHIST($L$1,L26,"LMMOAS","sec","")</f>
        <v>E</v>
      </c>
      <c r="N26" s="24">
        <v>-31.032301</v>
      </c>
    </row>
    <row r="27" spans="1:14" x14ac:dyDescent="0.25">
      <c r="A27" s="23">
        <v>40623</v>
      </c>
      <c r="B27" s="99">
        <f t="shared" si="0"/>
        <v>-39.778098999999997</v>
      </c>
      <c r="C27" s="28">
        <f>VLOOKUP(RefiUniverseIOSOASTable[[#This Row],[Date]],G:H,2,0)</f>
        <v>0.45555474000000001</v>
      </c>
      <c r="G27" s="29">
        <v>40583</v>
      </c>
      <c r="H27" s="30">
        <v>0.36652170000000001</v>
      </c>
      <c r="L27" s="23">
        <v>40623</v>
      </c>
      <c r="M27" s="24" t="str">
        <f>[5]!YBHIST($L$1,L27,"LMMOAS","sec","")</f>
        <v>E</v>
      </c>
      <c r="N27" s="24">
        <v>-39.778098999999997</v>
      </c>
    </row>
    <row r="28" spans="1:14" x14ac:dyDescent="0.25">
      <c r="A28" s="23">
        <v>40624</v>
      </c>
      <c r="B28" s="99">
        <f t="shared" si="0"/>
        <v>-39.322800000000001</v>
      </c>
      <c r="C28" s="28">
        <f>VLOOKUP(RefiUniverseIOSOASTable[[#This Row],[Date]],G:H,2,0)</f>
        <v>0.4420114</v>
      </c>
      <c r="G28" s="29">
        <v>40584</v>
      </c>
      <c r="H28" s="30">
        <v>0.36614190000000002</v>
      </c>
      <c r="L28" s="23">
        <v>40624</v>
      </c>
      <c r="M28" s="24" t="str">
        <f>[5]!YBHIST($L$1,L28,"LMMOAS","sec","")</f>
        <v>E</v>
      </c>
      <c r="N28" s="24">
        <v>-39.322800000000001</v>
      </c>
    </row>
    <row r="29" spans="1:14" x14ac:dyDescent="0.25">
      <c r="A29" s="23">
        <v>40625</v>
      </c>
      <c r="B29" s="99">
        <f t="shared" si="0"/>
        <v>-41.5625</v>
      </c>
      <c r="C29" s="28">
        <f>VLOOKUP(RefiUniverseIOSOASTable[[#This Row],[Date]],G:H,2,0)</f>
        <v>0.42781614000000001</v>
      </c>
      <c r="G29" s="29">
        <v>40585</v>
      </c>
      <c r="H29" s="30">
        <v>0.37446929000000001</v>
      </c>
      <c r="L29" s="23">
        <v>40625</v>
      </c>
      <c r="M29" s="24" t="str">
        <f>[5]!YBHIST($L$1,L29,"LMMOAS","sec","")</f>
        <v>E</v>
      </c>
      <c r="N29" s="24">
        <v>-41.5625</v>
      </c>
    </row>
    <row r="30" spans="1:14" x14ac:dyDescent="0.25">
      <c r="A30" s="23">
        <v>40626</v>
      </c>
      <c r="B30" s="99">
        <f t="shared" si="0"/>
        <v>-49.425499000000002</v>
      </c>
      <c r="C30" s="28">
        <f>VLOOKUP(RefiUniverseIOSOASTable[[#This Row],[Date]],G:H,2,0)</f>
        <v>0.42768158000000001</v>
      </c>
      <c r="G30" s="29">
        <v>40588</v>
      </c>
      <c r="H30" s="30">
        <v>0.37471376000000001</v>
      </c>
      <c r="L30" s="23">
        <v>40626</v>
      </c>
      <c r="M30" s="24" t="str">
        <f>[5]!YBHIST($L$1,L30,"LMMOAS","sec","")</f>
        <v>E</v>
      </c>
      <c r="N30" s="24">
        <v>-49.425499000000002</v>
      </c>
    </row>
    <row r="31" spans="1:14" x14ac:dyDescent="0.25">
      <c r="A31" s="23">
        <v>40627</v>
      </c>
      <c r="B31" s="99">
        <f t="shared" si="0"/>
        <v>-64.829696999999996</v>
      </c>
      <c r="C31" s="28">
        <f>VLOOKUP(RefiUniverseIOSOASTable[[#This Row],[Date]],G:H,2,0)</f>
        <v>0.41572194000000001</v>
      </c>
      <c r="G31" s="29">
        <v>40589</v>
      </c>
      <c r="H31" s="30">
        <v>0.37473701999999998</v>
      </c>
      <c r="L31" s="23">
        <v>40627</v>
      </c>
      <c r="M31" s="24" t="str">
        <f>[5]!YBHIST($L$1,L31,"LMMOAS","sec","")</f>
        <v>E</v>
      </c>
      <c r="N31" s="24">
        <v>-64.829696999999996</v>
      </c>
    </row>
    <row r="32" spans="1:14" x14ac:dyDescent="0.25">
      <c r="A32" s="23">
        <v>40630</v>
      </c>
      <c r="B32" s="99">
        <f t="shared" si="0"/>
        <v>-77.691399000000004</v>
      </c>
      <c r="C32" s="28">
        <f>VLOOKUP(RefiUniverseIOSOASTable[[#This Row],[Date]],G:H,2,0)</f>
        <v>0.41571658</v>
      </c>
      <c r="G32" s="29">
        <v>40590</v>
      </c>
      <c r="H32" s="30">
        <v>0.38453948999999998</v>
      </c>
      <c r="L32" s="23">
        <v>40630</v>
      </c>
      <c r="M32" s="24" t="str">
        <f>[5]!YBHIST($L$1,L32,"LMMOAS","sec","")</f>
        <v>E</v>
      </c>
      <c r="N32" s="24">
        <v>-77.691399000000004</v>
      </c>
    </row>
    <row r="33" spans="1:14" x14ac:dyDescent="0.25">
      <c r="A33" s="23">
        <v>40631</v>
      </c>
      <c r="B33" s="99">
        <f t="shared" si="0"/>
        <v>-85.883797000000001</v>
      </c>
      <c r="C33" s="28">
        <f>VLOOKUP(RefiUniverseIOSOASTable[[#This Row],[Date]],G:H,2,0)</f>
        <v>0.40544264000000002</v>
      </c>
      <c r="G33" s="29">
        <v>40591</v>
      </c>
      <c r="H33" s="30">
        <v>0.39449687</v>
      </c>
      <c r="L33" s="23">
        <v>40631</v>
      </c>
      <c r="M33" s="24" t="str">
        <f>[5]!YBHIST($L$1,L33,"LMMOAS","sec","")</f>
        <v>E</v>
      </c>
      <c r="N33" s="24">
        <v>-85.883797000000001</v>
      </c>
    </row>
    <row r="34" spans="1:14" x14ac:dyDescent="0.25">
      <c r="A34" s="23">
        <v>40632</v>
      </c>
      <c r="B34" s="99">
        <f t="shared" si="0"/>
        <v>-84.886803</v>
      </c>
      <c r="C34" s="28">
        <f>VLOOKUP(RefiUniverseIOSOASTable[[#This Row],[Date]],G:H,2,0)</f>
        <v>0.42781614000000001</v>
      </c>
      <c r="G34" s="29">
        <v>40592</v>
      </c>
      <c r="H34" s="30">
        <v>0.39445274000000002</v>
      </c>
      <c r="L34" s="23">
        <v>40632</v>
      </c>
      <c r="M34" s="24" t="str">
        <f>[5]!YBHIST($L$1,L34,"LMMOAS","sec","")</f>
        <v>E</v>
      </c>
      <c r="N34" s="24">
        <v>-84.886803</v>
      </c>
    </row>
    <row r="35" spans="1:14" x14ac:dyDescent="0.25">
      <c r="A35" s="23">
        <v>40633</v>
      </c>
      <c r="B35" s="99">
        <f t="shared" si="0"/>
        <v>-86.372497999999993</v>
      </c>
      <c r="C35" s="28">
        <f>VLOOKUP(RefiUniverseIOSOASTable[[#This Row],[Date]],G:H,2,0)</f>
        <v>0.42787865000000003</v>
      </c>
      <c r="G35" s="29">
        <v>40596</v>
      </c>
      <c r="H35" s="30">
        <v>0.40597253999999999</v>
      </c>
      <c r="L35" s="23">
        <v>40633</v>
      </c>
      <c r="M35" s="24" t="str">
        <f>[5]!YBHIST($L$1,L35,"LMMOAS","sec","")</f>
        <v>E</v>
      </c>
      <c r="N35" s="24">
        <v>-86.372497999999993</v>
      </c>
    </row>
    <row r="36" spans="1:14" x14ac:dyDescent="0.25">
      <c r="A36" s="23">
        <v>40634</v>
      </c>
      <c r="B36" s="99">
        <f t="shared" si="0"/>
        <v>-92.224402999999995</v>
      </c>
      <c r="C36" s="28">
        <f>VLOOKUP(RefiUniverseIOSOASTable[[#This Row],[Date]],G:H,2,0)</f>
        <v>0.42393007999999999</v>
      </c>
      <c r="G36" s="29">
        <v>40597</v>
      </c>
      <c r="H36" s="30">
        <v>0.39485303999999999</v>
      </c>
      <c r="L36" s="23">
        <v>40634</v>
      </c>
      <c r="M36" s="24" t="str">
        <f>[5]!YBHIST($L$1,L36,"LMMOAS","sec","")</f>
        <v>E</v>
      </c>
      <c r="N36" s="24">
        <v>-92.224402999999995</v>
      </c>
    </row>
    <row r="37" spans="1:14" x14ac:dyDescent="0.25">
      <c r="A37" s="23">
        <v>40637</v>
      </c>
      <c r="B37" s="99">
        <f t="shared" si="0"/>
        <v>-88.982001999999994</v>
      </c>
      <c r="C37" s="28">
        <f>VLOOKUP(RefiUniverseIOSOASTable[[#This Row],[Date]],G:H,2,0)</f>
        <v>0.42393428</v>
      </c>
      <c r="G37" s="29">
        <v>40598</v>
      </c>
      <c r="H37" s="30">
        <v>0.40615958000000002</v>
      </c>
      <c r="L37" s="23">
        <v>40637</v>
      </c>
      <c r="M37" s="24" t="str">
        <f>[5]!YBHIST($L$1,L37,"LMMOAS","sec","")</f>
        <v>E</v>
      </c>
      <c r="N37" s="24">
        <v>-88.982001999999994</v>
      </c>
    </row>
    <row r="38" spans="1:14" x14ac:dyDescent="0.25">
      <c r="A38" s="23">
        <v>40638</v>
      </c>
      <c r="B38" s="99">
        <f t="shared" si="0"/>
        <v>-105.489304</v>
      </c>
      <c r="C38" s="28">
        <f>VLOOKUP(RefiUniverseIOSOASTable[[#This Row],[Date]],G:H,2,0)</f>
        <v>0</v>
      </c>
      <c r="G38" s="29">
        <v>40599</v>
      </c>
      <c r="H38" s="30">
        <v>0.40631909999999999</v>
      </c>
      <c r="L38" s="23">
        <v>40638</v>
      </c>
      <c r="M38" s="24" t="str">
        <f>[5]!YBHIST($L$1,L38,"LMMOAS","sec","")</f>
        <v>E</v>
      </c>
      <c r="N38" s="24">
        <v>-105.489304</v>
      </c>
    </row>
    <row r="39" spans="1:14" x14ac:dyDescent="0.25">
      <c r="A39" s="23">
        <v>40639</v>
      </c>
      <c r="B39" s="99">
        <f t="shared" si="0"/>
        <v>-121.661102</v>
      </c>
      <c r="C39" s="28">
        <f>VLOOKUP(RefiUniverseIOSOASTable[[#This Row],[Date]],G:H,2,0)</f>
        <v>0.41152464</v>
      </c>
      <c r="G39" s="29">
        <v>40602</v>
      </c>
      <c r="H39" s="30">
        <v>0.41896169</v>
      </c>
      <c r="L39" s="23">
        <v>40639</v>
      </c>
      <c r="M39" s="24" t="str">
        <f>[5]!YBHIST($L$1,L39,"LMMOAS","sec","")</f>
        <v>E</v>
      </c>
      <c r="N39" s="24">
        <v>-121.661102</v>
      </c>
    </row>
    <row r="40" spans="1:14" x14ac:dyDescent="0.25">
      <c r="A40" s="23">
        <v>40640</v>
      </c>
      <c r="B40" s="99">
        <f t="shared" si="0"/>
        <v>-130.50590500000001</v>
      </c>
      <c r="C40" s="28">
        <f>VLOOKUP(RefiUniverseIOSOASTable[[#This Row],[Date]],G:H,2,0)</f>
        <v>0.41153044</v>
      </c>
      <c r="G40" s="29">
        <v>40603</v>
      </c>
      <c r="H40" s="30">
        <v>0.42811303000000001</v>
      </c>
      <c r="L40" s="23">
        <v>40640</v>
      </c>
      <c r="M40" s="24" t="str">
        <f>[5]!YBHIST($L$1,L40,"LMMOAS","sec","")</f>
        <v>E</v>
      </c>
      <c r="N40" s="24">
        <v>-130.50590500000001</v>
      </c>
    </row>
    <row r="41" spans="1:14" x14ac:dyDescent="0.25">
      <c r="A41" s="23">
        <v>40641</v>
      </c>
      <c r="B41" s="99">
        <f t="shared" si="0"/>
        <v>-135.06170700000001</v>
      </c>
      <c r="C41" s="28">
        <f>VLOOKUP(RefiUniverseIOSOASTable[[#This Row],[Date]],G:H,2,0)</f>
        <v>0.41149723999999999</v>
      </c>
      <c r="G41" s="29">
        <v>40604</v>
      </c>
      <c r="H41" s="30">
        <v>0.41599461999999998</v>
      </c>
      <c r="L41" s="23">
        <v>40641</v>
      </c>
      <c r="M41" s="24" t="str">
        <f>[5]!YBHIST($L$1,L41,"LMMOAS","sec","")</f>
        <v>E</v>
      </c>
      <c r="N41" s="24">
        <v>-135.06170700000001</v>
      </c>
    </row>
    <row r="42" spans="1:14" x14ac:dyDescent="0.25">
      <c r="A42" s="23">
        <v>40644</v>
      </c>
      <c r="B42" s="99">
        <f t="shared" si="0"/>
        <v>-141.42529300000001</v>
      </c>
      <c r="C42" s="28">
        <f>VLOOKUP(RefiUniverseIOSOASTable[[#This Row],[Date]],G:H,2,0)</f>
        <v>0.41152464</v>
      </c>
      <c r="G42" s="29">
        <v>40605</v>
      </c>
      <c r="H42" s="30">
        <v>0.40532078999999999</v>
      </c>
      <c r="L42" s="23">
        <v>40644</v>
      </c>
      <c r="M42" s="24" t="str">
        <f>[5]!YBHIST($L$1,L42,"LMMOAS","sec","")</f>
        <v>E</v>
      </c>
      <c r="N42" s="24">
        <v>-141.42529300000001</v>
      </c>
    </row>
    <row r="43" spans="1:14" x14ac:dyDescent="0.25">
      <c r="A43" s="23">
        <v>40645</v>
      </c>
      <c r="B43" s="99">
        <f t="shared" si="0"/>
        <v>-137.64359999999999</v>
      </c>
      <c r="C43" s="28">
        <f>VLOOKUP(RefiUniverseIOSOASTable[[#This Row],[Date]],G:H,2,0)</f>
        <v>0.42377826000000002</v>
      </c>
      <c r="G43" s="29">
        <v>40606</v>
      </c>
      <c r="H43" s="30">
        <v>0.42711855999999998</v>
      </c>
      <c r="L43" s="23">
        <v>40645</v>
      </c>
      <c r="M43" s="24" t="str">
        <f>[5]!YBHIST($L$1,L43,"LMMOAS","sec","")</f>
        <v>E</v>
      </c>
      <c r="N43" s="24">
        <v>-137.64359999999999</v>
      </c>
    </row>
    <row r="44" spans="1:14" x14ac:dyDescent="0.25">
      <c r="A44" s="23">
        <v>40646</v>
      </c>
      <c r="B44" s="99">
        <f t="shared" si="0"/>
        <v>-137.808899</v>
      </c>
      <c r="C44" s="28">
        <f>VLOOKUP(RefiUniverseIOSOASTable[[#This Row],[Date]],G:H,2,0)</f>
        <v>0.42427152000000001</v>
      </c>
      <c r="G44" s="29">
        <v>40609</v>
      </c>
      <c r="H44" s="30">
        <v>0.41601725000000001</v>
      </c>
      <c r="L44" s="23">
        <v>40646</v>
      </c>
      <c r="M44" s="24" t="str">
        <f>[5]!YBHIST($L$1,L44,"LMMOAS","sec","")</f>
        <v>E</v>
      </c>
      <c r="N44" s="24">
        <v>-137.808899</v>
      </c>
    </row>
    <row r="45" spans="1:14" x14ac:dyDescent="0.25">
      <c r="A45" s="23">
        <v>40647</v>
      </c>
      <c r="B45" s="99">
        <f t="shared" si="0"/>
        <v>-137.074997</v>
      </c>
      <c r="C45" s="28">
        <f>VLOOKUP(RefiUniverseIOSOASTable[[#This Row],[Date]],G:H,2,0)</f>
        <v>0.42416569999999998</v>
      </c>
      <c r="G45" s="29">
        <v>40610</v>
      </c>
      <c r="H45" s="30">
        <v>0.41560861999999998</v>
      </c>
      <c r="L45" s="23">
        <v>40647</v>
      </c>
      <c r="M45" s="24" t="str">
        <f>[5]!YBHIST($L$1,L45,"LMMOAS","sec","")</f>
        <v>E</v>
      </c>
      <c r="N45" s="24">
        <v>-137.074997</v>
      </c>
    </row>
    <row r="46" spans="1:14" x14ac:dyDescent="0.25">
      <c r="A46" s="23">
        <v>40648</v>
      </c>
      <c r="B46" s="99">
        <f t="shared" si="0"/>
        <v>-124.151802</v>
      </c>
      <c r="C46" s="28">
        <f>VLOOKUP(RefiUniverseIOSOASTable[[#This Row],[Date]],G:H,2,0)</f>
        <v>0.43912464000000001</v>
      </c>
      <c r="G46" s="29">
        <v>40611</v>
      </c>
      <c r="H46" s="30">
        <v>0.42809636000000001</v>
      </c>
      <c r="L46" s="23">
        <v>40648</v>
      </c>
      <c r="M46" s="24" t="str">
        <f>[5]!YBHIST($L$1,L46,"LMMOAS","sec","")</f>
        <v>E</v>
      </c>
      <c r="N46" s="24">
        <v>-124.151802</v>
      </c>
    </row>
    <row r="47" spans="1:14" x14ac:dyDescent="0.25">
      <c r="A47" s="23">
        <v>40651</v>
      </c>
      <c r="B47" s="99">
        <f t="shared" si="0"/>
        <v>115.686897</v>
      </c>
      <c r="C47" s="28">
        <f>VLOOKUP(RefiUniverseIOSOASTable[[#This Row],[Date]],G:H,2,0)</f>
        <v>0.45308884999999999</v>
      </c>
      <c r="G47" s="29">
        <v>40612</v>
      </c>
      <c r="H47" s="30">
        <v>0.44188180999999999</v>
      </c>
      <c r="L47" s="23">
        <v>40651</v>
      </c>
      <c r="M47" s="24" t="str">
        <f>[5]!YBHIST($L$1,L47,"LMMOAS","sec","")</f>
        <v>E</v>
      </c>
      <c r="N47" s="24">
        <v>115.686897</v>
      </c>
    </row>
    <row r="48" spans="1:14" x14ac:dyDescent="0.25">
      <c r="A48" s="23">
        <v>40652</v>
      </c>
      <c r="B48" s="99">
        <f t="shared" si="0"/>
        <v>-111.029999</v>
      </c>
      <c r="C48" s="28">
        <f>VLOOKUP(RefiUniverseIOSOASTable[[#This Row],[Date]],G:H,2,0)</f>
        <v>0.45337409000000001</v>
      </c>
      <c r="G48" s="29">
        <v>40613</v>
      </c>
      <c r="H48" s="30">
        <v>0.44165061</v>
      </c>
      <c r="L48" s="23">
        <v>40652</v>
      </c>
      <c r="M48" s="24" t="str">
        <f>[5]!YBHIST($L$1,L48,"LMMOAS","sec","")</f>
        <v>E</v>
      </c>
      <c r="N48" s="24">
        <v>-111.029999</v>
      </c>
    </row>
    <row r="49" spans="1:14" x14ac:dyDescent="0.25">
      <c r="A49" s="23">
        <v>40653</v>
      </c>
      <c r="B49" s="99">
        <f t="shared" si="0"/>
        <v>-120.20839700000001</v>
      </c>
      <c r="C49" s="28">
        <f>VLOOKUP(RefiUniverseIOSOASTable[[#This Row],[Date]],G:H,2,0)</f>
        <v>0.43867378000000001</v>
      </c>
      <c r="G49" s="29">
        <v>40616</v>
      </c>
      <c r="H49" s="30">
        <v>0.44236228</v>
      </c>
      <c r="L49" s="23">
        <v>40653</v>
      </c>
      <c r="M49" s="24" t="str">
        <f>[5]!YBHIST($L$1,L49,"LMMOAS","sec","")</f>
        <v>E</v>
      </c>
      <c r="N49" s="24">
        <v>-120.20839700000001</v>
      </c>
    </row>
    <row r="50" spans="1:14" x14ac:dyDescent="0.25">
      <c r="A50" s="23">
        <v>40654</v>
      </c>
      <c r="B50" s="99">
        <f t="shared" si="0"/>
        <v>-119.152901</v>
      </c>
      <c r="C50" s="28">
        <f>VLOOKUP(RefiUniverseIOSOASTable[[#This Row],[Date]],G:H,2,0)</f>
        <v>0.43866958</v>
      </c>
      <c r="G50" s="29">
        <v>40617</v>
      </c>
      <c r="H50" s="30">
        <v>0.45510324000000002</v>
      </c>
      <c r="L50" s="23">
        <v>40654</v>
      </c>
      <c r="M50" s="24" t="str">
        <f>[5]!YBHIST($L$1,L50,"LMMOAS","sec","")</f>
        <v>E</v>
      </c>
      <c r="N50" s="24">
        <v>-119.152901</v>
      </c>
    </row>
    <row r="51" spans="1:14" x14ac:dyDescent="0.25">
      <c r="A51" s="23">
        <v>40658</v>
      </c>
      <c r="B51" s="99">
        <f t="shared" si="0"/>
        <v>-117.247803</v>
      </c>
      <c r="C51" s="28">
        <f>VLOOKUP(RefiUniverseIOSOASTable[[#This Row],[Date]],G:H,2,0)</f>
        <v>0.45252938999999998</v>
      </c>
      <c r="G51" s="29">
        <v>40618</v>
      </c>
      <c r="H51" s="30">
        <v>0.47118146999999999</v>
      </c>
      <c r="L51" s="23">
        <v>40658</v>
      </c>
      <c r="M51" s="24" t="str">
        <f>[5]!YBHIST($L$1,L51,"LMMOAS","sec","")</f>
        <v>E</v>
      </c>
      <c r="N51" s="24">
        <v>-117.247803</v>
      </c>
    </row>
    <row r="52" spans="1:14" x14ac:dyDescent="0.25">
      <c r="A52" s="23">
        <v>40659</v>
      </c>
      <c r="B52" s="99">
        <f t="shared" si="0"/>
        <v>-116.952499</v>
      </c>
      <c r="C52" s="28">
        <f>VLOOKUP(RefiUniverseIOSOASTable[[#This Row],[Date]],G:H,2,0)</f>
        <v>0.45350610000000002</v>
      </c>
      <c r="G52" s="29">
        <v>40619</v>
      </c>
      <c r="H52" s="30">
        <v>0.47056168999999998</v>
      </c>
      <c r="L52" s="23">
        <v>40659</v>
      </c>
      <c r="M52" s="24" t="str">
        <f>[5]!YBHIST($L$1,L52,"LMMOAS","sec","")</f>
        <v>E</v>
      </c>
      <c r="N52" s="24">
        <v>-116.952499</v>
      </c>
    </row>
    <row r="53" spans="1:14" x14ac:dyDescent="0.25">
      <c r="A53" s="23">
        <v>40660</v>
      </c>
      <c r="B53" s="99">
        <f t="shared" si="0"/>
        <v>-117.538498</v>
      </c>
      <c r="C53" s="28">
        <f>VLOOKUP(RefiUniverseIOSOASTable[[#This Row],[Date]],G:H,2,0)</f>
        <v>0.43912464000000001</v>
      </c>
      <c r="G53" s="29">
        <v>40620</v>
      </c>
      <c r="H53" s="30">
        <v>0.45662005999999999</v>
      </c>
      <c r="L53" s="23">
        <v>40660</v>
      </c>
      <c r="M53" s="24" t="str">
        <f>[5]!YBHIST($L$1,L53,"LMMOAS","sec","")</f>
        <v>E</v>
      </c>
      <c r="N53" s="24">
        <v>-117.538498</v>
      </c>
    </row>
    <row r="54" spans="1:14" x14ac:dyDescent="0.25">
      <c r="A54" s="23">
        <v>40661</v>
      </c>
      <c r="B54" s="99">
        <f t="shared" si="0"/>
        <v>-103.995903</v>
      </c>
      <c r="C54" s="28">
        <f>VLOOKUP(RefiUniverseIOSOASTable[[#This Row],[Date]],G:H,2,0)</f>
        <v>0.45374013000000002</v>
      </c>
      <c r="G54" s="29">
        <v>40623</v>
      </c>
      <c r="H54" s="30">
        <v>0.45555474000000001</v>
      </c>
      <c r="L54" s="23">
        <v>40661</v>
      </c>
      <c r="M54" s="24" t="str">
        <f>[5]!YBHIST($L$1,L54,"LMMOAS","sec","")</f>
        <v>E</v>
      </c>
      <c r="N54" s="24">
        <v>-103.995903</v>
      </c>
    </row>
    <row r="55" spans="1:14" x14ac:dyDescent="0.25">
      <c r="A55" s="23">
        <v>40662</v>
      </c>
      <c r="B55" s="99">
        <f t="shared" si="0"/>
        <v>-106.533096</v>
      </c>
      <c r="C55" s="28">
        <f>VLOOKUP(RefiUniverseIOSOASTable[[#This Row],[Date]],G:H,2,0)</f>
        <v>0.46921691999999998</v>
      </c>
      <c r="G55" s="29">
        <v>40624</v>
      </c>
      <c r="H55" s="30">
        <v>0.4420114</v>
      </c>
      <c r="L55" s="23">
        <v>40662</v>
      </c>
      <c r="M55" s="24" t="str">
        <f>[5]!YBHIST($L$1,L55,"LMMOAS","sec","")</f>
        <v>E</v>
      </c>
      <c r="N55" s="24">
        <v>-106.533096</v>
      </c>
    </row>
    <row r="56" spans="1:14" x14ac:dyDescent="0.25">
      <c r="A56" s="23">
        <v>40665</v>
      </c>
      <c r="B56" s="99">
        <f t="shared" si="0"/>
        <v>-108.476501</v>
      </c>
      <c r="C56" s="28">
        <f>VLOOKUP(RefiUniverseIOSOASTable[[#This Row],[Date]],G:H,2,0)</f>
        <v>0.46807221999999998</v>
      </c>
      <c r="G56" s="29">
        <v>40625</v>
      </c>
      <c r="H56" s="30">
        <v>0.42781614000000001</v>
      </c>
      <c r="L56" s="23">
        <v>40665</v>
      </c>
      <c r="M56" s="24" t="str">
        <f>[5]!YBHIST($L$1,L56,"LMMOAS","sec","")</f>
        <v>E</v>
      </c>
      <c r="N56" s="24">
        <v>-108.476501</v>
      </c>
    </row>
    <row r="57" spans="1:14" x14ac:dyDescent="0.25">
      <c r="A57" s="23">
        <v>40666</v>
      </c>
      <c r="B57" s="99">
        <f t="shared" si="0"/>
        <v>-108.627403</v>
      </c>
      <c r="C57" s="28">
        <f>VLOOKUP(RefiUniverseIOSOASTable[[#This Row],[Date]],G:H,2,0)</f>
        <v>0.48533172000000002</v>
      </c>
      <c r="G57" s="29">
        <v>40626</v>
      </c>
      <c r="H57" s="30">
        <v>0.42768158000000001</v>
      </c>
      <c r="L57" s="23">
        <v>40666</v>
      </c>
      <c r="M57" s="24" t="str">
        <f>[5]!YBHIST($L$1,L57,"LMMOAS","sec","")</f>
        <v>E</v>
      </c>
      <c r="N57" s="24">
        <v>-108.627403</v>
      </c>
    </row>
    <row r="58" spans="1:14" x14ac:dyDescent="0.25">
      <c r="A58" s="23">
        <v>40667</v>
      </c>
      <c r="B58" s="99">
        <f t="shared" si="0"/>
        <v>-100.710098</v>
      </c>
      <c r="C58" s="28">
        <f>VLOOKUP(RefiUniverseIOSOASTable[[#This Row],[Date]],G:H,2,0)</f>
        <v>0.48538147999999998</v>
      </c>
      <c r="G58" s="29">
        <v>40627</v>
      </c>
      <c r="H58" s="30">
        <v>0.41572194000000001</v>
      </c>
      <c r="L58" s="23">
        <v>40667</v>
      </c>
      <c r="M58" s="24" t="str">
        <f>[5]!YBHIST($L$1,L58,"LMMOAS","sec","")</f>
        <v>E</v>
      </c>
      <c r="N58" s="24">
        <v>-100.710098</v>
      </c>
    </row>
    <row r="59" spans="1:14" x14ac:dyDescent="0.25">
      <c r="A59" s="23">
        <v>40668</v>
      </c>
      <c r="B59" s="99">
        <f t="shared" si="0"/>
        <v>-93.175597999999994</v>
      </c>
      <c r="C59" s="28">
        <f>VLOOKUP(RefiUniverseIOSOASTable[[#This Row],[Date]],G:H,2,0)</f>
        <v>0.50110697999999998</v>
      </c>
      <c r="G59" s="29">
        <v>40630</v>
      </c>
      <c r="H59" s="30">
        <v>0.41571658</v>
      </c>
      <c r="L59" s="23">
        <v>40668</v>
      </c>
      <c r="M59" s="24" t="str">
        <f>[5]!YBHIST($L$1,L59,"LMMOAS","sec","")</f>
        <v>E</v>
      </c>
      <c r="N59" s="24">
        <v>-93.175597999999994</v>
      </c>
    </row>
    <row r="60" spans="1:14" x14ac:dyDescent="0.25">
      <c r="A60" s="23">
        <v>40669</v>
      </c>
      <c r="B60" s="99">
        <f t="shared" si="0"/>
        <v>-103.90570099999999</v>
      </c>
      <c r="C60" s="28">
        <f>VLOOKUP(RefiUniverseIOSOASTable[[#This Row],[Date]],G:H,2,0)</f>
        <v>0.50154398</v>
      </c>
      <c r="G60" s="29">
        <v>40631</v>
      </c>
      <c r="H60" s="30">
        <v>0.40544264000000002</v>
      </c>
      <c r="L60" s="23">
        <v>40669</v>
      </c>
      <c r="M60" s="24" t="str">
        <f>[5]!YBHIST($L$1,L60,"LMMOAS","sec","")</f>
        <v>E</v>
      </c>
      <c r="N60" s="24">
        <v>-103.90570099999999</v>
      </c>
    </row>
    <row r="61" spans="1:14" x14ac:dyDescent="0.25">
      <c r="A61" s="23">
        <v>40672</v>
      </c>
      <c r="B61" s="99">
        <f t="shared" si="0"/>
        <v>-101.403999</v>
      </c>
      <c r="C61" s="28">
        <f>VLOOKUP(RefiUniverseIOSOASTable[[#This Row],[Date]],G:H,2,0)</f>
        <v>0.50191478</v>
      </c>
      <c r="G61" s="29">
        <v>40632</v>
      </c>
      <c r="H61" s="30">
        <v>0.42781614000000001</v>
      </c>
      <c r="L61" s="23">
        <v>40672</v>
      </c>
      <c r="M61" s="24" t="str">
        <f>[5]!YBHIST($L$1,L61,"LMMOAS","sec","")</f>
        <v>E</v>
      </c>
      <c r="N61" s="24">
        <v>-101.403999</v>
      </c>
    </row>
    <row r="62" spans="1:14" x14ac:dyDescent="0.25">
      <c r="A62" s="23">
        <v>40673</v>
      </c>
      <c r="B62" s="99">
        <f t="shared" si="0"/>
        <v>-114.08669999999999</v>
      </c>
      <c r="C62" s="28">
        <f>VLOOKUP(RefiUniverseIOSOASTable[[#This Row],[Date]],G:H,2,0)</f>
        <v>0.48651697999999999</v>
      </c>
      <c r="G62" s="29">
        <v>40633</v>
      </c>
      <c r="H62" s="30">
        <v>0.42787865000000003</v>
      </c>
      <c r="L62" s="23">
        <v>40673</v>
      </c>
      <c r="M62" s="24" t="str">
        <f>[5]!YBHIST($L$1,L62,"LMMOAS","sec","")</f>
        <v>E</v>
      </c>
      <c r="N62" s="24">
        <v>-114.08669999999999</v>
      </c>
    </row>
    <row r="63" spans="1:14" x14ac:dyDescent="0.25">
      <c r="A63" s="23">
        <v>40674</v>
      </c>
      <c r="B63" s="99">
        <f t="shared" si="0"/>
        <v>-111.4729</v>
      </c>
      <c r="C63" s="28">
        <f>VLOOKUP(RefiUniverseIOSOASTable[[#This Row],[Date]],G:H,2,0)</f>
        <v>0.50089607000000003</v>
      </c>
      <c r="G63" s="29">
        <v>40634</v>
      </c>
      <c r="H63" s="30">
        <v>0.42393007999999999</v>
      </c>
      <c r="L63" s="23">
        <v>40674</v>
      </c>
      <c r="M63" s="24" t="str">
        <f>[5]!YBHIST($L$1,L63,"LMMOAS","sec","")</f>
        <v>E</v>
      </c>
      <c r="N63" s="24">
        <v>-111.4729</v>
      </c>
    </row>
    <row r="64" spans="1:14" x14ac:dyDescent="0.25">
      <c r="A64" s="23">
        <v>40675</v>
      </c>
      <c r="B64" s="99">
        <f t="shared" si="0"/>
        <v>-129.59599299999999</v>
      </c>
      <c r="C64" s="28">
        <f>VLOOKUP(RefiUniverseIOSOASTable[[#This Row],[Date]],G:H,2,0)</f>
        <v>0.48620906000000003</v>
      </c>
      <c r="G64" s="29">
        <v>40637</v>
      </c>
      <c r="H64" s="30">
        <v>0.42393428</v>
      </c>
      <c r="L64" s="23">
        <v>40675</v>
      </c>
      <c r="M64" s="24" t="str">
        <f>[5]!YBHIST($L$1,L64,"LMMOAS","sec","")</f>
        <v>E</v>
      </c>
      <c r="N64" s="24">
        <v>-129.59599299999999</v>
      </c>
    </row>
    <row r="65" spans="1:14" x14ac:dyDescent="0.25">
      <c r="A65" s="23">
        <v>40676</v>
      </c>
      <c r="B65" s="99">
        <f t="shared" si="0"/>
        <v>-121.444801</v>
      </c>
      <c r="C65" s="28">
        <f>VLOOKUP(RefiUniverseIOSOASTable[[#This Row],[Date]],G:H,2,0)</f>
        <v>0.50083153000000002</v>
      </c>
      <c r="G65" s="29">
        <v>40638</v>
      </c>
      <c r="H65" s="30">
        <v>0</v>
      </c>
      <c r="L65" s="23">
        <v>40676</v>
      </c>
      <c r="M65" s="24" t="str">
        <f>[5]!YBHIST($L$1,L65,"LMMOAS","sec","")</f>
        <v>E</v>
      </c>
      <c r="N65" s="24">
        <v>-121.444801</v>
      </c>
    </row>
    <row r="66" spans="1:14" x14ac:dyDescent="0.25">
      <c r="A66" s="23">
        <v>40679</v>
      </c>
      <c r="B66" s="99">
        <f t="shared" si="0"/>
        <v>-113.47380099999999</v>
      </c>
      <c r="C66" s="28">
        <f>VLOOKUP(RefiUniverseIOSOASTable[[#This Row],[Date]],G:H,2,0)</f>
        <v>0.50110739000000004</v>
      </c>
      <c r="G66" s="29">
        <v>40639</v>
      </c>
      <c r="H66" s="30">
        <v>0.41152464</v>
      </c>
      <c r="L66" s="23">
        <v>40679</v>
      </c>
      <c r="M66" s="24" t="str">
        <f>[5]!YBHIST($L$1,L66,"LMMOAS","sec","")</f>
        <v>E</v>
      </c>
      <c r="N66" s="24">
        <v>-113.47380099999999</v>
      </c>
    </row>
    <row r="67" spans="1:14" x14ac:dyDescent="0.25">
      <c r="A67" s="23">
        <v>40680</v>
      </c>
      <c r="B67" s="99">
        <f t="shared" ref="B67:B130" si="1">VLOOKUP(A67,L:N,3,0)</f>
        <v>-108.28649900000001</v>
      </c>
      <c r="C67" s="28">
        <f>VLOOKUP(RefiUniverseIOSOASTable[[#This Row],[Date]],G:H,2,0)</f>
        <v>0.50182983000000003</v>
      </c>
      <c r="G67" s="29">
        <v>40640</v>
      </c>
      <c r="H67" s="30">
        <v>0.41153044</v>
      </c>
      <c r="L67" s="23">
        <v>40680</v>
      </c>
      <c r="M67" s="24" t="str">
        <f>[5]!YBHIST($L$1,L67,"LMMOAS","sec","")</f>
        <v>E</v>
      </c>
      <c r="N67" s="24">
        <v>-108.28649900000001</v>
      </c>
    </row>
    <row r="68" spans="1:14" x14ac:dyDescent="0.25">
      <c r="A68" s="23">
        <v>40681</v>
      </c>
      <c r="B68" s="99">
        <f t="shared" si="1"/>
        <v>-122.6054</v>
      </c>
      <c r="C68" s="28">
        <f>VLOOKUP(RefiUniverseIOSOASTable[[#This Row],[Date]],G:H,2,0)</f>
        <v>0.50091065000000001</v>
      </c>
      <c r="G68" s="29">
        <v>40641</v>
      </c>
      <c r="H68" s="30">
        <v>0.41149723999999999</v>
      </c>
      <c r="L68" s="23">
        <v>40681</v>
      </c>
      <c r="M68" s="24" t="str">
        <f>[5]!YBHIST($L$1,L68,"LMMOAS","sec","")</f>
        <v>E</v>
      </c>
      <c r="N68" s="24">
        <v>-122.6054</v>
      </c>
    </row>
    <row r="69" spans="1:14" x14ac:dyDescent="0.25">
      <c r="A69" s="23">
        <v>40682</v>
      </c>
      <c r="B69" s="99">
        <f t="shared" si="1"/>
        <v>-130.94000199999999</v>
      </c>
      <c r="C69" s="28">
        <f>VLOOKUP(RefiUniverseIOSOASTable[[#This Row],[Date]],G:H,2,0)</f>
        <v>0.50083195000000003</v>
      </c>
      <c r="G69" s="29">
        <v>40644</v>
      </c>
      <c r="H69" s="30">
        <v>0.41152464</v>
      </c>
      <c r="L69" s="23">
        <v>40682</v>
      </c>
      <c r="M69" s="24" t="str">
        <f>[5]!YBHIST($L$1,L69,"LMMOAS","sec","")</f>
        <v>E</v>
      </c>
      <c r="N69" s="24">
        <v>-130.94000199999999</v>
      </c>
    </row>
    <row r="70" spans="1:14" x14ac:dyDescent="0.25">
      <c r="A70" s="23">
        <v>40683</v>
      </c>
      <c r="B70" s="99">
        <f t="shared" si="1"/>
        <v>-142.17790199999999</v>
      </c>
      <c r="C70" s="28">
        <f>VLOOKUP(RefiUniverseIOSOASTable[[#This Row],[Date]],G:H,2,0)</f>
        <v>0.50109324</v>
      </c>
      <c r="G70" s="29">
        <v>40645</v>
      </c>
      <c r="H70" s="30">
        <v>0.42377826000000002</v>
      </c>
      <c r="L70" s="23">
        <v>40683</v>
      </c>
      <c r="M70" s="24" t="str">
        <f>[5]!YBHIST($L$1,L70,"LMMOAS","sec","")</f>
        <v>E</v>
      </c>
      <c r="N70" s="24">
        <v>-142.17790199999999</v>
      </c>
    </row>
    <row r="71" spans="1:14" x14ac:dyDescent="0.25">
      <c r="A71" s="23">
        <v>40686</v>
      </c>
      <c r="B71" s="99">
        <f t="shared" si="1"/>
        <v>-151.290604</v>
      </c>
      <c r="C71" s="28">
        <f>VLOOKUP(RefiUniverseIOSOASTable[[#This Row],[Date]],G:H,2,0)</f>
        <v>0.50091876999999996</v>
      </c>
      <c r="G71" s="29">
        <v>40646</v>
      </c>
      <c r="H71" s="30">
        <v>0.42427152000000001</v>
      </c>
      <c r="L71" s="23">
        <v>40686</v>
      </c>
      <c r="M71" s="24" t="str">
        <f>[5]!YBHIST($L$1,L71,"LMMOAS","sec","")</f>
        <v>E</v>
      </c>
      <c r="N71" s="24">
        <v>-151.290604</v>
      </c>
    </row>
    <row r="72" spans="1:14" x14ac:dyDescent="0.25">
      <c r="A72" s="23">
        <v>40687</v>
      </c>
      <c r="B72" s="99">
        <f t="shared" si="1"/>
        <v>-167.628601</v>
      </c>
      <c r="C72" s="28">
        <f>VLOOKUP(RefiUniverseIOSOASTable[[#This Row],[Date]],G:H,2,0)</f>
        <v>0.50135222999999995</v>
      </c>
      <c r="G72" s="29">
        <v>40647</v>
      </c>
      <c r="H72" s="30">
        <v>0.42416569999999998</v>
      </c>
      <c r="L72" s="23">
        <v>40687</v>
      </c>
      <c r="M72" s="24" t="str">
        <f>[5]!YBHIST($L$1,L72,"LMMOAS","sec","")</f>
        <v>E</v>
      </c>
      <c r="N72" s="24">
        <v>-167.628601</v>
      </c>
    </row>
    <row r="73" spans="1:14" x14ac:dyDescent="0.25">
      <c r="A73" s="23">
        <v>40688</v>
      </c>
      <c r="B73" s="99">
        <f t="shared" si="1"/>
        <v>-164.972702</v>
      </c>
      <c r="C73" s="28">
        <f>VLOOKUP(RefiUniverseIOSOASTable[[#This Row],[Date]],G:H,2,0)</f>
        <v>0.50209694999999999</v>
      </c>
      <c r="G73" s="29">
        <v>40648</v>
      </c>
      <c r="H73" s="30">
        <v>0.43912464000000001</v>
      </c>
      <c r="L73" s="23">
        <v>40688</v>
      </c>
      <c r="M73" s="24" t="str">
        <f>[5]!YBHIST($L$1,L73,"LMMOAS","sec","")</f>
        <v>E</v>
      </c>
      <c r="N73" s="24">
        <v>-164.972702</v>
      </c>
    </row>
    <row r="74" spans="1:14" x14ac:dyDescent="0.25">
      <c r="A74" s="23">
        <v>40689</v>
      </c>
      <c r="B74" s="99">
        <f t="shared" si="1"/>
        <v>-144.80439799999999</v>
      </c>
      <c r="C74" s="28">
        <f>VLOOKUP(RefiUniverseIOSOASTable[[#This Row],[Date]],G:H,2,0)</f>
        <v>0.52597855000000004</v>
      </c>
      <c r="G74" s="29">
        <v>40651</v>
      </c>
      <c r="H74" s="30">
        <v>0.45308884999999999</v>
      </c>
      <c r="L74" s="23">
        <v>40689</v>
      </c>
      <c r="M74" s="24" t="str">
        <f>[5]!YBHIST($L$1,L74,"LMMOAS","sec","")</f>
        <v>E</v>
      </c>
      <c r="N74" s="24">
        <v>-144.80439799999999</v>
      </c>
    </row>
    <row r="75" spans="1:14" x14ac:dyDescent="0.25">
      <c r="A75" s="23">
        <v>40690</v>
      </c>
      <c r="B75" s="99">
        <f t="shared" si="1"/>
        <v>-146.529404</v>
      </c>
      <c r="C75" s="28">
        <f>VLOOKUP(RefiUniverseIOSOASTable[[#This Row],[Date]],G:H,2,0)</f>
        <v>0.52390283000000004</v>
      </c>
      <c r="G75" s="29">
        <v>40652</v>
      </c>
      <c r="H75" s="30">
        <v>0.45337409000000001</v>
      </c>
      <c r="L75" s="23">
        <v>40690</v>
      </c>
      <c r="M75" s="24" t="str">
        <f>[5]!YBHIST($L$1,L75,"LMMOAS","sec","")</f>
        <v>E</v>
      </c>
      <c r="N75" s="24">
        <v>-146.529404</v>
      </c>
    </row>
    <row r="76" spans="1:14" x14ac:dyDescent="0.25">
      <c r="A76" s="23">
        <v>40694</v>
      </c>
      <c r="B76" s="99">
        <f t="shared" si="1"/>
        <v>-144.807907</v>
      </c>
      <c r="C76" s="28">
        <f>VLOOKUP(RefiUniverseIOSOASTable[[#This Row],[Date]],G:H,2,0)</f>
        <v>0.52390303999999999</v>
      </c>
      <c r="G76" s="29">
        <v>40653</v>
      </c>
      <c r="H76" s="30">
        <v>0.43867378000000001</v>
      </c>
      <c r="L76" s="23">
        <v>40694</v>
      </c>
      <c r="M76" s="24" t="str">
        <f>[5]!YBHIST($L$1,L76,"LMMOAS","sec","")</f>
        <v>E</v>
      </c>
      <c r="N76" s="24">
        <v>-144.807907</v>
      </c>
    </row>
    <row r="77" spans="1:14" x14ac:dyDescent="0.25">
      <c r="A77" s="23">
        <v>40695</v>
      </c>
      <c r="B77" s="99">
        <f t="shared" si="1"/>
        <v>-129.80059800000001</v>
      </c>
      <c r="C77" s="28">
        <f>VLOOKUP(RefiUniverseIOSOASTable[[#This Row],[Date]],G:H,2,0)</f>
        <v>0.55179807000000003</v>
      </c>
      <c r="G77" s="29">
        <v>40654</v>
      </c>
      <c r="H77" s="30">
        <v>0.43866958</v>
      </c>
      <c r="L77" s="23">
        <v>40695</v>
      </c>
      <c r="M77" s="24" t="str">
        <f>[5]!YBHIST($L$1,L77,"LMMOAS","sec","")</f>
        <v>E</v>
      </c>
      <c r="N77" s="24">
        <v>-129.80059800000001</v>
      </c>
    </row>
    <row r="78" spans="1:14" x14ac:dyDescent="0.25">
      <c r="A78" s="23">
        <v>40696</v>
      </c>
      <c r="B78" s="99">
        <f t="shared" si="1"/>
        <v>-146.11729399999999</v>
      </c>
      <c r="C78" s="28">
        <f>VLOOKUP(RefiUniverseIOSOASTable[[#This Row],[Date]],G:H,2,0)</f>
        <v>0.53074023000000004</v>
      </c>
      <c r="G78" s="29">
        <v>40658</v>
      </c>
      <c r="H78" s="30">
        <v>0.45252938999999998</v>
      </c>
      <c r="L78" s="23">
        <v>40696</v>
      </c>
      <c r="M78" s="24" t="str">
        <f>[5]!YBHIST($L$1,L78,"LMMOAS","sec","")</f>
        <v>E</v>
      </c>
      <c r="N78" s="24">
        <v>-146.11729399999999</v>
      </c>
    </row>
    <row r="79" spans="1:14" x14ac:dyDescent="0.25">
      <c r="A79" s="23">
        <v>40697</v>
      </c>
      <c r="B79" s="99">
        <f t="shared" si="1"/>
        <v>-154.878693</v>
      </c>
      <c r="C79" s="28">
        <f>VLOOKUP(RefiUniverseIOSOASTable[[#This Row],[Date]],G:H,2,0)</f>
        <v>0.54936010999999996</v>
      </c>
      <c r="G79" s="29">
        <v>40659</v>
      </c>
      <c r="H79" s="30">
        <v>0.45350610000000002</v>
      </c>
      <c r="L79" s="23">
        <v>40697</v>
      </c>
      <c r="M79" s="24" t="str">
        <f>[5]!YBHIST($L$1,L79,"LMMOAS","sec","")</f>
        <v>E</v>
      </c>
      <c r="N79" s="24">
        <v>-154.878693</v>
      </c>
    </row>
    <row r="80" spans="1:14" x14ac:dyDescent="0.25">
      <c r="A80" s="23">
        <v>40700</v>
      </c>
      <c r="B80" s="99">
        <f t="shared" si="1"/>
        <v>-167.74659700000001</v>
      </c>
      <c r="C80" s="28">
        <f>VLOOKUP(RefiUniverseIOSOASTable[[#This Row],[Date]],G:H,2,0)</f>
        <v>0.53136567999999995</v>
      </c>
      <c r="G80" s="29">
        <v>40660</v>
      </c>
      <c r="H80" s="30">
        <v>0.43912464000000001</v>
      </c>
      <c r="L80" s="23">
        <v>40700</v>
      </c>
      <c r="M80" s="24" t="str">
        <f>[5]!YBHIST($L$1,L80,"LMMOAS","sec","")</f>
        <v>E</v>
      </c>
      <c r="N80" s="24">
        <v>-167.74659700000001</v>
      </c>
    </row>
    <row r="81" spans="1:14" x14ac:dyDescent="0.25">
      <c r="A81" s="23">
        <v>40701</v>
      </c>
      <c r="B81" s="99">
        <f t="shared" si="1"/>
        <v>-180.83670000000001</v>
      </c>
      <c r="C81" s="28">
        <f>VLOOKUP(RefiUniverseIOSOASTable[[#This Row],[Date]],G:H,2,0)</f>
        <v>0.54934874</v>
      </c>
      <c r="G81" s="29">
        <v>40661</v>
      </c>
      <c r="H81" s="30">
        <v>0.45374013000000002</v>
      </c>
      <c r="L81" s="23">
        <v>40701</v>
      </c>
      <c r="M81" s="24" t="str">
        <f>[5]!YBHIST($L$1,L81,"LMMOAS","sec","")</f>
        <v>E</v>
      </c>
      <c r="N81" s="24">
        <v>-180.83670000000001</v>
      </c>
    </row>
    <row r="82" spans="1:14" x14ac:dyDescent="0.25">
      <c r="A82" s="23">
        <v>40702</v>
      </c>
      <c r="B82" s="99">
        <f t="shared" si="1"/>
        <v>-159.42250100000001</v>
      </c>
      <c r="C82" s="28">
        <f>VLOOKUP(RefiUniverseIOSOASTable[[#This Row],[Date]],G:H,2,0)</f>
        <v>0.55282467999999996</v>
      </c>
      <c r="G82" s="29">
        <v>40662</v>
      </c>
      <c r="H82" s="30">
        <v>0.46921691999999998</v>
      </c>
      <c r="L82" s="23">
        <v>40702</v>
      </c>
      <c r="M82" s="24" t="str">
        <f>[5]!YBHIST($L$1,L82,"LMMOAS","sec","")</f>
        <v>E</v>
      </c>
      <c r="N82" s="24">
        <v>-159.42250100000001</v>
      </c>
    </row>
    <row r="83" spans="1:14" x14ac:dyDescent="0.25">
      <c r="A83" s="23">
        <v>40703</v>
      </c>
      <c r="B83" s="99">
        <f t="shared" si="1"/>
        <v>-165.55149800000001</v>
      </c>
      <c r="C83" s="28">
        <f>VLOOKUP(RefiUniverseIOSOASTable[[#This Row],[Date]],G:H,2,0)</f>
        <v>0.55067248999999996</v>
      </c>
      <c r="G83" s="29">
        <v>40665</v>
      </c>
      <c r="H83" s="30">
        <v>0.46807221999999998</v>
      </c>
      <c r="L83" s="23">
        <v>40703</v>
      </c>
      <c r="M83" s="24" t="str">
        <f>[5]!YBHIST($L$1,L83,"LMMOAS","sec","")</f>
        <v>E</v>
      </c>
      <c r="N83" s="24">
        <v>-165.55149800000001</v>
      </c>
    </row>
    <row r="84" spans="1:14" x14ac:dyDescent="0.25">
      <c r="A84" s="23">
        <v>40704</v>
      </c>
      <c r="B84" s="99">
        <f t="shared" si="1"/>
        <v>-153.711502</v>
      </c>
      <c r="C84" s="28">
        <f>VLOOKUP(RefiUniverseIOSOASTable[[#This Row],[Date]],G:H,2,0)</f>
        <v>0.55067164000000002</v>
      </c>
      <c r="G84" s="29">
        <v>40666</v>
      </c>
      <c r="H84" s="30">
        <v>0.48533172000000002</v>
      </c>
      <c r="L84" s="23">
        <v>40704</v>
      </c>
      <c r="M84" s="24" t="str">
        <f>[5]!YBHIST($L$1,L84,"LMMOAS","sec","")</f>
        <v>E</v>
      </c>
      <c r="N84" s="24">
        <v>-153.711502</v>
      </c>
    </row>
    <row r="85" spans="1:14" x14ac:dyDescent="0.25">
      <c r="A85" s="23">
        <v>40707</v>
      </c>
      <c r="B85" s="99">
        <f t="shared" si="1"/>
        <v>-153.46620200000001</v>
      </c>
      <c r="C85" s="28">
        <f>VLOOKUP(RefiUniverseIOSOASTable[[#This Row],[Date]],G:H,2,0)</f>
        <v>0.54950226000000002</v>
      </c>
      <c r="G85" s="29">
        <v>40667</v>
      </c>
      <c r="H85" s="30">
        <v>0.48538147999999998</v>
      </c>
      <c r="L85" s="23">
        <v>40707</v>
      </c>
      <c r="M85" s="24" t="str">
        <f>[5]!YBHIST($L$1,L85,"LMMOAS","sec","")</f>
        <v>E</v>
      </c>
      <c r="N85" s="24">
        <v>-153.46620200000001</v>
      </c>
    </row>
    <row r="86" spans="1:14" x14ac:dyDescent="0.25">
      <c r="A86" s="23">
        <v>40708</v>
      </c>
      <c r="B86" s="99">
        <f t="shared" si="1"/>
        <v>-184.65269499999999</v>
      </c>
      <c r="C86" s="28">
        <f>VLOOKUP(RefiUniverseIOSOASTable[[#This Row],[Date]],G:H,2,0)</f>
        <v>0.52747087000000004</v>
      </c>
      <c r="G86" s="29">
        <v>40668</v>
      </c>
      <c r="H86" s="30">
        <v>0.50110697999999998</v>
      </c>
      <c r="L86" s="23">
        <v>40708</v>
      </c>
      <c r="M86" s="24" t="str">
        <f>[5]!YBHIST($L$1,L86,"LMMOAS","sec","")</f>
        <v>E</v>
      </c>
      <c r="N86" s="24">
        <v>-184.65269499999999</v>
      </c>
    </row>
    <row r="87" spans="1:14" x14ac:dyDescent="0.25">
      <c r="A87" s="23">
        <v>40709</v>
      </c>
      <c r="B87" s="99">
        <f t="shared" si="1"/>
        <v>-165.41760300000001</v>
      </c>
      <c r="C87" s="28">
        <f>VLOOKUP(RefiUniverseIOSOASTable[[#This Row],[Date]],G:H,2,0)</f>
        <v>0.55086939000000001</v>
      </c>
      <c r="G87" s="29">
        <v>40669</v>
      </c>
      <c r="H87" s="30">
        <v>0.50154398</v>
      </c>
      <c r="L87" s="23">
        <v>40709</v>
      </c>
      <c r="M87" s="24" t="str">
        <f>[5]!YBHIST($L$1,L87,"LMMOAS","sec","")</f>
        <v>E</v>
      </c>
      <c r="N87" s="24">
        <v>-165.41760300000001</v>
      </c>
    </row>
    <row r="88" spans="1:14" x14ac:dyDescent="0.25">
      <c r="A88" s="23">
        <v>40710</v>
      </c>
      <c r="B88" s="99">
        <f t="shared" si="1"/>
        <v>-143.43150299999999</v>
      </c>
      <c r="C88" s="28">
        <f>VLOOKUP(RefiUniverseIOSOASTable[[#This Row],[Date]],G:H,2,0)</f>
        <v>0.55197180999999995</v>
      </c>
      <c r="G88" s="29">
        <v>40672</v>
      </c>
      <c r="H88" s="30">
        <v>0.50191478</v>
      </c>
      <c r="L88" s="23">
        <v>40710</v>
      </c>
      <c r="M88" s="24" t="str">
        <f>[5]!YBHIST($L$1,L88,"LMMOAS","sec","")</f>
        <v>E</v>
      </c>
      <c r="N88" s="24">
        <v>-143.43150299999999</v>
      </c>
    </row>
    <row r="89" spans="1:14" x14ac:dyDescent="0.25">
      <c r="A89" s="23">
        <v>40711</v>
      </c>
      <c r="B89" s="99">
        <f t="shared" si="1"/>
        <v>-152.50889599999999</v>
      </c>
      <c r="C89" s="28">
        <f>VLOOKUP(RefiUniverseIOSOASTable[[#This Row],[Date]],G:H,2,0)</f>
        <v>0.55086939000000001</v>
      </c>
      <c r="G89" s="29">
        <v>40673</v>
      </c>
      <c r="H89" s="30">
        <v>0.48651697999999999</v>
      </c>
      <c r="L89" s="23">
        <v>40711</v>
      </c>
      <c r="M89" s="24" t="str">
        <f>[5]!YBHIST($L$1,L89,"LMMOAS","sec","")</f>
        <v>E</v>
      </c>
      <c r="N89" s="24">
        <v>-152.50889599999999</v>
      </c>
    </row>
    <row r="90" spans="1:14" x14ac:dyDescent="0.25">
      <c r="A90" s="23">
        <v>40714</v>
      </c>
      <c r="B90" s="99">
        <f t="shared" si="1"/>
        <v>-150.42700199999999</v>
      </c>
      <c r="C90" s="28">
        <f>VLOOKUP(RefiUniverseIOSOASTable[[#This Row],[Date]],G:H,2,0)</f>
        <v>0.54935948000000001</v>
      </c>
      <c r="G90" s="29">
        <v>40674</v>
      </c>
      <c r="H90" s="30">
        <v>0.50089607000000003</v>
      </c>
      <c r="L90" s="23">
        <v>40714</v>
      </c>
      <c r="M90" s="24" t="str">
        <f>[5]!YBHIST($L$1,L90,"LMMOAS","sec","")</f>
        <v>E</v>
      </c>
      <c r="N90" s="24">
        <v>-150.42700199999999</v>
      </c>
    </row>
    <row r="91" spans="1:14" x14ac:dyDescent="0.25">
      <c r="A91" s="23">
        <v>40715</v>
      </c>
      <c r="B91" s="99">
        <f t="shared" si="1"/>
        <v>-142.10060100000001</v>
      </c>
      <c r="C91" s="28">
        <f>VLOOKUP(RefiUniverseIOSOASTable[[#This Row],[Date]],G:H,2,0)</f>
        <v>0.53136441000000001</v>
      </c>
      <c r="G91" s="29">
        <v>40675</v>
      </c>
      <c r="H91" s="30">
        <v>0.48620906000000003</v>
      </c>
      <c r="L91" s="23">
        <v>40715</v>
      </c>
      <c r="M91" s="24" t="str">
        <f>[5]!YBHIST($L$1,L91,"LMMOAS","sec","")</f>
        <v>E</v>
      </c>
      <c r="N91" s="24">
        <v>-142.10060100000001</v>
      </c>
    </row>
    <row r="92" spans="1:14" x14ac:dyDescent="0.25">
      <c r="A92" s="23">
        <v>40716</v>
      </c>
      <c r="B92" s="99">
        <f t="shared" si="1"/>
        <v>-147.61360199999999</v>
      </c>
      <c r="C92" s="28">
        <f>VLOOKUP(RefiUniverseIOSOASTable[[#This Row],[Date]],G:H,2,0)</f>
        <v>0.53103694999999995</v>
      </c>
      <c r="G92" s="29">
        <v>40676</v>
      </c>
      <c r="H92" s="30">
        <v>0.50083153000000002</v>
      </c>
      <c r="L92" s="23">
        <v>40716</v>
      </c>
      <c r="M92" s="24" t="str">
        <f>[5]!YBHIST($L$1,L92,"LMMOAS","sec","")</f>
        <v>E</v>
      </c>
      <c r="N92" s="24">
        <v>-147.61360199999999</v>
      </c>
    </row>
    <row r="93" spans="1:14" x14ac:dyDescent="0.25">
      <c r="A93" s="23">
        <v>40717</v>
      </c>
      <c r="B93" s="99">
        <f t="shared" si="1"/>
        <v>-126.6576</v>
      </c>
      <c r="C93" s="28">
        <f>VLOOKUP(RefiUniverseIOSOASTable[[#This Row],[Date]],G:H,2,0)</f>
        <v>0.55273687000000005</v>
      </c>
      <c r="G93" s="29">
        <v>40679</v>
      </c>
      <c r="H93" s="30">
        <v>0.50110739000000004</v>
      </c>
      <c r="L93" s="23">
        <v>40717</v>
      </c>
      <c r="M93" s="24" t="str">
        <f>[5]!YBHIST($L$1,L93,"LMMOAS","sec","")</f>
        <v>E</v>
      </c>
      <c r="N93" s="24">
        <v>-126.6576</v>
      </c>
    </row>
    <row r="94" spans="1:14" x14ac:dyDescent="0.25">
      <c r="A94" s="23">
        <v>40718</v>
      </c>
      <c r="B94" s="99">
        <f t="shared" si="1"/>
        <v>-114.576103</v>
      </c>
      <c r="C94" s="28">
        <f>VLOOKUP(RefiUniverseIOSOASTable[[#This Row],[Date]],G:H,2,0)</f>
        <v>0.55282467999999996</v>
      </c>
      <c r="G94" s="29">
        <v>40680</v>
      </c>
      <c r="H94" s="30">
        <v>0.50182983000000003</v>
      </c>
      <c r="L94" s="23">
        <v>40718</v>
      </c>
      <c r="M94" s="24" t="str">
        <f>[5]!YBHIST($L$1,L94,"LMMOAS","sec","")</f>
        <v>E</v>
      </c>
      <c r="N94" s="24">
        <v>-114.576103</v>
      </c>
    </row>
    <row r="95" spans="1:14" x14ac:dyDescent="0.25">
      <c r="A95" s="23">
        <v>40721</v>
      </c>
      <c r="B95" s="99">
        <f t="shared" si="1"/>
        <v>-126.025299</v>
      </c>
      <c r="C95" s="28">
        <f>VLOOKUP(RefiUniverseIOSOASTable[[#This Row],[Date]],G:H,2,0)</f>
        <v>0.55037365999999999</v>
      </c>
      <c r="G95" s="29">
        <v>40681</v>
      </c>
      <c r="H95" s="30">
        <v>0.50091065000000001</v>
      </c>
      <c r="L95" s="23">
        <v>40721</v>
      </c>
      <c r="M95" s="24" t="str">
        <f>[5]!YBHIST($L$1,L95,"LMMOAS","sec","")</f>
        <v>E</v>
      </c>
      <c r="N95" s="24">
        <v>-126.025299</v>
      </c>
    </row>
    <row r="96" spans="1:14" x14ac:dyDescent="0.25">
      <c r="A96" s="23">
        <v>40722</v>
      </c>
      <c r="B96" s="99">
        <f t="shared" si="1"/>
        <v>-149.566406</v>
      </c>
      <c r="C96" s="28">
        <f>VLOOKUP(RefiUniverseIOSOASTable[[#This Row],[Date]],G:H,2,0)</f>
        <v>0.50637301999999995</v>
      </c>
      <c r="G96" s="29">
        <v>40682</v>
      </c>
      <c r="H96" s="30">
        <v>0.50083195000000003</v>
      </c>
      <c r="L96" s="23">
        <v>40722</v>
      </c>
      <c r="M96" s="24" t="str">
        <f>[5]!YBHIST($L$1,L96,"LMMOAS","sec","")</f>
        <v>E</v>
      </c>
      <c r="N96" s="24">
        <v>-149.566406</v>
      </c>
    </row>
    <row r="97" spans="1:14" x14ac:dyDescent="0.25">
      <c r="A97" s="23">
        <v>40723</v>
      </c>
      <c r="B97" s="99">
        <f t="shared" si="1"/>
        <v>-167.92739900000001</v>
      </c>
      <c r="C97" s="28">
        <f>VLOOKUP(RefiUniverseIOSOASTable[[#This Row],[Date]],G:H,2,0)</f>
        <v>0.50583771</v>
      </c>
      <c r="G97" s="29">
        <v>40683</v>
      </c>
      <c r="H97" s="30">
        <v>0.50109324</v>
      </c>
      <c r="L97" s="23">
        <v>40723</v>
      </c>
      <c r="M97" s="24" t="str">
        <f>[5]!YBHIST($L$1,L97,"LMMOAS","sec","")</f>
        <v>E</v>
      </c>
      <c r="N97" s="24">
        <v>-167.92739900000001</v>
      </c>
    </row>
    <row r="98" spans="1:14" x14ac:dyDescent="0.25">
      <c r="A98" s="23">
        <v>40724</v>
      </c>
      <c r="B98" s="99">
        <f t="shared" si="1"/>
        <v>-184.590103</v>
      </c>
      <c r="C98" s="28">
        <f>VLOOKUP(RefiUniverseIOSOASTable[[#This Row],[Date]],G:H,2,0)</f>
        <v>0.50471571000000004</v>
      </c>
      <c r="G98" s="29">
        <v>40686</v>
      </c>
      <c r="H98" s="30">
        <v>0.50091876999999996</v>
      </c>
      <c r="L98" s="23">
        <v>40724</v>
      </c>
      <c r="M98" s="24" t="str">
        <f>[5]!YBHIST($L$1,L98,"LMMOAS","sec","")</f>
        <v>E</v>
      </c>
      <c r="N98" s="24">
        <v>-184.590103</v>
      </c>
    </row>
    <row r="99" spans="1:14" x14ac:dyDescent="0.25">
      <c r="A99" s="23">
        <v>40725</v>
      </c>
      <c r="B99" s="99">
        <f t="shared" si="1"/>
        <v>-208.734207</v>
      </c>
      <c r="C99" s="28">
        <f>VLOOKUP(RefiUniverseIOSOASTable[[#This Row],[Date]],G:H,2,0)</f>
        <v>0.48256460000000001</v>
      </c>
      <c r="G99" s="29">
        <v>40687</v>
      </c>
      <c r="H99" s="30">
        <v>0.50135222999999995</v>
      </c>
      <c r="L99" s="23">
        <v>40725</v>
      </c>
      <c r="M99" s="24" t="str">
        <f>[5]!YBHIST($L$1,L99,"LMMOAS","sec","")</f>
        <v>E</v>
      </c>
      <c r="N99" s="24">
        <v>-208.734207</v>
      </c>
    </row>
    <row r="100" spans="1:14" x14ac:dyDescent="0.25">
      <c r="A100" s="23">
        <v>40729</v>
      </c>
      <c r="B100" s="99">
        <f t="shared" si="1"/>
        <v>-196.01719700000001</v>
      </c>
      <c r="C100" s="28">
        <f>VLOOKUP(RefiUniverseIOSOASTable[[#This Row],[Date]],G:H,2,0)</f>
        <v>0.49869322999999999</v>
      </c>
      <c r="G100" s="29">
        <v>40688</v>
      </c>
      <c r="H100" s="30">
        <v>0.50209694999999999</v>
      </c>
      <c r="L100" s="23">
        <v>40729</v>
      </c>
      <c r="M100" s="24" t="str">
        <f>[5]!YBHIST($L$1,L100,"LMMOAS","sec","")</f>
        <v>E</v>
      </c>
      <c r="N100" s="24">
        <v>-196.01719700000001</v>
      </c>
    </row>
    <row r="101" spans="1:14" x14ac:dyDescent="0.25">
      <c r="A101" s="23">
        <v>40730</v>
      </c>
      <c r="B101" s="99">
        <f t="shared" si="1"/>
        <v>-190.83180200000001</v>
      </c>
      <c r="C101" s="28">
        <f>VLOOKUP(RefiUniverseIOSOASTable[[#This Row],[Date]],G:H,2,0)</f>
        <v>0.49985299</v>
      </c>
      <c r="G101" s="29">
        <v>40689</v>
      </c>
      <c r="H101" s="30">
        <v>0.52597855000000004</v>
      </c>
      <c r="L101" s="23">
        <v>40730</v>
      </c>
      <c r="M101" s="24" t="str">
        <f>[5]!YBHIST($L$1,L101,"LMMOAS","sec","")</f>
        <v>E</v>
      </c>
      <c r="N101" s="24">
        <v>-190.83180200000001</v>
      </c>
    </row>
    <row r="102" spans="1:14" x14ac:dyDescent="0.25">
      <c r="A102" s="23">
        <v>40731</v>
      </c>
      <c r="B102" s="99">
        <f t="shared" si="1"/>
        <v>-211.08009300000001</v>
      </c>
      <c r="C102" s="28">
        <f>VLOOKUP(RefiUniverseIOSOASTable[[#This Row],[Date]],G:H,2,0)</f>
        <v>0.49819206999999999</v>
      </c>
      <c r="G102" s="29">
        <v>40690</v>
      </c>
      <c r="H102" s="30">
        <v>0.52390283000000004</v>
      </c>
      <c r="L102" s="23">
        <v>40731</v>
      </c>
      <c r="M102" s="24" t="str">
        <f>[5]!YBHIST($L$1,L102,"LMMOAS","sec","")</f>
        <v>E</v>
      </c>
      <c r="N102" s="24">
        <v>-211.08009300000001</v>
      </c>
    </row>
    <row r="103" spans="1:14" x14ac:dyDescent="0.25">
      <c r="A103" s="23">
        <v>40732</v>
      </c>
      <c r="B103" s="99">
        <f t="shared" si="1"/>
        <v>-176.598907</v>
      </c>
      <c r="C103" s="28">
        <f>VLOOKUP(RefiUniverseIOSOASTable[[#This Row],[Date]],G:H,2,0)</f>
        <v>0.52333313000000004</v>
      </c>
      <c r="G103" s="29">
        <v>40694</v>
      </c>
      <c r="H103" s="30">
        <v>0.52390303999999999</v>
      </c>
      <c r="L103" s="23">
        <v>40732</v>
      </c>
      <c r="M103" s="24" t="str">
        <f>[5]!YBHIST($L$1,L103,"LMMOAS","sec","")</f>
        <v>E</v>
      </c>
      <c r="N103" s="24">
        <v>-176.598907</v>
      </c>
    </row>
    <row r="104" spans="1:14" x14ac:dyDescent="0.25">
      <c r="A104" s="23">
        <v>40735</v>
      </c>
      <c r="B104" s="99">
        <f t="shared" si="1"/>
        <v>-161.908997</v>
      </c>
      <c r="C104" s="28">
        <f>VLOOKUP(RefiUniverseIOSOASTable[[#This Row],[Date]],G:H,2,0)</f>
        <v>0.54510331999999995</v>
      </c>
      <c r="G104" s="29">
        <v>40695</v>
      </c>
      <c r="H104" s="30">
        <v>0.55179807000000003</v>
      </c>
      <c r="L104" s="23">
        <v>40735</v>
      </c>
      <c r="M104" s="24" t="str">
        <f>[5]!YBHIST($L$1,L104,"LMMOAS","sec","")</f>
        <v>E</v>
      </c>
      <c r="N104" s="24">
        <v>-161.908997</v>
      </c>
    </row>
    <row r="105" spans="1:14" x14ac:dyDescent="0.25">
      <c r="A105" s="23">
        <v>40736</v>
      </c>
      <c r="B105" s="99">
        <f t="shared" si="1"/>
        <v>-160.67030299999999</v>
      </c>
      <c r="C105" s="28">
        <f>VLOOKUP(RefiUniverseIOSOASTable[[#This Row],[Date]],G:H,2,0)</f>
        <v>0.54621255999999996</v>
      </c>
      <c r="G105" s="29">
        <v>40696</v>
      </c>
      <c r="H105" s="30">
        <v>0.53074023000000004</v>
      </c>
      <c r="L105" s="23">
        <v>40736</v>
      </c>
      <c r="M105" s="24" t="str">
        <f>[5]!YBHIST($L$1,L105,"LMMOAS","sec","")</f>
        <v>E</v>
      </c>
      <c r="N105" s="24">
        <v>-160.67030299999999</v>
      </c>
    </row>
    <row r="106" spans="1:14" x14ac:dyDescent="0.25">
      <c r="A106" s="23">
        <v>40737</v>
      </c>
      <c r="B106" s="99">
        <f t="shared" si="1"/>
        <v>-151.01319899999999</v>
      </c>
      <c r="C106" s="28">
        <f>VLOOKUP(RefiUniverseIOSOASTable[[#This Row],[Date]],G:H,2,0)</f>
        <v>0.58823703999999999</v>
      </c>
      <c r="G106" s="29">
        <v>40697</v>
      </c>
      <c r="H106" s="30">
        <v>0.54936010999999996</v>
      </c>
      <c r="L106" s="23">
        <v>40737</v>
      </c>
      <c r="M106" s="24" t="str">
        <f>[5]!YBHIST($L$1,L106,"LMMOAS","sec","")</f>
        <v>E</v>
      </c>
      <c r="N106" s="24">
        <v>-151.01319899999999</v>
      </c>
    </row>
    <row r="107" spans="1:14" x14ac:dyDescent="0.25">
      <c r="A107" s="23">
        <v>40738</v>
      </c>
      <c r="B107" s="99">
        <f t="shared" si="1"/>
        <v>-155.20249899999999</v>
      </c>
      <c r="C107" s="28">
        <f>VLOOKUP(RefiUniverseIOSOASTable[[#This Row],[Date]],G:H,2,0)</f>
        <v>0.54633485000000004</v>
      </c>
      <c r="G107" s="29">
        <v>40700</v>
      </c>
      <c r="H107" s="30">
        <v>0.53136567999999995</v>
      </c>
      <c r="L107" s="23">
        <v>40738</v>
      </c>
      <c r="M107" s="24" t="str">
        <f>[5]!YBHIST($L$1,L107,"LMMOAS","sec","")</f>
        <v>E</v>
      </c>
      <c r="N107" s="24">
        <v>-155.20249899999999</v>
      </c>
    </row>
    <row r="108" spans="1:14" x14ac:dyDescent="0.25">
      <c r="A108" s="23">
        <v>40739</v>
      </c>
      <c r="B108" s="99">
        <f t="shared" si="1"/>
        <v>-155.61300700000001</v>
      </c>
      <c r="C108" s="28">
        <f>VLOOKUP(RefiUniverseIOSOASTable[[#This Row],[Date]],G:H,2,0)</f>
        <v>0.54715678000000001</v>
      </c>
      <c r="G108" s="29">
        <v>40701</v>
      </c>
      <c r="H108" s="30">
        <v>0.54934874</v>
      </c>
      <c r="L108" s="23">
        <v>40739</v>
      </c>
      <c r="M108" s="24" t="str">
        <f>[5]!YBHIST($L$1,L108,"LMMOAS","sec","")</f>
        <v>E</v>
      </c>
      <c r="N108" s="24">
        <v>-155.61300700000001</v>
      </c>
    </row>
    <row r="109" spans="1:14" x14ac:dyDescent="0.25">
      <c r="A109" s="23">
        <v>40742</v>
      </c>
      <c r="B109" s="99">
        <f t="shared" si="1"/>
        <v>-159.14909399999999</v>
      </c>
      <c r="C109" s="28">
        <f>VLOOKUP(RefiUniverseIOSOASTable[[#This Row],[Date]],G:H,2,0)</f>
        <v>0.54544619000000005</v>
      </c>
      <c r="G109" s="29">
        <v>40702</v>
      </c>
      <c r="H109" s="30">
        <v>0.55282467999999996</v>
      </c>
      <c r="L109" s="23">
        <v>40742</v>
      </c>
      <c r="M109" s="24" t="str">
        <f>[5]!YBHIST($L$1,L109,"LMMOAS","sec","")</f>
        <v>E</v>
      </c>
      <c r="N109" s="24">
        <v>-159.14909399999999</v>
      </c>
    </row>
    <row r="110" spans="1:14" x14ac:dyDescent="0.25">
      <c r="A110" s="23">
        <v>40743</v>
      </c>
      <c r="B110" s="99">
        <f t="shared" si="1"/>
        <v>-157.30169699999999</v>
      </c>
      <c r="C110" s="28">
        <f>VLOOKUP(RefiUniverseIOSOASTable[[#This Row],[Date]],G:H,2,0)</f>
        <v>0.54623803000000004</v>
      </c>
      <c r="G110" s="29">
        <v>40703</v>
      </c>
      <c r="H110" s="30">
        <v>0.55067248999999996</v>
      </c>
      <c r="L110" s="23">
        <v>40743</v>
      </c>
      <c r="M110" s="24" t="str">
        <f>[5]!YBHIST($L$1,L110,"LMMOAS","sec","")</f>
        <v>E</v>
      </c>
      <c r="N110" s="24">
        <v>-157.30169699999999</v>
      </c>
    </row>
    <row r="111" spans="1:14" x14ac:dyDescent="0.25">
      <c r="A111" s="23">
        <v>40744</v>
      </c>
      <c r="B111" s="99">
        <f t="shared" si="1"/>
        <v>-151.40130600000001</v>
      </c>
      <c r="C111" s="28">
        <f>VLOOKUP(RefiUniverseIOSOASTable[[#This Row],[Date]],G:H,2,0)</f>
        <v>0.52352845999999997</v>
      </c>
      <c r="G111" s="29">
        <v>40704</v>
      </c>
      <c r="H111" s="30">
        <v>0.55067164000000002</v>
      </c>
      <c r="L111" s="23">
        <v>40744</v>
      </c>
      <c r="M111" s="24" t="str">
        <f>[5]!YBHIST($L$1,L111,"LMMOAS","sec","")</f>
        <v>E</v>
      </c>
      <c r="N111" s="24">
        <v>-151.40130600000001</v>
      </c>
    </row>
    <row r="112" spans="1:14" x14ac:dyDescent="0.25">
      <c r="A112" s="23">
        <v>40745</v>
      </c>
      <c r="B112" s="99">
        <f t="shared" si="1"/>
        <v>-158.899597</v>
      </c>
      <c r="C112" s="28">
        <f>VLOOKUP(RefiUniverseIOSOASTable[[#This Row],[Date]],G:H,2,0)</f>
        <v>0.52166506000000001</v>
      </c>
      <c r="G112" s="29">
        <v>40707</v>
      </c>
      <c r="H112" s="30">
        <v>0.54950226000000002</v>
      </c>
      <c r="L112" s="23">
        <v>40745</v>
      </c>
      <c r="M112" s="24" t="str">
        <f>[5]!YBHIST($L$1,L112,"LMMOAS","sec","")</f>
        <v>E</v>
      </c>
      <c r="N112" s="24">
        <v>-158.899597</v>
      </c>
    </row>
    <row r="113" spans="1:14" x14ac:dyDescent="0.25">
      <c r="A113" s="23">
        <v>40746</v>
      </c>
      <c r="B113" s="99">
        <f t="shared" si="1"/>
        <v>-150.48599200000001</v>
      </c>
      <c r="C113" s="28">
        <f>VLOOKUP(RefiUniverseIOSOASTable[[#This Row],[Date]],G:H,2,0)</f>
        <v>0.52325273000000005</v>
      </c>
      <c r="G113" s="29">
        <v>40708</v>
      </c>
      <c r="H113" s="30">
        <v>0.52747087000000004</v>
      </c>
      <c r="L113" s="23">
        <v>40746</v>
      </c>
      <c r="M113" s="24" t="str">
        <f>[5]!YBHIST($L$1,L113,"LMMOAS","sec","")</f>
        <v>E</v>
      </c>
      <c r="N113" s="24">
        <v>-150.48599200000001</v>
      </c>
    </row>
    <row r="114" spans="1:14" x14ac:dyDescent="0.25">
      <c r="A114" s="23">
        <v>40749</v>
      </c>
      <c r="B114" s="99">
        <f t="shared" si="1"/>
        <v>-157.503693</v>
      </c>
      <c r="C114" s="28">
        <f>VLOOKUP(RefiUniverseIOSOASTable[[#This Row],[Date]],G:H,2,0)</f>
        <v>0.50012051000000002</v>
      </c>
      <c r="G114" s="29">
        <v>40709</v>
      </c>
      <c r="H114" s="30">
        <v>0.55086939000000001</v>
      </c>
      <c r="L114" s="23">
        <v>40749</v>
      </c>
      <c r="M114" s="24" t="str">
        <f>[5]!YBHIST($L$1,L114,"LMMOAS","sec","")</f>
        <v>E</v>
      </c>
      <c r="N114" s="24">
        <v>-157.503693</v>
      </c>
    </row>
    <row r="115" spans="1:14" x14ac:dyDescent="0.25">
      <c r="A115" s="23">
        <v>40750</v>
      </c>
      <c r="B115" s="99">
        <f t="shared" si="1"/>
        <v>-152.16789199999999</v>
      </c>
      <c r="C115" s="28">
        <f>VLOOKUP(RefiUniverseIOSOASTable[[#This Row],[Date]],G:H,2,0)</f>
        <v>0.52317548000000003</v>
      </c>
      <c r="G115" s="29">
        <v>40710</v>
      </c>
      <c r="H115" s="30">
        <v>0.55197180999999995</v>
      </c>
      <c r="L115" s="23">
        <v>40750</v>
      </c>
      <c r="M115" s="24" t="str">
        <f>[5]!YBHIST($L$1,L115,"LMMOAS","sec","")</f>
        <v>E</v>
      </c>
      <c r="N115" s="24">
        <v>-152.16789199999999</v>
      </c>
    </row>
    <row r="116" spans="1:14" x14ac:dyDescent="0.25">
      <c r="A116" s="23">
        <v>40751</v>
      </c>
      <c r="B116" s="99">
        <f t="shared" si="1"/>
        <v>-169.447205</v>
      </c>
      <c r="C116" s="28">
        <f>VLOOKUP(RefiUniverseIOSOASTable[[#This Row],[Date]],G:H,2,0)</f>
        <v>0.49950674</v>
      </c>
      <c r="G116" s="29">
        <v>40711</v>
      </c>
      <c r="H116" s="30">
        <v>0.55086939000000001</v>
      </c>
      <c r="L116" s="23">
        <v>40751</v>
      </c>
      <c r="M116" s="24" t="str">
        <f>[5]!YBHIST($L$1,L116,"LMMOAS","sec","")</f>
        <v>E</v>
      </c>
      <c r="N116" s="24">
        <v>-169.447205</v>
      </c>
    </row>
    <row r="117" spans="1:14" x14ac:dyDescent="0.25">
      <c r="A117" s="23">
        <v>40752</v>
      </c>
      <c r="B117" s="99">
        <f t="shared" si="1"/>
        <v>-160.44650300000001</v>
      </c>
      <c r="C117" s="28">
        <f>VLOOKUP(RefiUniverseIOSOASTable[[#This Row],[Date]],G:H,2,0)</f>
        <v>0.52256044999999995</v>
      </c>
      <c r="G117" s="29">
        <v>40714</v>
      </c>
      <c r="H117" s="30">
        <v>0.54935948000000001</v>
      </c>
      <c r="L117" s="23">
        <v>40752</v>
      </c>
      <c r="M117" s="24" t="str">
        <f>[5]!YBHIST($L$1,L117,"LMMOAS","sec","")</f>
        <v>E</v>
      </c>
      <c r="N117" s="24">
        <v>-160.44650300000001</v>
      </c>
    </row>
    <row r="118" spans="1:14" x14ac:dyDescent="0.25">
      <c r="A118" s="23">
        <v>40753</v>
      </c>
      <c r="B118" s="99">
        <f t="shared" si="1"/>
        <v>-131.04409799999999</v>
      </c>
      <c r="C118" s="28">
        <f>VLOOKUP(RefiUniverseIOSOASTable[[#This Row],[Date]],G:H,2,0)</f>
        <v>0.58823829999999999</v>
      </c>
      <c r="G118" s="29">
        <v>40715</v>
      </c>
      <c r="H118" s="30">
        <v>0.53136441000000001</v>
      </c>
      <c r="L118" s="23">
        <v>40753</v>
      </c>
      <c r="M118" s="24" t="str">
        <f>[5]!YBHIST($L$1,L118,"LMMOAS","sec","")</f>
        <v>E</v>
      </c>
      <c r="N118" s="24">
        <v>-131.04409799999999</v>
      </c>
    </row>
    <row r="119" spans="1:14" x14ac:dyDescent="0.25">
      <c r="A119" s="23">
        <v>40756</v>
      </c>
      <c r="B119" s="99">
        <f t="shared" si="1"/>
        <v>-117.55500000000001</v>
      </c>
      <c r="C119" s="28">
        <f>VLOOKUP(RefiUniverseIOSOASTable[[#This Row],[Date]],G:H,2,0)</f>
        <v>0.59268589000000005</v>
      </c>
      <c r="G119" s="29">
        <v>40716</v>
      </c>
      <c r="H119" s="30">
        <v>0.53103694999999995</v>
      </c>
      <c r="L119" s="23">
        <v>40756</v>
      </c>
      <c r="M119" s="24" t="str">
        <f>[5]!YBHIST($L$1,L119,"LMMOAS","sec","")</f>
        <v>E</v>
      </c>
      <c r="N119" s="24">
        <v>-117.55500000000001</v>
      </c>
    </row>
    <row r="120" spans="1:14" x14ac:dyDescent="0.25">
      <c r="A120" s="23">
        <v>40757</v>
      </c>
      <c r="B120" s="99">
        <f t="shared" si="1"/>
        <v>-95.877701000000002</v>
      </c>
      <c r="C120" s="28">
        <f>VLOOKUP(RefiUniverseIOSOASTable[[#This Row],[Date]],G:H,2,0)</f>
        <v>0.67988864999999998</v>
      </c>
      <c r="G120" s="29">
        <v>40717</v>
      </c>
      <c r="H120" s="30">
        <v>0.55273687000000005</v>
      </c>
      <c r="L120" s="23">
        <v>40757</v>
      </c>
      <c r="M120" s="24" t="str">
        <f>[5]!YBHIST($L$1,L120,"LMMOAS","sec","")</f>
        <v>E</v>
      </c>
      <c r="N120" s="24">
        <v>-95.877701000000002</v>
      </c>
    </row>
    <row r="121" spans="1:14" x14ac:dyDescent="0.25">
      <c r="A121" s="23">
        <v>40758</v>
      </c>
      <c r="B121" s="99">
        <f t="shared" si="1"/>
        <v>-81.612801000000005</v>
      </c>
      <c r="C121" s="28">
        <f>VLOOKUP(RefiUniverseIOSOASTable[[#This Row],[Date]],G:H,2,0)</f>
        <v>0.68465370999999997</v>
      </c>
      <c r="G121" s="29">
        <v>40718</v>
      </c>
      <c r="H121" s="30">
        <v>0.55282467999999996</v>
      </c>
      <c r="L121" s="23">
        <v>40758</v>
      </c>
      <c r="M121" s="24" t="str">
        <f>[5]!YBHIST($L$1,L121,"LMMOAS","sec","")</f>
        <v>E</v>
      </c>
      <c r="N121" s="24">
        <v>-81.612801000000005</v>
      </c>
    </row>
    <row r="122" spans="1:14" x14ac:dyDescent="0.25">
      <c r="A122" s="23">
        <v>40759</v>
      </c>
      <c r="B122" s="99">
        <f t="shared" si="1"/>
        <v>-30.2742</v>
      </c>
      <c r="C122" s="28">
        <f>VLOOKUP(RefiUniverseIOSOASTable[[#This Row],[Date]],G:H,2,0)</f>
        <v>0.75580831000000004</v>
      </c>
      <c r="G122" s="29">
        <v>40721</v>
      </c>
      <c r="H122" s="30">
        <v>0.55037365999999999</v>
      </c>
      <c r="L122" s="23">
        <v>40759</v>
      </c>
      <c r="M122" s="24" t="str">
        <f>[5]!YBHIST($L$1,L122,"LMMOAS","sec","")</f>
        <v>E</v>
      </c>
      <c r="N122" s="24">
        <v>-30.2742</v>
      </c>
    </row>
    <row r="123" spans="1:14" x14ac:dyDescent="0.25">
      <c r="A123" s="23">
        <v>40760</v>
      </c>
      <c r="B123" s="99">
        <f t="shared" si="1"/>
        <v>-60.526198999999998</v>
      </c>
      <c r="C123" s="28">
        <f>VLOOKUP(RefiUniverseIOSOASTable[[#This Row],[Date]],G:H,2,0)</f>
        <v>0.67846410000000001</v>
      </c>
      <c r="G123" s="29">
        <v>40722</v>
      </c>
      <c r="H123" s="30">
        <v>0.50637301999999995</v>
      </c>
      <c r="L123" s="23">
        <v>40760</v>
      </c>
      <c r="M123" s="24" t="str">
        <f>[5]!YBHIST($L$1,L123,"LMMOAS","sec","")</f>
        <v>E</v>
      </c>
      <c r="N123" s="24">
        <v>-60.526198999999998</v>
      </c>
    </row>
    <row r="124" spans="1:14" x14ac:dyDescent="0.25">
      <c r="A124" s="23">
        <v>40763</v>
      </c>
      <c r="B124" s="99">
        <f t="shared" si="1"/>
        <v>-32.468497999999997</v>
      </c>
      <c r="C124" s="28">
        <f>VLOOKUP(RefiUniverseIOSOASTable[[#This Row],[Date]],G:H,2,0)</f>
        <v>0.74996094000000002</v>
      </c>
      <c r="G124" s="29">
        <v>40723</v>
      </c>
      <c r="H124" s="30">
        <v>0.50583771</v>
      </c>
      <c r="L124" s="23">
        <v>40763</v>
      </c>
      <c r="M124" s="24" t="str">
        <f>[5]!YBHIST($L$1,L124,"LMMOAS","sec","")</f>
        <v>E</v>
      </c>
      <c r="N124" s="24">
        <v>-32.468497999999997</v>
      </c>
    </row>
    <row r="125" spans="1:14" x14ac:dyDescent="0.25">
      <c r="A125" s="23">
        <v>40764</v>
      </c>
      <c r="B125" s="99">
        <f t="shared" si="1"/>
        <v>67.997703999999999</v>
      </c>
      <c r="C125" s="28">
        <f>VLOOKUP(RefiUniverseIOSOASTable[[#This Row],[Date]],G:H,2,0)</f>
        <v>0.80403705000000003</v>
      </c>
      <c r="G125" s="29">
        <v>40724</v>
      </c>
      <c r="H125" s="30">
        <v>0.50471571000000004</v>
      </c>
      <c r="L125" s="23">
        <v>40764</v>
      </c>
      <c r="M125" s="24" t="str">
        <f>[5]!YBHIST($L$1,L125,"LMMOAS","sec","")</f>
        <v>E</v>
      </c>
      <c r="N125" s="24">
        <v>67.997703999999999</v>
      </c>
    </row>
    <row r="126" spans="1:14" x14ac:dyDescent="0.25">
      <c r="A126" s="23">
        <v>40765</v>
      </c>
      <c r="B126" s="99">
        <f t="shared" si="1"/>
        <v>212.84480300000001</v>
      </c>
      <c r="C126" s="28">
        <f>VLOOKUP(RefiUniverseIOSOASTable[[#This Row],[Date]],G:H,2,0)</f>
        <v>0.77689248</v>
      </c>
      <c r="G126" s="29">
        <v>40725</v>
      </c>
      <c r="H126" s="30">
        <v>0.48256460000000001</v>
      </c>
      <c r="L126" s="23">
        <v>40765</v>
      </c>
      <c r="M126" s="24" t="str">
        <f>[5]!YBHIST($L$1,L126,"LMMOAS","sec","")</f>
        <v>E</v>
      </c>
      <c r="N126" s="24">
        <v>212.84480300000001</v>
      </c>
    </row>
    <row r="127" spans="1:14" x14ac:dyDescent="0.25">
      <c r="A127" s="23">
        <v>40766</v>
      </c>
      <c r="B127" s="99">
        <f t="shared" si="1"/>
        <v>150.24899300000001</v>
      </c>
      <c r="C127" s="28">
        <f>VLOOKUP(RefiUniverseIOSOASTable[[#This Row],[Date]],G:H,2,0)</f>
        <v>0.71606344</v>
      </c>
      <c r="G127" s="29">
        <v>40729</v>
      </c>
      <c r="H127" s="30">
        <v>0.49869322999999999</v>
      </c>
      <c r="L127" s="23">
        <v>40766</v>
      </c>
      <c r="M127" s="24" t="str">
        <f>[5]!YBHIST($L$1,L127,"LMMOAS","sec","")</f>
        <v>E</v>
      </c>
      <c r="N127" s="24">
        <v>150.24899300000001</v>
      </c>
    </row>
    <row r="128" spans="1:14" x14ac:dyDescent="0.25">
      <c r="A128" s="23">
        <v>40767</v>
      </c>
      <c r="B128" s="99">
        <f t="shared" si="1"/>
        <v>185.57150300000001</v>
      </c>
      <c r="C128" s="28">
        <f>VLOOKUP(RefiUniverseIOSOASTable[[#This Row],[Date]],G:H,2,0)</f>
        <v>0.74996348999999995</v>
      </c>
      <c r="G128" s="29">
        <v>40730</v>
      </c>
      <c r="H128" s="30">
        <v>0.49985299</v>
      </c>
      <c r="L128" s="23">
        <v>40767</v>
      </c>
      <c r="M128" s="24" t="str">
        <f>[5]!YBHIST($L$1,L128,"LMMOAS","sec","")</f>
        <v>E</v>
      </c>
      <c r="N128" s="24">
        <v>185.57150300000001</v>
      </c>
    </row>
    <row r="129" spans="1:14" x14ac:dyDescent="0.25">
      <c r="A129" s="23">
        <v>40770</v>
      </c>
      <c r="B129" s="99">
        <f t="shared" si="1"/>
        <v>165.89149499999999</v>
      </c>
      <c r="C129" s="28">
        <f>VLOOKUP(RefiUniverseIOSOASTable[[#This Row],[Date]],G:H,2,0)</f>
        <v>0.71594186999999998</v>
      </c>
      <c r="G129" s="29">
        <v>40731</v>
      </c>
      <c r="H129" s="30">
        <v>0.49819206999999999</v>
      </c>
      <c r="L129" s="23">
        <v>40770</v>
      </c>
      <c r="M129" s="24" t="str">
        <f>[5]!YBHIST($L$1,L129,"LMMOAS","sec","")</f>
        <v>E</v>
      </c>
      <c r="N129" s="24">
        <v>165.89149499999999</v>
      </c>
    </row>
    <row r="130" spans="1:14" x14ac:dyDescent="0.25">
      <c r="A130" s="23">
        <v>40771</v>
      </c>
      <c r="B130" s="99">
        <f t="shared" si="1"/>
        <v>170.404999</v>
      </c>
      <c r="C130" s="28">
        <f>VLOOKUP(RefiUniverseIOSOASTable[[#This Row],[Date]],G:H,2,0)</f>
        <v>0.75004857000000003</v>
      </c>
      <c r="G130" s="29">
        <v>40732</v>
      </c>
      <c r="H130" s="30">
        <v>0.52333313000000004</v>
      </c>
      <c r="L130" s="23">
        <v>40771</v>
      </c>
      <c r="M130" s="24" t="str">
        <f>[5]!YBHIST($L$1,L130,"LMMOAS","sec","")</f>
        <v>E</v>
      </c>
      <c r="N130" s="24">
        <v>170.404999</v>
      </c>
    </row>
    <row r="131" spans="1:14" x14ac:dyDescent="0.25">
      <c r="A131" s="23">
        <v>40772</v>
      </c>
      <c r="B131" s="99">
        <f t="shared" ref="B131:B194" si="2">VLOOKUP(A131,L:N,3,0)</f>
        <v>181.5625</v>
      </c>
      <c r="C131" s="28">
        <f>VLOOKUP(RefiUniverseIOSOASTable[[#This Row],[Date]],G:H,2,0)</f>
        <v>0.77805371999999995</v>
      </c>
      <c r="G131" s="29">
        <v>40735</v>
      </c>
      <c r="H131" s="30">
        <v>0.54510331999999995</v>
      </c>
      <c r="L131" s="23">
        <v>40772</v>
      </c>
      <c r="M131" s="24" t="str">
        <f>[5]!YBHIST($L$1,L131,"LMMOAS","sec","")</f>
        <v>E</v>
      </c>
      <c r="N131" s="24">
        <v>181.5625</v>
      </c>
    </row>
    <row r="132" spans="1:14" x14ac:dyDescent="0.25">
      <c r="A132" s="23">
        <v>40773</v>
      </c>
      <c r="B132" s="99">
        <f t="shared" si="2"/>
        <v>201.32539399999999</v>
      </c>
      <c r="C132" s="28">
        <f>VLOOKUP(RefiUniverseIOSOASTable[[#This Row],[Date]],G:H,2,0)</f>
        <v>0.79667898999999998</v>
      </c>
      <c r="G132" s="29">
        <v>40736</v>
      </c>
      <c r="H132" s="30">
        <v>0.54621255999999996</v>
      </c>
      <c r="L132" s="23">
        <v>40773</v>
      </c>
      <c r="M132" s="24" t="str">
        <f>[5]!YBHIST($L$1,L132,"LMMOAS","sec","")</f>
        <v>E</v>
      </c>
      <c r="N132" s="24">
        <v>201.32539399999999</v>
      </c>
    </row>
    <row r="133" spans="1:14" x14ac:dyDescent="0.25">
      <c r="A133" s="23">
        <v>40774</v>
      </c>
      <c r="B133" s="99">
        <f t="shared" si="2"/>
        <v>204.99620100000001</v>
      </c>
      <c r="C133" s="28">
        <f>VLOOKUP(RefiUniverseIOSOASTable[[#This Row],[Date]],G:H,2,0)</f>
        <v>0.77683349999999995</v>
      </c>
      <c r="G133" s="29">
        <v>40737</v>
      </c>
      <c r="H133" s="30">
        <v>0.58823703999999999</v>
      </c>
      <c r="L133" s="23">
        <v>40774</v>
      </c>
      <c r="M133" s="24" t="str">
        <f>[5]!YBHIST($L$1,L133,"LMMOAS","sec","")</f>
        <v>E</v>
      </c>
      <c r="N133" s="24">
        <v>204.99620100000001</v>
      </c>
    </row>
    <row r="134" spans="1:14" x14ac:dyDescent="0.25">
      <c r="A134" s="23">
        <v>40777</v>
      </c>
      <c r="B134" s="99">
        <f t="shared" si="2"/>
        <v>218.77720600000001</v>
      </c>
      <c r="C134" s="28">
        <f>VLOOKUP(RefiUniverseIOSOASTable[[#This Row],[Date]],G:H,2,0)</f>
        <v>0.77303681999999996</v>
      </c>
      <c r="G134" s="29">
        <v>40738</v>
      </c>
      <c r="H134" s="30">
        <v>0.54633485000000004</v>
      </c>
      <c r="L134" s="23">
        <v>40777</v>
      </c>
      <c r="M134" s="24" t="str">
        <f>[5]!YBHIST($L$1,L134,"LMMOAS","sec","")</f>
        <v>E</v>
      </c>
      <c r="N134" s="24">
        <v>218.77720600000001</v>
      </c>
    </row>
    <row r="135" spans="1:14" x14ac:dyDescent="0.25">
      <c r="A135" s="23">
        <v>40778</v>
      </c>
      <c r="B135" s="99">
        <f t="shared" si="2"/>
        <v>207.47309899999999</v>
      </c>
      <c r="C135" s="28">
        <f>VLOOKUP(RefiUniverseIOSOASTable[[#This Row],[Date]],G:H,2,0)</f>
        <v>0.75002460000000004</v>
      </c>
      <c r="G135" s="29">
        <v>40739</v>
      </c>
      <c r="H135" s="30">
        <v>0.54715678000000001</v>
      </c>
      <c r="L135" s="23">
        <v>40778</v>
      </c>
      <c r="M135" s="24" t="str">
        <f>[5]!YBHIST($L$1,L135,"LMMOAS","sec","")</f>
        <v>E</v>
      </c>
      <c r="N135" s="24">
        <v>207.47309899999999</v>
      </c>
    </row>
    <row r="136" spans="1:14" x14ac:dyDescent="0.25">
      <c r="A136" s="23">
        <v>40779</v>
      </c>
      <c r="B136" s="99">
        <f t="shared" si="2"/>
        <v>165.69160500000001</v>
      </c>
      <c r="C136" s="28">
        <f>VLOOKUP(RefiUniverseIOSOASTable[[#This Row],[Date]],G:H,2,0)</f>
        <v>0.71875957000000001</v>
      </c>
      <c r="G136" s="29">
        <v>40742</v>
      </c>
      <c r="H136" s="30">
        <v>0.54544619000000005</v>
      </c>
      <c r="L136" s="23">
        <v>40779</v>
      </c>
      <c r="M136" s="24" t="str">
        <f>[5]!YBHIST($L$1,L136,"LMMOAS","sec","")</f>
        <v>E</v>
      </c>
      <c r="N136" s="24">
        <v>165.69160500000001</v>
      </c>
    </row>
    <row r="137" spans="1:14" x14ac:dyDescent="0.25">
      <c r="A137" s="23">
        <v>40780</v>
      </c>
      <c r="B137" s="99">
        <f t="shared" si="2"/>
        <v>226.270004</v>
      </c>
      <c r="C137" s="28">
        <f>VLOOKUP(RefiUniverseIOSOASTable[[#This Row],[Date]],G:H,2,0)</f>
        <v>0.67840681999999997</v>
      </c>
      <c r="G137" s="29">
        <v>40743</v>
      </c>
      <c r="H137" s="30">
        <v>0.54623803000000004</v>
      </c>
      <c r="L137" s="23">
        <v>40780</v>
      </c>
      <c r="M137" s="24" t="str">
        <f>[5]!YBHIST($L$1,L137,"LMMOAS","sec","")</f>
        <v>E</v>
      </c>
      <c r="N137" s="24">
        <v>226.270004</v>
      </c>
    </row>
    <row r="138" spans="1:14" x14ac:dyDescent="0.25">
      <c r="A138" s="23">
        <v>40781</v>
      </c>
      <c r="B138" s="99">
        <f t="shared" si="2"/>
        <v>208.36329699999999</v>
      </c>
      <c r="C138" s="28">
        <f>VLOOKUP(RefiUniverseIOSOASTable[[#This Row],[Date]],G:H,2,0)</f>
        <v>0.68466899000000003</v>
      </c>
      <c r="G138" s="29">
        <v>40744</v>
      </c>
      <c r="H138" s="30">
        <v>0.52352845999999997</v>
      </c>
      <c r="L138" s="23">
        <v>40781</v>
      </c>
      <c r="M138" s="24" t="str">
        <f>[5]!YBHIST($L$1,L138,"LMMOAS","sec","")</f>
        <v>E</v>
      </c>
      <c r="N138" s="24">
        <v>208.36329699999999</v>
      </c>
    </row>
    <row r="139" spans="1:14" x14ac:dyDescent="0.25">
      <c r="A139" s="23">
        <v>40784</v>
      </c>
      <c r="B139" s="99">
        <f t="shared" si="2"/>
        <v>160.53990200000001</v>
      </c>
      <c r="C139" s="28">
        <f>VLOOKUP(RefiUniverseIOSOASTable[[#This Row],[Date]],G:H,2,0)</f>
        <v>0.62723158999999995</v>
      </c>
      <c r="G139" s="29">
        <v>40745</v>
      </c>
      <c r="H139" s="30">
        <v>0.52166506000000001</v>
      </c>
      <c r="L139" s="23">
        <v>40784</v>
      </c>
      <c r="M139" s="24" t="str">
        <f>[5]!YBHIST($L$1,L139,"LMMOAS","sec","")</f>
        <v>E</v>
      </c>
      <c r="N139" s="24">
        <v>160.53990200000001</v>
      </c>
    </row>
    <row r="140" spans="1:14" x14ac:dyDescent="0.25">
      <c r="A140" s="23">
        <v>40785</v>
      </c>
      <c r="B140" s="99">
        <f t="shared" si="2"/>
        <v>179.919006</v>
      </c>
      <c r="C140" s="28">
        <f>VLOOKUP(RefiUniverseIOSOASTable[[#This Row],[Date]],G:H,2,0)</f>
        <v>0.68460235999999997</v>
      </c>
      <c r="G140" s="29">
        <v>40746</v>
      </c>
      <c r="H140" s="30">
        <v>0.52325273000000005</v>
      </c>
      <c r="L140" s="23">
        <v>40785</v>
      </c>
      <c r="M140" s="24" t="str">
        <f>[5]!YBHIST($L$1,L140,"LMMOAS","sec","")</f>
        <v>E</v>
      </c>
      <c r="N140" s="24">
        <v>179.919006</v>
      </c>
    </row>
    <row r="141" spans="1:14" x14ac:dyDescent="0.25">
      <c r="A141" s="23">
        <v>40786</v>
      </c>
      <c r="B141" s="99">
        <f t="shared" si="2"/>
        <v>141.329803</v>
      </c>
      <c r="C141" s="28">
        <f>VLOOKUP(RefiUniverseIOSOASTable[[#This Row],[Date]],G:H,2,0)</f>
        <v>0.71579101000000001</v>
      </c>
      <c r="G141" s="29">
        <v>40749</v>
      </c>
      <c r="H141" s="30">
        <v>0.50012051000000002</v>
      </c>
      <c r="L141" s="23">
        <v>40786</v>
      </c>
      <c r="M141" s="24" t="str">
        <f>[5]!YBHIST($L$1,L141,"LMMOAS","sec","")</f>
        <v>E</v>
      </c>
      <c r="N141" s="24">
        <v>141.329803</v>
      </c>
    </row>
    <row r="142" spans="1:14" x14ac:dyDescent="0.25">
      <c r="A142" s="23">
        <v>40787</v>
      </c>
      <c r="B142" s="99">
        <f t="shared" si="2"/>
        <v>166.545502</v>
      </c>
      <c r="C142" s="28">
        <f>VLOOKUP(RefiUniverseIOSOASTable[[#This Row],[Date]],G:H,2,0)</f>
        <v>0.74727193000000003</v>
      </c>
      <c r="G142" s="29">
        <v>40750</v>
      </c>
      <c r="H142" s="30">
        <v>0.52317548000000003</v>
      </c>
      <c r="L142" s="23">
        <v>40787</v>
      </c>
      <c r="M142" s="24" t="str">
        <f>[5]!YBHIST($L$1,L142,"LMMOAS","sec","")</f>
        <v>E</v>
      </c>
      <c r="N142" s="24">
        <v>166.545502</v>
      </c>
    </row>
    <row r="143" spans="1:14" x14ac:dyDescent="0.25">
      <c r="A143" s="23">
        <v>40788</v>
      </c>
      <c r="B143" s="99">
        <f t="shared" si="2"/>
        <v>196.21000699999999</v>
      </c>
      <c r="C143" s="28">
        <f>VLOOKUP(RefiUniverseIOSOASTable[[#This Row],[Date]],G:H,2,0)</f>
        <v>0.77574929000000004</v>
      </c>
      <c r="G143" s="29">
        <v>40751</v>
      </c>
      <c r="H143" s="30">
        <v>0.49950674</v>
      </c>
      <c r="L143" s="23">
        <v>40788</v>
      </c>
      <c r="M143" s="24" t="str">
        <f>[5]!YBHIST($L$1,L143,"LMMOAS","sec","")</f>
        <v>E</v>
      </c>
      <c r="N143" s="24">
        <v>196.21000699999999</v>
      </c>
    </row>
    <row r="144" spans="1:14" x14ac:dyDescent="0.25">
      <c r="A144" s="23">
        <v>40792</v>
      </c>
      <c r="B144" s="99">
        <f t="shared" si="2"/>
        <v>219.12429800000001</v>
      </c>
      <c r="C144" s="28">
        <f>VLOOKUP(RefiUniverseIOSOASTable[[#This Row],[Date]],G:H,2,0)</f>
        <v>0.77574971000000004</v>
      </c>
      <c r="G144" s="29">
        <v>40752</v>
      </c>
      <c r="H144" s="30">
        <v>0.52256044999999995</v>
      </c>
      <c r="L144" s="23">
        <v>40792</v>
      </c>
      <c r="M144" s="24" t="str">
        <f>[5]!YBHIST($L$1,L144,"LMMOAS","sec","")</f>
        <v>E</v>
      </c>
      <c r="N144" s="24">
        <v>219.12429800000001</v>
      </c>
    </row>
    <row r="145" spans="1:14" x14ac:dyDescent="0.25">
      <c r="A145" s="23">
        <v>40793</v>
      </c>
      <c r="B145" s="99">
        <f t="shared" si="2"/>
        <v>187.603195</v>
      </c>
      <c r="C145" s="28">
        <f>VLOOKUP(RefiUniverseIOSOASTable[[#This Row],[Date]],G:H,2,0)</f>
        <v>0.77079114999999998</v>
      </c>
      <c r="G145" s="29">
        <v>40753</v>
      </c>
      <c r="H145" s="30">
        <v>0.58823829999999999</v>
      </c>
      <c r="L145" s="23">
        <v>40793</v>
      </c>
      <c r="M145" s="24" t="str">
        <f>[5]!YBHIST($L$1,L145,"LMMOAS","sec","")</f>
        <v>E</v>
      </c>
      <c r="N145" s="24">
        <v>187.603195</v>
      </c>
    </row>
    <row r="146" spans="1:14" x14ac:dyDescent="0.25">
      <c r="A146" s="23">
        <v>40794</v>
      </c>
      <c r="B146" s="99">
        <f t="shared" si="2"/>
        <v>222.77979999999999</v>
      </c>
      <c r="C146" s="28">
        <f>VLOOKUP(RefiUniverseIOSOASTable[[#This Row],[Date]],G:H,2,0)</f>
        <v>0.77457841000000005</v>
      </c>
      <c r="G146" s="29">
        <v>40756</v>
      </c>
      <c r="H146" s="30">
        <v>0.59268589000000005</v>
      </c>
      <c r="L146" s="23">
        <v>40794</v>
      </c>
      <c r="M146" s="24" t="str">
        <f>[5]!YBHIST($L$1,L146,"LMMOAS","sec","")</f>
        <v>E</v>
      </c>
      <c r="N146" s="24">
        <v>222.77979999999999</v>
      </c>
    </row>
    <row r="147" spans="1:14" x14ac:dyDescent="0.25">
      <c r="A147" s="23">
        <v>40795</v>
      </c>
      <c r="B147" s="99">
        <f t="shared" si="2"/>
        <v>198.651398</v>
      </c>
      <c r="C147" s="28">
        <f>VLOOKUP(RefiUniverseIOSOASTable[[#This Row],[Date]],G:H,2,0)</f>
        <v>0.79817678999999997</v>
      </c>
      <c r="G147" s="29">
        <v>40757</v>
      </c>
      <c r="H147" s="30">
        <v>0.67988864999999998</v>
      </c>
      <c r="L147" s="23">
        <v>40795</v>
      </c>
      <c r="M147" s="24" t="str">
        <f>[5]!YBHIST($L$1,L147,"LMMOAS","sec","")</f>
        <v>E</v>
      </c>
      <c r="N147" s="24">
        <v>198.651398</v>
      </c>
    </row>
    <row r="148" spans="1:14" x14ac:dyDescent="0.25">
      <c r="A148" s="23">
        <v>40798</v>
      </c>
      <c r="B148" s="99">
        <f t="shared" si="2"/>
        <v>163.085297</v>
      </c>
      <c r="C148" s="28">
        <f>VLOOKUP(RefiUniverseIOSOASTable[[#This Row],[Date]],G:H,2,0)</f>
        <v>0.77577921000000005</v>
      </c>
      <c r="G148" s="29">
        <v>40758</v>
      </c>
      <c r="H148" s="30">
        <v>0.68465370999999997</v>
      </c>
      <c r="L148" s="23">
        <v>40798</v>
      </c>
      <c r="M148" s="24" t="str">
        <f>[5]!YBHIST($L$1,L148,"LMMOAS","sec","")</f>
        <v>E</v>
      </c>
      <c r="N148" s="24">
        <v>163.085297</v>
      </c>
    </row>
    <row r="149" spans="1:14" x14ac:dyDescent="0.25">
      <c r="A149" s="23">
        <v>40799</v>
      </c>
      <c r="B149" s="99">
        <f t="shared" si="2"/>
        <v>171.527603</v>
      </c>
      <c r="C149" s="28">
        <f>VLOOKUP(RefiUniverseIOSOASTable[[#This Row],[Date]],G:H,2,0)</f>
        <v>0.77104030999999995</v>
      </c>
      <c r="G149" s="29">
        <v>40759</v>
      </c>
      <c r="H149" s="30">
        <v>0.75580831000000004</v>
      </c>
      <c r="L149" s="23">
        <v>40799</v>
      </c>
      <c r="M149" s="24" t="str">
        <f>[5]!YBHIST($L$1,L149,"LMMOAS","sec","")</f>
        <v>E</v>
      </c>
      <c r="N149" s="24">
        <v>171.527603</v>
      </c>
    </row>
    <row r="150" spans="1:14" x14ac:dyDescent="0.25">
      <c r="A150" s="23">
        <v>40800</v>
      </c>
      <c r="B150" s="99">
        <f t="shared" si="2"/>
        <v>182.26840200000001</v>
      </c>
      <c r="C150" s="28">
        <f>VLOOKUP(RefiUniverseIOSOASTable[[#This Row],[Date]],G:H,2,0)</f>
        <v>0.77122451999999997</v>
      </c>
      <c r="G150" s="29">
        <v>40760</v>
      </c>
      <c r="H150" s="30">
        <v>0.67846410000000001</v>
      </c>
      <c r="L150" s="23">
        <v>40800</v>
      </c>
      <c r="M150" s="24" t="str">
        <f>[5]!YBHIST($L$1,L150,"LMMOAS","sec","")</f>
        <v>E</v>
      </c>
      <c r="N150" s="24">
        <v>182.26840200000001</v>
      </c>
    </row>
    <row r="151" spans="1:14" x14ac:dyDescent="0.25">
      <c r="A151" s="23">
        <v>40801</v>
      </c>
      <c r="B151" s="99">
        <f t="shared" si="2"/>
        <v>162.280304</v>
      </c>
      <c r="C151" s="28">
        <f>VLOOKUP(RefiUniverseIOSOASTable[[#This Row],[Date]],G:H,2,0)</f>
        <v>0.74882588000000005</v>
      </c>
      <c r="G151" s="29">
        <v>40763</v>
      </c>
      <c r="H151" s="30">
        <v>0.74996094000000002</v>
      </c>
      <c r="L151" s="23">
        <v>40801</v>
      </c>
      <c r="M151" s="24" t="str">
        <f>[5]!YBHIST($L$1,L151,"LMMOAS","sec","")</f>
        <v>E</v>
      </c>
      <c r="N151" s="24">
        <v>162.280304</v>
      </c>
    </row>
    <row r="152" spans="1:14" x14ac:dyDescent="0.25">
      <c r="A152" s="23">
        <v>40802</v>
      </c>
      <c r="B152" s="99">
        <f t="shared" si="2"/>
        <v>146.23460399999999</v>
      </c>
      <c r="C152" s="28">
        <f>VLOOKUP(RefiUniverseIOSOASTable[[#This Row],[Date]],G:H,2,0)</f>
        <v>0.74882778999999999</v>
      </c>
      <c r="G152" s="29">
        <v>40764</v>
      </c>
      <c r="H152" s="30">
        <v>0.80403705000000003</v>
      </c>
      <c r="L152" s="23">
        <v>40802</v>
      </c>
      <c r="M152" s="24" t="str">
        <f>[5]!YBHIST($L$1,L152,"LMMOAS","sec","")</f>
        <v>E</v>
      </c>
      <c r="N152" s="24">
        <v>146.23460399999999</v>
      </c>
    </row>
    <row r="153" spans="1:14" x14ac:dyDescent="0.25">
      <c r="A153" s="23">
        <v>40805</v>
      </c>
      <c r="B153" s="99">
        <f t="shared" si="2"/>
        <v>209.977203</v>
      </c>
      <c r="C153" s="28">
        <f>VLOOKUP(RefiUniverseIOSOASTable[[#This Row],[Date]],G:H,2,0)</f>
        <v>0.79719671000000003</v>
      </c>
      <c r="G153" s="29">
        <v>40765</v>
      </c>
      <c r="H153" s="30">
        <v>0.77689248</v>
      </c>
      <c r="L153" s="23">
        <v>40805</v>
      </c>
      <c r="M153" s="24" t="str">
        <f>[5]!YBHIST($L$1,L153,"LMMOAS","sec","")</f>
        <v>E</v>
      </c>
      <c r="N153" s="24">
        <v>209.977203</v>
      </c>
    </row>
    <row r="154" spans="1:14" x14ac:dyDescent="0.25">
      <c r="A154" s="23">
        <v>40806</v>
      </c>
      <c r="B154" s="99">
        <f t="shared" si="2"/>
        <v>217.34440599999999</v>
      </c>
      <c r="C154" s="28">
        <f>VLOOKUP(RefiUniverseIOSOASTable[[#This Row],[Date]],G:H,2,0)</f>
        <v>0.77601542000000001</v>
      </c>
      <c r="G154" s="29">
        <v>40766</v>
      </c>
      <c r="H154" s="30">
        <v>0.71606344</v>
      </c>
      <c r="L154" s="23">
        <v>40806</v>
      </c>
      <c r="M154" s="24" t="str">
        <f>[5]!YBHIST($L$1,L154,"LMMOAS","sec","")</f>
        <v>E</v>
      </c>
      <c r="N154" s="24">
        <v>217.34440599999999</v>
      </c>
    </row>
    <row r="155" spans="1:14" x14ac:dyDescent="0.25">
      <c r="A155" s="23">
        <v>40807</v>
      </c>
      <c r="B155" s="99">
        <f t="shared" si="2"/>
        <v>318.66861</v>
      </c>
      <c r="C155" s="28">
        <f>VLOOKUP(RefiUniverseIOSOASTable[[#This Row],[Date]],G:H,2,0)</f>
        <v>0.86559301</v>
      </c>
      <c r="G155" s="29">
        <v>40767</v>
      </c>
      <c r="H155" s="30">
        <v>0.74996348999999995</v>
      </c>
      <c r="L155" s="23">
        <v>40807</v>
      </c>
      <c r="M155" s="24" t="str">
        <f>[5]!YBHIST($L$1,L155,"LMMOAS","sec","")</f>
        <v>E</v>
      </c>
      <c r="N155" s="24">
        <v>318.66861</v>
      </c>
    </row>
    <row r="156" spans="1:14" x14ac:dyDescent="0.25">
      <c r="A156" s="23">
        <v>40808</v>
      </c>
      <c r="B156" s="99">
        <f t="shared" si="2"/>
        <v>506.69229100000001</v>
      </c>
      <c r="C156" s="28">
        <f>VLOOKUP(RefiUniverseIOSOASTable[[#This Row],[Date]],G:H,2,0)</f>
        <v>0.91632873000000004</v>
      </c>
      <c r="G156" s="29">
        <v>40770</v>
      </c>
      <c r="H156" s="30">
        <v>0.71594186999999998</v>
      </c>
      <c r="L156" s="23">
        <v>40808</v>
      </c>
      <c r="M156" s="24" t="str">
        <f>[5]!YBHIST($L$1,L156,"LMMOAS","sec","")</f>
        <v>E</v>
      </c>
      <c r="N156" s="24">
        <v>506.69229100000001</v>
      </c>
    </row>
    <row r="157" spans="1:14" x14ac:dyDescent="0.25">
      <c r="A157" s="23">
        <v>40809</v>
      </c>
      <c r="B157" s="99">
        <f t="shared" si="2"/>
        <v>402.06860399999999</v>
      </c>
      <c r="C157" s="28">
        <f>VLOOKUP(RefiUniverseIOSOASTable[[#This Row],[Date]],G:H,2,0)</f>
        <v>0.87077696000000004</v>
      </c>
      <c r="G157" s="29">
        <v>40771</v>
      </c>
      <c r="H157" s="30">
        <v>0.75004857000000003</v>
      </c>
      <c r="L157" s="23">
        <v>40809</v>
      </c>
      <c r="M157" s="24" t="str">
        <f>[5]!YBHIST($L$1,L157,"LMMOAS","sec","")</f>
        <v>E</v>
      </c>
      <c r="N157" s="24">
        <v>402.06860399999999</v>
      </c>
    </row>
    <row r="158" spans="1:14" x14ac:dyDescent="0.25">
      <c r="A158" s="23">
        <v>40812</v>
      </c>
      <c r="B158" s="99">
        <f t="shared" si="2"/>
        <v>411.81408699999997</v>
      </c>
      <c r="C158" s="28">
        <f>VLOOKUP(RefiUniverseIOSOASTable[[#This Row],[Date]],G:H,2,0)</f>
        <v>0.84420607999999997</v>
      </c>
      <c r="G158" s="29">
        <v>40772</v>
      </c>
      <c r="H158" s="30">
        <v>0.77805371999999995</v>
      </c>
      <c r="L158" s="23">
        <v>40812</v>
      </c>
      <c r="M158" s="24" t="str">
        <f>[5]!YBHIST($L$1,L158,"LMMOAS","sec","")</f>
        <v>E</v>
      </c>
      <c r="N158" s="24">
        <v>411.81408699999997</v>
      </c>
    </row>
    <row r="159" spans="1:14" x14ac:dyDescent="0.25">
      <c r="A159" s="23">
        <v>40813</v>
      </c>
      <c r="B159" s="99">
        <f t="shared" si="2"/>
        <v>362.45700099999999</v>
      </c>
      <c r="C159" s="28">
        <f>VLOOKUP(RefiUniverseIOSOASTable[[#This Row],[Date]],G:H,2,0)</f>
        <v>0.79816575999999995</v>
      </c>
      <c r="G159" s="29">
        <v>40773</v>
      </c>
      <c r="H159" s="30">
        <v>0.79667898999999998</v>
      </c>
      <c r="L159" s="23">
        <v>40813</v>
      </c>
      <c r="M159" s="24" t="str">
        <f>[5]!YBHIST($L$1,L159,"LMMOAS","sec","")</f>
        <v>E</v>
      </c>
      <c r="N159" s="24">
        <v>362.45700099999999</v>
      </c>
    </row>
    <row r="160" spans="1:14" x14ac:dyDescent="0.25">
      <c r="A160" s="23">
        <v>40814</v>
      </c>
      <c r="B160" s="99">
        <f t="shared" si="2"/>
        <v>337.88320900000002</v>
      </c>
      <c r="C160" s="28">
        <f>VLOOKUP(RefiUniverseIOSOASTable[[#This Row],[Date]],G:H,2,0)</f>
        <v>0.77097026999999996</v>
      </c>
      <c r="G160" s="29">
        <v>40774</v>
      </c>
      <c r="H160" s="30">
        <v>0.77683349999999995</v>
      </c>
      <c r="L160" s="23">
        <v>40814</v>
      </c>
      <c r="M160" s="24" t="str">
        <f>[5]!YBHIST($L$1,L160,"LMMOAS","sec","")</f>
        <v>E</v>
      </c>
      <c r="N160" s="24">
        <v>337.88320900000002</v>
      </c>
    </row>
    <row r="161" spans="1:14" x14ac:dyDescent="0.25">
      <c r="A161" s="23">
        <v>40815</v>
      </c>
      <c r="B161" s="99">
        <f t="shared" si="2"/>
        <v>387.40838600000001</v>
      </c>
      <c r="C161" s="28">
        <f>VLOOKUP(RefiUniverseIOSOASTable[[#This Row],[Date]],G:H,2,0)</f>
        <v>0.79816575999999995</v>
      </c>
      <c r="G161" s="29">
        <v>40777</v>
      </c>
      <c r="H161" s="30">
        <v>0.77303681999999996</v>
      </c>
      <c r="L161" s="23">
        <v>40815</v>
      </c>
      <c r="M161" s="24" t="str">
        <f>[5]!YBHIST($L$1,L161,"LMMOAS","sec","")</f>
        <v>E</v>
      </c>
      <c r="N161" s="24">
        <v>387.40838600000001</v>
      </c>
    </row>
    <row r="162" spans="1:14" x14ac:dyDescent="0.25">
      <c r="A162" s="23">
        <v>40816</v>
      </c>
      <c r="B162" s="99">
        <f t="shared" si="2"/>
        <v>402.68069500000001</v>
      </c>
      <c r="C162" s="28">
        <f>VLOOKUP(RefiUniverseIOSOASTable[[#This Row],[Date]],G:H,2,0)</f>
        <v>0.81810634000000004</v>
      </c>
      <c r="G162" s="29">
        <v>40778</v>
      </c>
      <c r="H162" s="30">
        <v>0.75002460000000004</v>
      </c>
      <c r="L162" s="23">
        <v>40816</v>
      </c>
      <c r="M162" s="24" t="str">
        <f>[5]!YBHIST($L$1,L162,"LMMOAS","sec","")</f>
        <v>E</v>
      </c>
      <c r="N162" s="24">
        <v>402.68069500000001</v>
      </c>
    </row>
    <row r="163" spans="1:14" x14ac:dyDescent="0.25">
      <c r="A163" s="23">
        <v>40819</v>
      </c>
      <c r="B163" s="99">
        <f t="shared" si="2"/>
        <v>452.123108</v>
      </c>
      <c r="C163" s="28">
        <f>VLOOKUP(RefiUniverseIOSOASTable[[#This Row],[Date]],G:H,2,0)</f>
        <v>0.82897178000000005</v>
      </c>
      <c r="G163" s="29">
        <v>40779</v>
      </c>
      <c r="H163" s="30">
        <v>0.71875957000000001</v>
      </c>
      <c r="L163" s="23">
        <v>40819</v>
      </c>
      <c r="M163" s="24" t="str">
        <f>[5]!YBHIST($L$1,L163,"LMMOAS","sec","")</f>
        <v>E</v>
      </c>
      <c r="N163" s="24">
        <v>452.123108</v>
      </c>
    </row>
    <row r="164" spans="1:14" x14ac:dyDescent="0.25">
      <c r="A164" s="23">
        <v>40820</v>
      </c>
      <c r="B164" s="99">
        <f t="shared" si="2"/>
        <v>390.32308999999998</v>
      </c>
      <c r="C164" s="28">
        <f>VLOOKUP(RefiUniverseIOSOASTable[[#This Row],[Date]],G:H,2,0)</f>
        <v>0.80257745000000003</v>
      </c>
      <c r="G164" s="29">
        <v>40780</v>
      </c>
      <c r="H164" s="30">
        <v>0.67840681999999997</v>
      </c>
      <c r="L164" s="23">
        <v>40820</v>
      </c>
      <c r="M164" s="24" t="str">
        <f>[5]!YBHIST($L$1,L164,"LMMOAS","sec","")</f>
        <v>E</v>
      </c>
      <c r="N164" s="24">
        <v>390.32308999999998</v>
      </c>
    </row>
    <row r="165" spans="1:14" x14ac:dyDescent="0.25">
      <c r="A165" s="23">
        <v>40821</v>
      </c>
      <c r="B165" s="99">
        <f t="shared" si="2"/>
        <v>346.89920000000001</v>
      </c>
      <c r="C165" s="28">
        <f>VLOOKUP(RefiUniverseIOSOASTable[[#This Row],[Date]],G:H,2,0)</f>
        <v>0.78213553000000002</v>
      </c>
      <c r="G165" s="29">
        <v>40781</v>
      </c>
      <c r="H165" s="30">
        <v>0.68466899000000003</v>
      </c>
      <c r="L165" s="23">
        <v>40821</v>
      </c>
      <c r="M165" s="24" t="str">
        <f>[5]!YBHIST($L$1,L165,"LMMOAS","sec","")</f>
        <v>E</v>
      </c>
      <c r="N165" s="24">
        <v>346.89920000000001</v>
      </c>
    </row>
    <row r="166" spans="1:14" x14ac:dyDescent="0.25">
      <c r="A166" s="23">
        <v>40822</v>
      </c>
      <c r="B166" s="99">
        <f t="shared" si="2"/>
        <v>341.91738900000001</v>
      </c>
      <c r="C166" s="28">
        <f>VLOOKUP(RefiUniverseIOSOASTable[[#This Row],[Date]],G:H,2,0)</f>
        <v>0.75862090999999998</v>
      </c>
      <c r="G166" s="29">
        <v>40784</v>
      </c>
      <c r="H166" s="30">
        <v>0.62723158999999995</v>
      </c>
      <c r="L166" s="23">
        <v>40822</v>
      </c>
      <c r="M166" s="24" t="str">
        <f>[5]!YBHIST($L$1,L166,"LMMOAS","sec","")</f>
        <v>E</v>
      </c>
      <c r="N166" s="24">
        <v>341.91738900000001</v>
      </c>
    </row>
    <row r="167" spans="1:14" x14ac:dyDescent="0.25">
      <c r="A167" s="23">
        <v>40823</v>
      </c>
      <c r="B167" s="99">
        <f t="shared" si="2"/>
        <v>571.11279300000001</v>
      </c>
      <c r="C167" s="28">
        <f>VLOOKUP(RefiUniverseIOSOASTable[[#This Row],[Date]],G:H,2,0)</f>
        <v>0.73073357000000005</v>
      </c>
      <c r="G167" s="29">
        <v>40785</v>
      </c>
      <c r="H167" s="30">
        <v>0.68460235999999997</v>
      </c>
      <c r="L167" s="23">
        <v>40823</v>
      </c>
      <c r="M167" s="24" t="str">
        <f>[5]!YBHIST($L$1,L167,"LMMOAS","sec","")</f>
        <v>E</v>
      </c>
      <c r="N167" s="24">
        <v>571.11279300000001</v>
      </c>
    </row>
    <row r="168" spans="1:14" x14ac:dyDescent="0.25">
      <c r="A168" s="23">
        <v>40827</v>
      </c>
      <c r="B168" s="99">
        <f t="shared" si="2"/>
        <v>558.91272000000004</v>
      </c>
      <c r="C168" s="28">
        <f>VLOOKUP(RefiUniverseIOSOASTable[[#This Row],[Date]],G:H,2,0)</f>
        <v>0.69925187</v>
      </c>
      <c r="G168" s="29">
        <v>40786</v>
      </c>
      <c r="H168" s="30">
        <v>0.71579101000000001</v>
      </c>
      <c r="L168" s="23">
        <v>40827</v>
      </c>
      <c r="M168" s="24" t="str">
        <f>[5]!YBHIST($L$1,L168,"LMMOAS","sec","")</f>
        <v>E</v>
      </c>
      <c r="N168" s="24">
        <v>558.91272000000004</v>
      </c>
    </row>
    <row r="169" spans="1:14" x14ac:dyDescent="0.25">
      <c r="A169" s="23">
        <v>40828</v>
      </c>
      <c r="B169" s="99">
        <f t="shared" si="2"/>
        <v>498.21618699999999</v>
      </c>
      <c r="C169" s="28">
        <f>VLOOKUP(RefiUniverseIOSOASTable[[#This Row],[Date]],G:H,2,0)</f>
        <v>0.70129870999999999</v>
      </c>
      <c r="G169" s="29">
        <v>40787</v>
      </c>
      <c r="H169" s="30">
        <v>0.74727193000000003</v>
      </c>
      <c r="L169" s="23">
        <v>40828</v>
      </c>
      <c r="M169" s="24" t="str">
        <f>[5]!YBHIST($L$1,L169,"LMMOAS","sec","")</f>
        <v>E</v>
      </c>
      <c r="N169" s="24">
        <v>498.21618699999999</v>
      </c>
    </row>
    <row r="170" spans="1:14" x14ac:dyDescent="0.25">
      <c r="A170" s="23">
        <v>40829</v>
      </c>
      <c r="B170" s="99">
        <f t="shared" si="2"/>
        <v>595.66577099999995</v>
      </c>
      <c r="C170" s="28">
        <f>VLOOKUP(RefiUniverseIOSOASTable[[#This Row],[Date]],G:H,2,0)</f>
        <v>0.73232775999999999</v>
      </c>
      <c r="G170" s="29">
        <v>40788</v>
      </c>
      <c r="H170" s="30">
        <v>0.77574929000000004</v>
      </c>
      <c r="L170" s="23">
        <v>40829</v>
      </c>
      <c r="M170" s="24" t="str">
        <f>[5]!YBHIST($L$1,L170,"LMMOAS","sec","")</f>
        <v>E</v>
      </c>
      <c r="N170" s="24">
        <v>595.66577099999995</v>
      </c>
    </row>
    <row r="171" spans="1:14" x14ac:dyDescent="0.25">
      <c r="A171" s="23">
        <v>40830</v>
      </c>
      <c r="B171" s="99">
        <f t="shared" si="2"/>
        <v>554.31030299999998</v>
      </c>
      <c r="C171" s="28">
        <f>VLOOKUP(RefiUniverseIOSOASTable[[#This Row],[Date]],G:H,2,0)</f>
        <v>0.69953049</v>
      </c>
      <c r="G171" s="29">
        <v>40792</v>
      </c>
      <c r="H171" s="30">
        <v>0.77574971000000004</v>
      </c>
      <c r="L171" s="23">
        <v>40830</v>
      </c>
      <c r="M171" s="24" t="str">
        <f>[5]!YBHIST($L$1,L171,"LMMOAS","sec","")</f>
        <v>E</v>
      </c>
      <c r="N171" s="24">
        <v>554.31030299999998</v>
      </c>
    </row>
    <row r="172" spans="1:14" x14ac:dyDescent="0.25">
      <c r="A172" s="23">
        <v>40833</v>
      </c>
      <c r="B172" s="99">
        <f t="shared" si="2"/>
        <v>583.54742399999998</v>
      </c>
      <c r="C172" s="28">
        <f>VLOOKUP(RefiUniverseIOSOASTable[[#This Row],[Date]],G:H,2,0)</f>
        <v>0.73252627999999997</v>
      </c>
      <c r="G172" s="29">
        <v>40793</v>
      </c>
      <c r="H172" s="30">
        <v>0.77079114999999998</v>
      </c>
      <c r="L172" s="23">
        <v>40833</v>
      </c>
      <c r="M172" s="24" t="str">
        <f>[5]!YBHIST($L$1,L172,"LMMOAS","sec","")</f>
        <v>E</v>
      </c>
      <c r="N172" s="24">
        <v>583.54742399999998</v>
      </c>
    </row>
    <row r="173" spans="1:14" x14ac:dyDescent="0.25">
      <c r="A173" s="23">
        <v>40834</v>
      </c>
      <c r="B173" s="99">
        <f t="shared" si="2"/>
        <v>592.65258800000004</v>
      </c>
      <c r="C173" s="28">
        <f>VLOOKUP(RefiUniverseIOSOASTable[[#This Row],[Date]],G:H,2,0)</f>
        <v>0.73274994999999998</v>
      </c>
      <c r="G173" s="29">
        <v>40794</v>
      </c>
      <c r="H173" s="30">
        <v>0.77457841000000005</v>
      </c>
      <c r="L173" s="23">
        <v>40834</v>
      </c>
      <c r="M173" s="24" t="str">
        <f>[5]!YBHIST($L$1,L173,"LMMOAS","sec","")</f>
        <v>E</v>
      </c>
      <c r="N173" s="24">
        <v>592.65258800000004</v>
      </c>
    </row>
    <row r="174" spans="1:14" x14ac:dyDescent="0.25">
      <c r="A174" s="23">
        <v>40835</v>
      </c>
      <c r="B174" s="99">
        <f t="shared" si="2"/>
        <v>571.28790300000003</v>
      </c>
      <c r="C174" s="28">
        <f>VLOOKUP(RefiUniverseIOSOASTable[[#This Row],[Date]],G:H,2,0)</f>
        <v>0.75481863999999999</v>
      </c>
      <c r="G174" s="29">
        <v>40795</v>
      </c>
      <c r="H174" s="30">
        <v>0.79817678999999997</v>
      </c>
      <c r="L174" s="23">
        <v>40835</v>
      </c>
      <c r="M174" s="24" t="str">
        <f>[5]!YBHIST($L$1,L174,"LMMOAS","sec","")</f>
        <v>E</v>
      </c>
      <c r="N174" s="24">
        <v>571.28790300000003</v>
      </c>
    </row>
    <row r="175" spans="1:14" x14ac:dyDescent="0.25">
      <c r="A175" s="23">
        <v>40836</v>
      </c>
      <c r="B175" s="99">
        <f t="shared" si="2"/>
        <v>553.003601</v>
      </c>
      <c r="C175" s="28">
        <f>VLOOKUP(RefiUniverseIOSOASTable[[#This Row],[Date]],G:H,2,0)</f>
        <v>0.73691709999999999</v>
      </c>
      <c r="G175" s="29">
        <v>40798</v>
      </c>
      <c r="H175" s="30">
        <v>0.77577921000000005</v>
      </c>
      <c r="L175" s="23">
        <v>40836</v>
      </c>
      <c r="M175" s="24" t="str">
        <f>[5]!YBHIST($L$1,L175,"LMMOAS","sec","")</f>
        <v>E</v>
      </c>
      <c r="N175" s="24">
        <v>553.003601</v>
      </c>
    </row>
    <row r="176" spans="1:14" x14ac:dyDescent="0.25">
      <c r="A176" s="23">
        <v>40837</v>
      </c>
      <c r="B176" s="99">
        <f t="shared" si="2"/>
        <v>543.54217500000004</v>
      </c>
      <c r="C176" s="28">
        <f>VLOOKUP(RefiUniverseIOSOASTable[[#This Row],[Date]],G:H,2,0)</f>
        <v>0.73684552999999997</v>
      </c>
      <c r="G176" s="29">
        <v>40799</v>
      </c>
      <c r="H176" s="30">
        <v>0.77104030999999995</v>
      </c>
      <c r="L176" s="23">
        <v>40837</v>
      </c>
      <c r="M176" s="24" t="str">
        <f>[5]!YBHIST($L$1,L176,"LMMOAS","sec","")</f>
        <v>E</v>
      </c>
      <c r="N176" s="24">
        <v>543.54217500000004</v>
      </c>
    </row>
    <row r="177" spans="1:14" x14ac:dyDescent="0.25">
      <c r="A177" s="23">
        <v>40840</v>
      </c>
      <c r="B177" s="99">
        <f t="shared" si="2"/>
        <v>504.98129299999999</v>
      </c>
      <c r="C177" s="28">
        <f>VLOOKUP(RefiUniverseIOSOASTable[[#This Row],[Date]],G:H,2,0)</f>
        <v>0.73089588999999999</v>
      </c>
      <c r="G177" s="29">
        <v>40800</v>
      </c>
      <c r="H177" s="30">
        <v>0.77122451999999997</v>
      </c>
      <c r="L177" s="23">
        <v>40840</v>
      </c>
      <c r="M177" s="24" t="str">
        <f>[5]!YBHIST($L$1,L177,"LMMOAS","sec","")</f>
        <v>E</v>
      </c>
      <c r="N177" s="24">
        <v>504.98129299999999</v>
      </c>
    </row>
    <row r="178" spans="1:14" x14ac:dyDescent="0.25">
      <c r="A178" s="23">
        <v>40841</v>
      </c>
      <c r="B178" s="99">
        <f t="shared" si="2"/>
        <v>558.97827099999995</v>
      </c>
      <c r="C178" s="28">
        <f>VLOOKUP(RefiUniverseIOSOASTable[[#This Row],[Date]],G:H,2,0)</f>
        <v>0.75981483999999999</v>
      </c>
      <c r="G178" s="29">
        <v>40801</v>
      </c>
      <c r="H178" s="30">
        <v>0.74882588000000005</v>
      </c>
      <c r="L178" s="23">
        <v>40841</v>
      </c>
      <c r="M178" s="24" t="str">
        <f>[5]!YBHIST($L$1,L178,"LMMOAS","sec","")</f>
        <v>E</v>
      </c>
      <c r="N178" s="24">
        <v>558.97827099999995</v>
      </c>
    </row>
    <row r="179" spans="1:14" x14ac:dyDescent="0.25">
      <c r="A179" s="23">
        <v>40842</v>
      </c>
      <c r="B179" s="99">
        <f t="shared" si="2"/>
        <v>515.569885</v>
      </c>
      <c r="C179" s="28">
        <f>VLOOKUP(RefiUniverseIOSOASTable[[#This Row],[Date]],G:H,2,0)</f>
        <v>0.75480650000000005</v>
      </c>
      <c r="G179" s="29">
        <v>40802</v>
      </c>
      <c r="H179" s="30">
        <v>0.74882778999999999</v>
      </c>
      <c r="L179" s="23">
        <v>40842</v>
      </c>
      <c r="M179" s="24" t="str">
        <f>[5]!YBHIST($L$1,L179,"LMMOAS","sec","")</f>
        <v>E</v>
      </c>
      <c r="N179" s="24">
        <v>515.569885</v>
      </c>
    </row>
    <row r="180" spans="1:14" x14ac:dyDescent="0.25">
      <c r="A180" s="23">
        <v>40843</v>
      </c>
      <c r="B180" s="99">
        <f t="shared" si="2"/>
        <v>386.40411399999999</v>
      </c>
      <c r="C180" s="28">
        <f>VLOOKUP(RefiUniverseIOSOASTable[[#This Row],[Date]],G:H,2,0)</f>
        <v>0.69692237000000001</v>
      </c>
      <c r="G180" s="29">
        <v>40805</v>
      </c>
      <c r="H180" s="30">
        <v>0.79719671000000003</v>
      </c>
      <c r="L180" s="23">
        <v>40843</v>
      </c>
      <c r="M180" s="24" t="str">
        <f>[5]!YBHIST($L$1,L180,"LMMOAS","sec","")</f>
        <v>E</v>
      </c>
      <c r="N180" s="24">
        <v>386.40411399999999</v>
      </c>
    </row>
    <row r="181" spans="1:14" x14ac:dyDescent="0.25">
      <c r="A181" s="23">
        <v>40844</v>
      </c>
      <c r="B181" s="99">
        <f t="shared" si="2"/>
        <v>431.65380900000002</v>
      </c>
      <c r="C181" s="28">
        <f>VLOOKUP(RefiUniverseIOSOASTable[[#This Row],[Date]],G:H,2,0)</f>
        <v>0.73250733000000001</v>
      </c>
      <c r="G181" s="29">
        <v>40806</v>
      </c>
      <c r="H181" s="30">
        <v>0.77601542000000001</v>
      </c>
      <c r="L181" s="23">
        <v>40844</v>
      </c>
      <c r="M181" s="24" t="str">
        <f>[5]!YBHIST($L$1,L181,"LMMOAS","sec","")</f>
        <v>E</v>
      </c>
      <c r="N181" s="24">
        <v>431.65380900000002</v>
      </c>
    </row>
    <row r="182" spans="1:14" x14ac:dyDescent="0.25">
      <c r="A182" s="23">
        <v>40847</v>
      </c>
      <c r="B182" s="99">
        <f t="shared" si="2"/>
        <v>529.158997</v>
      </c>
      <c r="C182" s="28">
        <f>VLOOKUP(RefiUniverseIOSOASTable[[#This Row],[Date]],G:H,2,0)</f>
        <v>0.78009742999999998</v>
      </c>
      <c r="G182" s="29">
        <v>40807</v>
      </c>
      <c r="H182" s="30">
        <v>0.86559301</v>
      </c>
      <c r="L182" s="23">
        <v>40847</v>
      </c>
      <c r="M182" s="24" t="str">
        <f>[5]!YBHIST($L$1,L182,"LMMOAS","sec","")</f>
        <v>E</v>
      </c>
      <c r="N182" s="24">
        <v>529.158997</v>
      </c>
    </row>
    <row r="183" spans="1:14" x14ac:dyDescent="0.25">
      <c r="A183" s="23">
        <v>40848</v>
      </c>
      <c r="B183" s="99">
        <f t="shared" si="2"/>
        <v>616.67901600000005</v>
      </c>
      <c r="C183" s="28">
        <f>VLOOKUP(RefiUniverseIOSOASTable[[#This Row],[Date]],G:H,2,0)</f>
        <v>0.81332289000000002</v>
      </c>
      <c r="G183" s="29">
        <v>40808</v>
      </c>
      <c r="H183" s="30">
        <v>0.91632873000000004</v>
      </c>
      <c r="L183" s="23">
        <v>40848</v>
      </c>
      <c r="M183" s="24" t="str">
        <f>[5]!YBHIST($L$1,L183,"LMMOAS","sec","")</f>
        <v>E</v>
      </c>
      <c r="N183" s="24">
        <v>616.67901600000005</v>
      </c>
    </row>
    <row r="184" spans="1:14" x14ac:dyDescent="0.25">
      <c r="A184" s="23">
        <v>40849</v>
      </c>
      <c r="B184" s="99">
        <f t="shared" si="2"/>
        <v>618.67730700000004</v>
      </c>
      <c r="C184" s="28">
        <f>VLOOKUP(RefiUniverseIOSOASTable[[#This Row],[Date]],G:H,2,0)</f>
        <v>0.83808455000000004</v>
      </c>
      <c r="G184" s="29">
        <v>40809</v>
      </c>
      <c r="H184" s="30">
        <v>0.87077696000000004</v>
      </c>
      <c r="L184" s="23">
        <v>40849</v>
      </c>
      <c r="M184" s="24" t="str">
        <f>[5]!YBHIST($L$1,L184,"LMMOAS","sec","")</f>
        <v>E</v>
      </c>
      <c r="N184" s="24">
        <v>618.67730700000004</v>
      </c>
    </row>
    <row r="185" spans="1:14" x14ac:dyDescent="0.25">
      <c r="A185" s="23">
        <v>40850</v>
      </c>
      <c r="B185" s="99">
        <f t="shared" si="2"/>
        <v>549.28417999999999</v>
      </c>
      <c r="C185" s="28">
        <f>VLOOKUP(RefiUniverseIOSOASTable[[#This Row],[Date]],G:H,2,0)</f>
        <v>0.81511065000000005</v>
      </c>
      <c r="G185" s="29">
        <v>40812</v>
      </c>
      <c r="H185" s="30">
        <v>0.84420607999999997</v>
      </c>
      <c r="L185" s="23">
        <v>40850</v>
      </c>
      <c r="M185" s="24" t="str">
        <f>[5]!YBHIST($L$1,L185,"LMMOAS","sec","")</f>
        <v>E</v>
      </c>
      <c r="N185" s="24">
        <v>549.28417999999999</v>
      </c>
    </row>
    <row r="186" spans="1:14" x14ac:dyDescent="0.25">
      <c r="A186" s="23">
        <v>40851</v>
      </c>
      <c r="B186" s="99">
        <f t="shared" si="2"/>
        <v>572.97912599999995</v>
      </c>
      <c r="C186" s="28">
        <f>VLOOKUP(RefiUniverseIOSOASTable[[#This Row],[Date]],G:H,2,0)</f>
        <v>0.83793209000000002</v>
      </c>
      <c r="G186" s="29">
        <v>40813</v>
      </c>
      <c r="H186" s="30">
        <v>0.79816575999999995</v>
      </c>
      <c r="L186" s="23">
        <v>40851</v>
      </c>
      <c r="M186" s="24" t="str">
        <f>[5]!YBHIST($L$1,L186,"LMMOAS","sec","")</f>
        <v>E</v>
      </c>
      <c r="N186" s="24">
        <v>572.97912599999995</v>
      </c>
    </row>
    <row r="187" spans="1:14" x14ac:dyDescent="0.25">
      <c r="A187" s="23">
        <v>40854</v>
      </c>
      <c r="B187" s="99">
        <f t="shared" si="2"/>
        <v>630.30102499999998</v>
      </c>
      <c r="C187" s="28">
        <f>VLOOKUP(RefiUniverseIOSOASTable[[#This Row],[Date]],G:H,2,0)</f>
        <v>0.84229441999999999</v>
      </c>
      <c r="G187" s="29">
        <v>40814</v>
      </c>
      <c r="H187" s="30">
        <v>0.77097026999999996</v>
      </c>
      <c r="L187" s="23">
        <v>40854</v>
      </c>
      <c r="M187" s="24" t="str">
        <f>[5]!YBHIST($L$1,L187,"LMMOAS","sec","")</f>
        <v>E</v>
      </c>
      <c r="N187" s="24">
        <v>630.30102499999998</v>
      </c>
    </row>
    <row r="188" spans="1:14" x14ac:dyDescent="0.25">
      <c r="A188" s="23">
        <v>40855</v>
      </c>
      <c r="B188" s="99">
        <f t="shared" si="2"/>
        <v>615.78887899999995</v>
      </c>
      <c r="C188" s="28">
        <f>VLOOKUP(RefiUniverseIOSOASTable[[#This Row],[Date]],G:H,2,0)</f>
        <v>0.81469778999999998</v>
      </c>
      <c r="G188" s="29">
        <v>40815</v>
      </c>
      <c r="H188" s="30">
        <v>0.79816575999999995</v>
      </c>
      <c r="L188" s="23">
        <v>40855</v>
      </c>
      <c r="M188" s="24" t="str">
        <f>[5]!YBHIST($L$1,L188,"LMMOAS","sec","")</f>
        <v>E</v>
      </c>
      <c r="N188" s="24">
        <v>615.78887899999995</v>
      </c>
    </row>
    <row r="189" spans="1:14" x14ac:dyDescent="0.25">
      <c r="A189" s="23">
        <v>40856</v>
      </c>
      <c r="B189" s="99">
        <f t="shared" si="2"/>
        <v>641.28967299999999</v>
      </c>
      <c r="C189" s="28">
        <f>VLOOKUP(RefiUniverseIOSOASTable[[#This Row],[Date]],G:H,2,0)</f>
        <v>0.79240447000000003</v>
      </c>
      <c r="G189" s="29">
        <v>40816</v>
      </c>
      <c r="H189" s="30">
        <v>0.81810634000000004</v>
      </c>
      <c r="L189" s="23">
        <v>40856</v>
      </c>
      <c r="M189" s="24" t="str">
        <f>[5]!YBHIST($L$1,L189,"LMMOAS","sec","")</f>
        <v>E</v>
      </c>
      <c r="N189" s="24">
        <v>641.28967299999999</v>
      </c>
    </row>
    <row r="190" spans="1:14" x14ac:dyDescent="0.25">
      <c r="A190" s="23">
        <v>40857</v>
      </c>
      <c r="B190" s="99">
        <f t="shared" si="2"/>
        <v>649.35717799999998</v>
      </c>
      <c r="C190" s="28">
        <f>VLOOKUP(RefiUniverseIOSOASTable[[#This Row],[Date]],G:H,2,0)</f>
        <v>0.76735768000000004</v>
      </c>
      <c r="G190" s="29">
        <v>40819</v>
      </c>
      <c r="H190" s="30">
        <v>0.82897178000000005</v>
      </c>
      <c r="L190" s="23">
        <v>40857</v>
      </c>
      <c r="M190" s="24" t="str">
        <f>[5]!YBHIST($L$1,L190,"LMMOAS","sec","")</f>
        <v>E</v>
      </c>
      <c r="N190" s="24">
        <v>649.35717799999998</v>
      </c>
    </row>
    <row r="191" spans="1:14" x14ac:dyDescent="0.25">
      <c r="A191" s="23">
        <v>40861</v>
      </c>
      <c r="B191" s="99">
        <f t="shared" si="2"/>
        <v>632.01147500000002</v>
      </c>
      <c r="C191" s="28">
        <f>VLOOKUP(RefiUniverseIOSOASTable[[#This Row],[Date]],G:H,2,0)</f>
        <v>0.77261347000000002</v>
      </c>
      <c r="G191" s="29">
        <v>40820</v>
      </c>
      <c r="H191" s="30">
        <v>0.80257745000000003</v>
      </c>
      <c r="L191" s="23">
        <v>40861</v>
      </c>
      <c r="M191" s="24" t="str">
        <f>[5]!YBHIST($L$1,L191,"LMMOAS","sec","")</f>
        <v>E</v>
      </c>
      <c r="N191" s="24">
        <v>632.01147500000002</v>
      </c>
    </row>
    <row r="192" spans="1:14" x14ac:dyDescent="0.25">
      <c r="A192" s="23">
        <v>40862</v>
      </c>
      <c r="B192" s="99">
        <f t="shared" si="2"/>
        <v>634.83471699999996</v>
      </c>
      <c r="C192" s="28">
        <f>VLOOKUP(RefiUniverseIOSOASTable[[#This Row],[Date]],G:H,2,0)</f>
        <v>0.76612318999999995</v>
      </c>
      <c r="G192" s="29">
        <v>40821</v>
      </c>
      <c r="H192" s="30">
        <v>0.78213553000000002</v>
      </c>
      <c r="L192" s="23">
        <v>40862</v>
      </c>
      <c r="M192" s="24" t="str">
        <f>[5]!YBHIST($L$1,L192,"LMMOAS","sec","")</f>
        <v>E</v>
      </c>
      <c r="N192" s="24">
        <v>634.83471699999996</v>
      </c>
    </row>
    <row r="193" spans="1:14" x14ac:dyDescent="0.25">
      <c r="A193" s="23">
        <v>40863</v>
      </c>
      <c r="B193" s="99">
        <f t="shared" si="2"/>
        <v>619.89160200000003</v>
      </c>
      <c r="C193" s="28">
        <f>VLOOKUP(RefiUniverseIOSOASTable[[#This Row],[Date]],G:H,2,0)</f>
        <v>0.78806235999999996</v>
      </c>
      <c r="G193" s="29">
        <v>40822</v>
      </c>
      <c r="H193" s="30">
        <v>0.75862090999999998</v>
      </c>
      <c r="L193" s="23">
        <v>40863</v>
      </c>
      <c r="M193" s="24" t="str">
        <f>[5]!YBHIST($L$1,L193,"LMMOAS","sec","")</f>
        <v>E</v>
      </c>
      <c r="N193" s="24">
        <v>619.89160200000003</v>
      </c>
    </row>
    <row r="194" spans="1:14" x14ac:dyDescent="0.25">
      <c r="A194" s="23">
        <v>40864</v>
      </c>
      <c r="B194" s="99">
        <f t="shared" si="2"/>
        <v>629.605774</v>
      </c>
      <c r="C194" s="28">
        <f>VLOOKUP(RefiUniverseIOSOASTable[[#This Row],[Date]],G:H,2,0)</f>
        <v>0.79386323999999997</v>
      </c>
      <c r="G194" s="29">
        <v>40823</v>
      </c>
      <c r="H194" s="30">
        <v>0.73073357000000005</v>
      </c>
      <c r="L194" s="23">
        <v>40864</v>
      </c>
      <c r="M194" s="24" t="str">
        <f>[5]!YBHIST($L$1,L194,"LMMOAS","sec","")</f>
        <v>E</v>
      </c>
      <c r="N194" s="24">
        <v>629.605774</v>
      </c>
    </row>
    <row r="195" spans="1:14" x14ac:dyDescent="0.25">
      <c r="A195" s="23">
        <v>40865</v>
      </c>
      <c r="B195" s="99">
        <f t="shared" ref="B195:B258" si="3">VLOOKUP(A195,L:N,3,0)</f>
        <v>575.94122300000004</v>
      </c>
      <c r="C195" s="28">
        <f>VLOOKUP(RefiUniverseIOSOASTable[[#This Row],[Date]],G:H,2,0)</f>
        <v>0.78789527999999998</v>
      </c>
      <c r="G195" s="29">
        <v>40827</v>
      </c>
      <c r="H195" s="30">
        <v>0.69925187</v>
      </c>
      <c r="L195" s="23">
        <v>40865</v>
      </c>
      <c r="M195" s="24" t="str">
        <f>[5]!YBHIST($L$1,L195,"LMMOAS","sec","")</f>
        <v>E</v>
      </c>
      <c r="N195" s="24">
        <v>575.94122300000004</v>
      </c>
    </row>
    <row r="196" spans="1:14" x14ac:dyDescent="0.25">
      <c r="A196" s="23">
        <v>40868</v>
      </c>
      <c r="B196" s="99">
        <f t="shared" si="3"/>
        <v>588.51208499999996</v>
      </c>
      <c r="C196" s="28">
        <f>VLOOKUP(RefiUniverseIOSOASTable[[#This Row],[Date]],G:H,2,0)</f>
        <v>0.79240533000000002</v>
      </c>
      <c r="G196" s="29">
        <v>40828</v>
      </c>
      <c r="H196" s="30">
        <v>0.70129870999999999</v>
      </c>
      <c r="L196" s="23">
        <v>40868</v>
      </c>
      <c r="M196" s="24" t="str">
        <f>[5]!YBHIST($L$1,L196,"LMMOAS","sec","")</f>
        <v>E</v>
      </c>
      <c r="N196" s="24">
        <v>588.51208499999996</v>
      </c>
    </row>
    <row r="197" spans="1:14" x14ac:dyDescent="0.25">
      <c r="A197" s="23">
        <v>40869</v>
      </c>
      <c r="B197" s="99">
        <f t="shared" si="3"/>
        <v>597.26178000000004</v>
      </c>
      <c r="C197" s="28">
        <f>VLOOKUP(RefiUniverseIOSOASTable[[#This Row],[Date]],G:H,2,0)</f>
        <v>0.81312483999999996</v>
      </c>
      <c r="G197" s="29">
        <v>40829</v>
      </c>
      <c r="H197" s="30">
        <v>0.73232775999999999</v>
      </c>
      <c r="L197" s="23">
        <v>40869</v>
      </c>
      <c r="M197" s="24" t="str">
        <f>[5]!YBHIST($L$1,L197,"LMMOAS","sec","")</f>
        <v>E</v>
      </c>
      <c r="N197" s="24">
        <v>597.26178000000004</v>
      </c>
    </row>
    <row r="198" spans="1:14" x14ac:dyDescent="0.25">
      <c r="A198" s="23">
        <v>40870</v>
      </c>
      <c r="B198" s="99">
        <f t="shared" si="3"/>
        <v>562.76147500000002</v>
      </c>
      <c r="C198" s="28">
        <f>VLOOKUP(RefiUniverseIOSOASTable[[#This Row],[Date]],G:H,2,0)</f>
        <v>0.79405612000000003</v>
      </c>
      <c r="G198" s="29">
        <v>40830</v>
      </c>
      <c r="H198" s="30">
        <v>0.69953049</v>
      </c>
      <c r="L198" s="23">
        <v>40870</v>
      </c>
      <c r="M198" s="24" t="str">
        <f>[5]!YBHIST($L$1,L198,"LMMOAS","sec","")</f>
        <v>E</v>
      </c>
      <c r="N198" s="24">
        <v>562.76147500000002</v>
      </c>
    </row>
    <row r="199" spans="1:14" x14ac:dyDescent="0.25">
      <c r="A199" s="23">
        <v>40872</v>
      </c>
      <c r="B199" s="99">
        <f t="shared" si="3"/>
        <v>516.54400599999997</v>
      </c>
      <c r="C199" s="28">
        <f>VLOOKUP(RefiUniverseIOSOASTable[[#This Row],[Date]],G:H,2,0)</f>
        <v>0.76728026999999999</v>
      </c>
      <c r="G199" s="29">
        <v>40833</v>
      </c>
      <c r="H199" s="30">
        <v>0.73252627999999997</v>
      </c>
      <c r="L199" s="23">
        <v>40872</v>
      </c>
      <c r="M199" s="24" t="str">
        <f>[5]!YBHIST($L$1,L199,"LMMOAS","sec","")</f>
        <v>E</v>
      </c>
      <c r="N199" s="24">
        <v>516.54400599999997</v>
      </c>
    </row>
    <row r="200" spans="1:14" x14ac:dyDescent="0.25">
      <c r="A200" s="23">
        <v>40875</v>
      </c>
      <c r="B200" s="99">
        <f t="shared" si="3"/>
        <v>514.64190699999995</v>
      </c>
      <c r="C200" s="28">
        <f>VLOOKUP(RefiUniverseIOSOASTable[[#This Row],[Date]],G:H,2,0)</f>
        <v>0.78806127999999998</v>
      </c>
      <c r="G200" s="29">
        <v>40834</v>
      </c>
      <c r="H200" s="30">
        <v>0.73274994999999998</v>
      </c>
      <c r="L200" s="23">
        <v>40875</v>
      </c>
      <c r="M200" s="24" t="str">
        <f>[5]!YBHIST($L$1,L200,"LMMOAS","sec","")</f>
        <v>E</v>
      </c>
      <c r="N200" s="24">
        <v>514.64190699999995</v>
      </c>
    </row>
    <row r="201" spans="1:14" x14ac:dyDescent="0.25">
      <c r="A201" s="23">
        <v>40876</v>
      </c>
      <c r="B201" s="99">
        <f t="shared" si="3"/>
        <v>520.67559800000004</v>
      </c>
      <c r="C201" s="28">
        <f>VLOOKUP(RefiUniverseIOSOASTable[[#This Row],[Date]],G:H,2,0)</f>
        <v>0.78813977000000002</v>
      </c>
      <c r="G201" s="29">
        <v>40835</v>
      </c>
      <c r="H201" s="30">
        <v>0.75481863999999999</v>
      </c>
      <c r="L201" s="23">
        <v>40876</v>
      </c>
      <c r="M201" s="24" t="str">
        <f>[5]!YBHIST($L$1,L201,"LMMOAS","sec","")</f>
        <v>E</v>
      </c>
      <c r="N201" s="24">
        <v>520.67559800000004</v>
      </c>
    </row>
    <row r="202" spans="1:14" x14ac:dyDescent="0.25">
      <c r="A202" s="23">
        <v>40877</v>
      </c>
      <c r="B202" s="99">
        <f t="shared" si="3"/>
        <v>536.75042699999995</v>
      </c>
      <c r="C202" s="28">
        <f>VLOOKUP(RefiUniverseIOSOASTable[[#This Row],[Date]],G:H,2,0)</f>
        <v>0.79059241000000002</v>
      </c>
      <c r="G202" s="29">
        <v>40836</v>
      </c>
      <c r="H202" s="30">
        <v>0.73691709999999999</v>
      </c>
      <c r="L202" s="23">
        <v>40877</v>
      </c>
      <c r="M202" s="24" t="str">
        <f>[5]!YBHIST($L$1,L202,"LMMOAS","sec","")</f>
        <v>E</v>
      </c>
      <c r="N202" s="24">
        <v>536.75042699999995</v>
      </c>
    </row>
    <row r="203" spans="1:14" x14ac:dyDescent="0.25">
      <c r="A203" s="23">
        <v>40878</v>
      </c>
      <c r="B203" s="99">
        <f t="shared" si="3"/>
        <v>524.893372</v>
      </c>
      <c r="C203" s="28">
        <f>VLOOKUP(RefiUniverseIOSOASTable[[#This Row],[Date]],G:H,2,0)</f>
        <v>0.76053873000000005</v>
      </c>
      <c r="G203" s="29">
        <v>40837</v>
      </c>
      <c r="H203" s="30">
        <v>0.73684552999999997</v>
      </c>
      <c r="L203" s="23">
        <v>40878</v>
      </c>
      <c r="M203" s="24" t="str">
        <f>[5]!YBHIST($L$1,L203,"LMMOAS","sec","")</f>
        <v>E</v>
      </c>
      <c r="N203" s="24">
        <v>524.893372</v>
      </c>
    </row>
    <row r="204" spans="1:14" x14ac:dyDescent="0.25">
      <c r="A204" s="23">
        <v>40879</v>
      </c>
      <c r="B204" s="99">
        <f t="shared" si="3"/>
        <v>536.76800500000002</v>
      </c>
      <c r="C204" s="28">
        <f>VLOOKUP(RefiUniverseIOSOASTable[[#This Row],[Date]],G:H,2,0)</f>
        <v>0.78119302999999995</v>
      </c>
      <c r="G204" s="29">
        <v>40840</v>
      </c>
      <c r="H204" s="30">
        <v>0.73089588999999999</v>
      </c>
      <c r="L204" s="23">
        <v>40879</v>
      </c>
      <c r="M204" s="24" t="str">
        <f>[5]!YBHIST($L$1,L204,"LMMOAS","sec","")</f>
        <v>E</v>
      </c>
      <c r="N204" s="24">
        <v>536.76800500000002</v>
      </c>
    </row>
    <row r="205" spans="1:14" x14ac:dyDescent="0.25">
      <c r="A205" s="23">
        <v>40882</v>
      </c>
      <c r="B205" s="99">
        <f t="shared" si="3"/>
        <v>547.01458700000001</v>
      </c>
      <c r="C205" s="28">
        <f>VLOOKUP(RefiUniverseIOSOASTable[[#This Row],[Date]],G:H,2,0)</f>
        <v>0.78085914000000001</v>
      </c>
      <c r="G205" s="29">
        <v>40841</v>
      </c>
      <c r="H205" s="30">
        <v>0.75981483999999999</v>
      </c>
      <c r="L205" s="23">
        <v>40882</v>
      </c>
      <c r="M205" s="24" t="str">
        <f>[5]!YBHIST($L$1,L205,"LMMOAS","sec","")</f>
        <v>E</v>
      </c>
      <c r="N205" s="24">
        <v>547.01458700000001</v>
      </c>
    </row>
    <row r="206" spans="1:14" x14ac:dyDescent="0.25">
      <c r="A206" s="23">
        <v>40883</v>
      </c>
      <c r="B206" s="99">
        <f t="shared" si="3"/>
        <v>549.46972700000003</v>
      </c>
      <c r="C206" s="28">
        <f>VLOOKUP(RefiUniverseIOSOASTable[[#This Row],[Date]],G:H,2,0)</f>
        <v>0.77929499999999996</v>
      </c>
      <c r="G206" s="29">
        <v>40842</v>
      </c>
      <c r="H206" s="30">
        <v>0.75480650000000005</v>
      </c>
      <c r="L206" s="23">
        <v>40883</v>
      </c>
      <c r="M206" s="24" t="str">
        <f>[5]!YBHIST($L$1,L206,"LMMOAS","sec","")</f>
        <v>E</v>
      </c>
      <c r="N206" s="24">
        <v>549.46972700000003</v>
      </c>
    </row>
    <row r="207" spans="1:14" x14ac:dyDescent="0.25">
      <c r="A207" s="23">
        <v>40884</v>
      </c>
      <c r="B207" s="99">
        <f t="shared" si="3"/>
        <v>571.09692399999994</v>
      </c>
      <c r="C207" s="28">
        <f>VLOOKUP(RefiUniverseIOSOASTable[[#This Row],[Date]],G:H,2,0)</f>
        <v>0.80185863999999996</v>
      </c>
      <c r="G207" s="29">
        <v>40843</v>
      </c>
      <c r="H207" s="30">
        <v>0.69692237000000001</v>
      </c>
      <c r="L207" s="23">
        <v>40884</v>
      </c>
      <c r="M207" s="24" t="str">
        <f>[5]!YBHIST($L$1,L207,"LMMOAS","sec","")</f>
        <v>E</v>
      </c>
      <c r="N207" s="24">
        <v>571.09692399999994</v>
      </c>
    </row>
    <row r="208" spans="1:14" x14ac:dyDescent="0.25">
      <c r="A208" s="23">
        <v>40885</v>
      </c>
      <c r="B208" s="99">
        <f t="shared" si="3"/>
        <v>551.06317100000001</v>
      </c>
      <c r="C208" s="28">
        <f>VLOOKUP(RefiUniverseIOSOASTable[[#This Row],[Date]],G:H,2,0)</f>
        <v>0.81247508000000002</v>
      </c>
      <c r="G208" s="29">
        <v>40844</v>
      </c>
      <c r="H208" s="30">
        <v>0.73250733000000001</v>
      </c>
      <c r="L208" s="23">
        <v>40885</v>
      </c>
      <c r="M208" s="24" t="str">
        <f>[5]!YBHIST($L$1,L208,"LMMOAS","sec","")</f>
        <v>E</v>
      </c>
      <c r="N208" s="24">
        <v>551.06317100000001</v>
      </c>
    </row>
    <row r="209" spans="1:14" x14ac:dyDescent="0.25">
      <c r="A209" s="23">
        <v>40886</v>
      </c>
      <c r="B209" s="99">
        <f t="shared" si="3"/>
        <v>500.40579200000002</v>
      </c>
      <c r="C209" s="28">
        <f>VLOOKUP(RefiUniverseIOSOASTable[[#This Row],[Date]],G:H,2,0)</f>
        <v>0.77941484999999999</v>
      </c>
      <c r="G209" s="29">
        <v>40847</v>
      </c>
      <c r="H209" s="30">
        <v>0.78009742999999998</v>
      </c>
      <c r="L209" s="23">
        <v>40886</v>
      </c>
      <c r="M209" s="24" t="str">
        <f>[5]!YBHIST($L$1,L209,"LMMOAS","sec","")</f>
        <v>E</v>
      </c>
      <c r="N209" s="24">
        <v>500.40579200000002</v>
      </c>
    </row>
    <row r="210" spans="1:14" x14ac:dyDescent="0.25">
      <c r="A210" s="23">
        <v>40889</v>
      </c>
      <c r="B210" s="99">
        <f t="shared" si="3"/>
        <v>510.26629600000001</v>
      </c>
      <c r="C210" s="28">
        <f>VLOOKUP(RefiUniverseIOSOASTable[[#This Row],[Date]],G:H,2,0)</f>
        <v>0.78085914000000001</v>
      </c>
      <c r="G210" s="29">
        <v>40848</v>
      </c>
      <c r="H210" s="30">
        <v>0.81332289000000002</v>
      </c>
      <c r="L210" s="23">
        <v>40889</v>
      </c>
      <c r="M210" s="24" t="str">
        <f>[5]!YBHIST($L$1,L210,"LMMOAS","sec","")</f>
        <v>E</v>
      </c>
      <c r="N210" s="24">
        <v>510.26629600000001</v>
      </c>
    </row>
    <row r="211" spans="1:14" x14ac:dyDescent="0.25">
      <c r="A211" s="23">
        <v>40890</v>
      </c>
      <c r="B211" s="99">
        <f t="shared" si="3"/>
        <v>522.46698000000004</v>
      </c>
      <c r="C211" s="28">
        <f>VLOOKUP(RefiUniverseIOSOASTable[[#This Row],[Date]],G:H,2,0)</f>
        <v>0.80237022999999996</v>
      </c>
      <c r="G211" s="29">
        <v>40849</v>
      </c>
      <c r="H211" s="30">
        <v>0.83808455000000004</v>
      </c>
      <c r="L211" s="23">
        <v>40890</v>
      </c>
      <c r="M211" s="24" t="str">
        <f>[5]!YBHIST($L$1,L211,"LMMOAS","sec","")</f>
        <v>E</v>
      </c>
      <c r="N211" s="24">
        <v>522.46698000000004</v>
      </c>
    </row>
    <row r="212" spans="1:14" x14ac:dyDescent="0.25">
      <c r="A212" s="23">
        <v>40891</v>
      </c>
      <c r="B212" s="99">
        <f t="shared" si="3"/>
        <v>544.02117899999996</v>
      </c>
      <c r="C212" s="28">
        <f>VLOOKUP(RefiUniverseIOSOASTable[[#This Row],[Date]],G:H,2,0)</f>
        <v>0.81248182000000002</v>
      </c>
      <c r="G212" s="29">
        <v>40850</v>
      </c>
      <c r="H212" s="30">
        <v>0.81511065000000005</v>
      </c>
      <c r="L212" s="23">
        <v>40891</v>
      </c>
      <c r="M212" s="24" t="str">
        <f>[5]!YBHIST($L$1,L212,"LMMOAS","sec","")</f>
        <v>E</v>
      </c>
      <c r="N212" s="24">
        <v>544.02117899999996</v>
      </c>
    </row>
    <row r="213" spans="1:14" x14ac:dyDescent="0.25">
      <c r="A213" s="23">
        <v>40892</v>
      </c>
      <c r="B213" s="99">
        <f t="shared" si="3"/>
        <v>536.22497599999997</v>
      </c>
      <c r="C213" s="28">
        <f>VLOOKUP(RefiUniverseIOSOASTable[[#This Row],[Date]],G:H,2,0)</f>
        <v>0.80040672999999996</v>
      </c>
      <c r="G213" s="29">
        <v>40851</v>
      </c>
      <c r="H213" s="30">
        <v>0.83793209000000002</v>
      </c>
      <c r="L213" s="23">
        <v>40892</v>
      </c>
      <c r="M213" s="24" t="str">
        <f>[5]!YBHIST($L$1,L213,"LMMOAS","sec","")</f>
        <v>E</v>
      </c>
      <c r="N213" s="24">
        <v>536.22497599999997</v>
      </c>
    </row>
    <row r="214" spans="1:14" x14ac:dyDescent="0.25">
      <c r="A214" s="23">
        <v>40893</v>
      </c>
      <c r="B214" s="99">
        <f t="shared" si="3"/>
        <v>549.69769299999996</v>
      </c>
      <c r="C214" s="28">
        <f>VLOOKUP(RefiUniverseIOSOASTable[[#This Row],[Date]],G:H,2,0)</f>
        <v>0.82564232000000004</v>
      </c>
      <c r="G214" s="29">
        <v>40854</v>
      </c>
      <c r="H214" s="30">
        <v>0.84229441999999999</v>
      </c>
      <c r="L214" s="23">
        <v>40893</v>
      </c>
      <c r="M214" s="24" t="str">
        <f>[5]!YBHIST($L$1,L214,"LMMOAS","sec","")</f>
        <v>E</v>
      </c>
      <c r="N214" s="24">
        <v>549.69769299999996</v>
      </c>
    </row>
    <row r="215" spans="1:14" x14ac:dyDescent="0.25">
      <c r="A215" s="23">
        <v>40896</v>
      </c>
      <c r="B215" s="99">
        <f t="shared" si="3"/>
        <v>591.45141599999999</v>
      </c>
      <c r="C215" s="28">
        <f>VLOOKUP(RefiUniverseIOSOASTable[[#This Row],[Date]],G:H,2,0)</f>
        <v>0.82586179000000004</v>
      </c>
      <c r="G215" s="29">
        <v>40855</v>
      </c>
      <c r="H215" s="30">
        <v>0.81469778999999998</v>
      </c>
      <c r="L215" s="23">
        <v>40896</v>
      </c>
      <c r="M215" s="24" t="str">
        <f>[5]!YBHIST($L$1,L215,"LMMOAS","sec","")</f>
        <v>E</v>
      </c>
      <c r="N215" s="24">
        <v>591.45141599999999</v>
      </c>
    </row>
    <row r="216" spans="1:14" x14ac:dyDescent="0.25">
      <c r="A216" s="23">
        <v>40897</v>
      </c>
      <c r="B216" s="99">
        <f t="shared" si="3"/>
        <v>542.69537400000002</v>
      </c>
      <c r="C216" s="28">
        <f>VLOOKUP(RefiUniverseIOSOASTable[[#This Row],[Date]],G:H,2,0)</f>
        <v>0.80016290000000001</v>
      </c>
      <c r="G216" s="29">
        <v>40856</v>
      </c>
      <c r="H216" s="30">
        <v>0.79240447000000003</v>
      </c>
      <c r="L216" s="23">
        <v>40897</v>
      </c>
      <c r="M216" s="24" t="str">
        <f>[5]!YBHIST($L$1,L216,"LMMOAS","sec","")</f>
        <v>E</v>
      </c>
      <c r="N216" s="24">
        <v>542.69537400000002</v>
      </c>
    </row>
    <row r="217" spans="1:14" x14ac:dyDescent="0.25">
      <c r="A217" s="23">
        <v>40898</v>
      </c>
      <c r="B217" s="99">
        <f t="shared" si="3"/>
        <v>532.91687000000002</v>
      </c>
      <c r="C217" s="28">
        <f>VLOOKUP(RefiUniverseIOSOASTable[[#This Row],[Date]],G:H,2,0)</f>
        <v>0.77941484999999999</v>
      </c>
      <c r="G217" s="29">
        <v>40857</v>
      </c>
      <c r="H217" s="30">
        <v>0.76735768000000004</v>
      </c>
      <c r="L217" s="23">
        <v>40898</v>
      </c>
      <c r="M217" s="24" t="str">
        <f>[5]!YBHIST($L$1,L217,"LMMOAS","sec","")</f>
        <v>E</v>
      </c>
      <c r="N217" s="24">
        <v>532.91687000000002</v>
      </c>
    </row>
    <row r="218" spans="1:14" x14ac:dyDescent="0.25">
      <c r="A218" s="23">
        <v>40899</v>
      </c>
      <c r="B218" s="99">
        <f t="shared" si="3"/>
        <v>498.67550699999998</v>
      </c>
      <c r="C218" s="28">
        <f>VLOOKUP(RefiUniverseIOSOASTable[[#This Row],[Date]],G:H,2,0)</f>
        <v>0.78087872000000003</v>
      </c>
      <c r="G218" s="29">
        <v>40861</v>
      </c>
      <c r="H218" s="30">
        <v>0.77261347000000002</v>
      </c>
      <c r="L218" s="23">
        <v>40899</v>
      </c>
      <c r="M218" s="24" t="str">
        <f>[5]!YBHIST($L$1,L218,"LMMOAS","sec","")</f>
        <v>E</v>
      </c>
      <c r="N218" s="24">
        <v>498.67550699999998</v>
      </c>
    </row>
    <row r="219" spans="1:14" x14ac:dyDescent="0.25">
      <c r="A219" s="23">
        <v>40900</v>
      </c>
      <c r="B219" s="99">
        <f t="shared" si="3"/>
        <v>456.501801</v>
      </c>
      <c r="C219" s="28">
        <f>VLOOKUP(RefiUniverseIOSOASTable[[#This Row],[Date]],G:H,2,0)</f>
        <v>0.75397696999999997</v>
      </c>
      <c r="G219" s="29">
        <v>40862</v>
      </c>
      <c r="H219" s="30">
        <v>0.76612318999999995</v>
      </c>
      <c r="L219" s="23">
        <v>40900</v>
      </c>
      <c r="M219" s="24" t="str">
        <f>[5]!YBHIST($L$1,L219,"LMMOAS","sec","")</f>
        <v>E</v>
      </c>
      <c r="N219" s="24">
        <v>456.501801</v>
      </c>
    </row>
    <row r="220" spans="1:14" x14ac:dyDescent="0.25">
      <c r="A220" s="23">
        <v>40904</v>
      </c>
      <c r="B220" s="99">
        <f t="shared" si="3"/>
        <v>461.38189699999998</v>
      </c>
      <c r="C220" s="28">
        <f>VLOOKUP(RefiUniverseIOSOASTable[[#This Row],[Date]],G:H,2,0)</f>
        <v>0.76052481000000005</v>
      </c>
      <c r="G220" s="29">
        <v>40863</v>
      </c>
      <c r="H220" s="30">
        <v>0.78806235999999996</v>
      </c>
      <c r="L220" s="23">
        <v>40904</v>
      </c>
      <c r="M220" s="24" t="str">
        <f>[5]!YBHIST($L$1,L220,"LMMOAS","sec","")</f>
        <v>E</v>
      </c>
      <c r="N220" s="24">
        <v>461.38189699999998</v>
      </c>
    </row>
    <row r="221" spans="1:14" x14ac:dyDescent="0.25">
      <c r="A221" s="23">
        <v>40905</v>
      </c>
      <c r="B221" s="99">
        <f t="shared" si="3"/>
        <v>497.535889</v>
      </c>
      <c r="C221" s="28">
        <f>VLOOKUP(RefiUniverseIOSOASTable[[#This Row],[Date]],G:H,2,0)</f>
        <v>0.82565732999999997</v>
      </c>
      <c r="G221" s="29">
        <v>40864</v>
      </c>
      <c r="H221" s="30">
        <v>0.79386323999999997</v>
      </c>
      <c r="L221" s="23">
        <v>40905</v>
      </c>
      <c r="M221" s="24" t="str">
        <f>[5]!YBHIST($L$1,L221,"LMMOAS","sec","")</f>
        <v>E</v>
      </c>
      <c r="N221" s="24">
        <v>497.535889</v>
      </c>
    </row>
    <row r="222" spans="1:14" x14ac:dyDescent="0.25">
      <c r="A222" s="23">
        <v>40906</v>
      </c>
      <c r="B222" s="99">
        <f t="shared" si="3"/>
        <v>511.15978999999999</v>
      </c>
      <c r="C222" s="28">
        <f>VLOOKUP(RefiUniverseIOSOASTable[[#This Row],[Date]],G:H,2,0)</f>
        <v>0.82701853000000003</v>
      </c>
      <c r="G222" s="29">
        <v>40865</v>
      </c>
      <c r="H222" s="30">
        <v>0.78789527999999998</v>
      </c>
      <c r="L222" s="23">
        <v>40906</v>
      </c>
      <c r="M222" s="24" t="str">
        <f>[5]!YBHIST($L$1,L222,"LMMOAS","sec","")</f>
        <v>E</v>
      </c>
      <c r="N222" s="24">
        <v>511.15978999999999</v>
      </c>
    </row>
    <row r="223" spans="1:14" x14ac:dyDescent="0.25">
      <c r="A223" s="23">
        <v>40907</v>
      </c>
      <c r="B223" s="99">
        <f t="shared" si="3"/>
        <v>531.68841599999996</v>
      </c>
      <c r="C223" s="28">
        <f>VLOOKUP(RefiUniverseIOSOASTable[[#This Row],[Date]],G:H,2,0)</f>
        <v>0.83026537</v>
      </c>
      <c r="G223" s="29">
        <v>40868</v>
      </c>
      <c r="H223" s="30">
        <v>0.79240533000000002</v>
      </c>
      <c r="L223" s="23">
        <v>40907</v>
      </c>
      <c r="M223" s="24" t="str">
        <f>[5]!YBHIST($L$1,L223,"LMMOAS","sec","")</f>
        <v>E</v>
      </c>
      <c r="N223" s="24">
        <v>531.68841599999996</v>
      </c>
    </row>
    <row r="224" spans="1:14" x14ac:dyDescent="0.25">
      <c r="A224" s="23">
        <v>40911</v>
      </c>
      <c r="B224" s="99">
        <f t="shared" si="3"/>
        <v>234.40919500000001</v>
      </c>
      <c r="C224" s="28">
        <f>VLOOKUP(RefiUniverseIOSOASTable[[#This Row],[Date]],G:H,2,0)</f>
        <v>0.82143067999999997</v>
      </c>
      <c r="G224" s="29">
        <v>40869</v>
      </c>
      <c r="H224" s="30">
        <v>0.81312483999999996</v>
      </c>
      <c r="L224" s="23">
        <v>40911</v>
      </c>
      <c r="M224" s="24" t="str">
        <f>[5]!YBHIST($L$1,L224,"LMMOAS","sec","")</f>
        <v>E</v>
      </c>
      <c r="N224" s="24">
        <v>234.40919500000001</v>
      </c>
    </row>
    <row r="225" spans="1:14" x14ac:dyDescent="0.25">
      <c r="A225" s="23">
        <v>40912</v>
      </c>
      <c r="B225" s="99">
        <f t="shared" si="3"/>
        <v>220.58659399999999</v>
      </c>
      <c r="C225" s="28">
        <f>VLOOKUP(RefiUniverseIOSOASTable[[#This Row],[Date]],G:H,2,0)</f>
        <v>0.79087441000000003</v>
      </c>
      <c r="G225" s="29">
        <v>40870</v>
      </c>
      <c r="H225" s="30">
        <v>0.79405612000000003</v>
      </c>
      <c r="L225" s="23">
        <v>40912</v>
      </c>
      <c r="M225" s="24" t="str">
        <f>[5]!YBHIST($L$1,L225,"LMMOAS","sec","")</f>
        <v>E</v>
      </c>
      <c r="N225" s="24">
        <v>220.58659399999999</v>
      </c>
    </row>
    <row r="226" spans="1:14" x14ac:dyDescent="0.25">
      <c r="A226" s="23">
        <v>40913</v>
      </c>
      <c r="B226" s="99">
        <f t="shared" si="3"/>
        <v>240.911697</v>
      </c>
      <c r="C226" s="28">
        <f>VLOOKUP(RefiUniverseIOSOASTable[[#This Row],[Date]],G:H,2,0)</f>
        <v>0.82122463999999995</v>
      </c>
      <c r="G226" s="29">
        <v>40872</v>
      </c>
      <c r="H226" s="30">
        <v>0.76728026999999999</v>
      </c>
      <c r="L226" s="23">
        <v>40913</v>
      </c>
      <c r="M226" s="24" t="str">
        <f>[5]!YBHIST($L$1,L226,"LMMOAS","sec","")</f>
        <v>E</v>
      </c>
      <c r="N226" s="24">
        <v>240.911697</v>
      </c>
    </row>
    <row r="227" spans="1:14" x14ac:dyDescent="0.25">
      <c r="A227" s="23">
        <v>40914</v>
      </c>
      <c r="B227" s="99">
        <f t="shared" si="3"/>
        <v>266.53460699999999</v>
      </c>
      <c r="C227" s="28">
        <f>VLOOKUP(RefiUniverseIOSOASTable[[#This Row],[Date]],G:H,2,0)</f>
        <v>0.84024982000000004</v>
      </c>
      <c r="G227" s="29">
        <v>40875</v>
      </c>
      <c r="H227" s="30">
        <v>0.78806127999999998</v>
      </c>
      <c r="L227" s="23">
        <v>40914</v>
      </c>
      <c r="M227" s="24" t="str">
        <f>[5]!YBHIST($L$1,L227,"LMMOAS","sec","")</f>
        <v>E</v>
      </c>
      <c r="N227" s="24">
        <v>266.53460699999999</v>
      </c>
    </row>
    <row r="228" spans="1:14" x14ac:dyDescent="0.25">
      <c r="A228" s="23">
        <v>40917</v>
      </c>
      <c r="B228" s="99">
        <f t="shared" si="3"/>
        <v>270.11138899999997</v>
      </c>
      <c r="C228" s="28">
        <f>VLOOKUP(RefiUniverseIOSOASTable[[#This Row],[Date]],G:H,2,0)</f>
        <v>0.83948944000000003</v>
      </c>
      <c r="G228" s="29">
        <v>40876</v>
      </c>
      <c r="H228" s="30">
        <v>0.78813977000000002</v>
      </c>
      <c r="L228" s="23">
        <v>40917</v>
      </c>
      <c r="M228" s="24" t="str">
        <f>[5]!YBHIST($L$1,L228,"LMMOAS","sec","")</f>
        <v>E</v>
      </c>
      <c r="N228" s="24">
        <v>270.11138899999997</v>
      </c>
    </row>
    <row r="229" spans="1:14" x14ac:dyDescent="0.25">
      <c r="A229" s="23">
        <v>40918</v>
      </c>
      <c r="B229" s="99">
        <f t="shared" si="3"/>
        <v>222.23039199999999</v>
      </c>
      <c r="C229" s="28">
        <f>VLOOKUP(RefiUniverseIOSOASTable[[#This Row],[Date]],G:H,2,0)</f>
        <v>0.81941699000000001</v>
      </c>
      <c r="G229" s="29">
        <v>40877</v>
      </c>
      <c r="H229" s="30">
        <v>0.79059241000000002</v>
      </c>
      <c r="L229" s="23">
        <v>40918</v>
      </c>
      <c r="M229" s="24" t="str">
        <f>[5]!YBHIST($L$1,L229,"LMMOAS","sec","")</f>
        <v>E</v>
      </c>
      <c r="N229" s="24">
        <v>222.23039199999999</v>
      </c>
    </row>
    <row r="230" spans="1:14" x14ac:dyDescent="0.25">
      <c r="A230" s="23">
        <v>40919</v>
      </c>
      <c r="B230" s="99">
        <f t="shared" si="3"/>
        <v>254.002396</v>
      </c>
      <c r="C230" s="28">
        <f>VLOOKUP(RefiUniverseIOSOASTable[[#This Row],[Date]],G:H,2,0)</f>
        <v>0.81444154000000002</v>
      </c>
      <c r="G230" s="29">
        <v>40878</v>
      </c>
      <c r="H230" s="30">
        <v>0.76053873000000005</v>
      </c>
      <c r="L230" s="23">
        <v>40919</v>
      </c>
      <c r="M230" s="24" t="str">
        <f>[5]!YBHIST($L$1,L230,"LMMOAS","sec","")</f>
        <v>E</v>
      </c>
      <c r="N230" s="24">
        <v>254.002396</v>
      </c>
    </row>
    <row r="231" spans="1:14" x14ac:dyDescent="0.25">
      <c r="A231" s="23">
        <v>40920</v>
      </c>
      <c r="B231" s="99">
        <f t="shared" si="3"/>
        <v>252.30360400000001</v>
      </c>
      <c r="C231" s="28">
        <f>VLOOKUP(RefiUniverseIOSOASTable[[#This Row],[Date]],G:H,2,0)</f>
        <v>0.81882617000000002</v>
      </c>
      <c r="G231" s="29">
        <v>40879</v>
      </c>
      <c r="H231" s="30">
        <v>0.78119302999999995</v>
      </c>
      <c r="L231" s="23">
        <v>40920</v>
      </c>
      <c r="M231" s="24" t="str">
        <f>[5]!YBHIST($L$1,L231,"LMMOAS","sec","")</f>
        <v>E</v>
      </c>
      <c r="N231" s="24">
        <v>252.30360400000001</v>
      </c>
    </row>
    <row r="232" spans="1:14" x14ac:dyDescent="0.25">
      <c r="A232" s="23">
        <v>40921</v>
      </c>
      <c r="B232" s="99">
        <f t="shared" si="3"/>
        <v>318.09210200000001</v>
      </c>
      <c r="C232" s="28">
        <f>VLOOKUP(RefiUniverseIOSOASTable[[#This Row],[Date]],G:H,2,0)</f>
        <v>0.83813539999999997</v>
      </c>
      <c r="G232" s="29">
        <v>40882</v>
      </c>
      <c r="H232" s="30">
        <v>0.78085914000000001</v>
      </c>
      <c r="L232" s="23">
        <v>40921</v>
      </c>
      <c r="M232" s="24" t="str">
        <f>[5]!YBHIST($L$1,L232,"LMMOAS","sec","")</f>
        <v>E</v>
      </c>
      <c r="N232" s="24">
        <v>318.09210200000001</v>
      </c>
    </row>
    <row r="233" spans="1:14" x14ac:dyDescent="0.25">
      <c r="A233" s="23">
        <v>40925</v>
      </c>
      <c r="B233" s="99">
        <f t="shared" si="3"/>
        <v>309.236603</v>
      </c>
      <c r="C233" s="28">
        <f>VLOOKUP(RefiUniverseIOSOASTable[[#This Row],[Date]],G:H,2,0)</f>
        <v>0.81571386000000001</v>
      </c>
      <c r="G233" s="29">
        <v>40883</v>
      </c>
      <c r="H233" s="30">
        <v>0.77929499999999996</v>
      </c>
      <c r="L233" s="23">
        <v>40925</v>
      </c>
      <c r="M233" s="24" t="str">
        <f>[5]!YBHIST($L$1,L233,"LMMOAS","sec","")</f>
        <v>E</v>
      </c>
      <c r="N233" s="24">
        <v>309.236603</v>
      </c>
    </row>
    <row r="234" spans="1:14" x14ac:dyDescent="0.25">
      <c r="A234" s="23">
        <v>40926</v>
      </c>
      <c r="B234" s="99">
        <f t="shared" si="3"/>
        <v>279.54901100000001</v>
      </c>
      <c r="C234" s="28">
        <f>VLOOKUP(RefiUniverseIOSOASTable[[#This Row],[Date]],G:H,2,0)</f>
        <v>0.78877812999999997</v>
      </c>
      <c r="G234" s="29">
        <v>40884</v>
      </c>
      <c r="H234" s="30">
        <v>0.80185863999999996</v>
      </c>
      <c r="L234" s="23">
        <v>40926</v>
      </c>
      <c r="M234" s="24" t="str">
        <f>[5]!YBHIST($L$1,L234,"LMMOAS","sec","")</f>
        <v>E</v>
      </c>
      <c r="N234" s="24">
        <v>279.54901100000001</v>
      </c>
    </row>
    <row r="235" spans="1:14" x14ac:dyDescent="0.25">
      <c r="A235" s="23">
        <v>40927</v>
      </c>
      <c r="B235" s="99">
        <f t="shared" si="3"/>
        <v>219.23280299999999</v>
      </c>
      <c r="C235" s="28">
        <f>VLOOKUP(RefiUniverseIOSOASTable[[#This Row],[Date]],G:H,2,0)</f>
        <v>0.76289839999999998</v>
      </c>
      <c r="G235" s="29">
        <v>40885</v>
      </c>
      <c r="H235" s="30">
        <v>0.81247508000000002</v>
      </c>
      <c r="L235" s="23">
        <v>40927</v>
      </c>
      <c r="M235" s="24" t="str">
        <f>[5]!YBHIST($L$1,L235,"LMMOAS","sec","")</f>
        <v>E</v>
      </c>
      <c r="N235" s="24">
        <v>219.23280299999999</v>
      </c>
    </row>
    <row r="236" spans="1:14" x14ac:dyDescent="0.25">
      <c r="A236" s="23">
        <v>40928</v>
      </c>
      <c r="B236" s="99">
        <f t="shared" si="3"/>
        <v>190.48629800000001</v>
      </c>
      <c r="C236" s="28">
        <f>VLOOKUP(RefiUniverseIOSOASTable[[#This Row],[Date]],G:H,2,0)</f>
        <v>0.74740678999999999</v>
      </c>
      <c r="G236" s="29">
        <v>40886</v>
      </c>
      <c r="H236" s="30">
        <v>0.77941484999999999</v>
      </c>
      <c r="L236" s="23">
        <v>40928</v>
      </c>
      <c r="M236" s="24" t="str">
        <f>[5]!YBHIST($L$1,L236,"LMMOAS","sec","")</f>
        <v>E</v>
      </c>
      <c r="N236" s="24">
        <v>190.48629800000001</v>
      </c>
    </row>
    <row r="237" spans="1:14" x14ac:dyDescent="0.25">
      <c r="A237" s="23">
        <v>40931</v>
      </c>
      <c r="B237" s="99">
        <f t="shared" si="3"/>
        <v>178.72200000000001</v>
      </c>
      <c r="C237" s="28">
        <f>VLOOKUP(RefiUniverseIOSOASTable[[#This Row],[Date]],G:H,2,0)</f>
        <v>0.74847394</v>
      </c>
      <c r="G237" s="29">
        <v>40889</v>
      </c>
      <c r="H237" s="30">
        <v>0.78085914000000001</v>
      </c>
      <c r="L237" s="23">
        <v>40931</v>
      </c>
      <c r="M237" s="24" t="str">
        <f>[5]!YBHIST($L$1,L237,"LMMOAS","sec","")</f>
        <v>E</v>
      </c>
      <c r="N237" s="24">
        <v>178.72200000000001</v>
      </c>
    </row>
    <row r="238" spans="1:14" x14ac:dyDescent="0.25">
      <c r="A238" s="23">
        <v>40932</v>
      </c>
      <c r="B238" s="99">
        <f t="shared" si="3"/>
        <v>207.017303</v>
      </c>
      <c r="C238" s="28">
        <f>VLOOKUP(RefiUniverseIOSOASTable[[#This Row],[Date]],G:H,2,0)</f>
        <v>0.76293575999999996</v>
      </c>
      <c r="G238" s="29">
        <v>40890</v>
      </c>
      <c r="H238" s="30">
        <v>0.80237022999999996</v>
      </c>
      <c r="L238" s="23">
        <v>40932</v>
      </c>
      <c r="M238" s="24" t="str">
        <f>[5]!YBHIST($L$1,L238,"LMMOAS","sec","")</f>
        <v>E</v>
      </c>
      <c r="N238" s="24">
        <v>207.017303</v>
      </c>
    </row>
    <row r="239" spans="1:14" x14ac:dyDescent="0.25">
      <c r="A239" s="23">
        <v>40933</v>
      </c>
      <c r="B239" s="99">
        <f t="shared" si="3"/>
        <v>286.08599900000002</v>
      </c>
      <c r="C239" s="28">
        <f>VLOOKUP(RefiUniverseIOSOASTable[[#This Row],[Date]],G:H,2,0)</f>
        <v>0.79034892000000001</v>
      </c>
      <c r="G239" s="29">
        <v>40891</v>
      </c>
      <c r="H239" s="30">
        <v>0.81248182000000002</v>
      </c>
      <c r="L239" s="23">
        <v>40933</v>
      </c>
      <c r="M239" s="24" t="str">
        <f>[5]!YBHIST($L$1,L239,"LMMOAS","sec","")</f>
        <v>E</v>
      </c>
      <c r="N239" s="24">
        <v>286.08599900000002</v>
      </c>
    </row>
    <row r="240" spans="1:14" x14ac:dyDescent="0.25">
      <c r="A240" s="23">
        <v>40934</v>
      </c>
      <c r="B240" s="99">
        <f t="shared" si="3"/>
        <v>377.079498</v>
      </c>
      <c r="C240" s="28">
        <f>VLOOKUP(RefiUniverseIOSOASTable[[#This Row],[Date]],G:H,2,0)</f>
        <v>0.81472493999999995</v>
      </c>
      <c r="G240" s="29">
        <v>40892</v>
      </c>
      <c r="H240" s="30">
        <v>0.80040672999999996</v>
      </c>
      <c r="L240" s="23">
        <v>40934</v>
      </c>
      <c r="M240" s="24" t="str">
        <f>[5]!YBHIST($L$1,L240,"LMMOAS","sec","")</f>
        <v>E</v>
      </c>
      <c r="N240" s="24">
        <v>377.079498</v>
      </c>
    </row>
    <row r="241" spans="1:14" x14ac:dyDescent="0.25">
      <c r="A241" s="23">
        <v>40935</v>
      </c>
      <c r="B241" s="99">
        <f t="shared" si="3"/>
        <v>404.96490499999999</v>
      </c>
      <c r="C241" s="28">
        <f>VLOOKUP(RefiUniverseIOSOASTable[[#This Row],[Date]],G:H,2,0)</f>
        <v>0.82124540000000001</v>
      </c>
      <c r="G241" s="29">
        <v>40893</v>
      </c>
      <c r="H241" s="30">
        <v>0.82564232000000004</v>
      </c>
      <c r="L241" s="23">
        <v>40935</v>
      </c>
      <c r="M241" s="24" t="str">
        <f>[5]!YBHIST($L$1,L241,"LMMOAS","sec","")</f>
        <v>E</v>
      </c>
      <c r="N241" s="24">
        <v>404.96490499999999</v>
      </c>
    </row>
    <row r="242" spans="1:14" x14ac:dyDescent="0.25">
      <c r="A242" s="23">
        <v>40938</v>
      </c>
      <c r="B242" s="99">
        <f t="shared" si="3"/>
        <v>438.29830900000002</v>
      </c>
      <c r="C242" s="28">
        <f>VLOOKUP(RefiUniverseIOSOASTable[[#This Row],[Date]],G:H,2,0)</f>
        <v>0.82124496000000002</v>
      </c>
      <c r="G242" s="29">
        <v>40896</v>
      </c>
      <c r="H242" s="30">
        <v>0.82586179000000004</v>
      </c>
      <c r="L242" s="23">
        <v>40938</v>
      </c>
      <c r="M242" s="24" t="str">
        <f>[5]!YBHIST($L$1,L242,"LMMOAS","sec","")</f>
        <v>E</v>
      </c>
      <c r="N242" s="24">
        <v>438.29830900000002</v>
      </c>
    </row>
    <row r="243" spans="1:14" x14ac:dyDescent="0.25">
      <c r="A243" s="23">
        <v>40939</v>
      </c>
      <c r="B243" s="99">
        <f t="shared" si="3"/>
        <v>457.81469700000002</v>
      </c>
      <c r="C243" s="28">
        <f>VLOOKUP(RefiUniverseIOSOASTable[[#This Row],[Date]],G:H,2,0)</f>
        <v>0.83949010000000002</v>
      </c>
      <c r="G243" s="29">
        <v>40897</v>
      </c>
      <c r="H243" s="30">
        <v>0.80016290000000001</v>
      </c>
      <c r="L243" s="23">
        <v>40939</v>
      </c>
      <c r="M243" s="24" t="str">
        <f>[5]!YBHIST($L$1,L243,"LMMOAS","sec","")</f>
        <v>E</v>
      </c>
      <c r="N243" s="24">
        <v>457.81469700000002</v>
      </c>
    </row>
    <row r="244" spans="1:14" x14ac:dyDescent="0.25">
      <c r="A244" s="23">
        <v>40940</v>
      </c>
      <c r="B244" s="99">
        <f t="shared" si="3"/>
        <v>466.91738900000001</v>
      </c>
      <c r="C244" s="28">
        <f>VLOOKUP(RefiUniverseIOSOASTable[[#This Row],[Date]],G:H,2,0)</f>
        <v>0.79938662999999999</v>
      </c>
      <c r="G244" s="29">
        <v>40898</v>
      </c>
      <c r="H244" s="30">
        <v>0.77941484999999999</v>
      </c>
      <c r="L244" s="23">
        <v>40940</v>
      </c>
      <c r="M244" s="24" t="str">
        <f>[5]!YBHIST($L$1,L244,"LMMOAS","sec","")</f>
        <v>E</v>
      </c>
      <c r="N244" s="24">
        <v>466.91738900000001</v>
      </c>
    </row>
    <row r="245" spans="1:14" x14ac:dyDescent="0.25">
      <c r="A245" s="23">
        <v>40941</v>
      </c>
      <c r="B245" s="99">
        <f t="shared" si="3"/>
        <v>490.40579200000002</v>
      </c>
      <c r="C245" s="28">
        <f>VLOOKUP(RefiUniverseIOSOASTable[[#This Row],[Date]],G:H,2,0)</f>
        <v>0.82346302999999998</v>
      </c>
      <c r="G245" s="29">
        <v>40899</v>
      </c>
      <c r="H245" s="30">
        <v>0.78087872000000003</v>
      </c>
      <c r="L245" s="23">
        <v>40941</v>
      </c>
      <c r="M245" s="24" t="str">
        <f>[5]!YBHIST($L$1,L245,"LMMOAS","sec","")</f>
        <v>E</v>
      </c>
      <c r="N245" s="24">
        <v>490.40579200000002</v>
      </c>
    </row>
    <row r="246" spans="1:14" x14ac:dyDescent="0.25">
      <c r="A246" s="23">
        <v>40942</v>
      </c>
      <c r="B246" s="99">
        <f t="shared" si="3"/>
        <v>365.53659099999999</v>
      </c>
      <c r="C246" s="28">
        <f>VLOOKUP(RefiUniverseIOSOASTable[[#This Row],[Date]],G:H,2,0)</f>
        <v>0.78398760999999995</v>
      </c>
      <c r="G246" s="29">
        <v>40900</v>
      </c>
      <c r="H246" s="30">
        <v>0.75397696999999997</v>
      </c>
      <c r="L246" s="23">
        <v>40942</v>
      </c>
      <c r="M246" s="24" t="str">
        <f>[5]!YBHIST($L$1,L246,"LMMOAS","sec","")</f>
        <v>E</v>
      </c>
      <c r="N246" s="24">
        <v>365.53659099999999</v>
      </c>
    </row>
    <row r="247" spans="1:14" x14ac:dyDescent="0.25">
      <c r="A247" s="23">
        <v>40945</v>
      </c>
      <c r="B247" s="99">
        <f t="shared" si="3"/>
        <v>383.16290299999997</v>
      </c>
      <c r="C247" s="28">
        <f>VLOOKUP(RefiUniverseIOSOASTable[[#This Row],[Date]],G:H,2,0)</f>
        <v>0.80291131000000004</v>
      </c>
      <c r="G247" s="29">
        <v>40904</v>
      </c>
      <c r="H247" s="30">
        <v>0.76052481000000005</v>
      </c>
      <c r="L247" s="23">
        <v>40945</v>
      </c>
      <c r="M247" s="24" t="str">
        <f>[5]!YBHIST($L$1,L247,"LMMOAS","sec","")</f>
        <v>E</v>
      </c>
      <c r="N247" s="24">
        <v>383.16290299999997</v>
      </c>
    </row>
    <row r="248" spans="1:14" x14ac:dyDescent="0.25">
      <c r="A248" s="23">
        <v>40946</v>
      </c>
      <c r="B248" s="99">
        <f t="shared" si="3"/>
        <v>319.17748999999998</v>
      </c>
      <c r="C248" s="28">
        <f>VLOOKUP(RefiUniverseIOSOASTable[[#This Row],[Date]],G:H,2,0)</f>
        <v>0.7849235</v>
      </c>
      <c r="G248" s="29">
        <v>40905</v>
      </c>
      <c r="H248" s="30">
        <v>0.82565732999999997</v>
      </c>
      <c r="L248" s="23">
        <v>40946</v>
      </c>
      <c r="M248" s="24" t="str">
        <f>[5]!YBHIST($L$1,L248,"LMMOAS","sec","")</f>
        <v>E</v>
      </c>
      <c r="N248" s="24">
        <v>319.17748999999998</v>
      </c>
    </row>
    <row r="249" spans="1:14" x14ac:dyDescent="0.25">
      <c r="A249" s="23">
        <v>40947</v>
      </c>
      <c r="B249" s="99">
        <f t="shared" si="3"/>
        <v>313.64639299999999</v>
      </c>
      <c r="C249" s="28">
        <f>VLOOKUP(RefiUniverseIOSOASTable[[#This Row],[Date]],G:H,2,0)</f>
        <v>0.78447988000000002</v>
      </c>
      <c r="G249" s="29">
        <v>40906</v>
      </c>
      <c r="H249" s="30">
        <v>0.82701853000000003</v>
      </c>
      <c r="L249" s="23">
        <v>40947</v>
      </c>
      <c r="M249" s="24" t="str">
        <f>[5]!YBHIST($L$1,L249,"LMMOAS","sec","")</f>
        <v>E</v>
      </c>
      <c r="N249" s="24">
        <v>313.64639299999999</v>
      </c>
    </row>
    <row r="250" spans="1:14" x14ac:dyDescent="0.25">
      <c r="A250" s="23">
        <v>40948</v>
      </c>
      <c r="B250" s="99">
        <f t="shared" si="3"/>
        <v>259.65728799999999</v>
      </c>
      <c r="C250" s="28">
        <f>VLOOKUP(RefiUniverseIOSOASTable[[#This Row],[Date]],G:H,2,0)</f>
        <v>0.75073586000000003</v>
      </c>
      <c r="G250" s="29">
        <v>40907</v>
      </c>
      <c r="H250" s="30">
        <v>0.83026537</v>
      </c>
      <c r="L250" s="23">
        <v>40948</v>
      </c>
      <c r="M250" s="24" t="str">
        <f>[5]!YBHIST($L$1,L250,"LMMOAS","sec","")</f>
        <v>E</v>
      </c>
      <c r="N250" s="24">
        <v>259.65728799999999</v>
      </c>
    </row>
    <row r="251" spans="1:14" x14ac:dyDescent="0.25">
      <c r="A251" s="23">
        <v>40949</v>
      </c>
      <c r="B251" s="99">
        <f t="shared" si="3"/>
        <v>297.07180799999998</v>
      </c>
      <c r="C251" s="28">
        <f>VLOOKUP(RefiUniverseIOSOASTable[[#This Row],[Date]],G:H,2,0)</f>
        <v>0.77260773000000005</v>
      </c>
      <c r="G251" s="29">
        <v>40911</v>
      </c>
      <c r="H251" s="30">
        <v>0.82143067999999997</v>
      </c>
      <c r="L251" s="23">
        <v>40949</v>
      </c>
      <c r="M251" s="24" t="str">
        <f>[5]!YBHIST($L$1,L251,"LMMOAS","sec","")</f>
        <v>E</v>
      </c>
      <c r="N251" s="24">
        <v>297.07180799999998</v>
      </c>
    </row>
    <row r="252" spans="1:14" x14ac:dyDescent="0.25">
      <c r="A252" s="23">
        <v>40952</v>
      </c>
      <c r="B252" s="99">
        <f t="shared" si="3"/>
        <v>247.52720600000001</v>
      </c>
      <c r="C252" s="28">
        <f>VLOOKUP(RefiUniverseIOSOASTable[[#This Row],[Date]],G:H,2,0)</f>
        <v>0.77235942000000002</v>
      </c>
      <c r="G252" s="29">
        <v>40912</v>
      </c>
      <c r="H252" s="30">
        <v>0.79087441000000003</v>
      </c>
      <c r="L252" s="23">
        <v>40952</v>
      </c>
      <c r="M252" s="24" t="str">
        <f>[5]!YBHIST($L$1,L252,"LMMOAS","sec","")</f>
        <v>E</v>
      </c>
      <c r="N252" s="24">
        <v>247.52720600000001</v>
      </c>
    </row>
    <row r="253" spans="1:14" x14ac:dyDescent="0.25">
      <c r="A253" s="23">
        <v>40953</v>
      </c>
      <c r="B253" s="99">
        <f t="shared" si="3"/>
        <v>286.90188599999999</v>
      </c>
      <c r="C253" s="28">
        <f>VLOOKUP(RefiUniverseIOSOASTable[[#This Row],[Date]],G:H,2,0)</f>
        <v>0.78448032000000001</v>
      </c>
      <c r="G253" s="29">
        <v>40913</v>
      </c>
      <c r="H253" s="30">
        <v>0.82122463999999995</v>
      </c>
      <c r="L253" s="23">
        <v>40953</v>
      </c>
      <c r="M253" s="24" t="str">
        <f>[5]!YBHIST($L$1,L253,"LMMOAS","sec","")</f>
        <v>E</v>
      </c>
      <c r="N253" s="24">
        <v>286.90188599999999</v>
      </c>
    </row>
    <row r="254" spans="1:14" x14ac:dyDescent="0.25">
      <c r="A254" s="23">
        <v>40954</v>
      </c>
      <c r="B254" s="99">
        <f t="shared" si="3"/>
        <v>306.90368699999999</v>
      </c>
      <c r="C254" s="28">
        <f>VLOOKUP(RefiUniverseIOSOASTable[[#This Row],[Date]],G:H,2,0)</f>
        <v>0.79870560000000002</v>
      </c>
      <c r="G254" s="29">
        <v>40914</v>
      </c>
      <c r="H254" s="30">
        <v>0.84024982000000004</v>
      </c>
      <c r="L254" s="23">
        <v>40954</v>
      </c>
      <c r="M254" s="24" t="str">
        <f>[5]!YBHIST($L$1,L254,"LMMOAS","sec","")</f>
        <v>E</v>
      </c>
      <c r="N254" s="24">
        <v>306.90368699999999</v>
      </c>
    </row>
    <row r="255" spans="1:14" x14ac:dyDescent="0.25">
      <c r="A255" s="23">
        <v>40955</v>
      </c>
      <c r="B255" s="99">
        <f t="shared" si="3"/>
        <v>238.676804</v>
      </c>
      <c r="C255" s="28">
        <f>VLOOKUP(RefiUniverseIOSOASTable[[#This Row],[Date]],G:H,2,0)</f>
        <v>0.77443521000000004</v>
      </c>
      <c r="G255" s="29">
        <v>40917</v>
      </c>
      <c r="H255" s="30">
        <v>0.83948944000000003</v>
      </c>
      <c r="L255" s="23">
        <v>40955</v>
      </c>
      <c r="M255" s="24" t="str">
        <f>[5]!YBHIST($L$1,L255,"LMMOAS","sec","")</f>
        <v>E</v>
      </c>
      <c r="N255" s="24">
        <v>238.676804</v>
      </c>
    </row>
    <row r="256" spans="1:14" x14ac:dyDescent="0.25">
      <c r="A256" s="23">
        <v>40956</v>
      </c>
      <c r="B256" s="99">
        <f t="shared" si="3"/>
        <v>227.82620199999999</v>
      </c>
      <c r="C256" s="28">
        <f>VLOOKUP(RefiUniverseIOSOASTable[[#This Row],[Date]],G:H,2,0)</f>
        <v>0.75217928999999994</v>
      </c>
      <c r="G256" s="29">
        <v>40918</v>
      </c>
      <c r="H256" s="30">
        <v>0.81941699000000001</v>
      </c>
      <c r="L256" s="23">
        <v>40956</v>
      </c>
      <c r="M256" s="24" t="str">
        <f>[5]!YBHIST($L$1,L256,"LMMOAS","sec","")</f>
        <v>E</v>
      </c>
      <c r="N256" s="24">
        <v>227.82620199999999</v>
      </c>
    </row>
    <row r="257" spans="1:14" x14ac:dyDescent="0.25">
      <c r="A257" s="23">
        <v>40960</v>
      </c>
      <c r="B257" s="99">
        <f t="shared" si="3"/>
        <v>201.929596</v>
      </c>
      <c r="C257" s="28">
        <f>VLOOKUP(RefiUniverseIOSOASTable[[#This Row],[Date]],G:H,2,0)</f>
        <v>0.73214754999999998</v>
      </c>
      <c r="G257" s="29">
        <v>40919</v>
      </c>
      <c r="H257" s="30">
        <v>0.81444154000000002</v>
      </c>
      <c r="L257" s="23">
        <v>40960</v>
      </c>
      <c r="M257" s="24" t="str">
        <f>[5]!YBHIST($L$1,L257,"LMMOAS","sec","")</f>
        <v>E</v>
      </c>
      <c r="N257" s="24">
        <v>201.929596</v>
      </c>
    </row>
    <row r="258" spans="1:14" x14ac:dyDescent="0.25">
      <c r="A258" s="23">
        <v>40961</v>
      </c>
      <c r="B258" s="99">
        <f t="shared" si="3"/>
        <v>242.471802</v>
      </c>
      <c r="C258" s="28">
        <f>VLOOKUP(RefiUniverseIOSOASTable[[#This Row],[Date]],G:H,2,0)</f>
        <v>0.75071098000000003</v>
      </c>
      <c r="G258" s="29">
        <v>40920</v>
      </c>
      <c r="H258" s="30">
        <v>0.81882617000000002</v>
      </c>
      <c r="L258" s="23">
        <v>40961</v>
      </c>
      <c r="M258" s="24" t="str">
        <f>[5]!YBHIST($L$1,L258,"LMMOAS","sec","")</f>
        <v>E</v>
      </c>
      <c r="N258" s="24">
        <v>242.471802</v>
      </c>
    </row>
    <row r="259" spans="1:14" x14ac:dyDescent="0.25">
      <c r="A259" s="23">
        <v>40962</v>
      </c>
      <c r="B259" s="99">
        <f t="shared" ref="B259:B322" si="4">VLOOKUP(A259,L:N,3,0)</f>
        <v>240.480896</v>
      </c>
      <c r="C259" s="28">
        <f>VLOOKUP(RefiUniverseIOSOASTable[[#This Row],[Date]],G:H,2,0)</f>
        <v>0.77245870000000005</v>
      </c>
      <c r="G259" s="29">
        <v>40921</v>
      </c>
      <c r="H259" s="30">
        <v>0.83813539999999997</v>
      </c>
      <c r="L259" s="23">
        <v>40962</v>
      </c>
      <c r="M259" s="24" t="str">
        <f>[5]!YBHIST($L$1,L259,"LMMOAS","sec","")</f>
        <v>E</v>
      </c>
      <c r="N259" s="24">
        <v>240.480896</v>
      </c>
    </row>
    <row r="260" spans="1:14" x14ac:dyDescent="0.25">
      <c r="A260" s="23">
        <v>40963</v>
      </c>
      <c r="B260" s="99">
        <f t="shared" si="4"/>
        <v>223.970901</v>
      </c>
      <c r="C260" s="28">
        <f>VLOOKUP(RefiUniverseIOSOASTable[[#This Row],[Date]],G:H,2,0)</f>
        <v>0.77234480000000005</v>
      </c>
      <c r="G260" s="29">
        <v>40925</v>
      </c>
      <c r="H260" s="30">
        <v>0.81571386000000001</v>
      </c>
      <c r="L260" s="23">
        <v>40963</v>
      </c>
      <c r="M260" s="24" t="str">
        <f>[5]!YBHIST($L$1,L260,"LMMOAS","sec","")</f>
        <v>E</v>
      </c>
      <c r="N260" s="24">
        <v>223.970901</v>
      </c>
    </row>
    <row r="261" spans="1:14" x14ac:dyDescent="0.25">
      <c r="A261" s="23">
        <v>40966</v>
      </c>
      <c r="B261" s="99">
        <f t="shared" si="4"/>
        <v>236.057602</v>
      </c>
      <c r="C261" s="28">
        <f>VLOOKUP(RefiUniverseIOSOASTable[[#This Row],[Date]],G:H,2,0)</f>
        <v>0.77443565000000003</v>
      </c>
      <c r="G261" s="29">
        <v>40926</v>
      </c>
      <c r="H261" s="30">
        <v>0.78877812999999997</v>
      </c>
      <c r="L261" s="23">
        <v>40966</v>
      </c>
      <c r="M261" s="24" t="str">
        <f>[5]!YBHIST($L$1,L261,"LMMOAS","sec","")</f>
        <v>E</v>
      </c>
      <c r="N261" s="24">
        <v>236.057602</v>
      </c>
    </row>
    <row r="262" spans="1:14" x14ac:dyDescent="0.25">
      <c r="A262" s="23">
        <v>40967</v>
      </c>
      <c r="B262" s="99">
        <f t="shared" si="4"/>
        <v>220.4785</v>
      </c>
      <c r="C262" s="28">
        <f>VLOOKUP(RefiUniverseIOSOASTable[[#This Row],[Date]],G:H,2,0)</f>
        <v>0.77469617999999996</v>
      </c>
      <c r="G262" s="29">
        <v>40927</v>
      </c>
      <c r="H262" s="30">
        <v>0.76289839999999998</v>
      </c>
      <c r="L262" s="23">
        <v>40967</v>
      </c>
      <c r="M262" s="24" t="str">
        <f>[5]!YBHIST($L$1,L262,"LMMOAS","sec","")</f>
        <v>E</v>
      </c>
      <c r="N262" s="24">
        <v>220.4785</v>
      </c>
    </row>
    <row r="263" spans="1:14" x14ac:dyDescent="0.25">
      <c r="A263" s="23">
        <v>40968</v>
      </c>
      <c r="B263" s="99">
        <f t="shared" si="4"/>
        <v>162.42820699999999</v>
      </c>
      <c r="C263" s="28">
        <f>VLOOKUP(RefiUniverseIOSOASTable[[#This Row],[Date]],G:H,2,0)</f>
        <v>0.75098984999999996</v>
      </c>
      <c r="G263" s="29">
        <v>40928</v>
      </c>
      <c r="H263" s="30">
        <v>0.74740678999999999</v>
      </c>
      <c r="L263" s="23">
        <v>40968</v>
      </c>
      <c r="M263" s="24" t="str">
        <f>[5]!YBHIST($L$1,L263,"LMMOAS","sec","")</f>
        <v>E</v>
      </c>
      <c r="N263" s="24">
        <v>162.42820699999999</v>
      </c>
    </row>
    <row r="264" spans="1:14" x14ac:dyDescent="0.25">
      <c r="A264" s="23">
        <v>40969</v>
      </c>
      <c r="B264" s="99">
        <f t="shared" si="4"/>
        <v>129.48699999999999</v>
      </c>
      <c r="C264" s="28">
        <f>VLOOKUP(RefiUniverseIOSOASTable[[#This Row],[Date]],G:H,2,0)</f>
        <v>0.72107909999999997</v>
      </c>
      <c r="G264" s="29">
        <v>40931</v>
      </c>
      <c r="H264" s="30">
        <v>0.74847394</v>
      </c>
      <c r="L264" s="23">
        <v>40969</v>
      </c>
      <c r="M264" s="24" t="str">
        <f>[5]!YBHIST($L$1,L264,"LMMOAS","sec","")</f>
        <v>E</v>
      </c>
      <c r="N264" s="24">
        <v>129.48699999999999</v>
      </c>
    </row>
    <row r="265" spans="1:14" x14ac:dyDescent="0.25">
      <c r="A265" s="23">
        <v>40970</v>
      </c>
      <c r="B265" s="99">
        <f t="shared" si="4"/>
        <v>160.42860400000001</v>
      </c>
      <c r="C265" s="28">
        <f>VLOOKUP(RefiUniverseIOSOASTable[[#This Row],[Date]],G:H,2,0)</f>
        <v>0.74577318000000004</v>
      </c>
      <c r="G265" s="29">
        <v>40932</v>
      </c>
      <c r="H265" s="30">
        <v>0.76293575999999996</v>
      </c>
      <c r="L265" s="23">
        <v>40970</v>
      </c>
      <c r="M265" s="24" t="str">
        <f>[5]!YBHIST($L$1,L265,"LMMOAS","sec","")</f>
        <v>E</v>
      </c>
      <c r="N265" s="24">
        <v>160.42860400000001</v>
      </c>
    </row>
    <row r="266" spans="1:14" x14ac:dyDescent="0.25">
      <c r="A266" s="23">
        <v>40973</v>
      </c>
      <c r="B266" s="99">
        <f t="shared" si="4"/>
        <v>145.221802</v>
      </c>
      <c r="C266" s="28">
        <f>VLOOKUP(RefiUniverseIOSOASTable[[#This Row],[Date]],G:H,2,0)</f>
        <v>0.74335251000000002</v>
      </c>
      <c r="G266" s="29">
        <v>40933</v>
      </c>
      <c r="H266" s="30">
        <v>0.79034892000000001</v>
      </c>
      <c r="L266" s="23">
        <v>40973</v>
      </c>
      <c r="M266" s="24" t="str">
        <f>[5]!YBHIST($L$1,L266,"LMMOAS","sec","")</f>
        <v>E</v>
      </c>
      <c r="N266" s="24">
        <v>145.221802</v>
      </c>
    </row>
    <row r="267" spans="1:14" x14ac:dyDescent="0.25">
      <c r="A267" s="23">
        <v>40974</v>
      </c>
      <c r="B267" s="99">
        <f t="shared" si="4"/>
        <v>163.85519400000001</v>
      </c>
      <c r="C267" s="28">
        <f>VLOOKUP(RefiUniverseIOSOASTable[[#This Row],[Date]],G:H,2,0)</f>
        <v>0.74946897000000001</v>
      </c>
      <c r="G267" s="29">
        <v>40934</v>
      </c>
      <c r="H267" s="30">
        <v>0.81472493999999995</v>
      </c>
      <c r="L267" s="23">
        <v>40974</v>
      </c>
      <c r="M267" s="24" t="str">
        <f>[5]!YBHIST($L$1,L267,"LMMOAS","sec","")</f>
        <v>E</v>
      </c>
      <c r="N267" s="24">
        <v>163.85519400000001</v>
      </c>
    </row>
    <row r="268" spans="1:14" x14ac:dyDescent="0.25">
      <c r="A268" s="23">
        <v>40975</v>
      </c>
      <c r="B268" s="99">
        <f t="shared" si="4"/>
        <v>169.16520700000001</v>
      </c>
      <c r="C268" s="28">
        <f>VLOOKUP(RefiUniverseIOSOASTable[[#This Row],[Date]],G:H,2,0)</f>
        <v>0.77187148000000005</v>
      </c>
      <c r="G268" s="29">
        <v>40935</v>
      </c>
      <c r="H268" s="30">
        <v>0.82124540000000001</v>
      </c>
      <c r="L268" s="23">
        <v>40975</v>
      </c>
      <c r="M268" s="24" t="str">
        <f>[5]!YBHIST($L$1,L268,"LMMOAS","sec","")</f>
        <v>E</v>
      </c>
      <c r="N268" s="24">
        <v>169.16520700000001</v>
      </c>
    </row>
    <row r="269" spans="1:14" x14ac:dyDescent="0.25">
      <c r="A269" s="23">
        <v>40976</v>
      </c>
      <c r="B269" s="99">
        <f t="shared" si="4"/>
        <v>170.226303</v>
      </c>
      <c r="C269" s="28">
        <f>VLOOKUP(RefiUniverseIOSOASTable[[#This Row],[Date]],G:H,2,0)</f>
        <v>0.76914051000000005</v>
      </c>
      <c r="G269" s="29">
        <v>40938</v>
      </c>
      <c r="H269" s="30">
        <v>0.82124496000000002</v>
      </c>
      <c r="L269" s="23">
        <v>40976</v>
      </c>
      <c r="M269" s="24" t="str">
        <f>[5]!YBHIST($L$1,L269,"LMMOAS","sec","")</f>
        <v>E</v>
      </c>
      <c r="N269" s="24">
        <v>170.226303</v>
      </c>
    </row>
    <row r="270" spans="1:14" x14ac:dyDescent="0.25">
      <c r="A270" s="23">
        <v>40977</v>
      </c>
      <c r="B270" s="99">
        <f t="shared" si="4"/>
        <v>154.49949599999999</v>
      </c>
      <c r="C270" s="28">
        <f>VLOOKUP(RefiUniverseIOSOASTable[[#This Row],[Date]],G:H,2,0)</f>
        <v>0.77061716000000002</v>
      </c>
      <c r="G270" s="29">
        <v>40939</v>
      </c>
      <c r="H270" s="30">
        <v>0.83949010000000002</v>
      </c>
      <c r="L270" s="23">
        <v>40977</v>
      </c>
      <c r="M270" s="24" t="str">
        <f>[5]!YBHIST($L$1,L270,"LMMOAS","sec","")</f>
        <v>E</v>
      </c>
      <c r="N270" s="24">
        <v>154.49949599999999</v>
      </c>
    </row>
    <row r="271" spans="1:14" x14ac:dyDescent="0.25">
      <c r="A271" s="23">
        <v>40980</v>
      </c>
      <c r="B271" s="99">
        <f t="shared" si="4"/>
        <v>167.63699299999999</v>
      </c>
      <c r="C271" s="28">
        <f>VLOOKUP(RefiUniverseIOSOASTable[[#This Row],[Date]],G:H,2,0)</f>
        <v>0.77116247999999998</v>
      </c>
      <c r="G271" s="29">
        <v>40940</v>
      </c>
      <c r="H271" s="30">
        <v>0.79938662999999999</v>
      </c>
      <c r="L271" s="23">
        <v>40980</v>
      </c>
      <c r="M271" s="24" t="str">
        <f>[5]!YBHIST($L$1,L271,"LMMOAS","sec","")</f>
        <v>E</v>
      </c>
      <c r="N271" s="24">
        <v>167.63699299999999</v>
      </c>
    </row>
    <row r="272" spans="1:14" x14ac:dyDescent="0.25">
      <c r="A272" s="23">
        <v>40981</v>
      </c>
      <c r="B272" s="99">
        <f t="shared" si="4"/>
        <v>125.08719600000001</v>
      </c>
      <c r="C272" s="28">
        <f>VLOOKUP(RefiUniverseIOSOASTable[[#This Row],[Date]],G:H,2,0)</f>
        <v>0.73571651000000005</v>
      </c>
      <c r="G272" s="29">
        <v>40941</v>
      </c>
      <c r="H272" s="30">
        <v>0.82346302999999998</v>
      </c>
      <c r="L272" s="23">
        <v>40981</v>
      </c>
      <c r="M272" s="24" t="str">
        <f>[5]!YBHIST($L$1,L272,"LMMOAS","sec","")</f>
        <v>E</v>
      </c>
      <c r="N272" s="24">
        <v>125.08719600000001</v>
      </c>
    </row>
    <row r="273" spans="1:14" x14ac:dyDescent="0.25">
      <c r="A273" s="23">
        <v>40982</v>
      </c>
      <c r="B273" s="99">
        <f t="shared" si="4"/>
        <v>56.842799999999997</v>
      </c>
      <c r="C273" s="28">
        <f>VLOOKUP(RefiUniverseIOSOASTable[[#This Row],[Date]],G:H,2,0)</f>
        <v>0.68724370000000001</v>
      </c>
      <c r="G273" s="29">
        <v>40942</v>
      </c>
      <c r="H273" s="30">
        <v>0.78398760999999995</v>
      </c>
      <c r="L273" s="23">
        <v>40982</v>
      </c>
      <c r="M273" s="24" t="str">
        <f>[5]!YBHIST($L$1,L273,"LMMOAS","sec","")</f>
        <v>E</v>
      </c>
      <c r="N273" s="24">
        <v>56.842799999999997</v>
      </c>
    </row>
    <row r="274" spans="1:14" x14ac:dyDescent="0.25">
      <c r="A274" s="23">
        <v>40983</v>
      </c>
      <c r="B274" s="99">
        <f t="shared" si="4"/>
        <v>71.837303000000006</v>
      </c>
      <c r="C274" s="28">
        <f>VLOOKUP(RefiUniverseIOSOASTable[[#This Row],[Date]],G:H,2,0)</f>
        <v>0.69155418000000002</v>
      </c>
      <c r="G274" s="29">
        <v>40945</v>
      </c>
      <c r="H274" s="30">
        <v>0.80291131000000004</v>
      </c>
      <c r="L274" s="23">
        <v>40983</v>
      </c>
      <c r="M274" s="24" t="str">
        <f>[5]!YBHIST($L$1,L274,"LMMOAS","sec","")</f>
        <v>E</v>
      </c>
      <c r="N274" s="24">
        <v>71.837303000000006</v>
      </c>
    </row>
    <row r="275" spans="1:14" x14ac:dyDescent="0.25">
      <c r="A275" s="23">
        <v>40984</v>
      </c>
      <c r="B275" s="99">
        <f t="shared" si="4"/>
        <v>60.188400000000001</v>
      </c>
      <c r="C275" s="28">
        <f>VLOOKUP(RefiUniverseIOSOASTable[[#This Row],[Date]],G:H,2,0)</f>
        <v>0.69538016000000002</v>
      </c>
      <c r="G275" s="29">
        <v>40946</v>
      </c>
      <c r="H275" s="30">
        <v>0.7849235</v>
      </c>
      <c r="L275" s="23">
        <v>40984</v>
      </c>
      <c r="M275" s="24" t="str">
        <f>[5]!YBHIST($L$1,L275,"LMMOAS","sec","")</f>
        <v>E</v>
      </c>
      <c r="N275" s="24">
        <v>60.188400000000001</v>
      </c>
    </row>
    <row r="276" spans="1:14" x14ac:dyDescent="0.25">
      <c r="A276" s="23">
        <v>40987</v>
      </c>
      <c r="B276" s="99">
        <f t="shared" si="4"/>
        <v>-4.1496000000000004</v>
      </c>
      <c r="C276" s="28">
        <f>VLOOKUP(RefiUniverseIOSOASTable[[#This Row],[Date]],G:H,2,0)</f>
        <v>0.66691546000000002</v>
      </c>
      <c r="G276" s="29">
        <v>40947</v>
      </c>
      <c r="H276" s="30">
        <v>0.78447988000000002</v>
      </c>
      <c r="L276" s="23">
        <v>40987</v>
      </c>
      <c r="M276" s="24" t="str">
        <f>[5]!YBHIST($L$1,L276,"LMMOAS","sec","")</f>
        <v>E</v>
      </c>
      <c r="N276" s="24">
        <v>-4.1496000000000004</v>
      </c>
    </row>
    <row r="277" spans="1:14" x14ac:dyDescent="0.25">
      <c r="A277" s="23">
        <v>40988</v>
      </c>
      <c r="B277" s="99">
        <f t="shared" si="4"/>
        <v>-16.381001000000001</v>
      </c>
      <c r="C277" s="28">
        <f>VLOOKUP(RefiUniverseIOSOASTable[[#This Row],[Date]],G:H,2,0)</f>
        <v>0.66688612999999997</v>
      </c>
      <c r="G277" s="29">
        <v>40948</v>
      </c>
      <c r="H277" s="30">
        <v>0.75073586000000003</v>
      </c>
      <c r="L277" s="23">
        <v>40988</v>
      </c>
      <c r="M277" s="24" t="str">
        <f>[5]!YBHIST($L$1,L277,"LMMOAS","sec","")</f>
        <v>E</v>
      </c>
      <c r="N277" s="24">
        <v>-16.381001000000001</v>
      </c>
    </row>
    <row r="278" spans="1:14" x14ac:dyDescent="0.25">
      <c r="A278" s="23">
        <v>40989</v>
      </c>
      <c r="B278" s="99">
        <f t="shared" si="4"/>
        <v>15.536</v>
      </c>
      <c r="C278" s="28">
        <f>VLOOKUP(RefiUniverseIOSOASTable[[#This Row],[Date]],G:H,2,0)</f>
        <v>0.69728833999999995</v>
      </c>
      <c r="G278" s="29">
        <v>40949</v>
      </c>
      <c r="H278" s="30">
        <v>0.77260773000000005</v>
      </c>
      <c r="L278" s="23">
        <v>40989</v>
      </c>
      <c r="M278" s="24" t="str">
        <f>[5]!YBHIST($L$1,L278,"LMMOAS","sec","")</f>
        <v>E</v>
      </c>
      <c r="N278" s="24">
        <v>15.536</v>
      </c>
    </row>
    <row r="279" spans="1:14" x14ac:dyDescent="0.25">
      <c r="A279" s="23">
        <v>40990</v>
      </c>
      <c r="B279" s="99">
        <f t="shared" si="4"/>
        <v>15.0131</v>
      </c>
      <c r="C279" s="28">
        <f>VLOOKUP(RefiUniverseIOSOASTable[[#This Row],[Date]],G:H,2,0)</f>
        <v>0.69728833999999995</v>
      </c>
      <c r="G279" s="29">
        <v>40952</v>
      </c>
      <c r="H279" s="30">
        <v>0.77235942000000002</v>
      </c>
      <c r="L279" s="23">
        <v>40990</v>
      </c>
      <c r="M279" s="24" t="str">
        <f>[5]!YBHIST($L$1,L279,"LMMOAS","sec","")</f>
        <v>E</v>
      </c>
      <c r="N279" s="24">
        <v>15.0131</v>
      </c>
    </row>
    <row r="280" spans="1:14" x14ac:dyDescent="0.25">
      <c r="A280" s="23">
        <v>40991</v>
      </c>
      <c r="B280" s="99">
        <f t="shared" si="4"/>
        <v>16.662399000000001</v>
      </c>
      <c r="C280" s="28">
        <f>VLOOKUP(RefiUniverseIOSOASTable[[#This Row],[Date]],G:H,2,0)</f>
        <v>0.71798969000000001</v>
      </c>
      <c r="G280" s="29">
        <v>40953</v>
      </c>
      <c r="H280" s="30">
        <v>0.78448032000000001</v>
      </c>
      <c r="L280" s="23">
        <v>40991</v>
      </c>
      <c r="M280" s="24" t="str">
        <f>[5]!YBHIST($L$1,L280,"LMMOAS","sec","")</f>
        <v>E</v>
      </c>
      <c r="N280" s="24">
        <v>16.662399000000001</v>
      </c>
    </row>
    <row r="281" spans="1:14" x14ac:dyDescent="0.25">
      <c r="A281" s="23">
        <v>40994</v>
      </c>
      <c r="B281" s="99">
        <f t="shared" si="4"/>
        <v>19.258400000000002</v>
      </c>
      <c r="C281" s="28">
        <f>VLOOKUP(RefiUniverseIOSOASTable[[#This Row],[Date]],G:H,2,0)</f>
        <v>0.71908229999999995</v>
      </c>
      <c r="G281" s="29">
        <v>40954</v>
      </c>
      <c r="H281" s="30">
        <v>0.79870560000000002</v>
      </c>
      <c r="L281" s="23">
        <v>40994</v>
      </c>
      <c r="M281" s="24" t="str">
        <f>[5]!YBHIST($L$1,L281,"LMMOAS","sec","")</f>
        <v>E</v>
      </c>
      <c r="N281" s="24">
        <v>19.258400000000002</v>
      </c>
    </row>
    <row r="282" spans="1:14" x14ac:dyDescent="0.25">
      <c r="A282" s="23">
        <v>40995</v>
      </c>
      <c r="B282" s="99">
        <f t="shared" si="4"/>
        <v>57.465302000000001</v>
      </c>
      <c r="C282" s="28">
        <f>VLOOKUP(RefiUniverseIOSOASTable[[#This Row],[Date]],G:H,2,0)</f>
        <v>0.74882210999999999</v>
      </c>
      <c r="G282" s="29">
        <v>40955</v>
      </c>
      <c r="H282" s="30">
        <v>0.77443521000000004</v>
      </c>
      <c r="L282" s="23">
        <v>40995</v>
      </c>
      <c r="M282" s="24" t="str">
        <f>[5]!YBHIST($L$1,L282,"LMMOAS","sec","")</f>
        <v>E</v>
      </c>
      <c r="N282" s="24">
        <v>57.465302000000001</v>
      </c>
    </row>
    <row r="283" spans="1:14" x14ac:dyDescent="0.25">
      <c r="A283" s="23">
        <v>40996</v>
      </c>
      <c r="B283" s="99">
        <f t="shared" si="4"/>
        <v>47.925700999999997</v>
      </c>
      <c r="C283" s="28">
        <f>VLOOKUP(RefiUniverseIOSOASTable[[#This Row],[Date]],G:H,2,0)</f>
        <v>0.76907639000000005</v>
      </c>
      <c r="G283" s="29">
        <v>40956</v>
      </c>
      <c r="H283" s="30">
        <v>0.75217928999999994</v>
      </c>
      <c r="L283" s="23">
        <v>40996</v>
      </c>
      <c r="M283" s="24" t="str">
        <f>[5]!YBHIST($L$1,L283,"LMMOAS","sec","")</f>
        <v>E</v>
      </c>
      <c r="N283" s="24">
        <v>47.925700999999997</v>
      </c>
    </row>
    <row r="284" spans="1:14" x14ac:dyDescent="0.25">
      <c r="A284" s="23">
        <v>40997</v>
      </c>
      <c r="B284" s="99">
        <f t="shared" si="4"/>
        <v>63.045898000000001</v>
      </c>
      <c r="C284" s="28">
        <f>VLOOKUP(RefiUniverseIOSOASTable[[#This Row],[Date]],G:H,2,0)</f>
        <v>0.77179993000000002</v>
      </c>
      <c r="G284" s="29">
        <v>40960</v>
      </c>
      <c r="H284" s="30">
        <v>0.73214754999999998</v>
      </c>
      <c r="L284" s="23">
        <v>40997</v>
      </c>
      <c r="M284" s="24" t="str">
        <f>[5]!YBHIST($L$1,L284,"LMMOAS","sec","")</f>
        <v>E</v>
      </c>
      <c r="N284" s="24">
        <v>63.045898000000001</v>
      </c>
    </row>
    <row r="285" spans="1:14" x14ac:dyDescent="0.25">
      <c r="A285" s="23">
        <v>40998</v>
      </c>
      <c r="B285" s="99">
        <f t="shared" si="4"/>
        <v>21.704599000000002</v>
      </c>
      <c r="C285" s="28">
        <f>VLOOKUP(RefiUniverseIOSOASTable[[#This Row],[Date]],G:H,2,0)</f>
        <v>0.74902453000000002</v>
      </c>
      <c r="G285" s="29">
        <v>40961</v>
      </c>
      <c r="H285" s="30">
        <v>0.75071098000000003</v>
      </c>
      <c r="L285" s="23">
        <v>40998</v>
      </c>
      <c r="M285" s="24" t="str">
        <f>[5]!YBHIST($L$1,L285,"LMMOAS","sec","")</f>
        <v>E</v>
      </c>
      <c r="N285" s="24">
        <v>21.704599000000002</v>
      </c>
    </row>
    <row r="286" spans="1:14" x14ac:dyDescent="0.25">
      <c r="A286" s="23">
        <v>41001</v>
      </c>
      <c r="B286" s="99">
        <f t="shared" si="4"/>
        <v>26.460999999999999</v>
      </c>
      <c r="C286" s="28">
        <f>VLOOKUP(RefiUniverseIOSOASTable[[#This Row],[Date]],G:H,2,0)</f>
        <v>0.77410944999999998</v>
      </c>
      <c r="G286" s="29">
        <v>40962</v>
      </c>
      <c r="H286" s="30">
        <v>0.77245870000000005</v>
      </c>
      <c r="L286" s="23">
        <v>41001</v>
      </c>
      <c r="M286" s="24" t="str">
        <f>[5]!YBHIST($L$1,L286,"LMMOAS","sec","")</f>
        <v>E</v>
      </c>
      <c r="N286" s="24">
        <v>26.460999999999999</v>
      </c>
    </row>
    <row r="287" spans="1:14" x14ac:dyDescent="0.25">
      <c r="A287" s="23">
        <v>41002</v>
      </c>
      <c r="B287" s="99">
        <f t="shared" si="4"/>
        <v>-25.407800999999999</v>
      </c>
      <c r="C287" s="28">
        <f>VLOOKUP(RefiUniverseIOSOASTable[[#This Row],[Date]],G:H,2,0)</f>
        <v>0.72198315999999996</v>
      </c>
      <c r="G287" s="29">
        <v>40963</v>
      </c>
      <c r="H287" s="30">
        <v>0.77234480000000005</v>
      </c>
      <c r="L287" s="23">
        <v>41002</v>
      </c>
      <c r="M287" s="24" t="str">
        <f>[5]!YBHIST($L$1,L287,"LMMOAS","sec","")</f>
        <v>E</v>
      </c>
      <c r="N287" s="24">
        <v>-25.407800999999999</v>
      </c>
    </row>
    <row r="288" spans="1:14" x14ac:dyDescent="0.25">
      <c r="A288" s="23">
        <v>41003</v>
      </c>
      <c r="B288" s="99">
        <f t="shared" si="4"/>
        <v>-9.9998000000000005</v>
      </c>
      <c r="C288" s="28">
        <f>VLOOKUP(RefiUniverseIOSOASTable[[#This Row],[Date]],G:H,2,0)</f>
        <v>0.73989393999999997</v>
      </c>
      <c r="G288" s="29">
        <v>40966</v>
      </c>
      <c r="H288" s="30">
        <v>0.77443565000000003</v>
      </c>
      <c r="L288" s="23">
        <v>41003</v>
      </c>
      <c r="M288" s="24" t="str">
        <f>[5]!YBHIST($L$1,L288,"LMMOAS","sec","")</f>
        <v>E</v>
      </c>
      <c r="N288" s="24">
        <v>-9.9998000000000005</v>
      </c>
    </row>
    <row r="289" spans="1:14" x14ac:dyDescent="0.25">
      <c r="A289" s="23">
        <v>41004</v>
      </c>
      <c r="B289" s="99">
        <f t="shared" si="4"/>
        <v>13.196199999999999</v>
      </c>
      <c r="C289" s="28">
        <f>VLOOKUP(RefiUniverseIOSOASTable[[#This Row],[Date]],G:H,2,0)</f>
        <v>0.75207062999999996</v>
      </c>
      <c r="G289" s="29">
        <v>40967</v>
      </c>
      <c r="H289" s="30">
        <v>0.77469617999999996</v>
      </c>
      <c r="L289" s="23">
        <v>41004</v>
      </c>
      <c r="M289" s="24" t="str">
        <f>[5]!YBHIST($L$1,L289,"LMMOAS","sec","")</f>
        <v>E</v>
      </c>
      <c r="N289" s="24">
        <v>13.196199999999999</v>
      </c>
    </row>
    <row r="290" spans="1:14" x14ac:dyDescent="0.25">
      <c r="A290" s="23">
        <v>41005</v>
      </c>
      <c r="B290" s="99">
        <f t="shared" si="4"/>
        <v>268.24160799999999</v>
      </c>
      <c r="C290" s="28">
        <f>VLOOKUP(RefiUniverseIOSOASTable[[#This Row],[Date]],G:H,2,0)</f>
        <v>0.80483225999999997</v>
      </c>
      <c r="G290" s="29">
        <v>40968</v>
      </c>
      <c r="H290" s="30">
        <v>0.75098984999999996</v>
      </c>
      <c r="L290" s="23">
        <v>41005</v>
      </c>
      <c r="M290" s="24" t="str">
        <f>[5]!YBHIST($L$1,L290,"LMMOAS","sec","")</f>
        <v>E</v>
      </c>
      <c r="N290" s="24">
        <v>268.24160799999999</v>
      </c>
    </row>
    <row r="291" spans="1:14" x14ac:dyDescent="0.25">
      <c r="A291" s="23">
        <v>41008</v>
      </c>
      <c r="B291" s="99">
        <f t="shared" si="4"/>
        <v>65.207297999999994</v>
      </c>
      <c r="C291" s="28">
        <f>VLOOKUP(RefiUniverseIOSOASTable[[#This Row],[Date]],G:H,2,0)</f>
        <v>0.82416007000000002</v>
      </c>
      <c r="G291" s="29">
        <v>40969</v>
      </c>
      <c r="H291" s="30">
        <v>0.72107909999999997</v>
      </c>
      <c r="L291" s="23">
        <v>41008</v>
      </c>
      <c r="M291" s="24" t="str">
        <f>[5]!YBHIST($L$1,L291,"LMMOAS","sec","")</f>
        <v>E</v>
      </c>
      <c r="N291" s="24">
        <v>65.207297999999994</v>
      </c>
    </row>
    <row r="292" spans="1:14" x14ac:dyDescent="0.25">
      <c r="A292" s="23">
        <v>41009</v>
      </c>
      <c r="B292" s="99">
        <f t="shared" si="4"/>
        <v>86.164398000000006</v>
      </c>
      <c r="C292" s="28">
        <f>VLOOKUP(RefiUniverseIOSOASTable[[#This Row],[Date]],G:H,2,0)</f>
        <v>0.82478485999999995</v>
      </c>
      <c r="G292" s="29">
        <v>40970</v>
      </c>
      <c r="H292" s="30">
        <v>0.74577318000000004</v>
      </c>
      <c r="L292" s="23">
        <v>41009</v>
      </c>
      <c r="M292" s="24" t="str">
        <f>[5]!YBHIST($L$1,L292,"LMMOAS","sec","")</f>
        <v>E</v>
      </c>
      <c r="N292" s="24">
        <v>86.164398000000006</v>
      </c>
    </row>
    <row r="293" spans="1:14" x14ac:dyDescent="0.25">
      <c r="A293" s="23">
        <v>41010</v>
      </c>
      <c r="B293" s="99">
        <f t="shared" si="4"/>
        <v>81.158896999999996</v>
      </c>
      <c r="C293" s="28">
        <f>VLOOKUP(RefiUniverseIOSOASTable[[#This Row],[Date]],G:H,2,0)</f>
        <v>0.79862984999999997</v>
      </c>
      <c r="G293" s="29">
        <v>40973</v>
      </c>
      <c r="H293" s="30">
        <v>0.74335251000000002</v>
      </c>
      <c r="L293" s="23">
        <v>41010</v>
      </c>
      <c r="M293" s="24" t="str">
        <f>[5]!YBHIST($L$1,L293,"LMMOAS","sec","")</f>
        <v>E</v>
      </c>
      <c r="N293" s="24">
        <v>81.158896999999996</v>
      </c>
    </row>
    <row r="294" spans="1:14" x14ac:dyDescent="0.25">
      <c r="A294" s="23">
        <v>41011</v>
      </c>
      <c r="B294" s="99">
        <f t="shared" si="4"/>
        <v>80.005095999999995</v>
      </c>
      <c r="C294" s="28">
        <f>VLOOKUP(RefiUniverseIOSOASTable[[#This Row],[Date]],G:H,2,0)</f>
        <v>0.77808564000000002</v>
      </c>
      <c r="G294" s="29">
        <v>40974</v>
      </c>
      <c r="H294" s="30">
        <v>0.74946897000000001</v>
      </c>
      <c r="L294" s="23">
        <v>41011</v>
      </c>
      <c r="M294" s="24" t="str">
        <f>[5]!YBHIST($L$1,L294,"LMMOAS","sec","")</f>
        <v>E</v>
      </c>
      <c r="N294" s="24">
        <v>80.005095999999995</v>
      </c>
    </row>
    <row r="295" spans="1:14" x14ac:dyDescent="0.25">
      <c r="A295" s="23">
        <v>41012</v>
      </c>
      <c r="B295" s="99">
        <f t="shared" si="4"/>
        <v>102.285202</v>
      </c>
      <c r="C295" s="28">
        <f>VLOOKUP(RefiUniverseIOSOASTable[[#This Row],[Date]],G:H,2,0)</f>
        <v>0.79862831999999995</v>
      </c>
      <c r="G295" s="29">
        <v>40975</v>
      </c>
      <c r="H295" s="30">
        <v>0.77187148000000005</v>
      </c>
      <c r="L295" s="23">
        <v>41012</v>
      </c>
      <c r="M295" s="24" t="str">
        <f>[5]!YBHIST($L$1,L295,"LMMOAS","sec","")</f>
        <v>E</v>
      </c>
      <c r="N295" s="24">
        <v>102.285202</v>
      </c>
    </row>
    <row r="296" spans="1:14" x14ac:dyDescent="0.25">
      <c r="A296" s="23">
        <v>41015</v>
      </c>
      <c r="B296" s="99">
        <f t="shared" si="4"/>
        <v>116.2677</v>
      </c>
      <c r="C296" s="28">
        <f>VLOOKUP(RefiUniverseIOSOASTable[[#This Row],[Date]],G:H,2,0)</f>
        <v>0.80027413000000003</v>
      </c>
      <c r="G296" s="29">
        <v>40976</v>
      </c>
      <c r="H296" s="30">
        <v>0.76914051000000005</v>
      </c>
      <c r="L296" s="23">
        <v>41015</v>
      </c>
      <c r="M296" s="24" t="str">
        <f>[5]!YBHIST($L$1,L296,"LMMOAS","sec","")</f>
        <v>E</v>
      </c>
      <c r="N296" s="24">
        <v>116.2677</v>
      </c>
    </row>
    <row r="297" spans="1:14" x14ac:dyDescent="0.25">
      <c r="A297" s="23">
        <v>41016</v>
      </c>
      <c r="B297" s="99">
        <f t="shared" si="4"/>
        <v>129.25959800000001</v>
      </c>
      <c r="C297" s="28">
        <f>VLOOKUP(RefiUniverseIOSOASTable[[#This Row],[Date]],G:H,2,0)</f>
        <v>0.77828607000000005</v>
      </c>
      <c r="G297" s="29">
        <v>40977</v>
      </c>
      <c r="H297" s="30">
        <v>0.77061716000000002</v>
      </c>
      <c r="L297" s="23">
        <v>41016</v>
      </c>
      <c r="M297" s="24" t="str">
        <f>[5]!YBHIST($L$1,L297,"LMMOAS","sec","")</f>
        <v>E</v>
      </c>
      <c r="N297" s="24">
        <v>129.25959800000001</v>
      </c>
    </row>
    <row r="298" spans="1:14" x14ac:dyDescent="0.25">
      <c r="A298" s="23">
        <v>41017</v>
      </c>
      <c r="B298" s="99">
        <f t="shared" si="4"/>
        <v>156.50619499999999</v>
      </c>
      <c r="C298" s="28">
        <f>VLOOKUP(RefiUniverseIOSOASTable[[#This Row],[Date]],G:H,2,0)</f>
        <v>0.77595943000000001</v>
      </c>
      <c r="G298" s="29">
        <v>40980</v>
      </c>
      <c r="H298" s="30">
        <v>0.77116247999999998</v>
      </c>
      <c r="L298" s="23">
        <v>41017</v>
      </c>
      <c r="M298" s="24" t="str">
        <f>[5]!YBHIST($L$1,L298,"LMMOAS","sec","")</f>
        <v>E</v>
      </c>
      <c r="N298" s="24">
        <v>156.50619499999999</v>
      </c>
    </row>
    <row r="299" spans="1:14" x14ac:dyDescent="0.25">
      <c r="A299" s="23">
        <v>41018</v>
      </c>
      <c r="B299" s="99">
        <f t="shared" si="4"/>
        <v>155.35600299999999</v>
      </c>
      <c r="C299" s="28">
        <f>VLOOKUP(RefiUniverseIOSOASTable[[#This Row],[Date]],G:H,2,0)</f>
        <v>0.79384558999999999</v>
      </c>
      <c r="G299" s="29">
        <v>40981</v>
      </c>
      <c r="H299" s="30">
        <v>0.73571651000000005</v>
      </c>
      <c r="L299" s="23">
        <v>41018</v>
      </c>
      <c r="M299" s="24" t="str">
        <f>[5]!YBHIST($L$1,L299,"LMMOAS","sec","")</f>
        <v>E</v>
      </c>
      <c r="N299" s="24">
        <v>155.35600299999999</v>
      </c>
    </row>
    <row r="300" spans="1:14" x14ac:dyDescent="0.25">
      <c r="A300" s="23">
        <v>41019</v>
      </c>
      <c r="B300" s="99">
        <f t="shared" si="4"/>
        <v>128.5121</v>
      </c>
      <c r="C300" s="28">
        <f>VLOOKUP(RefiUniverseIOSOASTable[[#This Row],[Date]],G:H,2,0)</f>
        <v>0.79306719000000003</v>
      </c>
      <c r="G300" s="29">
        <v>40982</v>
      </c>
      <c r="H300" s="30">
        <v>0.68724370000000001</v>
      </c>
      <c r="L300" s="23">
        <v>41019</v>
      </c>
      <c r="M300" s="24" t="str">
        <f>[5]!YBHIST($L$1,L300,"LMMOAS","sec","")</f>
        <v>E</v>
      </c>
      <c r="N300" s="24">
        <v>128.5121</v>
      </c>
    </row>
    <row r="301" spans="1:14" x14ac:dyDescent="0.25">
      <c r="A301" s="23">
        <v>41022</v>
      </c>
      <c r="B301" s="99">
        <f t="shared" si="4"/>
        <v>142.64700300000001</v>
      </c>
      <c r="C301" s="28">
        <f>VLOOKUP(RefiUniverseIOSOASTable[[#This Row],[Date]],G:H,2,0)</f>
        <v>0.80019392</v>
      </c>
      <c r="G301" s="29">
        <v>40983</v>
      </c>
      <c r="H301" s="30">
        <v>0.69155418000000002</v>
      </c>
      <c r="L301" s="23">
        <v>41022</v>
      </c>
      <c r="M301" s="24" t="str">
        <f>[5]!YBHIST($L$1,L301,"LMMOAS","sec","")</f>
        <v>E</v>
      </c>
      <c r="N301" s="24">
        <v>142.64700300000001</v>
      </c>
    </row>
    <row r="302" spans="1:14" x14ac:dyDescent="0.25">
      <c r="A302" s="23">
        <v>41023</v>
      </c>
      <c r="B302" s="99">
        <f t="shared" si="4"/>
        <v>128.158096</v>
      </c>
      <c r="C302" s="28">
        <f>VLOOKUP(RefiUniverseIOSOASTable[[#This Row],[Date]],G:H,2,0)</f>
        <v>0.79307839000000002</v>
      </c>
      <c r="G302" s="29">
        <v>40984</v>
      </c>
      <c r="H302" s="30">
        <v>0.69538016000000002</v>
      </c>
      <c r="L302" s="23">
        <v>41023</v>
      </c>
      <c r="M302" s="24" t="str">
        <f>[5]!YBHIST($L$1,L302,"LMMOAS","sec","")</f>
        <v>E</v>
      </c>
      <c r="N302" s="24">
        <v>128.158096</v>
      </c>
    </row>
    <row r="303" spans="1:14" x14ac:dyDescent="0.25">
      <c r="A303" s="23">
        <v>41024</v>
      </c>
      <c r="B303" s="99">
        <f t="shared" si="4"/>
        <v>110.977997</v>
      </c>
      <c r="C303" s="28">
        <f>VLOOKUP(RefiUniverseIOSOASTable[[#This Row],[Date]],G:H,2,0)</f>
        <v>0.77616885999999996</v>
      </c>
      <c r="G303" s="29">
        <v>40987</v>
      </c>
      <c r="H303" s="30">
        <v>0.66691546000000002</v>
      </c>
      <c r="L303" s="23">
        <v>41024</v>
      </c>
      <c r="M303" s="24" t="str">
        <f>[5]!YBHIST($L$1,L303,"LMMOAS","sec","")</f>
        <v>E</v>
      </c>
      <c r="N303" s="24">
        <v>110.977997</v>
      </c>
    </row>
    <row r="304" spans="1:14" x14ac:dyDescent="0.25">
      <c r="A304" s="23">
        <v>41025</v>
      </c>
      <c r="B304" s="99">
        <f t="shared" si="4"/>
        <v>119.915398</v>
      </c>
      <c r="C304" s="28">
        <f>VLOOKUP(RefiUniverseIOSOASTable[[#This Row],[Date]],G:H,2,0)</f>
        <v>0.79327705999999998</v>
      </c>
      <c r="G304" s="29">
        <v>40988</v>
      </c>
      <c r="H304" s="30">
        <v>0.66688612999999997</v>
      </c>
      <c r="L304" s="23">
        <v>41025</v>
      </c>
      <c r="M304" s="24" t="str">
        <f>[5]!YBHIST($L$1,L304,"LMMOAS","sec","")</f>
        <v>E</v>
      </c>
      <c r="N304" s="24">
        <v>119.915398</v>
      </c>
    </row>
    <row r="305" spans="1:14" x14ac:dyDescent="0.25">
      <c r="A305" s="23">
        <v>41026</v>
      </c>
      <c r="B305" s="99">
        <f t="shared" si="4"/>
        <v>124.584503</v>
      </c>
      <c r="C305" s="28">
        <f>VLOOKUP(RefiUniverseIOSOASTable[[#This Row],[Date]],G:H,2,0)</f>
        <v>0.80019392</v>
      </c>
      <c r="G305" s="29">
        <v>40989</v>
      </c>
      <c r="H305" s="30">
        <v>0.69728833999999995</v>
      </c>
      <c r="L305" s="23">
        <v>41026</v>
      </c>
      <c r="M305" s="24" t="str">
        <f>[5]!YBHIST($L$1,L305,"LMMOAS","sec","")</f>
        <v>E</v>
      </c>
      <c r="N305" s="24">
        <v>124.584503</v>
      </c>
    </row>
    <row r="306" spans="1:14" x14ac:dyDescent="0.25">
      <c r="A306" s="23">
        <v>41029</v>
      </c>
      <c r="B306" s="99">
        <f t="shared" si="4"/>
        <v>103.585098</v>
      </c>
      <c r="C306" s="28">
        <f>VLOOKUP(RefiUniverseIOSOASTable[[#This Row],[Date]],G:H,2,0)</f>
        <v>0.8016259</v>
      </c>
      <c r="G306" s="29">
        <v>40990</v>
      </c>
      <c r="H306" s="30">
        <v>0.69728833999999995</v>
      </c>
      <c r="L306" s="23">
        <v>41029</v>
      </c>
      <c r="M306" s="24" t="str">
        <f>[5]!YBHIST($L$1,L306,"LMMOAS","sec","")</f>
        <v>E</v>
      </c>
      <c r="N306" s="24">
        <v>103.585098</v>
      </c>
    </row>
    <row r="307" spans="1:14" x14ac:dyDescent="0.25">
      <c r="A307" s="23">
        <v>41030</v>
      </c>
      <c r="B307" s="99">
        <f t="shared" si="4"/>
        <v>71.352203000000003</v>
      </c>
      <c r="C307" s="28">
        <f>VLOOKUP(RefiUniverseIOSOASTable[[#This Row],[Date]],G:H,2,0)</f>
        <v>0.79865206</v>
      </c>
      <c r="G307" s="29">
        <v>40991</v>
      </c>
      <c r="H307" s="30">
        <v>0.71798969000000001</v>
      </c>
      <c r="L307" s="23">
        <v>41030</v>
      </c>
      <c r="M307" s="24" t="str">
        <f>[5]!YBHIST($L$1,L307,"LMMOAS","sec","")</f>
        <v>E</v>
      </c>
      <c r="N307" s="24">
        <v>71.352203000000003</v>
      </c>
    </row>
    <row r="308" spans="1:14" x14ac:dyDescent="0.25">
      <c r="A308" s="23">
        <v>41031</v>
      </c>
      <c r="B308" s="99">
        <f t="shared" si="4"/>
        <v>78.429100000000005</v>
      </c>
      <c r="C308" s="28">
        <f>VLOOKUP(RefiUniverseIOSOASTable[[#This Row],[Date]],G:H,2,0)</f>
        <v>0.80244269999999995</v>
      </c>
      <c r="G308" s="29">
        <v>40994</v>
      </c>
      <c r="H308" s="30">
        <v>0.71908229999999995</v>
      </c>
      <c r="L308" s="23">
        <v>41031</v>
      </c>
      <c r="M308" s="24" t="str">
        <f>[5]!YBHIST($L$1,L308,"LMMOAS","sec","")</f>
        <v>E</v>
      </c>
      <c r="N308" s="24">
        <v>78.429100000000005</v>
      </c>
    </row>
    <row r="309" spans="1:14" x14ac:dyDescent="0.25">
      <c r="A309" s="23">
        <v>41032</v>
      </c>
      <c r="B309" s="99">
        <f t="shared" si="4"/>
        <v>59.625599000000001</v>
      </c>
      <c r="C309" s="28">
        <f>VLOOKUP(RefiUniverseIOSOASTable[[#This Row],[Date]],G:H,2,0)</f>
        <v>0.80187861999999999</v>
      </c>
      <c r="G309" s="29">
        <v>40995</v>
      </c>
      <c r="H309" s="30">
        <v>0.74882210999999999</v>
      </c>
      <c r="L309" s="23">
        <v>41032</v>
      </c>
      <c r="M309" s="24" t="str">
        <f>[5]!YBHIST($L$1,L309,"LMMOAS","sec","")</f>
        <v>E</v>
      </c>
      <c r="N309" s="24">
        <v>59.625599000000001</v>
      </c>
    </row>
    <row r="310" spans="1:14" x14ac:dyDescent="0.25">
      <c r="A310" s="23">
        <v>41033</v>
      </c>
      <c r="B310" s="99">
        <f t="shared" si="4"/>
        <v>62.234698999999999</v>
      </c>
      <c r="C310" s="28">
        <f>VLOOKUP(RefiUniverseIOSOASTable[[#This Row],[Date]],G:H,2,0)</f>
        <v>0.80515318000000002</v>
      </c>
      <c r="G310" s="29">
        <v>40996</v>
      </c>
      <c r="H310" s="30">
        <v>0.76907639000000005</v>
      </c>
      <c r="L310" s="23">
        <v>41033</v>
      </c>
      <c r="M310" s="24" t="str">
        <f>[5]!YBHIST($L$1,L310,"LMMOAS","sec","")</f>
        <v>E</v>
      </c>
      <c r="N310" s="24">
        <v>62.234698999999999</v>
      </c>
    </row>
    <row r="311" spans="1:14" x14ac:dyDescent="0.25">
      <c r="A311" s="23">
        <v>41036</v>
      </c>
      <c r="B311" s="99">
        <f t="shared" si="4"/>
        <v>17.575600000000001</v>
      </c>
      <c r="C311" s="28">
        <f>VLOOKUP(RefiUniverseIOSOASTable[[#This Row],[Date]],G:H,2,0)</f>
        <v>0.80381000000000002</v>
      </c>
      <c r="G311" s="29">
        <v>40997</v>
      </c>
      <c r="H311" s="30">
        <v>0.77179993000000002</v>
      </c>
      <c r="L311" s="23">
        <v>41036</v>
      </c>
      <c r="M311" s="24" t="str">
        <f>[5]!YBHIST($L$1,L311,"LMMOAS","sec","")</f>
        <v>E</v>
      </c>
      <c r="N311" s="24">
        <v>17.575600000000001</v>
      </c>
    </row>
    <row r="312" spans="1:14" x14ac:dyDescent="0.25">
      <c r="A312" s="23">
        <v>41037</v>
      </c>
      <c r="B312" s="99">
        <f t="shared" si="4"/>
        <v>-2.2479</v>
      </c>
      <c r="C312" s="28">
        <f>VLOOKUP(RefiUniverseIOSOASTable[[#This Row],[Date]],G:H,2,0)</f>
        <v>0.80707328</v>
      </c>
      <c r="G312" s="29">
        <v>40998</v>
      </c>
      <c r="H312" s="30">
        <v>0.74902453000000002</v>
      </c>
      <c r="L312" s="23">
        <v>41037</v>
      </c>
      <c r="M312" s="24" t="str">
        <f>[5]!YBHIST($L$1,L312,"LMMOAS","sec","")</f>
        <v>E</v>
      </c>
      <c r="N312" s="24">
        <v>-2.2479</v>
      </c>
    </row>
    <row r="313" spans="1:14" x14ac:dyDescent="0.25">
      <c r="A313" s="23">
        <v>41038</v>
      </c>
      <c r="B313" s="99">
        <f t="shared" si="4"/>
        <v>-22.840401</v>
      </c>
      <c r="C313" s="28">
        <f>VLOOKUP(RefiUniverseIOSOASTable[[#This Row],[Date]],G:H,2,0)</f>
        <v>0.82883340999999999</v>
      </c>
      <c r="G313" s="29">
        <v>41001</v>
      </c>
      <c r="H313" s="30">
        <v>0.77410944999999998</v>
      </c>
      <c r="L313" s="23">
        <v>41038</v>
      </c>
      <c r="M313" s="24" t="str">
        <f>[5]!YBHIST($L$1,L313,"LMMOAS","sec","")</f>
        <v>E</v>
      </c>
      <c r="N313" s="24">
        <v>-22.840401</v>
      </c>
    </row>
    <row r="314" spans="1:14" x14ac:dyDescent="0.25">
      <c r="A314" s="23">
        <v>41039</v>
      </c>
      <c r="B314" s="99">
        <f t="shared" si="4"/>
        <v>-16.379000000000001</v>
      </c>
      <c r="C314" s="28">
        <f>VLOOKUP(RefiUniverseIOSOASTable[[#This Row],[Date]],G:H,2,0)</f>
        <v>0.82943310999999997</v>
      </c>
      <c r="G314" s="29">
        <v>41002</v>
      </c>
      <c r="H314" s="30">
        <v>0.72198315999999996</v>
      </c>
      <c r="L314" s="23">
        <v>41039</v>
      </c>
      <c r="M314" s="24" t="str">
        <f>[5]!YBHIST($L$1,L314,"LMMOAS","sec","")</f>
        <v>E</v>
      </c>
      <c r="N314" s="24">
        <v>-16.379000000000001</v>
      </c>
    </row>
    <row r="315" spans="1:14" x14ac:dyDescent="0.25">
      <c r="A315" s="23">
        <v>41040</v>
      </c>
      <c r="B315" s="99">
        <f t="shared" si="4"/>
        <v>4.6672000000000002</v>
      </c>
      <c r="C315" s="28">
        <f>VLOOKUP(RefiUniverseIOSOASTable[[#This Row],[Date]],G:H,2,0)</f>
        <v>0.83081589</v>
      </c>
      <c r="G315" s="29">
        <v>41003</v>
      </c>
      <c r="H315" s="30">
        <v>0.73989393999999997</v>
      </c>
      <c r="L315" s="23">
        <v>41040</v>
      </c>
      <c r="M315" s="24" t="str">
        <f>[5]!YBHIST($L$1,L315,"LMMOAS","sec","")</f>
        <v>E</v>
      </c>
      <c r="N315" s="24">
        <v>4.6672000000000002</v>
      </c>
    </row>
    <row r="316" spans="1:14" x14ac:dyDescent="0.25">
      <c r="A316" s="23">
        <v>41043</v>
      </c>
      <c r="B316" s="99">
        <f t="shared" si="4"/>
        <v>28.029900000000001</v>
      </c>
      <c r="C316" s="28">
        <f>VLOOKUP(RefiUniverseIOSOASTable[[#This Row],[Date]],G:H,2,0)</f>
        <v>0.84684360999999997</v>
      </c>
      <c r="G316" s="29">
        <v>41004</v>
      </c>
      <c r="H316" s="30">
        <v>0.75207062999999996</v>
      </c>
      <c r="L316" s="23">
        <v>41043</v>
      </c>
      <c r="M316" s="24" t="str">
        <f>[5]!YBHIST($L$1,L316,"LMMOAS","sec","")</f>
        <v>E</v>
      </c>
      <c r="N316" s="24">
        <v>28.029900000000001</v>
      </c>
    </row>
    <row r="317" spans="1:14" x14ac:dyDescent="0.25">
      <c r="A317" s="23">
        <v>41044</v>
      </c>
      <c r="B317" s="99">
        <f t="shared" si="4"/>
        <v>24.404499000000001</v>
      </c>
      <c r="C317" s="28">
        <f>VLOOKUP(RefiUniverseIOSOASTable[[#This Row],[Date]],G:H,2,0)</f>
        <v>0.84688386999999998</v>
      </c>
      <c r="G317" s="29">
        <v>41005</v>
      </c>
      <c r="H317" s="30">
        <v>0.80483225999999997</v>
      </c>
      <c r="L317" s="23">
        <v>41044</v>
      </c>
      <c r="M317" s="24" t="str">
        <f>[5]!YBHIST($L$1,L317,"LMMOAS","sec","")</f>
        <v>E</v>
      </c>
      <c r="N317" s="24">
        <v>24.404499000000001</v>
      </c>
    </row>
    <row r="318" spans="1:14" x14ac:dyDescent="0.25">
      <c r="A318" s="23">
        <v>41045</v>
      </c>
      <c r="B318" s="99">
        <f t="shared" si="4"/>
        <v>67.080901999999995</v>
      </c>
      <c r="C318" s="28">
        <f>VLOOKUP(RefiUniverseIOSOASTable[[#This Row],[Date]],G:H,2,0)</f>
        <v>0.84688321</v>
      </c>
      <c r="G318" s="29">
        <v>41008</v>
      </c>
      <c r="H318" s="30">
        <v>0.82416007000000002</v>
      </c>
      <c r="L318" s="23">
        <v>41045</v>
      </c>
      <c r="M318" s="24" t="str">
        <f>[5]!YBHIST($L$1,L318,"LMMOAS","sec","")</f>
        <v>E</v>
      </c>
      <c r="N318" s="24">
        <v>67.080901999999995</v>
      </c>
    </row>
    <row r="319" spans="1:14" x14ac:dyDescent="0.25">
      <c r="A319" s="23">
        <v>41046</v>
      </c>
      <c r="B319" s="99">
        <f t="shared" si="4"/>
        <v>99.404601999999997</v>
      </c>
      <c r="C319" s="28">
        <f>VLOOKUP(RefiUniverseIOSOASTable[[#This Row],[Date]],G:H,2,0)</f>
        <v>0.86795825999999998</v>
      </c>
      <c r="G319" s="29">
        <v>41009</v>
      </c>
      <c r="H319" s="30">
        <v>0.82478485999999995</v>
      </c>
      <c r="L319" s="23">
        <v>41046</v>
      </c>
      <c r="M319" s="24" t="str">
        <f>[5]!YBHIST($L$1,L319,"LMMOAS","sec","")</f>
        <v>E</v>
      </c>
      <c r="N319" s="24">
        <v>99.404601999999997</v>
      </c>
    </row>
    <row r="320" spans="1:14" x14ac:dyDescent="0.25">
      <c r="A320" s="23">
        <v>41047</v>
      </c>
      <c r="B320" s="99">
        <f t="shared" si="4"/>
        <v>102.77829699999999</v>
      </c>
      <c r="C320" s="28">
        <f>VLOOKUP(RefiUniverseIOSOASTable[[#This Row],[Date]],G:H,2,0)</f>
        <v>0.86636908999999995</v>
      </c>
      <c r="G320" s="29">
        <v>41010</v>
      </c>
      <c r="H320" s="30">
        <v>0.79862984999999997</v>
      </c>
      <c r="L320" s="23">
        <v>41047</v>
      </c>
      <c r="M320" s="24" t="str">
        <f>[5]!YBHIST($L$1,L320,"LMMOAS","sec","")</f>
        <v>E</v>
      </c>
      <c r="N320" s="24">
        <v>102.77829699999999</v>
      </c>
    </row>
    <row r="321" spans="1:14" x14ac:dyDescent="0.25">
      <c r="A321" s="23">
        <v>41050</v>
      </c>
      <c r="B321" s="99">
        <f t="shared" si="4"/>
        <v>145.88859600000001</v>
      </c>
      <c r="C321" s="28">
        <f>VLOOKUP(RefiUniverseIOSOASTable[[#This Row],[Date]],G:H,2,0)</f>
        <v>0.84875995000000004</v>
      </c>
      <c r="G321" s="29">
        <v>41011</v>
      </c>
      <c r="H321" s="30">
        <v>0.77808564000000002</v>
      </c>
      <c r="L321" s="23">
        <v>41050</v>
      </c>
      <c r="M321" s="24" t="str">
        <f>[5]!YBHIST($L$1,L321,"LMMOAS","sec","")</f>
        <v>E</v>
      </c>
      <c r="N321" s="24">
        <v>145.88859600000001</v>
      </c>
    </row>
    <row r="322" spans="1:14" x14ac:dyDescent="0.25">
      <c r="A322" s="23">
        <v>41051</v>
      </c>
      <c r="B322" s="99">
        <f t="shared" si="4"/>
        <v>118.70700100000001</v>
      </c>
      <c r="C322" s="28">
        <f>VLOOKUP(RefiUniverseIOSOASTable[[#This Row],[Date]],G:H,2,0)</f>
        <v>0.83173965999999999</v>
      </c>
      <c r="G322" s="29">
        <v>41012</v>
      </c>
      <c r="H322" s="30">
        <v>0.79862831999999995</v>
      </c>
      <c r="L322" s="23">
        <v>41051</v>
      </c>
      <c r="M322" s="24" t="str">
        <f>[5]!YBHIST($L$1,L322,"LMMOAS","sec","")</f>
        <v>E</v>
      </c>
      <c r="N322" s="24">
        <v>118.70700100000001</v>
      </c>
    </row>
    <row r="323" spans="1:14" x14ac:dyDescent="0.25">
      <c r="A323" s="23">
        <v>41052</v>
      </c>
      <c r="B323" s="99">
        <f t="shared" ref="B323:B386" si="5">VLOOKUP(A323,L:N,3,0)</f>
        <v>121.586502</v>
      </c>
      <c r="C323" s="28">
        <f>VLOOKUP(RefiUniverseIOSOASTable[[#This Row],[Date]],G:H,2,0)</f>
        <v>0.82808550999999997</v>
      </c>
      <c r="G323" s="29">
        <v>41015</v>
      </c>
      <c r="H323" s="30">
        <v>0.80027413000000003</v>
      </c>
      <c r="L323" s="23">
        <v>41052</v>
      </c>
      <c r="M323" s="24" t="str">
        <f>[5]!YBHIST($L$1,L323,"LMMOAS","sec","")</f>
        <v>E</v>
      </c>
      <c r="N323" s="24">
        <v>121.586502</v>
      </c>
    </row>
    <row r="324" spans="1:14" x14ac:dyDescent="0.25">
      <c r="A324" s="23">
        <v>41053</v>
      </c>
      <c r="B324" s="99">
        <f t="shared" si="5"/>
        <v>136.14830000000001</v>
      </c>
      <c r="C324" s="28">
        <f>VLOOKUP(RefiUniverseIOSOASTable[[#This Row],[Date]],G:H,2,0)</f>
        <v>0.80379319000000005</v>
      </c>
      <c r="G324" s="29">
        <v>41016</v>
      </c>
      <c r="H324" s="30">
        <v>0.77828607000000005</v>
      </c>
      <c r="L324" s="23">
        <v>41053</v>
      </c>
      <c r="M324" s="24" t="str">
        <f>[5]!YBHIST($L$1,L324,"LMMOAS","sec","")</f>
        <v>E</v>
      </c>
      <c r="N324" s="24">
        <v>136.14830000000001</v>
      </c>
    </row>
    <row r="325" spans="1:14" x14ac:dyDescent="0.25">
      <c r="A325" s="23">
        <v>41054</v>
      </c>
      <c r="B325" s="99">
        <f t="shared" si="5"/>
        <v>134.78270000000001</v>
      </c>
      <c r="C325" s="28">
        <f>VLOOKUP(RefiUniverseIOSOASTable[[#This Row],[Date]],G:H,2,0)</f>
        <v>0.80373079999999997</v>
      </c>
      <c r="G325" s="29">
        <v>41017</v>
      </c>
      <c r="H325" s="30">
        <v>0.77595943000000001</v>
      </c>
      <c r="L325" s="23">
        <v>41054</v>
      </c>
      <c r="M325" s="24" t="str">
        <f>[5]!YBHIST($L$1,L325,"LMMOAS","sec","")</f>
        <v>E</v>
      </c>
      <c r="N325" s="24">
        <v>134.78270000000001</v>
      </c>
    </row>
    <row r="326" spans="1:14" x14ac:dyDescent="0.25">
      <c r="A326" s="23">
        <v>41058</v>
      </c>
      <c r="B326" s="99">
        <f t="shared" si="5"/>
        <v>138.218704</v>
      </c>
      <c r="C326" s="28">
        <f>VLOOKUP(RefiUniverseIOSOASTable[[#This Row],[Date]],G:H,2,0)</f>
        <v>0.80281411000000003</v>
      </c>
      <c r="G326" s="29">
        <v>41018</v>
      </c>
      <c r="H326" s="30">
        <v>0.79384558999999999</v>
      </c>
      <c r="L326" s="23">
        <v>41058</v>
      </c>
      <c r="M326" s="24" t="str">
        <f>[5]!YBHIST($L$1,L326,"LMMOAS","sec","")</f>
        <v>E</v>
      </c>
      <c r="N326" s="24">
        <v>138.218704</v>
      </c>
    </row>
    <row r="327" spans="1:14" x14ac:dyDescent="0.25">
      <c r="A327" s="23">
        <v>41059</v>
      </c>
      <c r="B327" s="99">
        <f t="shared" si="5"/>
        <v>210.74279799999999</v>
      </c>
      <c r="C327" s="28">
        <f>VLOOKUP(RefiUniverseIOSOASTable[[#This Row],[Date]],G:H,2,0)</f>
        <v>0.85131955999999998</v>
      </c>
      <c r="G327" s="29">
        <v>41019</v>
      </c>
      <c r="H327" s="30">
        <v>0.79306719000000003</v>
      </c>
      <c r="L327" s="23">
        <v>41059</v>
      </c>
      <c r="M327" s="24" t="str">
        <f>[5]!YBHIST($L$1,L327,"LMMOAS","sec","")</f>
        <v>E</v>
      </c>
      <c r="N327" s="24">
        <v>210.74279799999999</v>
      </c>
    </row>
    <row r="328" spans="1:14" x14ac:dyDescent="0.25">
      <c r="A328" s="23">
        <v>41060</v>
      </c>
      <c r="B328" s="99">
        <f t="shared" si="5"/>
        <v>252.547394</v>
      </c>
      <c r="C328" s="28">
        <f>VLOOKUP(RefiUniverseIOSOASTable[[#This Row],[Date]],G:H,2,0)</f>
        <v>0.86801002000000005</v>
      </c>
      <c r="G328" s="29">
        <v>41022</v>
      </c>
      <c r="H328" s="30">
        <v>0.80019392</v>
      </c>
      <c r="L328" s="23">
        <v>41060</v>
      </c>
      <c r="M328" s="24" t="str">
        <f>[5]!YBHIST($L$1,L328,"LMMOAS","sec","")</f>
        <v>E</v>
      </c>
      <c r="N328" s="24">
        <v>252.547394</v>
      </c>
    </row>
    <row r="329" spans="1:14" x14ac:dyDescent="0.25">
      <c r="A329" s="23">
        <v>41061</v>
      </c>
      <c r="B329" s="99">
        <f t="shared" si="5"/>
        <v>281.22601300000002</v>
      </c>
      <c r="C329" s="28">
        <f>VLOOKUP(RefiUniverseIOSOASTable[[#This Row],[Date]],G:H,2,0)</f>
        <v>0.89088199999999995</v>
      </c>
      <c r="G329" s="29">
        <v>41023</v>
      </c>
      <c r="H329" s="30">
        <v>0.79307839000000002</v>
      </c>
      <c r="L329" s="23">
        <v>41061</v>
      </c>
      <c r="M329" s="24" t="str">
        <f>[5]!YBHIST($L$1,L329,"LMMOAS","sec","")</f>
        <v>E</v>
      </c>
      <c r="N329" s="24">
        <v>281.22601300000002</v>
      </c>
    </row>
    <row r="330" spans="1:14" x14ac:dyDescent="0.25">
      <c r="A330" s="23">
        <v>41064</v>
      </c>
      <c r="B330" s="99">
        <f t="shared" si="5"/>
        <v>237.566406</v>
      </c>
      <c r="C330" s="28">
        <f>VLOOKUP(RefiUniverseIOSOASTable[[#This Row],[Date]],G:H,2,0)</f>
        <v>0.86399778999999999</v>
      </c>
      <c r="G330" s="29">
        <v>41024</v>
      </c>
      <c r="H330" s="30">
        <v>0.77616885999999996</v>
      </c>
      <c r="L330" s="23">
        <v>41064</v>
      </c>
      <c r="M330" s="24" t="str">
        <f>[5]!YBHIST($L$1,L330,"LMMOAS","sec","")</f>
        <v>E</v>
      </c>
      <c r="N330" s="24">
        <v>237.566406</v>
      </c>
    </row>
    <row r="331" spans="1:14" x14ac:dyDescent="0.25">
      <c r="A331" s="23">
        <v>41065</v>
      </c>
      <c r="B331" s="99">
        <f t="shared" si="5"/>
        <v>280.08108499999997</v>
      </c>
      <c r="C331" s="28">
        <f>VLOOKUP(RefiUniverseIOSOASTable[[#This Row],[Date]],G:H,2,0)</f>
        <v>0.84736593999999998</v>
      </c>
      <c r="G331" s="29">
        <v>41025</v>
      </c>
      <c r="H331" s="30">
        <v>0.79327705999999998</v>
      </c>
      <c r="L331" s="23">
        <v>41065</v>
      </c>
      <c r="M331" s="24" t="str">
        <f>[5]!YBHIST($L$1,L331,"LMMOAS","sec","")</f>
        <v>E</v>
      </c>
      <c r="N331" s="24">
        <v>280.08108499999997</v>
      </c>
    </row>
    <row r="332" spans="1:14" x14ac:dyDescent="0.25">
      <c r="A332" s="23">
        <v>41066</v>
      </c>
      <c r="B332" s="99">
        <f t="shared" si="5"/>
        <v>234.496094</v>
      </c>
      <c r="C332" s="28">
        <f>VLOOKUP(RefiUniverseIOSOASTable[[#This Row],[Date]],G:H,2,0)</f>
        <v>0.84380244000000004</v>
      </c>
      <c r="G332" s="29">
        <v>41026</v>
      </c>
      <c r="H332" s="30">
        <v>0.80019392</v>
      </c>
      <c r="L332" s="23">
        <v>41066</v>
      </c>
      <c r="M332" s="24" t="str">
        <f>[5]!YBHIST($L$1,L332,"LMMOAS","sec","")</f>
        <v>E</v>
      </c>
      <c r="N332" s="24">
        <v>234.496094</v>
      </c>
    </row>
    <row r="333" spans="1:14" x14ac:dyDescent="0.25">
      <c r="A333" s="23">
        <v>41067</v>
      </c>
      <c r="B333" s="99">
        <f t="shared" si="5"/>
        <v>222.69180299999999</v>
      </c>
      <c r="C333" s="28">
        <f>VLOOKUP(RefiUniverseIOSOASTable[[#This Row],[Date]],G:H,2,0)</f>
        <v>0.84598139000000006</v>
      </c>
      <c r="G333" s="29">
        <v>41029</v>
      </c>
      <c r="H333" s="30">
        <v>0.8016259</v>
      </c>
      <c r="L333" s="23">
        <v>41067</v>
      </c>
      <c r="M333" s="24" t="str">
        <f>[5]!YBHIST($L$1,L333,"LMMOAS","sec","")</f>
        <v>E</v>
      </c>
      <c r="N333" s="24">
        <v>222.69180299999999</v>
      </c>
    </row>
    <row r="334" spans="1:14" x14ac:dyDescent="0.25">
      <c r="A334" s="23">
        <v>41068</v>
      </c>
      <c r="B334" s="99">
        <f t="shared" si="5"/>
        <v>216.009094</v>
      </c>
      <c r="C334" s="28">
        <f>VLOOKUP(RefiUniverseIOSOASTable[[#This Row],[Date]],G:H,2,0)</f>
        <v>0.84595416999999995</v>
      </c>
      <c r="G334" s="29">
        <v>41030</v>
      </c>
      <c r="H334" s="30">
        <v>0.79865206</v>
      </c>
      <c r="L334" s="23">
        <v>41068</v>
      </c>
      <c r="M334" s="24" t="str">
        <f>[5]!YBHIST($L$1,L334,"LMMOAS","sec","")</f>
        <v>E</v>
      </c>
      <c r="N334" s="24">
        <v>216.009094</v>
      </c>
    </row>
    <row r="335" spans="1:14" x14ac:dyDescent="0.25">
      <c r="A335" s="23">
        <v>41071</v>
      </c>
      <c r="B335" s="99">
        <f t="shared" si="5"/>
        <v>243.88789399999999</v>
      </c>
      <c r="C335" s="28">
        <f>VLOOKUP(RefiUniverseIOSOASTable[[#This Row],[Date]],G:H,2,0)</f>
        <v>0.86285621000000001</v>
      </c>
      <c r="G335" s="29">
        <v>41031</v>
      </c>
      <c r="H335" s="30">
        <v>0.80244269999999995</v>
      </c>
      <c r="L335" s="23">
        <v>41071</v>
      </c>
      <c r="M335" s="24" t="str">
        <f>[5]!YBHIST($L$1,L335,"LMMOAS","sec","")</f>
        <v>E</v>
      </c>
      <c r="N335" s="24">
        <v>243.88789399999999</v>
      </c>
    </row>
    <row r="336" spans="1:14" x14ac:dyDescent="0.25">
      <c r="A336" s="23">
        <v>41072</v>
      </c>
      <c r="B336" s="99">
        <f t="shared" si="5"/>
        <v>207.63220200000001</v>
      </c>
      <c r="C336" s="28">
        <f>VLOOKUP(RefiUniverseIOSOASTable[[#This Row],[Date]],G:H,2,0)</f>
        <v>0.84481634999999999</v>
      </c>
      <c r="G336" s="29">
        <v>41032</v>
      </c>
      <c r="H336" s="30">
        <v>0.80187861999999999</v>
      </c>
      <c r="L336" s="23">
        <v>41072</v>
      </c>
      <c r="M336" s="24" t="str">
        <f>[5]!YBHIST($L$1,L336,"LMMOAS","sec","")</f>
        <v>E</v>
      </c>
      <c r="N336" s="24">
        <v>207.63220200000001</v>
      </c>
    </row>
    <row r="337" spans="1:14" x14ac:dyDescent="0.25">
      <c r="A337" s="23">
        <v>41073</v>
      </c>
      <c r="B337" s="99">
        <f t="shared" si="5"/>
        <v>225.23699999999999</v>
      </c>
      <c r="C337" s="28">
        <f>VLOOKUP(RefiUniverseIOSOASTable[[#This Row],[Date]],G:H,2,0)</f>
        <v>0.86098350999999995</v>
      </c>
      <c r="G337" s="29">
        <v>41033</v>
      </c>
      <c r="H337" s="30">
        <v>0.80515318000000002</v>
      </c>
      <c r="L337" s="23">
        <v>41073</v>
      </c>
      <c r="M337" s="24" t="str">
        <f>[5]!YBHIST($L$1,L337,"LMMOAS","sec","")</f>
        <v>E</v>
      </c>
      <c r="N337" s="24">
        <v>225.23699999999999</v>
      </c>
    </row>
    <row r="338" spans="1:14" x14ac:dyDescent="0.25">
      <c r="A338" s="23">
        <v>41074</v>
      </c>
      <c r="B338" s="99">
        <f t="shared" si="5"/>
        <v>216.458496</v>
      </c>
      <c r="C338" s="28">
        <f>VLOOKUP(RefiUniverseIOSOASTable[[#This Row],[Date]],G:H,2,0)</f>
        <v>0.86325428999999998</v>
      </c>
      <c r="G338" s="29">
        <v>41036</v>
      </c>
      <c r="H338" s="30">
        <v>0.80381000000000002</v>
      </c>
      <c r="L338" s="23">
        <v>41074</v>
      </c>
      <c r="M338" s="24" t="str">
        <f>[5]!YBHIST($L$1,L338,"LMMOAS","sec","")</f>
        <v>E</v>
      </c>
      <c r="N338" s="24">
        <v>216.458496</v>
      </c>
    </row>
    <row r="339" spans="1:14" x14ac:dyDescent="0.25">
      <c r="A339" s="23">
        <v>41075</v>
      </c>
      <c r="B339" s="99">
        <f t="shared" si="5"/>
        <v>244.73980700000001</v>
      </c>
      <c r="C339" s="28">
        <f>VLOOKUP(RefiUniverseIOSOASTable[[#This Row],[Date]],G:H,2,0)</f>
        <v>0.86398164</v>
      </c>
      <c r="G339" s="29">
        <v>41037</v>
      </c>
      <c r="H339" s="30">
        <v>0.80707328</v>
      </c>
      <c r="L339" s="23">
        <v>41075</v>
      </c>
      <c r="M339" s="24" t="str">
        <f>[5]!YBHIST($L$1,L339,"LMMOAS","sec","")</f>
        <v>E</v>
      </c>
      <c r="N339" s="24">
        <v>244.73980700000001</v>
      </c>
    </row>
    <row r="340" spans="1:14" x14ac:dyDescent="0.25">
      <c r="A340" s="23">
        <v>41078</v>
      </c>
      <c r="B340" s="99">
        <f t="shared" si="5"/>
        <v>268.31658900000002</v>
      </c>
      <c r="C340" s="28">
        <f>VLOOKUP(RefiUniverseIOSOASTable[[#This Row],[Date]],G:H,2,0)</f>
        <v>0.87293883999999999</v>
      </c>
      <c r="G340" s="29">
        <v>41038</v>
      </c>
      <c r="H340" s="30">
        <v>0.82883340999999999</v>
      </c>
      <c r="L340" s="23">
        <v>41078</v>
      </c>
      <c r="M340" s="24" t="str">
        <f>[5]!YBHIST($L$1,L340,"LMMOAS","sec","")</f>
        <v>E</v>
      </c>
      <c r="N340" s="24">
        <v>268.31658900000002</v>
      </c>
    </row>
    <row r="341" spans="1:14" x14ac:dyDescent="0.25">
      <c r="A341" s="23">
        <v>41079</v>
      </c>
      <c r="B341" s="99">
        <f t="shared" si="5"/>
        <v>280.94699100000003</v>
      </c>
      <c r="C341" s="28">
        <f>VLOOKUP(RefiUniverseIOSOASTable[[#This Row],[Date]],G:H,2,0)</f>
        <v>0.86423678000000004</v>
      </c>
      <c r="G341" s="29">
        <v>41039</v>
      </c>
      <c r="H341" s="30">
        <v>0.82943310999999997</v>
      </c>
      <c r="L341" s="23">
        <v>41079</v>
      </c>
      <c r="M341" s="24" t="str">
        <f>[5]!YBHIST($L$1,L341,"LMMOAS","sec","")</f>
        <v>E</v>
      </c>
      <c r="N341" s="24">
        <v>280.94699100000003</v>
      </c>
    </row>
    <row r="342" spans="1:14" x14ac:dyDescent="0.25">
      <c r="A342" s="23">
        <v>41080</v>
      </c>
      <c r="B342" s="99">
        <f t="shared" si="5"/>
        <v>231.11309800000001</v>
      </c>
      <c r="C342" s="28">
        <f>VLOOKUP(RefiUniverseIOSOASTable[[#This Row],[Date]],G:H,2,0)</f>
        <v>0.86116873000000005</v>
      </c>
      <c r="G342" s="29">
        <v>41040</v>
      </c>
      <c r="H342" s="30">
        <v>0.83081589</v>
      </c>
      <c r="L342" s="23">
        <v>41080</v>
      </c>
      <c r="M342" s="24" t="str">
        <f>[5]!YBHIST($L$1,L342,"LMMOAS","sec","")</f>
        <v>E</v>
      </c>
      <c r="N342" s="24">
        <v>231.11309800000001</v>
      </c>
    </row>
    <row r="343" spans="1:14" x14ac:dyDescent="0.25">
      <c r="A343" s="23">
        <v>41081</v>
      </c>
      <c r="B343" s="99">
        <f t="shared" si="5"/>
        <v>247.57929999999999</v>
      </c>
      <c r="C343" s="28">
        <f>VLOOKUP(RefiUniverseIOSOASTable[[#This Row],[Date]],G:H,2,0)</f>
        <v>0.86347534999999997</v>
      </c>
      <c r="G343" s="29">
        <v>41043</v>
      </c>
      <c r="H343" s="30">
        <v>0.84684360999999997</v>
      </c>
      <c r="L343" s="23">
        <v>41081</v>
      </c>
      <c r="M343" s="24" t="str">
        <f>[5]!YBHIST($L$1,L343,"LMMOAS","sec","")</f>
        <v>E</v>
      </c>
      <c r="N343" s="24">
        <v>247.57929999999999</v>
      </c>
    </row>
    <row r="344" spans="1:14" x14ac:dyDescent="0.25">
      <c r="A344" s="23">
        <v>41082</v>
      </c>
      <c r="B344" s="99">
        <f t="shared" si="5"/>
        <v>255.39529400000001</v>
      </c>
      <c r="C344" s="28">
        <f>VLOOKUP(RefiUniverseIOSOASTable[[#This Row],[Date]],G:H,2,0)</f>
        <v>0.84598116000000001</v>
      </c>
      <c r="G344" s="29">
        <v>41044</v>
      </c>
      <c r="H344" s="30">
        <v>0.84688386999999998</v>
      </c>
      <c r="L344" s="23">
        <v>41082</v>
      </c>
      <c r="M344" s="24" t="str">
        <f>[5]!YBHIST($L$1,L344,"LMMOAS","sec","")</f>
        <v>E</v>
      </c>
      <c r="N344" s="24">
        <v>255.39529400000001</v>
      </c>
    </row>
    <row r="345" spans="1:14" x14ac:dyDescent="0.25">
      <c r="A345" s="23">
        <v>41085</v>
      </c>
      <c r="B345" s="99">
        <f t="shared" si="5"/>
        <v>283.58480800000001</v>
      </c>
      <c r="C345" s="28">
        <f>VLOOKUP(RefiUniverseIOSOASTable[[#This Row],[Date]],G:H,2,0)</f>
        <v>0.87327385999999996</v>
      </c>
      <c r="G345" s="29">
        <v>41045</v>
      </c>
      <c r="H345" s="30">
        <v>0.84688321</v>
      </c>
      <c r="L345" s="23">
        <v>41085</v>
      </c>
      <c r="M345" s="24" t="str">
        <f>[5]!YBHIST($L$1,L345,"LMMOAS","sec","")</f>
        <v>E</v>
      </c>
      <c r="N345" s="24">
        <v>283.58480800000001</v>
      </c>
    </row>
    <row r="346" spans="1:14" x14ac:dyDescent="0.25">
      <c r="A346" s="23">
        <v>41086</v>
      </c>
      <c r="B346" s="99">
        <f t="shared" si="5"/>
        <v>261.72378500000002</v>
      </c>
      <c r="C346" s="28">
        <f>VLOOKUP(RefiUniverseIOSOASTable[[#This Row],[Date]],G:H,2,0)</f>
        <v>0.86345411000000005</v>
      </c>
      <c r="G346" s="29">
        <v>41046</v>
      </c>
      <c r="H346" s="30">
        <v>0.86795825999999998</v>
      </c>
      <c r="L346" s="23">
        <v>41086</v>
      </c>
      <c r="M346" s="24" t="str">
        <f>[5]!YBHIST($L$1,L346,"LMMOAS","sec","")</f>
        <v>E</v>
      </c>
      <c r="N346" s="24">
        <v>261.72378500000002</v>
      </c>
    </row>
    <row r="347" spans="1:14" x14ac:dyDescent="0.25">
      <c r="A347" s="23">
        <v>41087</v>
      </c>
      <c r="B347" s="99">
        <f t="shared" si="5"/>
        <v>261.79888899999997</v>
      </c>
      <c r="C347" s="28">
        <f>VLOOKUP(RefiUniverseIOSOASTable[[#This Row],[Date]],G:H,2,0)</f>
        <v>0.87293883999999999</v>
      </c>
      <c r="G347" s="29">
        <v>41047</v>
      </c>
      <c r="H347" s="30">
        <v>0.86636908999999995</v>
      </c>
      <c r="L347" s="23">
        <v>41087</v>
      </c>
      <c r="M347" s="24" t="str">
        <f>[5]!YBHIST($L$1,L347,"LMMOAS","sec","")</f>
        <v>E</v>
      </c>
      <c r="N347" s="24">
        <v>261.79888899999997</v>
      </c>
    </row>
    <row r="348" spans="1:14" x14ac:dyDescent="0.25">
      <c r="A348" s="23">
        <v>41088</v>
      </c>
      <c r="B348" s="99">
        <f t="shared" si="5"/>
        <v>271.69628899999998</v>
      </c>
      <c r="C348" s="28">
        <f>VLOOKUP(RefiUniverseIOSOASTable[[#This Row],[Date]],G:H,2,0)</f>
        <v>0.87619142999999999</v>
      </c>
      <c r="G348" s="29">
        <v>41050</v>
      </c>
      <c r="H348" s="30">
        <v>0.84875995000000004</v>
      </c>
      <c r="L348" s="23">
        <v>41088</v>
      </c>
      <c r="M348" s="24" t="str">
        <f>[5]!YBHIST($L$1,L348,"LMMOAS","sec","")</f>
        <v>E</v>
      </c>
      <c r="N348" s="24">
        <v>271.69628899999998</v>
      </c>
    </row>
    <row r="349" spans="1:14" x14ac:dyDescent="0.25">
      <c r="A349" s="23">
        <v>41089</v>
      </c>
      <c r="B349" s="99">
        <f t="shared" si="5"/>
        <v>261.36380000000003</v>
      </c>
      <c r="C349" s="28">
        <f>VLOOKUP(RefiUniverseIOSOASTable[[#This Row],[Date]],G:H,2,0)</f>
        <v>0.86325673000000003</v>
      </c>
      <c r="G349" s="29">
        <v>41051</v>
      </c>
      <c r="H349" s="30">
        <v>0.83173965999999999</v>
      </c>
      <c r="L349" s="23">
        <v>41089</v>
      </c>
      <c r="M349" s="24" t="str">
        <f>[5]!YBHIST($L$1,L349,"LMMOAS","sec","")</f>
        <v>E</v>
      </c>
      <c r="N349" s="24">
        <v>261.36380000000003</v>
      </c>
    </row>
    <row r="350" spans="1:14" x14ac:dyDescent="0.25">
      <c r="A350" s="23">
        <v>41092</v>
      </c>
      <c r="B350" s="99">
        <f t="shared" si="5"/>
        <v>302.69808999999998</v>
      </c>
      <c r="C350" s="28">
        <f>VLOOKUP(RefiUniverseIOSOASTable[[#This Row],[Date]],G:H,2,0)</f>
        <v>0.86874193</v>
      </c>
      <c r="G350" s="29">
        <v>41052</v>
      </c>
      <c r="H350" s="30">
        <v>0.82808550999999997</v>
      </c>
      <c r="L350" s="23">
        <v>41092</v>
      </c>
      <c r="M350" s="24" t="str">
        <f>[5]!YBHIST($L$1,L350,"LMMOAS","sec","")</f>
        <v>E</v>
      </c>
      <c r="N350" s="24">
        <v>302.69808999999998</v>
      </c>
    </row>
    <row r="351" spans="1:14" x14ac:dyDescent="0.25">
      <c r="A351" s="23">
        <v>41093</v>
      </c>
      <c r="B351" s="99">
        <f t="shared" si="5"/>
        <v>290.41229199999998</v>
      </c>
      <c r="C351" s="28">
        <f>VLOOKUP(RefiUniverseIOSOASTable[[#This Row],[Date]],G:H,2,0)</f>
        <v>0.85570400999999996</v>
      </c>
      <c r="G351" s="29">
        <v>41053</v>
      </c>
      <c r="H351" s="30">
        <v>0.80379319000000005</v>
      </c>
      <c r="L351" s="23">
        <v>41093</v>
      </c>
      <c r="M351" s="24" t="str">
        <f>[5]!YBHIST($L$1,L351,"LMMOAS","sec","")</f>
        <v>E</v>
      </c>
      <c r="N351" s="24">
        <v>290.41229199999998</v>
      </c>
    </row>
    <row r="352" spans="1:14" x14ac:dyDescent="0.25">
      <c r="A352" s="23">
        <v>41095</v>
      </c>
      <c r="B352" s="99">
        <f t="shared" si="5"/>
        <v>313.41918900000002</v>
      </c>
      <c r="C352" s="28">
        <f>VLOOKUP(RefiUniverseIOSOASTable[[#This Row],[Date]],G:H,2,0)</f>
        <v>0.86539562000000003</v>
      </c>
      <c r="G352" s="29">
        <v>41054</v>
      </c>
      <c r="H352" s="30">
        <v>0.80373079999999997</v>
      </c>
      <c r="L352" s="23">
        <v>41095</v>
      </c>
      <c r="M352" s="24" t="str">
        <f>[5]!YBHIST($L$1,L352,"LMMOAS","sec","")</f>
        <v>E</v>
      </c>
      <c r="N352" s="24">
        <v>313.41918900000002</v>
      </c>
    </row>
    <row r="353" spans="1:14" x14ac:dyDescent="0.25">
      <c r="A353" s="23">
        <v>41096</v>
      </c>
      <c r="B353" s="99">
        <f t="shared" si="5"/>
        <v>331.91339099999999</v>
      </c>
      <c r="C353" s="28">
        <f>VLOOKUP(RefiUniverseIOSOASTable[[#This Row],[Date]],G:H,2,0)</f>
        <v>0.88529957999999997</v>
      </c>
      <c r="G353" s="29">
        <v>41058</v>
      </c>
      <c r="H353" s="30">
        <v>0.80281411000000003</v>
      </c>
      <c r="L353" s="23">
        <v>41096</v>
      </c>
      <c r="M353" s="24" t="str">
        <f>[5]!YBHIST($L$1,L353,"LMMOAS","sec","")</f>
        <v>E</v>
      </c>
      <c r="N353" s="24">
        <v>331.91339099999999</v>
      </c>
    </row>
    <row r="354" spans="1:14" x14ac:dyDescent="0.25">
      <c r="A354" s="23">
        <v>41099</v>
      </c>
      <c r="B354" s="99">
        <f t="shared" si="5"/>
        <v>324.81710800000002</v>
      </c>
      <c r="C354" s="28">
        <f>VLOOKUP(RefiUniverseIOSOASTable[[#This Row],[Date]],G:H,2,0)</f>
        <v>0.88663588000000004</v>
      </c>
      <c r="G354" s="29">
        <v>41059</v>
      </c>
      <c r="H354" s="30">
        <v>0.85131955999999998</v>
      </c>
      <c r="L354" s="23">
        <v>41099</v>
      </c>
      <c r="M354" s="24" t="str">
        <f>[5]!YBHIST($L$1,L354,"LMMOAS","sec","")</f>
        <v>E</v>
      </c>
      <c r="N354" s="24">
        <v>324.81710800000002</v>
      </c>
    </row>
    <row r="355" spans="1:14" x14ac:dyDescent="0.25">
      <c r="A355" s="23">
        <v>41100</v>
      </c>
      <c r="B355" s="99">
        <f t="shared" si="5"/>
        <v>288.075897</v>
      </c>
      <c r="C355" s="28">
        <f>VLOOKUP(RefiUniverseIOSOASTable[[#This Row],[Date]],G:H,2,0)</f>
        <v>0.89950947999999997</v>
      </c>
      <c r="G355" s="29">
        <v>41060</v>
      </c>
      <c r="H355" s="30">
        <v>0.86801002000000005</v>
      </c>
      <c r="L355" s="23">
        <v>41100</v>
      </c>
      <c r="M355" s="24" t="str">
        <f>[5]!YBHIST($L$1,L355,"LMMOAS","sec","")</f>
        <v>E</v>
      </c>
      <c r="N355" s="24">
        <v>288.075897</v>
      </c>
    </row>
    <row r="356" spans="1:14" x14ac:dyDescent="0.25">
      <c r="A356" s="23">
        <v>41101</v>
      </c>
      <c r="B356" s="99">
        <f t="shared" si="5"/>
        <v>285.666901</v>
      </c>
      <c r="C356" s="28">
        <f>VLOOKUP(RefiUniverseIOSOASTable[[#This Row],[Date]],G:H,2,0)</f>
        <v>0.89675950999999998</v>
      </c>
      <c r="G356" s="29">
        <v>41061</v>
      </c>
      <c r="H356" s="30">
        <v>0.89088199999999995</v>
      </c>
      <c r="L356" s="23">
        <v>41101</v>
      </c>
      <c r="M356" s="24" t="str">
        <f>[5]!YBHIST($L$1,L356,"LMMOAS","sec","")</f>
        <v>E</v>
      </c>
      <c r="N356" s="24">
        <v>285.666901</v>
      </c>
    </row>
    <row r="357" spans="1:14" x14ac:dyDescent="0.25">
      <c r="A357" s="23">
        <v>41102</v>
      </c>
      <c r="B357" s="99">
        <f t="shared" si="5"/>
        <v>287.60751299999998</v>
      </c>
      <c r="C357" s="28">
        <f>VLOOKUP(RefiUniverseIOSOASTable[[#This Row],[Date]],G:H,2,0)</f>
        <v>0.89782187000000002</v>
      </c>
      <c r="G357" s="29">
        <v>41064</v>
      </c>
      <c r="H357" s="30">
        <v>0.86399778999999999</v>
      </c>
      <c r="L357" s="23">
        <v>41102</v>
      </c>
      <c r="M357" s="24" t="str">
        <f>[5]!YBHIST($L$1,L357,"LMMOAS","sec","")</f>
        <v>E</v>
      </c>
      <c r="N357" s="24">
        <v>287.60751299999998</v>
      </c>
    </row>
    <row r="358" spans="1:14" x14ac:dyDescent="0.25">
      <c r="A358" s="23">
        <v>41103</v>
      </c>
      <c r="B358" s="99">
        <f t="shared" si="5"/>
        <v>270.31561299999998</v>
      </c>
      <c r="C358" s="28">
        <f>VLOOKUP(RefiUniverseIOSOASTable[[#This Row],[Date]],G:H,2,0)</f>
        <v>0.88440063000000002</v>
      </c>
      <c r="G358" s="29">
        <v>41065</v>
      </c>
      <c r="H358" s="30">
        <v>0.84736593999999998</v>
      </c>
      <c r="L358" s="23">
        <v>41103</v>
      </c>
      <c r="M358" s="24" t="str">
        <f>[5]!YBHIST($L$1,L358,"LMMOAS","sec","")</f>
        <v>E</v>
      </c>
      <c r="N358" s="24">
        <v>270.31561299999998</v>
      </c>
    </row>
    <row r="359" spans="1:14" x14ac:dyDescent="0.25">
      <c r="A359" s="23">
        <v>41106</v>
      </c>
      <c r="B359" s="99">
        <f t="shared" si="5"/>
        <v>309.26388500000002</v>
      </c>
      <c r="C359" s="28">
        <f>VLOOKUP(RefiUniverseIOSOASTable[[#This Row],[Date]],G:H,2,0)</f>
        <v>0.89915438999999997</v>
      </c>
      <c r="G359" s="29">
        <v>41066</v>
      </c>
      <c r="H359" s="30">
        <v>0.84380244000000004</v>
      </c>
      <c r="L359" s="23">
        <v>41106</v>
      </c>
      <c r="M359" s="24" t="str">
        <f>[5]!YBHIST($L$1,L359,"LMMOAS","sec","")</f>
        <v>E</v>
      </c>
      <c r="N359" s="24">
        <v>309.26388500000002</v>
      </c>
    </row>
    <row r="360" spans="1:14" x14ac:dyDescent="0.25">
      <c r="A360" s="23">
        <v>41107</v>
      </c>
      <c r="B360" s="99">
        <f t="shared" si="5"/>
        <v>293.67010499999998</v>
      </c>
      <c r="C360" s="28">
        <f>VLOOKUP(RefiUniverseIOSOASTable[[#This Row],[Date]],G:H,2,0)</f>
        <v>0.88545410999999996</v>
      </c>
      <c r="G360" s="29">
        <v>41067</v>
      </c>
      <c r="H360" s="30">
        <v>0.84598139000000006</v>
      </c>
      <c r="L360" s="23">
        <v>41107</v>
      </c>
      <c r="M360" s="24" t="str">
        <f>[5]!YBHIST($L$1,L360,"LMMOAS","sec","")</f>
        <v>E</v>
      </c>
      <c r="N360" s="24">
        <v>293.67010499999998</v>
      </c>
    </row>
    <row r="361" spans="1:14" x14ac:dyDescent="0.25">
      <c r="A361" s="23">
        <v>41108</v>
      </c>
      <c r="B361" s="99">
        <f t="shared" si="5"/>
        <v>305.90008499999999</v>
      </c>
      <c r="C361" s="28">
        <f>VLOOKUP(RefiUniverseIOSOASTable[[#This Row],[Date]],G:H,2,0)</f>
        <v>0.89950991999999996</v>
      </c>
      <c r="G361" s="29">
        <v>41068</v>
      </c>
      <c r="H361" s="30">
        <v>0.84595416999999995</v>
      </c>
      <c r="L361" s="23">
        <v>41108</v>
      </c>
      <c r="M361" s="24" t="str">
        <f>[5]!YBHIST($L$1,L361,"LMMOAS","sec","")</f>
        <v>E</v>
      </c>
      <c r="N361" s="24">
        <v>305.90008499999999</v>
      </c>
    </row>
    <row r="362" spans="1:14" x14ac:dyDescent="0.25">
      <c r="A362" s="23">
        <v>41109</v>
      </c>
      <c r="B362" s="99">
        <f t="shared" si="5"/>
        <v>298.12649499999998</v>
      </c>
      <c r="C362" s="28">
        <f>VLOOKUP(RefiUniverseIOSOASTable[[#This Row],[Date]],G:H,2,0)</f>
        <v>0.89675928000000005</v>
      </c>
      <c r="G362" s="29">
        <v>41071</v>
      </c>
      <c r="H362" s="30">
        <v>0.86285621000000001</v>
      </c>
      <c r="L362" s="23">
        <v>41109</v>
      </c>
      <c r="M362" s="24" t="str">
        <f>[5]!YBHIST($L$1,L362,"LMMOAS","sec","")</f>
        <v>E</v>
      </c>
      <c r="N362" s="24">
        <v>298.12649499999998</v>
      </c>
    </row>
    <row r="363" spans="1:14" x14ac:dyDescent="0.25">
      <c r="A363" s="23">
        <v>41110</v>
      </c>
      <c r="B363" s="99">
        <f t="shared" si="5"/>
        <v>303.14209</v>
      </c>
      <c r="C363" s="28">
        <f>VLOOKUP(RefiUniverseIOSOASTable[[#This Row],[Date]],G:H,2,0)</f>
        <v>0.91935363000000003</v>
      </c>
      <c r="G363" s="29">
        <v>41072</v>
      </c>
      <c r="H363" s="30">
        <v>0.84481634999999999</v>
      </c>
      <c r="L363" s="23">
        <v>41110</v>
      </c>
      <c r="M363" s="24" t="str">
        <f>[5]!YBHIST($L$1,L363,"LMMOAS","sec","")</f>
        <v>E</v>
      </c>
      <c r="N363" s="24">
        <v>303.14209</v>
      </c>
    </row>
    <row r="364" spans="1:14" x14ac:dyDescent="0.25">
      <c r="A364" s="23">
        <v>41113</v>
      </c>
      <c r="B364" s="99">
        <f t="shared" si="5"/>
        <v>318.377411</v>
      </c>
      <c r="C364" s="28">
        <f>VLOOKUP(RefiUniverseIOSOASTable[[#This Row],[Date]],G:H,2,0)</f>
        <v>0.92284334000000001</v>
      </c>
      <c r="G364" s="29">
        <v>41073</v>
      </c>
      <c r="H364" s="30">
        <v>0.86098350999999995</v>
      </c>
      <c r="L364" s="23">
        <v>41113</v>
      </c>
      <c r="M364" s="24" t="str">
        <f>[5]!YBHIST($L$1,L364,"LMMOAS","sec","")</f>
        <v>E</v>
      </c>
      <c r="N364" s="24">
        <v>318.377411</v>
      </c>
    </row>
    <row r="365" spans="1:14" x14ac:dyDescent="0.25">
      <c r="A365" s="23">
        <v>41114</v>
      </c>
      <c r="B365" s="99">
        <f t="shared" si="5"/>
        <v>344.65121499999998</v>
      </c>
      <c r="C365" s="28">
        <f>VLOOKUP(RefiUniverseIOSOASTable[[#This Row],[Date]],G:H,2,0)</f>
        <v>0.93560021000000004</v>
      </c>
      <c r="G365" s="29">
        <v>41074</v>
      </c>
      <c r="H365" s="30">
        <v>0.86325428999999998</v>
      </c>
      <c r="L365" s="23">
        <v>41114</v>
      </c>
      <c r="M365" s="24" t="str">
        <f>[5]!YBHIST($L$1,L365,"LMMOAS","sec","")</f>
        <v>E</v>
      </c>
      <c r="N365" s="24">
        <v>344.65121499999998</v>
      </c>
    </row>
    <row r="366" spans="1:14" x14ac:dyDescent="0.25">
      <c r="A366" s="23">
        <v>41115</v>
      </c>
      <c r="B366" s="99">
        <f t="shared" si="5"/>
        <v>339.24349999999998</v>
      </c>
      <c r="C366" s="28">
        <f>VLOOKUP(RefiUniverseIOSOASTable[[#This Row],[Date]],G:H,2,0)</f>
        <v>0.90309391999999999</v>
      </c>
      <c r="G366" s="29">
        <v>41075</v>
      </c>
      <c r="H366" s="30">
        <v>0.86398164</v>
      </c>
      <c r="L366" s="23">
        <v>41115</v>
      </c>
      <c r="M366" s="24" t="str">
        <f>[5]!YBHIST($L$1,L366,"LMMOAS","sec","")</f>
        <v>E</v>
      </c>
      <c r="N366" s="24">
        <v>339.24349999999998</v>
      </c>
    </row>
    <row r="367" spans="1:14" x14ac:dyDescent="0.25">
      <c r="A367" s="23">
        <v>41116</v>
      </c>
      <c r="B367" s="99">
        <f t="shared" si="5"/>
        <v>293.882294</v>
      </c>
      <c r="C367" s="28">
        <f>VLOOKUP(RefiUniverseIOSOASTable[[#This Row],[Date]],G:H,2,0)</f>
        <v>0.90055384000000005</v>
      </c>
      <c r="G367" s="29">
        <v>41078</v>
      </c>
      <c r="H367" s="30">
        <v>0.87293883999999999</v>
      </c>
      <c r="L367" s="23">
        <v>41116</v>
      </c>
      <c r="M367" s="24" t="str">
        <f>[5]!YBHIST($L$1,L367,"LMMOAS","sec","")</f>
        <v>E</v>
      </c>
      <c r="N367" s="24">
        <v>293.882294</v>
      </c>
    </row>
    <row r="368" spans="1:14" x14ac:dyDescent="0.25">
      <c r="A368" s="23">
        <v>41117</v>
      </c>
      <c r="B368" s="99">
        <f t="shared" si="5"/>
        <v>249.08770799999999</v>
      </c>
      <c r="C368" s="28">
        <f>VLOOKUP(RefiUniverseIOSOASTable[[#This Row],[Date]],G:H,2,0)</f>
        <v>0.85531802000000001</v>
      </c>
      <c r="G368" s="29">
        <v>41079</v>
      </c>
      <c r="H368" s="30">
        <v>0.86423678000000004</v>
      </c>
      <c r="L368" s="23">
        <v>41117</v>
      </c>
      <c r="M368" s="24" t="str">
        <f>[5]!YBHIST($L$1,L368,"LMMOAS","sec","")</f>
        <v>E</v>
      </c>
      <c r="N368" s="24">
        <v>249.08770799999999</v>
      </c>
    </row>
    <row r="369" spans="1:14" x14ac:dyDescent="0.25">
      <c r="A369" s="23">
        <v>41120</v>
      </c>
      <c r="B369" s="99">
        <f t="shared" si="5"/>
        <v>236.45889299999999</v>
      </c>
      <c r="C369" s="28">
        <f>VLOOKUP(RefiUniverseIOSOASTable[[#This Row],[Date]],G:H,2,0)</f>
        <v>0.88594238000000003</v>
      </c>
      <c r="G369" s="29">
        <v>41080</v>
      </c>
      <c r="H369" s="30">
        <v>0.86116873000000005</v>
      </c>
      <c r="L369" s="23">
        <v>41120</v>
      </c>
      <c r="M369" s="24" t="str">
        <f>[5]!YBHIST($L$1,L369,"LMMOAS","sec","")</f>
        <v>E</v>
      </c>
      <c r="N369" s="24">
        <v>236.45889299999999</v>
      </c>
    </row>
    <row r="370" spans="1:14" x14ac:dyDescent="0.25">
      <c r="A370" s="23">
        <v>41121</v>
      </c>
      <c r="B370" s="99">
        <f t="shared" si="5"/>
        <v>229.97110000000001</v>
      </c>
      <c r="C370" s="28">
        <f>VLOOKUP(RefiUniverseIOSOASTable[[#This Row],[Date]],G:H,2,0)</f>
        <v>0.89684644000000002</v>
      </c>
      <c r="G370" s="29">
        <v>41081</v>
      </c>
      <c r="H370" s="30">
        <v>0.86347534999999997</v>
      </c>
      <c r="L370" s="23">
        <v>41121</v>
      </c>
      <c r="M370" s="24" t="str">
        <f>[5]!YBHIST($L$1,L370,"LMMOAS","sec","")</f>
        <v>E</v>
      </c>
      <c r="N370" s="24">
        <v>229.97110000000001</v>
      </c>
    </row>
    <row r="371" spans="1:14" x14ac:dyDescent="0.25">
      <c r="A371" s="23">
        <v>41122</v>
      </c>
      <c r="B371" s="99">
        <f t="shared" si="5"/>
        <v>201.82839999999999</v>
      </c>
      <c r="C371" s="28">
        <f>VLOOKUP(RefiUniverseIOSOASTable[[#This Row],[Date]],G:H,2,0)</f>
        <v>0.86876759000000003</v>
      </c>
      <c r="G371" s="29">
        <v>41082</v>
      </c>
      <c r="H371" s="30">
        <v>0.84598116000000001</v>
      </c>
      <c r="L371" s="23">
        <v>41122</v>
      </c>
      <c r="M371" s="24" t="str">
        <f>[5]!YBHIST($L$1,L371,"LMMOAS","sec","")</f>
        <v>E</v>
      </c>
      <c r="N371" s="24">
        <v>201.82839999999999</v>
      </c>
    </row>
    <row r="372" spans="1:14" x14ac:dyDescent="0.25">
      <c r="A372" s="23">
        <v>41123</v>
      </c>
      <c r="B372" s="99">
        <f t="shared" si="5"/>
        <v>200.926605</v>
      </c>
      <c r="C372" s="28">
        <f>VLOOKUP(RefiUniverseIOSOASTable[[#This Row],[Date]],G:H,2,0)</f>
        <v>0.87054213000000003</v>
      </c>
      <c r="G372" s="29">
        <v>41085</v>
      </c>
      <c r="H372" s="30">
        <v>0.87327385999999996</v>
      </c>
      <c r="L372" s="23">
        <v>41123</v>
      </c>
      <c r="M372" s="24" t="str">
        <f>[5]!YBHIST($L$1,L372,"LMMOAS","sec","")</f>
        <v>E</v>
      </c>
      <c r="N372" s="24">
        <v>200.926605</v>
      </c>
    </row>
    <row r="373" spans="1:14" x14ac:dyDescent="0.25">
      <c r="A373" s="23">
        <v>41124</v>
      </c>
      <c r="B373" s="99">
        <f t="shared" si="5"/>
        <v>172.87600699999999</v>
      </c>
      <c r="C373" s="28">
        <f>VLOOKUP(RefiUniverseIOSOASTable[[#This Row],[Date]],G:H,2,0)</f>
        <v>0.84982597000000004</v>
      </c>
      <c r="G373" s="29">
        <v>41086</v>
      </c>
      <c r="H373" s="30">
        <v>0.86345411000000005</v>
      </c>
      <c r="L373" s="23">
        <v>41124</v>
      </c>
      <c r="M373" s="24" t="str">
        <f>[5]!YBHIST($L$1,L373,"LMMOAS","sec","")</f>
        <v>E</v>
      </c>
      <c r="N373" s="24">
        <v>172.87600699999999</v>
      </c>
    </row>
    <row r="374" spans="1:14" x14ac:dyDescent="0.25">
      <c r="A374" s="23">
        <v>41127</v>
      </c>
      <c r="B374" s="99">
        <f t="shared" si="5"/>
        <v>181.199997</v>
      </c>
      <c r="C374" s="28">
        <f>VLOOKUP(RefiUniverseIOSOASTable[[#This Row],[Date]],G:H,2,0)</f>
        <v>0.85230329999999999</v>
      </c>
      <c r="G374" s="29">
        <v>41087</v>
      </c>
      <c r="H374" s="30">
        <v>0.87293883999999999</v>
      </c>
      <c r="L374" s="23">
        <v>41127</v>
      </c>
      <c r="M374" s="24" t="str">
        <f>[5]!YBHIST($L$1,L374,"LMMOAS","sec","")</f>
        <v>E</v>
      </c>
      <c r="N374" s="24">
        <v>181.199997</v>
      </c>
    </row>
    <row r="375" spans="1:14" x14ac:dyDescent="0.25">
      <c r="A375" s="23">
        <v>41128</v>
      </c>
      <c r="B375" s="99">
        <f t="shared" si="5"/>
        <v>173.72740200000001</v>
      </c>
      <c r="C375" s="28">
        <f>VLOOKUP(RefiUniverseIOSOASTable[[#This Row],[Date]],G:H,2,0)</f>
        <v>0.83909657999999998</v>
      </c>
      <c r="G375" s="29">
        <v>41088</v>
      </c>
      <c r="H375" s="30">
        <v>0.87619142999999999</v>
      </c>
      <c r="L375" s="23">
        <v>41128</v>
      </c>
      <c r="M375" s="24" t="str">
        <f>[5]!YBHIST($L$1,L375,"LMMOAS","sec","")</f>
        <v>E</v>
      </c>
      <c r="N375" s="24">
        <v>173.72740200000001</v>
      </c>
    </row>
    <row r="376" spans="1:14" x14ac:dyDescent="0.25">
      <c r="A376" s="23">
        <v>41129</v>
      </c>
      <c r="B376" s="99">
        <f t="shared" si="5"/>
        <v>176.588898</v>
      </c>
      <c r="C376" s="28">
        <f>VLOOKUP(RefiUniverseIOSOASTable[[#This Row],[Date]],G:H,2,0)</f>
        <v>0.85243928000000002</v>
      </c>
      <c r="G376" s="29">
        <v>41089</v>
      </c>
      <c r="H376" s="30">
        <v>0.86325673000000003</v>
      </c>
      <c r="L376" s="23">
        <v>41129</v>
      </c>
      <c r="M376" s="24" t="str">
        <f>[5]!YBHIST($L$1,L376,"LMMOAS","sec","")</f>
        <v>E</v>
      </c>
      <c r="N376" s="24">
        <v>176.588898</v>
      </c>
    </row>
    <row r="377" spans="1:14" x14ac:dyDescent="0.25">
      <c r="A377" s="23">
        <v>41130</v>
      </c>
      <c r="B377" s="99">
        <f t="shared" si="5"/>
        <v>163.587997</v>
      </c>
      <c r="C377" s="28">
        <f>VLOOKUP(RefiUniverseIOSOASTable[[#This Row],[Date]],G:H,2,0)</f>
        <v>0.85242792999999994</v>
      </c>
      <c r="G377" s="29">
        <v>41092</v>
      </c>
      <c r="H377" s="30">
        <v>0.86874193</v>
      </c>
      <c r="L377" s="23">
        <v>41130</v>
      </c>
      <c r="M377" s="24" t="str">
        <f>[5]!YBHIST($L$1,L377,"LMMOAS","sec","")</f>
        <v>E</v>
      </c>
      <c r="N377" s="24">
        <v>163.587997</v>
      </c>
    </row>
    <row r="378" spans="1:14" x14ac:dyDescent="0.25">
      <c r="A378" s="23">
        <v>41131</v>
      </c>
      <c r="B378" s="99">
        <f t="shared" si="5"/>
        <v>171.76010099999999</v>
      </c>
      <c r="C378" s="28">
        <f>VLOOKUP(RefiUniverseIOSOASTable[[#This Row],[Date]],G:H,2,0)</f>
        <v>0.85396969</v>
      </c>
      <c r="G378" s="29">
        <v>41093</v>
      </c>
      <c r="H378" s="30">
        <v>0.85570400999999996</v>
      </c>
      <c r="L378" s="23">
        <v>41131</v>
      </c>
      <c r="M378" s="24" t="str">
        <f>[5]!YBHIST($L$1,L378,"LMMOAS","sec","")</f>
        <v>E</v>
      </c>
      <c r="N378" s="24">
        <v>171.76010099999999</v>
      </c>
    </row>
    <row r="379" spans="1:14" x14ac:dyDescent="0.25">
      <c r="A379" s="23">
        <v>41134</v>
      </c>
      <c r="B379" s="99">
        <f t="shared" si="5"/>
        <v>162.964294</v>
      </c>
      <c r="C379" s="28">
        <f>VLOOKUP(RefiUniverseIOSOASTable[[#This Row],[Date]],G:H,2,0)</f>
        <v>0.85415684999999997</v>
      </c>
      <c r="G379" s="29">
        <v>41095</v>
      </c>
      <c r="H379" s="30">
        <v>0.86539562000000003</v>
      </c>
      <c r="L379" s="23">
        <v>41134</v>
      </c>
      <c r="M379" s="24" t="str">
        <f>[5]!YBHIST($L$1,L379,"LMMOAS","sec","")</f>
        <v>E</v>
      </c>
      <c r="N379" s="24">
        <v>162.964294</v>
      </c>
    </row>
    <row r="380" spans="1:14" x14ac:dyDescent="0.25">
      <c r="A380" s="23">
        <v>41135</v>
      </c>
      <c r="B380" s="99">
        <f t="shared" si="5"/>
        <v>151.04840100000001</v>
      </c>
      <c r="C380" s="28">
        <f>VLOOKUP(RefiUniverseIOSOASTable[[#This Row],[Date]],G:H,2,0)</f>
        <v>0.83966183999999999</v>
      </c>
      <c r="G380" s="29">
        <v>41096</v>
      </c>
      <c r="H380" s="30">
        <v>0.88529957999999997</v>
      </c>
      <c r="L380" s="23">
        <v>41135</v>
      </c>
      <c r="M380" s="24" t="str">
        <f>[5]!YBHIST($L$1,L380,"LMMOAS","sec","")</f>
        <v>E</v>
      </c>
      <c r="N380" s="24">
        <v>151.04840100000001</v>
      </c>
    </row>
    <row r="381" spans="1:14" x14ac:dyDescent="0.25">
      <c r="A381" s="23">
        <v>41136</v>
      </c>
      <c r="B381" s="99">
        <f t="shared" si="5"/>
        <v>139.95199600000001</v>
      </c>
      <c r="C381" s="28">
        <f>VLOOKUP(RefiUniverseIOSOASTable[[#This Row],[Date]],G:H,2,0)</f>
        <v>0.82000231000000001</v>
      </c>
      <c r="G381" s="29">
        <v>41099</v>
      </c>
      <c r="H381" s="30">
        <v>0.88663588000000004</v>
      </c>
      <c r="L381" s="23">
        <v>41136</v>
      </c>
      <c r="M381" s="24" t="str">
        <f>[5]!YBHIST($L$1,L381,"LMMOAS","sec","")</f>
        <v>E</v>
      </c>
      <c r="N381" s="24">
        <v>139.95199600000001</v>
      </c>
    </row>
    <row r="382" spans="1:14" x14ac:dyDescent="0.25">
      <c r="A382" s="23">
        <v>41137</v>
      </c>
      <c r="B382" s="99">
        <f t="shared" si="5"/>
        <v>111.673203</v>
      </c>
      <c r="C382" s="28">
        <f>VLOOKUP(RefiUniverseIOSOASTable[[#This Row],[Date]],G:H,2,0)</f>
        <v>0.80158388999999997</v>
      </c>
      <c r="G382" s="29">
        <v>41100</v>
      </c>
      <c r="H382" s="30">
        <v>0.89950947999999997</v>
      </c>
      <c r="L382" s="23">
        <v>41137</v>
      </c>
      <c r="M382" s="24" t="str">
        <f>[5]!YBHIST($L$1,L382,"LMMOAS","sec","")</f>
        <v>E</v>
      </c>
      <c r="N382" s="24">
        <v>111.673203</v>
      </c>
    </row>
    <row r="383" spans="1:14" x14ac:dyDescent="0.25">
      <c r="A383" s="23">
        <v>41138</v>
      </c>
      <c r="B383" s="99">
        <f t="shared" si="5"/>
        <v>118.69259599999999</v>
      </c>
      <c r="C383" s="28">
        <f>VLOOKUP(RefiUniverseIOSOASTable[[#This Row],[Date]],G:H,2,0)</f>
        <v>0.81998939999999998</v>
      </c>
      <c r="G383" s="29">
        <v>41101</v>
      </c>
      <c r="H383" s="30">
        <v>0.89675950999999998</v>
      </c>
      <c r="L383" s="23">
        <v>41138</v>
      </c>
      <c r="M383" s="24" t="str">
        <f>[5]!YBHIST($L$1,L383,"LMMOAS","sec","")</f>
        <v>E</v>
      </c>
      <c r="N383" s="24">
        <v>118.69259599999999</v>
      </c>
    </row>
    <row r="384" spans="1:14" x14ac:dyDescent="0.25">
      <c r="A384" s="23">
        <v>41141</v>
      </c>
      <c r="B384" s="99">
        <f t="shared" si="5"/>
        <v>125.724403</v>
      </c>
      <c r="C384" s="28">
        <f>VLOOKUP(RefiUniverseIOSOASTable[[#This Row],[Date]],G:H,2,0)</f>
        <v>0.82133800000000001</v>
      </c>
      <c r="G384" s="29">
        <v>41102</v>
      </c>
      <c r="H384" s="30">
        <v>0.89782187000000002</v>
      </c>
      <c r="L384" s="23">
        <v>41141</v>
      </c>
      <c r="M384" s="24" t="str">
        <f>[5]!YBHIST($L$1,L384,"LMMOAS","sec","")</f>
        <v>E</v>
      </c>
      <c r="N384" s="24">
        <v>125.724403</v>
      </c>
    </row>
    <row r="385" spans="1:14" x14ac:dyDescent="0.25">
      <c r="A385" s="23">
        <v>41142</v>
      </c>
      <c r="B385" s="99">
        <f t="shared" si="5"/>
        <v>122.78479799999999</v>
      </c>
      <c r="C385" s="28">
        <f>VLOOKUP(RefiUniverseIOSOASTable[[#This Row],[Date]],G:H,2,0)</f>
        <v>0.82110300000000003</v>
      </c>
      <c r="G385" s="29">
        <v>41103</v>
      </c>
      <c r="H385" s="30">
        <v>0.88440063000000002</v>
      </c>
      <c r="L385" s="23">
        <v>41142</v>
      </c>
      <c r="M385" s="24" t="str">
        <f>[5]!YBHIST($L$1,L385,"LMMOAS","sec","")</f>
        <v>E</v>
      </c>
      <c r="N385" s="24">
        <v>122.78479799999999</v>
      </c>
    </row>
    <row r="386" spans="1:14" x14ac:dyDescent="0.25">
      <c r="A386" s="23">
        <v>41143</v>
      </c>
      <c r="B386" s="99">
        <f t="shared" si="5"/>
        <v>115.84200300000001</v>
      </c>
      <c r="C386" s="28">
        <f>VLOOKUP(RefiUniverseIOSOASTable[[#This Row],[Date]],G:H,2,0)</f>
        <v>0.86927096999999998</v>
      </c>
      <c r="G386" s="29">
        <v>41106</v>
      </c>
      <c r="H386" s="30">
        <v>0.89915438999999997</v>
      </c>
      <c r="L386" s="23">
        <v>41143</v>
      </c>
      <c r="M386" s="24" t="str">
        <f>[5]!YBHIST($L$1,L386,"LMMOAS","sec","")</f>
        <v>E</v>
      </c>
      <c r="N386" s="24">
        <v>115.84200300000001</v>
      </c>
    </row>
    <row r="387" spans="1:14" x14ac:dyDescent="0.25">
      <c r="A387" s="23">
        <v>41144</v>
      </c>
      <c r="B387" s="99">
        <f t="shared" ref="B387:B450" si="6">VLOOKUP(A387,L:N,3,0)</f>
        <v>131.06759600000001</v>
      </c>
      <c r="C387" s="28">
        <f>VLOOKUP(RefiUniverseIOSOASTable[[#This Row],[Date]],G:H,2,0)</f>
        <v>0.88559326999999999</v>
      </c>
      <c r="G387" s="29">
        <v>41107</v>
      </c>
      <c r="H387" s="30">
        <v>0.88545410999999996</v>
      </c>
      <c r="L387" s="23">
        <v>41144</v>
      </c>
      <c r="M387" s="24" t="str">
        <f>[5]!YBHIST($L$1,L387,"LMMOAS","sec","")</f>
        <v>E</v>
      </c>
      <c r="N387" s="24">
        <v>131.06759600000001</v>
      </c>
    </row>
    <row r="388" spans="1:14" x14ac:dyDescent="0.25">
      <c r="A388" s="23">
        <v>41145</v>
      </c>
      <c r="B388" s="99">
        <f t="shared" si="6"/>
        <v>107.89340199999999</v>
      </c>
      <c r="C388" s="28">
        <f>VLOOKUP(RefiUniverseIOSOASTable[[#This Row],[Date]],G:H,2,0)</f>
        <v>0.87160720999999997</v>
      </c>
      <c r="G388" s="29">
        <v>41108</v>
      </c>
      <c r="H388" s="30">
        <v>0.89950991999999996</v>
      </c>
      <c r="L388" s="23">
        <v>41145</v>
      </c>
      <c r="M388" s="24" t="str">
        <f>[5]!YBHIST($L$1,L388,"LMMOAS","sec","")</f>
        <v>E</v>
      </c>
      <c r="N388" s="24">
        <v>107.89340199999999</v>
      </c>
    </row>
    <row r="389" spans="1:14" x14ac:dyDescent="0.25">
      <c r="A389" s="23">
        <v>41148</v>
      </c>
      <c r="B389" s="99">
        <f t="shared" si="6"/>
        <v>107.43589799999999</v>
      </c>
      <c r="C389" s="28">
        <f>VLOOKUP(RefiUniverseIOSOASTable[[#This Row],[Date]],G:H,2,0)</f>
        <v>0.88560996000000003</v>
      </c>
      <c r="G389" s="29">
        <v>41109</v>
      </c>
      <c r="H389" s="30">
        <v>0.89675928000000005</v>
      </c>
      <c r="L389" s="23">
        <v>41148</v>
      </c>
      <c r="M389" s="24" t="str">
        <f>[5]!YBHIST($L$1,L389,"LMMOAS","sec","")</f>
        <v>E</v>
      </c>
      <c r="N389" s="24">
        <v>107.43589799999999</v>
      </c>
    </row>
    <row r="390" spans="1:14" x14ac:dyDescent="0.25">
      <c r="A390" s="23">
        <v>41149</v>
      </c>
      <c r="B390" s="99">
        <f t="shared" si="6"/>
        <v>92.273598000000007</v>
      </c>
      <c r="C390" s="28">
        <f>VLOOKUP(RefiUniverseIOSOASTable[[#This Row],[Date]],G:H,2,0)</f>
        <v>0.88902285999999997</v>
      </c>
      <c r="G390" s="29">
        <v>41110</v>
      </c>
      <c r="H390" s="30">
        <v>0.91935363000000003</v>
      </c>
      <c r="L390" s="23">
        <v>41149</v>
      </c>
      <c r="M390" s="24" t="str">
        <f>[5]!YBHIST($L$1,L390,"LMMOAS","sec","")</f>
        <v>E</v>
      </c>
      <c r="N390" s="24">
        <v>92.273598000000007</v>
      </c>
    </row>
    <row r="391" spans="1:14" x14ac:dyDescent="0.25">
      <c r="A391" s="23">
        <v>41150</v>
      </c>
      <c r="B391" s="99">
        <f t="shared" si="6"/>
        <v>103.21520200000001</v>
      </c>
      <c r="C391" s="28">
        <f>VLOOKUP(RefiUniverseIOSOASTable[[#This Row],[Date]],G:H,2,0)</f>
        <v>0.85313271999999996</v>
      </c>
      <c r="G391" s="29">
        <v>41113</v>
      </c>
      <c r="H391" s="30">
        <v>0.92284334000000001</v>
      </c>
      <c r="L391" s="23">
        <v>41150</v>
      </c>
      <c r="M391" s="24" t="str">
        <f>[5]!YBHIST($L$1,L391,"LMMOAS","sec","")</f>
        <v>E</v>
      </c>
      <c r="N391" s="24">
        <v>103.21520200000001</v>
      </c>
    </row>
    <row r="392" spans="1:14" x14ac:dyDescent="0.25">
      <c r="A392" s="23">
        <v>41151</v>
      </c>
      <c r="B392" s="99">
        <f t="shared" si="6"/>
        <v>108.836304</v>
      </c>
      <c r="C392" s="28">
        <f>VLOOKUP(RefiUniverseIOSOASTable[[#This Row],[Date]],G:H,2,0)</f>
        <v>0.86983712000000002</v>
      </c>
      <c r="G392" s="29">
        <v>41114</v>
      </c>
      <c r="H392" s="30">
        <v>0.93560021000000004</v>
      </c>
      <c r="L392" s="23">
        <v>41151</v>
      </c>
      <c r="M392" s="24" t="str">
        <f>[5]!YBHIST($L$1,L392,"LMMOAS","sec","")</f>
        <v>E</v>
      </c>
      <c r="N392" s="24">
        <v>108.836304</v>
      </c>
    </row>
    <row r="393" spans="1:14" x14ac:dyDescent="0.25">
      <c r="A393" s="23">
        <v>41152</v>
      </c>
      <c r="B393" s="99">
        <f t="shared" si="6"/>
        <v>126.018501</v>
      </c>
      <c r="C393" s="28">
        <f>VLOOKUP(RefiUniverseIOSOASTable[[#This Row],[Date]],G:H,2,0)</f>
        <v>0.88562576000000004</v>
      </c>
      <c r="G393" s="29">
        <v>41115</v>
      </c>
      <c r="H393" s="30">
        <v>0.90309391999999999</v>
      </c>
      <c r="L393" s="23">
        <v>41152</v>
      </c>
      <c r="M393" s="24" t="str">
        <f>[5]!YBHIST($L$1,L393,"LMMOAS","sec","")</f>
        <v>E</v>
      </c>
      <c r="N393" s="24">
        <v>126.018501</v>
      </c>
    </row>
    <row r="394" spans="1:14" x14ac:dyDescent="0.25">
      <c r="A394" s="23">
        <v>41156</v>
      </c>
      <c r="B394" s="99">
        <f t="shared" si="6"/>
        <v>136.16789199999999</v>
      </c>
      <c r="C394" s="28">
        <f>VLOOKUP(RefiUniverseIOSOASTable[[#This Row],[Date]],G:H,2,0)</f>
        <v>0.87178860000000002</v>
      </c>
      <c r="G394" s="29">
        <v>41116</v>
      </c>
      <c r="H394" s="30">
        <v>0.90055384000000005</v>
      </c>
      <c r="L394" s="23">
        <v>41156</v>
      </c>
      <c r="M394" s="24" t="str">
        <f>[5]!YBHIST($L$1,L394,"LMMOAS","sec","")</f>
        <v>E</v>
      </c>
      <c r="N394" s="24">
        <v>136.16789199999999</v>
      </c>
    </row>
    <row r="395" spans="1:14" x14ac:dyDescent="0.25">
      <c r="A395" s="23">
        <v>41157</v>
      </c>
      <c r="B395" s="99">
        <f t="shared" si="6"/>
        <v>145.36779799999999</v>
      </c>
      <c r="C395" s="28">
        <f>VLOOKUP(RefiUniverseIOSOASTable[[#This Row],[Date]],G:H,2,0)</f>
        <v>0.85693370000000002</v>
      </c>
      <c r="G395" s="29">
        <v>41117</v>
      </c>
      <c r="H395" s="30">
        <v>0.85531802000000001</v>
      </c>
      <c r="L395" s="23">
        <v>41157</v>
      </c>
      <c r="M395" s="24" t="str">
        <f>[5]!YBHIST($L$1,L395,"LMMOAS","sec","")</f>
        <v>E</v>
      </c>
      <c r="N395" s="24">
        <v>145.36779799999999</v>
      </c>
    </row>
    <row r="396" spans="1:14" x14ac:dyDescent="0.25">
      <c r="A396" s="23">
        <v>41158</v>
      </c>
      <c r="B396" s="99">
        <f t="shared" si="6"/>
        <v>136.753906</v>
      </c>
      <c r="C396" s="28">
        <f>VLOOKUP(RefiUniverseIOSOASTable[[#This Row],[Date]],G:H,2,0)</f>
        <v>0.83789000000000002</v>
      </c>
      <c r="G396" s="29">
        <v>41120</v>
      </c>
      <c r="H396" s="30">
        <v>0.88594238000000003</v>
      </c>
      <c r="L396" s="23">
        <v>41158</v>
      </c>
      <c r="M396" s="24" t="str">
        <f>[5]!YBHIST($L$1,L396,"LMMOAS","sec","")</f>
        <v>E</v>
      </c>
      <c r="N396" s="24">
        <v>136.753906</v>
      </c>
    </row>
    <row r="397" spans="1:14" x14ac:dyDescent="0.25">
      <c r="A397" s="23">
        <v>41159</v>
      </c>
      <c r="B397" s="99">
        <f t="shared" si="6"/>
        <v>156.40870699999999</v>
      </c>
      <c r="C397" s="28">
        <f>VLOOKUP(RefiUniverseIOSOASTable[[#This Row],[Date]],G:H,2,0)</f>
        <v>0.85782857000000001</v>
      </c>
      <c r="G397" s="29">
        <v>41121</v>
      </c>
      <c r="H397" s="30">
        <v>0.89684644000000002</v>
      </c>
      <c r="L397" s="23">
        <v>41159</v>
      </c>
      <c r="M397" s="24" t="str">
        <f>[5]!YBHIST($L$1,L397,"LMMOAS","sec","")</f>
        <v>E</v>
      </c>
      <c r="N397" s="24">
        <v>156.40870699999999</v>
      </c>
    </row>
    <row r="398" spans="1:14" x14ac:dyDescent="0.25">
      <c r="A398" s="23">
        <v>41162</v>
      </c>
      <c r="B398" s="99">
        <f t="shared" si="6"/>
        <v>182.48620600000001</v>
      </c>
      <c r="C398" s="28">
        <f>VLOOKUP(RefiUniverseIOSOASTable[[#This Row],[Date]],G:H,2,0)</f>
        <v>0.85747605999999998</v>
      </c>
      <c r="G398" s="29">
        <v>41122</v>
      </c>
      <c r="H398" s="30">
        <v>0.86876759000000003</v>
      </c>
      <c r="L398" s="23">
        <v>41162</v>
      </c>
      <c r="M398" s="24" t="str">
        <f>[5]!YBHIST($L$1,L398,"LMMOAS","sec","")</f>
        <v>E</v>
      </c>
      <c r="N398" s="24">
        <v>182.48620600000001</v>
      </c>
    </row>
    <row r="399" spans="1:14" x14ac:dyDescent="0.25">
      <c r="A399" s="23">
        <v>41163</v>
      </c>
      <c r="B399" s="99">
        <f t="shared" si="6"/>
        <v>186.86039700000001</v>
      </c>
      <c r="C399" s="28">
        <f>VLOOKUP(RefiUniverseIOSOASTable[[#This Row],[Date]],G:H,2,0)</f>
        <v>0.85693819000000004</v>
      </c>
      <c r="G399" s="29">
        <v>41123</v>
      </c>
      <c r="H399" s="30">
        <v>0.87054213000000003</v>
      </c>
      <c r="L399" s="23">
        <v>41163</v>
      </c>
      <c r="M399" s="24" t="str">
        <f>[5]!YBHIST($L$1,L399,"LMMOAS","sec","")</f>
        <v>E</v>
      </c>
      <c r="N399" s="24">
        <v>186.86039700000001</v>
      </c>
    </row>
    <row r="400" spans="1:14" x14ac:dyDescent="0.25">
      <c r="A400" s="23">
        <v>41164</v>
      </c>
      <c r="B400" s="99">
        <f t="shared" si="6"/>
        <v>206.483902</v>
      </c>
      <c r="C400" s="28">
        <f>VLOOKUP(RefiUniverseIOSOASTable[[#This Row],[Date]],G:H,2,0)</f>
        <v>0.85693819000000004</v>
      </c>
      <c r="G400" s="29">
        <v>41124</v>
      </c>
      <c r="H400" s="30">
        <v>0.84982597000000004</v>
      </c>
      <c r="L400" s="23">
        <v>41164</v>
      </c>
      <c r="M400" s="24" t="str">
        <f>[5]!YBHIST($L$1,L400,"LMMOAS","sec","")</f>
        <v>E</v>
      </c>
      <c r="N400" s="24">
        <v>206.483902</v>
      </c>
    </row>
    <row r="401" spans="1:14" x14ac:dyDescent="0.25">
      <c r="A401" s="23">
        <v>41165</v>
      </c>
      <c r="B401" s="99">
        <f t="shared" si="6"/>
        <v>289.24529999999999</v>
      </c>
      <c r="C401" s="28">
        <f>VLOOKUP(RefiUniverseIOSOASTable[[#This Row],[Date]],G:H,2,0)</f>
        <v>0.93089792999999998</v>
      </c>
      <c r="G401" s="29">
        <v>41127</v>
      </c>
      <c r="H401" s="30">
        <v>0.85230329999999999</v>
      </c>
      <c r="L401" s="23">
        <v>41165</v>
      </c>
      <c r="M401" s="24" t="str">
        <f>[5]!YBHIST($L$1,L401,"LMMOAS","sec","")</f>
        <v>E</v>
      </c>
      <c r="N401" s="24">
        <v>289.24529999999999</v>
      </c>
    </row>
    <row r="402" spans="1:14" x14ac:dyDescent="0.25">
      <c r="A402" s="23">
        <v>41166</v>
      </c>
      <c r="B402" s="99">
        <f t="shared" si="6"/>
        <v>299.248108</v>
      </c>
      <c r="C402" s="28">
        <f>VLOOKUP(RefiUniverseIOSOASTable[[#This Row],[Date]],G:H,2,0)</f>
        <v>0.91347794000000004</v>
      </c>
      <c r="G402" s="29">
        <v>41128</v>
      </c>
      <c r="H402" s="30">
        <v>0.83909657999999998</v>
      </c>
      <c r="L402" s="23">
        <v>41166</v>
      </c>
      <c r="M402" s="24" t="str">
        <f>[5]!YBHIST($L$1,L402,"LMMOAS","sec","")</f>
        <v>E</v>
      </c>
      <c r="N402" s="24">
        <v>299.248108</v>
      </c>
    </row>
    <row r="403" spans="1:14" x14ac:dyDescent="0.25">
      <c r="A403" s="23">
        <v>41169</v>
      </c>
      <c r="B403" s="99">
        <f t="shared" si="6"/>
        <v>288.83160400000003</v>
      </c>
      <c r="C403" s="28">
        <f>VLOOKUP(RefiUniverseIOSOASTable[[#This Row],[Date]],G:H,2,0)</f>
        <v>0.89881580999999999</v>
      </c>
      <c r="G403" s="29">
        <v>41129</v>
      </c>
      <c r="H403" s="30">
        <v>0.85243928000000002</v>
      </c>
      <c r="L403" s="23">
        <v>41169</v>
      </c>
      <c r="M403" s="24" t="str">
        <f>[5]!YBHIST($L$1,L403,"LMMOAS","sec","")</f>
        <v>E</v>
      </c>
      <c r="N403" s="24">
        <v>288.83160400000003</v>
      </c>
    </row>
    <row r="404" spans="1:14" x14ac:dyDescent="0.25">
      <c r="A404" s="23">
        <v>41170</v>
      </c>
      <c r="B404" s="99">
        <f t="shared" si="6"/>
        <v>295.59310900000003</v>
      </c>
      <c r="C404" s="28">
        <f>VLOOKUP(RefiUniverseIOSOASTable[[#This Row],[Date]],G:H,2,0)</f>
        <v>0.89971741999999999</v>
      </c>
      <c r="G404" s="29">
        <v>41130</v>
      </c>
      <c r="H404" s="30">
        <v>0.85242792999999994</v>
      </c>
      <c r="L404" s="23">
        <v>41170</v>
      </c>
      <c r="M404" s="24" t="str">
        <f>[5]!YBHIST($L$1,L404,"LMMOAS","sec","")</f>
        <v>E</v>
      </c>
      <c r="N404" s="24">
        <v>295.59310900000003</v>
      </c>
    </row>
    <row r="405" spans="1:14" x14ac:dyDescent="0.25">
      <c r="A405" s="23">
        <v>41171</v>
      </c>
      <c r="B405" s="99">
        <f t="shared" si="6"/>
        <v>305.35391199999998</v>
      </c>
      <c r="C405" s="28">
        <f>VLOOKUP(RefiUniverseIOSOASTable[[#This Row],[Date]],G:H,2,0)</f>
        <v>0.89786792000000004</v>
      </c>
      <c r="G405" s="29">
        <v>41131</v>
      </c>
      <c r="H405" s="30">
        <v>0.85396969</v>
      </c>
      <c r="L405" s="23">
        <v>41171</v>
      </c>
      <c r="M405" s="24" t="str">
        <f>[5]!YBHIST($L$1,L405,"LMMOAS","sec","")</f>
        <v>E</v>
      </c>
      <c r="N405" s="24">
        <v>305.35391199999998</v>
      </c>
    </row>
    <row r="406" spans="1:14" x14ac:dyDescent="0.25">
      <c r="A406" s="23">
        <v>41172</v>
      </c>
      <c r="B406" s="99">
        <f t="shared" si="6"/>
        <v>330.882812</v>
      </c>
      <c r="C406" s="28">
        <f>VLOOKUP(RefiUniverseIOSOASTable[[#This Row],[Date]],G:H,2,0)</f>
        <v>0.89972527999999996</v>
      </c>
      <c r="G406" s="29">
        <v>41134</v>
      </c>
      <c r="H406" s="30">
        <v>0.85415684999999997</v>
      </c>
      <c r="L406" s="23">
        <v>41172</v>
      </c>
      <c r="M406" s="24" t="str">
        <f>[5]!YBHIST($L$1,L406,"LMMOAS","sec","")</f>
        <v>E</v>
      </c>
      <c r="N406" s="24">
        <v>330.882812</v>
      </c>
    </row>
    <row r="407" spans="1:14" x14ac:dyDescent="0.25">
      <c r="A407" s="23">
        <v>41173</v>
      </c>
      <c r="B407" s="99">
        <f t="shared" si="6"/>
        <v>371.7099</v>
      </c>
      <c r="C407" s="28">
        <f>VLOOKUP(RefiUniverseIOSOASTable[[#This Row],[Date]],G:H,2,0)</f>
        <v>0.93117989000000001</v>
      </c>
      <c r="G407" s="29">
        <v>41135</v>
      </c>
      <c r="H407" s="30">
        <v>0.83966183999999999</v>
      </c>
      <c r="L407" s="23">
        <v>41173</v>
      </c>
      <c r="M407" s="24" t="str">
        <f>[5]!YBHIST($L$1,L407,"LMMOAS","sec","")</f>
        <v>E</v>
      </c>
      <c r="N407" s="24">
        <v>371.7099</v>
      </c>
    </row>
    <row r="408" spans="1:14" x14ac:dyDescent="0.25">
      <c r="A408" s="23">
        <v>41176</v>
      </c>
      <c r="B408" s="99">
        <f t="shared" si="6"/>
        <v>447.06280500000003</v>
      </c>
      <c r="C408" s="28">
        <f>VLOOKUP(RefiUniverseIOSOASTable[[#This Row],[Date]],G:H,2,0)</f>
        <v>0.93958332</v>
      </c>
      <c r="G408" s="29">
        <v>41136</v>
      </c>
      <c r="H408" s="30">
        <v>0.82000231000000001</v>
      </c>
      <c r="L408" s="23">
        <v>41176</v>
      </c>
      <c r="M408" s="24" t="str">
        <f>[5]!YBHIST($L$1,L408,"LMMOAS","sec","")</f>
        <v>E</v>
      </c>
      <c r="N408" s="24">
        <v>447.06280500000003</v>
      </c>
    </row>
    <row r="409" spans="1:14" x14ac:dyDescent="0.25">
      <c r="A409" s="23">
        <v>41177</v>
      </c>
      <c r="B409" s="99">
        <f t="shared" si="6"/>
        <v>522.47631799999999</v>
      </c>
      <c r="C409" s="28">
        <f>VLOOKUP(RefiUniverseIOSOASTable[[#This Row],[Date]],G:H,2,0)</f>
        <v>0.94795260000000003</v>
      </c>
      <c r="G409" s="29">
        <v>41137</v>
      </c>
      <c r="H409" s="30">
        <v>0.80158388999999997</v>
      </c>
      <c r="L409" s="23">
        <v>41177</v>
      </c>
      <c r="M409" s="24" t="str">
        <f>[5]!YBHIST($L$1,L409,"LMMOAS","sec","")</f>
        <v>E</v>
      </c>
      <c r="N409" s="24">
        <v>522.47631799999999</v>
      </c>
    </row>
    <row r="410" spans="1:14" x14ac:dyDescent="0.25">
      <c r="A410" s="23">
        <v>41178</v>
      </c>
      <c r="B410" s="99">
        <f t="shared" si="6"/>
        <v>489.41558800000001</v>
      </c>
      <c r="C410" s="28">
        <f>VLOOKUP(RefiUniverseIOSOASTable[[#This Row],[Date]],G:H,2,0)</f>
        <v>0.93239919000000004</v>
      </c>
      <c r="G410" s="29">
        <v>41138</v>
      </c>
      <c r="H410" s="30">
        <v>0.81998939999999998</v>
      </c>
      <c r="L410" s="23">
        <v>41178</v>
      </c>
      <c r="M410" s="24" t="str">
        <f>[5]!YBHIST($L$1,L410,"LMMOAS","sec","")</f>
        <v>E</v>
      </c>
      <c r="N410" s="24">
        <v>489.41558800000001</v>
      </c>
    </row>
    <row r="411" spans="1:14" x14ac:dyDescent="0.25">
      <c r="A411" s="23">
        <v>41179</v>
      </c>
      <c r="B411" s="99">
        <f t="shared" si="6"/>
        <v>447.58441199999999</v>
      </c>
      <c r="C411" s="28">
        <f>VLOOKUP(RefiUniverseIOSOASTable[[#This Row],[Date]],G:H,2,0)</f>
        <v>0.91397086999999999</v>
      </c>
      <c r="G411" s="29">
        <v>41141</v>
      </c>
      <c r="H411" s="30">
        <v>0.82133800000000001</v>
      </c>
      <c r="L411" s="23">
        <v>41179</v>
      </c>
      <c r="M411" s="24" t="str">
        <f>[5]!YBHIST($L$1,L411,"LMMOAS","sec","")</f>
        <v>E</v>
      </c>
      <c r="N411" s="24">
        <v>447.58441199999999</v>
      </c>
    </row>
    <row r="412" spans="1:14" x14ac:dyDescent="0.25">
      <c r="A412" s="23">
        <v>41180</v>
      </c>
      <c r="B412" s="99">
        <f t="shared" si="6"/>
        <v>421.34609999999998</v>
      </c>
      <c r="C412" s="28">
        <f>VLOOKUP(RefiUniverseIOSOASTable[[#This Row],[Date]],G:H,2,0)</f>
        <v>0.91497223999999999</v>
      </c>
      <c r="G412" s="29">
        <v>41142</v>
      </c>
      <c r="H412" s="30">
        <v>0.82110300000000003</v>
      </c>
      <c r="L412" s="23">
        <v>41180</v>
      </c>
      <c r="M412" s="24" t="str">
        <f>[5]!YBHIST($L$1,L412,"LMMOAS","sec","")</f>
        <v>E</v>
      </c>
      <c r="N412" s="24">
        <v>421.34609999999998</v>
      </c>
    </row>
    <row r="413" spans="1:14" x14ac:dyDescent="0.25">
      <c r="A413" s="23">
        <v>41183</v>
      </c>
      <c r="B413" s="99">
        <f t="shared" si="6"/>
        <v>377.69909699999999</v>
      </c>
      <c r="C413" s="28">
        <f>VLOOKUP(RefiUniverseIOSOASTable[[#This Row],[Date]],G:H,2,0)</f>
        <v>0.91466683000000004</v>
      </c>
      <c r="G413" s="29">
        <v>41143</v>
      </c>
      <c r="H413" s="30">
        <v>0.86927096999999998</v>
      </c>
      <c r="L413" s="23">
        <v>41183</v>
      </c>
      <c r="M413" s="24" t="str">
        <f>[5]!YBHIST($L$1,L413,"LMMOAS","sec","")</f>
        <v>E</v>
      </c>
      <c r="N413" s="24">
        <v>377.69909699999999</v>
      </c>
    </row>
    <row r="414" spans="1:14" x14ac:dyDescent="0.25">
      <c r="A414" s="23">
        <v>41184</v>
      </c>
      <c r="B414" s="99">
        <f t="shared" si="6"/>
        <v>367.17541499999999</v>
      </c>
      <c r="C414" s="28">
        <f>VLOOKUP(RefiUniverseIOSOASTable[[#This Row],[Date]],G:H,2,0)</f>
        <v>0.92459124000000004</v>
      </c>
      <c r="G414" s="29">
        <v>41144</v>
      </c>
      <c r="H414" s="30">
        <v>0.88559326999999999</v>
      </c>
      <c r="L414" s="23">
        <v>41184</v>
      </c>
      <c r="M414" s="24" t="str">
        <f>[5]!YBHIST($L$1,L414,"LMMOAS","sec","")</f>
        <v>E</v>
      </c>
      <c r="N414" s="24">
        <v>367.17541499999999</v>
      </c>
    </row>
    <row r="415" spans="1:14" x14ac:dyDescent="0.25">
      <c r="A415" s="23">
        <v>41185</v>
      </c>
      <c r="B415" s="99">
        <f t="shared" si="6"/>
        <v>422.14001500000001</v>
      </c>
      <c r="C415" s="28">
        <f>VLOOKUP(RefiUniverseIOSOASTable[[#This Row],[Date]],G:H,2,0)</f>
        <v>0.91345160999999997</v>
      </c>
      <c r="G415" s="29">
        <v>41145</v>
      </c>
      <c r="H415" s="30">
        <v>0.87160720999999997</v>
      </c>
      <c r="L415" s="23">
        <v>41185</v>
      </c>
      <c r="M415" s="24" t="str">
        <f>[5]!YBHIST($L$1,L415,"LMMOAS","sec","")</f>
        <v>E</v>
      </c>
      <c r="N415" s="24">
        <v>422.14001500000001</v>
      </c>
    </row>
    <row r="416" spans="1:14" x14ac:dyDescent="0.25">
      <c r="A416" s="23">
        <v>41186</v>
      </c>
      <c r="B416" s="99">
        <f t="shared" si="6"/>
        <v>436.46109000000001</v>
      </c>
      <c r="C416" s="28">
        <f>VLOOKUP(RefiUniverseIOSOASTable[[#This Row],[Date]],G:H,2,0)</f>
        <v>0.87864264999999997</v>
      </c>
      <c r="G416" s="29">
        <v>41148</v>
      </c>
      <c r="H416" s="30">
        <v>0.88560996000000003</v>
      </c>
      <c r="L416" s="23">
        <v>41186</v>
      </c>
      <c r="M416" s="24" t="str">
        <f>[5]!YBHIST($L$1,L416,"LMMOAS","sec","")</f>
        <v>E</v>
      </c>
      <c r="N416" s="24">
        <v>436.46109000000001</v>
      </c>
    </row>
    <row r="417" spans="1:14" x14ac:dyDescent="0.25">
      <c r="A417" s="23">
        <v>41187</v>
      </c>
      <c r="B417" s="99">
        <f t="shared" si="6"/>
        <v>457.66830399999998</v>
      </c>
      <c r="C417" s="28">
        <f>VLOOKUP(RefiUniverseIOSOASTable[[#This Row],[Date]],G:H,2,0)</f>
        <v>0.87600818000000003</v>
      </c>
      <c r="G417" s="29">
        <v>41149</v>
      </c>
      <c r="H417" s="30">
        <v>0.88902285999999997</v>
      </c>
      <c r="L417" s="23">
        <v>41187</v>
      </c>
      <c r="M417" s="24" t="str">
        <f>[5]!YBHIST($L$1,L417,"LMMOAS","sec","")</f>
        <v>E</v>
      </c>
      <c r="N417" s="24">
        <v>457.66830399999998</v>
      </c>
    </row>
    <row r="418" spans="1:14" x14ac:dyDescent="0.25">
      <c r="A418" s="23">
        <v>41191</v>
      </c>
      <c r="B418" s="99">
        <f t="shared" si="6"/>
        <v>454.518799</v>
      </c>
      <c r="C418" s="28">
        <f>VLOOKUP(RefiUniverseIOSOASTable[[#This Row],[Date]],G:H,2,0)</f>
        <v>0.85587765999999998</v>
      </c>
      <c r="G418" s="29">
        <v>41150</v>
      </c>
      <c r="H418" s="30">
        <v>0.85313271999999996</v>
      </c>
      <c r="L418" s="23">
        <v>41191</v>
      </c>
      <c r="M418" s="24" t="str">
        <f>[5]!YBHIST($L$1,L418,"LMMOAS","sec","")</f>
        <v>E</v>
      </c>
      <c r="N418" s="24">
        <v>454.518799</v>
      </c>
    </row>
    <row r="419" spans="1:14" x14ac:dyDescent="0.25">
      <c r="A419" s="23">
        <v>41192</v>
      </c>
      <c r="B419" s="99">
        <f t="shared" si="6"/>
        <v>483.07650799999999</v>
      </c>
      <c r="C419" s="28">
        <f>VLOOKUP(RefiUniverseIOSOASTable[[#This Row],[Date]],G:H,2,0)</f>
        <v>0.89600694999999997</v>
      </c>
      <c r="G419" s="29">
        <v>41151</v>
      </c>
      <c r="H419" s="30">
        <v>0.86983712000000002</v>
      </c>
      <c r="L419" s="23">
        <v>41192</v>
      </c>
      <c r="M419" s="24" t="str">
        <f>[5]!YBHIST($L$1,L419,"LMMOAS","sec","")</f>
        <v>E</v>
      </c>
      <c r="N419" s="24">
        <v>483.07650799999999</v>
      </c>
    </row>
    <row r="420" spans="1:14" x14ac:dyDescent="0.25">
      <c r="A420" s="23">
        <v>41193</v>
      </c>
      <c r="B420" s="99">
        <f t="shared" si="6"/>
        <v>490.89419600000002</v>
      </c>
      <c r="C420" s="28">
        <f>VLOOKUP(RefiUniverseIOSOASTable[[#This Row],[Date]],G:H,2,0)</f>
        <v>0.89831101000000002</v>
      </c>
      <c r="G420" s="29">
        <v>41152</v>
      </c>
      <c r="H420" s="30">
        <v>0.88562576000000004</v>
      </c>
      <c r="L420" s="23">
        <v>41193</v>
      </c>
      <c r="M420" s="24" t="str">
        <f>[5]!YBHIST($L$1,L420,"LMMOAS","sec","")</f>
        <v>E</v>
      </c>
      <c r="N420" s="24">
        <v>490.89419600000002</v>
      </c>
    </row>
    <row r="421" spans="1:14" x14ac:dyDescent="0.25">
      <c r="A421" s="23">
        <v>41194</v>
      </c>
      <c r="B421" s="99">
        <f t="shared" si="6"/>
        <v>438.64300500000002</v>
      </c>
      <c r="C421" s="28">
        <f>VLOOKUP(RefiUniverseIOSOASTable[[#This Row],[Date]],G:H,2,0)</f>
        <v>0.91345138999999997</v>
      </c>
      <c r="G421" s="29">
        <v>41156</v>
      </c>
      <c r="H421" s="30">
        <v>0.87178860000000002</v>
      </c>
      <c r="L421" s="23">
        <v>41194</v>
      </c>
      <c r="M421" s="24" t="str">
        <f>[5]!YBHIST($L$1,L421,"LMMOAS","sec","")</f>
        <v>E</v>
      </c>
      <c r="N421" s="24">
        <v>438.64300500000002</v>
      </c>
    </row>
    <row r="422" spans="1:14" x14ac:dyDescent="0.25">
      <c r="A422" s="23">
        <v>41197</v>
      </c>
      <c r="B422" s="99">
        <f t="shared" si="6"/>
        <v>432.55011000000002</v>
      </c>
      <c r="C422" s="28">
        <f>VLOOKUP(RefiUniverseIOSOASTable[[#This Row],[Date]],G:H,2,0)</f>
        <v>0.89675349999999998</v>
      </c>
      <c r="G422" s="29">
        <v>41157</v>
      </c>
      <c r="H422" s="30">
        <v>0.85693370000000002</v>
      </c>
      <c r="L422" s="23">
        <v>41197</v>
      </c>
      <c r="M422" s="24" t="str">
        <f>[5]!YBHIST($L$1,L422,"LMMOAS","sec","")</f>
        <v>E</v>
      </c>
      <c r="N422" s="24">
        <v>432.55011000000002</v>
      </c>
    </row>
    <row r="423" spans="1:14" x14ac:dyDescent="0.25">
      <c r="A423" s="23">
        <v>41198</v>
      </c>
      <c r="B423" s="99">
        <f t="shared" si="6"/>
        <v>446.50650000000002</v>
      </c>
      <c r="C423" s="28">
        <f>VLOOKUP(RefiUniverseIOSOASTable[[#This Row],[Date]],G:H,2,0)</f>
        <v>0.87979748000000002</v>
      </c>
      <c r="G423" s="29">
        <v>41158</v>
      </c>
      <c r="H423" s="30">
        <v>0.83789000000000002</v>
      </c>
      <c r="L423" s="23">
        <v>41198</v>
      </c>
      <c r="M423" s="24" t="str">
        <f>[5]!YBHIST($L$1,L423,"LMMOAS","sec","")</f>
        <v>E</v>
      </c>
      <c r="N423" s="24">
        <v>446.50650000000002</v>
      </c>
    </row>
    <row r="424" spans="1:14" x14ac:dyDescent="0.25">
      <c r="A424" s="23">
        <v>41199</v>
      </c>
      <c r="B424" s="99">
        <f t="shared" si="6"/>
        <v>416.60400399999997</v>
      </c>
      <c r="C424" s="28">
        <f>VLOOKUP(RefiUniverseIOSOASTable[[#This Row],[Date]],G:H,2,0)</f>
        <v>0.85097953000000004</v>
      </c>
      <c r="G424" s="29">
        <v>41159</v>
      </c>
      <c r="H424" s="30">
        <v>0.85782857000000001</v>
      </c>
      <c r="L424" s="23">
        <v>41199</v>
      </c>
      <c r="M424" s="24" t="str">
        <f>[5]!YBHIST($L$1,L424,"LMMOAS","sec","")</f>
        <v>E</v>
      </c>
      <c r="N424" s="24">
        <v>416.60400399999997</v>
      </c>
    </row>
    <row r="425" spans="1:14" x14ac:dyDescent="0.25">
      <c r="A425" s="23">
        <v>41200</v>
      </c>
      <c r="B425" s="99">
        <f t="shared" si="6"/>
        <v>396.82629400000002</v>
      </c>
      <c r="C425" s="28">
        <f>VLOOKUP(RefiUniverseIOSOASTable[[#This Row],[Date]],G:H,2,0)</f>
        <v>0.83597809999999995</v>
      </c>
      <c r="G425" s="29">
        <v>41162</v>
      </c>
      <c r="H425" s="30">
        <v>0.85747605999999998</v>
      </c>
      <c r="L425" s="23">
        <v>41200</v>
      </c>
      <c r="M425" s="24" t="str">
        <f>[5]!YBHIST($L$1,L425,"LMMOAS","sec","")</f>
        <v>E</v>
      </c>
      <c r="N425" s="24">
        <v>396.82629400000002</v>
      </c>
    </row>
    <row r="426" spans="1:14" x14ac:dyDescent="0.25">
      <c r="A426" s="23">
        <v>41201</v>
      </c>
      <c r="B426" s="99">
        <f t="shared" si="6"/>
        <v>421.60379</v>
      </c>
      <c r="C426" s="28">
        <f>VLOOKUP(RefiUniverseIOSOASTable[[#This Row],[Date]],G:H,2,0)</f>
        <v>0.85368918999999999</v>
      </c>
      <c r="G426" s="29">
        <v>41163</v>
      </c>
      <c r="H426" s="30">
        <v>0.85693819000000004</v>
      </c>
      <c r="L426" s="23">
        <v>41201</v>
      </c>
      <c r="M426" s="24" t="str">
        <f>[5]!YBHIST($L$1,L426,"LMMOAS","sec","")</f>
        <v>E</v>
      </c>
      <c r="N426" s="24">
        <v>421.60379</v>
      </c>
    </row>
    <row r="427" spans="1:14" x14ac:dyDescent="0.25">
      <c r="A427" s="23">
        <v>41204</v>
      </c>
      <c r="B427" s="99">
        <f t="shared" si="6"/>
        <v>430.64331099999998</v>
      </c>
      <c r="C427" s="28">
        <f>VLOOKUP(RefiUniverseIOSOASTable[[#This Row],[Date]],G:H,2,0)</f>
        <v>0.85086169</v>
      </c>
      <c r="G427" s="29">
        <v>41164</v>
      </c>
      <c r="H427" s="30">
        <v>0.85693819000000004</v>
      </c>
      <c r="L427" s="23">
        <v>41204</v>
      </c>
      <c r="M427" s="24" t="str">
        <f>[5]!YBHIST($L$1,L427,"LMMOAS","sec","")</f>
        <v>E</v>
      </c>
      <c r="N427" s="24">
        <v>430.64331099999998</v>
      </c>
    </row>
    <row r="428" spans="1:14" x14ac:dyDescent="0.25">
      <c r="A428" s="23">
        <v>41205</v>
      </c>
      <c r="B428" s="99">
        <f t="shared" si="6"/>
        <v>445.246307</v>
      </c>
      <c r="C428" s="28">
        <f>VLOOKUP(RefiUniverseIOSOASTable[[#This Row],[Date]],G:H,2,0)</f>
        <v>0.85289437999999995</v>
      </c>
      <c r="G428" s="29">
        <v>41165</v>
      </c>
      <c r="H428" s="30">
        <v>0.93089792999999998</v>
      </c>
      <c r="L428" s="23">
        <v>41205</v>
      </c>
      <c r="M428" s="24" t="str">
        <f>[5]!YBHIST($L$1,L428,"LMMOAS","sec","")</f>
        <v>E</v>
      </c>
      <c r="N428" s="24">
        <v>445.246307</v>
      </c>
    </row>
    <row r="429" spans="1:14" x14ac:dyDescent="0.25">
      <c r="A429" s="23">
        <v>41206</v>
      </c>
      <c r="B429" s="99">
        <f t="shared" si="6"/>
        <v>434.46371499999998</v>
      </c>
      <c r="C429" s="28">
        <f>VLOOKUP(RefiUniverseIOSOASTable[[#This Row],[Date]],G:H,2,0)</f>
        <v>0.87805053</v>
      </c>
      <c r="G429" s="29">
        <v>41166</v>
      </c>
      <c r="H429" s="30">
        <v>0.91347794000000004</v>
      </c>
      <c r="L429" s="23">
        <v>41206</v>
      </c>
      <c r="M429" s="24" t="str">
        <f>[5]!YBHIST($L$1,L429,"LMMOAS","sec","")</f>
        <v>E</v>
      </c>
      <c r="N429" s="24">
        <v>434.46371499999998</v>
      </c>
    </row>
    <row r="430" spans="1:14" x14ac:dyDescent="0.25">
      <c r="A430" s="23">
        <v>41207</v>
      </c>
      <c r="B430" s="99">
        <f t="shared" si="6"/>
        <v>416.21508799999998</v>
      </c>
      <c r="C430" s="28">
        <f>VLOOKUP(RefiUniverseIOSOASTable[[#This Row],[Date]],G:H,2,0)</f>
        <v>0.85334756</v>
      </c>
      <c r="G430" s="29">
        <v>41169</v>
      </c>
      <c r="H430" s="30">
        <v>0.89881580999999999</v>
      </c>
      <c r="L430" s="23">
        <v>41207</v>
      </c>
      <c r="M430" s="24" t="str">
        <f>[5]!YBHIST($L$1,L430,"LMMOAS","sec","")</f>
        <v>E</v>
      </c>
      <c r="N430" s="24">
        <v>416.21508799999998</v>
      </c>
    </row>
    <row r="431" spans="1:14" x14ac:dyDescent="0.25">
      <c r="A431" s="23">
        <v>41208</v>
      </c>
      <c r="B431" s="99">
        <f t="shared" si="6"/>
        <v>426.57150300000001</v>
      </c>
      <c r="C431" s="28">
        <f>VLOOKUP(RefiUniverseIOSOASTable[[#This Row],[Date]],G:H,2,0)</f>
        <v>0.87864578999999998</v>
      </c>
      <c r="G431" s="29">
        <v>41170</v>
      </c>
      <c r="H431" s="30">
        <v>0.89971741999999999</v>
      </c>
      <c r="L431" s="23">
        <v>41208</v>
      </c>
      <c r="M431" s="24" t="str">
        <f>[5]!YBHIST($L$1,L431,"LMMOAS","sec","")</f>
        <v>E</v>
      </c>
      <c r="N431" s="24">
        <v>426.57150300000001</v>
      </c>
    </row>
    <row r="432" spans="1:14" x14ac:dyDescent="0.25">
      <c r="A432" s="23">
        <v>41211</v>
      </c>
      <c r="B432" s="99">
        <f t="shared" si="6"/>
        <v>397.405396</v>
      </c>
      <c r="C432" s="28">
        <f>VLOOKUP(RefiUniverseIOSOASTable[[#This Row],[Date]],G:H,2,0)</f>
        <v>0.89451453000000003</v>
      </c>
      <c r="G432" s="29">
        <v>41171</v>
      </c>
      <c r="H432" s="30">
        <v>0.89786792000000004</v>
      </c>
      <c r="L432" s="23">
        <v>41211</v>
      </c>
      <c r="M432" s="24" t="str">
        <f>[5]!YBHIST($L$1,L432,"LMMOAS","sec","")</f>
        <v>E</v>
      </c>
      <c r="N432" s="24">
        <v>397.405396</v>
      </c>
    </row>
    <row r="433" spans="1:14" x14ac:dyDescent="0.25">
      <c r="A433" s="23">
        <v>41213</v>
      </c>
      <c r="B433" s="99">
        <f t="shared" si="6"/>
        <v>371.07870500000001</v>
      </c>
      <c r="C433" s="28">
        <f>VLOOKUP(RefiUniverseIOSOASTable[[#This Row],[Date]],G:H,2,0)</f>
        <v>0.89827016000000004</v>
      </c>
      <c r="G433" s="29">
        <v>41172</v>
      </c>
      <c r="H433" s="30">
        <v>0.89972527999999996</v>
      </c>
      <c r="L433" s="23">
        <v>41213</v>
      </c>
      <c r="M433" s="24" t="str">
        <f>[5]!YBHIST($L$1,L433,"LMMOAS","sec","")</f>
        <v>E</v>
      </c>
      <c r="N433" s="24">
        <v>371.07870500000001</v>
      </c>
    </row>
    <row r="434" spans="1:14" x14ac:dyDescent="0.25">
      <c r="A434" s="23">
        <v>41214</v>
      </c>
      <c r="B434" s="99">
        <f t="shared" si="6"/>
        <v>427.46939099999997</v>
      </c>
      <c r="C434" s="28">
        <f>VLOOKUP(RefiUniverseIOSOASTable[[#This Row],[Date]],G:H,2,0)</f>
        <v>0.85273505000000005</v>
      </c>
      <c r="G434" s="29">
        <v>41173</v>
      </c>
      <c r="H434" s="30">
        <v>0.93117989000000001</v>
      </c>
      <c r="L434" s="23">
        <v>41214</v>
      </c>
      <c r="M434" s="24" t="str">
        <f>[5]!YBHIST($L$1,L434,"LMMOAS","sec","")</f>
        <v>E</v>
      </c>
      <c r="N434" s="24">
        <v>427.46939099999997</v>
      </c>
    </row>
    <row r="435" spans="1:14" x14ac:dyDescent="0.25">
      <c r="A435" s="23">
        <v>41215</v>
      </c>
      <c r="B435" s="99">
        <f t="shared" si="6"/>
        <v>422.79849200000001</v>
      </c>
      <c r="C435" s="28">
        <f>VLOOKUP(RefiUniverseIOSOASTable[[#This Row],[Date]],G:H,2,0)</f>
        <v>0.86962026999999997</v>
      </c>
      <c r="G435" s="29">
        <v>41176</v>
      </c>
      <c r="H435" s="30">
        <v>0.93958332</v>
      </c>
      <c r="L435" s="23">
        <v>41215</v>
      </c>
      <c r="M435" s="24" t="str">
        <f>[5]!YBHIST($L$1,L435,"LMMOAS","sec","")</f>
        <v>E</v>
      </c>
      <c r="N435" s="24">
        <v>422.79849200000001</v>
      </c>
    </row>
    <row r="436" spans="1:14" x14ac:dyDescent="0.25">
      <c r="A436" s="23">
        <v>41218</v>
      </c>
      <c r="B436" s="99">
        <f t="shared" si="6"/>
        <v>427.817993</v>
      </c>
      <c r="C436" s="28">
        <f>VLOOKUP(RefiUniverseIOSOASTable[[#This Row],[Date]],G:H,2,0)</f>
        <v>0.87267910999999998</v>
      </c>
      <c r="G436" s="29">
        <v>41177</v>
      </c>
      <c r="H436" s="30">
        <v>0.94795260000000003</v>
      </c>
      <c r="L436" s="23">
        <v>41218</v>
      </c>
      <c r="M436" s="24" t="str">
        <f>[5]!YBHIST($L$1,L436,"LMMOAS","sec","")</f>
        <v>E</v>
      </c>
      <c r="N436" s="24">
        <v>427.817993</v>
      </c>
    </row>
    <row r="437" spans="1:14" x14ac:dyDescent="0.25">
      <c r="A437" s="23">
        <v>41219</v>
      </c>
      <c r="B437" s="99">
        <f t="shared" si="6"/>
        <v>418.99508700000001</v>
      </c>
      <c r="C437" s="28">
        <f>VLOOKUP(RefiUniverseIOSOASTable[[#This Row],[Date]],G:H,2,0)</f>
        <v>0.85151178000000005</v>
      </c>
      <c r="G437" s="29">
        <v>41178</v>
      </c>
      <c r="H437" s="30">
        <v>0.93239919000000004</v>
      </c>
      <c r="L437" s="23">
        <v>41219</v>
      </c>
      <c r="M437" s="24" t="str">
        <f>[5]!YBHIST($L$1,L437,"LMMOAS","sec","")</f>
        <v>E</v>
      </c>
      <c r="N437" s="24">
        <v>418.99508700000001</v>
      </c>
    </row>
    <row r="438" spans="1:14" x14ac:dyDescent="0.25">
      <c r="A438" s="23">
        <v>41220</v>
      </c>
      <c r="B438" s="99">
        <f t="shared" si="6"/>
        <v>406.77829000000003</v>
      </c>
      <c r="C438" s="28">
        <f>VLOOKUP(RefiUniverseIOSOASTable[[#This Row],[Date]],G:H,2,0)</f>
        <v>0.89071542000000004</v>
      </c>
      <c r="G438" s="29">
        <v>41179</v>
      </c>
      <c r="H438" s="30">
        <v>0.91397086999999999</v>
      </c>
      <c r="L438" s="23">
        <v>41220</v>
      </c>
      <c r="M438" s="24" t="str">
        <f>[5]!YBHIST($L$1,L438,"LMMOAS","sec","")</f>
        <v>E</v>
      </c>
      <c r="N438" s="24">
        <v>406.77829000000003</v>
      </c>
    </row>
    <row r="439" spans="1:14" x14ac:dyDescent="0.25">
      <c r="A439" s="23">
        <v>41221</v>
      </c>
      <c r="B439" s="99">
        <f t="shared" si="6"/>
        <v>394.187592</v>
      </c>
      <c r="C439" s="28">
        <f>VLOOKUP(RefiUniverseIOSOASTable[[#This Row],[Date]],G:H,2,0)</f>
        <v>0.89197678000000002</v>
      </c>
      <c r="G439" s="29">
        <v>41180</v>
      </c>
      <c r="H439" s="30">
        <v>0.91497223999999999</v>
      </c>
      <c r="L439" s="23">
        <v>41221</v>
      </c>
      <c r="M439" s="24" t="str">
        <f>[5]!YBHIST($L$1,L439,"LMMOAS","sec","")</f>
        <v>E</v>
      </c>
      <c r="N439" s="24">
        <v>394.187592</v>
      </c>
    </row>
    <row r="440" spans="1:14" x14ac:dyDescent="0.25">
      <c r="A440" s="23">
        <v>41222</v>
      </c>
      <c r="B440" s="99">
        <f t="shared" si="6"/>
        <v>395.87271099999998</v>
      </c>
      <c r="C440" s="28">
        <f>VLOOKUP(RefiUniverseIOSOASTable[[#This Row],[Date]],G:H,2,0)</f>
        <v>0.89188500999999998</v>
      </c>
      <c r="G440" s="29">
        <v>41183</v>
      </c>
      <c r="H440" s="30">
        <v>0.91466683000000004</v>
      </c>
      <c r="L440" s="23">
        <v>41222</v>
      </c>
      <c r="M440" s="24" t="str">
        <f>[5]!YBHIST($L$1,L440,"LMMOAS","sec","")</f>
        <v>E</v>
      </c>
      <c r="N440" s="24">
        <v>395.87271099999998</v>
      </c>
    </row>
    <row r="441" spans="1:14" x14ac:dyDescent="0.25">
      <c r="A441" s="23">
        <v>41226</v>
      </c>
      <c r="B441" s="99">
        <f t="shared" si="6"/>
        <v>408.692993</v>
      </c>
      <c r="C441" s="28">
        <f>VLOOKUP(RefiUniverseIOSOASTable[[#This Row],[Date]],G:H,2,0)</f>
        <v>0.89124130000000001</v>
      </c>
      <c r="G441" s="29">
        <v>41184</v>
      </c>
      <c r="H441" s="30">
        <v>0.92459124000000004</v>
      </c>
      <c r="L441" s="23">
        <v>41226</v>
      </c>
      <c r="M441" s="24" t="str">
        <f>[5]!YBHIST($L$1,L441,"LMMOAS","sec","")</f>
        <v>E</v>
      </c>
      <c r="N441" s="24">
        <v>408.692993</v>
      </c>
    </row>
    <row r="442" spans="1:14" x14ac:dyDescent="0.25">
      <c r="A442" s="23">
        <v>41227</v>
      </c>
      <c r="B442" s="99">
        <f t="shared" si="6"/>
        <v>411.519409</v>
      </c>
      <c r="C442" s="28">
        <f>VLOOKUP(RefiUniverseIOSOASTable[[#This Row],[Date]],G:H,2,0)</f>
        <v>0.85409685999999996</v>
      </c>
      <c r="G442" s="29">
        <v>41185</v>
      </c>
      <c r="H442" s="30">
        <v>0.91345160999999997</v>
      </c>
      <c r="L442" s="23">
        <v>41227</v>
      </c>
      <c r="M442" s="24" t="str">
        <f>[5]!YBHIST($L$1,L442,"LMMOAS","sec","")</f>
        <v>E</v>
      </c>
      <c r="N442" s="24">
        <v>411.519409</v>
      </c>
    </row>
    <row r="443" spans="1:14" x14ac:dyDescent="0.25">
      <c r="A443" s="23">
        <v>41228</v>
      </c>
      <c r="B443" s="99">
        <f t="shared" si="6"/>
        <v>450.192902</v>
      </c>
      <c r="C443" s="28">
        <f>VLOOKUP(RefiUniverseIOSOASTable[[#This Row],[Date]],G:H,2,0)</f>
        <v>0.87189240000000001</v>
      </c>
      <c r="G443" s="29">
        <v>41186</v>
      </c>
      <c r="H443" s="30">
        <v>0.87864264999999997</v>
      </c>
      <c r="L443" s="23">
        <v>41228</v>
      </c>
      <c r="M443" s="24" t="str">
        <f>[5]!YBHIST($L$1,L443,"LMMOAS","sec","")</f>
        <v>E</v>
      </c>
      <c r="N443" s="24">
        <v>450.192902</v>
      </c>
    </row>
    <row r="444" spans="1:14" x14ac:dyDescent="0.25">
      <c r="A444" s="23">
        <v>41229</v>
      </c>
      <c r="B444" s="99">
        <f t="shared" si="6"/>
        <v>450.903503</v>
      </c>
      <c r="C444" s="28">
        <f>VLOOKUP(RefiUniverseIOSOASTable[[#This Row],[Date]],G:H,2,0)</f>
        <v>0.89150189999999996</v>
      </c>
      <c r="G444" s="29">
        <v>41187</v>
      </c>
      <c r="H444" s="30">
        <v>0.87600818000000003</v>
      </c>
      <c r="L444" s="23">
        <v>41229</v>
      </c>
      <c r="M444" s="24" t="str">
        <f>[5]!YBHIST($L$1,L444,"LMMOAS","sec","")</f>
        <v>E</v>
      </c>
      <c r="N444" s="24">
        <v>450.903503</v>
      </c>
    </row>
    <row r="445" spans="1:14" x14ac:dyDescent="0.25">
      <c r="A445" s="23">
        <v>41232</v>
      </c>
      <c r="B445" s="99">
        <f t="shared" si="6"/>
        <v>470.38439899999997</v>
      </c>
      <c r="C445" s="28">
        <f>VLOOKUP(RefiUniverseIOSOASTable[[#This Row],[Date]],G:H,2,0)</f>
        <v>0.87352861999999998</v>
      </c>
      <c r="G445" s="29">
        <v>41191</v>
      </c>
      <c r="H445" s="30">
        <v>0.85587765999999998</v>
      </c>
      <c r="L445" s="23">
        <v>41232</v>
      </c>
      <c r="M445" s="24" t="str">
        <f>[5]!YBHIST($L$1,L445,"LMMOAS","sec","")</f>
        <v>E</v>
      </c>
      <c r="N445" s="24">
        <v>470.38439899999997</v>
      </c>
    </row>
    <row r="446" spans="1:14" x14ac:dyDescent="0.25">
      <c r="A446" s="23">
        <v>41233</v>
      </c>
      <c r="B446" s="99">
        <f t="shared" si="6"/>
        <v>514.44281000000001</v>
      </c>
      <c r="C446" s="28">
        <f>VLOOKUP(RefiUniverseIOSOASTable[[#This Row],[Date]],G:H,2,0)</f>
        <v>0.85326895000000003</v>
      </c>
      <c r="G446" s="29">
        <v>41192</v>
      </c>
      <c r="H446" s="30">
        <v>0.89600694999999997</v>
      </c>
      <c r="L446" s="23">
        <v>41233</v>
      </c>
      <c r="M446" s="24" t="str">
        <f>[5]!YBHIST($L$1,L446,"LMMOAS","sec","")</f>
        <v>E</v>
      </c>
      <c r="N446" s="24">
        <v>514.44281000000001</v>
      </c>
    </row>
    <row r="447" spans="1:14" x14ac:dyDescent="0.25">
      <c r="A447" s="23">
        <v>41234</v>
      </c>
      <c r="B447" s="99">
        <f t="shared" si="6"/>
        <v>486.028503</v>
      </c>
      <c r="C447" s="28">
        <f>VLOOKUP(RefiUniverseIOSOASTable[[#This Row],[Date]],G:H,2,0)</f>
        <v>0.85407281000000002</v>
      </c>
      <c r="G447" s="29">
        <v>41193</v>
      </c>
      <c r="H447" s="30">
        <v>0.89831101000000002</v>
      </c>
      <c r="L447" s="23">
        <v>41234</v>
      </c>
      <c r="M447" s="24" t="str">
        <f>[5]!YBHIST($L$1,L447,"LMMOAS","sec","")</f>
        <v>E</v>
      </c>
      <c r="N447" s="24">
        <v>486.028503</v>
      </c>
    </row>
    <row r="448" spans="1:14" x14ac:dyDescent="0.25">
      <c r="A448" s="23">
        <v>41236</v>
      </c>
      <c r="B448" s="99">
        <f t="shared" si="6"/>
        <v>471.62148999999999</v>
      </c>
      <c r="C448" s="28">
        <f>VLOOKUP(RefiUniverseIOSOASTable[[#This Row],[Date]],G:H,2,0)</f>
        <v>0.85324957000000001</v>
      </c>
      <c r="G448" s="29">
        <v>41194</v>
      </c>
      <c r="H448" s="30">
        <v>0.91345138999999997</v>
      </c>
      <c r="L448" s="23">
        <v>41236</v>
      </c>
      <c r="M448" s="24" t="str">
        <f>[5]!YBHIST($L$1,L448,"LMMOAS","sec","")</f>
        <v>E</v>
      </c>
      <c r="N448" s="24">
        <v>471.62148999999999</v>
      </c>
    </row>
    <row r="449" spans="1:14" x14ac:dyDescent="0.25">
      <c r="A449" s="23">
        <v>41239</v>
      </c>
      <c r="B449" s="99">
        <f t="shared" si="6"/>
        <v>451.07879600000001</v>
      </c>
      <c r="C449" s="28">
        <f>VLOOKUP(RefiUniverseIOSOASTable[[#This Row],[Date]],G:H,2,0)</f>
        <v>0.87267976999999997</v>
      </c>
      <c r="G449" s="29">
        <v>41197</v>
      </c>
      <c r="H449" s="30">
        <v>0.89675349999999998</v>
      </c>
      <c r="L449" s="23">
        <v>41239</v>
      </c>
      <c r="M449" s="24" t="str">
        <f>[5]!YBHIST($L$1,L449,"LMMOAS","sec","")</f>
        <v>E</v>
      </c>
      <c r="N449" s="24">
        <v>451.07879600000001</v>
      </c>
    </row>
    <row r="450" spans="1:14" x14ac:dyDescent="0.25">
      <c r="A450" s="23">
        <v>41240</v>
      </c>
      <c r="B450" s="99">
        <f t="shared" si="6"/>
        <v>428.36749300000002</v>
      </c>
      <c r="C450" s="28">
        <f>VLOOKUP(RefiUniverseIOSOASTable[[#This Row],[Date]],G:H,2,0)</f>
        <v>0.90125754000000002</v>
      </c>
      <c r="G450" s="29">
        <v>41198</v>
      </c>
      <c r="H450" s="30">
        <v>0.87979748000000002</v>
      </c>
      <c r="L450" s="23">
        <v>41240</v>
      </c>
      <c r="M450" s="24" t="str">
        <f>[5]!YBHIST($L$1,L450,"LMMOAS","sec","")</f>
        <v>E</v>
      </c>
      <c r="N450" s="24">
        <v>428.36749300000002</v>
      </c>
    </row>
    <row r="451" spans="1:14" x14ac:dyDescent="0.25">
      <c r="A451" s="23">
        <v>41241</v>
      </c>
      <c r="B451" s="99">
        <f t="shared" ref="B451:B514" si="7">VLOOKUP(A451,L:N,3,0)</f>
        <v>422.72460899999999</v>
      </c>
      <c r="C451" s="28">
        <f>VLOOKUP(RefiUniverseIOSOASTable[[#This Row],[Date]],G:H,2,0)</f>
        <v>0.89156137000000002</v>
      </c>
      <c r="G451" s="29">
        <v>41199</v>
      </c>
      <c r="H451" s="30">
        <v>0.85097953000000004</v>
      </c>
      <c r="L451" s="23">
        <v>41241</v>
      </c>
      <c r="M451" s="24" t="str">
        <f>[5]!YBHIST($L$1,L451,"LMMOAS","sec","")</f>
        <v>E</v>
      </c>
      <c r="N451" s="24">
        <v>422.72460899999999</v>
      </c>
    </row>
    <row r="452" spans="1:14" x14ac:dyDescent="0.25">
      <c r="A452" s="23">
        <v>41242</v>
      </c>
      <c r="B452" s="99">
        <f t="shared" si="7"/>
        <v>436.41198700000001</v>
      </c>
      <c r="C452" s="28">
        <f>VLOOKUP(RefiUniverseIOSOASTable[[#This Row],[Date]],G:H,2,0)</f>
        <v>0.89026059000000002</v>
      </c>
      <c r="G452" s="29">
        <v>41200</v>
      </c>
      <c r="H452" s="30">
        <v>0.83597809999999995</v>
      </c>
      <c r="L452" s="23">
        <v>41242</v>
      </c>
      <c r="M452" s="24" t="str">
        <f>[5]!YBHIST($L$1,L452,"LMMOAS","sec","")</f>
        <v>E</v>
      </c>
      <c r="N452" s="24">
        <v>436.41198700000001</v>
      </c>
    </row>
    <row r="453" spans="1:14" x14ac:dyDescent="0.25">
      <c r="A453" s="23">
        <v>41243</v>
      </c>
      <c r="B453" s="99">
        <f t="shared" si="7"/>
        <v>446.99420199999997</v>
      </c>
      <c r="C453" s="28">
        <f>VLOOKUP(RefiUniverseIOSOASTable[[#This Row],[Date]],G:H,2,0)</f>
        <v>0.89026059000000002</v>
      </c>
      <c r="G453" s="29">
        <v>41201</v>
      </c>
      <c r="H453" s="30">
        <v>0.85368918999999999</v>
      </c>
      <c r="L453" s="23">
        <v>41243</v>
      </c>
      <c r="M453" s="24" t="str">
        <f>[5]!YBHIST($L$1,L453,"LMMOAS","sec","")</f>
        <v>E</v>
      </c>
      <c r="N453" s="24">
        <v>446.99420199999997</v>
      </c>
    </row>
    <row r="454" spans="1:14" x14ac:dyDescent="0.25">
      <c r="A454" s="23">
        <v>41246</v>
      </c>
      <c r="B454" s="99">
        <f t="shared" si="7"/>
        <v>447.60180700000001</v>
      </c>
      <c r="C454" s="28">
        <f>VLOOKUP(RefiUniverseIOSOASTable[[#This Row],[Date]],G:H,2,0)</f>
        <v>0.87614937000000004</v>
      </c>
      <c r="G454" s="29">
        <v>41204</v>
      </c>
      <c r="H454" s="30">
        <v>0.85086169</v>
      </c>
      <c r="L454" s="23">
        <v>41246</v>
      </c>
      <c r="M454" s="24" t="str">
        <f>[5]!YBHIST($L$1,L454,"LMMOAS","sec","")</f>
        <v>E</v>
      </c>
      <c r="N454" s="24">
        <v>447.60180700000001</v>
      </c>
    </row>
    <row r="455" spans="1:14" x14ac:dyDescent="0.25">
      <c r="A455" s="23">
        <v>41247</v>
      </c>
      <c r="B455" s="99">
        <f t="shared" si="7"/>
        <v>461.79840100000001</v>
      </c>
      <c r="C455" s="28">
        <f>VLOOKUP(RefiUniverseIOSOASTable[[#This Row],[Date]],G:H,2,0)</f>
        <v>0.87700460999999996</v>
      </c>
      <c r="G455" s="29">
        <v>41205</v>
      </c>
      <c r="H455" s="30">
        <v>0.85289437999999995</v>
      </c>
      <c r="L455" s="23">
        <v>41247</v>
      </c>
      <c r="M455" s="24" t="str">
        <f>[5]!YBHIST($L$1,L455,"LMMOAS","sec","")</f>
        <v>E</v>
      </c>
      <c r="N455" s="24">
        <v>461.79840100000001</v>
      </c>
    </row>
    <row r="456" spans="1:14" x14ac:dyDescent="0.25">
      <c r="A456" s="23">
        <v>41248</v>
      </c>
      <c r="B456" s="99">
        <f t="shared" si="7"/>
        <v>509.06100500000002</v>
      </c>
      <c r="C456" s="28">
        <f>VLOOKUP(RefiUniverseIOSOASTable[[#This Row],[Date]],G:H,2,0)</f>
        <v>0.85795591999999998</v>
      </c>
      <c r="G456" s="29">
        <v>41206</v>
      </c>
      <c r="H456" s="30">
        <v>0.87805053</v>
      </c>
      <c r="L456" s="23">
        <v>41248</v>
      </c>
      <c r="M456" s="24" t="str">
        <f>[5]!YBHIST($L$1,L456,"LMMOAS","sec","")</f>
        <v>E</v>
      </c>
      <c r="N456" s="24">
        <v>509.06100500000002</v>
      </c>
    </row>
    <row r="457" spans="1:14" x14ac:dyDescent="0.25">
      <c r="A457" s="23">
        <v>41249</v>
      </c>
      <c r="B457" s="99">
        <f t="shared" si="7"/>
        <v>508.70831299999998</v>
      </c>
      <c r="C457" s="28">
        <f>VLOOKUP(RefiUniverseIOSOASTable[[#This Row],[Date]],G:H,2,0)</f>
        <v>0.85595653999999999</v>
      </c>
      <c r="G457" s="29">
        <v>41207</v>
      </c>
      <c r="H457" s="30">
        <v>0.85334756</v>
      </c>
      <c r="L457" s="23">
        <v>41249</v>
      </c>
      <c r="M457" s="24" t="str">
        <f>[5]!YBHIST($L$1,L457,"LMMOAS","sec","")</f>
        <v>E</v>
      </c>
      <c r="N457" s="24">
        <v>508.70831299999998</v>
      </c>
    </row>
    <row r="458" spans="1:14" x14ac:dyDescent="0.25">
      <c r="A458" s="23">
        <v>41250</v>
      </c>
      <c r="B458" s="99">
        <f t="shared" si="7"/>
        <v>497.20111100000003</v>
      </c>
      <c r="C458" s="28">
        <f>VLOOKUP(RefiUniverseIOSOASTable[[#This Row],[Date]],G:H,2,0)</f>
        <v>0.83749757000000002</v>
      </c>
      <c r="G458" s="29">
        <v>41208</v>
      </c>
      <c r="H458" s="30">
        <v>0.87864578999999998</v>
      </c>
      <c r="L458" s="23">
        <v>41250</v>
      </c>
      <c r="M458" s="24" t="str">
        <f>[5]!YBHIST($L$1,L458,"LMMOAS","sec","")</f>
        <v>E</v>
      </c>
      <c r="N458" s="24">
        <v>497.20111100000003</v>
      </c>
    </row>
    <row r="459" spans="1:14" x14ac:dyDescent="0.25">
      <c r="A459" s="23">
        <v>41253</v>
      </c>
      <c r="B459" s="99">
        <f t="shared" si="7"/>
        <v>487.79708900000003</v>
      </c>
      <c r="C459" s="28">
        <f>VLOOKUP(RefiUniverseIOSOASTable[[#This Row],[Date]],G:H,2,0)</f>
        <v>0.83956934999999999</v>
      </c>
      <c r="G459" s="29">
        <v>41211</v>
      </c>
      <c r="H459" s="30">
        <v>0.89451453000000003</v>
      </c>
      <c r="L459" s="23">
        <v>41253</v>
      </c>
      <c r="M459" s="24" t="str">
        <f>[5]!YBHIST($L$1,L459,"LMMOAS","sec","")</f>
        <v>E</v>
      </c>
      <c r="N459" s="24">
        <v>487.79708900000003</v>
      </c>
    </row>
    <row r="460" spans="1:14" x14ac:dyDescent="0.25">
      <c r="A460" s="23">
        <v>41254</v>
      </c>
      <c r="B460" s="99">
        <f t="shared" si="7"/>
        <v>495.26080300000001</v>
      </c>
      <c r="C460" s="28">
        <f>VLOOKUP(RefiUniverseIOSOASTable[[#This Row],[Date]],G:H,2,0)</f>
        <v>0.83968761000000003</v>
      </c>
      <c r="G460" s="29">
        <v>41213</v>
      </c>
      <c r="H460" s="30">
        <v>0.89827016000000004</v>
      </c>
      <c r="L460" s="23">
        <v>41254</v>
      </c>
      <c r="M460" s="24" t="str">
        <f>[5]!YBHIST($L$1,L460,"LMMOAS","sec","")</f>
        <v>E</v>
      </c>
      <c r="N460" s="24">
        <v>495.26080300000001</v>
      </c>
    </row>
    <row r="461" spans="1:14" x14ac:dyDescent="0.25">
      <c r="A461" s="23">
        <v>41255</v>
      </c>
      <c r="B461" s="99">
        <f t="shared" si="7"/>
        <v>512.666382</v>
      </c>
      <c r="C461" s="28">
        <f>VLOOKUP(RefiUniverseIOSOASTable[[#This Row],[Date]],G:H,2,0)</f>
        <v>0.85780168999999995</v>
      </c>
      <c r="G461" s="29">
        <v>41214</v>
      </c>
      <c r="H461" s="30">
        <v>0.85273505000000005</v>
      </c>
      <c r="L461" s="23">
        <v>41255</v>
      </c>
      <c r="M461" s="24" t="str">
        <f>[5]!YBHIST($L$1,L461,"LMMOAS","sec","")</f>
        <v>E</v>
      </c>
      <c r="N461" s="24">
        <v>512.666382</v>
      </c>
    </row>
    <row r="462" spans="1:14" x14ac:dyDescent="0.25">
      <c r="A462" s="23">
        <v>41256</v>
      </c>
      <c r="B462" s="99">
        <f t="shared" si="7"/>
        <v>496.30120799999997</v>
      </c>
      <c r="C462" s="28">
        <f>VLOOKUP(RefiUniverseIOSOASTable[[#This Row],[Date]],G:H,2,0)</f>
        <v>0.85712069000000002</v>
      </c>
      <c r="G462" s="29">
        <v>41215</v>
      </c>
      <c r="H462" s="30">
        <v>0.86962026999999997</v>
      </c>
      <c r="L462" s="23">
        <v>41256</v>
      </c>
      <c r="M462" s="24" t="str">
        <f>[5]!YBHIST($L$1,L462,"LMMOAS","sec","")</f>
        <v>E</v>
      </c>
      <c r="N462" s="24">
        <v>496.30120799999997</v>
      </c>
    </row>
    <row r="463" spans="1:14" x14ac:dyDescent="0.25">
      <c r="A463" s="23">
        <v>41257</v>
      </c>
      <c r="B463" s="99">
        <f t="shared" si="7"/>
        <v>496.901794</v>
      </c>
      <c r="C463" s="28">
        <f>VLOOKUP(RefiUniverseIOSOASTable[[#This Row],[Date]],G:H,2,0)</f>
        <v>0.85774278999999998</v>
      </c>
      <c r="G463" s="29">
        <v>41218</v>
      </c>
      <c r="H463" s="30">
        <v>0.87267910999999998</v>
      </c>
      <c r="L463" s="23">
        <v>41257</v>
      </c>
      <c r="M463" s="24" t="str">
        <f>[5]!YBHIST($L$1,L463,"LMMOAS","sec","")</f>
        <v>E</v>
      </c>
      <c r="N463" s="24">
        <v>496.901794</v>
      </c>
    </row>
    <row r="464" spans="1:14" x14ac:dyDescent="0.25">
      <c r="A464" s="23">
        <v>41260</v>
      </c>
      <c r="B464" s="99">
        <f t="shared" si="7"/>
        <v>496.850098</v>
      </c>
      <c r="C464" s="28">
        <f>VLOOKUP(RefiUniverseIOSOASTable[[#This Row],[Date]],G:H,2,0)</f>
        <v>0.85705458999999995</v>
      </c>
      <c r="G464" s="29">
        <v>41219</v>
      </c>
      <c r="H464" s="30">
        <v>0.85151178000000005</v>
      </c>
      <c r="L464" s="23">
        <v>41260</v>
      </c>
      <c r="M464" s="24" t="str">
        <f>[5]!YBHIST($L$1,L464,"LMMOAS","sec","")</f>
        <v>E</v>
      </c>
      <c r="N464" s="24">
        <v>496.850098</v>
      </c>
    </row>
    <row r="465" spans="1:14" x14ac:dyDescent="0.25">
      <c r="A465" s="23">
        <v>41261</v>
      </c>
      <c r="B465" s="99">
        <f t="shared" si="7"/>
        <v>499.73190299999999</v>
      </c>
      <c r="C465" s="28">
        <f>VLOOKUP(RefiUniverseIOSOASTable[[#This Row],[Date]],G:H,2,0)</f>
        <v>0.83695012000000002</v>
      </c>
      <c r="G465" s="29">
        <v>41220</v>
      </c>
      <c r="H465" s="30">
        <v>0.89071542000000004</v>
      </c>
      <c r="L465" s="23">
        <v>41261</v>
      </c>
      <c r="M465" s="24" t="str">
        <f>[5]!YBHIST($L$1,L465,"LMMOAS","sec","")</f>
        <v>E</v>
      </c>
      <c r="N465" s="24">
        <v>499.73190299999999</v>
      </c>
    </row>
    <row r="466" spans="1:14" x14ac:dyDescent="0.25">
      <c r="A466" s="23">
        <v>41262</v>
      </c>
      <c r="B466" s="99">
        <f t="shared" si="7"/>
        <v>499.44241299999999</v>
      </c>
      <c r="C466" s="28">
        <f>VLOOKUP(RefiUniverseIOSOASTable[[#This Row],[Date]],G:H,2,0)</f>
        <v>0.85545382000000003</v>
      </c>
      <c r="G466" s="29">
        <v>41221</v>
      </c>
      <c r="H466" s="30">
        <v>0.89197678000000002</v>
      </c>
      <c r="L466" s="23">
        <v>41262</v>
      </c>
      <c r="M466" s="24" t="str">
        <f>[5]!YBHIST($L$1,L466,"LMMOAS","sec","")</f>
        <v>E</v>
      </c>
      <c r="N466" s="24">
        <v>499.44241299999999</v>
      </c>
    </row>
    <row r="467" spans="1:14" x14ac:dyDescent="0.25">
      <c r="A467" s="23">
        <v>41263</v>
      </c>
      <c r="B467" s="99">
        <f t="shared" si="7"/>
        <v>507.09789999999998</v>
      </c>
      <c r="C467" s="28">
        <f>VLOOKUP(RefiUniverseIOSOASTable[[#This Row],[Date]],G:H,2,0)</f>
        <v>0.85746310000000003</v>
      </c>
      <c r="G467" s="29">
        <v>41222</v>
      </c>
      <c r="H467" s="30">
        <v>0.89188500999999998</v>
      </c>
      <c r="L467" s="23">
        <v>41263</v>
      </c>
      <c r="M467" s="24" t="str">
        <f>[5]!YBHIST($L$1,L467,"LMMOAS","sec","")</f>
        <v>E</v>
      </c>
      <c r="N467" s="24">
        <v>507.09789999999998</v>
      </c>
    </row>
    <row r="468" spans="1:14" x14ac:dyDescent="0.25">
      <c r="A468" s="23">
        <v>41264</v>
      </c>
      <c r="B468" s="99">
        <f t="shared" si="7"/>
        <v>525.70159899999999</v>
      </c>
      <c r="C468" s="28">
        <f>VLOOKUP(RefiUniverseIOSOASTable[[#This Row],[Date]],G:H,2,0)</f>
        <v>0.87616083</v>
      </c>
      <c r="G468" s="29">
        <v>41226</v>
      </c>
      <c r="H468" s="30">
        <v>0.89124130000000001</v>
      </c>
      <c r="L468" s="23">
        <v>41264</v>
      </c>
      <c r="M468" s="24" t="str">
        <f>[5]!YBHIST($L$1,L468,"LMMOAS","sec","")</f>
        <v>E</v>
      </c>
      <c r="N468" s="24">
        <v>525.70159899999999</v>
      </c>
    </row>
    <row r="469" spans="1:14" x14ac:dyDescent="0.25">
      <c r="A469" s="23">
        <v>41267</v>
      </c>
      <c r="B469" s="99">
        <f t="shared" si="7"/>
        <v>534.29370100000006</v>
      </c>
      <c r="C469" s="28">
        <f>VLOOKUP(RefiUniverseIOSOASTable[[#This Row],[Date]],G:H,2,0)</f>
        <v>0.85790555999999996</v>
      </c>
      <c r="G469" s="29">
        <v>41227</v>
      </c>
      <c r="H469" s="30">
        <v>0.85409685999999996</v>
      </c>
      <c r="L469" s="23">
        <v>41267</v>
      </c>
      <c r="M469" s="24" t="str">
        <f>[5]!YBHIST($L$1,L469,"LMMOAS","sec","")</f>
        <v>E</v>
      </c>
      <c r="N469" s="24">
        <v>534.29370100000006</v>
      </c>
    </row>
    <row r="470" spans="1:14" x14ac:dyDescent="0.25">
      <c r="A470" s="23">
        <v>41269</v>
      </c>
      <c r="B470" s="99">
        <f t="shared" si="7"/>
        <v>530.948486</v>
      </c>
      <c r="C470" s="28">
        <f>VLOOKUP(RefiUniverseIOSOASTable[[#This Row],[Date]],G:H,2,0)</f>
        <v>0.85844514000000005</v>
      </c>
      <c r="G470" s="29">
        <v>41228</v>
      </c>
      <c r="H470" s="30">
        <v>0.87189240000000001</v>
      </c>
      <c r="L470" s="23">
        <v>41269</v>
      </c>
      <c r="M470" s="24" t="str">
        <f>[5]!YBHIST($L$1,L470,"LMMOAS","sec","")</f>
        <v>E</v>
      </c>
      <c r="N470" s="24">
        <v>530.948486</v>
      </c>
    </row>
    <row r="471" spans="1:14" x14ac:dyDescent="0.25">
      <c r="A471" s="23">
        <v>41270</v>
      </c>
      <c r="B471" s="99">
        <f t="shared" si="7"/>
        <v>537.15277100000003</v>
      </c>
      <c r="C471" s="28">
        <f>VLOOKUP(RefiUniverseIOSOASTable[[#This Row],[Date]],G:H,2,0)</f>
        <v>0.87731868999999996</v>
      </c>
      <c r="G471" s="29">
        <v>41229</v>
      </c>
      <c r="H471" s="30">
        <v>0.89150189999999996</v>
      </c>
      <c r="L471" s="23">
        <v>41270</v>
      </c>
      <c r="M471" s="24" t="str">
        <f>[5]!YBHIST($L$1,L471,"LMMOAS","sec","")</f>
        <v>E</v>
      </c>
      <c r="N471" s="24">
        <v>537.15277100000003</v>
      </c>
    </row>
    <row r="472" spans="1:14" x14ac:dyDescent="0.25">
      <c r="A472" s="23">
        <v>41271</v>
      </c>
      <c r="B472" s="99">
        <f t="shared" si="7"/>
        <v>531.53991699999995</v>
      </c>
      <c r="C472" s="28">
        <f>VLOOKUP(RefiUniverseIOSOASTable[[#This Row],[Date]],G:H,2,0)</f>
        <v>0.87615363999999996</v>
      </c>
      <c r="G472" s="29">
        <v>41232</v>
      </c>
      <c r="H472" s="30">
        <v>0.87352861999999998</v>
      </c>
      <c r="L472" s="23">
        <v>41271</v>
      </c>
      <c r="M472" s="24" t="str">
        <f>[5]!YBHIST($L$1,L472,"LMMOAS","sec","")</f>
        <v>E</v>
      </c>
      <c r="N472" s="24">
        <v>531.53991699999995</v>
      </c>
    </row>
    <row r="473" spans="1:14" x14ac:dyDescent="0.25">
      <c r="A473" s="23">
        <v>41274</v>
      </c>
      <c r="B473" s="99">
        <f t="shared" si="7"/>
        <v>548.32458499999996</v>
      </c>
      <c r="C473" s="28">
        <f>VLOOKUP(RefiUniverseIOSOASTable[[#This Row],[Date]],G:H,2,0)</f>
        <v>0.85940830000000001</v>
      </c>
      <c r="G473" s="29">
        <v>41233</v>
      </c>
      <c r="H473" s="30">
        <v>0.85326895000000003</v>
      </c>
      <c r="L473" s="23">
        <v>41274</v>
      </c>
      <c r="M473" s="24" t="str">
        <f>[5]!YBHIST($L$1,L473,"LMMOAS","sec","")</f>
        <v>E</v>
      </c>
      <c r="N473" s="24">
        <v>548.32458499999996</v>
      </c>
    </row>
    <row r="474" spans="1:14" x14ac:dyDescent="0.25">
      <c r="A474" s="23">
        <v>41276</v>
      </c>
      <c r="B474" s="99">
        <f t="shared" si="7"/>
        <v>537.22491500000001</v>
      </c>
      <c r="C474" s="28">
        <f>VLOOKUP(RefiUniverseIOSOASTable[[#This Row],[Date]],G:H,2,0)</f>
        <v>0.81988704999999995</v>
      </c>
      <c r="G474" s="29">
        <v>41234</v>
      </c>
      <c r="H474" s="30">
        <v>0.85407281000000002</v>
      </c>
      <c r="L474" s="23">
        <v>41276</v>
      </c>
      <c r="M474" s="24" t="str">
        <f>[5]!YBHIST($L$1,L474,"LMMOAS","sec","")</f>
        <v>E</v>
      </c>
      <c r="N474" s="24">
        <v>537.22491500000001</v>
      </c>
    </row>
    <row r="475" spans="1:14" x14ac:dyDescent="0.25">
      <c r="A475" s="23">
        <v>41277</v>
      </c>
      <c r="B475" s="99">
        <f t="shared" si="7"/>
        <v>515.91803000000004</v>
      </c>
      <c r="C475" s="28">
        <f>VLOOKUP(RefiUniverseIOSOASTable[[#This Row],[Date]],G:H,2,0)</f>
        <v>0.77527219000000003</v>
      </c>
      <c r="G475" s="29">
        <v>41236</v>
      </c>
      <c r="H475" s="30">
        <v>0.85324957000000001</v>
      </c>
      <c r="L475" s="23">
        <v>41277</v>
      </c>
      <c r="M475" s="24" t="str">
        <f>[5]!YBHIST($L$1,L475,"LMMOAS","sec","")</f>
        <v>E</v>
      </c>
      <c r="N475" s="24">
        <v>515.91803000000004</v>
      </c>
    </row>
    <row r="476" spans="1:14" x14ac:dyDescent="0.25">
      <c r="A476" s="23">
        <v>41278</v>
      </c>
      <c r="B476" s="99">
        <f t="shared" si="7"/>
        <v>505.35791</v>
      </c>
      <c r="C476" s="28">
        <f>VLOOKUP(RefiUniverseIOSOASTable[[#This Row],[Date]],G:H,2,0)</f>
        <v>0.77391135</v>
      </c>
      <c r="G476" s="29">
        <v>41239</v>
      </c>
      <c r="H476" s="30">
        <v>0.87267976999999997</v>
      </c>
      <c r="L476" s="23">
        <v>41278</v>
      </c>
      <c r="M476" s="24" t="str">
        <f>[5]!YBHIST($L$1,L476,"LMMOAS","sec","")</f>
        <v>E</v>
      </c>
      <c r="N476" s="24">
        <v>505.35791</v>
      </c>
    </row>
    <row r="477" spans="1:14" x14ac:dyDescent="0.25">
      <c r="A477" s="23">
        <v>41281</v>
      </c>
      <c r="B477" s="99">
        <f t="shared" si="7"/>
        <v>506.56811499999998</v>
      </c>
      <c r="C477" s="28">
        <f>VLOOKUP(RefiUniverseIOSOASTable[[#This Row],[Date]],G:H,2,0)</f>
        <v>0.79025290000000004</v>
      </c>
      <c r="G477" s="29">
        <v>41240</v>
      </c>
      <c r="H477" s="30">
        <v>0.90125754000000002</v>
      </c>
      <c r="L477" s="23">
        <v>41281</v>
      </c>
      <c r="M477" s="24" t="str">
        <f>[5]!YBHIST($L$1,L477,"LMMOAS","sec","")</f>
        <v>E</v>
      </c>
      <c r="N477" s="24">
        <v>506.56811499999998</v>
      </c>
    </row>
    <row r="478" spans="1:14" x14ac:dyDescent="0.25">
      <c r="A478" s="23">
        <v>41282</v>
      </c>
      <c r="B478" s="99">
        <f t="shared" si="7"/>
        <v>534.92401099999995</v>
      </c>
      <c r="C478" s="28">
        <f>VLOOKUP(RefiUniverseIOSOASTable[[#This Row],[Date]],G:H,2,0)</f>
        <v>0.79314430000000002</v>
      </c>
      <c r="G478" s="29">
        <v>41241</v>
      </c>
      <c r="H478" s="30">
        <v>0.89156137000000002</v>
      </c>
      <c r="L478" s="23">
        <v>41282</v>
      </c>
      <c r="M478" s="24" t="str">
        <f>[5]!YBHIST($L$1,L478,"LMMOAS","sec","")</f>
        <v>E</v>
      </c>
      <c r="N478" s="24">
        <v>534.92401099999995</v>
      </c>
    </row>
    <row r="479" spans="1:14" x14ac:dyDescent="0.25">
      <c r="A479" s="23">
        <v>41283</v>
      </c>
      <c r="B479" s="99">
        <f t="shared" si="7"/>
        <v>541.43518099999994</v>
      </c>
      <c r="C479" s="28">
        <f>VLOOKUP(RefiUniverseIOSOASTable[[#This Row],[Date]],G:H,2,0)</f>
        <v>0.83886711000000003</v>
      </c>
      <c r="G479" s="29">
        <v>41242</v>
      </c>
      <c r="H479" s="30">
        <v>0.89026059000000002</v>
      </c>
      <c r="L479" s="23">
        <v>41283</v>
      </c>
      <c r="M479" s="24" t="str">
        <f>[5]!YBHIST($L$1,L479,"LMMOAS","sec","")</f>
        <v>E</v>
      </c>
      <c r="N479" s="24">
        <v>541.43518099999994</v>
      </c>
    </row>
    <row r="480" spans="1:14" x14ac:dyDescent="0.25">
      <c r="A480" s="23">
        <v>41284</v>
      </c>
      <c r="B480" s="99">
        <f t="shared" si="7"/>
        <v>533.29400599999997</v>
      </c>
      <c r="C480" s="28">
        <f>VLOOKUP(RefiUniverseIOSOASTable[[#This Row],[Date]],G:H,2,0)</f>
        <v>0.81989962999999999</v>
      </c>
      <c r="G480" s="29">
        <v>41243</v>
      </c>
      <c r="H480" s="30">
        <v>0.89026059000000002</v>
      </c>
      <c r="L480" s="23">
        <v>41284</v>
      </c>
      <c r="M480" s="24" t="str">
        <f>[5]!YBHIST($L$1,L480,"LMMOAS","sec","")</f>
        <v>E</v>
      </c>
      <c r="N480" s="24">
        <v>533.29400599999997</v>
      </c>
    </row>
    <row r="481" spans="1:14" x14ac:dyDescent="0.25">
      <c r="A481" s="23">
        <v>41285</v>
      </c>
      <c r="B481" s="99">
        <f t="shared" si="7"/>
        <v>533.34899900000005</v>
      </c>
      <c r="C481" s="28">
        <f>VLOOKUP(RefiUniverseIOSOASTable[[#This Row],[Date]],G:H,2,0)</f>
        <v>0.83689486000000002</v>
      </c>
      <c r="G481" s="29">
        <v>41246</v>
      </c>
      <c r="H481" s="30">
        <v>0.87614937000000004</v>
      </c>
      <c r="L481" s="23">
        <v>41285</v>
      </c>
      <c r="M481" s="24" t="str">
        <f>[5]!YBHIST($L$1,L481,"LMMOAS","sec","")</f>
        <v>E</v>
      </c>
      <c r="N481" s="24">
        <v>533.34899900000005</v>
      </c>
    </row>
    <row r="482" spans="1:14" x14ac:dyDescent="0.25">
      <c r="A482" s="23">
        <v>41288</v>
      </c>
      <c r="B482" s="99">
        <f t="shared" si="7"/>
        <v>528.99530000000004</v>
      </c>
      <c r="C482" s="28">
        <f>VLOOKUP(RefiUniverseIOSOASTable[[#This Row],[Date]],G:H,2,0)</f>
        <v>0.83767058999999999</v>
      </c>
      <c r="G482" s="29">
        <v>41247</v>
      </c>
      <c r="H482" s="30">
        <v>0.87700460999999996</v>
      </c>
      <c r="L482" s="23">
        <v>41288</v>
      </c>
      <c r="M482" s="24" t="str">
        <f>[5]!YBHIST($L$1,L482,"LMMOAS","sec","")</f>
        <v>E</v>
      </c>
      <c r="N482" s="24">
        <v>528.99530000000004</v>
      </c>
    </row>
    <row r="483" spans="1:14" x14ac:dyDescent="0.25">
      <c r="A483" s="23">
        <v>41289</v>
      </c>
      <c r="B483" s="99">
        <f t="shared" si="7"/>
        <v>546.03057899999999</v>
      </c>
      <c r="C483" s="28">
        <f>VLOOKUP(RefiUniverseIOSOASTable[[#This Row],[Date]],G:H,2,0)</f>
        <v>0.83632165999999997</v>
      </c>
      <c r="G483" s="29">
        <v>41248</v>
      </c>
      <c r="H483" s="30">
        <v>0.85795591999999998</v>
      </c>
      <c r="L483" s="23">
        <v>41289</v>
      </c>
      <c r="M483" s="24" t="str">
        <f>[5]!YBHIST($L$1,L483,"LMMOAS","sec","")</f>
        <v>E</v>
      </c>
      <c r="N483" s="24">
        <v>546.03057899999999</v>
      </c>
    </row>
    <row r="484" spans="1:14" x14ac:dyDescent="0.25">
      <c r="A484" s="23">
        <v>41290</v>
      </c>
      <c r="B484" s="99">
        <f t="shared" si="7"/>
        <v>537.03900099999998</v>
      </c>
      <c r="C484" s="28">
        <f>VLOOKUP(RefiUniverseIOSOASTable[[#This Row],[Date]],G:H,2,0)</f>
        <v>0.83632165999999997</v>
      </c>
      <c r="G484" s="29">
        <v>41249</v>
      </c>
      <c r="H484" s="30">
        <v>0.85595653999999999</v>
      </c>
      <c r="L484" s="23">
        <v>41290</v>
      </c>
      <c r="M484" s="24" t="str">
        <f>[5]!YBHIST($L$1,L484,"LMMOAS","sec","")</f>
        <v>E</v>
      </c>
      <c r="N484" s="24">
        <v>537.03900099999998</v>
      </c>
    </row>
    <row r="485" spans="1:14" x14ac:dyDescent="0.25">
      <c r="A485" s="23">
        <v>41291</v>
      </c>
      <c r="B485" s="99">
        <f t="shared" si="7"/>
        <v>532.76092500000004</v>
      </c>
      <c r="C485" s="28">
        <f>VLOOKUP(RefiUniverseIOSOASTable[[#This Row],[Date]],G:H,2,0)</f>
        <v>0.79533953999999996</v>
      </c>
      <c r="G485" s="29">
        <v>41250</v>
      </c>
      <c r="H485" s="30">
        <v>0.83749757000000002</v>
      </c>
      <c r="L485" s="23">
        <v>41291</v>
      </c>
      <c r="M485" s="24" t="str">
        <f>[5]!YBHIST($L$1,L485,"LMMOAS","sec","")</f>
        <v>E</v>
      </c>
      <c r="N485" s="24">
        <v>532.76092500000004</v>
      </c>
    </row>
    <row r="486" spans="1:14" x14ac:dyDescent="0.25">
      <c r="A486" s="23">
        <v>41292</v>
      </c>
      <c r="B486" s="99">
        <f t="shared" si="7"/>
        <v>523.73211700000002</v>
      </c>
      <c r="C486" s="28">
        <f>VLOOKUP(RefiUniverseIOSOASTable[[#This Row],[Date]],G:H,2,0)</f>
        <v>0.81738295000000005</v>
      </c>
      <c r="G486" s="29">
        <v>41253</v>
      </c>
      <c r="H486" s="30">
        <v>0.83956934999999999</v>
      </c>
      <c r="L486" s="23">
        <v>41292</v>
      </c>
      <c r="M486" s="24" t="str">
        <f>[5]!YBHIST($L$1,L486,"LMMOAS","sec","")</f>
        <v>E</v>
      </c>
      <c r="N486" s="24">
        <v>523.73211700000002</v>
      </c>
    </row>
    <row r="487" spans="1:14" x14ac:dyDescent="0.25">
      <c r="A487" s="23">
        <v>41296</v>
      </c>
      <c r="B487" s="99">
        <f t="shared" si="7"/>
        <v>539.84112500000003</v>
      </c>
      <c r="C487" s="28">
        <f>VLOOKUP(RefiUniverseIOSOASTable[[#This Row],[Date]],G:H,2,0)</f>
        <v>0.81624936999999997</v>
      </c>
      <c r="G487" s="29">
        <v>41254</v>
      </c>
      <c r="H487" s="30">
        <v>0.83968761000000003</v>
      </c>
      <c r="L487" s="23">
        <v>41296</v>
      </c>
      <c r="M487" s="24" t="str">
        <f>[5]!YBHIST($L$1,L487,"LMMOAS","sec","")</f>
        <v>E</v>
      </c>
      <c r="N487" s="24">
        <v>539.84112500000003</v>
      </c>
    </row>
    <row r="488" spans="1:14" x14ac:dyDescent="0.25">
      <c r="A488" s="23">
        <v>41297</v>
      </c>
      <c r="B488" s="99">
        <f t="shared" si="7"/>
        <v>544.07849099999999</v>
      </c>
      <c r="C488" s="28">
        <f>VLOOKUP(RefiUniverseIOSOASTable[[#This Row],[Date]],G:H,2,0)</f>
        <v>0.81873593</v>
      </c>
      <c r="G488" s="29">
        <v>41255</v>
      </c>
      <c r="H488" s="30">
        <v>0.85780168999999995</v>
      </c>
      <c r="L488" s="23">
        <v>41297</v>
      </c>
      <c r="M488" s="24" t="str">
        <f>[5]!YBHIST($L$1,L488,"LMMOAS","sec","")</f>
        <v>E</v>
      </c>
      <c r="N488" s="24">
        <v>544.07849099999999</v>
      </c>
    </row>
    <row r="489" spans="1:14" x14ac:dyDescent="0.25">
      <c r="A489" s="23">
        <v>41298</v>
      </c>
      <c r="B489" s="99">
        <f t="shared" si="7"/>
        <v>538.75329599999998</v>
      </c>
      <c r="C489" s="28">
        <f>VLOOKUP(RefiUniverseIOSOASTable[[#This Row],[Date]],G:H,2,0)</f>
        <v>0.81776464000000004</v>
      </c>
      <c r="G489" s="29">
        <v>41256</v>
      </c>
      <c r="H489" s="30">
        <v>0.85712069000000002</v>
      </c>
      <c r="L489" s="23">
        <v>41298</v>
      </c>
      <c r="M489" s="24" t="str">
        <f>[5]!YBHIST($L$1,L489,"LMMOAS","sec","")</f>
        <v>E</v>
      </c>
      <c r="N489" s="24">
        <v>538.75329599999998</v>
      </c>
    </row>
    <row r="490" spans="1:14" x14ac:dyDescent="0.25">
      <c r="A490" s="23">
        <v>41299</v>
      </c>
      <c r="B490" s="99">
        <f t="shared" si="7"/>
        <v>491.72479199999998</v>
      </c>
      <c r="C490" s="28">
        <f>VLOOKUP(RefiUniverseIOSOASTable[[#This Row],[Date]],G:H,2,0)</f>
        <v>0.77123507000000002</v>
      </c>
      <c r="G490" s="29">
        <v>41257</v>
      </c>
      <c r="H490" s="30">
        <v>0.85774278999999998</v>
      </c>
      <c r="L490" s="23">
        <v>41299</v>
      </c>
      <c r="M490" s="24" t="str">
        <f>[5]!YBHIST($L$1,L490,"LMMOAS","sec","")</f>
        <v>E</v>
      </c>
      <c r="N490" s="24">
        <v>491.72479199999998</v>
      </c>
    </row>
    <row r="491" spans="1:14" x14ac:dyDescent="0.25">
      <c r="A491" s="23">
        <v>41302</v>
      </c>
      <c r="B491" s="99">
        <f t="shared" si="7"/>
        <v>488.58358800000002</v>
      </c>
      <c r="C491" s="28">
        <f>VLOOKUP(RefiUniverseIOSOASTable[[#This Row],[Date]],G:H,2,0)</f>
        <v>0.75447496999999997</v>
      </c>
      <c r="G491" s="29">
        <v>41260</v>
      </c>
      <c r="H491" s="30">
        <v>0.85705458999999995</v>
      </c>
      <c r="L491" s="23">
        <v>41302</v>
      </c>
      <c r="M491" s="24" t="str">
        <f>[5]!YBHIST($L$1,L491,"LMMOAS","sec","")</f>
        <v>E</v>
      </c>
      <c r="N491" s="24">
        <v>488.58358800000002</v>
      </c>
    </row>
    <row r="492" spans="1:14" x14ac:dyDescent="0.25">
      <c r="A492" s="23">
        <v>41303</v>
      </c>
      <c r="B492" s="99">
        <f t="shared" si="7"/>
        <v>490.69641100000001</v>
      </c>
      <c r="C492" s="28">
        <f>VLOOKUP(RefiUniverseIOSOASTable[[#This Row],[Date]],G:H,2,0)</f>
        <v>0.75192210000000004</v>
      </c>
      <c r="G492" s="29">
        <v>41261</v>
      </c>
      <c r="H492" s="30">
        <v>0.83695012000000002</v>
      </c>
      <c r="L492" s="23">
        <v>41303</v>
      </c>
      <c r="M492" s="24" t="str">
        <f>[5]!YBHIST($L$1,L492,"LMMOAS","sec","")</f>
        <v>E</v>
      </c>
      <c r="N492" s="24">
        <v>490.69641100000001</v>
      </c>
    </row>
    <row r="493" spans="1:14" x14ac:dyDescent="0.25">
      <c r="A493" s="23">
        <v>41304</v>
      </c>
      <c r="B493" s="99">
        <f t="shared" si="7"/>
        <v>476.41549700000002</v>
      </c>
      <c r="C493" s="28">
        <f>VLOOKUP(RefiUniverseIOSOASTable[[#This Row],[Date]],G:H,2,0)</f>
        <v>0.75491936999999998</v>
      </c>
      <c r="G493" s="29">
        <v>41262</v>
      </c>
      <c r="H493" s="30">
        <v>0.85545382000000003</v>
      </c>
      <c r="L493" s="23">
        <v>41304</v>
      </c>
      <c r="M493" s="24" t="str">
        <f>[5]!YBHIST($L$1,L493,"LMMOAS","sec","")</f>
        <v>E</v>
      </c>
      <c r="N493" s="24">
        <v>476.41549700000002</v>
      </c>
    </row>
    <row r="494" spans="1:14" x14ac:dyDescent="0.25">
      <c r="A494" s="23">
        <v>41305</v>
      </c>
      <c r="B494" s="99">
        <f t="shared" si="7"/>
        <v>487.00070199999999</v>
      </c>
      <c r="C494" s="28">
        <f>VLOOKUP(RefiUniverseIOSOASTable[[#This Row],[Date]],G:H,2,0)</f>
        <v>0.75499759</v>
      </c>
      <c r="G494" s="29">
        <v>41263</v>
      </c>
      <c r="H494" s="30">
        <v>0.85746310000000003</v>
      </c>
      <c r="L494" s="23">
        <v>41305</v>
      </c>
      <c r="M494" s="24" t="str">
        <f>[5]!YBHIST($L$1,L494,"LMMOAS","sec","")</f>
        <v>E</v>
      </c>
      <c r="N494" s="24">
        <v>487.00070199999999</v>
      </c>
    </row>
    <row r="495" spans="1:14" x14ac:dyDescent="0.25">
      <c r="A495" s="23">
        <v>41306</v>
      </c>
      <c r="B495" s="99">
        <f t="shared" si="7"/>
        <v>486.68618800000002</v>
      </c>
      <c r="C495" s="28">
        <f>VLOOKUP(RefiUniverseIOSOASTable[[#This Row],[Date]],G:H,2,0)</f>
        <v>0.73427732000000001</v>
      </c>
      <c r="G495" s="29">
        <v>41264</v>
      </c>
      <c r="H495" s="30">
        <v>0.87616083</v>
      </c>
      <c r="L495" s="23">
        <v>41306</v>
      </c>
      <c r="M495" s="24" t="str">
        <f>[5]!YBHIST($L$1,L495,"LMMOAS","sec","")</f>
        <v>E</v>
      </c>
      <c r="N495" s="24">
        <v>486.68618800000002</v>
      </c>
    </row>
    <row r="496" spans="1:14" x14ac:dyDescent="0.25">
      <c r="A496" s="23">
        <v>41309</v>
      </c>
      <c r="B496" s="99">
        <f t="shared" si="7"/>
        <v>470.776703</v>
      </c>
      <c r="C496" s="28">
        <f>VLOOKUP(RefiUniverseIOSOASTable[[#This Row],[Date]],G:H,2,0)</f>
        <v>0.73714745000000004</v>
      </c>
      <c r="G496" s="29">
        <v>41267</v>
      </c>
      <c r="H496" s="30">
        <v>0.85790555999999996</v>
      </c>
      <c r="L496" s="23">
        <v>41309</v>
      </c>
      <c r="M496" s="24" t="str">
        <f>[5]!YBHIST($L$1,L496,"LMMOAS","sec","")</f>
        <v>E</v>
      </c>
      <c r="N496" s="24">
        <v>470.776703</v>
      </c>
    </row>
    <row r="497" spans="1:14" x14ac:dyDescent="0.25">
      <c r="A497" s="23">
        <v>41310</v>
      </c>
      <c r="B497" s="99">
        <f t="shared" si="7"/>
        <v>446.41970800000001</v>
      </c>
      <c r="C497" s="28">
        <f>VLOOKUP(RefiUniverseIOSOASTable[[#This Row],[Date]],G:H,2,0)</f>
        <v>0.73284349000000004</v>
      </c>
      <c r="G497" s="29">
        <v>41269</v>
      </c>
      <c r="H497" s="30">
        <v>0.85844514000000005</v>
      </c>
      <c r="L497" s="23">
        <v>41310</v>
      </c>
      <c r="M497" s="24" t="str">
        <f>[5]!YBHIST($L$1,L497,"LMMOAS","sec","")</f>
        <v>E</v>
      </c>
      <c r="N497" s="24">
        <v>446.41970800000001</v>
      </c>
    </row>
    <row r="498" spans="1:14" x14ac:dyDescent="0.25">
      <c r="A498" s="23">
        <v>41311</v>
      </c>
      <c r="B498" s="99">
        <f t="shared" si="7"/>
        <v>448.96319599999998</v>
      </c>
      <c r="C498" s="28">
        <f>VLOOKUP(RefiUniverseIOSOASTable[[#This Row],[Date]],G:H,2,0)</f>
        <v>0.75473033</v>
      </c>
      <c r="G498" s="29">
        <v>41270</v>
      </c>
      <c r="H498" s="30">
        <v>0.87731868999999996</v>
      </c>
      <c r="L498" s="23">
        <v>41311</v>
      </c>
      <c r="M498" s="24" t="str">
        <f>[5]!YBHIST($L$1,L498,"LMMOAS","sec","")</f>
        <v>E</v>
      </c>
      <c r="N498" s="24">
        <v>448.96319599999998</v>
      </c>
    </row>
    <row r="499" spans="1:14" x14ac:dyDescent="0.25">
      <c r="A499" s="23">
        <v>41312</v>
      </c>
      <c r="B499" s="99">
        <f t="shared" si="7"/>
        <v>450.426514</v>
      </c>
      <c r="C499" s="28">
        <f>VLOOKUP(RefiUniverseIOSOASTable[[#This Row],[Date]],G:H,2,0)</f>
        <v>0.75482727000000005</v>
      </c>
      <c r="G499" s="29">
        <v>41271</v>
      </c>
      <c r="H499" s="30">
        <v>0.87615363999999996</v>
      </c>
      <c r="L499" s="23">
        <v>41312</v>
      </c>
      <c r="M499" s="24" t="str">
        <f>[5]!YBHIST($L$1,L499,"LMMOAS","sec","")</f>
        <v>E</v>
      </c>
      <c r="N499" s="24">
        <v>450.426514</v>
      </c>
    </row>
    <row r="500" spans="1:14" x14ac:dyDescent="0.25">
      <c r="A500" s="23">
        <v>41313</v>
      </c>
      <c r="B500" s="99">
        <f t="shared" si="7"/>
        <v>451.46679699999999</v>
      </c>
      <c r="C500" s="28">
        <f>VLOOKUP(RefiUniverseIOSOASTable[[#This Row],[Date]],G:H,2,0)</f>
        <v>0.75418580999999996</v>
      </c>
      <c r="G500" s="29">
        <v>41274</v>
      </c>
      <c r="H500" s="30">
        <v>0.85940830000000001</v>
      </c>
      <c r="L500" s="23">
        <v>41313</v>
      </c>
      <c r="M500" s="24" t="str">
        <f>[5]!YBHIST($L$1,L500,"LMMOAS","sec","")</f>
        <v>E</v>
      </c>
      <c r="N500" s="24">
        <v>451.46679699999999</v>
      </c>
    </row>
    <row r="501" spans="1:14" x14ac:dyDescent="0.25">
      <c r="A501" s="23">
        <v>41316</v>
      </c>
      <c r="B501" s="99">
        <f t="shared" si="7"/>
        <v>478.33621199999999</v>
      </c>
      <c r="C501" s="28">
        <f>VLOOKUP(RefiUniverseIOSOASTable[[#This Row],[Date]],G:H,2,0)</f>
        <v>0.75464644000000003</v>
      </c>
      <c r="G501" s="29">
        <v>41276</v>
      </c>
      <c r="H501" s="30">
        <v>0.81988704999999995</v>
      </c>
      <c r="L501" s="23">
        <v>41316</v>
      </c>
      <c r="M501" s="24" t="str">
        <f>[5]!YBHIST($L$1,L501,"LMMOAS","sec","")</f>
        <v>E</v>
      </c>
      <c r="N501" s="24">
        <v>478.33621199999999</v>
      </c>
    </row>
    <row r="502" spans="1:14" x14ac:dyDescent="0.25">
      <c r="A502" s="23">
        <v>41317</v>
      </c>
      <c r="B502" s="99">
        <f t="shared" si="7"/>
        <v>477.54089399999998</v>
      </c>
      <c r="C502" s="28">
        <f>VLOOKUP(RefiUniverseIOSOASTable[[#This Row],[Date]],G:H,2,0)</f>
        <v>0.73621046000000001</v>
      </c>
      <c r="G502" s="29">
        <v>41277</v>
      </c>
      <c r="H502" s="30">
        <v>0.77527219000000003</v>
      </c>
      <c r="L502" s="23">
        <v>41317</v>
      </c>
      <c r="M502" s="24" t="str">
        <f>[5]!YBHIST($L$1,L502,"LMMOAS","sec","")</f>
        <v>E</v>
      </c>
      <c r="N502" s="24">
        <v>477.54089399999998</v>
      </c>
    </row>
    <row r="503" spans="1:14" x14ac:dyDescent="0.25">
      <c r="A503" s="23">
        <v>41318</v>
      </c>
      <c r="B503" s="99">
        <f t="shared" si="7"/>
        <v>476.40798999999998</v>
      </c>
      <c r="C503" s="28">
        <f>VLOOKUP(RefiUniverseIOSOASTable[[#This Row],[Date]],G:H,2,0)</f>
        <v>0.73400697000000004</v>
      </c>
      <c r="G503" s="29">
        <v>41278</v>
      </c>
      <c r="H503" s="30">
        <v>0.77391135</v>
      </c>
      <c r="L503" s="23">
        <v>41318</v>
      </c>
      <c r="M503" s="24" t="str">
        <f>[5]!YBHIST($L$1,L503,"LMMOAS","sec","")</f>
        <v>E</v>
      </c>
      <c r="N503" s="24">
        <v>476.40798999999998</v>
      </c>
    </row>
    <row r="504" spans="1:14" x14ac:dyDescent="0.25">
      <c r="A504" s="23">
        <v>41319</v>
      </c>
      <c r="B504" s="99">
        <f t="shared" si="7"/>
        <v>479.40008499999999</v>
      </c>
      <c r="C504" s="28">
        <f>VLOOKUP(RefiUniverseIOSOASTable[[#This Row],[Date]],G:H,2,0)</f>
        <v>0.75202236</v>
      </c>
      <c r="G504" s="29">
        <v>41281</v>
      </c>
      <c r="H504" s="30">
        <v>0.79025290000000004</v>
      </c>
      <c r="L504" s="23">
        <v>41319</v>
      </c>
      <c r="M504" s="24" t="str">
        <f>[5]!YBHIST($L$1,L504,"LMMOAS","sec","")</f>
        <v>E</v>
      </c>
      <c r="N504" s="24">
        <v>479.40008499999999</v>
      </c>
    </row>
    <row r="505" spans="1:14" x14ac:dyDescent="0.25">
      <c r="A505" s="23">
        <v>41320</v>
      </c>
      <c r="B505" s="99">
        <f t="shared" si="7"/>
        <v>490.98278800000003</v>
      </c>
      <c r="C505" s="28">
        <f>VLOOKUP(RefiUniverseIOSOASTable[[#This Row],[Date]],G:H,2,0)</f>
        <v>0.73621046000000001</v>
      </c>
      <c r="G505" s="29">
        <v>41282</v>
      </c>
      <c r="H505" s="30">
        <v>0.79314430000000002</v>
      </c>
      <c r="L505" s="23">
        <v>41320</v>
      </c>
      <c r="M505" s="24" t="str">
        <f>[5]!YBHIST($L$1,L505,"LMMOAS","sec","")</f>
        <v>E</v>
      </c>
      <c r="N505" s="24">
        <v>490.98278800000003</v>
      </c>
    </row>
    <row r="506" spans="1:14" x14ac:dyDescent="0.25">
      <c r="A506" s="23">
        <v>41324</v>
      </c>
      <c r="B506" s="99">
        <f t="shared" si="7"/>
        <v>523.18981900000006</v>
      </c>
      <c r="C506" s="28">
        <f>VLOOKUP(RefiUniverseIOSOASTable[[#This Row],[Date]],G:H,2,0)</f>
        <v>0.73538749999999997</v>
      </c>
      <c r="G506" s="29">
        <v>41283</v>
      </c>
      <c r="H506" s="30">
        <v>0.83886711000000003</v>
      </c>
      <c r="L506" s="23">
        <v>41324</v>
      </c>
      <c r="M506" s="24" t="str">
        <f>[5]!YBHIST($L$1,L506,"LMMOAS","sec","")</f>
        <v>E</v>
      </c>
      <c r="N506" s="24">
        <v>523.18981900000006</v>
      </c>
    </row>
    <row r="507" spans="1:14" x14ac:dyDescent="0.25">
      <c r="A507" s="23">
        <v>41325</v>
      </c>
      <c r="B507" s="99">
        <f t="shared" si="7"/>
        <v>523.54882799999996</v>
      </c>
      <c r="C507" s="28">
        <f>VLOOKUP(RefiUniverseIOSOASTable[[#This Row],[Date]],G:H,2,0)</f>
        <v>0.73575073000000002</v>
      </c>
      <c r="G507" s="29">
        <v>41284</v>
      </c>
      <c r="H507" s="30">
        <v>0.81989962999999999</v>
      </c>
      <c r="L507" s="23">
        <v>41325</v>
      </c>
      <c r="M507" s="24" t="str">
        <f>[5]!YBHIST($L$1,L507,"LMMOAS","sec","")</f>
        <v>E</v>
      </c>
      <c r="N507" s="24">
        <v>523.54882799999996</v>
      </c>
    </row>
    <row r="508" spans="1:14" x14ac:dyDescent="0.25">
      <c r="A508" s="23">
        <v>41326</v>
      </c>
      <c r="B508" s="99">
        <f t="shared" si="7"/>
        <v>540.18280000000004</v>
      </c>
      <c r="C508" s="28">
        <f>VLOOKUP(RefiUniverseIOSOASTable[[#This Row],[Date]],G:H,2,0)</f>
        <v>0.73694165</v>
      </c>
      <c r="G508" s="29">
        <v>41285</v>
      </c>
      <c r="H508" s="30">
        <v>0.83689486000000002</v>
      </c>
      <c r="L508" s="23">
        <v>41326</v>
      </c>
      <c r="M508" s="24" t="str">
        <f>[5]!YBHIST($L$1,L508,"LMMOAS","sec","")</f>
        <v>E</v>
      </c>
      <c r="N508" s="24">
        <v>540.18280000000004</v>
      </c>
    </row>
    <row r="509" spans="1:14" x14ac:dyDescent="0.25">
      <c r="A509" s="23">
        <v>41327</v>
      </c>
      <c r="B509" s="99">
        <f t="shared" si="7"/>
        <v>530.26147500000002</v>
      </c>
      <c r="C509" s="28">
        <f>VLOOKUP(RefiUniverseIOSOASTable[[#This Row],[Date]],G:H,2,0)</f>
        <v>0.73694188000000005</v>
      </c>
      <c r="G509" s="29">
        <v>41288</v>
      </c>
      <c r="H509" s="30">
        <v>0.83767058999999999</v>
      </c>
      <c r="L509" s="23">
        <v>41327</v>
      </c>
      <c r="M509" s="24" t="str">
        <f>[5]!YBHIST($L$1,L509,"LMMOAS","sec","")</f>
        <v>E</v>
      </c>
      <c r="N509" s="24">
        <v>530.26147500000002</v>
      </c>
    </row>
    <row r="510" spans="1:14" x14ac:dyDescent="0.25">
      <c r="A510" s="23">
        <v>41330</v>
      </c>
      <c r="B510" s="99">
        <f t="shared" si="7"/>
        <v>544.89648399999999</v>
      </c>
      <c r="C510" s="28">
        <f>VLOOKUP(RefiUniverseIOSOASTable[[#This Row],[Date]],G:H,2,0)</f>
        <v>0.75608094000000003</v>
      </c>
      <c r="G510" s="29">
        <v>41289</v>
      </c>
      <c r="H510" s="30">
        <v>0.83632165999999997</v>
      </c>
      <c r="L510" s="23">
        <v>41330</v>
      </c>
      <c r="M510" s="24" t="str">
        <f>[5]!YBHIST($L$1,L510,"LMMOAS","sec","")</f>
        <v>E</v>
      </c>
      <c r="N510" s="24">
        <v>544.89648399999999</v>
      </c>
    </row>
    <row r="511" spans="1:14" x14ac:dyDescent="0.25">
      <c r="A511" s="23">
        <v>41331</v>
      </c>
      <c r="B511" s="99">
        <f t="shared" si="7"/>
        <v>548.72937000000002</v>
      </c>
      <c r="C511" s="28">
        <f>VLOOKUP(RefiUniverseIOSOASTable[[#This Row],[Date]],G:H,2,0)</f>
        <v>0.77121832999999995</v>
      </c>
      <c r="G511" s="29">
        <v>41290</v>
      </c>
      <c r="H511" s="30">
        <v>0.83632165999999997</v>
      </c>
      <c r="L511" s="23">
        <v>41331</v>
      </c>
      <c r="M511" s="24" t="str">
        <f>[5]!YBHIST($L$1,L511,"LMMOAS","sec","")</f>
        <v>E</v>
      </c>
      <c r="N511" s="24">
        <v>548.72937000000002</v>
      </c>
    </row>
    <row r="512" spans="1:14" x14ac:dyDescent="0.25">
      <c r="A512" s="23">
        <v>41332</v>
      </c>
      <c r="B512" s="99">
        <f t="shared" si="7"/>
        <v>548.00591999999995</v>
      </c>
      <c r="C512" s="28">
        <f>VLOOKUP(RefiUniverseIOSOASTable[[#This Row],[Date]],G:H,2,0)</f>
        <v>0.75600491999999997</v>
      </c>
      <c r="G512" s="29">
        <v>41291</v>
      </c>
      <c r="H512" s="30">
        <v>0.79533953999999996</v>
      </c>
      <c r="L512" s="23">
        <v>41332</v>
      </c>
      <c r="M512" s="24" t="str">
        <f>[5]!YBHIST($L$1,L512,"LMMOAS","sec","")</f>
        <v>E</v>
      </c>
      <c r="N512" s="24">
        <v>548.00591999999995</v>
      </c>
    </row>
    <row r="513" spans="1:14" x14ac:dyDescent="0.25">
      <c r="A513" s="23">
        <v>41333</v>
      </c>
      <c r="B513" s="99">
        <f t="shared" si="7"/>
        <v>517.53558299999997</v>
      </c>
      <c r="C513" s="28">
        <f>VLOOKUP(RefiUniverseIOSOASTable[[#This Row],[Date]],G:H,2,0)</f>
        <v>0.77122979999999997</v>
      </c>
      <c r="G513" s="29">
        <v>41292</v>
      </c>
      <c r="H513" s="30">
        <v>0.81738295000000005</v>
      </c>
      <c r="L513" s="23">
        <v>41333</v>
      </c>
      <c r="M513" s="24" t="str">
        <f>[5]!YBHIST($L$1,L513,"LMMOAS","sec","")</f>
        <v>E</v>
      </c>
      <c r="N513" s="24">
        <v>517.53558299999997</v>
      </c>
    </row>
    <row r="514" spans="1:14" x14ac:dyDescent="0.25">
      <c r="A514" s="23">
        <v>41334</v>
      </c>
      <c r="B514" s="99">
        <f t="shared" si="7"/>
        <v>500.531586</v>
      </c>
      <c r="C514" s="28">
        <f>VLOOKUP(RefiUniverseIOSOASTable[[#This Row],[Date]],G:H,2,0)</f>
        <v>0.75117385999999997</v>
      </c>
      <c r="G514" s="29">
        <v>41296</v>
      </c>
      <c r="H514" s="30">
        <v>0.81624936999999997</v>
      </c>
      <c r="L514" s="23">
        <v>41334</v>
      </c>
      <c r="M514" s="24" t="str">
        <f>[5]!YBHIST($L$1,L514,"LMMOAS","sec","")</f>
        <v>E</v>
      </c>
      <c r="N514" s="24">
        <v>500.531586</v>
      </c>
    </row>
    <row r="515" spans="1:14" x14ac:dyDescent="0.25">
      <c r="A515" s="23">
        <v>41337</v>
      </c>
      <c r="B515" s="99">
        <f t="shared" ref="B515:B578" si="8">VLOOKUP(A515,L:N,3,0)</f>
        <v>504.18170199999997</v>
      </c>
      <c r="C515" s="28">
        <f>VLOOKUP(RefiUniverseIOSOASTable[[#This Row],[Date]],G:H,2,0)</f>
        <v>0.74881529000000002</v>
      </c>
      <c r="G515" s="29">
        <v>41297</v>
      </c>
      <c r="H515" s="30">
        <v>0.81873593</v>
      </c>
      <c r="L515" s="23">
        <v>41337</v>
      </c>
      <c r="M515" s="24" t="str">
        <f>[5]!YBHIST($L$1,L515,"LMMOAS","sec","")</f>
        <v>E</v>
      </c>
      <c r="N515" s="24">
        <v>504.18170199999997</v>
      </c>
    </row>
    <row r="516" spans="1:14" x14ac:dyDescent="0.25">
      <c r="A516" s="23">
        <v>41338</v>
      </c>
      <c r="B516" s="99">
        <f t="shared" si="8"/>
        <v>470.27270499999997</v>
      </c>
      <c r="C516" s="28">
        <f>VLOOKUP(RefiUniverseIOSOASTable[[#This Row],[Date]],G:H,2,0)</f>
        <v>0.74699417000000001</v>
      </c>
      <c r="G516" s="29">
        <v>41298</v>
      </c>
      <c r="H516" s="30">
        <v>0.81776464000000004</v>
      </c>
      <c r="L516" s="23">
        <v>41338</v>
      </c>
      <c r="M516" s="24" t="str">
        <f>[5]!YBHIST($L$1,L516,"LMMOAS","sec","")</f>
        <v>E</v>
      </c>
      <c r="N516" s="24">
        <v>470.27270499999997</v>
      </c>
    </row>
    <row r="517" spans="1:14" x14ac:dyDescent="0.25">
      <c r="A517" s="23">
        <v>41339</v>
      </c>
      <c r="B517" s="99">
        <f t="shared" si="8"/>
        <v>474.43780500000003</v>
      </c>
      <c r="C517" s="28">
        <f>VLOOKUP(RefiUniverseIOSOASTable[[#This Row],[Date]],G:H,2,0)</f>
        <v>0.72939204999999996</v>
      </c>
      <c r="G517" s="29">
        <v>41299</v>
      </c>
      <c r="H517" s="30">
        <v>0.77123507000000002</v>
      </c>
      <c r="L517" s="23">
        <v>41339</v>
      </c>
      <c r="M517" s="24" t="str">
        <f>[5]!YBHIST($L$1,L517,"LMMOAS","sec","")</f>
        <v>E</v>
      </c>
      <c r="N517" s="24">
        <v>474.43780500000003</v>
      </c>
    </row>
    <row r="518" spans="1:14" x14ac:dyDescent="0.25">
      <c r="A518" s="23">
        <v>41340</v>
      </c>
      <c r="B518" s="99">
        <f t="shared" si="8"/>
        <v>469.47000100000002</v>
      </c>
      <c r="C518" s="28">
        <f>VLOOKUP(RefiUniverseIOSOASTable[[#This Row],[Date]],G:H,2,0)</f>
        <v>0.71001424000000002</v>
      </c>
      <c r="G518" s="29">
        <v>41302</v>
      </c>
      <c r="H518" s="30">
        <v>0.75447496999999997</v>
      </c>
      <c r="L518" s="23">
        <v>41340</v>
      </c>
      <c r="M518" s="24" t="str">
        <f>[5]!YBHIST($L$1,L518,"LMMOAS","sec","")</f>
        <v>E</v>
      </c>
      <c r="N518" s="24">
        <v>469.47000100000002</v>
      </c>
    </row>
    <row r="519" spans="1:14" x14ac:dyDescent="0.25">
      <c r="A519" s="23">
        <v>41341</v>
      </c>
      <c r="B519" s="99">
        <f t="shared" si="8"/>
        <v>442.77890000000002</v>
      </c>
      <c r="C519" s="28">
        <f>VLOOKUP(RefiUniverseIOSOASTable[[#This Row],[Date]],G:H,2,0)</f>
        <v>0.68345601</v>
      </c>
      <c r="G519" s="29">
        <v>41303</v>
      </c>
      <c r="H519" s="30">
        <v>0.75192210000000004</v>
      </c>
      <c r="L519" s="23">
        <v>41341</v>
      </c>
      <c r="M519" s="24" t="str">
        <f>[5]!YBHIST($L$1,L519,"LMMOAS","sec","")</f>
        <v>E</v>
      </c>
      <c r="N519" s="24">
        <v>442.77890000000002</v>
      </c>
    </row>
    <row r="520" spans="1:14" x14ac:dyDescent="0.25">
      <c r="A520" s="23">
        <v>41344</v>
      </c>
      <c r="B520" s="99">
        <f t="shared" si="8"/>
        <v>447.121399</v>
      </c>
      <c r="C520" s="28">
        <f>VLOOKUP(RefiUniverseIOSOASTable[[#This Row],[Date]],G:H,2,0)</f>
        <v>0.68443940000000003</v>
      </c>
      <c r="G520" s="29">
        <v>41304</v>
      </c>
      <c r="H520" s="30">
        <v>0.75491936999999998</v>
      </c>
      <c r="L520" s="23">
        <v>41344</v>
      </c>
      <c r="M520" s="24" t="str">
        <f>[5]!YBHIST($L$1,L520,"LMMOAS","sec","")</f>
        <v>E</v>
      </c>
      <c r="N520" s="24">
        <v>447.121399</v>
      </c>
    </row>
    <row r="521" spans="1:14" x14ac:dyDescent="0.25">
      <c r="A521" s="23">
        <v>41345</v>
      </c>
      <c r="B521" s="99">
        <f t="shared" si="8"/>
        <v>451.67028800000003</v>
      </c>
      <c r="C521" s="28">
        <f>VLOOKUP(RefiUniverseIOSOASTable[[#This Row],[Date]],G:H,2,0)</f>
        <v>0.69864965999999995</v>
      </c>
      <c r="G521" s="29">
        <v>41305</v>
      </c>
      <c r="H521" s="30">
        <v>0.75499759</v>
      </c>
      <c r="L521" s="23">
        <v>41345</v>
      </c>
      <c r="M521" s="24" t="str">
        <f>[5]!YBHIST($L$1,L521,"LMMOAS","sec","")</f>
        <v>E</v>
      </c>
      <c r="N521" s="24">
        <v>451.67028800000003</v>
      </c>
    </row>
    <row r="522" spans="1:14" x14ac:dyDescent="0.25">
      <c r="A522" s="23">
        <v>41346</v>
      </c>
      <c r="B522" s="99">
        <f t="shared" si="8"/>
        <v>444.16000400000001</v>
      </c>
      <c r="C522" s="28">
        <f>VLOOKUP(RefiUniverseIOSOASTable[[#This Row],[Date]],G:H,2,0)</f>
        <v>0.69936902000000001</v>
      </c>
      <c r="G522" s="29">
        <v>41306</v>
      </c>
      <c r="H522" s="30">
        <v>0.73427732000000001</v>
      </c>
      <c r="L522" s="23">
        <v>41346</v>
      </c>
      <c r="M522" s="24" t="str">
        <f>[5]!YBHIST($L$1,L522,"LMMOAS","sec","")</f>
        <v>E</v>
      </c>
      <c r="N522" s="24">
        <v>444.16000400000001</v>
      </c>
    </row>
    <row r="523" spans="1:14" x14ac:dyDescent="0.25">
      <c r="A523" s="23">
        <v>41347</v>
      </c>
      <c r="B523" s="99">
        <f t="shared" si="8"/>
        <v>436.50628699999999</v>
      </c>
      <c r="C523" s="28">
        <f>VLOOKUP(RefiUniverseIOSOASTable[[#This Row],[Date]],G:H,2,0)</f>
        <v>0.69930749000000003</v>
      </c>
      <c r="G523" s="29">
        <v>41309</v>
      </c>
      <c r="H523" s="30">
        <v>0.73714745000000004</v>
      </c>
      <c r="L523" s="23">
        <v>41347</v>
      </c>
      <c r="M523" s="24" t="str">
        <f>[5]!YBHIST($L$1,L523,"LMMOAS","sec","")</f>
        <v>E</v>
      </c>
      <c r="N523" s="24">
        <v>436.50628699999999</v>
      </c>
    </row>
    <row r="524" spans="1:14" x14ac:dyDescent="0.25">
      <c r="A524" s="23">
        <v>41348</v>
      </c>
      <c r="B524" s="99">
        <f t="shared" si="8"/>
        <v>425.44808999999998</v>
      </c>
      <c r="C524" s="28">
        <f>VLOOKUP(RefiUniverseIOSOASTable[[#This Row],[Date]],G:H,2,0)</f>
        <v>0.71286461999999995</v>
      </c>
      <c r="G524" s="29">
        <v>41310</v>
      </c>
      <c r="H524" s="30">
        <v>0.73284349000000004</v>
      </c>
      <c r="L524" s="23">
        <v>41348</v>
      </c>
      <c r="M524" s="24" t="str">
        <f>[5]!YBHIST($L$1,L524,"LMMOAS","sec","")</f>
        <v>E</v>
      </c>
      <c r="N524" s="24">
        <v>425.44808999999998</v>
      </c>
    </row>
    <row r="525" spans="1:14" x14ac:dyDescent="0.25">
      <c r="A525" s="23">
        <v>41351</v>
      </c>
      <c r="B525" s="99">
        <f t="shared" si="8"/>
        <v>439.53921500000001</v>
      </c>
      <c r="C525" s="28">
        <f>VLOOKUP(RefiUniverseIOSOASTable[[#This Row],[Date]],G:H,2,0)</f>
        <v>0.72941107000000005</v>
      </c>
      <c r="G525" s="29">
        <v>41311</v>
      </c>
      <c r="H525" s="30">
        <v>0.75473033</v>
      </c>
      <c r="L525" s="23">
        <v>41351</v>
      </c>
      <c r="M525" s="24" t="str">
        <f>[5]!YBHIST($L$1,L525,"LMMOAS","sec","")</f>
        <v>E</v>
      </c>
      <c r="N525" s="24">
        <v>439.53921500000001</v>
      </c>
    </row>
    <row r="526" spans="1:14" x14ac:dyDescent="0.25">
      <c r="A526" s="23">
        <v>41352</v>
      </c>
      <c r="B526" s="99">
        <f t="shared" si="8"/>
        <v>432.89279199999999</v>
      </c>
      <c r="C526" s="28">
        <f>VLOOKUP(RefiUniverseIOSOASTable[[#This Row],[Date]],G:H,2,0)</f>
        <v>0.73195312000000001</v>
      </c>
      <c r="G526" s="29">
        <v>41312</v>
      </c>
      <c r="H526" s="30">
        <v>0.75482727000000005</v>
      </c>
      <c r="L526" s="23">
        <v>41352</v>
      </c>
      <c r="M526" s="24" t="str">
        <f>[5]!YBHIST($L$1,L526,"LMMOAS","sec","")</f>
        <v>E</v>
      </c>
      <c r="N526" s="24">
        <v>432.89279199999999</v>
      </c>
    </row>
    <row r="527" spans="1:14" x14ac:dyDescent="0.25">
      <c r="A527" s="23">
        <v>41353</v>
      </c>
      <c r="B527" s="99">
        <f t="shared" si="8"/>
        <v>438.42880200000002</v>
      </c>
      <c r="C527" s="28">
        <f>VLOOKUP(RefiUniverseIOSOASTable[[#This Row],[Date]],G:H,2,0)</f>
        <v>0.73061710000000002</v>
      </c>
      <c r="G527" s="29">
        <v>41313</v>
      </c>
      <c r="H527" s="30">
        <v>0.75418580999999996</v>
      </c>
      <c r="L527" s="23">
        <v>41353</v>
      </c>
      <c r="M527" s="24" t="str">
        <f>[5]!YBHIST($L$1,L527,"LMMOAS","sec","")</f>
        <v>E</v>
      </c>
      <c r="N527" s="24">
        <v>438.42880200000002</v>
      </c>
    </row>
    <row r="528" spans="1:14" x14ac:dyDescent="0.25">
      <c r="A528" s="23">
        <v>41354</v>
      </c>
      <c r="B528" s="99">
        <f t="shared" si="8"/>
        <v>433.79119900000001</v>
      </c>
      <c r="C528" s="28">
        <f>VLOOKUP(RefiUniverseIOSOASTable[[#This Row],[Date]],G:H,2,0)</f>
        <v>0.71353610000000001</v>
      </c>
      <c r="G528" s="29">
        <v>41316</v>
      </c>
      <c r="H528" s="30">
        <v>0.75464644000000003</v>
      </c>
      <c r="L528" s="23">
        <v>41354</v>
      </c>
      <c r="M528" s="24" t="str">
        <f>[5]!YBHIST($L$1,L528,"LMMOAS","sec","")</f>
        <v>E</v>
      </c>
      <c r="N528" s="24">
        <v>433.79119900000001</v>
      </c>
    </row>
    <row r="529" spans="1:14" x14ac:dyDescent="0.25">
      <c r="A529" s="23">
        <v>41355</v>
      </c>
      <c r="B529" s="99">
        <f t="shared" si="8"/>
        <v>423.377411</v>
      </c>
      <c r="C529" s="28">
        <f>VLOOKUP(RefiUniverseIOSOASTable[[#This Row],[Date]],G:H,2,0)</f>
        <v>0.73120668</v>
      </c>
      <c r="G529" s="29">
        <v>41317</v>
      </c>
      <c r="H529" s="30">
        <v>0.73621046000000001</v>
      </c>
      <c r="L529" s="23">
        <v>41355</v>
      </c>
      <c r="M529" s="24" t="str">
        <f>[5]!YBHIST($L$1,L529,"LMMOAS","sec","")</f>
        <v>E</v>
      </c>
      <c r="N529" s="24">
        <v>423.377411</v>
      </c>
    </row>
    <row r="530" spans="1:14" x14ac:dyDescent="0.25">
      <c r="A530" s="23">
        <v>41358</v>
      </c>
      <c r="B530" s="99">
        <f t="shared" si="8"/>
        <v>426.44039900000001</v>
      </c>
      <c r="C530" s="28">
        <f>VLOOKUP(RefiUniverseIOSOASTable[[#This Row],[Date]],G:H,2,0)</f>
        <v>0.73149576999999999</v>
      </c>
      <c r="G530" s="29">
        <v>41318</v>
      </c>
      <c r="H530" s="30">
        <v>0.73400697000000004</v>
      </c>
      <c r="L530" s="23">
        <v>41358</v>
      </c>
      <c r="M530" s="24" t="str">
        <f>[5]!YBHIST($L$1,L530,"LMMOAS","sec","")</f>
        <v>E</v>
      </c>
      <c r="N530" s="24">
        <v>426.44039900000001</v>
      </c>
    </row>
    <row r="531" spans="1:14" x14ac:dyDescent="0.25">
      <c r="A531" s="23">
        <v>41359</v>
      </c>
      <c r="B531" s="99">
        <f t="shared" si="8"/>
        <v>426.839294</v>
      </c>
      <c r="C531" s="28">
        <f>VLOOKUP(RefiUniverseIOSOASTable[[#This Row],[Date]],G:H,2,0)</f>
        <v>0.73120534000000004</v>
      </c>
      <c r="G531" s="29">
        <v>41319</v>
      </c>
      <c r="H531" s="30">
        <v>0.75202236</v>
      </c>
      <c r="L531" s="23">
        <v>41359</v>
      </c>
      <c r="M531" s="24" t="str">
        <f>[5]!YBHIST($L$1,L531,"LMMOAS","sec","")</f>
        <v>E</v>
      </c>
      <c r="N531" s="24">
        <v>426.839294</v>
      </c>
    </row>
    <row r="532" spans="1:14" x14ac:dyDescent="0.25">
      <c r="A532" s="23">
        <v>41360</v>
      </c>
      <c r="B532" s="99">
        <f t="shared" si="8"/>
        <v>424.76019300000002</v>
      </c>
      <c r="C532" s="28">
        <f>VLOOKUP(RefiUniverseIOSOASTable[[#This Row],[Date]],G:H,2,0)</f>
        <v>0.73061710000000002</v>
      </c>
      <c r="G532" s="29">
        <v>41320</v>
      </c>
      <c r="H532" s="30">
        <v>0.73621046000000001</v>
      </c>
      <c r="L532" s="23">
        <v>41360</v>
      </c>
      <c r="M532" s="24" t="str">
        <f>[5]!YBHIST($L$1,L532,"LMMOAS","sec","")</f>
        <v>E</v>
      </c>
      <c r="N532" s="24">
        <v>424.76019300000002</v>
      </c>
    </row>
    <row r="533" spans="1:14" x14ac:dyDescent="0.25">
      <c r="A533" s="23">
        <v>41361</v>
      </c>
      <c r="B533" s="99">
        <f t="shared" si="8"/>
        <v>423.56549100000001</v>
      </c>
      <c r="C533" s="28">
        <f>VLOOKUP(RefiUniverseIOSOASTable[[#This Row],[Date]],G:H,2,0)</f>
        <v>0.72944016</v>
      </c>
      <c r="G533" s="29">
        <v>41324</v>
      </c>
      <c r="H533" s="30">
        <v>0.73538749999999997</v>
      </c>
      <c r="L533" s="23">
        <v>41361</v>
      </c>
      <c r="M533" s="24" t="str">
        <f>[5]!YBHIST($L$1,L533,"LMMOAS","sec","")</f>
        <v>E</v>
      </c>
      <c r="N533" s="24">
        <v>423.56549100000001</v>
      </c>
    </row>
    <row r="534" spans="1:14" x14ac:dyDescent="0.25">
      <c r="A534" s="23">
        <v>41365</v>
      </c>
      <c r="B534" s="99">
        <f t="shared" si="8"/>
        <v>423.157196</v>
      </c>
      <c r="C534" s="28">
        <f>VLOOKUP(RefiUniverseIOSOASTable[[#This Row],[Date]],G:H,2,0)</f>
        <v>0.71643369999999995</v>
      </c>
      <c r="G534" s="29">
        <v>41325</v>
      </c>
      <c r="H534" s="30">
        <v>0.73575073000000002</v>
      </c>
      <c r="L534" s="23">
        <v>41365</v>
      </c>
      <c r="M534" s="24" t="str">
        <f>[5]!YBHIST($L$1,L534,"LMMOAS","sec","")</f>
        <v>E</v>
      </c>
      <c r="N534" s="24">
        <v>423.157196</v>
      </c>
    </row>
    <row r="535" spans="1:14" x14ac:dyDescent="0.25">
      <c r="A535" s="23">
        <v>41366</v>
      </c>
      <c r="B535" s="99">
        <f t="shared" si="8"/>
        <v>453.75509599999998</v>
      </c>
      <c r="C535" s="28">
        <f>VLOOKUP(RefiUniverseIOSOASTable[[#This Row],[Date]],G:H,2,0)</f>
        <v>0.71547400999999999</v>
      </c>
      <c r="G535" s="29">
        <v>41326</v>
      </c>
      <c r="H535" s="30">
        <v>0.73694165</v>
      </c>
      <c r="L535" s="23">
        <v>41366</v>
      </c>
      <c r="M535" s="24" t="str">
        <f>[5]!YBHIST($L$1,L535,"LMMOAS","sec","")</f>
        <v>E</v>
      </c>
      <c r="N535" s="24">
        <v>453.75509599999998</v>
      </c>
    </row>
    <row r="536" spans="1:14" x14ac:dyDescent="0.25">
      <c r="A536" s="23">
        <v>41367</v>
      </c>
      <c r="B536" s="99">
        <f t="shared" si="8"/>
        <v>474.43960600000003</v>
      </c>
      <c r="C536" s="28">
        <f>VLOOKUP(RefiUniverseIOSOASTable[[#This Row],[Date]],G:H,2,0)</f>
        <v>0.71681209000000001</v>
      </c>
      <c r="G536" s="29">
        <v>41327</v>
      </c>
      <c r="H536" s="30">
        <v>0.73694188000000005</v>
      </c>
      <c r="L536" s="23">
        <v>41367</v>
      </c>
      <c r="M536" s="24" t="str">
        <f>[5]!YBHIST($L$1,L536,"LMMOAS","sec","")</f>
        <v>E</v>
      </c>
      <c r="N536" s="24">
        <v>474.43960600000003</v>
      </c>
    </row>
    <row r="537" spans="1:14" x14ac:dyDescent="0.25">
      <c r="A537" s="23">
        <v>41368</v>
      </c>
      <c r="B537" s="99">
        <f t="shared" si="8"/>
        <v>507.92480499999999</v>
      </c>
      <c r="C537" s="28">
        <f>VLOOKUP(RefiUniverseIOSOASTable[[#This Row],[Date]],G:H,2,0)</f>
        <v>0.73974222000000001</v>
      </c>
      <c r="G537" s="29">
        <v>41330</v>
      </c>
      <c r="H537" s="30">
        <v>0.75608094000000003</v>
      </c>
      <c r="L537" s="23">
        <v>41368</v>
      </c>
      <c r="M537" s="24" t="str">
        <f>[5]!YBHIST($L$1,L537,"LMMOAS","sec","")</f>
        <v>E</v>
      </c>
      <c r="N537" s="24">
        <v>507.92480499999999</v>
      </c>
    </row>
    <row r="538" spans="1:14" x14ac:dyDescent="0.25">
      <c r="A538" s="23">
        <v>41369</v>
      </c>
      <c r="B538" s="99">
        <f t="shared" si="8"/>
        <v>568.78887899999995</v>
      </c>
      <c r="C538" s="28">
        <f>VLOOKUP(RefiUniverseIOSOASTable[[#This Row],[Date]],G:H,2,0)</f>
        <v>0.78260624999999995</v>
      </c>
      <c r="G538" s="29">
        <v>41331</v>
      </c>
      <c r="H538" s="30">
        <v>0.77121832999999995</v>
      </c>
      <c r="L538" s="23">
        <v>41369</v>
      </c>
      <c r="M538" s="24" t="str">
        <f>[5]!YBHIST($L$1,L538,"LMMOAS","sec","")</f>
        <v>E</v>
      </c>
      <c r="N538" s="24">
        <v>568.78887899999995</v>
      </c>
    </row>
    <row r="539" spans="1:14" x14ac:dyDescent="0.25">
      <c r="A539" s="23">
        <v>41372</v>
      </c>
      <c r="B539" s="99">
        <f t="shared" si="8"/>
        <v>563.00451699999996</v>
      </c>
      <c r="C539" s="28">
        <f>VLOOKUP(RefiUniverseIOSOASTable[[#This Row],[Date]],G:H,2,0)</f>
        <v>0.76063603999999996</v>
      </c>
      <c r="G539" s="29">
        <v>41332</v>
      </c>
      <c r="H539" s="30">
        <v>0.75600491999999997</v>
      </c>
      <c r="L539" s="23">
        <v>41372</v>
      </c>
      <c r="M539" s="24" t="str">
        <f>[5]!YBHIST($L$1,L539,"LMMOAS","sec","")</f>
        <v>E</v>
      </c>
      <c r="N539" s="24">
        <v>563.00451699999996</v>
      </c>
    </row>
    <row r="540" spans="1:14" x14ac:dyDescent="0.25">
      <c r="A540" s="23">
        <v>41373</v>
      </c>
      <c r="B540" s="99">
        <f t="shared" si="8"/>
        <v>563.78057899999999</v>
      </c>
      <c r="C540" s="28">
        <f>VLOOKUP(RefiUniverseIOSOASTable[[#This Row],[Date]],G:H,2,0)</f>
        <v>0.73961905999999999</v>
      </c>
      <c r="G540" s="29">
        <v>41333</v>
      </c>
      <c r="H540" s="30">
        <v>0.77122979999999997</v>
      </c>
      <c r="L540" s="23">
        <v>41373</v>
      </c>
      <c r="M540" s="24" t="str">
        <f>[5]!YBHIST($L$1,L540,"LMMOAS","sec","")</f>
        <v>E</v>
      </c>
      <c r="N540" s="24">
        <v>563.78057899999999</v>
      </c>
    </row>
    <row r="541" spans="1:14" x14ac:dyDescent="0.25">
      <c r="A541" s="23">
        <v>41374</v>
      </c>
      <c r="B541" s="99">
        <f t="shared" si="8"/>
        <v>554.84619099999998</v>
      </c>
      <c r="C541" s="28">
        <f>VLOOKUP(RefiUniverseIOSOASTable[[#This Row],[Date]],G:H,2,0)</f>
        <v>0.71814350000000005</v>
      </c>
      <c r="G541" s="29">
        <v>41334</v>
      </c>
      <c r="H541" s="30">
        <v>0.75117385999999997</v>
      </c>
      <c r="L541" s="23">
        <v>41374</v>
      </c>
      <c r="M541" s="24" t="str">
        <f>[5]!YBHIST($L$1,L541,"LMMOAS","sec","")</f>
        <v>E</v>
      </c>
      <c r="N541" s="24">
        <v>554.84619099999998</v>
      </c>
    </row>
    <row r="542" spans="1:14" x14ac:dyDescent="0.25">
      <c r="A542" s="23">
        <v>41375</v>
      </c>
      <c r="B542" s="99">
        <f t="shared" si="8"/>
        <v>560.88207999999997</v>
      </c>
      <c r="C542" s="28">
        <f>VLOOKUP(RefiUniverseIOSOASTable[[#This Row],[Date]],G:H,2,0)</f>
        <v>0.73589455000000004</v>
      </c>
      <c r="G542" s="29">
        <v>41337</v>
      </c>
      <c r="H542" s="30">
        <v>0.74881529000000002</v>
      </c>
      <c r="L542" s="23">
        <v>41375</v>
      </c>
      <c r="M542" s="24" t="str">
        <f>[5]!YBHIST($L$1,L542,"LMMOAS","sec","")</f>
        <v>E</v>
      </c>
      <c r="N542" s="24">
        <v>560.88207999999997</v>
      </c>
    </row>
    <row r="543" spans="1:14" x14ac:dyDescent="0.25">
      <c r="A543" s="23">
        <v>41376</v>
      </c>
      <c r="B543" s="99">
        <f t="shared" si="8"/>
        <v>554.40118399999994</v>
      </c>
      <c r="C543" s="28">
        <f>VLOOKUP(RefiUniverseIOSOASTable[[#This Row],[Date]],G:H,2,0)</f>
        <v>0.76251354999999998</v>
      </c>
      <c r="G543" s="29">
        <v>41338</v>
      </c>
      <c r="H543" s="30">
        <v>0.74699417000000001</v>
      </c>
      <c r="L543" s="23">
        <v>41376</v>
      </c>
      <c r="M543" s="24" t="str">
        <f>[5]!YBHIST($L$1,L543,"LMMOAS","sec","")</f>
        <v>E</v>
      </c>
      <c r="N543" s="24">
        <v>554.40118399999994</v>
      </c>
    </row>
    <row r="544" spans="1:14" x14ac:dyDescent="0.25">
      <c r="A544" s="23">
        <v>41379</v>
      </c>
      <c r="B544" s="99">
        <f t="shared" si="8"/>
        <v>568.81982400000004</v>
      </c>
      <c r="C544" s="28">
        <f>VLOOKUP(RefiUniverseIOSOASTable[[#This Row],[Date]],G:H,2,0)</f>
        <v>0.76329952000000001</v>
      </c>
      <c r="G544" s="29">
        <v>41339</v>
      </c>
      <c r="H544" s="30">
        <v>0.72939204999999996</v>
      </c>
      <c r="L544" s="23">
        <v>41379</v>
      </c>
      <c r="M544" s="24" t="str">
        <f>[5]!YBHIST($L$1,L544,"LMMOAS","sec","")</f>
        <v>E</v>
      </c>
      <c r="N544" s="24">
        <v>568.81982400000004</v>
      </c>
    </row>
    <row r="545" spans="1:14" x14ac:dyDescent="0.25">
      <c r="A545" s="23">
        <v>41380</v>
      </c>
      <c r="B545" s="99">
        <f t="shared" si="8"/>
        <v>562.39190699999995</v>
      </c>
      <c r="C545" s="28">
        <f>VLOOKUP(RefiUniverseIOSOASTable[[#This Row],[Date]],G:H,2,0)</f>
        <v>0.76251177000000003</v>
      </c>
      <c r="G545" s="29">
        <v>41340</v>
      </c>
      <c r="H545" s="30">
        <v>0.71001424000000002</v>
      </c>
      <c r="L545" s="23">
        <v>41380</v>
      </c>
      <c r="M545" s="24" t="str">
        <f>[5]!YBHIST($L$1,L545,"LMMOAS","sec","")</f>
        <v>E</v>
      </c>
      <c r="N545" s="24">
        <v>562.39190699999995</v>
      </c>
    </row>
    <row r="546" spans="1:14" x14ac:dyDescent="0.25">
      <c r="A546" s="23">
        <v>41381</v>
      </c>
      <c r="B546" s="99">
        <f t="shared" si="8"/>
        <v>565.21832300000005</v>
      </c>
      <c r="C546" s="28">
        <f>VLOOKUP(RefiUniverseIOSOASTable[[#This Row],[Date]],G:H,2,0)</f>
        <v>0.76393827999999997</v>
      </c>
      <c r="G546" s="29">
        <v>41341</v>
      </c>
      <c r="H546" s="30">
        <v>0.68345601</v>
      </c>
      <c r="L546" s="23">
        <v>41381</v>
      </c>
      <c r="M546" s="24" t="str">
        <f>[5]!YBHIST($L$1,L546,"LMMOAS","sec","")</f>
        <v>E</v>
      </c>
      <c r="N546" s="24">
        <v>565.21832300000005</v>
      </c>
    </row>
    <row r="547" spans="1:14" x14ac:dyDescent="0.25">
      <c r="A547" s="23">
        <v>41382</v>
      </c>
      <c r="B547" s="99">
        <f t="shared" si="8"/>
        <v>556.05279499999995</v>
      </c>
      <c r="C547" s="28">
        <f>VLOOKUP(RefiUniverseIOSOASTable[[#This Row],[Date]],G:H,2,0)</f>
        <v>0.78264255999999999</v>
      </c>
      <c r="G547" s="29">
        <v>41344</v>
      </c>
      <c r="H547" s="30">
        <v>0.68443940000000003</v>
      </c>
      <c r="L547" s="23">
        <v>41382</v>
      </c>
      <c r="M547" s="24" t="str">
        <f>[5]!YBHIST($L$1,L547,"LMMOAS","sec","")</f>
        <v>E</v>
      </c>
      <c r="N547" s="24">
        <v>556.05279499999995</v>
      </c>
    </row>
    <row r="548" spans="1:14" x14ac:dyDescent="0.25">
      <c r="A548" s="23">
        <v>41383</v>
      </c>
      <c r="B548" s="99">
        <f t="shared" si="8"/>
        <v>556.02221699999996</v>
      </c>
      <c r="C548" s="28">
        <f>VLOOKUP(RefiUniverseIOSOASTable[[#This Row],[Date]],G:H,2,0)</f>
        <v>0.76394317</v>
      </c>
      <c r="G548" s="29">
        <v>41345</v>
      </c>
      <c r="H548" s="30">
        <v>0.69864965999999995</v>
      </c>
      <c r="L548" s="23">
        <v>41383</v>
      </c>
      <c r="M548" s="24" t="str">
        <f>[5]!YBHIST($L$1,L548,"LMMOAS","sec","")</f>
        <v>E</v>
      </c>
      <c r="N548" s="24">
        <v>556.02221699999996</v>
      </c>
    </row>
    <row r="549" spans="1:14" x14ac:dyDescent="0.25">
      <c r="A549" s="23">
        <v>41386</v>
      </c>
      <c r="B549" s="99">
        <f t="shared" si="8"/>
        <v>559.52459699999997</v>
      </c>
      <c r="C549" s="28">
        <f>VLOOKUP(RefiUniverseIOSOASTable[[#This Row],[Date]],G:H,2,0)</f>
        <v>0.76399618000000002</v>
      </c>
      <c r="G549" s="29">
        <v>41346</v>
      </c>
      <c r="H549" s="30">
        <v>0.69936902000000001</v>
      </c>
      <c r="L549" s="23">
        <v>41386</v>
      </c>
      <c r="M549" s="24" t="str">
        <f>[5]!YBHIST($L$1,L549,"LMMOAS","sec","")</f>
        <v>E</v>
      </c>
      <c r="N549" s="24">
        <v>559.52459699999997</v>
      </c>
    </row>
    <row r="550" spans="1:14" x14ac:dyDescent="0.25">
      <c r="A550" s="23">
        <v>41387</v>
      </c>
      <c r="B550" s="99">
        <f t="shared" si="8"/>
        <v>558.00567599999999</v>
      </c>
      <c r="C550" s="28">
        <f>VLOOKUP(RefiUniverseIOSOASTable[[#This Row],[Date]],G:H,2,0)</f>
        <v>0.78260624999999995</v>
      </c>
      <c r="G550" s="29">
        <v>41347</v>
      </c>
      <c r="H550" s="30">
        <v>0.69930749000000003</v>
      </c>
      <c r="L550" s="23">
        <v>41387</v>
      </c>
      <c r="M550" s="24" t="str">
        <f>[5]!YBHIST($L$1,L550,"LMMOAS","sec","")</f>
        <v>E</v>
      </c>
      <c r="N550" s="24">
        <v>558.00567599999999</v>
      </c>
    </row>
    <row r="551" spans="1:14" x14ac:dyDescent="0.25">
      <c r="A551" s="23">
        <v>41388</v>
      </c>
      <c r="B551" s="99">
        <f t="shared" si="8"/>
        <v>553.82379200000003</v>
      </c>
      <c r="C551" s="28">
        <f>VLOOKUP(RefiUniverseIOSOASTable[[#This Row],[Date]],G:H,2,0)</f>
        <v>0.76283091999999997</v>
      </c>
      <c r="G551" s="29">
        <v>41348</v>
      </c>
      <c r="H551" s="30">
        <v>0.71286461999999995</v>
      </c>
      <c r="L551" s="23">
        <v>41388</v>
      </c>
      <c r="M551" s="24" t="str">
        <f>[5]!YBHIST($L$1,L551,"LMMOAS","sec","")</f>
        <v>E</v>
      </c>
      <c r="N551" s="24">
        <v>553.82379200000003</v>
      </c>
    </row>
    <row r="552" spans="1:14" x14ac:dyDescent="0.25">
      <c r="A552" s="23">
        <v>41389</v>
      </c>
      <c r="B552" s="99">
        <f t="shared" si="8"/>
        <v>571.955872</v>
      </c>
      <c r="C552" s="28">
        <f>VLOOKUP(RefiUniverseIOSOASTable[[#This Row],[Date]],G:H,2,0)</f>
        <v>0.76283091999999997</v>
      </c>
      <c r="G552" s="29">
        <v>41351</v>
      </c>
      <c r="H552" s="30">
        <v>0.72941107000000005</v>
      </c>
      <c r="L552" s="23">
        <v>41389</v>
      </c>
      <c r="M552" s="24" t="str">
        <f>[5]!YBHIST($L$1,L552,"LMMOAS","sec","")</f>
        <v>E</v>
      </c>
      <c r="N552" s="24">
        <v>571.955872</v>
      </c>
    </row>
    <row r="553" spans="1:14" x14ac:dyDescent="0.25">
      <c r="A553" s="23">
        <v>41390</v>
      </c>
      <c r="B553" s="99">
        <f t="shared" si="8"/>
        <v>581.40502900000001</v>
      </c>
      <c r="C553" s="28">
        <f>VLOOKUP(RefiUniverseIOSOASTable[[#This Row],[Date]],G:H,2,0)</f>
        <v>0.78425414000000004</v>
      </c>
      <c r="G553" s="29">
        <v>41352</v>
      </c>
      <c r="H553" s="30">
        <v>0.73195312000000001</v>
      </c>
      <c r="L553" s="23">
        <v>41390</v>
      </c>
      <c r="M553" s="24" t="str">
        <f>[5]!YBHIST($L$1,L553,"LMMOAS","sec","")</f>
        <v>E</v>
      </c>
      <c r="N553" s="24">
        <v>581.40502900000001</v>
      </c>
    </row>
    <row r="554" spans="1:14" x14ac:dyDescent="0.25">
      <c r="A554" s="23">
        <v>41393</v>
      </c>
      <c r="B554" s="99">
        <f t="shared" si="8"/>
        <v>594.21179199999995</v>
      </c>
      <c r="C554" s="28">
        <f>VLOOKUP(RefiUniverseIOSOASTable[[#This Row],[Date]],G:H,2,0)</f>
        <v>0.78430559</v>
      </c>
      <c r="G554" s="29">
        <v>41353</v>
      </c>
      <c r="H554" s="30">
        <v>0.73061710000000002</v>
      </c>
      <c r="L554" s="23">
        <v>41393</v>
      </c>
      <c r="M554" s="24" t="str">
        <f>[5]!YBHIST($L$1,L554,"LMMOAS","sec","")</f>
        <v>E</v>
      </c>
      <c r="N554" s="24">
        <v>594.21179199999995</v>
      </c>
    </row>
    <row r="555" spans="1:14" x14ac:dyDescent="0.25">
      <c r="A555" s="23">
        <v>41394</v>
      </c>
      <c r="B555" s="99">
        <f t="shared" si="8"/>
        <v>617.55328399999996</v>
      </c>
      <c r="C555" s="28">
        <f>VLOOKUP(RefiUniverseIOSOASTable[[#This Row],[Date]],G:H,2,0)</f>
        <v>0.78570359000000001</v>
      </c>
      <c r="G555" s="29">
        <v>41354</v>
      </c>
      <c r="H555" s="30">
        <v>0.71353610000000001</v>
      </c>
      <c r="L555" s="23">
        <v>41394</v>
      </c>
      <c r="M555" s="24" t="str">
        <f>[5]!YBHIST($L$1,L555,"LMMOAS","sec","")</f>
        <v>E</v>
      </c>
      <c r="N555" s="24">
        <v>617.55328399999996</v>
      </c>
    </row>
    <row r="556" spans="1:14" x14ac:dyDescent="0.25">
      <c r="A556" s="23">
        <v>41395</v>
      </c>
      <c r="B556" s="99">
        <f t="shared" si="8"/>
        <v>630.77587900000003</v>
      </c>
      <c r="C556" s="28">
        <f>VLOOKUP(RefiUniverseIOSOASTable[[#This Row],[Date]],G:H,2,0)</f>
        <v>0.79983053000000004</v>
      </c>
      <c r="G556" s="29">
        <v>41355</v>
      </c>
      <c r="H556" s="30">
        <v>0.73120668</v>
      </c>
      <c r="L556" s="23">
        <v>41395</v>
      </c>
      <c r="M556" s="24" t="str">
        <f>[5]!YBHIST($L$1,L556,"LMMOAS","sec","")</f>
        <v>E</v>
      </c>
      <c r="N556" s="24">
        <v>630.77587900000003</v>
      </c>
    </row>
    <row r="557" spans="1:14" x14ac:dyDescent="0.25">
      <c r="A557" s="23">
        <v>41396</v>
      </c>
      <c r="B557" s="99">
        <f t="shared" si="8"/>
        <v>588.15759300000002</v>
      </c>
      <c r="C557" s="28">
        <f>VLOOKUP(RefiUniverseIOSOASTable[[#This Row],[Date]],G:H,2,0)</f>
        <v>0.79840844</v>
      </c>
      <c r="G557" s="29">
        <v>41358</v>
      </c>
      <c r="H557" s="30">
        <v>0.73149576999999999</v>
      </c>
      <c r="L557" s="23">
        <v>41396</v>
      </c>
      <c r="M557" s="24" t="str">
        <f>[5]!YBHIST($L$1,L557,"LMMOAS","sec","")</f>
        <v>E</v>
      </c>
      <c r="N557" s="24">
        <v>588.15759300000002</v>
      </c>
    </row>
    <row r="558" spans="1:14" x14ac:dyDescent="0.25">
      <c r="A558" s="23">
        <v>41397</v>
      </c>
      <c r="B558" s="99">
        <f t="shared" si="8"/>
        <v>563.77081299999998</v>
      </c>
      <c r="C558" s="28">
        <f>VLOOKUP(RefiUniverseIOSOASTable[[#This Row],[Date]],G:H,2,0)</f>
        <v>0.75174669999999999</v>
      </c>
      <c r="G558" s="29">
        <v>41359</v>
      </c>
      <c r="H558" s="30">
        <v>0.73120534000000004</v>
      </c>
      <c r="L558" s="23">
        <v>41397</v>
      </c>
      <c r="M558" s="24" t="str">
        <f>[5]!YBHIST($L$1,L558,"LMMOAS","sec","")</f>
        <v>E</v>
      </c>
      <c r="N558" s="24">
        <v>563.77081299999998</v>
      </c>
    </row>
    <row r="559" spans="1:14" x14ac:dyDescent="0.25">
      <c r="A559" s="23">
        <v>41400</v>
      </c>
      <c r="B559" s="99">
        <f t="shared" si="8"/>
        <v>579.62457300000005</v>
      </c>
      <c r="C559" s="28">
        <f>VLOOKUP(RefiUniverseIOSOASTable[[#This Row],[Date]],G:H,2,0)</f>
        <v>0.72952901000000003</v>
      </c>
      <c r="G559" s="29">
        <v>41360</v>
      </c>
      <c r="H559" s="30">
        <v>0.73061710000000002</v>
      </c>
      <c r="L559" s="23">
        <v>41400</v>
      </c>
      <c r="M559" s="24" t="str">
        <f>[5]!YBHIST($L$1,L559,"LMMOAS","sec","")</f>
        <v>E</v>
      </c>
      <c r="N559" s="24">
        <v>579.62457300000005</v>
      </c>
    </row>
    <row r="560" spans="1:14" x14ac:dyDescent="0.25">
      <c r="A560" s="23">
        <v>41401</v>
      </c>
      <c r="B560" s="99">
        <f t="shared" si="8"/>
        <v>565.71710199999995</v>
      </c>
      <c r="C560" s="28">
        <f>VLOOKUP(RefiUniverseIOSOASTable[[#This Row],[Date]],G:H,2,0)</f>
        <v>0.72739620000000005</v>
      </c>
      <c r="G560" s="29">
        <v>41361</v>
      </c>
      <c r="H560" s="30">
        <v>0.72944016</v>
      </c>
      <c r="L560" s="23">
        <v>41401</v>
      </c>
      <c r="M560" s="24" t="str">
        <f>[5]!YBHIST($L$1,L560,"LMMOAS","sec","")</f>
        <v>E</v>
      </c>
      <c r="N560" s="24">
        <v>565.71710199999995</v>
      </c>
    </row>
    <row r="561" spans="1:14" x14ac:dyDescent="0.25">
      <c r="A561" s="23">
        <v>41402</v>
      </c>
      <c r="B561" s="99">
        <f t="shared" si="8"/>
        <v>585.81347700000003</v>
      </c>
      <c r="C561" s="28">
        <f>VLOOKUP(RefiUniverseIOSOASTable[[#This Row],[Date]],G:H,2,0)</f>
        <v>0.75056537000000001</v>
      </c>
      <c r="G561" s="29">
        <v>41365</v>
      </c>
      <c r="H561" s="30">
        <v>0.71643369999999995</v>
      </c>
      <c r="L561" s="23">
        <v>41402</v>
      </c>
      <c r="M561" s="24" t="str">
        <f>[5]!YBHIST($L$1,L561,"LMMOAS","sec","")</f>
        <v>E</v>
      </c>
      <c r="N561" s="24">
        <v>585.81347700000003</v>
      </c>
    </row>
    <row r="562" spans="1:14" x14ac:dyDescent="0.25">
      <c r="A562" s="23">
        <v>41403</v>
      </c>
      <c r="B562" s="99">
        <f t="shared" si="8"/>
        <v>615.71478300000001</v>
      </c>
      <c r="C562" s="28">
        <f>VLOOKUP(RefiUniverseIOSOASTable[[#This Row],[Date]],G:H,2,0)</f>
        <v>0.72738128000000002</v>
      </c>
      <c r="G562" s="29">
        <v>41366</v>
      </c>
      <c r="H562" s="30">
        <v>0.71547400999999999</v>
      </c>
      <c r="L562" s="23">
        <v>41403</v>
      </c>
      <c r="M562" s="24" t="str">
        <f>[5]!YBHIST($L$1,L562,"LMMOAS","sec","")</f>
        <v>E</v>
      </c>
      <c r="N562" s="24">
        <v>615.71478300000001</v>
      </c>
    </row>
    <row r="563" spans="1:14" x14ac:dyDescent="0.25">
      <c r="A563" s="23">
        <v>41404</v>
      </c>
      <c r="B563" s="99">
        <f t="shared" si="8"/>
        <v>586.34960899999999</v>
      </c>
      <c r="C563" s="28">
        <f>VLOOKUP(RefiUniverseIOSOASTable[[#This Row],[Date]],G:H,2,0)</f>
        <v>0.70373302999999998</v>
      </c>
      <c r="G563" s="29">
        <v>41367</v>
      </c>
      <c r="H563" s="30">
        <v>0.71681209000000001</v>
      </c>
      <c r="L563" s="23">
        <v>41404</v>
      </c>
      <c r="M563" s="24" t="str">
        <f>[5]!YBHIST($L$1,L563,"LMMOAS","sec","")</f>
        <v>E</v>
      </c>
      <c r="N563" s="24">
        <v>586.34960899999999</v>
      </c>
    </row>
    <row r="564" spans="1:14" x14ac:dyDescent="0.25">
      <c r="A564" s="23">
        <v>41407</v>
      </c>
      <c r="B564" s="99">
        <f t="shared" si="8"/>
        <v>559.482483</v>
      </c>
      <c r="C564" s="28">
        <f>VLOOKUP(RefiUniverseIOSOASTable[[#This Row],[Date]],G:H,2,0)</f>
        <v>0.68594177000000001</v>
      </c>
      <c r="G564" s="29">
        <v>41368</v>
      </c>
      <c r="H564" s="30">
        <v>0.73974222000000001</v>
      </c>
      <c r="L564" s="23">
        <v>41407</v>
      </c>
      <c r="M564" s="24" t="str">
        <f>[5]!YBHIST($L$1,L564,"LMMOAS","sec","")</f>
        <v>E</v>
      </c>
      <c r="N564" s="24">
        <v>559.482483</v>
      </c>
    </row>
    <row r="565" spans="1:14" x14ac:dyDescent="0.25">
      <c r="A565" s="23">
        <v>41408</v>
      </c>
      <c r="B565" s="99">
        <f t="shared" si="8"/>
        <v>562.56280500000003</v>
      </c>
      <c r="C565" s="28">
        <f>VLOOKUP(RefiUniverseIOSOASTable[[#This Row],[Date]],G:H,2,0)</f>
        <v>0.68233118000000004</v>
      </c>
      <c r="G565" s="29">
        <v>41369</v>
      </c>
      <c r="H565" s="30">
        <v>0.78260624999999995</v>
      </c>
      <c r="L565" s="23">
        <v>41408</v>
      </c>
      <c r="M565" s="24" t="str">
        <f>[5]!YBHIST($L$1,L565,"LMMOAS","sec","")</f>
        <v>E</v>
      </c>
      <c r="N565" s="24">
        <v>562.56280500000003</v>
      </c>
    </row>
    <row r="566" spans="1:14" x14ac:dyDescent="0.25">
      <c r="A566" s="23">
        <v>41409</v>
      </c>
      <c r="B566" s="99">
        <f t="shared" si="8"/>
        <v>553.22668499999997</v>
      </c>
      <c r="C566" s="28">
        <f>VLOOKUP(RefiUniverseIOSOASTable[[#This Row],[Date]],G:H,2,0)</f>
        <v>0.7024802</v>
      </c>
      <c r="G566" s="29">
        <v>41372</v>
      </c>
      <c r="H566" s="30">
        <v>0.76063603999999996</v>
      </c>
      <c r="L566" s="23">
        <v>41409</v>
      </c>
      <c r="M566" s="24" t="str">
        <f>[5]!YBHIST($L$1,L566,"LMMOAS","sec","")</f>
        <v>E</v>
      </c>
      <c r="N566" s="24">
        <v>553.22668499999997</v>
      </c>
    </row>
    <row r="567" spans="1:14" x14ac:dyDescent="0.25">
      <c r="A567" s="23">
        <v>41410</v>
      </c>
      <c r="B567" s="99">
        <f t="shared" si="8"/>
        <v>576.79821800000002</v>
      </c>
      <c r="C567" s="28">
        <f>VLOOKUP(RefiUniverseIOSOASTable[[#This Row],[Date]],G:H,2,0)</f>
        <v>0.72739642000000004</v>
      </c>
      <c r="G567" s="29">
        <v>41373</v>
      </c>
      <c r="H567" s="30">
        <v>0.73961905999999999</v>
      </c>
      <c r="L567" s="23">
        <v>41410</v>
      </c>
      <c r="M567" s="24" t="str">
        <f>[5]!YBHIST($L$1,L567,"LMMOAS","sec","")</f>
        <v>E</v>
      </c>
      <c r="N567" s="24">
        <v>576.79821800000002</v>
      </c>
    </row>
    <row r="568" spans="1:14" x14ac:dyDescent="0.25">
      <c r="A568" s="23">
        <v>41411</v>
      </c>
      <c r="B568" s="99">
        <f t="shared" si="8"/>
        <v>603.03363000000002</v>
      </c>
      <c r="C568" s="28">
        <f>VLOOKUP(RefiUniverseIOSOASTable[[#This Row],[Date]],G:H,2,0)</f>
        <v>0.68621416000000002</v>
      </c>
      <c r="G568" s="29">
        <v>41374</v>
      </c>
      <c r="H568" s="30">
        <v>0.71814350000000005</v>
      </c>
      <c r="L568" s="23">
        <v>41411</v>
      </c>
      <c r="M568" s="24" t="str">
        <f>[5]!YBHIST($L$1,L568,"LMMOAS","sec","")</f>
        <v>E</v>
      </c>
      <c r="N568" s="24">
        <v>603.03363000000002</v>
      </c>
    </row>
    <row r="569" spans="1:14" x14ac:dyDescent="0.25">
      <c r="A569" s="23">
        <v>41414</v>
      </c>
      <c r="B569" s="99">
        <f t="shared" si="8"/>
        <v>614.75439500000005</v>
      </c>
      <c r="C569" s="28">
        <f>VLOOKUP(RefiUniverseIOSOASTable[[#This Row],[Date]],G:H,2,0)</f>
        <v>0.68413190999999995</v>
      </c>
      <c r="G569" s="29">
        <v>41375</v>
      </c>
      <c r="H569" s="30">
        <v>0.73589455000000004</v>
      </c>
      <c r="L569" s="23">
        <v>41414</v>
      </c>
      <c r="M569" s="24" t="str">
        <f>[5]!YBHIST($L$1,L569,"LMMOAS","sec","")</f>
        <v>E</v>
      </c>
      <c r="N569" s="24">
        <v>614.75439500000005</v>
      </c>
    </row>
    <row r="570" spans="1:14" x14ac:dyDescent="0.25">
      <c r="A570" s="23">
        <v>41415</v>
      </c>
      <c r="B570" s="99">
        <f t="shared" si="8"/>
        <v>622.50628700000004</v>
      </c>
      <c r="C570" s="28">
        <f>VLOOKUP(RefiUniverseIOSOASTable[[#This Row],[Date]],G:H,2,0)</f>
        <v>0.70229423000000002</v>
      </c>
      <c r="G570" s="29">
        <v>41376</v>
      </c>
      <c r="H570" s="30">
        <v>0.76251354999999998</v>
      </c>
      <c r="L570" s="23">
        <v>41415</v>
      </c>
      <c r="M570" s="24" t="str">
        <f>[5]!YBHIST($L$1,L570,"LMMOAS","sec","")</f>
        <v>E</v>
      </c>
      <c r="N570" s="24">
        <v>622.50628700000004</v>
      </c>
    </row>
    <row r="571" spans="1:14" x14ac:dyDescent="0.25">
      <c r="A571" s="23">
        <v>41416</v>
      </c>
      <c r="B571" s="99">
        <f t="shared" si="8"/>
        <v>559.74871800000005</v>
      </c>
      <c r="C571" s="28">
        <f>VLOOKUP(RefiUniverseIOSOASTable[[#This Row],[Date]],G:H,2,0)</f>
        <v>0.66836276999999999</v>
      </c>
      <c r="G571" s="29">
        <v>41379</v>
      </c>
      <c r="H571" s="30">
        <v>0.76329952000000001</v>
      </c>
      <c r="L571" s="23">
        <v>41416</v>
      </c>
      <c r="M571" s="24" t="str">
        <f>[5]!YBHIST($L$1,L571,"LMMOAS","sec","")</f>
        <v>E</v>
      </c>
      <c r="N571" s="24">
        <v>559.74871800000005</v>
      </c>
    </row>
    <row r="572" spans="1:14" x14ac:dyDescent="0.25">
      <c r="A572" s="23">
        <v>41417</v>
      </c>
      <c r="B572" s="99">
        <f t="shared" si="8"/>
        <v>538.107483</v>
      </c>
      <c r="C572" s="28">
        <f>VLOOKUP(RefiUniverseIOSOASTable[[#This Row],[Date]],G:H,2,0)</f>
        <v>0.65513469999999996</v>
      </c>
      <c r="G572" s="29">
        <v>41380</v>
      </c>
      <c r="H572" s="30">
        <v>0.76251177000000003</v>
      </c>
      <c r="L572" s="23">
        <v>41417</v>
      </c>
      <c r="M572" s="24" t="str">
        <f>[5]!YBHIST($L$1,L572,"LMMOAS","sec","")</f>
        <v>E</v>
      </c>
      <c r="N572" s="24">
        <v>538.107483</v>
      </c>
    </row>
    <row r="573" spans="1:14" x14ac:dyDescent="0.25">
      <c r="A573" s="23">
        <v>41418</v>
      </c>
      <c r="B573" s="99">
        <f t="shared" si="8"/>
        <v>535.80688499999997</v>
      </c>
      <c r="C573" s="28">
        <f>VLOOKUP(RefiUniverseIOSOASTable[[#This Row],[Date]],G:H,2,0)</f>
        <v>0.65548549</v>
      </c>
      <c r="G573" s="29">
        <v>41381</v>
      </c>
      <c r="H573" s="30">
        <v>0.76393827999999997</v>
      </c>
      <c r="L573" s="23">
        <v>41418</v>
      </c>
      <c r="M573" s="24" t="str">
        <f>[5]!YBHIST($L$1,L573,"LMMOAS","sec","")</f>
        <v>E</v>
      </c>
      <c r="N573" s="24">
        <v>535.80688499999997</v>
      </c>
    </row>
    <row r="574" spans="1:14" x14ac:dyDescent="0.25">
      <c r="A574" s="23">
        <v>41422</v>
      </c>
      <c r="B574" s="99">
        <f t="shared" si="8"/>
        <v>454.04580700000002</v>
      </c>
      <c r="C574" s="28">
        <f>VLOOKUP(RefiUniverseIOSOASTable[[#This Row],[Date]],G:H,2,0)</f>
        <v>0.61545939999999999</v>
      </c>
      <c r="G574" s="29">
        <v>41382</v>
      </c>
      <c r="H574" s="30">
        <v>0.78264255999999999</v>
      </c>
      <c r="L574" s="23">
        <v>41422</v>
      </c>
      <c r="M574" s="24" t="str">
        <f>[5]!YBHIST($L$1,L574,"LMMOAS","sec","")</f>
        <v>E</v>
      </c>
      <c r="N574" s="24">
        <v>454.04580700000002</v>
      </c>
    </row>
    <row r="575" spans="1:14" x14ac:dyDescent="0.25">
      <c r="A575" s="23">
        <v>41423</v>
      </c>
      <c r="B575" s="99">
        <f t="shared" si="8"/>
        <v>440.42199699999998</v>
      </c>
      <c r="C575" s="28">
        <f>VLOOKUP(RefiUniverseIOSOASTable[[#This Row],[Date]],G:H,2,0)</f>
        <v>0.61301700000000003</v>
      </c>
      <c r="G575" s="29">
        <v>41383</v>
      </c>
      <c r="H575" s="30">
        <v>0.76394317</v>
      </c>
      <c r="L575" s="23">
        <v>41423</v>
      </c>
      <c r="M575" s="24" t="str">
        <f>[5]!YBHIST($L$1,L575,"LMMOAS","sec","")</f>
        <v>E</v>
      </c>
      <c r="N575" s="24">
        <v>440.42199699999998</v>
      </c>
    </row>
    <row r="576" spans="1:14" x14ac:dyDescent="0.25">
      <c r="A576" s="23">
        <v>41424</v>
      </c>
      <c r="B576" s="99">
        <f t="shared" si="8"/>
        <v>456.204407</v>
      </c>
      <c r="C576" s="28">
        <f>VLOOKUP(RefiUniverseIOSOASTable[[#This Row],[Date]],G:H,2,0)</f>
        <v>0.61452996999999998</v>
      </c>
      <c r="G576" s="29">
        <v>41386</v>
      </c>
      <c r="H576" s="30">
        <v>0.76399618000000002</v>
      </c>
      <c r="L576" s="23">
        <v>41424</v>
      </c>
      <c r="M576" s="24" t="str">
        <f>[5]!YBHIST($L$1,L576,"LMMOAS","sec","")</f>
        <v>E</v>
      </c>
      <c r="N576" s="24">
        <v>456.204407</v>
      </c>
    </row>
    <row r="577" spans="1:14" x14ac:dyDescent="0.25">
      <c r="A577" s="23">
        <v>41425</v>
      </c>
      <c r="B577" s="99">
        <f t="shared" si="8"/>
        <v>443.104309</v>
      </c>
      <c r="C577" s="28">
        <f>VLOOKUP(RefiUniverseIOSOASTable[[#This Row],[Date]],G:H,2,0)</f>
        <v>0.59469521000000003</v>
      </c>
      <c r="G577" s="29">
        <v>41387</v>
      </c>
      <c r="H577" s="30">
        <v>0.78260624999999995</v>
      </c>
      <c r="L577" s="23">
        <v>41425</v>
      </c>
      <c r="M577" s="24" t="str">
        <f>[5]!YBHIST($L$1,L577,"LMMOAS","sec","")</f>
        <v>E</v>
      </c>
      <c r="N577" s="24">
        <v>443.104309</v>
      </c>
    </row>
    <row r="578" spans="1:14" x14ac:dyDescent="0.25">
      <c r="A578" s="23">
        <v>41428</v>
      </c>
      <c r="B578" s="99">
        <f t="shared" si="8"/>
        <v>431.718414</v>
      </c>
      <c r="C578" s="28">
        <f>VLOOKUP(RefiUniverseIOSOASTable[[#This Row],[Date]],G:H,2,0)</f>
        <v>0.57870533000000002</v>
      </c>
      <c r="G578" s="29">
        <v>41388</v>
      </c>
      <c r="H578" s="30">
        <v>0.76283091999999997</v>
      </c>
      <c r="L578" s="23">
        <v>41428</v>
      </c>
      <c r="M578" s="24" t="str">
        <f>[5]!YBHIST($L$1,L578,"LMMOAS","sec","")</f>
        <v>E</v>
      </c>
      <c r="N578" s="24">
        <v>431.718414</v>
      </c>
    </row>
    <row r="579" spans="1:14" x14ac:dyDescent="0.25">
      <c r="A579" s="23">
        <v>41429</v>
      </c>
      <c r="B579" s="99">
        <f t="shared" ref="B579:B642" si="9">VLOOKUP(A579,L:N,3,0)</f>
        <v>446.81021099999998</v>
      </c>
      <c r="C579" s="28">
        <f>VLOOKUP(RefiUniverseIOSOASTable[[#This Row],[Date]],G:H,2,0)</f>
        <v>0.57734514000000003</v>
      </c>
      <c r="G579" s="29">
        <v>41389</v>
      </c>
      <c r="H579" s="30">
        <v>0.76283091999999997</v>
      </c>
      <c r="L579" s="23">
        <v>41429</v>
      </c>
      <c r="M579" s="24" t="str">
        <f>[5]!YBHIST($L$1,L579,"LMMOAS","sec","")</f>
        <v>E</v>
      </c>
      <c r="N579" s="24">
        <v>446.81021099999998</v>
      </c>
    </row>
    <row r="580" spans="1:14" x14ac:dyDescent="0.25">
      <c r="A580" s="23">
        <v>41430</v>
      </c>
      <c r="B580" s="99">
        <f t="shared" si="9"/>
        <v>469.95941199999999</v>
      </c>
      <c r="C580" s="28">
        <f>VLOOKUP(RefiUniverseIOSOASTable[[#This Row],[Date]],G:H,2,0)</f>
        <v>0.57839989000000003</v>
      </c>
      <c r="G580" s="29">
        <v>41390</v>
      </c>
      <c r="H580" s="30">
        <v>0.78425414000000004</v>
      </c>
      <c r="L580" s="23">
        <v>41430</v>
      </c>
      <c r="M580" s="24" t="str">
        <f>[5]!YBHIST($L$1,L580,"LMMOAS","sec","")</f>
        <v>E</v>
      </c>
      <c r="N580" s="24">
        <v>469.95941199999999</v>
      </c>
    </row>
    <row r="581" spans="1:14" x14ac:dyDescent="0.25">
      <c r="A581" s="23">
        <v>41431</v>
      </c>
      <c r="B581" s="99">
        <f t="shared" si="9"/>
        <v>488.51119999999997</v>
      </c>
      <c r="C581" s="28">
        <f>VLOOKUP(RefiUniverseIOSOASTable[[#This Row],[Date]],G:H,2,0)</f>
        <v>0.57975120999999996</v>
      </c>
      <c r="G581" s="29">
        <v>41393</v>
      </c>
      <c r="H581" s="30">
        <v>0.78430559</v>
      </c>
      <c r="L581" s="23">
        <v>41431</v>
      </c>
      <c r="M581" s="24" t="str">
        <f>[5]!YBHIST($L$1,L581,"LMMOAS","sec","")</f>
        <v>E</v>
      </c>
      <c r="N581" s="24">
        <v>488.51119999999997</v>
      </c>
    </row>
    <row r="582" spans="1:14" x14ac:dyDescent="0.25">
      <c r="A582" s="23">
        <v>41432</v>
      </c>
      <c r="B582" s="99">
        <f t="shared" si="9"/>
        <v>444.13970899999998</v>
      </c>
      <c r="C582" s="28">
        <f>VLOOKUP(RefiUniverseIOSOASTable[[#This Row],[Date]],G:H,2,0)</f>
        <v>0.57743308000000004</v>
      </c>
      <c r="G582" s="29">
        <v>41394</v>
      </c>
      <c r="H582" s="30">
        <v>0.78570359000000001</v>
      </c>
      <c r="L582" s="23">
        <v>41432</v>
      </c>
      <c r="M582" s="24" t="str">
        <f>[5]!YBHIST($L$1,L582,"LMMOAS","sec","")</f>
        <v>E</v>
      </c>
      <c r="N582" s="24">
        <v>444.13970899999998</v>
      </c>
    </row>
    <row r="583" spans="1:14" x14ac:dyDescent="0.25">
      <c r="A583" s="23">
        <v>41435</v>
      </c>
      <c r="B583" s="99">
        <f t="shared" si="9"/>
        <v>441.66720600000002</v>
      </c>
      <c r="C583" s="28">
        <f>VLOOKUP(RefiUniverseIOSOASTable[[#This Row],[Date]],G:H,2,0)</f>
        <v>0.55890326999999995</v>
      </c>
      <c r="G583" s="29">
        <v>41395</v>
      </c>
      <c r="H583" s="30">
        <v>0.79983053000000004</v>
      </c>
      <c r="L583" s="23">
        <v>41435</v>
      </c>
      <c r="M583" s="24" t="str">
        <f>[5]!YBHIST($L$1,L583,"LMMOAS","sec","")</f>
        <v>E</v>
      </c>
      <c r="N583" s="24">
        <v>441.66720600000002</v>
      </c>
    </row>
    <row r="584" spans="1:14" x14ac:dyDescent="0.25">
      <c r="A584" s="23">
        <v>41436</v>
      </c>
      <c r="B584" s="99">
        <f t="shared" si="9"/>
        <v>439.63009599999998</v>
      </c>
      <c r="C584" s="28">
        <f>VLOOKUP(RefiUniverseIOSOASTable[[#This Row],[Date]],G:H,2,0)</f>
        <v>0.57758390999999998</v>
      </c>
      <c r="G584" s="29">
        <v>41396</v>
      </c>
      <c r="H584" s="30">
        <v>0.79840844</v>
      </c>
      <c r="L584" s="23">
        <v>41436</v>
      </c>
      <c r="M584" s="24" t="str">
        <f>[5]!YBHIST($L$1,L584,"LMMOAS","sec","")</f>
        <v>E</v>
      </c>
      <c r="N584" s="24">
        <v>439.63009599999998</v>
      </c>
    </row>
    <row r="585" spans="1:14" x14ac:dyDescent="0.25">
      <c r="A585" s="23">
        <v>41437</v>
      </c>
      <c r="B585" s="99">
        <f t="shared" si="9"/>
        <v>425.37008700000001</v>
      </c>
      <c r="C585" s="28">
        <f>VLOOKUP(RefiUniverseIOSOASTable[[#This Row],[Date]],G:H,2,0)</f>
        <v>0.5557685</v>
      </c>
      <c r="G585" s="29">
        <v>41397</v>
      </c>
      <c r="H585" s="30">
        <v>0.75174669999999999</v>
      </c>
      <c r="L585" s="23">
        <v>41437</v>
      </c>
      <c r="M585" s="24" t="str">
        <f>[5]!YBHIST($L$1,L585,"LMMOAS","sec","")</f>
        <v>E</v>
      </c>
      <c r="N585" s="24">
        <v>425.37008700000001</v>
      </c>
    </row>
    <row r="586" spans="1:14" x14ac:dyDescent="0.25">
      <c r="A586" s="23">
        <v>41438</v>
      </c>
      <c r="B586" s="99">
        <f t="shared" si="9"/>
        <v>426.44461100000001</v>
      </c>
      <c r="C586" s="28">
        <f>VLOOKUP(RefiUniverseIOSOASTable[[#This Row],[Date]],G:H,2,0)</f>
        <v>0.55993853000000005</v>
      </c>
      <c r="G586" s="29">
        <v>41400</v>
      </c>
      <c r="H586" s="30">
        <v>0.72952901000000003</v>
      </c>
      <c r="L586" s="23">
        <v>41438</v>
      </c>
      <c r="M586" s="24" t="str">
        <f>[5]!YBHIST($L$1,L586,"LMMOAS","sec","")</f>
        <v>E</v>
      </c>
      <c r="N586" s="24">
        <v>426.44461100000001</v>
      </c>
    </row>
    <row r="587" spans="1:14" x14ac:dyDescent="0.25">
      <c r="A587" s="23">
        <v>41439</v>
      </c>
      <c r="B587" s="99">
        <f t="shared" si="9"/>
        <v>435.21530200000001</v>
      </c>
      <c r="C587" s="28">
        <f>VLOOKUP(RefiUniverseIOSOASTable[[#This Row],[Date]],G:H,2,0)</f>
        <v>0.57870487999999998</v>
      </c>
      <c r="G587" s="29">
        <v>41401</v>
      </c>
      <c r="H587" s="30">
        <v>0.72739620000000005</v>
      </c>
      <c r="L587" s="23">
        <v>41439</v>
      </c>
      <c r="M587" s="24" t="str">
        <f>[5]!YBHIST($L$1,L587,"LMMOAS","sec","")</f>
        <v>E</v>
      </c>
      <c r="N587" s="24">
        <v>435.21530200000001</v>
      </c>
    </row>
    <row r="588" spans="1:14" x14ac:dyDescent="0.25">
      <c r="A588" s="23">
        <v>41442</v>
      </c>
      <c r="B588" s="99">
        <f t="shared" si="9"/>
        <v>427.42440800000003</v>
      </c>
      <c r="C588" s="28">
        <f>VLOOKUP(RefiUniverseIOSOASTable[[#This Row],[Date]],G:H,2,0)</f>
        <v>0.55888777000000001</v>
      </c>
      <c r="G588" s="29">
        <v>41402</v>
      </c>
      <c r="H588" s="30">
        <v>0.75056537000000001</v>
      </c>
      <c r="L588" s="23">
        <v>41442</v>
      </c>
      <c r="M588" s="24" t="str">
        <f>[5]!YBHIST($L$1,L588,"LMMOAS","sec","")</f>
        <v>E</v>
      </c>
      <c r="N588" s="24">
        <v>427.42440800000003</v>
      </c>
    </row>
    <row r="589" spans="1:14" x14ac:dyDescent="0.25">
      <c r="A589" s="23">
        <v>41443</v>
      </c>
      <c r="B589" s="99">
        <f t="shared" si="9"/>
        <v>416.66519199999999</v>
      </c>
      <c r="C589" s="28">
        <f>VLOOKUP(RefiUniverseIOSOASTable[[#This Row],[Date]],G:H,2,0)</f>
        <v>0.55890348999999995</v>
      </c>
      <c r="G589" s="29">
        <v>41403</v>
      </c>
      <c r="H589" s="30">
        <v>0.72738128000000002</v>
      </c>
      <c r="L589" s="23">
        <v>41443</v>
      </c>
      <c r="M589" s="24" t="str">
        <f>[5]!YBHIST($L$1,L589,"LMMOAS","sec","")</f>
        <v>E</v>
      </c>
      <c r="N589" s="24">
        <v>416.66519199999999</v>
      </c>
    </row>
    <row r="590" spans="1:14" x14ac:dyDescent="0.25">
      <c r="A590" s="23">
        <v>41444</v>
      </c>
      <c r="B590" s="99">
        <f t="shared" si="9"/>
        <v>374.49951199999998</v>
      </c>
      <c r="C590" s="28">
        <f>VLOOKUP(RefiUniverseIOSOASTable[[#This Row],[Date]],G:H,2,0)</f>
        <v>0.52118739000000003</v>
      </c>
      <c r="G590" s="29">
        <v>41404</v>
      </c>
      <c r="H590" s="30">
        <v>0.70373302999999998</v>
      </c>
      <c r="L590" s="23">
        <v>41444</v>
      </c>
      <c r="M590" s="24" t="str">
        <f>[5]!YBHIST($L$1,L590,"LMMOAS","sec","")</f>
        <v>E</v>
      </c>
      <c r="N590" s="24">
        <v>374.49951199999998</v>
      </c>
    </row>
    <row r="591" spans="1:14" x14ac:dyDescent="0.25">
      <c r="A591" s="23">
        <v>41445</v>
      </c>
      <c r="B591" s="99">
        <f t="shared" si="9"/>
        <v>348.81408699999997</v>
      </c>
      <c r="C591" s="28">
        <f>VLOOKUP(RefiUniverseIOSOASTable[[#This Row],[Date]],G:H,2,0)</f>
        <v>0.48302408000000002</v>
      </c>
      <c r="G591" s="29">
        <v>41407</v>
      </c>
      <c r="H591" s="30">
        <v>0.68594177000000001</v>
      </c>
      <c r="L591" s="23">
        <v>41445</v>
      </c>
      <c r="M591" s="24" t="str">
        <f>[5]!YBHIST($L$1,L591,"LMMOAS","sec","")</f>
        <v>E</v>
      </c>
      <c r="N591" s="24">
        <v>348.81408699999997</v>
      </c>
    </row>
    <row r="592" spans="1:14" x14ac:dyDescent="0.25">
      <c r="A592" s="23">
        <v>41446</v>
      </c>
      <c r="B592" s="99">
        <f t="shared" si="9"/>
        <v>320.869507</v>
      </c>
      <c r="C592" s="28">
        <f>VLOOKUP(RefiUniverseIOSOASTable[[#This Row],[Date]],G:H,2,0)</f>
        <v>0.41926648999999999</v>
      </c>
      <c r="G592" s="29">
        <v>41408</v>
      </c>
      <c r="H592" s="30">
        <v>0.68233118000000004</v>
      </c>
      <c r="L592" s="23">
        <v>41446</v>
      </c>
      <c r="M592" s="24" t="str">
        <f>[5]!YBHIST($L$1,L592,"LMMOAS","sec","")</f>
        <v>E</v>
      </c>
      <c r="N592" s="24">
        <v>320.869507</v>
      </c>
    </row>
    <row r="593" spans="1:14" x14ac:dyDescent="0.25">
      <c r="A593" s="23">
        <v>41449</v>
      </c>
      <c r="B593" s="99">
        <f t="shared" si="9"/>
        <v>312.10668900000002</v>
      </c>
      <c r="C593" s="28">
        <f>VLOOKUP(RefiUniverseIOSOASTable[[#This Row],[Date]],G:H,2,0)</f>
        <v>0.38613859</v>
      </c>
      <c r="G593" s="29">
        <v>41409</v>
      </c>
      <c r="H593" s="30">
        <v>0.7024802</v>
      </c>
      <c r="L593" s="23">
        <v>41449</v>
      </c>
      <c r="M593" s="24" t="str">
        <f>[5]!YBHIST($L$1,L593,"LMMOAS","sec","")</f>
        <v>E</v>
      </c>
      <c r="N593" s="24">
        <v>312.10668900000002</v>
      </c>
    </row>
    <row r="594" spans="1:14" x14ac:dyDescent="0.25">
      <c r="A594" s="23">
        <v>41450</v>
      </c>
      <c r="B594" s="99">
        <f t="shared" si="9"/>
        <v>318.48089599999997</v>
      </c>
      <c r="C594" s="28">
        <f>VLOOKUP(RefiUniverseIOSOASTable[[#This Row],[Date]],G:H,2,0)</f>
        <v>0.35612642</v>
      </c>
      <c r="G594" s="29">
        <v>41410</v>
      </c>
      <c r="H594" s="30">
        <v>0.72739642000000004</v>
      </c>
      <c r="L594" s="23">
        <v>41450</v>
      </c>
      <c r="M594" s="24" t="str">
        <f>[5]!YBHIST($L$1,L594,"LMMOAS","sec","")</f>
        <v>E</v>
      </c>
      <c r="N594" s="24">
        <v>318.48089599999997</v>
      </c>
    </row>
    <row r="595" spans="1:14" x14ac:dyDescent="0.25">
      <c r="A595" s="23">
        <v>41451</v>
      </c>
      <c r="B595" s="99">
        <f t="shared" si="9"/>
        <v>328.15838600000001</v>
      </c>
      <c r="C595" s="28">
        <f>VLOOKUP(RefiUniverseIOSOASTable[[#This Row],[Date]],G:H,2,0)</f>
        <v>0.35232893999999998</v>
      </c>
      <c r="G595" s="29">
        <v>41411</v>
      </c>
      <c r="H595" s="30">
        <v>0.68621416000000002</v>
      </c>
      <c r="L595" s="23">
        <v>41451</v>
      </c>
      <c r="M595" s="24" t="str">
        <f>[5]!YBHIST($L$1,L595,"LMMOAS","sec","")</f>
        <v>E</v>
      </c>
      <c r="N595" s="24">
        <v>328.15838600000001</v>
      </c>
    </row>
    <row r="596" spans="1:14" x14ac:dyDescent="0.25">
      <c r="A596" s="23">
        <v>41452</v>
      </c>
      <c r="B596" s="99">
        <f t="shared" si="9"/>
        <v>355.79489100000001</v>
      </c>
      <c r="C596" s="28">
        <f>VLOOKUP(RefiUniverseIOSOASTable[[#This Row],[Date]],G:H,2,0)</f>
        <v>0.41931100999999998</v>
      </c>
      <c r="G596" s="29">
        <v>41414</v>
      </c>
      <c r="H596" s="30">
        <v>0.68413190999999995</v>
      </c>
      <c r="L596" s="23">
        <v>41452</v>
      </c>
      <c r="M596" s="24" t="str">
        <f>[5]!YBHIST($L$1,L596,"LMMOAS","sec","")</f>
        <v>E</v>
      </c>
      <c r="N596" s="24">
        <v>355.79489100000001</v>
      </c>
    </row>
    <row r="597" spans="1:14" x14ac:dyDescent="0.25">
      <c r="A597" s="23">
        <v>41453</v>
      </c>
      <c r="B597" s="99">
        <f t="shared" si="9"/>
        <v>347.92450000000002</v>
      </c>
      <c r="C597" s="28">
        <f>VLOOKUP(RefiUniverseIOSOASTable[[#This Row],[Date]],G:H,2,0)</f>
        <v>0.42100630999999999</v>
      </c>
      <c r="G597" s="29">
        <v>41415</v>
      </c>
      <c r="H597" s="30">
        <v>0.70229423000000002</v>
      </c>
      <c r="L597" s="23">
        <v>41453</v>
      </c>
      <c r="M597" s="24" t="str">
        <f>[5]!YBHIST($L$1,L597,"LMMOAS","sec","")</f>
        <v>E</v>
      </c>
      <c r="N597" s="24">
        <v>347.92450000000002</v>
      </c>
    </row>
    <row r="598" spans="1:14" x14ac:dyDescent="0.25">
      <c r="A598" s="23">
        <v>41456</v>
      </c>
      <c r="B598" s="99">
        <f t="shared" si="9"/>
        <v>334.00351000000001</v>
      </c>
      <c r="C598" s="28">
        <f>VLOOKUP(RefiUniverseIOSOASTable[[#This Row],[Date]],G:H,2,0)</f>
        <v>0.40886665999999999</v>
      </c>
      <c r="G598" s="29">
        <v>41416</v>
      </c>
      <c r="H598" s="30">
        <v>0.66836276999999999</v>
      </c>
      <c r="L598" s="23">
        <v>41456</v>
      </c>
      <c r="M598" s="24" t="str">
        <f>[5]!YBHIST($L$1,L598,"LMMOAS","sec","")</f>
        <v>E</v>
      </c>
      <c r="N598" s="24">
        <v>334.00351000000001</v>
      </c>
    </row>
    <row r="599" spans="1:14" x14ac:dyDescent="0.25">
      <c r="A599" s="23">
        <v>41457</v>
      </c>
      <c r="B599" s="99">
        <f t="shared" si="9"/>
        <v>329.320312</v>
      </c>
      <c r="C599" s="28">
        <f>VLOOKUP(RefiUniverseIOSOASTable[[#This Row],[Date]],G:H,2,0)</f>
        <v>0.40771587999999997</v>
      </c>
      <c r="G599" s="29">
        <v>41417</v>
      </c>
      <c r="H599" s="30">
        <v>0.65513469999999996</v>
      </c>
      <c r="L599" s="23">
        <v>41457</v>
      </c>
      <c r="M599" s="24" t="str">
        <f>[5]!YBHIST($L$1,L599,"LMMOAS","sec","")</f>
        <v>E</v>
      </c>
      <c r="N599" s="24">
        <v>329.320312</v>
      </c>
    </row>
    <row r="600" spans="1:14" x14ac:dyDescent="0.25">
      <c r="A600" s="23">
        <v>41458</v>
      </c>
      <c r="B600" s="99">
        <f t="shared" si="9"/>
        <v>320.64331099999998</v>
      </c>
      <c r="C600" s="28">
        <f>VLOOKUP(RefiUniverseIOSOASTable[[#This Row],[Date]],G:H,2,0)</f>
        <v>0.41017594000000002</v>
      </c>
      <c r="G600" s="29">
        <v>41418</v>
      </c>
      <c r="H600" s="30">
        <v>0.65548549</v>
      </c>
      <c r="L600" s="23">
        <v>41458</v>
      </c>
      <c r="M600" s="24" t="str">
        <f>[5]!YBHIST($L$1,L600,"LMMOAS","sec","")</f>
        <v>E</v>
      </c>
      <c r="N600" s="24">
        <v>320.64331099999998</v>
      </c>
    </row>
    <row r="601" spans="1:14" x14ac:dyDescent="0.25">
      <c r="A601" s="23">
        <v>41460</v>
      </c>
      <c r="B601" s="99">
        <f t="shared" si="9"/>
        <v>291.90451000000002</v>
      </c>
      <c r="C601" s="28">
        <f>VLOOKUP(RefiUniverseIOSOASTable[[#This Row],[Date]],G:H,2,0)</f>
        <v>0.28819507999999999</v>
      </c>
      <c r="G601" s="29">
        <v>41422</v>
      </c>
      <c r="H601" s="30">
        <v>0.61545939999999999</v>
      </c>
      <c r="L601" s="23">
        <v>41460</v>
      </c>
      <c r="M601" s="24" t="str">
        <f>[5]!YBHIST($L$1,L601,"LMMOAS","sec","")</f>
        <v>E</v>
      </c>
      <c r="N601" s="24">
        <v>291.90451000000002</v>
      </c>
    </row>
    <row r="602" spans="1:14" x14ac:dyDescent="0.25">
      <c r="A602" s="23">
        <v>41463</v>
      </c>
      <c r="B602" s="99">
        <f t="shared" si="9"/>
        <v>284.93368500000003</v>
      </c>
      <c r="C602" s="28">
        <f>VLOOKUP(RefiUniverseIOSOASTable[[#This Row],[Date]],G:H,2,0)</f>
        <v>0.32360787000000002</v>
      </c>
      <c r="G602" s="29">
        <v>41423</v>
      </c>
      <c r="H602" s="30">
        <v>0.61301700000000003</v>
      </c>
      <c r="L602" s="23">
        <v>41463</v>
      </c>
      <c r="M602" s="24" t="str">
        <f>[5]!YBHIST($L$1,L602,"LMMOAS","sec","")</f>
        <v>E</v>
      </c>
      <c r="N602" s="24">
        <v>284.93368500000003</v>
      </c>
    </row>
    <row r="603" spans="1:14" x14ac:dyDescent="0.25">
      <c r="A603" s="23">
        <v>41464</v>
      </c>
      <c r="B603" s="99">
        <f t="shared" si="9"/>
        <v>274.01681500000001</v>
      </c>
      <c r="C603" s="28">
        <f>VLOOKUP(RefiUniverseIOSOASTable[[#This Row],[Date]],G:H,2,0)</f>
        <v>0.34506980999999998</v>
      </c>
      <c r="G603" s="29">
        <v>41424</v>
      </c>
      <c r="H603" s="30">
        <v>0.61452996999999998</v>
      </c>
      <c r="L603" s="23">
        <v>41464</v>
      </c>
      <c r="M603" s="24" t="str">
        <f>[5]!YBHIST($L$1,L603,"LMMOAS","sec","")</f>
        <v>E</v>
      </c>
      <c r="N603" s="24">
        <v>274.01681500000001</v>
      </c>
    </row>
    <row r="604" spans="1:14" x14ac:dyDescent="0.25">
      <c r="A604" s="23">
        <v>41465</v>
      </c>
      <c r="B604" s="99">
        <f t="shared" si="9"/>
        <v>261.736603</v>
      </c>
      <c r="C604" s="28">
        <f>VLOOKUP(RefiUniverseIOSOASTable[[#This Row],[Date]],G:H,2,0)</f>
        <v>0.32219704999999998</v>
      </c>
      <c r="G604" s="29">
        <v>41425</v>
      </c>
      <c r="H604" s="30">
        <v>0.59469521000000003</v>
      </c>
      <c r="L604" s="23">
        <v>41465</v>
      </c>
      <c r="M604" s="24" t="str">
        <f>[5]!YBHIST($L$1,L604,"LMMOAS","sec","")</f>
        <v>E</v>
      </c>
      <c r="N604" s="24">
        <v>261.736603</v>
      </c>
    </row>
    <row r="605" spans="1:14" x14ac:dyDescent="0.25">
      <c r="A605" s="23">
        <v>41466</v>
      </c>
      <c r="B605" s="99">
        <f t="shared" si="9"/>
        <v>272.50949100000003</v>
      </c>
      <c r="C605" s="28">
        <f>VLOOKUP(RefiUniverseIOSOASTable[[#This Row],[Date]],G:H,2,0)</f>
        <v>0.37494019000000001</v>
      </c>
      <c r="G605" s="29">
        <v>41428</v>
      </c>
      <c r="H605" s="30">
        <v>0.57870533000000002</v>
      </c>
      <c r="L605" s="23">
        <v>41466</v>
      </c>
      <c r="M605" s="24" t="str">
        <f>[5]!YBHIST($L$1,L605,"LMMOAS","sec","")</f>
        <v>E</v>
      </c>
      <c r="N605" s="24">
        <v>272.50949100000003</v>
      </c>
    </row>
    <row r="606" spans="1:14" x14ac:dyDescent="0.25">
      <c r="A606" s="23">
        <v>41467</v>
      </c>
      <c r="B606" s="99">
        <f t="shared" si="9"/>
        <v>282.134705</v>
      </c>
      <c r="C606" s="28">
        <f>VLOOKUP(RefiUniverseIOSOASTable[[#This Row],[Date]],G:H,2,0)</f>
        <v>0.37461127</v>
      </c>
      <c r="G606" s="29">
        <v>41429</v>
      </c>
      <c r="H606" s="30">
        <v>0.57734514000000003</v>
      </c>
      <c r="L606" s="23">
        <v>41467</v>
      </c>
      <c r="M606" s="24" t="str">
        <f>[5]!YBHIST($L$1,L606,"LMMOAS","sec","")</f>
        <v>E</v>
      </c>
      <c r="N606" s="24">
        <v>282.134705</v>
      </c>
    </row>
    <row r="607" spans="1:14" x14ac:dyDescent="0.25">
      <c r="A607" s="23">
        <v>41470</v>
      </c>
      <c r="B607" s="99">
        <f t="shared" si="9"/>
        <v>294.97000100000002</v>
      </c>
      <c r="C607" s="28">
        <f>VLOOKUP(RefiUniverseIOSOASTable[[#This Row],[Date]],G:H,2,0)</f>
        <v>0.40860352</v>
      </c>
      <c r="G607" s="29">
        <v>41430</v>
      </c>
      <c r="H607" s="30">
        <v>0.57839989000000003</v>
      </c>
      <c r="L607" s="23">
        <v>41470</v>
      </c>
      <c r="M607" s="24" t="str">
        <f>[5]!YBHIST($L$1,L607,"LMMOAS","sec","")</f>
        <v>E</v>
      </c>
      <c r="N607" s="24">
        <v>294.97000100000002</v>
      </c>
    </row>
    <row r="608" spans="1:14" x14ac:dyDescent="0.25">
      <c r="A608" s="23">
        <v>41471</v>
      </c>
      <c r="B608" s="99">
        <f t="shared" si="9"/>
        <v>314.589294</v>
      </c>
      <c r="C608" s="28">
        <f>VLOOKUP(RefiUniverseIOSOASTable[[#This Row],[Date]],G:H,2,0)</f>
        <v>0.40922428</v>
      </c>
      <c r="G608" s="29">
        <v>41431</v>
      </c>
      <c r="H608" s="30">
        <v>0.57975120999999996</v>
      </c>
      <c r="L608" s="23">
        <v>41471</v>
      </c>
      <c r="M608" s="24" t="str">
        <f>[5]!YBHIST($L$1,L608,"LMMOAS","sec","")</f>
        <v>E</v>
      </c>
      <c r="N608" s="24">
        <v>314.589294</v>
      </c>
    </row>
    <row r="609" spans="1:14" x14ac:dyDescent="0.25">
      <c r="A609" s="23">
        <v>41472</v>
      </c>
      <c r="B609" s="99">
        <f t="shared" si="9"/>
        <v>325.76669299999998</v>
      </c>
      <c r="C609" s="28">
        <f>VLOOKUP(RefiUniverseIOSOASTable[[#This Row],[Date]],G:H,2,0)</f>
        <v>0.43945447999999998</v>
      </c>
      <c r="G609" s="29">
        <v>41432</v>
      </c>
      <c r="H609" s="30">
        <v>0.57743308000000004</v>
      </c>
      <c r="L609" s="23">
        <v>41472</v>
      </c>
      <c r="M609" s="24" t="str">
        <f>[5]!YBHIST($L$1,L609,"LMMOAS","sec","")</f>
        <v>E</v>
      </c>
      <c r="N609" s="24">
        <v>325.76669299999998</v>
      </c>
    </row>
    <row r="610" spans="1:14" x14ac:dyDescent="0.25">
      <c r="A610" s="23">
        <v>41473</v>
      </c>
      <c r="B610" s="99">
        <f t="shared" si="9"/>
        <v>342.47820999999999</v>
      </c>
      <c r="C610" s="28">
        <f>VLOOKUP(RefiUniverseIOSOASTable[[#This Row],[Date]],G:H,2,0)</f>
        <v>0.41002252</v>
      </c>
      <c r="G610" s="29">
        <v>41435</v>
      </c>
      <c r="H610" s="30">
        <v>0.55890326999999995</v>
      </c>
      <c r="L610" s="23">
        <v>41473</v>
      </c>
      <c r="M610" s="24" t="str">
        <f>[5]!YBHIST($L$1,L610,"LMMOAS","sec","")</f>
        <v>E</v>
      </c>
      <c r="N610" s="24">
        <v>342.47820999999999</v>
      </c>
    </row>
    <row r="611" spans="1:14" x14ac:dyDescent="0.25">
      <c r="A611" s="23">
        <v>41474</v>
      </c>
      <c r="B611" s="99">
        <f t="shared" si="9"/>
        <v>344.66949499999998</v>
      </c>
      <c r="C611" s="28">
        <f>VLOOKUP(RefiUniverseIOSOASTable[[#This Row],[Date]],G:H,2,0)</f>
        <v>0.43992555999999999</v>
      </c>
      <c r="G611" s="29">
        <v>41436</v>
      </c>
      <c r="H611" s="30">
        <v>0.57758390999999998</v>
      </c>
      <c r="L611" s="23">
        <v>41474</v>
      </c>
      <c r="M611" s="24" t="str">
        <f>[5]!YBHIST($L$1,L611,"LMMOAS","sec","")</f>
        <v>E</v>
      </c>
      <c r="N611" s="24">
        <v>344.66949499999998</v>
      </c>
    </row>
    <row r="612" spans="1:14" x14ac:dyDescent="0.25">
      <c r="A612" s="23">
        <v>41477</v>
      </c>
      <c r="B612" s="99">
        <f t="shared" si="9"/>
        <v>352.96661399999999</v>
      </c>
      <c r="C612" s="28">
        <f>VLOOKUP(RefiUniverseIOSOASTable[[#This Row],[Date]],G:H,2,0)</f>
        <v>0.44031915999999999</v>
      </c>
      <c r="G612" s="29">
        <v>41437</v>
      </c>
      <c r="H612" s="30">
        <v>0.5557685</v>
      </c>
      <c r="L612" s="23">
        <v>41477</v>
      </c>
      <c r="M612" s="24" t="str">
        <f>[5]!YBHIST($L$1,L612,"LMMOAS","sec","")</f>
        <v>E</v>
      </c>
      <c r="N612" s="24">
        <v>352.96661399999999</v>
      </c>
    </row>
    <row r="613" spans="1:14" x14ac:dyDescent="0.25">
      <c r="A613" s="23">
        <v>41478</v>
      </c>
      <c r="B613" s="99">
        <f t="shared" si="9"/>
        <v>351.70120200000002</v>
      </c>
      <c r="C613" s="28">
        <f>VLOOKUP(RefiUniverseIOSOASTable[[#This Row],[Date]],G:H,2,0)</f>
        <v>0.43854961999999997</v>
      </c>
      <c r="G613" s="29">
        <v>41438</v>
      </c>
      <c r="H613" s="30">
        <v>0.55993853000000005</v>
      </c>
      <c r="L613" s="23">
        <v>41478</v>
      </c>
      <c r="M613" s="24" t="str">
        <f>[5]!YBHIST($L$1,L613,"LMMOAS","sec","")</f>
        <v>E</v>
      </c>
      <c r="N613" s="24">
        <v>351.70120200000002</v>
      </c>
    </row>
    <row r="614" spans="1:14" x14ac:dyDescent="0.25">
      <c r="A614" s="23">
        <v>41479</v>
      </c>
      <c r="B614" s="99">
        <f t="shared" si="9"/>
        <v>339.864014</v>
      </c>
      <c r="C614" s="28">
        <f>VLOOKUP(RefiUniverseIOSOASTable[[#This Row],[Date]],G:H,2,0)</f>
        <v>0.37622828000000003</v>
      </c>
      <c r="G614" s="29">
        <v>41439</v>
      </c>
      <c r="H614" s="30">
        <v>0.57870487999999998</v>
      </c>
      <c r="L614" s="23">
        <v>41479</v>
      </c>
      <c r="M614" s="24" t="str">
        <f>[5]!YBHIST($L$1,L614,"LMMOAS","sec","")</f>
        <v>E</v>
      </c>
      <c r="N614" s="24">
        <v>339.864014</v>
      </c>
    </row>
    <row r="615" spans="1:14" x14ac:dyDescent="0.25">
      <c r="A615" s="23">
        <v>41480</v>
      </c>
      <c r="B615" s="99">
        <f t="shared" si="9"/>
        <v>346.75589000000002</v>
      </c>
      <c r="C615" s="28">
        <f>VLOOKUP(RefiUniverseIOSOASTable[[#This Row],[Date]],G:H,2,0)</f>
        <v>0.37566072</v>
      </c>
      <c r="G615" s="29">
        <v>41442</v>
      </c>
      <c r="H615" s="30">
        <v>0.55888777000000001</v>
      </c>
      <c r="L615" s="23">
        <v>41480</v>
      </c>
      <c r="M615" s="24" t="str">
        <f>[5]!YBHIST($L$1,L615,"LMMOAS","sec","")</f>
        <v>E</v>
      </c>
      <c r="N615" s="24">
        <v>346.75589000000002</v>
      </c>
    </row>
    <row r="616" spans="1:14" x14ac:dyDescent="0.25">
      <c r="A616" s="23">
        <v>41481</v>
      </c>
      <c r="B616" s="99">
        <f t="shared" si="9"/>
        <v>350.84619099999998</v>
      </c>
      <c r="C616" s="28">
        <f>VLOOKUP(RefiUniverseIOSOASTable[[#This Row],[Date]],G:H,2,0)</f>
        <v>0.40865384999999999</v>
      </c>
      <c r="G616" s="29">
        <v>41443</v>
      </c>
      <c r="H616" s="30">
        <v>0.55890348999999995</v>
      </c>
      <c r="L616" s="23">
        <v>41481</v>
      </c>
      <c r="M616" s="24" t="str">
        <f>[5]!YBHIST($L$1,L616,"LMMOAS","sec","")</f>
        <v>E</v>
      </c>
      <c r="N616" s="24">
        <v>350.84619099999998</v>
      </c>
    </row>
    <row r="617" spans="1:14" x14ac:dyDescent="0.25">
      <c r="A617" s="23">
        <v>41484</v>
      </c>
      <c r="B617" s="99">
        <f t="shared" si="9"/>
        <v>346.19799799999998</v>
      </c>
      <c r="C617" s="28">
        <f>VLOOKUP(RefiUniverseIOSOASTable[[#This Row],[Date]],G:H,2,0)</f>
        <v>0.40771123999999997</v>
      </c>
      <c r="G617" s="29">
        <v>41444</v>
      </c>
      <c r="H617" s="30">
        <v>0.52118739000000003</v>
      </c>
      <c r="L617" s="23">
        <v>41484</v>
      </c>
      <c r="M617" s="24" t="str">
        <f>[5]!YBHIST($L$1,L617,"LMMOAS","sec","")</f>
        <v>E</v>
      </c>
      <c r="N617" s="24">
        <v>346.19799799999998</v>
      </c>
    </row>
    <row r="618" spans="1:14" x14ac:dyDescent="0.25">
      <c r="A618" s="23">
        <v>41485</v>
      </c>
      <c r="B618" s="99">
        <f t="shared" si="9"/>
        <v>316.01409899999999</v>
      </c>
      <c r="C618" s="28">
        <f>VLOOKUP(RefiUniverseIOSOASTable[[#This Row],[Date]],G:H,2,0)</f>
        <v>0.37622872000000002</v>
      </c>
      <c r="G618" s="29">
        <v>41445</v>
      </c>
      <c r="H618" s="30">
        <v>0.48302408000000002</v>
      </c>
      <c r="L618" s="23">
        <v>41485</v>
      </c>
      <c r="M618" s="24" t="str">
        <f>[5]!YBHIST($L$1,L618,"LMMOAS","sec","")</f>
        <v>E</v>
      </c>
      <c r="N618" s="24">
        <v>316.01409899999999</v>
      </c>
    </row>
    <row r="619" spans="1:14" x14ac:dyDescent="0.25">
      <c r="A619" s="23">
        <v>41486</v>
      </c>
      <c r="B619" s="99">
        <f t="shared" si="9"/>
        <v>285.19229100000001</v>
      </c>
      <c r="C619" s="28">
        <f>VLOOKUP(RefiUniverseIOSOASTable[[#This Row],[Date]],G:H,2,0)</f>
        <v>0.40693110999999998</v>
      </c>
      <c r="G619" s="29">
        <v>41446</v>
      </c>
      <c r="H619" s="30">
        <v>0.41926648999999999</v>
      </c>
      <c r="L619" s="23">
        <v>41486</v>
      </c>
      <c r="M619" s="24" t="str">
        <f>[5]!YBHIST($L$1,L619,"LMMOAS","sec","")</f>
        <v>E</v>
      </c>
      <c r="N619" s="24">
        <v>285.19229100000001</v>
      </c>
    </row>
    <row r="620" spans="1:14" x14ac:dyDescent="0.25">
      <c r="A620" s="23">
        <v>41487</v>
      </c>
      <c r="B620" s="99">
        <f t="shared" si="9"/>
        <v>252.28999300000001</v>
      </c>
      <c r="C620" s="28">
        <f>VLOOKUP(RefiUniverseIOSOASTable[[#This Row],[Date]],G:H,2,0)</f>
        <v>0.32795199000000003</v>
      </c>
      <c r="G620" s="29">
        <v>41449</v>
      </c>
      <c r="H620" s="30">
        <v>0.38613859</v>
      </c>
      <c r="L620" s="23">
        <v>41487</v>
      </c>
      <c r="M620" s="24" t="str">
        <f>[5]!YBHIST($L$1,L620,"LMMOAS","sec","")</f>
        <v>E</v>
      </c>
      <c r="N620" s="24">
        <v>252.28999300000001</v>
      </c>
    </row>
    <row r="621" spans="1:14" x14ac:dyDescent="0.25">
      <c r="A621" s="23">
        <v>41488</v>
      </c>
      <c r="B621" s="99">
        <f t="shared" si="9"/>
        <v>270.23141500000003</v>
      </c>
      <c r="C621" s="28">
        <f>VLOOKUP(RefiUniverseIOSOASTable[[#This Row],[Date]],G:H,2,0)</f>
        <v>0.39358479000000002</v>
      </c>
      <c r="G621" s="29">
        <v>41450</v>
      </c>
      <c r="H621" s="30">
        <v>0.35612642</v>
      </c>
      <c r="L621" s="23">
        <v>41488</v>
      </c>
      <c r="M621" s="24" t="str">
        <f>[5]!YBHIST($L$1,L621,"LMMOAS","sec","")</f>
        <v>E</v>
      </c>
      <c r="N621" s="24">
        <v>270.23141500000003</v>
      </c>
    </row>
    <row r="622" spans="1:14" x14ac:dyDescent="0.25">
      <c r="A622" s="23">
        <v>41491</v>
      </c>
      <c r="B622" s="99">
        <f t="shared" si="9"/>
        <v>265.58209199999999</v>
      </c>
      <c r="C622" s="28">
        <f>VLOOKUP(RefiUniverseIOSOASTable[[#This Row],[Date]],G:H,2,0)</f>
        <v>0.36311771999999998</v>
      </c>
      <c r="G622" s="29">
        <v>41451</v>
      </c>
      <c r="H622" s="30">
        <v>0.35232893999999998</v>
      </c>
      <c r="L622" s="23">
        <v>41491</v>
      </c>
      <c r="M622" s="24" t="str">
        <f>[5]!YBHIST($L$1,L622,"LMMOAS","sec","")</f>
        <v>E</v>
      </c>
      <c r="N622" s="24">
        <v>265.58209199999999</v>
      </c>
    </row>
    <row r="623" spans="1:14" x14ac:dyDescent="0.25">
      <c r="A623" s="23">
        <v>41492</v>
      </c>
      <c r="B623" s="99">
        <f t="shared" si="9"/>
        <v>269.89550800000001</v>
      </c>
      <c r="C623" s="28">
        <f>VLOOKUP(RefiUniverseIOSOASTable[[#This Row],[Date]],G:H,2,0)</f>
        <v>0.3620449</v>
      </c>
      <c r="G623" s="29">
        <v>41452</v>
      </c>
      <c r="H623" s="30">
        <v>0.41931100999999998</v>
      </c>
      <c r="L623" s="23">
        <v>41492</v>
      </c>
      <c r="M623" s="24" t="str">
        <f>[5]!YBHIST($L$1,L623,"LMMOAS","sec","")</f>
        <v>E</v>
      </c>
      <c r="N623" s="24">
        <v>269.89550800000001</v>
      </c>
    </row>
    <row r="624" spans="1:14" x14ac:dyDescent="0.25">
      <c r="A624" s="23">
        <v>41493</v>
      </c>
      <c r="B624" s="99">
        <f t="shared" si="9"/>
        <v>295.676086</v>
      </c>
      <c r="C624" s="28">
        <f>VLOOKUP(RefiUniverseIOSOASTable[[#This Row],[Date]],G:H,2,0)</f>
        <v>0.39443265999999999</v>
      </c>
      <c r="G624" s="29">
        <v>41453</v>
      </c>
      <c r="H624" s="30">
        <v>0.42100630999999999</v>
      </c>
      <c r="L624" s="23">
        <v>41493</v>
      </c>
      <c r="M624" s="24" t="str">
        <f>[5]!YBHIST($L$1,L624,"LMMOAS","sec","")</f>
        <v>E</v>
      </c>
      <c r="N624" s="24">
        <v>295.676086</v>
      </c>
    </row>
    <row r="625" spans="1:14" x14ac:dyDescent="0.25">
      <c r="A625" s="23">
        <v>41494</v>
      </c>
      <c r="B625" s="99">
        <f t="shared" si="9"/>
        <v>302.75048800000002</v>
      </c>
      <c r="C625" s="28">
        <f>VLOOKUP(RefiUniverseIOSOASTable[[#This Row],[Date]],G:H,2,0)</f>
        <v>0.39588834000000001</v>
      </c>
      <c r="G625" s="29">
        <v>41456</v>
      </c>
      <c r="H625" s="30">
        <v>0.40886665999999999</v>
      </c>
      <c r="L625" s="23">
        <v>41494</v>
      </c>
      <c r="M625" s="24" t="str">
        <f>[5]!YBHIST($L$1,L625,"LMMOAS","sec","")</f>
        <v>E</v>
      </c>
      <c r="N625" s="24">
        <v>302.75048800000002</v>
      </c>
    </row>
    <row r="626" spans="1:14" x14ac:dyDescent="0.25">
      <c r="A626" s="23">
        <v>41495</v>
      </c>
      <c r="B626" s="99">
        <f t="shared" si="9"/>
        <v>295.551514</v>
      </c>
      <c r="C626" s="28">
        <f>VLOOKUP(RefiUniverseIOSOASTable[[#This Row],[Date]],G:H,2,0)</f>
        <v>0.42325764999999999</v>
      </c>
      <c r="G626" s="29">
        <v>41457</v>
      </c>
      <c r="H626" s="30">
        <v>0.40771587999999997</v>
      </c>
      <c r="L626" s="23">
        <v>41495</v>
      </c>
      <c r="M626" s="24" t="str">
        <f>[5]!YBHIST($L$1,L626,"LMMOAS","sec","")</f>
        <v>E</v>
      </c>
      <c r="N626" s="24">
        <v>295.551514</v>
      </c>
    </row>
    <row r="627" spans="1:14" x14ac:dyDescent="0.25">
      <c r="A627" s="23">
        <v>41498</v>
      </c>
      <c r="B627" s="99">
        <f t="shared" si="9"/>
        <v>282.70190400000001</v>
      </c>
      <c r="C627" s="28">
        <f>VLOOKUP(RefiUniverseIOSOASTable[[#This Row],[Date]],G:H,2,0)</f>
        <v>0.3956807</v>
      </c>
      <c r="G627" s="29">
        <v>41458</v>
      </c>
      <c r="H627" s="30">
        <v>0.41017594000000002</v>
      </c>
      <c r="L627" s="23">
        <v>41498</v>
      </c>
      <c r="M627" s="24" t="str">
        <f>[5]!YBHIST($L$1,L627,"LMMOAS","sec","")</f>
        <v>E</v>
      </c>
      <c r="N627" s="24">
        <v>282.70190400000001</v>
      </c>
    </row>
    <row r="628" spans="1:14" x14ac:dyDescent="0.25">
      <c r="A628" s="23">
        <v>41499</v>
      </c>
      <c r="B628" s="99">
        <f t="shared" si="9"/>
        <v>260.91198700000001</v>
      </c>
      <c r="C628" s="28">
        <f>VLOOKUP(RefiUniverseIOSOASTable[[#This Row],[Date]],G:H,2,0)</f>
        <v>0.36088382000000002</v>
      </c>
      <c r="G628" s="29">
        <v>41460</v>
      </c>
      <c r="H628" s="30">
        <v>0.28819507999999999</v>
      </c>
      <c r="L628" s="23">
        <v>41499</v>
      </c>
      <c r="M628" s="24" t="str">
        <f>[5]!YBHIST($L$1,L628,"LMMOAS","sec","")</f>
        <v>E</v>
      </c>
      <c r="N628" s="24">
        <v>260.91198700000001</v>
      </c>
    </row>
    <row r="629" spans="1:14" x14ac:dyDescent="0.25">
      <c r="A629" s="23">
        <v>41500</v>
      </c>
      <c r="B629" s="99">
        <f t="shared" si="9"/>
        <v>257.93051100000002</v>
      </c>
      <c r="C629" s="28">
        <f>VLOOKUP(RefiUniverseIOSOASTable[[#This Row],[Date]],G:H,2,0)</f>
        <v>0.33157871</v>
      </c>
      <c r="G629" s="29">
        <v>41463</v>
      </c>
      <c r="H629" s="30">
        <v>0.32360787000000002</v>
      </c>
      <c r="L629" s="23">
        <v>41500</v>
      </c>
      <c r="M629" s="24" t="str">
        <f>[5]!YBHIST($L$1,L629,"LMMOAS","sec","")</f>
        <v>E</v>
      </c>
      <c r="N629" s="24">
        <v>257.93051100000002</v>
      </c>
    </row>
    <row r="630" spans="1:14" x14ac:dyDescent="0.25">
      <c r="A630" s="23">
        <v>41501</v>
      </c>
      <c r="B630" s="99">
        <f t="shared" si="9"/>
        <v>252.93469200000001</v>
      </c>
      <c r="C630" s="28">
        <f>VLOOKUP(RefiUniverseIOSOASTable[[#This Row],[Date]],G:H,2,0)</f>
        <v>0.31132267000000002</v>
      </c>
      <c r="G630" s="29">
        <v>41464</v>
      </c>
      <c r="H630" s="30">
        <v>0.34506980999999998</v>
      </c>
      <c r="L630" s="23">
        <v>41501</v>
      </c>
      <c r="M630" s="24" t="str">
        <f>[5]!YBHIST($L$1,L630,"LMMOAS","sec","")</f>
        <v>E</v>
      </c>
      <c r="N630" s="24">
        <v>252.93469200000001</v>
      </c>
    </row>
    <row r="631" spans="1:14" x14ac:dyDescent="0.25">
      <c r="A631" s="23">
        <v>41502</v>
      </c>
      <c r="B631" s="99">
        <f t="shared" si="9"/>
        <v>254.877396</v>
      </c>
      <c r="C631" s="28">
        <f>VLOOKUP(RefiUniverseIOSOASTable[[#This Row],[Date]],G:H,2,0)</f>
        <v>0.29240864</v>
      </c>
      <c r="G631" s="29">
        <v>41465</v>
      </c>
      <c r="H631" s="30">
        <v>0.32219704999999998</v>
      </c>
      <c r="L631" s="23">
        <v>41502</v>
      </c>
      <c r="M631" s="24" t="str">
        <f>[5]!YBHIST($L$1,L631,"LMMOAS","sec","")</f>
        <v>E</v>
      </c>
      <c r="N631" s="24">
        <v>254.877396</v>
      </c>
    </row>
    <row r="632" spans="1:14" x14ac:dyDescent="0.25">
      <c r="A632" s="23">
        <v>41505</v>
      </c>
      <c r="B632" s="99">
        <f t="shared" si="9"/>
        <v>262.54431199999999</v>
      </c>
      <c r="C632" s="28">
        <f>VLOOKUP(RefiUniverseIOSOASTable[[#This Row],[Date]],G:H,2,0)</f>
        <v>0.27549568000000002</v>
      </c>
      <c r="G632" s="29">
        <v>41466</v>
      </c>
      <c r="H632" s="30">
        <v>0.37494019000000001</v>
      </c>
      <c r="L632" s="23">
        <v>41505</v>
      </c>
      <c r="M632" s="24" t="str">
        <f>[5]!YBHIST($L$1,L632,"LMMOAS","sec","")</f>
        <v>E</v>
      </c>
      <c r="N632" s="24">
        <v>262.54431199999999</v>
      </c>
    </row>
    <row r="633" spans="1:14" x14ac:dyDescent="0.25">
      <c r="A633" s="23">
        <v>41506</v>
      </c>
      <c r="B633" s="99">
        <f t="shared" si="9"/>
        <v>263.61129799999998</v>
      </c>
      <c r="C633" s="28">
        <f>VLOOKUP(RefiUniverseIOSOASTable[[#This Row],[Date]],G:H,2,0)</f>
        <v>0.29255429999999999</v>
      </c>
      <c r="G633" s="29">
        <v>41467</v>
      </c>
      <c r="H633" s="30">
        <v>0.37461127</v>
      </c>
      <c r="L633" s="23">
        <v>41506</v>
      </c>
      <c r="M633" s="24" t="str">
        <f>[5]!YBHIST($L$1,L633,"LMMOAS","sec","")</f>
        <v>E</v>
      </c>
      <c r="N633" s="24">
        <v>263.61129799999998</v>
      </c>
    </row>
    <row r="634" spans="1:14" x14ac:dyDescent="0.25">
      <c r="A634" s="23">
        <v>41507</v>
      </c>
      <c r="B634" s="99">
        <f t="shared" si="9"/>
        <v>261.68121300000001</v>
      </c>
      <c r="C634" s="28">
        <f>VLOOKUP(RefiUniverseIOSOASTable[[#This Row],[Date]],G:H,2,0)</f>
        <v>0.27719427000000002</v>
      </c>
      <c r="G634" s="29">
        <v>41470</v>
      </c>
      <c r="H634" s="30">
        <v>0.40860352</v>
      </c>
      <c r="L634" s="23">
        <v>41507</v>
      </c>
      <c r="M634" s="24" t="str">
        <f>[5]!YBHIST($L$1,L634,"LMMOAS","sec","")</f>
        <v>E</v>
      </c>
      <c r="N634" s="24">
        <v>261.68121300000001</v>
      </c>
    </row>
    <row r="635" spans="1:14" x14ac:dyDescent="0.25">
      <c r="A635" s="23">
        <v>41508</v>
      </c>
      <c r="B635" s="99">
        <f t="shared" si="9"/>
        <v>261.37619000000001</v>
      </c>
      <c r="C635" s="28">
        <f>VLOOKUP(RefiUniverseIOSOASTable[[#This Row],[Date]],G:H,2,0)</f>
        <v>0.27592389</v>
      </c>
      <c r="G635" s="29">
        <v>41471</v>
      </c>
      <c r="H635" s="30">
        <v>0.40922428</v>
      </c>
      <c r="L635" s="23">
        <v>41508</v>
      </c>
      <c r="M635" s="24" t="str">
        <f>[5]!YBHIST($L$1,L635,"LMMOAS","sec","")</f>
        <v>E</v>
      </c>
      <c r="N635" s="24">
        <v>261.37619000000001</v>
      </c>
    </row>
    <row r="636" spans="1:14" x14ac:dyDescent="0.25">
      <c r="A636" s="23">
        <v>41509</v>
      </c>
      <c r="B636" s="99">
        <f t="shared" si="9"/>
        <v>254.104004</v>
      </c>
      <c r="C636" s="28">
        <f>VLOOKUP(RefiUniverseIOSOASTable[[#This Row],[Date]],G:H,2,0)</f>
        <v>0.30896501999999998</v>
      </c>
      <c r="G636" s="29">
        <v>41472</v>
      </c>
      <c r="H636" s="30">
        <v>0.43945447999999998</v>
      </c>
      <c r="L636" s="23">
        <v>41509</v>
      </c>
      <c r="M636" s="24" t="str">
        <f>[5]!YBHIST($L$1,L636,"LMMOAS","sec","")</f>
        <v>E</v>
      </c>
      <c r="N636" s="24">
        <v>254.104004</v>
      </c>
    </row>
    <row r="637" spans="1:14" x14ac:dyDescent="0.25">
      <c r="A637" s="23">
        <v>41512</v>
      </c>
      <c r="B637" s="99">
        <f t="shared" si="9"/>
        <v>244.16879299999999</v>
      </c>
      <c r="C637" s="28">
        <f>VLOOKUP(RefiUniverseIOSOASTable[[#This Row],[Date]],G:H,2,0)</f>
        <v>0.31086620999999998</v>
      </c>
      <c r="G637" s="29">
        <v>41473</v>
      </c>
      <c r="H637" s="30">
        <v>0.41002252</v>
      </c>
      <c r="L637" s="23">
        <v>41512</v>
      </c>
      <c r="M637" s="24" t="str">
        <f>[5]!YBHIST($L$1,L637,"LMMOAS","sec","")</f>
        <v>E</v>
      </c>
      <c r="N637" s="24">
        <v>244.16879299999999</v>
      </c>
    </row>
    <row r="638" spans="1:14" x14ac:dyDescent="0.25">
      <c r="A638" s="23">
        <v>41513</v>
      </c>
      <c r="B638" s="99">
        <f t="shared" si="9"/>
        <v>248.18440200000001</v>
      </c>
      <c r="C638" s="28">
        <f>VLOOKUP(RefiUniverseIOSOASTable[[#This Row],[Date]],G:H,2,0)</f>
        <v>0.33197515999999999</v>
      </c>
      <c r="G638" s="29">
        <v>41474</v>
      </c>
      <c r="H638" s="30">
        <v>0.43992555999999999</v>
      </c>
      <c r="L638" s="23">
        <v>41513</v>
      </c>
      <c r="M638" s="24" t="str">
        <f>[5]!YBHIST($L$1,L638,"LMMOAS","sec","")</f>
        <v>E</v>
      </c>
      <c r="N638" s="24">
        <v>248.18440200000001</v>
      </c>
    </row>
    <row r="639" spans="1:14" x14ac:dyDescent="0.25">
      <c r="A639" s="23">
        <v>41514</v>
      </c>
      <c r="B639" s="99">
        <f t="shared" si="9"/>
        <v>248.15089399999999</v>
      </c>
      <c r="C639" s="28">
        <f>VLOOKUP(RefiUniverseIOSOASTable[[#This Row],[Date]],G:H,2,0)</f>
        <v>0.33028247999999999</v>
      </c>
      <c r="G639" s="29">
        <v>41477</v>
      </c>
      <c r="H639" s="30">
        <v>0.44031915999999999</v>
      </c>
      <c r="L639" s="23">
        <v>41514</v>
      </c>
      <c r="M639" s="24" t="str">
        <f>[5]!YBHIST($L$1,L639,"LMMOAS","sec","")</f>
        <v>E</v>
      </c>
      <c r="N639" s="24">
        <v>248.15089399999999</v>
      </c>
    </row>
    <row r="640" spans="1:14" x14ac:dyDescent="0.25">
      <c r="A640" s="23">
        <v>41515</v>
      </c>
      <c r="B640" s="99">
        <f t="shared" si="9"/>
        <v>243.17559800000001</v>
      </c>
      <c r="C640" s="28">
        <f>VLOOKUP(RefiUniverseIOSOASTable[[#This Row],[Date]],G:H,2,0)</f>
        <v>0.36142307000000001</v>
      </c>
      <c r="G640" s="29">
        <v>41478</v>
      </c>
      <c r="H640" s="30">
        <v>0.43854961999999997</v>
      </c>
      <c r="L640" s="23">
        <v>41515</v>
      </c>
      <c r="M640" s="24" t="str">
        <f>[5]!YBHIST($L$1,L640,"LMMOAS","sec","")</f>
        <v>E</v>
      </c>
      <c r="N640" s="24">
        <v>243.17559800000001</v>
      </c>
    </row>
    <row r="641" spans="1:14" x14ac:dyDescent="0.25">
      <c r="A641" s="23">
        <v>41516</v>
      </c>
      <c r="B641" s="99">
        <f t="shared" si="9"/>
        <v>238.61779799999999</v>
      </c>
      <c r="C641" s="28">
        <f>VLOOKUP(RefiUniverseIOSOASTable[[#This Row],[Date]],G:H,2,0)</f>
        <v>0.36106342000000002</v>
      </c>
      <c r="G641" s="29">
        <v>41479</v>
      </c>
      <c r="H641" s="30">
        <v>0.37622828000000003</v>
      </c>
      <c r="L641" s="23">
        <v>41516</v>
      </c>
      <c r="M641" s="24" t="str">
        <f>[5]!YBHIST($L$1,L641,"LMMOAS","sec","")</f>
        <v>E</v>
      </c>
      <c r="N641" s="24">
        <v>238.61779799999999</v>
      </c>
    </row>
    <row r="642" spans="1:14" x14ac:dyDescent="0.25">
      <c r="A642" s="23">
        <v>41520</v>
      </c>
      <c r="B642" s="99">
        <f t="shared" si="9"/>
        <v>229.66279599999999</v>
      </c>
      <c r="C642" s="28">
        <f>VLOOKUP(RefiUniverseIOSOASTable[[#This Row],[Date]],G:H,2,0)</f>
        <v>0.30215976999999999</v>
      </c>
      <c r="G642" s="29">
        <v>41480</v>
      </c>
      <c r="H642" s="30">
        <v>0.37566072</v>
      </c>
      <c r="L642" s="23">
        <v>41520</v>
      </c>
      <c r="M642" s="24" t="str">
        <f>[5]!YBHIST($L$1,L642,"LMMOAS","sec","")</f>
        <v>E</v>
      </c>
      <c r="N642" s="24">
        <v>229.66279599999999</v>
      </c>
    </row>
    <row r="643" spans="1:14" x14ac:dyDescent="0.25">
      <c r="A643" s="23">
        <v>41521</v>
      </c>
      <c r="B643" s="99">
        <f t="shared" ref="B643:B706" si="10">VLOOKUP(A643,L:N,3,0)</f>
        <v>210.88679500000001</v>
      </c>
      <c r="C643" s="28">
        <f>VLOOKUP(RefiUniverseIOSOASTable[[#This Row],[Date]],G:H,2,0)</f>
        <v>0.26854915000000001</v>
      </c>
      <c r="G643" s="29">
        <v>41481</v>
      </c>
      <c r="H643" s="30">
        <v>0.40865384999999999</v>
      </c>
      <c r="L643" s="23">
        <v>41521</v>
      </c>
      <c r="M643" s="24" t="str">
        <f>[5]!YBHIST($L$1,L643,"LMMOAS","sec","")</f>
        <v>E</v>
      </c>
      <c r="N643" s="24">
        <v>210.88679500000001</v>
      </c>
    </row>
    <row r="644" spans="1:14" x14ac:dyDescent="0.25">
      <c r="A644" s="23">
        <v>41522</v>
      </c>
      <c r="B644" s="99">
        <f t="shared" si="10"/>
        <v>187.82550000000001</v>
      </c>
      <c r="C644" s="28">
        <f>VLOOKUP(RefiUniverseIOSOASTable[[#This Row],[Date]],G:H,2,0)</f>
        <v>0.23873225000000001</v>
      </c>
      <c r="G644" s="29">
        <v>41484</v>
      </c>
      <c r="H644" s="30">
        <v>0.40771123999999997</v>
      </c>
      <c r="L644" s="23">
        <v>41522</v>
      </c>
      <c r="M644" s="24" t="str">
        <f>[5]!YBHIST($L$1,L644,"LMMOAS","sec","")</f>
        <v>E</v>
      </c>
      <c r="N644" s="24">
        <v>187.82550000000001</v>
      </c>
    </row>
    <row r="645" spans="1:14" x14ac:dyDescent="0.25">
      <c r="A645" s="23">
        <v>41523</v>
      </c>
      <c r="B645" s="99">
        <f t="shared" si="10"/>
        <v>194.48039199999999</v>
      </c>
      <c r="C645" s="28">
        <f>VLOOKUP(RefiUniverseIOSOASTable[[#This Row],[Date]],G:H,2,0)</f>
        <v>0.25633407000000002</v>
      </c>
      <c r="G645" s="29">
        <v>41485</v>
      </c>
      <c r="H645" s="30">
        <v>0.37622872000000002</v>
      </c>
      <c r="L645" s="23">
        <v>41523</v>
      </c>
      <c r="M645" s="24" t="str">
        <f>[5]!YBHIST($L$1,L645,"LMMOAS","sec","")</f>
        <v>E</v>
      </c>
      <c r="N645" s="24">
        <v>194.48039199999999</v>
      </c>
    </row>
    <row r="646" spans="1:14" x14ac:dyDescent="0.25">
      <c r="A646" s="23">
        <v>41526</v>
      </c>
      <c r="B646" s="99">
        <f t="shared" si="10"/>
        <v>185.213303</v>
      </c>
      <c r="C646" s="28">
        <f>VLOOKUP(RefiUniverseIOSOASTable[[#This Row],[Date]],G:H,2,0)</f>
        <v>0.28345355</v>
      </c>
      <c r="G646" s="29">
        <v>41486</v>
      </c>
      <c r="H646" s="30">
        <v>0.40693110999999998</v>
      </c>
      <c r="L646" s="23">
        <v>41526</v>
      </c>
      <c r="M646" s="24" t="str">
        <f>[5]!YBHIST($L$1,L646,"LMMOAS","sec","")</f>
        <v>E</v>
      </c>
      <c r="N646" s="24">
        <v>185.213303</v>
      </c>
    </row>
    <row r="647" spans="1:14" x14ac:dyDescent="0.25">
      <c r="A647" s="23">
        <v>41527</v>
      </c>
      <c r="B647" s="99">
        <f t="shared" si="10"/>
        <v>171.19070400000001</v>
      </c>
      <c r="C647" s="28">
        <f>VLOOKUP(RefiUniverseIOSOASTable[[#This Row],[Date]],G:H,2,0)</f>
        <v>0.26791893</v>
      </c>
      <c r="G647" s="29">
        <v>41487</v>
      </c>
      <c r="H647" s="30">
        <v>0.32795199000000003</v>
      </c>
      <c r="L647" s="23">
        <v>41527</v>
      </c>
      <c r="M647" s="24" t="str">
        <f>[5]!YBHIST($L$1,L647,"LMMOAS","sec","")</f>
        <v>E</v>
      </c>
      <c r="N647" s="24">
        <v>171.19070400000001</v>
      </c>
    </row>
    <row r="648" spans="1:14" x14ac:dyDescent="0.25">
      <c r="A648" s="23">
        <v>41528</v>
      </c>
      <c r="B648" s="99">
        <f t="shared" si="10"/>
        <v>182.796997</v>
      </c>
      <c r="C648" s="28">
        <f>VLOOKUP(RefiUniverseIOSOASTable[[#This Row],[Date]],G:H,2,0)</f>
        <v>0.30189885999999999</v>
      </c>
      <c r="G648" s="29">
        <v>41488</v>
      </c>
      <c r="H648" s="30">
        <v>0.39358479000000002</v>
      </c>
      <c r="L648" s="23">
        <v>41528</v>
      </c>
      <c r="M648" s="24" t="str">
        <f>[5]!YBHIST($L$1,L648,"LMMOAS","sec","")</f>
        <v>E</v>
      </c>
      <c r="N648" s="24">
        <v>182.796997</v>
      </c>
    </row>
    <row r="649" spans="1:14" x14ac:dyDescent="0.25">
      <c r="A649" s="23">
        <v>41529</v>
      </c>
      <c r="B649" s="99">
        <f t="shared" si="10"/>
        <v>189.65159600000001</v>
      </c>
      <c r="C649" s="28">
        <f>VLOOKUP(RefiUniverseIOSOASTable[[#This Row],[Date]],G:H,2,0)</f>
        <v>0.30189951999999998</v>
      </c>
      <c r="G649" s="29">
        <v>41491</v>
      </c>
      <c r="H649" s="30">
        <v>0.36311771999999998</v>
      </c>
      <c r="L649" s="23">
        <v>41529</v>
      </c>
      <c r="M649" s="24" t="str">
        <f>[5]!YBHIST($L$1,L649,"LMMOAS","sec","")</f>
        <v>E</v>
      </c>
      <c r="N649" s="24">
        <v>189.65159600000001</v>
      </c>
    </row>
    <row r="650" spans="1:14" x14ac:dyDescent="0.25">
      <c r="A650" s="23">
        <v>41530</v>
      </c>
      <c r="B650" s="99">
        <f t="shared" si="10"/>
        <v>185.598206</v>
      </c>
      <c r="C650" s="28">
        <f>VLOOKUP(RefiUniverseIOSOASTable[[#This Row],[Date]],G:H,2,0)</f>
        <v>0.30221309000000002</v>
      </c>
      <c r="G650" s="29">
        <v>41492</v>
      </c>
      <c r="H650" s="30">
        <v>0.3620449</v>
      </c>
      <c r="L650" s="23">
        <v>41530</v>
      </c>
      <c r="M650" s="24" t="str">
        <f>[5]!YBHIST($L$1,L650,"LMMOAS","sec","")</f>
        <v>E</v>
      </c>
      <c r="N650" s="24">
        <v>185.598206</v>
      </c>
    </row>
    <row r="651" spans="1:14" x14ac:dyDescent="0.25">
      <c r="A651" s="23">
        <v>41533</v>
      </c>
      <c r="B651" s="99">
        <f t="shared" si="10"/>
        <v>197.18730199999999</v>
      </c>
      <c r="C651" s="28">
        <f>VLOOKUP(RefiUniverseIOSOASTable[[#This Row],[Date]],G:H,2,0)</f>
        <v>0.32167298999999999</v>
      </c>
      <c r="G651" s="29">
        <v>41493</v>
      </c>
      <c r="H651" s="30">
        <v>0.39443265999999999</v>
      </c>
      <c r="L651" s="23">
        <v>41533</v>
      </c>
      <c r="M651" s="24" t="str">
        <f>[5]!YBHIST($L$1,L651,"LMMOAS","sec","")</f>
        <v>E</v>
      </c>
      <c r="N651" s="24">
        <v>197.18730199999999</v>
      </c>
    </row>
    <row r="652" spans="1:14" x14ac:dyDescent="0.25">
      <c r="A652" s="23">
        <v>41534</v>
      </c>
      <c r="B652" s="99">
        <f t="shared" si="10"/>
        <v>213.77229299999999</v>
      </c>
      <c r="C652" s="28">
        <f>VLOOKUP(RefiUniverseIOSOASTable[[#This Row],[Date]],G:H,2,0)</f>
        <v>0.32275990999999998</v>
      </c>
      <c r="G652" s="29">
        <v>41494</v>
      </c>
      <c r="H652" s="30">
        <v>0.39588834000000001</v>
      </c>
      <c r="L652" s="23">
        <v>41534</v>
      </c>
      <c r="M652" s="24" t="str">
        <f>[5]!YBHIST($L$1,L652,"LMMOAS","sec","")</f>
        <v>E</v>
      </c>
      <c r="N652" s="24">
        <v>213.77229299999999</v>
      </c>
    </row>
    <row r="653" spans="1:14" x14ac:dyDescent="0.25">
      <c r="A653" s="23">
        <v>41535</v>
      </c>
      <c r="B653" s="99">
        <f t="shared" si="10"/>
        <v>246.06359900000001</v>
      </c>
      <c r="C653" s="28">
        <f>VLOOKUP(RefiUniverseIOSOASTable[[#This Row],[Date]],G:H,2,0)</f>
        <v>0.41441349999999999</v>
      </c>
      <c r="G653" s="29">
        <v>41495</v>
      </c>
      <c r="H653" s="30">
        <v>0.42325764999999999</v>
      </c>
      <c r="L653" s="23">
        <v>41535</v>
      </c>
      <c r="M653" s="24" t="str">
        <f>[5]!YBHIST($L$1,L653,"LMMOAS","sec","")</f>
        <v>E</v>
      </c>
      <c r="N653" s="24">
        <v>246.06359900000001</v>
      </c>
    </row>
    <row r="654" spans="1:14" x14ac:dyDescent="0.25">
      <c r="A654" s="23">
        <v>41536</v>
      </c>
      <c r="B654" s="99">
        <f t="shared" si="10"/>
        <v>268.52539100000001</v>
      </c>
      <c r="C654" s="28">
        <f>VLOOKUP(RefiUniverseIOSOASTable[[#This Row],[Date]],G:H,2,0)</f>
        <v>0.3870731</v>
      </c>
      <c r="G654" s="29">
        <v>41498</v>
      </c>
      <c r="H654" s="30">
        <v>0.3956807</v>
      </c>
      <c r="L654" s="23">
        <v>41536</v>
      </c>
      <c r="M654" s="24" t="str">
        <f>[5]!YBHIST($L$1,L654,"LMMOAS","sec","")</f>
        <v>E</v>
      </c>
      <c r="N654" s="24">
        <v>268.52539100000001</v>
      </c>
    </row>
    <row r="655" spans="1:14" x14ac:dyDescent="0.25">
      <c r="A655" s="23">
        <v>41537</v>
      </c>
      <c r="B655" s="99">
        <f t="shared" si="10"/>
        <v>248.65289300000001</v>
      </c>
      <c r="C655" s="28">
        <f>VLOOKUP(RefiUniverseIOSOASTable[[#This Row],[Date]],G:H,2,0)</f>
        <v>0.38665048000000002</v>
      </c>
      <c r="G655" s="29">
        <v>41499</v>
      </c>
      <c r="H655" s="30">
        <v>0.36088382000000002</v>
      </c>
      <c r="L655" s="23">
        <v>41537</v>
      </c>
      <c r="M655" s="24" t="str">
        <f>[5]!YBHIST($L$1,L655,"LMMOAS","sec","")</f>
        <v>E</v>
      </c>
      <c r="N655" s="24">
        <v>248.65289300000001</v>
      </c>
    </row>
    <row r="656" spans="1:14" x14ac:dyDescent="0.25">
      <c r="A656" s="23">
        <v>41540</v>
      </c>
      <c r="B656" s="99">
        <f t="shared" si="10"/>
        <v>253.808807</v>
      </c>
      <c r="C656" s="28">
        <f>VLOOKUP(RefiUniverseIOSOASTable[[#This Row],[Date]],G:H,2,0)</f>
        <v>0.41441415999999998</v>
      </c>
      <c r="G656" s="29">
        <v>41500</v>
      </c>
      <c r="H656" s="30">
        <v>0.33157871</v>
      </c>
      <c r="L656" s="23">
        <v>41540</v>
      </c>
      <c r="M656" s="24" t="str">
        <f>[5]!YBHIST($L$1,L656,"LMMOAS","sec","")</f>
        <v>E</v>
      </c>
      <c r="N656" s="24">
        <v>253.808807</v>
      </c>
    </row>
    <row r="657" spans="1:14" x14ac:dyDescent="0.25">
      <c r="A657" s="23">
        <v>41541</v>
      </c>
      <c r="B657" s="99">
        <f t="shared" si="10"/>
        <v>250.200897</v>
      </c>
      <c r="C657" s="28">
        <f>VLOOKUP(RefiUniverseIOSOASTable[[#This Row],[Date]],G:H,2,0)</f>
        <v>0.44143574000000002</v>
      </c>
      <c r="G657" s="29">
        <v>41501</v>
      </c>
      <c r="H657" s="30">
        <v>0.31132267000000002</v>
      </c>
      <c r="L657" s="23">
        <v>41541</v>
      </c>
      <c r="M657" s="24" t="str">
        <f>[5]!YBHIST($L$1,L657,"LMMOAS","sec","")</f>
        <v>E</v>
      </c>
      <c r="N657" s="24">
        <v>250.200897</v>
      </c>
    </row>
    <row r="658" spans="1:14" x14ac:dyDescent="0.25">
      <c r="A658" s="23">
        <v>41542</v>
      </c>
      <c r="B658" s="99">
        <f t="shared" si="10"/>
        <v>252.321899</v>
      </c>
      <c r="C658" s="28">
        <f>VLOOKUP(RefiUniverseIOSOASTable[[#This Row],[Date]],G:H,2,0)</f>
        <v>0.44262164999999998</v>
      </c>
      <c r="G658" s="29">
        <v>41502</v>
      </c>
      <c r="H658" s="30">
        <v>0.29240864</v>
      </c>
      <c r="L658" s="23">
        <v>41542</v>
      </c>
      <c r="M658" s="24" t="str">
        <f>[5]!YBHIST($L$1,L658,"LMMOAS","sec","")</f>
        <v>E</v>
      </c>
      <c r="N658" s="24">
        <v>252.321899</v>
      </c>
    </row>
    <row r="659" spans="1:14" x14ac:dyDescent="0.25">
      <c r="A659" s="23">
        <v>41543</v>
      </c>
      <c r="B659" s="99">
        <f t="shared" si="10"/>
        <v>231.33169599999999</v>
      </c>
      <c r="C659" s="28">
        <f>VLOOKUP(RefiUniverseIOSOASTable[[#This Row],[Date]],G:H,2,0)</f>
        <v>0.41673353000000002</v>
      </c>
      <c r="G659" s="29">
        <v>41505</v>
      </c>
      <c r="H659" s="30">
        <v>0.27549568000000002</v>
      </c>
      <c r="L659" s="23">
        <v>41543</v>
      </c>
      <c r="M659" s="24" t="str">
        <f>[5]!YBHIST($L$1,L659,"LMMOAS","sec","")</f>
        <v>E</v>
      </c>
      <c r="N659" s="24">
        <v>231.33169599999999</v>
      </c>
    </row>
    <row r="660" spans="1:14" x14ac:dyDescent="0.25">
      <c r="A660" s="23">
        <v>41544</v>
      </c>
      <c r="B660" s="99">
        <f t="shared" si="10"/>
        <v>224.99020400000001</v>
      </c>
      <c r="C660" s="28">
        <f>VLOOKUP(RefiUniverseIOSOASTable[[#This Row],[Date]],G:H,2,0)</f>
        <v>0.44262274000000001</v>
      </c>
      <c r="G660" s="29">
        <v>41506</v>
      </c>
      <c r="H660" s="30">
        <v>0.29255429999999999</v>
      </c>
      <c r="L660" s="23">
        <v>41544</v>
      </c>
      <c r="M660" s="24" t="str">
        <f>[5]!YBHIST($L$1,L660,"LMMOAS","sec","")</f>
        <v>E</v>
      </c>
      <c r="N660" s="24">
        <v>224.99020400000001</v>
      </c>
    </row>
    <row r="661" spans="1:14" x14ac:dyDescent="0.25">
      <c r="A661" s="23">
        <v>41547</v>
      </c>
      <c r="B661" s="99">
        <f t="shared" si="10"/>
        <v>225.22689800000001</v>
      </c>
      <c r="C661" s="28">
        <f>VLOOKUP(RefiUniverseIOSOASTable[[#This Row],[Date]],G:H,2,0)</f>
        <v>0.44262186999999997</v>
      </c>
      <c r="G661" s="29">
        <v>41507</v>
      </c>
      <c r="H661" s="30">
        <v>0.27719427000000002</v>
      </c>
      <c r="L661" s="23">
        <v>41547</v>
      </c>
      <c r="M661" s="24" t="str">
        <f>[5]!YBHIST($L$1,L661,"LMMOAS","sec","")</f>
        <v>E</v>
      </c>
      <c r="N661" s="24">
        <v>225.22689800000001</v>
      </c>
    </row>
    <row r="662" spans="1:14" x14ac:dyDescent="0.25">
      <c r="A662" s="23">
        <v>41548</v>
      </c>
      <c r="B662" s="99">
        <f t="shared" si="10"/>
        <v>205.3759</v>
      </c>
      <c r="C662" s="28">
        <f>VLOOKUP(RefiUniverseIOSOASTable[[#This Row],[Date]],G:H,2,0)</f>
        <v>0.43656851000000002</v>
      </c>
      <c r="G662" s="29">
        <v>41508</v>
      </c>
      <c r="H662" s="30">
        <v>0.27592389</v>
      </c>
      <c r="L662" s="23">
        <v>41548</v>
      </c>
      <c r="M662" s="24" t="str">
        <f>[5]!YBHIST($L$1,L662,"LMMOAS","sec","")</f>
        <v>E</v>
      </c>
      <c r="N662" s="24">
        <v>205.3759</v>
      </c>
    </row>
    <row r="663" spans="1:14" x14ac:dyDescent="0.25">
      <c r="A663" s="23">
        <v>41549</v>
      </c>
      <c r="B663" s="99">
        <f t="shared" si="10"/>
        <v>210.13580300000001</v>
      </c>
      <c r="C663" s="28">
        <f>VLOOKUP(RefiUniverseIOSOASTable[[#This Row],[Date]],G:H,2,0)</f>
        <v>0.43865658000000002</v>
      </c>
      <c r="G663" s="29">
        <v>41509</v>
      </c>
      <c r="H663" s="30">
        <v>0.30896501999999998</v>
      </c>
      <c r="L663" s="23">
        <v>41549</v>
      </c>
      <c r="M663" s="24" t="str">
        <f>[5]!YBHIST($L$1,L663,"LMMOAS","sec","")</f>
        <v>E</v>
      </c>
      <c r="N663" s="24">
        <v>210.13580300000001</v>
      </c>
    </row>
    <row r="664" spans="1:14" x14ac:dyDescent="0.25">
      <c r="A664" s="23">
        <v>41550</v>
      </c>
      <c r="B664" s="99">
        <f t="shared" si="10"/>
        <v>213.38600199999999</v>
      </c>
      <c r="C664" s="28">
        <f>VLOOKUP(RefiUniverseIOSOASTable[[#This Row],[Date]],G:H,2,0)</f>
        <v>0.45596548999999997</v>
      </c>
      <c r="G664" s="29">
        <v>41512</v>
      </c>
      <c r="H664" s="30">
        <v>0.31086620999999998</v>
      </c>
      <c r="L664" s="23">
        <v>41550</v>
      </c>
      <c r="M664" s="24" t="str">
        <f>[5]!YBHIST($L$1,L664,"LMMOAS","sec","")</f>
        <v>E</v>
      </c>
      <c r="N664" s="24">
        <v>213.38600199999999</v>
      </c>
    </row>
    <row r="665" spans="1:14" x14ac:dyDescent="0.25">
      <c r="A665" s="23">
        <v>41551</v>
      </c>
      <c r="B665" s="99">
        <f t="shared" si="10"/>
        <v>189.892807</v>
      </c>
      <c r="C665" s="28">
        <f>VLOOKUP(RefiUniverseIOSOASTable[[#This Row],[Date]],G:H,2,0)</f>
        <v>0.43857474000000002</v>
      </c>
      <c r="G665" s="29">
        <v>41513</v>
      </c>
      <c r="H665" s="30">
        <v>0.33197515999999999</v>
      </c>
      <c r="L665" s="23">
        <v>41551</v>
      </c>
      <c r="M665" s="24" t="str">
        <f>[5]!YBHIST($L$1,L665,"LMMOAS","sec","")</f>
        <v>E</v>
      </c>
      <c r="N665" s="24">
        <v>189.892807</v>
      </c>
    </row>
    <row r="666" spans="1:14" x14ac:dyDescent="0.25">
      <c r="A666" s="23">
        <v>41554</v>
      </c>
      <c r="B666" s="99">
        <f t="shared" si="10"/>
        <v>162.734207</v>
      </c>
      <c r="C666" s="28">
        <f>VLOOKUP(RefiUniverseIOSOASTable[[#This Row],[Date]],G:H,2,0)</f>
        <v>0.43833251000000001</v>
      </c>
      <c r="G666" s="29">
        <v>41514</v>
      </c>
      <c r="H666" s="30">
        <v>0.33028247999999999</v>
      </c>
      <c r="L666" s="23">
        <v>41554</v>
      </c>
      <c r="M666" s="24" t="str">
        <f>[5]!YBHIST($L$1,L666,"LMMOAS","sec","")</f>
        <v>E</v>
      </c>
      <c r="N666" s="24">
        <v>162.734207</v>
      </c>
    </row>
    <row r="667" spans="1:14" x14ac:dyDescent="0.25">
      <c r="A667" s="23">
        <v>41555</v>
      </c>
      <c r="B667" s="99">
        <f t="shared" si="10"/>
        <v>152.837006</v>
      </c>
      <c r="C667" s="28">
        <f>VLOOKUP(RefiUniverseIOSOASTable[[#This Row],[Date]],G:H,2,0)</f>
        <v>0.43763113999999997</v>
      </c>
      <c r="G667" s="29">
        <v>41515</v>
      </c>
      <c r="H667" s="30">
        <v>0.36142307000000001</v>
      </c>
      <c r="L667" s="23">
        <v>41555</v>
      </c>
      <c r="M667" s="24" t="str">
        <f>[5]!YBHIST($L$1,L667,"LMMOAS","sec","")</f>
        <v>E</v>
      </c>
      <c r="N667" s="24">
        <v>152.837006</v>
      </c>
    </row>
    <row r="668" spans="1:14" x14ac:dyDescent="0.25">
      <c r="A668" s="23">
        <v>41556</v>
      </c>
      <c r="B668" s="99">
        <f t="shared" si="10"/>
        <v>164.409302</v>
      </c>
      <c r="C668" s="28">
        <f>VLOOKUP(RefiUniverseIOSOASTable[[#This Row],[Date]],G:H,2,0)</f>
        <v>0.43697574</v>
      </c>
      <c r="G668" s="29">
        <v>41516</v>
      </c>
      <c r="H668" s="30">
        <v>0.36106342000000002</v>
      </c>
      <c r="L668" s="23">
        <v>41556</v>
      </c>
      <c r="M668" s="24" t="str">
        <f>[5]!YBHIST($L$1,L668,"LMMOAS","sec","")</f>
        <v>E</v>
      </c>
      <c r="N668" s="24">
        <v>164.409302</v>
      </c>
    </row>
    <row r="669" spans="1:14" x14ac:dyDescent="0.25">
      <c r="A669" s="23">
        <v>41557</v>
      </c>
      <c r="B669" s="99">
        <f t="shared" si="10"/>
        <v>164.84120200000001</v>
      </c>
      <c r="C669" s="28">
        <f>VLOOKUP(RefiUniverseIOSOASTable[[#This Row],[Date]],G:H,2,0)</f>
        <v>0.43646554999999998</v>
      </c>
      <c r="G669" s="29">
        <v>41520</v>
      </c>
      <c r="H669" s="30">
        <v>0.30215976999999999</v>
      </c>
      <c r="L669" s="23">
        <v>41557</v>
      </c>
      <c r="M669" s="24" t="str">
        <f>[5]!YBHIST($L$1,L669,"LMMOAS","sec","")</f>
        <v>E</v>
      </c>
      <c r="N669" s="24">
        <v>164.84120200000001</v>
      </c>
    </row>
    <row r="670" spans="1:14" x14ac:dyDescent="0.25">
      <c r="A670" s="23">
        <v>41558</v>
      </c>
      <c r="B670" s="99">
        <f t="shared" si="10"/>
        <v>169.58050499999999</v>
      </c>
      <c r="C670" s="28">
        <f>VLOOKUP(RefiUniverseIOSOASTable[[#This Row],[Date]],G:H,2,0)</f>
        <v>0.41170681999999997</v>
      </c>
      <c r="G670" s="29">
        <v>41521</v>
      </c>
      <c r="H670" s="30">
        <v>0.26854915000000001</v>
      </c>
      <c r="L670" s="23">
        <v>41558</v>
      </c>
      <c r="M670" s="24" t="str">
        <f>[5]!YBHIST($L$1,L670,"LMMOAS","sec","")</f>
        <v>E</v>
      </c>
      <c r="N670" s="24">
        <v>169.58050499999999</v>
      </c>
    </row>
    <row r="671" spans="1:14" x14ac:dyDescent="0.25">
      <c r="A671" s="23">
        <v>41562</v>
      </c>
      <c r="B671" s="99">
        <f t="shared" si="10"/>
        <v>181.22479200000001</v>
      </c>
      <c r="C671" s="28">
        <f>VLOOKUP(RefiUniverseIOSOASTable[[#This Row],[Date]],G:H,2,0)</f>
        <v>0.41015533999999998</v>
      </c>
      <c r="G671" s="29">
        <v>41522</v>
      </c>
      <c r="H671" s="30">
        <v>0.23873225000000001</v>
      </c>
      <c r="L671" s="23">
        <v>41562</v>
      </c>
      <c r="M671" s="24" t="str">
        <f>[5]!YBHIST($L$1,L671,"LMMOAS","sec","")</f>
        <v>E</v>
      </c>
      <c r="N671" s="24">
        <v>181.22479200000001</v>
      </c>
    </row>
    <row r="672" spans="1:14" x14ac:dyDescent="0.25">
      <c r="A672" s="23">
        <v>41563</v>
      </c>
      <c r="B672" s="99">
        <f t="shared" si="10"/>
        <v>184.85380599999999</v>
      </c>
      <c r="C672" s="28">
        <f>VLOOKUP(RefiUniverseIOSOASTable[[#This Row],[Date]],G:H,2,0)</f>
        <v>0.41138164999999999</v>
      </c>
      <c r="G672" s="29">
        <v>41523</v>
      </c>
      <c r="H672" s="30">
        <v>0.25633407000000002</v>
      </c>
      <c r="L672" s="23">
        <v>41563</v>
      </c>
      <c r="M672" s="24" t="str">
        <f>[5]!YBHIST($L$1,L672,"LMMOAS","sec","")</f>
        <v>E</v>
      </c>
      <c r="N672" s="24">
        <v>184.85380599999999</v>
      </c>
    </row>
    <row r="673" spans="1:14" x14ac:dyDescent="0.25">
      <c r="A673" s="23">
        <v>41564</v>
      </c>
      <c r="B673" s="99">
        <f t="shared" si="10"/>
        <v>192.06230199999999</v>
      </c>
      <c r="C673" s="28">
        <f>VLOOKUP(RefiUniverseIOSOASTable[[#This Row],[Date]],G:H,2,0)</f>
        <v>0.45694407999999997</v>
      </c>
      <c r="G673" s="29">
        <v>41526</v>
      </c>
      <c r="H673" s="30">
        <v>0.28345355</v>
      </c>
      <c r="L673" s="23">
        <v>41564</v>
      </c>
      <c r="M673" s="24" t="str">
        <f>[5]!YBHIST($L$1,L673,"LMMOAS","sec","")</f>
        <v>E</v>
      </c>
      <c r="N673" s="24">
        <v>192.06230199999999</v>
      </c>
    </row>
    <row r="674" spans="1:14" x14ac:dyDescent="0.25">
      <c r="A674" s="23">
        <v>41565</v>
      </c>
      <c r="B674" s="99">
        <f t="shared" si="10"/>
        <v>203.08999600000001</v>
      </c>
      <c r="C674" s="28">
        <f>VLOOKUP(RefiUniverseIOSOASTable[[#This Row],[Date]],G:H,2,0)</f>
        <v>0.45685520000000002</v>
      </c>
      <c r="G674" s="29">
        <v>41527</v>
      </c>
      <c r="H674" s="30">
        <v>0.26791893</v>
      </c>
      <c r="L674" s="23">
        <v>41565</v>
      </c>
      <c r="M674" s="24" t="str">
        <f>[5]!YBHIST($L$1,L674,"LMMOAS","sec","")</f>
        <v>E</v>
      </c>
      <c r="N674" s="24">
        <v>203.08999600000001</v>
      </c>
    </row>
    <row r="675" spans="1:14" x14ac:dyDescent="0.25">
      <c r="A675" s="23">
        <v>41568</v>
      </c>
      <c r="B675" s="99">
        <f t="shared" si="10"/>
        <v>200.185303</v>
      </c>
      <c r="C675" s="28">
        <f>VLOOKUP(RefiUniverseIOSOASTable[[#This Row],[Date]],G:H,2,0)</f>
        <v>0.43986573000000001</v>
      </c>
      <c r="G675" s="29">
        <v>41528</v>
      </c>
      <c r="H675" s="30">
        <v>0.30189885999999999</v>
      </c>
      <c r="L675" s="23">
        <v>41568</v>
      </c>
      <c r="M675" s="24" t="str">
        <f>[5]!YBHIST($L$1,L675,"LMMOAS","sec","")</f>
        <v>E</v>
      </c>
      <c r="N675" s="24">
        <v>200.185303</v>
      </c>
    </row>
    <row r="676" spans="1:14" x14ac:dyDescent="0.25">
      <c r="A676" s="23">
        <v>41569</v>
      </c>
      <c r="B676" s="99">
        <f t="shared" si="10"/>
        <v>218.078003</v>
      </c>
      <c r="C676" s="28">
        <f>VLOOKUP(RefiUniverseIOSOASTable[[#This Row],[Date]],G:H,2,0)</f>
        <v>0.47518911000000003</v>
      </c>
      <c r="G676" s="29">
        <v>41529</v>
      </c>
      <c r="H676" s="30">
        <v>0.30189951999999998</v>
      </c>
      <c r="L676" s="23">
        <v>41569</v>
      </c>
      <c r="M676" s="24" t="str">
        <f>[5]!YBHIST($L$1,L676,"LMMOAS","sec","")</f>
        <v>E</v>
      </c>
      <c r="N676" s="24">
        <v>218.078003</v>
      </c>
    </row>
    <row r="677" spans="1:14" x14ac:dyDescent="0.25">
      <c r="A677" s="23">
        <v>41570</v>
      </c>
      <c r="B677" s="99">
        <f t="shared" si="10"/>
        <v>222.41099500000001</v>
      </c>
      <c r="C677" s="28">
        <f>VLOOKUP(RefiUniverseIOSOASTable[[#This Row],[Date]],G:H,2,0)</f>
        <v>0.47681517000000001</v>
      </c>
      <c r="G677" s="29">
        <v>41530</v>
      </c>
      <c r="H677" s="30">
        <v>0.30221309000000002</v>
      </c>
      <c r="L677" s="23">
        <v>41570</v>
      </c>
      <c r="M677" s="24" t="str">
        <f>[5]!YBHIST($L$1,L677,"LMMOAS","sec","")</f>
        <v>E</v>
      </c>
      <c r="N677" s="24">
        <v>222.41099500000001</v>
      </c>
    </row>
    <row r="678" spans="1:14" x14ac:dyDescent="0.25">
      <c r="A678" s="23">
        <v>41571</v>
      </c>
      <c r="B678" s="99">
        <f t="shared" si="10"/>
        <v>223.84419299999999</v>
      </c>
      <c r="C678" s="28">
        <f>VLOOKUP(RefiUniverseIOSOASTable[[#This Row],[Date]],G:H,2,0)</f>
        <v>0.47518955000000002</v>
      </c>
      <c r="G678" s="29">
        <v>41533</v>
      </c>
      <c r="H678" s="30">
        <v>0.32167298999999999</v>
      </c>
      <c r="L678" s="23">
        <v>41571</v>
      </c>
      <c r="M678" s="24" t="str">
        <f>[5]!YBHIST($L$1,L678,"LMMOAS","sec","")</f>
        <v>E</v>
      </c>
      <c r="N678" s="24">
        <v>223.84419299999999</v>
      </c>
    </row>
    <row r="679" spans="1:14" x14ac:dyDescent="0.25">
      <c r="A679" s="23">
        <v>41575</v>
      </c>
      <c r="B679" s="99">
        <f t="shared" si="10"/>
        <v>249.04179400000001</v>
      </c>
      <c r="C679" s="28">
        <f>VLOOKUP(RefiUniverseIOSOASTable[[#This Row],[Date]],G:H,2,0)</f>
        <v>0.47629287999999997</v>
      </c>
      <c r="G679" s="29">
        <v>41534</v>
      </c>
      <c r="H679" s="30">
        <v>0.32275990999999998</v>
      </c>
      <c r="L679" s="23">
        <v>41575</v>
      </c>
      <c r="M679" s="24" t="str">
        <f>[5]!YBHIST($L$1,L679,"LMMOAS","sec","")</f>
        <v>E</v>
      </c>
      <c r="N679" s="24">
        <v>249.04179400000001</v>
      </c>
    </row>
    <row r="680" spans="1:14" x14ac:dyDescent="0.25">
      <c r="A680" s="23">
        <v>41576</v>
      </c>
      <c r="B680" s="99">
        <f t="shared" si="10"/>
        <v>260.36120599999998</v>
      </c>
      <c r="C680" s="28">
        <f>VLOOKUP(RefiUniverseIOSOASTable[[#This Row],[Date]],G:H,2,0)</f>
        <v>0.47681517000000001</v>
      </c>
      <c r="G680" s="29">
        <v>41535</v>
      </c>
      <c r="H680" s="30">
        <v>0.41441349999999999</v>
      </c>
      <c r="L680" s="23">
        <v>41576</v>
      </c>
      <c r="M680" s="24" t="str">
        <f>[5]!YBHIST($L$1,L680,"LMMOAS","sec","")</f>
        <v>E</v>
      </c>
      <c r="N680" s="24">
        <v>260.36120599999998</v>
      </c>
    </row>
    <row r="681" spans="1:14" x14ac:dyDescent="0.25">
      <c r="A681" s="23">
        <v>41577</v>
      </c>
      <c r="B681" s="99">
        <f t="shared" si="10"/>
        <v>261.27999899999998</v>
      </c>
      <c r="C681" s="28">
        <f>VLOOKUP(RefiUniverseIOSOASTable[[#This Row],[Date]],G:H,2,0)</f>
        <v>0.47567180999999997</v>
      </c>
      <c r="G681" s="29">
        <v>41536</v>
      </c>
      <c r="H681" s="30">
        <v>0.3870731</v>
      </c>
      <c r="L681" s="23">
        <v>41577</v>
      </c>
      <c r="M681" s="24" t="str">
        <f>[5]!YBHIST($L$1,L681,"LMMOAS","sec","")</f>
        <v>E</v>
      </c>
      <c r="N681" s="24">
        <v>261.27999899999998</v>
      </c>
    </row>
    <row r="682" spans="1:14" x14ac:dyDescent="0.25">
      <c r="A682" s="23">
        <v>41578</v>
      </c>
      <c r="B682" s="99">
        <f t="shared" si="10"/>
        <v>243.733093</v>
      </c>
      <c r="C682" s="28">
        <f>VLOOKUP(RefiUniverseIOSOASTable[[#This Row],[Date]],G:H,2,0)</f>
        <v>0.47446090000000002</v>
      </c>
      <c r="G682" s="29">
        <v>41537</v>
      </c>
      <c r="H682" s="30">
        <v>0.38665048000000002</v>
      </c>
      <c r="L682" s="23">
        <v>41578</v>
      </c>
      <c r="M682" s="24" t="str">
        <f>[5]!YBHIST($L$1,L682,"LMMOAS","sec","")</f>
        <v>E</v>
      </c>
      <c r="N682" s="24">
        <v>243.733093</v>
      </c>
    </row>
    <row r="683" spans="1:14" x14ac:dyDescent="0.25">
      <c r="A683" s="23">
        <v>41579</v>
      </c>
      <c r="B683" s="99">
        <f t="shared" si="10"/>
        <v>216.46710200000001</v>
      </c>
      <c r="C683" s="28">
        <f>VLOOKUP(RefiUniverseIOSOASTable[[#This Row],[Date]],G:H,2,0)</f>
        <v>0.44917146000000002</v>
      </c>
      <c r="G683" s="29">
        <v>41540</v>
      </c>
      <c r="H683" s="30">
        <v>0.41441415999999998</v>
      </c>
      <c r="L683" s="23">
        <v>41579</v>
      </c>
      <c r="M683" s="24" t="str">
        <f>[5]!YBHIST($L$1,L683,"LMMOAS","sec","")</f>
        <v>E</v>
      </c>
      <c r="N683" s="24">
        <v>216.46710200000001</v>
      </c>
    </row>
    <row r="684" spans="1:14" x14ac:dyDescent="0.25">
      <c r="A684" s="23">
        <v>41582</v>
      </c>
      <c r="B684" s="99">
        <f t="shared" si="10"/>
        <v>214.29789700000001</v>
      </c>
      <c r="C684" s="28">
        <f>VLOOKUP(RefiUniverseIOSOASTable[[#This Row],[Date]],G:H,2,0)</f>
        <v>0.45014092999999999</v>
      </c>
      <c r="G684" s="29">
        <v>41541</v>
      </c>
      <c r="H684" s="30">
        <v>0.44143574000000002</v>
      </c>
      <c r="L684" s="23">
        <v>41582</v>
      </c>
      <c r="M684" s="24" t="str">
        <f>[5]!YBHIST($L$1,L684,"LMMOAS","sec","")</f>
        <v>E</v>
      </c>
      <c r="N684" s="24">
        <v>214.29789700000001</v>
      </c>
    </row>
    <row r="685" spans="1:14" x14ac:dyDescent="0.25">
      <c r="A685" s="23">
        <v>41583</v>
      </c>
      <c r="B685" s="99">
        <f t="shared" si="10"/>
        <v>189.39619400000001</v>
      </c>
      <c r="C685" s="28">
        <f>VLOOKUP(RefiUniverseIOSOASTable[[#This Row],[Date]],G:H,2,0)</f>
        <v>0.42938123</v>
      </c>
      <c r="G685" s="29">
        <v>41542</v>
      </c>
      <c r="H685" s="30">
        <v>0.44262164999999998</v>
      </c>
      <c r="L685" s="23">
        <v>41583</v>
      </c>
      <c r="M685" s="24" t="str">
        <f>[5]!YBHIST($L$1,L685,"LMMOAS","sec","")</f>
        <v>E</v>
      </c>
      <c r="N685" s="24">
        <v>189.39619400000001</v>
      </c>
    </row>
    <row r="686" spans="1:14" x14ac:dyDescent="0.25">
      <c r="A686" s="23">
        <v>41584</v>
      </c>
      <c r="B686" s="99">
        <f t="shared" si="10"/>
        <v>183.379593</v>
      </c>
      <c r="C686" s="28">
        <f>VLOOKUP(RefiUniverseIOSOASTable[[#This Row],[Date]],G:H,2,0)</f>
        <v>0.43103828999999999</v>
      </c>
      <c r="G686" s="29">
        <v>41543</v>
      </c>
      <c r="H686" s="30">
        <v>0.41673353000000002</v>
      </c>
      <c r="L686" s="23">
        <v>41584</v>
      </c>
      <c r="M686" s="24" t="str">
        <f>[5]!YBHIST($L$1,L686,"LMMOAS","sec","")</f>
        <v>E</v>
      </c>
      <c r="N686" s="24">
        <v>183.379593</v>
      </c>
    </row>
    <row r="687" spans="1:14" x14ac:dyDescent="0.25">
      <c r="A687" s="23">
        <v>41585</v>
      </c>
      <c r="B687" s="99">
        <f t="shared" si="10"/>
        <v>166.33230599999999</v>
      </c>
      <c r="C687" s="28">
        <f>VLOOKUP(RefiUniverseIOSOASTable[[#This Row],[Date]],G:H,2,0)</f>
        <v>0.43132519000000002</v>
      </c>
      <c r="G687" s="29">
        <v>41544</v>
      </c>
      <c r="H687" s="30">
        <v>0.44262274000000001</v>
      </c>
      <c r="L687" s="23">
        <v>41585</v>
      </c>
      <c r="M687" s="24" t="str">
        <f>[5]!YBHIST($L$1,L687,"LMMOAS","sec","")</f>
        <v>E</v>
      </c>
      <c r="N687" s="24">
        <v>166.33230599999999</v>
      </c>
    </row>
    <row r="688" spans="1:14" x14ac:dyDescent="0.25">
      <c r="A688" s="23">
        <v>41586</v>
      </c>
      <c r="B688" s="99">
        <f t="shared" si="10"/>
        <v>155.75929300000001</v>
      </c>
      <c r="C688" s="28">
        <f>VLOOKUP(RefiUniverseIOSOASTable[[#This Row],[Date]],G:H,2,0)</f>
        <v>0.37347413000000002</v>
      </c>
      <c r="G688" s="29">
        <v>41547</v>
      </c>
      <c r="H688" s="30">
        <v>0.44262186999999997</v>
      </c>
      <c r="L688" s="23">
        <v>41586</v>
      </c>
      <c r="M688" s="24" t="str">
        <f>[5]!YBHIST($L$1,L688,"LMMOAS","sec","")</f>
        <v>E</v>
      </c>
      <c r="N688" s="24">
        <v>155.75929300000001</v>
      </c>
    </row>
    <row r="689" spans="1:14" x14ac:dyDescent="0.25">
      <c r="A689" s="23">
        <v>41590</v>
      </c>
      <c r="B689" s="99">
        <f t="shared" si="10"/>
        <v>151.340698</v>
      </c>
      <c r="C689" s="28">
        <f>VLOOKUP(RefiUniverseIOSOASTable[[#This Row],[Date]],G:H,2,0)</f>
        <v>0.37341898000000001</v>
      </c>
      <c r="G689" s="29">
        <v>41548</v>
      </c>
      <c r="H689" s="30">
        <v>0.43656851000000002</v>
      </c>
      <c r="L689" s="23">
        <v>41590</v>
      </c>
      <c r="M689" s="24" t="str">
        <f>[5]!YBHIST($L$1,L689,"LMMOAS","sec","")</f>
        <v>E</v>
      </c>
      <c r="N689" s="24">
        <v>151.340698</v>
      </c>
    </row>
    <row r="690" spans="1:14" x14ac:dyDescent="0.25">
      <c r="A690" s="23">
        <v>41591</v>
      </c>
      <c r="B690" s="99">
        <f t="shared" si="10"/>
        <v>164.08369400000001</v>
      </c>
      <c r="C690" s="28">
        <f>VLOOKUP(RefiUniverseIOSOASTable[[#This Row],[Date]],G:H,2,0)</f>
        <v>0.37277558</v>
      </c>
      <c r="G690" s="29">
        <v>41549</v>
      </c>
      <c r="H690" s="30">
        <v>0.43865658000000002</v>
      </c>
      <c r="L690" s="23">
        <v>41591</v>
      </c>
      <c r="M690" s="24" t="str">
        <f>[5]!YBHIST($L$1,L690,"LMMOAS","sec","")</f>
        <v>E</v>
      </c>
      <c r="N690" s="24">
        <v>164.08369400000001</v>
      </c>
    </row>
    <row r="691" spans="1:14" x14ac:dyDescent="0.25">
      <c r="A691" s="23">
        <v>41592</v>
      </c>
      <c r="B691" s="99">
        <f t="shared" si="10"/>
        <v>175.72129799999999</v>
      </c>
      <c r="C691" s="28">
        <f>VLOOKUP(RefiUniverseIOSOASTable[[#This Row],[Date]],G:H,2,0)</f>
        <v>0.40274018</v>
      </c>
      <c r="G691" s="29">
        <v>41550</v>
      </c>
      <c r="H691" s="30">
        <v>0.45596548999999997</v>
      </c>
      <c r="L691" s="23">
        <v>41592</v>
      </c>
      <c r="M691" s="24" t="str">
        <f>[5]!YBHIST($L$1,L691,"LMMOAS","sec","")</f>
        <v>E</v>
      </c>
      <c r="N691" s="24">
        <v>175.72129799999999</v>
      </c>
    </row>
    <row r="692" spans="1:14" x14ac:dyDescent="0.25">
      <c r="A692" s="23">
        <v>41593</v>
      </c>
      <c r="B692" s="99">
        <f t="shared" si="10"/>
        <v>174.98680100000001</v>
      </c>
      <c r="C692" s="28">
        <f>VLOOKUP(RefiUniverseIOSOASTable[[#This Row],[Date]],G:H,2,0)</f>
        <v>0.40294720000000001</v>
      </c>
      <c r="G692" s="29">
        <v>41551</v>
      </c>
      <c r="H692" s="30">
        <v>0.43857474000000002</v>
      </c>
      <c r="L692" s="23">
        <v>41593</v>
      </c>
      <c r="M692" s="24" t="str">
        <f>[5]!YBHIST($L$1,L692,"LMMOAS","sec","")</f>
        <v>E</v>
      </c>
      <c r="N692" s="24">
        <v>174.98680100000001</v>
      </c>
    </row>
    <row r="693" spans="1:14" x14ac:dyDescent="0.25">
      <c r="A693" s="23">
        <v>41596</v>
      </c>
      <c r="B693" s="99">
        <f t="shared" si="10"/>
        <v>179.39070100000001</v>
      </c>
      <c r="C693" s="28">
        <f>VLOOKUP(RefiUniverseIOSOASTable[[#This Row],[Date]],G:H,2,0)</f>
        <v>0.42901488999999998</v>
      </c>
      <c r="G693" s="29">
        <v>41554</v>
      </c>
      <c r="H693" s="30">
        <v>0.43833251000000001</v>
      </c>
      <c r="L693" s="23">
        <v>41596</v>
      </c>
      <c r="M693" s="24" t="str">
        <f>[5]!YBHIST($L$1,L693,"LMMOAS","sec","")</f>
        <v>E</v>
      </c>
      <c r="N693" s="24">
        <v>179.39070100000001</v>
      </c>
    </row>
    <row r="694" spans="1:14" x14ac:dyDescent="0.25">
      <c r="A694" s="23">
        <v>41597</v>
      </c>
      <c r="B694" s="99">
        <f t="shared" si="10"/>
        <v>161.823196</v>
      </c>
      <c r="C694" s="28">
        <f>VLOOKUP(RefiUniverseIOSOASTable[[#This Row],[Date]],G:H,2,0)</f>
        <v>0.40295880000000001</v>
      </c>
      <c r="G694" s="29">
        <v>41555</v>
      </c>
      <c r="H694" s="30">
        <v>0.43763113999999997</v>
      </c>
      <c r="L694" s="23">
        <v>41597</v>
      </c>
      <c r="M694" s="24" t="str">
        <f>[5]!YBHIST($L$1,L694,"LMMOAS","sec","")</f>
        <v>E</v>
      </c>
      <c r="N694" s="24">
        <v>161.823196</v>
      </c>
    </row>
    <row r="695" spans="1:14" x14ac:dyDescent="0.25">
      <c r="A695" s="23">
        <v>41598</v>
      </c>
      <c r="B695" s="99">
        <f t="shared" si="10"/>
        <v>140.72749300000001</v>
      </c>
      <c r="C695" s="28">
        <f>VLOOKUP(RefiUniverseIOSOASTable[[#This Row],[Date]],G:H,2,0)</f>
        <v>0.40354309999999999</v>
      </c>
      <c r="G695" s="29">
        <v>41556</v>
      </c>
      <c r="H695" s="30">
        <v>0.43697574</v>
      </c>
      <c r="L695" s="23">
        <v>41598</v>
      </c>
      <c r="M695" s="24" t="str">
        <f>[5]!YBHIST($L$1,L695,"LMMOAS","sec","")</f>
        <v>E</v>
      </c>
      <c r="N695" s="24">
        <v>140.72749300000001</v>
      </c>
    </row>
    <row r="696" spans="1:14" x14ac:dyDescent="0.25">
      <c r="A696" s="23">
        <v>41599</v>
      </c>
      <c r="B696" s="99">
        <f t="shared" si="10"/>
        <v>164.22970599999999</v>
      </c>
      <c r="C696" s="28">
        <f>VLOOKUP(RefiUniverseIOSOASTable[[#This Row],[Date]],G:H,2,0)</f>
        <v>0.40381294000000001</v>
      </c>
      <c r="G696" s="29">
        <v>41557</v>
      </c>
      <c r="H696" s="30">
        <v>0.43646554999999998</v>
      </c>
      <c r="L696" s="23">
        <v>41599</v>
      </c>
      <c r="M696" s="24" t="str">
        <f>[5]!YBHIST($L$1,L696,"LMMOAS","sec","")</f>
        <v>E</v>
      </c>
      <c r="N696" s="24">
        <v>164.22970599999999</v>
      </c>
    </row>
    <row r="697" spans="1:14" x14ac:dyDescent="0.25">
      <c r="A697" s="23">
        <v>41600</v>
      </c>
      <c r="B697" s="99">
        <f t="shared" si="10"/>
        <v>176.21060199999999</v>
      </c>
      <c r="C697" s="28">
        <f>VLOOKUP(RefiUniverseIOSOASTable[[#This Row],[Date]],G:H,2,0)</f>
        <v>0.42892626</v>
      </c>
      <c r="G697" s="29">
        <v>41558</v>
      </c>
      <c r="H697" s="30">
        <v>0.41170681999999997</v>
      </c>
      <c r="L697" s="23">
        <v>41600</v>
      </c>
      <c r="M697" s="24" t="str">
        <f>[5]!YBHIST($L$1,L697,"LMMOAS","sec","")</f>
        <v>E</v>
      </c>
      <c r="N697" s="24">
        <v>176.21060199999999</v>
      </c>
    </row>
    <row r="698" spans="1:14" x14ac:dyDescent="0.25">
      <c r="A698" s="23">
        <v>41603</v>
      </c>
      <c r="B698" s="99">
        <f t="shared" si="10"/>
        <v>173.259094</v>
      </c>
      <c r="C698" s="28">
        <f>VLOOKUP(RefiUniverseIOSOASTable[[#This Row],[Date]],G:H,2,0)</f>
        <v>0.40426440000000002</v>
      </c>
      <c r="G698" s="29">
        <v>41562</v>
      </c>
      <c r="H698" s="30">
        <v>0.41015533999999998</v>
      </c>
      <c r="L698" s="23">
        <v>41603</v>
      </c>
      <c r="M698" s="24" t="str">
        <f>[5]!YBHIST($L$1,L698,"LMMOAS","sec","")</f>
        <v>E</v>
      </c>
      <c r="N698" s="24">
        <v>173.259094</v>
      </c>
    </row>
    <row r="699" spans="1:14" x14ac:dyDescent="0.25">
      <c r="A699" s="23">
        <v>41604</v>
      </c>
      <c r="B699" s="99">
        <f t="shared" si="10"/>
        <v>174.47349500000001</v>
      </c>
      <c r="C699" s="28">
        <f>VLOOKUP(RefiUniverseIOSOASTable[[#This Row],[Date]],G:H,2,0)</f>
        <v>0.42938123</v>
      </c>
      <c r="G699" s="29">
        <v>41563</v>
      </c>
      <c r="H699" s="30">
        <v>0.41138164999999999</v>
      </c>
      <c r="L699" s="23">
        <v>41604</v>
      </c>
      <c r="M699" s="24" t="str">
        <f>[5]!YBHIST($L$1,L699,"LMMOAS","sec","")</f>
        <v>E</v>
      </c>
      <c r="N699" s="24">
        <v>174.47349500000001</v>
      </c>
    </row>
    <row r="700" spans="1:14" x14ac:dyDescent="0.25">
      <c r="A700" s="23">
        <v>41605</v>
      </c>
      <c r="B700" s="99">
        <f t="shared" si="10"/>
        <v>166.94000199999999</v>
      </c>
      <c r="C700" s="28">
        <f>VLOOKUP(RefiUniverseIOSOASTable[[#This Row],[Date]],G:H,2,0)</f>
        <v>0.40210531999999999</v>
      </c>
      <c r="G700" s="29">
        <v>41564</v>
      </c>
      <c r="H700" s="30">
        <v>0.45694407999999997</v>
      </c>
      <c r="L700" s="23">
        <v>41605</v>
      </c>
      <c r="M700" s="24" t="str">
        <f>[5]!YBHIST($L$1,L700,"LMMOAS","sec","")</f>
        <v>E</v>
      </c>
      <c r="N700" s="24">
        <v>166.94000199999999</v>
      </c>
    </row>
    <row r="701" spans="1:14" x14ac:dyDescent="0.25">
      <c r="A701" s="23">
        <v>41607</v>
      </c>
      <c r="B701" s="99">
        <f t="shared" si="10"/>
        <v>164.663895</v>
      </c>
      <c r="C701" s="28">
        <f>VLOOKUP(RefiUniverseIOSOASTable[[#This Row],[Date]],G:H,2,0)</f>
        <v>0.40197292000000001</v>
      </c>
      <c r="G701" s="29">
        <v>41565</v>
      </c>
      <c r="H701" s="30">
        <v>0.45685520000000002</v>
      </c>
      <c r="L701" s="23">
        <v>41607</v>
      </c>
      <c r="M701" s="24" t="str">
        <f>[5]!YBHIST($L$1,L701,"LMMOAS","sec","")</f>
        <v>E</v>
      </c>
      <c r="N701" s="24">
        <v>164.663895</v>
      </c>
    </row>
    <row r="702" spans="1:14" x14ac:dyDescent="0.25">
      <c r="A702" s="23">
        <v>41610</v>
      </c>
      <c r="B702" s="99">
        <f t="shared" si="10"/>
        <v>146.7724</v>
      </c>
      <c r="C702" s="28">
        <f>VLOOKUP(RefiUniverseIOSOASTable[[#This Row],[Date]],G:H,2,0)</f>
        <v>0.32309315</v>
      </c>
      <c r="G702" s="29">
        <v>41568</v>
      </c>
      <c r="H702" s="30">
        <v>0.43986573000000001</v>
      </c>
      <c r="L702" s="23">
        <v>41610</v>
      </c>
      <c r="M702" s="24" t="str">
        <f>[5]!YBHIST($L$1,L702,"LMMOAS","sec","")</f>
        <v>E</v>
      </c>
      <c r="N702" s="24">
        <v>146.7724</v>
      </c>
    </row>
    <row r="703" spans="1:14" x14ac:dyDescent="0.25">
      <c r="A703" s="23">
        <v>41611</v>
      </c>
      <c r="B703" s="99">
        <f t="shared" si="10"/>
        <v>148.858093</v>
      </c>
      <c r="C703" s="28">
        <f>VLOOKUP(RefiUniverseIOSOASTable[[#This Row],[Date]],G:H,2,0)</f>
        <v>0.35056883</v>
      </c>
      <c r="G703" s="29">
        <v>41569</v>
      </c>
      <c r="H703" s="30">
        <v>0.47518911000000003</v>
      </c>
      <c r="L703" s="23">
        <v>41611</v>
      </c>
      <c r="M703" s="24" t="str">
        <f>[5]!YBHIST($L$1,L703,"LMMOAS","sec","")</f>
        <v>E</v>
      </c>
      <c r="N703" s="24">
        <v>148.858093</v>
      </c>
    </row>
    <row r="704" spans="1:14" x14ac:dyDescent="0.25">
      <c r="A704" s="23">
        <v>41612</v>
      </c>
      <c r="B704" s="99">
        <f t="shared" si="10"/>
        <v>134.19790599999999</v>
      </c>
      <c r="C704" s="28">
        <f>VLOOKUP(RefiUniverseIOSOASTable[[#This Row],[Date]],G:H,2,0)</f>
        <v>0.29344420999999998</v>
      </c>
      <c r="G704" s="29">
        <v>41570</v>
      </c>
      <c r="H704" s="30">
        <v>0.47681517000000001</v>
      </c>
      <c r="L704" s="23">
        <v>41612</v>
      </c>
      <c r="M704" s="24" t="str">
        <f>[5]!YBHIST($L$1,L704,"LMMOAS","sec","")</f>
        <v>E</v>
      </c>
      <c r="N704" s="24">
        <v>134.19790599999999</v>
      </c>
    </row>
    <row r="705" spans="1:14" x14ac:dyDescent="0.25">
      <c r="A705" s="23">
        <v>41613</v>
      </c>
      <c r="B705" s="99">
        <f t="shared" si="10"/>
        <v>130.290604</v>
      </c>
      <c r="C705" s="28">
        <f>VLOOKUP(RefiUniverseIOSOASTable[[#This Row],[Date]],G:H,2,0)</f>
        <v>0.29246253</v>
      </c>
      <c r="G705" s="29">
        <v>41571</v>
      </c>
      <c r="H705" s="30">
        <v>0.47518955000000002</v>
      </c>
      <c r="L705" s="23">
        <v>41613</v>
      </c>
      <c r="M705" s="24" t="str">
        <f>[5]!YBHIST($L$1,L705,"LMMOAS","sec","")</f>
        <v>E</v>
      </c>
      <c r="N705" s="24">
        <v>130.290604</v>
      </c>
    </row>
    <row r="706" spans="1:14" x14ac:dyDescent="0.25">
      <c r="A706" s="23">
        <v>41614</v>
      </c>
      <c r="B706" s="99">
        <f t="shared" si="10"/>
        <v>129.48140000000001</v>
      </c>
      <c r="C706" s="28">
        <f>VLOOKUP(RefiUniverseIOSOASTable[[#This Row],[Date]],G:H,2,0)</f>
        <v>0.29357517999999999</v>
      </c>
      <c r="G706" s="29">
        <v>41572</v>
      </c>
      <c r="H706" s="30">
        <v>0.47688953000000001</v>
      </c>
      <c r="L706" s="23">
        <v>41614</v>
      </c>
      <c r="M706" s="24" t="str">
        <f>[5]!YBHIST($L$1,L706,"LMMOAS","sec","")</f>
        <v>E</v>
      </c>
      <c r="N706" s="24">
        <v>129.48140000000001</v>
      </c>
    </row>
    <row r="707" spans="1:14" x14ac:dyDescent="0.25">
      <c r="A707" s="23">
        <v>41617</v>
      </c>
      <c r="B707" s="99">
        <f t="shared" ref="B707:B770" si="11">VLOOKUP(A707,L:N,3,0)</f>
        <v>131.45500200000001</v>
      </c>
      <c r="C707" s="28">
        <f>VLOOKUP(RefiUniverseIOSOASTable[[#This Row],[Date]],G:H,2,0)</f>
        <v>0.32141278000000001</v>
      </c>
      <c r="G707" s="29">
        <v>41575</v>
      </c>
      <c r="H707" s="30">
        <v>0.47629287999999997</v>
      </c>
      <c r="L707" s="23">
        <v>41617</v>
      </c>
      <c r="M707" s="24" t="str">
        <f>[5]!YBHIST($L$1,L707,"LMMOAS","sec","")</f>
        <v>E</v>
      </c>
      <c r="N707" s="24">
        <v>131.45500200000001</v>
      </c>
    </row>
    <row r="708" spans="1:14" x14ac:dyDescent="0.25">
      <c r="A708" s="23">
        <v>41618</v>
      </c>
      <c r="B708" s="99">
        <f t="shared" si="11"/>
        <v>113.635597</v>
      </c>
      <c r="C708" s="28">
        <f>VLOOKUP(RefiUniverseIOSOASTable[[#This Row],[Date]],G:H,2,0)</f>
        <v>0.32270629000000001</v>
      </c>
      <c r="G708" s="29">
        <v>41576</v>
      </c>
      <c r="H708" s="30">
        <v>0.47681517000000001</v>
      </c>
      <c r="L708" s="23">
        <v>41618</v>
      </c>
      <c r="M708" s="24" t="str">
        <f>[5]!YBHIST($L$1,L708,"LMMOAS","sec","")</f>
        <v>E</v>
      </c>
      <c r="N708" s="24">
        <v>113.635597</v>
      </c>
    </row>
    <row r="709" spans="1:14" x14ac:dyDescent="0.25">
      <c r="A709" s="23">
        <v>41619</v>
      </c>
      <c r="B709" s="99">
        <f t="shared" si="11"/>
        <v>108.554298</v>
      </c>
      <c r="C709" s="28">
        <f>VLOOKUP(RefiUniverseIOSOASTable[[#This Row],[Date]],G:H,2,0)</f>
        <v>0.32188550999999999</v>
      </c>
      <c r="G709" s="29">
        <v>41577</v>
      </c>
      <c r="H709" s="30">
        <v>0.47567180999999997</v>
      </c>
      <c r="L709" s="23">
        <v>41619</v>
      </c>
      <c r="M709" s="24" t="str">
        <f>[5]!YBHIST($L$1,L709,"LMMOAS","sec","")</f>
        <v>E</v>
      </c>
      <c r="N709" s="24">
        <v>108.554298</v>
      </c>
    </row>
    <row r="710" spans="1:14" x14ac:dyDescent="0.25">
      <c r="A710" s="23">
        <v>41620</v>
      </c>
      <c r="B710" s="99">
        <f t="shared" si="11"/>
        <v>101.133003</v>
      </c>
      <c r="C710" s="28">
        <f>VLOOKUP(RefiUniverseIOSOASTable[[#This Row],[Date]],G:H,2,0)</f>
        <v>0.32063103999999998</v>
      </c>
      <c r="G710" s="29">
        <v>41578</v>
      </c>
      <c r="H710" s="30">
        <v>0.47446090000000002</v>
      </c>
      <c r="L710" s="23">
        <v>41620</v>
      </c>
      <c r="M710" s="24" t="str">
        <f>[5]!YBHIST($L$1,L710,"LMMOAS","sec","")</f>
        <v>E</v>
      </c>
      <c r="N710" s="24">
        <v>101.133003</v>
      </c>
    </row>
    <row r="711" spans="1:14" x14ac:dyDescent="0.25">
      <c r="A711" s="23">
        <v>41621</v>
      </c>
      <c r="B711" s="99">
        <f t="shared" si="11"/>
        <v>99.260101000000006</v>
      </c>
      <c r="C711" s="28">
        <f>VLOOKUP(RefiUniverseIOSOASTable[[#This Row],[Date]],G:H,2,0)</f>
        <v>0.32141278000000001</v>
      </c>
      <c r="G711" s="29">
        <v>41579</v>
      </c>
      <c r="H711" s="30">
        <v>0.44917146000000002</v>
      </c>
      <c r="L711" s="23">
        <v>41621</v>
      </c>
      <c r="M711" s="24" t="str">
        <f>[5]!YBHIST($L$1,L711,"LMMOAS","sec","")</f>
        <v>E</v>
      </c>
      <c r="N711" s="24">
        <v>99.260101000000006</v>
      </c>
    </row>
    <row r="712" spans="1:14" x14ac:dyDescent="0.25">
      <c r="A712" s="23">
        <v>41624</v>
      </c>
      <c r="B712" s="99">
        <f t="shared" si="11"/>
        <v>102.64209700000001</v>
      </c>
      <c r="C712" s="28">
        <f>VLOOKUP(RefiUniverseIOSOASTable[[#This Row],[Date]],G:H,2,0)</f>
        <v>0.32134512999999998</v>
      </c>
      <c r="G712" s="29">
        <v>41582</v>
      </c>
      <c r="H712" s="30">
        <v>0.45014092999999999</v>
      </c>
      <c r="L712" s="23">
        <v>41624</v>
      </c>
      <c r="M712" s="24" t="str">
        <f>[5]!YBHIST($L$1,L712,"LMMOAS","sec","")</f>
        <v>E</v>
      </c>
      <c r="N712" s="24">
        <v>102.64209700000001</v>
      </c>
    </row>
    <row r="713" spans="1:14" x14ac:dyDescent="0.25">
      <c r="A713" s="23">
        <v>41625</v>
      </c>
      <c r="B713" s="99">
        <f t="shared" si="11"/>
        <v>106.35549899999999</v>
      </c>
      <c r="C713" s="28">
        <f>VLOOKUP(RefiUniverseIOSOASTable[[#This Row],[Date]],G:H,2,0)</f>
        <v>0.32250592</v>
      </c>
      <c r="G713" s="29">
        <v>41583</v>
      </c>
      <c r="H713" s="30">
        <v>0.42938123</v>
      </c>
      <c r="L713" s="23">
        <v>41625</v>
      </c>
      <c r="M713" s="24" t="str">
        <f>[5]!YBHIST($L$1,L713,"LMMOAS","sec","")</f>
        <v>E</v>
      </c>
      <c r="N713" s="24">
        <v>106.35549899999999</v>
      </c>
    </row>
    <row r="714" spans="1:14" x14ac:dyDescent="0.25">
      <c r="A714" s="23">
        <v>41626</v>
      </c>
      <c r="B714" s="99">
        <f t="shared" si="11"/>
        <v>103.123299</v>
      </c>
      <c r="C714" s="28">
        <f>VLOOKUP(RefiUniverseIOSOASTable[[#This Row],[Date]],G:H,2,0)</f>
        <v>0.29246253</v>
      </c>
      <c r="G714" s="29">
        <v>41584</v>
      </c>
      <c r="H714" s="30">
        <v>0.43103828999999999</v>
      </c>
      <c r="L714" s="23">
        <v>41626</v>
      </c>
      <c r="M714" s="24" t="str">
        <f>[5]!YBHIST($L$1,L714,"LMMOAS","sec","")</f>
        <v>E</v>
      </c>
      <c r="N714" s="24">
        <v>103.123299</v>
      </c>
    </row>
    <row r="715" spans="1:14" x14ac:dyDescent="0.25">
      <c r="A715" s="23">
        <v>41627</v>
      </c>
      <c r="B715" s="99">
        <f t="shared" si="11"/>
        <v>88.593299999999999</v>
      </c>
      <c r="C715" s="28">
        <f>VLOOKUP(RefiUniverseIOSOASTable[[#This Row],[Date]],G:H,2,0)</f>
        <v>0.27402860000000001</v>
      </c>
      <c r="G715" s="29">
        <v>41585</v>
      </c>
      <c r="H715" s="30">
        <v>0.43132519000000002</v>
      </c>
      <c r="L715" s="23">
        <v>41627</v>
      </c>
      <c r="M715" s="24" t="str">
        <f>[5]!YBHIST($L$1,L715,"LMMOAS","sec","")</f>
        <v>E</v>
      </c>
      <c r="N715" s="24">
        <v>88.593299999999999</v>
      </c>
    </row>
    <row r="716" spans="1:14" x14ac:dyDescent="0.25">
      <c r="A716" s="23">
        <v>41628</v>
      </c>
      <c r="B716" s="99">
        <f t="shared" si="11"/>
        <v>73.449698999999995</v>
      </c>
      <c r="C716" s="28">
        <f>VLOOKUP(RefiUniverseIOSOASTable[[#This Row],[Date]],G:H,2,0)</f>
        <v>0.2939872</v>
      </c>
      <c r="G716" s="29">
        <v>41586</v>
      </c>
      <c r="H716" s="30">
        <v>0.37347413000000002</v>
      </c>
      <c r="L716" s="23">
        <v>41628</v>
      </c>
      <c r="M716" s="24" t="str">
        <f>[5]!YBHIST($L$1,L716,"LMMOAS","sec","")</f>
        <v>E</v>
      </c>
      <c r="N716" s="24">
        <v>73.449698999999995</v>
      </c>
    </row>
    <row r="717" spans="1:14" x14ac:dyDescent="0.25">
      <c r="A717" s="23">
        <v>41631</v>
      </c>
      <c r="B717" s="99">
        <f t="shared" si="11"/>
        <v>101.38249999999999</v>
      </c>
      <c r="C717" s="28">
        <f>VLOOKUP(RefiUniverseIOSOASTable[[#This Row],[Date]],G:H,2,0)</f>
        <v>0.29246253</v>
      </c>
      <c r="G717" s="29">
        <v>41590</v>
      </c>
      <c r="H717" s="30">
        <v>0.37341898000000001</v>
      </c>
      <c r="L717" s="23">
        <v>41631</v>
      </c>
      <c r="M717" s="24" t="str">
        <f>[5]!YBHIST($L$1,L717,"LMMOAS","sec","")</f>
        <v>E</v>
      </c>
      <c r="N717" s="24">
        <v>101.38249999999999</v>
      </c>
    </row>
    <row r="718" spans="1:14" x14ac:dyDescent="0.25">
      <c r="A718" s="23">
        <v>41632</v>
      </c>
      <c r="B718" s="99">
        <f t="shared" si="11"/>
        <v>98.914597000000001</v>
      </c>
      <c r="C718" s="28">
        <f>VLOOKUP(RefiUniverseIOSOASTable[[#This Row],[Date]],G:H,2,0)</f>
        <v>0.27431678999999998</v>
      </c>
      <c r="G718" s="29">
        <v>41591</v>
      </c>
      <c r="H718" s="30">
        <v>0.37277558</v>
      </c>
      <c r="L718" s="23">
        <v>41632</v>
      </c>
      <c r="M718" s="24" t="str">
        <f>[5]!YBHIST($L$1,L718,"LMMOAS","sec","")</f>
        <v>E</v>
      </c>
      <c r="N718" s="24">
        <v>98.914597000000001</v>
      </c>
    </row>
    <row r="719" spans="1:14" x14ac:dyDescent="0.25">
      <c r="A719" s="23">
        <v>41634</v>
      </c>
      <c r="B719" s="99">
        <f t="shared" si="11"/>
        <v>100.028198</v>
      </c>
      <c r="C719" s="28">
        <f>VLOOKUP(RefiUniverseIOSOASTable[[#This Row],[Date]],G:H,2,0)</f>
        <v>0.27410233000000001</v>
      </c>
      <c r="G719" s="29">
        <v>41592</v>
      </c>
      <c r="H719" s="30">
        <v>0.40274018</v>
      </c>
      <c r="L719" s="23">
        <v>41634</v>
      </c>
      <c r="M719" s="24" t="str">
        <f>[5]!YBHIST($L$1,L719,"LMMOAS","sec","")</f>
        <v>E</v>
      </c>
      <c r="N719" s="24">
        <v>100.028198</v>
      </c>
    </row>
    <row r="720" spans="1:14" x14ac:dyDescent="0.25">
      <c r="A720" s="23">
        <v>41635</v>
      </c>
      <c r="B720" s="99">
        <f t="shared" si="11"/>
        <v>101.147301</v>
      </c>
      <c r="C720" s="28">
        <f>VLOOKUP(RefiUniverseIOSOASTable[[#This Row],[Date]],G:H,2,0)</f>
        <v>0.27431678999999998</v>
      </c>
      <c r="G720" s="29">
        <v>41593</v>
      </c>
      <c r="H720" s="30">
        <v>0.40294720000000001</v>
      </c>
      <c r="L720" s="23">
        <v>41635</v>
      </c>
      <c r="M720" s="24" t="str">
        <f>[5]!YBHIST($L$1,L720,"LMMOAS","sec","")</f>
        <v>E</v>
      </c>
      <c r="N720" s="24">
        <v>101.147301</v>
      </c>
    </row>
    <row r="721" spans="1:14" x14ac:dyDescent="0.25">
      <c r="A721" s="23">
        <v>41638</v>
      </c>
      <c r="B721" s="99">
        <f t="shared" si="11"/>
        <v>102.30680099999999</v>
      </c>
      <c r="C721" s="28">
        <f>VLOOKUP(RefiUniverseIOSOASTable[[#This Row],[Date]],G:H,2,0)</f>
        <v>0.29220773</v>
      </c>
      <c r="G721" s="29">
        <v>41596</v>
      </c>
      <c r="H721" s="30">
        <v>0.42901488999999998</v>
      </c>
      <c r="L721" s="23">
        <v>41638</v>
      </c>
      <c r="M721" s="24" t="str">
        <f>[5]!YBHIST($L$1,L721,"LMMOAS","sec","")</f>
        <v>E</v>
      </c>
      <c r="N721" s="24">
        <v>102.30680099999999</v>
      </c>
    </row>
    <row r="722" spans="1:14" x14ac:dyDescent="0.25">
      <c r="A722" s="23">
        <v>41639</v>
      </c>
      <c r="B722" s="99">
        <f t="shared" si="11"/>
        <v>99.149803000000006</v>
      </c>
      <c r="C722" s="28">
        <f>VLOOKUP(RefiUniverseIOSOASTable[[#This Row],[Date]],G:H,2,0)</f>
        <v>0.27328176999999998</v>
      </c>
      <c r="G722" s="29">
        <v>41597</v>
      </c>
      <c r="H722" s="30">
        <v>0.40295880000000001</v>
      </c>
      <c r="L722" s="23">
        <v>41639</v>
      </c>
      <c r="M722" s="24" t="str">
        <f>[5]!YBHIST($L$1,L722,"LMMOAS","sec","")</f>
        <v>E</v>
      </c>
      <c r="N722" s="24">
        <v>99.149803000000006</v>
      </c>
    </row>
    <row r="723" spans="1:14" x14ac:dyDescent="0.25">
      <c r="A723" s="23">
        <v>41641</v>
      </c>
      <c r="B723" s="99">
        <f t="shared" si="11"/>
        <v>148.41549699999999</v>
      </c>
      <c r="C723" s="28">
        <f>VLOOKUP(RefiUniverseIOSOASTable[[#This Row],[Date]],G:H,2,0)</f>
        <v>0.26737772999999998</v>
      </c>
      <c r="G723" s="29">
        <v>41598</v>
      </c>
      <c r="H723" s="30">
        <v>0.40354309999999999</v>
      </c>
      <c r="L723" s="23">
        <v>41641</v>
      </c>
      <c r="M723" s="24" t="str">
        <f>[5]!YBHIST($L$1,L723,"LMMOAS","sec","")</f>
        <v>E</v>
      </c>
      <c r="N723" s="24">
        <v>148.41549699999999</v>
      </c>
    </row>
    <row r="724" spans="1:14" x14ac:dyDescent="0.25">
      <c r="A724" s="23">
        <v>41642</v>
      </c>
      <c r="B724" s="99">
        <f t="shared" si="11"/>
        <v>144.07179300000001</v>
      </c>
      <c r="C724" s="28">
        <f>VLOOKUP(RefiUniverseIOSOASTable[[#This Row],[Date]],G:H,2,0)</f>
        <v>0.26732493000000002</v>
      </c>
      <c r="G724" s="29">
        <v>41599</v>
      </c>
      <c r="H724" s="30">
        <v>0.40381294000000001</v>
      </c>
      <c r="L724" s="23">
        <v>41642</v>
      </c>
      <c r="M724" s="24" t="str">
        <f>[5]!YBHIST($L$1,L724,"LMMOAS","sec","")</f>
        <v>E</v>
      </c>
      <c r="N724" s="24">
        <v>144.07179300000001</v>
      </c>
    </row>
    <row r="725" spans="1:14" x14ac:dyDescent="0.25">
      <c r="A725" s="23">
        <v>41645</v>
      </c>
      <c r="B725" s="99">
        <f t="shared" si="11"/>
        <v>156.65950000000001</v>
      </c>
      <c r="C725" s="28">
        <f>VLOOKUP(RefiUniverseIOSOASTable[[#This Row],[Date]],G:H,2,0)</f>
        <v>0.26811022000000001</v>
      </c>
      <c r="G725" s="29">
        <v>41600</v>
      </c>
      <c r="H725" s="30">
        <v>0.42892626</v>
      </c>
      <c r="L725" s="23">
        <v>41645</v>
      </c>
      <c r="M725" s="24" t="str">
        <f>[5]!YBHIST($L$1,L725,"LMMOAS","sec","")</f>
        <v>E</v>
      </c>
      <c r="N725" s="24">
        <v>156.65950000000001</v>
      </c>
    </row>
    <row r="726" spans="1:14" x14ac:dyDescent="0.25">
      <c r="A726" s="23">
        <v>41646</v>
      </c>
      <c r="B726" s="99">
        <f t="shared" si="11"/>
        <v>164.266098</v>
      </c>
      <c r="C726" s="28">
        <f>VLOOKUP(RefiUniverseIOSOASTable[[#This Row],[Date]],G:H,2,0)</f>
        <v>0.28557460000000001</v>
      </c>
      <c r="G726" s="29">
        <v>41603</v>
      </c>
      <c r="H726" s="30">
        <v>0.40426440000000002</v>
      </c>
      <c r="L726" s="23">
        <v>41646</v>
      </c>
      <c r="M726" s="24" t="str">
        <f>[5]!YBHIST($L$1,L726,"LMMOAS","sec","")</f>
        <v>E</v>
      </c>
      <c r="N726" s="24">
        <v>164.266098</v>
      </c>
    </row>
    <row r="727" spans="1:14" x14ac:dyDescent="0.25">
      <c r="A727" s="23">
        <v>41647</v>
      </c>
      <c r="B727" s="99">
        <f t="shared" si="11"/>
        <v>144.24839800000001</v>
      </c>
      <c r="C727" s="28">
        <f>VLOOKUP(RefiUniverseIOSOASTable[[#This Row],[Date]],G:H,2,0)</f>
        <v>0.26866332999999998</v>
      </c>
      <c r="G727" s="29">
        <v>41604</v>
      </c>
      <c r="H727" s="30">
        <v>0.42938123</v>
      </c>
      <c r="L727" s="23">
        <v>41647</v>
      </c>
      <c r="M727" s="24" t="str">
        <f>[5]!YBHIST($L$1,L727,"LMMOAS","sec","")</f>
        <v>E</v>
      </c>
      <c r="N727" s="24">
        <v>144.24839800000001</v>
      </c>
    </row>
    <row r="728" spans="1:14" x14ac:dyDescent="0.25">
      <c r="A728" s="23">
        <v>41648</v>
      </c>
      <c r="B728" s="99">
        <f t="shared" si="11"/>
        <v>144.87930299999999</v>
      </c>
      <c r="C728" s="28">
        <f>VLOOKUP(RefiUniverseIOSOASTable[[#This Row],[Date]],G:H,2,0)</f>
        <v>0.28557439000000001</v>
      </c>
      <c r="G728" s="29">
        <v>41605</v>
      </c>
      <c r="H728" s="30">
        <v>0.40210531999999999</v>
      </c>
      <c r="L728" s="23">
        <v>41648</v>
      </c>
      <c r="M728" s="24" t="str">
        <f>[5]!YBHIST($L$1,L728,"LMMOAS","sec","")</f>
        <v>E</v>
      </c>
      <c r="N728" s="24">
        <v>144.87930299999999</v>
      </c>
    </row>
    <row r="729" spans="1:14" x14ac:dyDescent="0.25">
      <c r="A729" s="23">
        <v>41649</v>
      </c>
      <c r="B729" s="99">
        <f t="shared" si="11"/>
        <v>170.81379699999999</v>
      </c>
      <c r="C729" s="28">
        <f>VLOOKUP(RefiUniverseIOSOASTable[[#This Row],[Date]],G:H,2,0)</f>
        <v>0.31676492000000001</v>
      </c>
      <c r="G729" s="29">
        <v>41607</v>
      </c>
      <c r="H729" s="30">
        <v>0.40197292000000001</v>
      </c>
      <c r="L729" s="23">
        <v>41649</v>
      </c>
      <c r="M729" s="24" t="str">
        <f>[5]!YBHIST($L$1,L729,"LMMOAS","sec","")</f>
        <v>E</v>
      </c>
      <c r="N729" s="24">
        <v>170.81379699999999</v>
      </c>
    </row>
    <row r="730" spans="1:14" x14ac:dyDescent="0.25">
      <c r="A730" s="23">
        <v>41652</v>
      </c>
      <c r="B730" s="99">
        <f t="shared" si="11"/>
        <v>185.204193</v>
      </c>
      <c r="C730" s="28">
        <f>VLOOKUP(RefiUniverseIOSOASTable[[#This Row],[Date]],G:H,2,0)</f>
        <v>0.34616954999999999</v>
      </c>
      <c r="G730" s="29">
        <v>41610</v>
      </c>
      <c r="H730" s="30">
        <v>0.32309315</v>
      </c>
      <c r="L730" s="23">
        <v>41652</v>
      </c>
      <c r="M730" s="24" t="str">
        <f>[5]!YBHIST($L$1,L730,"LMMOAS","sec","")</f>
        <v>E</v>
      </c>
      <c r="N730" s="24">
        <v>185.204193</v>
      </c>
    </row>
    <row r="731" spans="1:14" x14ac:dyDescent="0.25">
      <c r="A731" s="23">
        <v>41653</v>
      </c>
      <c r="B731" s="99">
        <f t="shared" si="11"/>
        <v>166.554901</v>
      </c>
      <c r="C731" s="28">
        <f>VLOOKUP(RefiUniverseIOSOASTable[[#This Row],[Date]],G:H,2,0)</f>
        <v>0.31636805000000001</v>
      </c>
      <c r="G731" s="29">
        <v>41611</v>
      </c>
      <c r="H731" s="30">
        <v>0.35056883</v>
      </c>
      <c r="L731" s="23">
        <v>41653</v>
      </c>
      <c r="M731" s="24" t="str">
        <f>[5]!YBHIST($L$1,L731,"LMMOAS","sec","")</f>
        <v>E</v>
      </c>
      <c r="N731" s="24">
        <v>166.554901</v>
      </c>
    </row>
    <row r="732" spans="1:14" x14ac:dyDescent="0.25">
      <c r="A732" s="23">
        <v>41654</v>
      </c>
      <c r="B732" s="99">
        <f t="shared" si="11"/>
        <v>160.32299800000001</v>
      </c>
      <c r="C732" s="28">
        <f>VLOOKUP(RefiUniverseIOSOASTable[[#This Row],[Date]],G:H,2,0)</f>
        <v>0.31633191999999999</v>
      </c>
      <c r="G732" s="29">
        <v>41612</v>
      </c>
      <c r="H732" s="30">
        <v>0.29344420999999998</v>
      </c>
      <c r="L732" s="23">
        <v>41654</v>
      </c>
      <c r="M732" s="24" t="str">
        <f>[5]!YBHIST($L$1,L732,"LMMOAS","sec","")</f>
        <v>E</v>
      </c>
      <c r="N732" s="24">
        <v>160.32299800000001</v>
      </c>
    </row>
    <row r="733" spans="1:14" x14ac:dyDescent="0.25">
      <c r="A733" s="23">
        <v>41655</v>
      </c>
      <c r="B733" s="99">
        <f t="shared" si="11"/>
        <v>175.641693</v>
      </c>
      <c r="C733" s="28">
        <f>VLOOKUP(RefiUniverseIOSOASTable[[#This Row],[Date]],G:H,2,0)</f>
        <v>0.3449586</v>
      </c>
      <c r="G733" s="29">
        <v>41613</v>
      </c>
      <c r="H733" s="30">
        <v>0.29246253</v>
      </c>
      <c r="L733" s="23">
        <v>41655</v>
      </c>
      <c r="M733" s="24" t="str">
        <f>[5]!YBHIST($L$1,L733,"LMMOAS","sec","")</f>
        <v>E</v>
      </c>
      <c r="N733" s="24">
        <v>175.641693</v>
      </c>
    </row>
    <row r="734" spans="1:14" x14ac:dyDescent="0.25">
      <c r="A734" s="23">
        <v>41656</v>
      </c>
      <c r="B734" s="99">
        <f t="shared" si="11"/>
        <v>176.22110000000001</v>
      </c>
      <c r="C734" s="28">
        <f>VLOOKUP(RefiUniverseIOSOASTable[[#This Row],[Date]],G:H,2,0)</f>
        <v>0.34596591999999998</v>
      </c>
      <c r="G734" s="29">
        <v>41614</v>
      </c>
      <c r="H734" s="30">
        <v>0.29357517999999999</v>
      </c>
      <c r="L734" s="23">
        <v>41656</v>
      </c>
      <c r="M734" s="24" t="str">
        <f>[5]!YBHIST($L$1,L734,"LMMOAS","sec","")</f>
        <v>E</v>
      </c>
      <c r="N734" s="24">
        <v>176.22110000000001</v>
      </c>
    </row>
    <row r="735" spans="1:14" x14ac:dyDescent="0.25">
      <c r="A735" s="23">
        <v>41660</v>
      </c>
      <c r="B735" s="99">
        <f t="shared" si="11"/>
        <v>178.003693</v>
      </c>
      <c r="C735" s="28">
        <f>VLOOKUP(RefiUniverseIOSOASTable[[#This Row],[Date]],G:H,2,0)</f>
        <v>0.34657139999999997</v>
      </c>
      <c r="G735" s="29">
        <v>41617</v>
      </c>
      <c r="H735" s="30">
        <v>0.32141278000000001</v>
      </c>
      <c r="L735" s="23">
        <v>41660</v>
      </c>
      <c r="M735" s="24" t="str">
        <f>[5]!YBHIST($L$1,L735,"LMMOAS","sec","")</f>
        <v>E</v>
      </c>
      <c r="N735" s="24">
        <v>178.003693</v>
      </c>
    </row>
    <row r="736" spans="1:14" x14ac:dyDescent="0.25">
      <c r="A736" s="23">
        <v>41661</v>
      </c>
      <c r="B736" s="99">
        <f t="shared" si="11"/>
        <v>155.98919699999999</v>
      </c>
      <c r="C736" s="28">
        <f>VLOOKUP(RefiUniverseIOSOASTable[[#This Row],[Date]],G:H,2,0)</f>
        <v>0.31594284</v>
      </c>
      <c r="G736" s="29">
        <v>41618</v>
      </c>
      <c r="H736" s="30">
        <v>0.32270629000000001</v>
      </c>
      <c r="L736" s="23">
        <v>41661</v>
      </c>
      <c r="M736" s="24" t="str">
        <f>[5]!YBHIST($L$1,L736,"LMMOAS","sec","")</f>
        <v>E</v>
      </c>
      <c r="N736" s="24">
        <v>155.98919699999999</v>
      </c>
    </row>
    <row r="737" spans="1:14" x14ac:dyDescent="0.25">
      <c r="A737" s="23">
        <v>41662</v>
      </c>
      <c r="B737" s="99">
        <f t="shared" si="11"/>
        <v>163.890503</v>
      </c>
      <c r="C737" s="28">
        <f>VLOOKUP(RefiUniverseIOSOASTable[[#This Row],[Date]],G:H,2,0)</f>
        <v>0.34573134999999999</v>
      </c>
      <c r="G737" s="29">
        <v>41619</v>
      </c>
      <c r="H737" s="30">
        <v>0.32188550999999999</v>
      </c>
      <c r="L737" s="23">
        <v>41662</v>
      </c>
      <c r="M737" s="24" t="str">
        <f>[5]!YBHIST($L$1,L737,"LMMOAS","sec","")</f>
        <v>E</v>
      </c>
      <c r="N737" s="24">
        <v>163.890503</v>
      </c>
    </row>
    <row r="738" spans="1:14" x14ac:dyDescent="0.25">
      <c r="A738" s="23">
        <v>41663</v>
      </c>
      <c r="B738" s="99">
        <f t="shared" si="11"/>
        <v>177.78770399999999</v>
      </c>
      <c r="C738" s="28">
        <f>VLOOKUP(RefiUniverseIOSOASTable[[#This Row],[Date]],G:H,2,0)</f>
        <v>0.37346389000000002</v>
      </c>
      <c r="G738" s="29">
        <v>41620</v>
      </c>
      <c r="H738" s="30">
        <v>0.32063103999999998</v>
      </c>
      <c r="L738" s="23">
        <v>41663</v>
      </c>
      <c r="M738" s="24" t="str">
        <f>[5]!YBHIST($L$1,L738,"LMMOAS","sec","")</f>
        <v>E</v>
      </c>
      <c r="N738" s="24">
        <v>177.78770399999999</v>
      </c>
    </row>
    <row r="739" spans="1:14" x14ac:dyDescent="0.25">
      <c r="A739" s="23">
        <v>41666</v>
      </c>
      <c r="B739" s="99">
        <f t="shared" si="11"/>
        <v>168.842499</v>
      </c>
      <c r="C739" s="28">
        <f>VLOOKUP(RefiUniverseIOSOASTable[[#This Row],[Date]],G:H,2,0)</f>
        <v>0.34573177999999999</v>
      </c>
      <c r="G739" s="29">
        <v>41621</v>
      </c>
      <c r="H739" s="30">
        <v>0.32141278000000001</v>
      </c>
      <c r="L739" s="23">
        <v>41666</v>
      </c>
      <c r="M739" s="24" t="str">
        <f>[5]!YBHIST($L$1,L739,"LMMOAS","sec","")</f>
        <v>E</v>
      </c>
      <c r="N739" s="24">
        <v>168.842499</v>
      </c>
    </row>
    <row r="740" spans="1:14" x14ac:dyDescent="0.25">
      <c r="A740" s="23">
        <v>41667</v>
      </c>
      <c r="B740" s="99">
        <f t="shared" si="11"/>
        <v>170.744598</v>
      </c>
      <c r="C740" s="28">
        <f>VLOOKUP(RefiUniverseIOSOASTable[[#This Row],[Date]],G:H,2,0)</f>
        <v>0.34616933</v>
      </c>
      <c r="G740" s="29">
        <v>41624</v>
      </c>
      <c r="H740" s="30">
        <v>0.32134512999999998</v>
      </c>
      <c r="L740" s="23">
        <v>41667</v>
      </c>
      <c r="M740" s="24" t="str">
        <f>[5]!YBHIST($L$1,L740,"LMMOAS","sec","")</f>
        <v>E</v>
      </c>
      <c r="N740" s="24">
        <v>170.744598</v>
      </c>
    </row>
    <row r="741" spans="1:14" x14ac:dyDescent="0.25">
      <c r="A741" s="23">
        <v>41668</v>
      </c>
      <c r="B741" s="99">
        <f t="shared" si="11"/>
        <v>185.529495</v>
      </c>
      <c r="C741" s="28">
        <f>VLOOKUP(RefiUniverseIOSOASTable[[#This Row],[Date]],G:H,2,0)</f>
        <v>0.3752894</v>
      </c>
      <c r="G741" s="29">
        <v>41625</v>
      </c>
      <c r="H741" s="30">
        <v>0.32250592</v>
      </c>
      <c r="L741" s="23">
        <v>41668</v>
      </c>
      <c r="M741" s="24" t="str">
        <f>[5]!YBHIST($L$1,L741,"LMMOAS","sec","")</f>
        <v>E</v>
      </c>
      <c r="N741" s="24">
        <v>185.529495</v>
      </c>
    </row>
    <row r="742" spans="1:14" x14ac:dyDescent="0.25">
      <c r="A742" s="23">
        <v>41669</v>
      </c>
      <c r="B742" s="99">
        <f t="shared" si="11"/>
        <v>183.409302</v>
      </c>
      <c r="C742" s="28">
        <f>VLOOKUP(RefiUniverseIOSOASTable[[#This Row],[Date]],G:H,2,0)</f>
        <v>0.37503038</v>
      </c>
      <c r="G742" s="29">
        <v>41626</v>
      </c>
      <c r="H742" s="30">
        <v>0.29246253</v>
      </c>
      <c r="L742" s="23">
        <v>41669</v>
      </c>
      <c r="M742" s="24" t="str">
        <f>[5]!YBHIST($L$1,L742,"LMMOAS","sec","")</f>
        <v>E</v>
      </c>
      <c r="N742" s="24">
        <v>183.409302</v>
      </c>
    </row>
    <row r="743" spans="1:14" x14ac:dyDescent="0.25">
      <c r="A743" s="23">
        <v>41670</v>
      </c>
      <c r="B743" s="99">
        <f t="shared" si="11"/>
        <v>201.06680299999999</v>
      </c>
      <c r="C743" s="28">
        <f>VLOOKUP(RefiUniverseIOSOASTable[[#This Row],[Date]],G:H,2,0)</f>
        <v>0.40177810000000003</v>
      </c>
      <c r="G743" s="29">
        <v>41627</v>
      </c>
      <c r="H743" s="30">
        <v>0.27402860000000001</v>
      </c>
      <c r="L743" s="23">
        <v>41670</v>
      </c>
      <c r="M743" s="24" t="str">
        <f>[5]!YBHIST($L$1,L743,"LMMOAS","sec","")</f>
        <v>E</v>
      </c>
      <c r="N743" s="24">
        <v>201.06680299999999</v>
      </c>
    </row>
    <row r="744" spans="1:14" x14ac:dyDescent="0.25">
      <c r="A744" s="23">
        <v>41673</v>
      </c>
      <c r="B744" s="99">
        <f t="shared" si="11"/>
        <v>231.657104</v>
      </c>
      <c r="C744" s="28">
        <f>VLOOKUP(RefiUniverseIOSOASTable[[#This Row],[Date]],G:H,2,0)</f>
        <v>0.41717069000000001</v>
      </c>
      <c r="G744" s="29">
        <v>41628</v>
      </c>
      <c r="H744" s="30">
        <v>0.2939872</v>
      </c>
      <c r="L744" s="23">
        <v>41673</v>
      </c>
      <c r="M744" s="24" t="str">
        <f>[5]!YBHIST($L$1,L744,"LMMOAS","sec","")</f>
        <v>E</v>
      </c>
      <c r="N744" s="24">
        <v>231.657104</v>
      </c>
    </row>
    <row r="745" spans="1:14" x14ac:dyDescent="0.25">
      <c r="A745" s="23">
        <v>41674</v>
      </c>
      <c r="B745" s="99">
        <f t="shared" si="11"/>
        <v>223.265198</v>
      </c>
      <c r="C745" s="28">
        <f>VLOOKUP(RefiUniverseIOSOASTable[[#This Row],[Date]],G:H,2,0)</f>
        <v>0.3979182</v>
      </c>
      <c r="G745" s="29">
        <v>41631</v>
      </c>
      <c r="H745" s="30">
        <v>0.29246253</v>
      </c>
      <c r="L745" s="23">
        <v>41674</v>
      </c>
      <c r="M745" s="24" t="str">
        <f>[5]!YBHIST($L$1,L745,"LMMOAS","sec","")</f>
        <v>E</v>
      </c>
      <c r="N745" s="24">
        <v>223.265198</v>
      </c>
    </row>
    <row r="746" spans="1:14" x14ac:dyDescent="0.25">
      <c r="A746" s="23">
        <v>41675</v>
      </c>
      <c r="B746" s="99">
        <f t="shared" si="11"/>
        <v>212.134705</v>
      </c>
      <c r="C746" s="28">
        <f>VLOOKUP(RefiUniverseIOSOASTable[[#This Row],[Date]],G:H,2,0)</f>
        <v>0.39649293000000002</v>
      </c>
      <c r="G746" s="29">
        <v>41632</v>
      </c>
      <c r="H746" s="30">
        <v>0.27431678999999998</v>
      </c>
      <c r="L746" s="23">
        <v>41675</v>
      </c>
      <c r="M746" s="24" t="str">
        <f>[5]!YBHIST($L$1,L746,"LMMOAS","sec","")</f>
        <v>E</v>
      </c>
      <c r="N746" s="24">
        <v>212.134705</v>
      </c>
    </row>
    <row r="747" spans="1:14" x14ac:dyDescent="0.25">
      <c r="A747" s="23">
        <v>41676</v>
      </c>
      <c r="B747" s="99">
        <f t="shared" si="11"/>
        <v>199.070099</v>
      </c>
      <c r="C747" s="28">
        <f>VLOOKUP(RefiUniverseIOSOASTable[[#This Row],[Date]],G:H,2,0)</f>
        <v>0.37009510000000001</v>
      </c>
      <c r="G747" s="29">
        <v>41634</v>
      </c>
      <c r="H747" s="30">
        <v>0.27410233000000001</v>
      </c>
      <c r="L747" s="23">
        <v>41676</v>
      </c>
      <c r="M747" s="24" t="str">
        <f>[5]!YBHIST($L$1,L747,"LMMOAS","sec","")</f>
        <v>E</v>
      </c>
      <c r="N747" s="24">
        <v>199.070099</v>
      </c>
    </row>
    <row r="748" spans="1:14" x14ac:dyDescent="0.25">
      <c r="A748" s="23">
        <v>41677</v>
      </c>
      <c r="B748" s="99">
        <f t="shared" si="11"/>
        <v>185.89840699999999</v>
      </c>
      <c r="C748" s="28">
        <f>VLOOKUP(RefiUniverseIOSOASTable[[#This Row],[Date]],G:H,2,0)</f>
        <v>0.39734373000000001</v>
      </c>
      <c r="G748" s="29">
        <v>41635</v>
      </c>
      <c r="H748" s="30">
        <v>0.27431678999999998</v>
      </c>
      <c r="L748" s="23">
        <v>41677</v>
      </c>
      <c r="M748" s="24" t="str">
        <f>[5]!YBHIST($L$1,L748,"LMMOAS","sec","")</f>
        <v>E</v>
      </c>
      <c r="N748" s="24">
        <v>185.89840699999999</v>
      </c>
    </row>
    <row r="749" spans="1:14" x14ac:dyDescent="0.25">
      <c r="A749" s="23">
        <v>41680</v>
      </c>
      <c r="B749" s="99">
        <f t="shared" si="11"/>
        <v>186.22120699999999</v>
      </c>
      <c r="C749" s="28">
        <f>VLOOKUP(RefiUniverseIOSOASTable[[#This Row],[Date]],G:H,2,0)</f>
        <v>0.39683592000000001</v>
      </c>
      <c r="G749" s="29">
        <v>41638</v>
      </c>
      <c r="H749" s="30">
        <v>0.29220773</v>
      </c>
      <c r="L749" s="23">
        <v>41680</v>
      </c>
      <c r="M749" s="24" t="str">
        <f>[5]!YBHIST($L$1,L749,"LMMOAS","sec","")</f>
        <v>E</v>
      </c>
      <c r="N749" s="24">
        <v>186.22120699999999</v>
      </c>
    </row>
    <row r="750" spans="1:14" x14ac:dyDescent="0.25">
      <c r="A750" s="23">
        <v>41681</v>
      </c>
      <c r="B750" s="99">
        <f t="shared" si="11"/>
        <v>178.19700599999999</v>
      </c>
      <c r="C750" s="28">
        <f>VLOOKUP(RefiUniverseIOSOASTable[[#This Row],[Date]],G:H,2,0)</f>
        <v>0.36984162999999998</v>
      </c>
      <c r="G750" s="29">
        <v>41639</v>
      </c>
      <c r="H750" s="30">
        <v>0.27328176999999998</v>
      </c>
      <c r="L750" s="23">
        <v>41681</v>
      </c>
      <c r="M750" s="24" t="str">
        <f>[5]!YBHIST($L$1,L750,"LMMOAS","sec","")</f>
        <v>E</v>
      </c>
      <c r="N750" s="24">
        <v>178.19700599999999</v>
      </c>
    </row>
    <row r="751" spans="1:14" x14ac:dyDescent="0.25">
      <c r="A751" s="23">
        <v>41682</v>
      </c>
      <c r="B751" s="99">
        <f t="shared" si="11"/>
        <v>152.1353</v>
      </c>
      <c r="C751" s="28">
        <f>VLOOKUP(RefiUniverseIOSOASTable[[#This Row],[Date]],G:H,2,0)</f>
        <v>0.34186665999999999</v>
      </c>
      <c r="G751" s="29">
        <v>41641</v>
      </c>
      <c r="H751" s="30">
        <v>0.26737772999999998</v>
      </c>
      <c r="L751" s="23">
        <v>41682</v>
      </c>
      <c r="M751" s="24" t="str">
        <f>[5]!YBHIST($L$1,L751,"LMMOAS","sec","")</f>
        <v>E</v>
      </c>
      <c r="N751" s="24">
        <v>152.1353</v>
      </c>
    </row>
    <row r="752" spans="1:14" x14ac:dyDescent="0.25">
      <c r="A752" s="23">
        <v>41683</v>
      </c>
      <c r="B752" s="99">
        <f t="shared" si="11"/>
        <v>170.33059700000001</v>
      </c>
      <c r="C752" s="28">
        <f>VLOOKUP(RefiUniverseIOSOASTable[[#This Row],[Date]],G:H,2,0)</f>
        <v>0.36940695000000001</v>
      </c>
      <c r="G752" s="29">
        <v>41642</v>
      </c>
      <c r="H752" s="30">
        <v>0.26732493000000002</v>
      </c>
      <c r="L752" s="23">
        <v>41683</v>
      </c>
      <c r="M752" s="24" t="str">
        <f>[5]!YBHIST($L$1,L752,"LMMOAS","sec","")</f>
        <v>E</v>
      </c>
      <c r="N752" s="24">
        <v>170.33059700000001</v>
      </c>
    </row>
    <row r="753" spans="1:14" x14ac:dyDescent="0.25">
      <c r="A753" s="23">
        <v>41684</v>
      </c>
      <c r="B753" s="99">
        <f t="shared" si="11"/>
        <v>166.87579299999999</v>
      </c>
      <c r="C753" s="28">
        <f>VLOOKUP(RefiUniverseIOSOASTable[[#This Row],[Date]],G:H,2,0)</f>
        <v>0.34262599999999999</v>
      </c>
      <c r="G753" s="29">
        <v>41645</v>
      </c>
      <c r="H753" s="30">
        <v>0.26811022000000001</v>
      </c>
      <c r="L753" s="23">
        <v>41684</v>
      </c>
      <c r="M753" s="24" t="str">
        <f>[5]!YBHIST($L$1,L753,"LMMOAS","sec","")</f>
        <v>E</v>
      </c>
      <c r="N753" s="24">
        <v>166.87579299999999</v>
      </c>
    </row>
    <row r="754" spans="1:14" x14ac:dyDescent="0.25">
      <c r="A754" s="23">
        <v>41688</v>
      </c>
      <c r="B754" s="99">
        <f t="shared" si="11"/>
        <v>174.818893</v>
      </c>
      <c r="C754" s="28">
        <f>VLOOKUP(RefiUniverseIOSOASTable[[#This Row],[Date]],G:H,2,0)</f>
        <v>0.36922854999999999</v>
      </c>
      <c r="G754" s="29">
        <v>41646</v>
      </c>
      <c r="H754" s="30">
        <v>0.28557460000000001</v>
      </c>
      <c r="L754" s="23">
        <v>41688</v>
      </c>
      <c r="M754" s="24" t="str">
        <f>[5]!YBHIST($L$1,L754,"LMMOAS","sec","")</f>
        <v>E</v>
      </c>
      <c r="N754" s="24">
        <v>174.818893</v>
      </c>
    </row>
    <row r="755" spans="1:14" x14ac:dyDescent="0.25">
      <c r="A755" s="23">
        <v>41689</v>
      </c>
      <c r="B755" s="99">
        <f t="shared" si="11"/>
        <v>169.372894</v>
      </c>
      <c r="C755" s="28">
        <f>VLOOKUP(RefiUniverseIOSOASTable[[#This Row],[Date]],G:H,2,0)</f>
        <v>0.34186493000000001</v>
      </c>
      <c r="G755" s="29">
        <v>41647</v>
      </c>
      <c r="H755" s="30">
        <v>0.26866332999999998</v>
      </c>
      <c r="L755" s="23">
        <v>41689</v>
      </c>
      <c r="M755" s="24" t="str">
        <f>[5]!YBHIST($L$1,L755,"LMMOAS","sec","")</f>
        <v>E</v>
      </c>
      <c r="N755" s="24">
        <v>169.372894</v>
      </c>
    </row>
    <row r="756" spans="1:14" x14ac:dyDescent="0.25">
      <c r="A756" s="23">
        <v>41690</v>
      </c>
      <c r="B756" s="99">
        <f t="shared" si="11"/>
        <v>165.599197</v>
      </c>
      <c r="C756" s="28">
        <f>VLOOKUP(RefiUniverseIOSOASTable[[#This Row],[Date]],G:H,2,0)</f>
        <v>0.34060015999999999</v>
      </c>
      <c r="G756" s="29">
        <v>41648</v>
      </c>
      <c r="H756" s="30">
        <v>0.28557439000000001</v>
      </c>
      <c r="L756" s="23">
        <v>41690</v>
      </c>
      <c r="M756" s="24" t="str">
        <f>[5]!YBHIST($L$1,L756,"LMMOAS","sec","")</f>
        <v>E</v>
      </c>
      <c r="N756" s="24">
        <v>165.599197</v>
      </c>
    </row>
    <row r="757" spans="1:14" x14ac:dyDescent="0.25">
      <c r="A757" s="23">
        <v>41691</v>
      </c>
      <c r="B757" s="99">
        <f t="shared" si="11"/>
        <v>167.013306</v>
      </c>
      <c r="C757" s="28">
        <f>VLOOKUP(RefiUniverseIOSOASTable[[#This Row],[Date]],G:H,2,0)</f>
        <v>0.34152969999999999</v>
      </c>
      <c r="G757" s="29">
        <v>41649</v>
      </c>
      <c r="H757" s="30">
        <v>0.31676492000000001</v>
      </c>
      <c r="L757" s="23">
        <v>41691</v>
      </c>
      <c r="M757" s="24" t="str">
        <f>[5]!YBHIST($L$1,L757,"LMMOAS","sec","")</f>
        <v>E</v>
      </c>
      <c r="N757" s="24">
        <v>167.013306</v>
      </c>
    </row>
    <row r="758" spans="1:14" x14ac:dyDescent="0.25">
      <c r="A758" s="23">
        <v>41694</v>
      </c>
      <c r="B758" s="99">
        <f t="shared" si="11"/>
        <v>168.19639599999999</v>
      </c>
      <c r="C758" s="28">
        <f>VLOOKUP(RefiUniverseIOSOASTable[[#This Row],[Date]],G:H,2,0)</f>
        <v>0.34133232000000002</v>
      </c>
      <c r="G758" s="29">
        <v>41652</v>
      </c>
      <c r="H758" s="30">
        <v>0.34616954999999999</v>
      </c>
      <c r="L758" s="23">
        <v>41694</v>
      </c>
      <c r="M758" s="24" t="str">
        <f>[5]!YBHIST($L$1,L758,"LMMOAS","sec","")</f>
        <v>E</v>
      </c>
      <c r="N758" s="24">
        <v>168.19639599999999</v>
      </c>
    </row>
    <row r="759" spans="1:14" x14ac:dyDescent="0.25">
      <c r="A759" s="23">
        <v>41695</v>
      </c>
      <c r="B759" s="99">
        <f t="shared" si="11"/>
        <v>179.68130500000001</v>
      </c>
      <c r="C759" s="28">
        <f>VLOOKUP(RefiUniverseIOSOASTable[[#This Row],[Date]],G:H,2,0)</f>
        <v>0.36940803</v>
      </c>
      <c r="G759" s="29">
        <v>41653</v>
      </c>
      <c r="H759" s="30">
        <v>0.31636805000000001</v>
      </c>
      <c r="L759" s="23">
        <v>41695</v>
      </c>
      <c r="M759" s="24" t="str">
        <f>[5]!YBHIST($L$1,L759,"LMMOAS","sec","")</f>
        <v>E</v>
      </c>
      <c r="N759" s="24">
        <v>179.68130500000001</v>
      </c>
    </row>
    <row r="760" spans="1:14" x14ac:dyDescent="0.25">
      <c r="A760" s="23">
        <v>41696</v>
      </c>
      <c r="B760" s="99">
        <f t="shared" si="11"/>
        <v>183.130402</v>
      </c>
      <c r="C760" s="28">
        <f>VLOOKUP(RefiUniverseIOSOASTable[[#This Row],[Date]],G:H,2,0)</f>
        <v>0.34262599999999999</v>
      </c>
      <c r="G760" s="29">
        <v>41654</v>
      </c>
      <c r="H760" s="30">
        <v>0.31633191999999999</v>
      </c>
      <c r="L760" s="23">
        <v>41696</v>
      </c>
      <c r="M760" s="24" t="str">
        <f>[5]!YBHIST($L$1,L760,"LMMOAS","sec","")</f>
        <v>E</v>
      </c>
      <c r="N760" s="24">
        <v>183.130402</v>
      </c>
    </row>
    <row r="761" spans="1:14" x14ac:dyDescent="0.25">
      <c r="A761" s="23">
        <v>41697</v>
      </c>
      <c r="B761" s="99">
        <f t="shared" si="11"/>
        <v>185.023605</v>
      </c>
      <c r="C761" s="28">
        <f>VLOOKUP(RefiUniverseIOSOASTable[[#This Row],[Date]],G:H,2,0)</f>
        <v>0.36923760999999999</v>
      </c>
      <c r="G761" s="29">
        <v>41655</v>
      </c>
      <c r="H761" s="30">
        <v>0.3449586</v>
      </c>
      <c r="L761" s="23">
        <v>41697</v>
      </c>
      <c r="M761" s="24" t="str">
        <f>[5]!YBHIST($L$1,L761,"LMMOAS","sec","")</f>
        <v>E</v>
      </c>
      <c r="N761" s="24">
        <v>185.023605</v>
      </c>
    </row>
    <row r="762" spans="1:14" x14ac:dyDescent="0.25">
      <c r="A762" s="23">
        <v>41698</v>
      </c>
      <c r="B762" s="99">
        <f t="shared" si="11"/>
        <v>172.246094</v>
      </c>
      <c r="C762" s="28">
        <f>VLOOKUP(RefiUniverseIOSOASTable[[#This Row],[Date]],G:H,2,0)</f>
        <v>0.36870499000000001</v>
      </c>
      <c r="G762" s="29">
        <v>41656</v>
      </c>
      <c r="H762" s="30">
        <v>0.34596591999999998</v>
      </c>
      <c r="L762" s="23">
        <v>41698</v>
      </c>
      <c r="M762" s="24" t="str">
        <f>[5]!YBHIST($L$1,L762,"LMMOAS","sec","")</f>
        <v>E</v>
      </c>
      <c r="N762" s="24">
        <v>172.246094</v>
      </c>
    </row>
    <row r="763" spans="1:14" x14ac:dyDescent="0.25">
      <c r="A763" s="23">
        <v>41701</v>
      </c>
      <c r="B763" s="99">
        <f t="shared" si="11"/>
        <v>181.33389299999999</v>
      </c>
      <c r="C763" s="28">
        <f>VLOOKUP(RefiUniverseIOSOASTable[[#This Row],[Date]],G:H,2,0)</f>
        <v>0.36528365000000002</v>
      </c>
      <c r="G763" s="29">
        <v>41660</v>
      </c>
      <c r="H763" s="30">
        <v>0.34657139999999997</v>
      </c>
      <c r="L763" s="23">
        <v>41701</v>
      </c>
      <c r="M763" s="24" t="str">
        <f>[5]!YBHIST($L$1,L763,"LMMOAS","sec","")</f>
        <v>E</v>
      </c>
      <c r="N763" s="24">
        <v>181.33389299999999</v>
      </c>
    </row>
    <row r="764" spans="1:14" x14ac:dyDescent="0.25">
      <c r="A764" s="23">
        <v>41702</v>
      </c>
      <c r="B764" s="99">
        <f t="shared" si="11"/>
        <v>160.95370500000001</v>
      </c>
      <c r="C764" s="28">
        <f>VLOOKUP(RefiUniverseIOSOASTable[[#This Row],[Date]],G:H,2,0)</f>
        <v>0.33595534999999999</v>
      </c>
      <c r="G764" s="29">
        <v>41661</v>
      </c>
      <c r="H764" s="30">
        <v>0.31594284</v>
      </c>
      <c r="L764" s="23">
        <v>41702</v>
      </c>
      <c r="M764" s="24" t="str">
        <f>[5]!YBHIST($L$1,L764,"LMMOAS","sec","")</f>
        <v>E</v>
      </c>
      <c r="N764" s="24">
        <v>160.95370500000001</v>
      </c>
    </row>
    <row r="765" spans="1:14" x14ac:dyDescent="0.25">
      <c r="A765" s="23">
        <v>41703</v>
      </c>
      <c r="B765" s="99">
        <f t="shared" si="11"/>
        <v>158.94639599999999</v>
      </c>
      <c r="C765" s="28">
        <f>VLOOKUP(RefiUniverseIOSOASTable[[#This Row],[Date]],G:H,2,0)</f>
        <v>0.36378118999999998</v>
      </c>
      <c r="G765" s="29">
        <v>41662</v>
      </c>
      <c r="H765" s="30">
        <v>0.34573134999999999</v>
      </c>
      <c r="L765" s="23">
        <v>41703</v>
      </c>
      <c r="M765" s="24" t="str">
        <f>[5]!YBHIST($L$1,L765,"LMMOAS","sec","")</f>
        <v>E</v>
      </c>
      <c r="N765" s="24">
        <v>158.94639599999999</v>
      </c>
    </row>
    <row r="766" spans="1:14" x14ac:dyDescent="0.25">
      <c r="A766" s="23">
        <v>41704</v>
      </c>
      <c r="B766" s="99">
        <f t="shared" si="11"/>
        <v>148.15559400000001</v>
      </c>
      <c r="C766" s="28">
        <f>VLOOKUP(RefiUniverseIOSOASTable[[#This Row],[Date]],G:H,2,0)</f>
        <v>0.33717735999999998</v>
      </c>
      <c r="G766" s="29">
        <v>41663</v>
      </c>
      <c r="H766" s="30">
        <v>0.37346389000000002</v>
      </c>
      <c r="L766" s="23">
        <v>41704</v>
      </c>
      <c r="M766" s="24" t="str">
        <f>[5]!YBHIST($L$1,L766,"LMMOAS","sec","")</f>
        <v>E</v>
      </c>
      <c r="N766" s="24">
        <v>148.15559400000001</v>
      </c>
    </row>
    <row r="767" spans="1:14" x14ac:dyDescent="0.25">
      <c r="A767" s="23">
        <v>41705</v>
      </c>
      <c r="B767" s="99">
        <f t="shared" si="11"/>
        <v>126.5989</v>
      </c>
      <c r="C767" s="28">
        <f>VLOOKUP(RefiUniverseIOSOASTable[[#This Row],[Date]],G:H,2,0)</f>
        <v>0.33453290000000002</v>
      </c>
      <c r="G767" s="29">
        <v>41666</v>
      </c>
      <c r="H767" s="30">
        <v>0.34573177999999999</v>
      </c>
      <c r="L767" s="23">
        <v>41705</v>
      </c>
      <c r="M767" s="24" t="str">
        <f>[5]!YBHIST($L$1,L767,"LMMOAS","sec","")</f>
        <v>E</v>
      </c>
      <c r="N767" s="24">
        <v>126.5989</v>
      </c>
    </row>
    <row r="768" spans="1:14" x14ac:dyDescent="0.25">
      <c r="A768" s="23">
        <v>41708</v>
      </c>
      <c r="B768" s="99">
        <f t="shared" si="11"/>
        <v>127.758301</v>
      </c>
      <c r="C768" s="28">
        <f>VLOOKUP(RefiUniverseIOSOASTable[[#This Row],[Date]],G:H,2,0)</f>
        <v>0.33579405000000001</v>
      </c>
      <c r="G768" s="29">
        <v>41667</v>
      </c>
      <c r="H768" s="30">
        <v>0.34616933</v>
      </c>
      <c r="L768" s="23">
        <v>41708</v>
      </c>
      <c r="M768" s="24" t="str">
        <f>[5]!YBHIST($L$1,L768,"LMMOAS","sec","")</f>
        <v>E</v>
      </c>
      <c r="N768" s="24">
        <v>127.758301</v>
      </c>
    </row>
    <row r="769" spans="1:14" x14ac:dyDescent="0.25">
      <c r="A769" s="23">
        <v>41709</v>
      </c>
      <c r="B769" s="99">
        <f t="shared" si="11"/>
        <v>133.98249799999999</v>
      </c>
      <c r="C769" s="28">
        <f>VLOOKUP(RefiUniverseIOSOASTable[[#This Row],[Date]],G:H,2,0)</f>
        <v>0.33595556999999998</v>
      </c>
      <c r="G769" s="29">
        <v>41668</v>
      </c>
      <c r="H769" s="30">
        <v>0.3752894</v>
      </c>
      <c r="L769" s="23">
        <v>41709</v>
      </c>
      <c r="M769" s="24" t="str">
        <f>[5]!YBHIST($L$1,L769,"LMMOAS","sec","")</f>
        <v>E</v>
      </c>
      <c r="N769" s="24">
        <v>133.98249799999999</v>
      </c>
    </row>
    <row r="770" spans="1:14" x14ac:dyDescent="0.25">
      <c r="A770" s="23">
        <v>41710</v>
      </c>
      <c r="B770" s="99">
        <f t="shared" si="11"/>
        <v>141.444107</v>
      </c>
      <c r="C770" s="28">
        <f>VLOOKUP(RefiUniverseIOSOASTable[[#This Row],[Date]],G:H,2,0)</f>
        <v>0.36397668999999999</v>
      </c>
      <c r="G770" s="29">
        <v>41669</v>
      </c>
      <c r="H770" s="30">
        <v>0.37503038</v>
      </c>
      <c r="L770" s="23">
        <v>41710</v>
      </c>
      <c r="M770" s="24" t="str">
        <f>[5]!YBHIST($L$1,L770,"LMMOAS","sec","")</f>
        <v>E</v>
      </c>
      <c r="N770" s="24">
        <v>141.444107</v>
      </c>
    </row>
    <row r="771" spans="1:14" x14ac:dyDescent="0.25">
      <c r="A771" s="23">
        <v>41711</v>
      </c>
      <c r="B771" s="99">
        <f t="shared" ref="B771:B834" si="12">VLOOKUP(A771,L:N,3,0)</f>
        <v>160.327698</v>
      </c>
      <c r="C771" s="28">
        <f>VLOOKUP(RefiUniverseIOSOASTable[[#This Row],[Date]],G:H,2,0)</f>
        <v>0.39189178000000002</v>
      </c>
      <c r="G771" s="29">
        <v>41670</v>
      </c>
      <c r="H771" s="30">
        <v>0.40177810000000003</v>
      </c>
      <c r="L771" s="23">
        <v>41711</v>
      </c>
      <c r="M771" s="24" t="str">
        <f>[5]!YBHIST($L$1,L771,"LMMOAS","sec","")</f>
        <v>E</v>
      </c>
      <c r="N771" s="24">
        <v>160.327698</v>
      </c>
    </row>
    <row r="772" spans="1:14" x14ac:dyDescent="0.25">
      <c r="A772" s="23">
        <v>41712</v>
      </c>
      <c r="B772" s="99">
        <f t="shared" si="12"/>
        <v>154.445404</v>
      </c>
      <c r="C772" s="28">
        <f>VLOOKUP(RefiUniverseIOSOASTable[[#This Row],[Date]],G:H,2,0)</f>
        <v>0.36572712000000002</v>
      </c>
      <c r="G772" s="29">
        <v>41673</v>
      </c>
      <c r="H772" s="30">
        <v>0.41717069000000001</v>
      </c>
      <c r="L772" s="23">
        <v>41712</v>
      </c>
      <c r="M772" s="24" t="str">
        <f>[5]!YBHIST($L$1,L772,"LMMOAS","sec","")</f>
        <v>E</v>
      </c>
      <c r="N772" s="24">
        <v>154.445404</v>
      </c>
    </row>
    <row r="773" spans="1:14" x14ac:dyDescent="0.25">
      <c r="A773" s="23">
        <v>41715</v>
      </c>
      <c r="B773" s="99">
        <f t="shared" si="12"/>
        <v>144.138397</v>
      </c>
      <c r="C773" s="28">
        <f>VLOOKUP(RefiUniverseIOSOASTable[[#This Row],[Date]],G:H,2,0)</f>
        <v>0.33798192999999999</v>
      </c>
      <c r="G773" s="29">
        <v>41674</v>
      </c>
      <c r="H773" s="30">
        <v>0.3979182</v>
      </c>
      <c r="L773" s="23">
        <v>41715</v>
      </c>
      <c r="M773" s="24" t="str">
        <f>[5]!YBHIST($L$1,L773,"LMMOAS","sec","")</f>
        <v>E</v>
      </c>
      <c r="N773" s="24">
        <v>144.138397</v>
      </c>
    </row>
    <row r="774" spans="1:14" x14ac:dyDescent="0.25">
      <c r="A774" s="23">
        <v>41716</v>
      </c>
      <c r="B774" s="99">
        <f t="shared" si="12"/>
        <v>149.160202</v>
      </c>
      <c r="C774" s="28">
        <f>VLOOKUP(RefiUniverseIOSOASTable[[#This Row],[Date]],G:H,2,0)</f>
        <v>0.36469091999999997</v>
      </c>
      <c r="G774" s="29">
        <v>41675</v>
      </c>
      <c r="H774" s="30">
        <v>0.39649293000000002</v>
      </c>
      <c r="L774" s="23">
        <v>41716</v>
      </c>
      <c r="M774" s="24" t="str">
        <f>[5]!YBHIST($L$1,L774,"LMMOAS","sec","")</f>
        <v>E</v>
      </c>
      <c r="N774" s="24">
        <v>149.160202</v>
      </c>
    </row>
    <row r="775" spans="1:14" x14ac:dyDescent="0.25">
      <c r="A775" s="23">
        <v>41717</v>
      </c>
      <c r="B775" s="99">
        <f t="shared" si="12"/>
        <v>112.370499</v>
      </c>
      <c r="C775" s="28">
        <f>VLOOKUP(RefiUniverseIOSOASTable[[#This Row],[Date]],G:H,2,0)</f>
        <v>0.33571620000000002</v>
      </c>
      <c r="G775" s="29">
        <v>41676</v>
      </c>
      <c r="H775" s="30">
        <v>0.37009510000000001</v>
      </c>
      <c r="L775" s="23">
        <v>41717</v>
      </c>
      <c r="M775" s="24" t="str">
        <f>[5]!YBHIST($L$1,L775,"LMMOAS","sec","")</f>
        <v>E</v>
      </c>
      <c r="N775" s="24">
        <v>112.370499</v>
      </c>
    </row>
    <row r="776" spans="1:14" x14ac:dyDescent="0.25">
      <c r="A776" s="23">
        <v>41718</v>
      </c>
      <c r="B776" s="99">
        <f t="shared" si="12"/>
        <v>113.492699</v>
      </c>
      <c r="C776" s="28">
        <f>VLOOKUP(RefiUniverseIOSOASTable[[#This Row],[Date]],G:H,2,0)</f>
        <v>0.33451268000000001</v>
      </c>
      <c r="G776" s="29">
        <v>41677</v>
      </c>
      <c r="H776" s="30">
        <v>0.39734373000000001</v>
      </c>
      <c r="L776" s="23">
        <v>41718</v>
      </c>
      <c r="M776" s="24" t="str">
        <f>[5]!YBHIST($L$1,L776,"LMMOAS","sec","")</f>
        <v>E</v>
      </c>
      <c r="N776" s="24">
        <v>113.492699</v>
      </c>
    </row>
    <row r="777" spans="1:14" x14ac:dyDescent="0.25">
      <c r="A777" s="23">
        <v>41719</v>
      </c>
      <c r="B777" s="99">
        <f t="shared" si="12"/>
        <v>119.095901</v>
      </c>
      <c r="C777" s="28">
        <f>VLOOKUP(RefiUniverseIOSOASTable[[#This Row],[Date]],G:H,2,0)</f>
        <v>0.33669884</v>
      </c>
      <c r="G777" s="29">
        <v>41680</v>
      </c>
      <c r="H777" s="30">
        <v>0.39683592000000001</v>
      </c>
      <c r="L777" s="23">
        <v>41719</v>
      </c>
      <c r="M777" s="24" t="str">
        <f>[5]!YBHIST($L$1,L777,"LMMOAS","sec","")</f>
        <v>E</v>
      </c>
      <c r="N777" s="24">
        <v>119.095901</v>
      </c>
    </row>
    <row r="778" spans="1:14" x14ac:dyDescent="0.25">
      <c r="A778" s="23">
        <v>41722</v>
      </c>
      <c r="B778" s="99">
        <f t="shared" si="12"/>
        <v>115.954498</v>
      </c>
      <c r="C778" s="28">
        <f>VLOOKUP(RefiUniverseIOSOASTable[[#This Row],[Date]],G:H,2,0)</f>
        <v>0.33669884</v>
      </c>
      <c r="G778" s="29">
        <v>41681</v>
      </c>
      <c r="H778" s="30">
        <v>0.36984162999999998</v>
      </c>
      <c r="L778" s="23">
        <v>41722</v>
      </c>
      <c r="M778" s="24" t="str">
        <f>[5]!YBHIST($L$1,L778,"LMMOAS","sec","")</f>
        <v>E</v>
      </c>
      <c r="N778" s="24">
        <v>115.954498</v>
      </c>
    </row>
    <row r="779" spans="1:14" x14ac:dyDescent="0.25">
      <c r="A779" s="23">
        <v>41723</v>
      </c>
      <c r="B779" s="99">
        <f t="shared" si="12"/>
        <v>117.04679899999999</v>
      </c>
      <c r="C779" s="28">
        <f>VLOOKUP(RefiUniverseIOSOASTable[[#This Row],[Date]],G:H,2,0)</f>
        <v>0.33669884</v>
      </c>
      <c r="G779" s="29">
        <v>41682</v>
      </c>
      <c r="H779" s="30">
        <v>0.34186665999999999</v>
      </c>
      <c r="L779" s="23">
        <v>41723</v>
      </c>
      <c r="M779" s="24" t="str">
        <f>[5]!YBHIST($L$1,L779,"LMMOAS","sec","")</f>
        <v>E</v>
      </c>
      <c r="N779" s="24">
        <v>117.04679899999999</v>
      </c>
    </row>
    <row r="780" spans="1:14" x14ac:dyDescent="0.25">
      <c r="A780" s="23">
        <v>41724</v>
      </c>
      <c r="B780" s="99">
        <f t="shared" si="12"/>
        <v>128.91890000000001</v>
      </c>
      <c r="C780" s="28">
        <f>VLOOKUP(RefiUniverseIOSOASTable[[#This Row],[Date]],G:H,2,0)</f>
        <v>0.33689390000000002</v>
      </c>
      <c r="G780" s="29">
        <v>41683</v>
      </c>
      <c r="H780" s="30">
        <v>0.36940695000000001</v>
      </c>
      <c r="L780" s="23">
        <v>41724</v>
      </c>
      <c r="M780" s="24" t="str">
        <f>[5]!YBHIST($L$1,L780,"LMMOAS","sec","")</f>
        <v>E</v>
      </c>
      <c r="N780" s="24">
        <v>128.91890000000001</v>
      </c>
    </row>
    <row r="781" spans="1:14" x14ac:dyDescent="0.25">
      <c r="A781" s="23">
        <v>41725</v>
      </c>
      <c r="B781" s="99">
        <f t="shared" si="12"/>
        <v>137.85189800000001</v>
      </c>
      <c r="C781" s="28">
        <f>VLOOKUP(RefiUniverseIOSOASTable[[#This Row],[Date]],G:H,2,0)</f>
        <v>0.33798106999999999</v>
      </c>
      <c r="G781" s="29">
        <v>41684</v>
      </c>
      <c r="H781" s="30">
        <v>0.34262599999999999</v>
      </c>
      <c r="L781" s="23">
        <v>41725</v>
      </c>
      <c r="M781" s="24" t="str">
        <f>[5]!YBHIST($L$1,L781,"LMMOAS","sec","")</f>
        <v>E</v>
      </c>
      <c r="N781" s="24">
        <v>137.85189800000001</v>
      </c>
    </row>
    <row r="782" spans="1:14" x14ac:dyDescent="0.25">
      <c r="A782" s="23">
        <v>41726</v>
      </c>
      <c r="B782" s="99">
        <f t="shared" si="12"/>
        <v>127.299797</v>
      </c>
      <c r="C782" s="28">
        <f>VLOOKUP(RefiUniverseIOSOASTable[[#This Row],[Date]],G:H,2,0)</f>
        <v>0.33622053000000002</v>
      </c>
      <c r="G782" s="29">
        <v>41688</v>
      </c>
      <c r="H782" s="30">
        <v>0.36922854999999999</v>
      </c>
      <c r="L782" s="23">
        <v>41726</v>
      </c>
      <c r="M782" s="24" t="str">
        <f>[5]!YBHIST($L$1,L782,"LMMOAS","sec","")</f>
        <v>E</v>
      </c>
      <c r="N782" s="24">
        <v>127.299797</v>
      </c>
    </row>
    <row r="783" spans="1:14" x14ac:dyDescent="0.25">
      <c r="A783" s="23">
        <v>41729</v>
      </c>
      <c r="B783" s="99">
        <f t="shared" si="12"/>
        <v>130.84669500000001</v>
      </c>
      <c r="C783" s="28">
        <f>VLOOKUP(RefiUniverseIOSOASTable[[#This Row],[Date]],G:H,2,0)</f>
        <v>0.33571598000000002</v>
      </c>
      <c r="G783" s="29">
        <v>41689</v>
      </c>
      <c r="H783" s="30">
        <v>0.34186493000000001</v>
      </c>
      <c r="L783" s="23">
        <v>41729</v>
      </c>
      <c r="M783" s="24" t="str">
        <f>[5]!YBHIST($L$1,L783,"LMMOAS","sec","")</f>
        <v>E</v>
      </c>
      <c r="N783" s="24">
        <v>130.84669500000001</v>
      </c>
    </row>
    <row r="784" spans="1:14" x14ac:dyDescent="0.25">
      <c r="A784" s="23">
        <v>41730</v>
      </c>
      <c r="B784" s="99">
        <f t="shared" si="12"/>
        <v>125.02069899999999</v>
      </c>
      <c r="C784" s="28">
        <f>VLOOKUP(RefiUniverseIOSOASTable[[#This Row],[Date]],G:H,2,0)</f>
        <v>0.30911127999999999</v>
      </c>
      <c r="G784" s="29">
        <v>41690</v>
      </c>
      <c r="H784" s="30">
        <v>0.34060015999999999</v>
      </c>
      <c r="L784" s="23">
        <v>41730</v>
      </c>
      <c r="M784" s="24" t="str">
        <f>[5]!YBHIST($L$1,L784,"LMMOAS","sec","")</f>
        <v>E</v>
      </c>
      <c r="N784" s="24">
        <v>125.02069899999999</v>
      </c>
    </row>
    <row r="785" spans="1:14" x14ac:dyDescent="0.25">
      <c r="A785" s="23">
        <v>41731</v>
      </c>
      <c r="B785" s="99">
        <f t="shared" si="12"/>
        <v>115.83200100000001</v>
      </c>
      <c r="C785" s="28">
        <f>VLOOKUP(RefiUniverseIOSOASTable[[#This Row],[Date]],G:H,2,0)</f>
        <v>0.27800821999999997</v>
      </c>
      <c r="G785" s="29">
        <v>41691</v>
      </c>
      <c r="H785" s="30">
        <v>0.34152969999999999</v>
      </c>
      <c r="L785" s="23">
        <v>41731</v>
      </c>
      <c r="M785" s="24" t="str">
        <f>[5]!YBHIST($L$1,L785,"LMMOAS","sec","")</f>
        <v>E</v>
      </c>
      <c r="N785" s="24">
        <v>115.83200100000001</v>
      </c>
    </row>
    <row r="786" spans="1:14" x14ac:dyDescent="0.25">
      <c r="A786" s="23">
        <v>41732</v>
      </c>
      <c r="B786" s="99">
        <f t="shared" si="12"/>
        <v>119.153702</v>
      </c>
      <c r="C786" s="28">
        <f>VLOOKUP(RefiUniverseIOSOASTable[[#This Row],[Date]],G:H,2,0)</f>
        <v>0.30673802</v>
      </c>
      <c r="G786" s="29">
        <v>41694</v>
      </c>
      <c r="H786" s="30">
        <v>0.34133232000000002</v>
      </c>
      <c r="L786" s="23">
        <v>41732</v>
      </c>
      <c r="M786" s="24" t="str">
        <f>[5]!YBHIST($L$1,L786,"LMMOAS","sec","")</f>
        <v>E</v>
      </c>
      <c r="N786" s="24">
        <v>119.153702</v>
      </c>
    </row>
    <row r="787" spans="1:14" x14ac:dyDescent="0.25">
      <c r="A787" s="23">
        <v>41733</v>
      </c>
      <c r="B787" s="99">
        <f t="shared" si="12"/>
        <v>132.46760599999999</v>
      </c>
      <c r="C787" s="28">
        <f>VLOOKUP(RefiUniverseIOSOASTable[[#This Row],[Date]],G:H,2,0)</f>
        <v>0.33611616999999999</v>
      </c>
      <c r="G787" s="29">
        <v>41695</v>
      </c>
      <c r="H787" s="30">
        <v>0.36940803</v>
      </c>
      <c r="L787" s="23">
        <v>41733</v>
      </c>
      <c r="M787" s="24" t="str">
        <f>[5]!YBHIST($L$1,L787,"LMMOAS","sec","")</f>
        <v>E</v>
      </c>
      <c r="N787" s="24">
        <v>132.46760599999999</v>
      </c>
    </row>
    <row r="788" spans="1:14" x14ac:dyDescent="0.25">
      <c r="A788" s="23">
        <v>41736</v>
      </c>
      <c r="B788" s="99">
        <f t="shared" si="12"/>
        <v>140.68910199999999</v>
      </c>
      <c r="C788" s="28">
        <f>VLOOKUP(RefiUniverseIOSOASTable[[#This Row],[Date]],G:H,2,0)</f>
        <v>0.33769598000000001</v>
      </c>
      <c r="G788" s="29">
        <v>41696</v>
      </c>
      <c r="H788" s="30">
        <v>0.34262599999999999</v>
      </c>
      <c r="L788" s="23">
        <v>41736</v>
      </c>
      <c r="M788" s="24" t="str">
        <f>[5]!YBHIST($L$1,L788,"LMMOAS","sec","")</f>
        <v>E</v>
      </c>
      <c r="N788" s="24">
        <v>140.68910199999999</v>
      </c>
    </row>
    <row r="789" spans="1:14" x14ac:dyDescent="0.25">
      <c r="A789" s="23">
        <v>41737</v>
      </c>
      <c r="B789" s="99">
        <f t="shared" si="12"/>
        <v>142.11779799999999</v>
      </c>
      <c r="C789" s="28">
        <f>VLOOKUP(RefiUniverseIOSOASTable[[#This Row],[Date]],G:H,2,0)</f>
        <v>0.33884392000000002</v>
      </c>
      <c r="G789" s="29">
        <v>41697</v>
      </c>
      <c r="H789" s="30">
        <v>0.36923760999999999</v>
      </c>
      <c r="L789" s="23">
        <v>41737</v>
      </c>
      <c r="M789" s="24" t="str">
        <f>[5]!YBHIST($L$1,L789,"LMMOAS","sec","")</f>
        <v>E</v>
      </c>
      <c r="N789" s="24">
        <v>142.11779799999999</v>
      </c>
    </row>
    <row r="790" spans="1:14" x14ac:dyDescent="0.25">
      <c r="A790" s="23">
        <v>41738</v>
      </c>
      <c r="B790" s="99">
        <f t="shared" si="12"/>
        <v>149.74670399999999</v>
      </c>
      <c r="C790" s="28">
        <f>VLOOKUP(RefiUniverseIOSOASTable[[#This Row],[Date]],G:H,2,0)</f>
        <v>0.36632397999999999</v>
      </c>
      <c r="G790" s="29">
        <v>41698</v>
      </c>
      <c r="H790" s="30">
        <v>0.36870499000000001</v>
      </c>
      <c r="L790" s="23">
        <v>41738</v>
      </c>
      <c r="M790" s="24" t="str">
        <f>[5]!YBHIST($L$1,L790,"LMMOAS","sec","")</f>
        <v>E</v>
      </c>
      <c r="N790" s="24">
        <v>149.74670399999999</v>
      </c>
    </row>
    <row r="791" spans="1:14" x14ac:dyDescent="0.25">
      <c r="A791" s="23">
        <v>41739</v>
      </c>
      <c r="B791" s="99">
        <f t="shared" si="12"/>
        <v>150.22169500000001</v>
      </c>
      <c r="C791" s="28">
        <f>VLOOKUP(RefiUniverseIOSOASTable[[#This Row],[Date]],G:H,2,0)</f>
        <v>0.39419926</v>
      </c>
      <c r="G791" s="29">
        <v>41701</v>
      </c>
      <c r="H791" s="30">
        <v>0.36528365000000002</v>
      </c>
      <c r="L791" s="23">
        <v>41739</v>
      </c>
      <c r="M791" s="24" t="str">
        <f>[5]!YBHIST($L$1,L791,"LMMOAS","sec","")</f>
        <v>E</v>
      </c>
      <c r="N791" s="24">
        <v>150.22169500000001</v>
      </c>
    </row>
    <row r="792" spans="1:14" x14ac:dyDescent="0.25">
      <c r="A792" s="23">
        <v>41740</v>
      </c>
      <c r="B792" s="99">
        <f t="shared" si="12"/>
        <v>153.82470699999999</v>
      </c>
      <c r="C792" s="28">
        <f>VLOOKUP(RefiUniverseIOSOASTable[[#This Row],[Date]],G:H,2,0)</f>
        <v>0.39419883</v>
      </c>
      <c r="G792" s="29">
        <v>41702</v>
      </c>
      <c r="H792" s="30">
        <v>0.33595534999999999</v>
      </c>
      <c r="L792" s="23">
        <v>41740</v>
      </c>
      <c r="M792" s="24" t="str">
        <f>[5]!YBHIST($L$1,L792,"LMMOAS","sec","")</f>
        <v>E</v>
      </c>
      <c r="N792" s="24">
        <v>153.82470699999999</v>
      </c>
    </row>
    <row r="793" spans="1:14" x14ac:dyDescent="0.25">
      <c r="A793" s="23">
        <v>41743</v>
      </c>
      <c r="B793" s="99">
        <f t="shared" si="12"/>
        <v>143.62930299999999</v>
      </c>
      <c r="C793" s="28">
        <f>VLOOKUP(RefiUniverseIOSOASTable[[#This Row],[Date]],G:H,2,0)</f>
        <v>0.36808211000000002</v>
      </c>
      <c r="G793" s="29">
        <v>41703</v>
      </c>
      <c r="H793" s="30">
        <v>0.36378118999999998</v>
      </c>
      <c r="L793" s="23">
        <v>41743</v>
      </c>
      <c r="M793" s="24" t="str">
        <f>[5]!YBHIST($L$1,L793,"LMMOAS","sec","")</f>
        <v>E</v>
      </c>
      <c r="N793" s="24">
        <v>143.62930299999999</v>
      </c>
    </row>
    <row r="794" spans="1:14" x14ac:dyDescent="0.25">
      <c r="A794" s="23">
        <v>41744</v>
      </c>
      <c r="B794" s="99">
        <f t="shared" si="12"/>
        <v>147.69670099999999</v>
      </c>
      <c r="C794" s="28">
        <f>VLOOKUP(RefiUniverseIOSOASTable[[#This Row],[Date]],G:H,2,0)</f>
        <v>0.36817084999999999</v>
      </c>
      <c r="G794" s="29">
        <v>41704</v>
      </c>
      <c r="H794" s="30">
        <v>0.33717735999999998</v>
      </c>
      <c r="L794" s="23">
        <v>41744</v>
      </c>
      <c r="M794" s="24" t="str">
        <f>[5]!YBHIST($L$1,L794,"LMMOAS","sec","")</f>
        <v>E</v>
      </c>
      <c r="N794" s="24">
        <v>147.69670099999999</v>
      </c>
    </row>
    <row r="795" spans="1:14" x14ac:dyDescent="0.25">
      <c r="A795" s="23">
        <v>41745</v>
      </c>
      <c r="B795" s="99">
        <f t="shared" si="12"/>
        <v>144.186905</v>
      </c>
      <c r="C795" s="28">
        <f>VLOOKUP(RefiUniverseIOSOASTable[[#This Row],[Date]],G:H,2,0)</f>
        <v>0.36705676999999998</v>
      </c>
      <c r="G795" s="29">
        <v>41705</v>
      </c>
      <c r="H795" s="30">
        <v>0.33453290000000002</v>
      </c>
      <c r="L795" s="23">
        <v>41745</v>
      </c>
      <c r="M795" s="24" t="str">
        <f>[5]!YBHIST($L$1,L795,"LMMOAS","sec","")</f>
        <v>E</v>
      </c>
      <c r="N795" s="24">
        <v>144.186905</v>
      </c>
    </row>
    <row r="796" spans="1:14" x14ac:dyDescent="0.25">
      <c r="A796" s="23">
        <v>41746</v>
      </c>
      <c r="B796" s="99">
        <f t="shared" si="12"/>
        <v>128.823105</v>
      </c>
      <c r="C796" s="28">
        <f>VLOOKUP(RefiUniverseIOSOASTable[[#This Row],[Date]],G:H,2,0)</f>
        <v>0.33828131</v>
      </c>
      <c r="G796" s="29">
        <v>41708</v>
      </c>
      <c r="H796" s="30">
        <v>0.33579405000000001</v>
      </c>
      <c r="L796" s="23">
        <v>41746</v>
      </c>
      <c r="M796" s="24" t="str">
        <f>[5]!YBHIST($L$1,L796,"LMMOAS","sec","")</f>
        <v>E</v>
      </c>
      <c r="N796" s="24">
        <v>128.823105</v>
      </c>
    </row>
    <row r="797" spans="1:14" x14ac:dyDescent="0.25">
      <c r="A797" s="23">
        <v>41750</v>
      </c>
      <c r="B797" s="99">
        <f t="shared" si="12"/>
        <v>131.28990200000001</v>
      </c>
      <c r="C797" s="28">
        <f>VLOOKUP(RefiUniverseIOSOASTable[[#This Row],[Date]],G:H,2,0)</f>
        <v>0.33755259999999998</v>
      </c>
      <c r="G797" s="29">
        <v>41709</v>
      </c>
      <c r="H797" s="30">
        <v>0.33595556999999998</v>
      </c>
      <c r="L797" s="23">
        <v>41750</v>
      </c>
      <c r="M797" s="24" t="str">
        <f>[5]!YBHIST($L$1,L797,"LMMOAS","sec","")</f>
        <v>E</v>
      </c>
      <c r="N797" s="24">
        <v>131.28990200000001</v>
      </c>
    </row>
    <row r="798" spans="1:14" x14ac:dyDescent="0.25">
      <c r="A798" s="23">
        <v>41751</v>
      </c>
      <c r="B798" s="99">
        <f t="shared" si="12"/>
        <v>124.446602</v>
      </c>
      <c r="C798" s="28">
        <f>VLOOKUP(RefiUniverseIOSOASTable[[#This Row],[Date]],G:H,2,0)</f>
        <v>0.33769555000000001</v>
      </c>
      <c r="G798" s="29">
        <v>41710</v>
      </c>
      <c r="H798" s="30">
        <v>0.36397668999999999</v>
      </c>
      <c r="L798" s="23">
        <v>41751</v>
      </c>
      <c r="M798" s="24" t="str">
        <f>[5]!YBHIST($L$1,L798,"LMMOAS","sec","")</f>
        <v>E</v>
      </c>
      <c r="N798" s="24">
        <v>124.446602</v>
      </c>
    </row>
    <row r="799" spans="1:14" x14ac:dyDescent="0.25">
      <c r="A799" s="23">
        <v>41752</v>
      </c>
      <c r="B799" s="99">
        <f t="shared" si="12"/>
        <v>133.062195</v>
      </c>
      <c r="C799" s="28">
        <f>VLOOKUP(RefiUniverseIOSOASTable[[#This Row],[Date]],G:H,2,0)</f>
        <v>0.36806024999999998</v>
      </c>
      <c r="G799" s="29">
        <v>41711</v>
      </c>
      <c r="H799" s="30">
        <v>0.39189178000000002</v>
      </c>
      <c r="L799" s="23">
        <v>41752</v>
      </c>
      <c r="M799" s="24" t="str">
        <f>[5]!YBHIST($L$1,L799,"LMMOAS","sec","")</f>
        <v>E</v>
      </c>
      <c r="N799" s="24">
        <v>133.062195</v>
      </c>
    </row>
    <row r="800" spans="1:14" x14ac:dyDescent="0.25">
      <c r="A800" s="23">
        <v>41753</v>
      </c>
      <c r="B800" s="99">
        <f t="shared" si="12"/>
        <v>135.328903</v>
      </c>
      <c r="C800" s="28">
        <f>VLOOKUP(RefiUniverseIOSOASTable[[#This Row],[Date]],G:H,2,0)</f>
        <v>0.36817148999999999</v>
      </c>
      <c r="G800" s="29">
        <v>41712</v>
      </c>
      <c r="H800" s="30">
        <v>0.36572712000000002</v>
      </c>
      <c r="L800" s="23">
        <v>41753</v>
      </c>
      <c r="M800" s="24" t="str">
        <f>[5]!YBHIST($L$1,L800,"LMMOAS","sec","")</f>
        <v>E</v>
      </c>
      <c r="N800" s="24">
        <v>135.328903</v>
      </c>
    </row>
    <row r="801" spans="1:14" x14ac:dyDescent="0.25">
      <c r="A801" s="23">
        <v>41754</v>
      </c>
      <c r="B801" s="99">
        <f t="shared" si="12"/>
        <v>134.81359900000001</v>
      </c>
      <c r="C801" s="28">
        <f>VLOOKUP(RefiUniverseIOSOASTable[[#This Row],[Date]],G:H,2,0)</f>
        <v>0.39419883</v>
      </c>
      <c r="G801" s="29">
        <v>41715</v>
      </c>
      <c r="H801" s="30">
        <v>0.33798192999999999</v>
      </c>
      <c r="L801" s="23">
        <v>41754</v>
      </c>
      <c r="M801" s="24" t="str">
        <f>[5]!YBHIST($L$1,L801,"LMMOAS","sec","")</f>
        <v>E</v>
      </c>
      <c r="N801" s="24">
        <v>134.81359900000001</v>
      </c>
    </row>
    <row r="802" spans="1:14" x14ac:dyDescent="0.25">
      <c r="A802" s="23">
        <v>41757</v>
      </c>
      <c r="B802" s="99">
        <f t="shared" si="12"/>
        <v>130.26220699999999</v>
      </c>
      <c r="C802" s="28">
        <f>VLOOKUP(RefiUniverseIOSOASTable[[#This Row],[Date]],G:H,2,0)</f>
        <v>0.39371081000000002</v>
      </c>
      <c r="G802" s="29">
        <v>41716</v>
      </c>
      <c r="H802" s="30">
        <v>0.36469091999999997</v>
      </c>
      <c r="L802" s="23">
        <v>41757</v>
      </c>
      <c r="M802" s="24" t="str">
        <f>[5]!YBHIST($L$1,L802,"LMMOAS","sec","")</f>
        <v>E</v>
      </c>
      <c r="N802" s="24">
        <v>130.26220699999999</v>
      </c>
    </row>
    <row r="803" spans="1:14" x14ac:dyDescent="0.25">
      <c r="A803" s="23">
        <v>41758</v>
      </c>
      <c r="B803" s="99">
        <f t="shared" si="12"/>
        <v>125.434303</v>
      </c>
      <c r="C803" s="28">
        <f>VLOOKUP(RefiUniverseIOSOASTable[[#This Row],[Date]],G:H,2,0)</f>
        <v>0.36782428</v>
      </c>
      <c r="G803" s="29">
        <v>41717</v>
      </c>
      <c r="H803" s="30">
        <v>0.33571620000000002</v>
      </c>
      <c r="L803" s="23">
        <v>41758</v>
      </c>
      <c r="M803" s="24" t="str">
        <f>[5]!YBHIST($L$1,L803,"LMMOAS","sec","")</f>
        <v>E</v>
      </c>
      <c r="N803" s="24">
        <v>125.434303</v>
      </c>
    </row>
    <row r="804" spans="1:14" x14ac:dyDescent="0.25">
      <c r="A804" s="23">
        <v>41759</v>
      </c>
      <c r="B804" s="99">
        <f t="shared" si="12"/>
        <v>129.14549299999999</v>
      </c>
      <c r="C804" s="28">
        <f>VLOOKUP(RefiUniverseIOSOASTable[[#This Row],[Date]],G:H,2,0)</f>
        <v>0.36817169999999999</v>
      </c>
      <c r="G804" s="29">
        <v>41718</v>
      </c>
      <c r="H804" s="30">
        <v>0.33451268000000001</v>
      </c>
      <c r="L804" s="23">
        <v>41759</v>
      </c>
      <c r="M804" s="24" t="str">
        <f>[5]!YBHIST($L$1,L804,"LMMOAS","sec","")</f>
        <v>E</v>
      </c>
      <c r="N804" s="24">
        <v>129.14549299999999</v>
      </c>
    </row>
    <row r="805" spans="1:14" x14ac:dyDescent="0.25">
      <c r="A805" s="23">
        <v>41760</v>
      </c>
      <c r="B805" s="99">
        <f t="shared" si="12"/>
        <v>130.38459800000001</v>
      </c>
      <c r="C805" s="28">
        <f>VLOOKUP(RefiUniverseIOSOASTable[[#This Row],[Date]],G:H,2,0)</f>
        <v>0.39542534000000001</v>
      </c>
      <c r="G805" s="29">
        <v>41719</v>
      </c>
      <c r="H805" s="30">
        <v>0.33669884</v>
      </c>
      <c r="L805" s="23">
        <v>41760</v>
      </c>
      <c r="M805" s="24" t="str">
        <f>[5]!YBHIST($L$1,L805,"LMMOAS","sec","")</f>
        <v>E</v>
      </c>
      <c r="N805" s="24">
        <v>130.38459800000001</v>
      </c>
    </row>
    <row r="806" spans="1:14" x14ac:dyDescent="0.25">
      <c r="A806" s="23">
        <v>41761</v>
      </c>
      <c r="B806" s="99">
        <f t="shared" si="12"/>
        <v>125.44589999999999</v>
      </c>
      <c r="C806" s="28">
        <f>VLOOKUP(RefiUniverseIOSOASTable[[#This Row],[Date]],G:H,2,0)</f>
        <v>0.39612028999999999</v>
      </c>
      <c r="G806" s="29">
        <v>41722</v>
      </c>
      <c r="H806" s="30">
        <v>0.33669884</v>
      </c>
      <c r="L806" s="23">
        <v>41761</v>
      </c>
      <c r="M806" s="24" t="str">
        <f>[5]!YBHIST($L$1,L806,"LMMOAS","sec","")</f>
        <v>E</v>
      </c>
      <c r="N806" s="24">
        <v>125.44589999999999</v>
      </c>
    </row>
    <row r="807" spans="1:14" x14ac:dyDescent="0.25">
      <c r="A807" s="23">
        <v>41764</v>
      </c>
      <c r="B807" s="99">
        <f t="shared" si="12"/>
        <v>126.358597</v>
      </c>
      <c r="C807" s="28">
        <f>VLOOKUP(RefiUniverseIOSOASTable[[#This Row],[Date]],G:H,2,0)</f>
        <v>0.39542470000000002</v>
      </c>
      <c r="G807" s="29">
        <v>41723</v>
      </c>
      <c r="H807" s="30">
        <v>0.33669884</v>
      </c>
      <c r="L807" s="23">
        <v>41764</v>
      </c>
      <c r="M807" s="24" t="str">
        <f>[5]!YBHIST($L$1,L807,"LMMOAS","sec","")</f>
        <v>E</v>
      </c>
      <c r="N807" s="24">
        <v>126.358597</v>
      </c>
    </row>
    <row r="808" spans="1:14" x14ac:dyDescent="0.25">
      <c r="A808" s="23">
        <v>41765</v>
      </c>
      <c r="B808" s="99">
        <f t="shared" si="12"/>
        <v>129.080994</v>
      </c>
      <c r="C808" s="28">
        <f>VLOOKUP(RefiUniverseIOSOASTable[[#This Row],[Date]],G:H,2,0)</f>
        <v>0.39637231000000001</v>
      </c>
      <c r="G808" s="29">
        <v>41724</v>
      </c>
      <c r="H808" s="30">
        <v>0.33689390000000002</v>
      </c>
      <c r="L808" s="23">
        <v>41765</v>
      </c>
      <c r="M808" s="24" t="str">
        <f>[5]!YBHIST($L$1,L808,"LMMOAS","sec","")</f>
        <v>E</v>
      </c>
      <c r="N808" s="24">
        <v>129.080994</v>
      </c>
    </row>
    <row r="809" spans="1:14" x14ac:dyDescent="0.25">
      <c r="A809" s="23">
        <v>41766</v>
      </c>
      <c r="B809" s="99">
        <f t="shared" si="12"/>
        <v>142.570999</v>
      </c>
      <c r="C809" s="28">
        <f>VLOOKUP(RefiUniverseIOSOASTable[[#This Row],[Date]],G:H,2,0)</f>
        <v>0.41714666</v>
      </c>
      <c r="G809" s="29">
        <v>41725</v>
      </c>
      <c r="H809" s="30">
        <v>0.33798106999999999</v>
      </c>
      <c r="L809" s="23">
        <v>41766</v>
      </c>
      <c r="M809" s="24" t="str">
        <f>[5]!YBHIST($L$1,L809,"LMMOAS","sec","")</f>
        <v>E</v>
      </c>
      <c r="N809" s="24">
        <v>142.570999</v>
      </c>
    </row>
    <row r="810" spans="1:14" x14ac:dyDescent="0.25">
      <c r="A810" s="23">
        <v>41767</v>
      </c>
      <c r="B810" s="99">
        <f t="shared" si="12"/>
        <v>147.39210499999999</v>
      </c>
      <c r="C810" s="28">
        <f>VLOOKUP(RefiUniverseIOSOASTable[[#This Row],[Date]],G:H,2,0)</f>
        <v>0.41736319999999999</v>
      </c>
      <c r="G810" s="29">
        <v>41726</v>
      </c>
      <c r="H810" s="30">
        <v>0.33622053000000002</v>
      </c>
      <c r="L810" s="23">
        <v>41767</v>
      </c>
      <c r="M810" s="24" t="str">
        <f>[5]!YBHIST($L$1,L810,"LMMOAS","sec","")</f>
        <v>E</v>
      </c>
      <c r="N810" s="24">
        <v>147.39210499999999</v>
      </c>
    </row>
    <row r="811" spans="1:14" x14ac:dyDescent="0.25">
      <c r="A811" s="23">
        <v>41768</v>
      </c>
      <c r="B811" s="99">
        <f t="shared" si="12"/>
        <v>136.36790500000001</v>
      </c>
      <c r="C811" s="28">
        <f>VLOOKUP(RefiUniverseIOSOASTable[[#This Row],[Date]],G:H,2,0)</f>
        <v>0.41549448999999999</v>
      </c>
      <c r="G811" s="29">
        <v>41729</v>
      </c>
      <c r="H811" s="30">
        <v>0.33571598000000002</v>
      </c>
      <c r="L811" s="23">
        <v>41768</v>
      </c>
      <c r="M811" s="24" t="str">
        <f>[5]!YBHIST($L$1,L811,"LMMOAS","sec","")</f>
        <v>E</v>
      </c>
      <c r="N811" s="24">
        <v>136.36790500000001</v>
      </c>
    </row>
    <row r="812" spans="1:14" x14ac:dyDescent="0.25">
      <c r="A812" s="23">
        <v>41771</v>
      </c>
      <c r="B812" s="99">
        <f t="shared" si="12"/>
        <v>127.2967</v>
      </c>
      <c r="C812" s="28">
        <f>VLOOKUP(RefiUniverseIOSOASTable[[#This Row],[Date]],G:H,2,0)</f>
        <v>0.39635221999999998</v>
      </c>
      <c r="G812" s="29">
        <v>41730</v>
      </c>
      <c r="H812" s="30">
        <v>0.30911127999999999</v>
      </c>
      <c r="L812" s="23">
        <v>41771</v>
      </c>
      <c r="M812" s="24" t="str">
        <f>[5]!YBHIST($L$1,L812,"LMMOAS","sec","")</f>
        <v>E</v>
      </c>
      <c r="N812" s="24">
        <v>127.2967</v>
      </c>
    </row>
    <row r="813" spans="1:14" x14ac:dyDescent="0.25">
      <c r="A813" s="23">
        <v>41772</v>
      </c>
      <c r="B813" s="99">
        <f t="shared" si="12"/>
        <v>129.16589400000001</v>
      </c>
      <c r="C813" s="28">
        <f>VLOOKUP(RefiUniverseIOSOASTable[[#This Row],[Date]],G:H,2,0)</f>
        <v>0.41505734</v>
      </c>
      <c r="G813" s="29">
        <v>41731</v>
      </c>
      <c r="H813" s="30">
        <v>0.27800821999999997</v>
      </c>
      <c r="L813" s="23">
        <v>41772</v>
      </c>
      <c r="M813" s="24" t="str">
        <f>[5]!YBHIST($L$1,L813,"LMMOAS","sec","")</f>
        <v>E</v>
      </c>
      <c r="N813" s="24">
        <v>129.16589400000001</v>
      </c>
    </row>
    <row r="814" spans="1:14" x14ac:dyDescent="0.25">
      <c r="A814" s="23">
        <v>41773</v>
      </c>
      <c r="B814" s="99">
        <f t="shared" si="12"/>
        <v>152.926895</v>
      </c>
      <c r="C814" s="28">
        <f>VLOOKUP(RefiUniverseIOSOASTable[[#This Row],[Date]],G:H,2,0)</f>
        <v>0.43773225999999998</v>
      </c>
      <c r="G814" s="29">
        <v>41732</v>
      </c>
      <c r="H814" s="30">
        <v>0.30673802</v>
      </c>
      <c r="L814" s="23">
        <v>41773</v>
      </c>
      <c r="M814" s="24" t="str">
        <f>[5]!YBHIST($L$1,L814,"LMMOAS","sec","")</f>
        <v>E</v>
      </c>
      <c r="N814" s="24">
        <v>152.926895</v>
      </c>
    </row>
    <row r="815" spans="1:14" x14ac:dyDescent="0.25">
      <c r="A815" s="23">
        <v>41774</v>
      </c>
      <c r="B815" s="99">
        <f t="shared" si="12"/>
        <v>156.529404</v>
      </c>
      <c r="C815" s="28">
        <f>VLOOKUP(RefiUniverseIOSOASTable[[#This Row],[Date]],G:H,2,0)</f>
        <v>0.43873416999999998</v>
      </c>
      <c r="G815" s="29">
        <v>41733</v>
      </c>
      <c r="H815" s="30">
        <v>0.33611616999999999</v>
      </c>
      <c r="L815" s="23">
        <v>41774</v>
      </c>
      <c r="M815" s="24" t="str">
        <f>[5]!YBHIST($L$1,L815,"LMMOAS","sec","")</f>
        <v>E</v>
      </c>
      <c r="N815" s="24">
        <v>156.529404</v>
      </c>
    </row>
    <row r="816" spans="1:14" x14ac:dyDescent="0.25">
      <c r="A816" s="23">
        <v>41775</v>
      </c>
      <c r="B816" s="99">
        <f t="shared" si="12"/>
        <v>138.66949500000001</v>
      </c>
      <c r="C816" s="28">
        <f>VLOOKUP(RefiUniverseIOSOASTable[[#This Row],[Date]],G:H,2,0)</f>
        <v>0.43618098</v>
      </c>
      <c r="G816" s="29">
        <v>41736</v>
      </c>
      <c r="H816" s="30">
        <v>0.33769598000000001</v>
      </c>
      <c r="L816" s="23">
        <v>41775</v>
      </c>
      <c r="M816" s="24" t="str">
        <f>[5]!YBHIST($L$1,L816,"LMMOAS","sec","")</f>
        <v>E</v>
      </c>
      <c r="N816" s="24">
        <v>138.66949500000001</v>
      </c>
    </row>
    <row r="817" spans="1:14" x14ac:dyDescent="0.25">
      <c r="A817" s="23">
        <v>41778</v>
      </c>
      <c r="B817" s="99">
        <f t="shared" si="12"/>
        <v>140.74079900000001</v>
      </c>
      <c r="C817" s="28">
        <f>VLOOKUP(RefiUniverseIOSOASTable[[#This Row],[Date]],G:H,2,0)</f>
        <v>0.4173367</v>
      </c>
      <c r="G817" s="29">
        <v>41737</v>
      </c>
      <c r="H817" s="30">
        <v>0.33884392000000002</v>
      </c>
      <c r="L817" s="23">
        <v>41778</v>
      </c>
      <c r="M817" s="24" t="str">
        <f>[5]!YBHIST($L$1,L817,"LMMOAS","sec","")</f>
        <v>E</v>
      </c>
      <c r="N817" s="24">
        <v>140.74079900000001</v>
      </c>
    </row>
    <row r="818" spans="1:14" x14ac:dyDescent="0.25">
      <c r="A818" s="23">
        <v>41779</v>
      </c>
      <c r="B818" s="99">
        <f t="shared" si="12"/>
        <v>148.215103</v>
      </c>
      <c r="C818" s="28">
        <f>VLOOKUP(RefiUniverseIOSOASTable[[#This Row],[Date]],G:H,2,0)</f>
        <v>0.43788168</v>
      </c>
      <c r="G818" s="29">
        <v>41738</v>
      </c>
      <c r="H818" s="30">
        <v>0.36632397999999999</v>
      </c>
      <c r="L818" s="23">
        <v>41779</v>
      </c>
      <c r="M818" s="24" t="str">
        <f>[5]!YBHIST($L$1,L818,"LMMOAS","sec","")</f>
        <v>E</v>
      </c>
      <c r="N818" s="24">
        <v>148.215103</v>
      </c>
    </row>
    <row r="819" spans="1:14" x14ac:dyDescent="0.25">
      <c r="A819" s="23">
        <v>41780</v>
      </c>
      <c r="B819" s="99">
        <f t="shared" si="12"/>
        <v>137.44610599999999</v>
      </c>
      <c r="C819" s="28">
        <f>VLOOKUP(RefiUniverseIOSOASTable[[#This Row],[Date]],G:H,2,0)</f>
        <v>0.43787997000000001</v>
      </c>
      <c r="G819" s="29">
        <v>41739</v>
      </c>
      <c r="H819" s="30">
        <v>0.39419926</v>
      </c>
      <c r="L819" s="23">
        <v>41780</v>
      </c>
      <c r="M819" s="24" t="str">
        <f>[5]!YBHIST($L$1,L819,"LMMOAS","sec","")</f>
        <v>E</v>
      </c>
      <c r="N819" s="24">
        <v>137.44610599999999</v>
      </c>
    </row>
    <row r="820" spans="1:14" x14ac:dyDescent="0.25">
      <c r="A820" s="23">
        <v>41781</v>
      </c>
      <c r="B820" s="99">
        <f t="shared" si="12"/>
        <v>128.88130200000001</v>
      </c>
      <c r="C820" s="28">
        <f>VLOOKUP(RefiUniverseIOSOASTable[[#This Row],[Date]],G:H,2,0)</f>
        <v>0.43618119999999999</v>
      </c>
      <c r="G820" s="29">
        <v>41740</v>
      </c>
      <c r="H820" s="30">
        <v>0.39419883</v>
      </c>
      <c r="L820" s="23">
        <v>41781</v>
      </c>
      <c r="M820" s="24" t="str">
        <f>[5]!YBHIST($L$1,L820,"LMMOAS","sec","")</f>
        <v>E</v>
      </c>
      <c r="N820" s="24">
        <v>128.88130200000001</v>
      </c>
    </row>
    <row r="821" spans="1:14" x14ac:dyDescent="0.25">
      <c r="A821" s="23">
        <v>41782</v>
      </c>
      <c r="B821" s="99">
        <f t="shared" si="12"/>
        <v>128.22920199999999</v>
      </c>
      <c r="C821" s="28">
        <f>VLOOKUP(RefiUniverseIOSOASTable[[#This Row],[Date]],G:H,2,0)</f>
        <v>0.43763584999999999</v>
      </c>
      <c r="G821" s="29">
        <v>41743</v>
      </c>
      <c r="H821" s="30">
        <v>0.36808211000000002</v>
      </c>
      <c r="L821" s="23">
        <v>41782</v>
      </c>
      <c r="M821" s="24" t="str">
        <f>[5]!YBHIST($L$1,L821,"LMMOAS","sec","")</f>
        <v>E</v>
      </c>
      <c r="N821" s="24">
        <v>128.22920199999999</v>
      </c>
    </row>
    <row r="822" spans="1:14" x14ac:dyDescent="0.25">
      <c r="A822" s="23">
        <v>41786</v>
      </c>
      <c r="B822" s="99">
        <f t="shared" si="12"/>
        <v>132.97650100000001</v>
      </c>
      <c r="C822" s="28">
        <f>VLOOKUP(RefiUniverseIOSOASTable[[#This Row],[Date]],G:H,2,0)</f>
        <v>0.43873972999999999</v>
      </c>
      <c r="G822" s="29">
        <v>41744</v>
      </c>
      <c r="H822" s="30">
        <v>0.36817084999999999</v>
      </c>
      <c r="L822" s="23">
        <v>41786</v>
      </c>
      <c r="M822" s="24" t="str">
        <f>[5]!YBHIST($L$1,L822,"LMMOAS","sec","")</f>
        <v>E</v>
      </c>
      <c r="N822" s="24">
        <v>132.97650100000001</v>
      </c>
    </row>
    <row r="823" spans="1:14" x14ac:dyDescent="0.25">
      <c r="A823" s="23">
        <v>41787</v>
      </c>
      <c r="B823" s="99">
        <f t="shared" si="12"/>
        <v>151.01289399999999</v>
      </c>
      <c r="C823" s="28">
        <f>VLOOKUP(RefiUniverseIOSOASTable[[#This Row],[Date]],G:H,2,0)</f>
        <v>0.46623008999999999</v>
      </c>
      <c r="G823" s="29">
        <v>41745</v>
      </c>
      <c r="H823" s="30">
        <v>0.36705676999999998</v>
      </c>
      <c r="L823" s="23">
        <v>41787</v>
      </c>
      <c r="M823" s="24" t="str">
        <f>[5]!YBHIST($L$1,L823,"LMMOAS","sec","")</f>
        <v>E</v>
      </c>
      <c r="N823" s="24">
        <v>151.01289399999999</v>
      </c>
    </row>
    <row r="824" spans="1:14" x14ac:dyDescent="0.25">
      <c r="A824" s="23">
        <v>41788</v>
      </c>
      <c r="B824" s="99">
        <f t="shared" si="12"/>
        <v>143.794296</v>
      </c>
      <c r="C824" s="28">
        <f>VLOOKUP(RefiUniverseIOSOASTable[[#This Row],[Date]],G:H,2,0)</f>
        <v>0.46475169999999999</v>
      </c>
      <c r="G824" s="29">
        <v>41746</v>
      </c>
      <c r="H824" s="30">
        <v>0.33828131</v>
      </c>
      <c r="L824" s="23">
        <v>41788</v>
      </c>
      <c r="M824" s="24" t="str">
        <f>[5]!YBHIST($L$1,L824,"LMMOAS","sec","")</f>
        <v>E</v>
      </c>
      <c r="N824" s="24">
        <v>143.794296</v>
      </c>
    </row>
    <row r="825" spans="1:14" x14ac:dyDescent="0.25">
      <c r="A825" s="23">
        <v>41789</v>
      </c>
      <c r="B825" s="99">
        <f t="shared" si="12"/>
        <v>143.42219499999999</v>
      </c>
      <c r="C825" s="28">
        <f>VLOOKUP(RefiUniverseIOSOASTable[[#This Row],[Date]],G:H,2,0)</f>
        <v>0.46433122999999998</v>
      </c>
      <c r="G825" s="29">
        <v>41750</v>
      </c>
      <c r="H825" s="30">
        <v>0.33755259999999998</v>
      </c>
      <c r="L825" s="23">
        <v>41789</v>
      </c>
      <c r="M825" s="24" t="str">
        <f>[5]!YBHIST($L$1,L825,"LMMOAS","sec","")</f>
        <v>E</v>
      </c>
      <c r="N825" s="24">
        <v>143.42219499999999</v>
      </c>
    </row>
    <row r="826" spans="1:14" x14ac:dyDescent="0.25">
      <c r="A826" s="23">
        <v>41792</v>
      </c>
      <c r="B826" s="99">
        <f t="shared" si="12"/>
        <v>126.949303</v>
      </c>
      <c r="C826" s="28">
        <f>VLOOKUP(RefiUniverseIOSOASTable[[#This Row],[Date]],G:H,2,0)</f>
        <v>0.43662137000000001</v>
      </c>
      <c r="G826" s="29">
        <v>41751</v>
      </c>
      <c r="H826" s="30">
        <v>0.33769555000000001</v>
      </c>
      <c r="L826" s="23">
        <v>41792</v>
      </c>
      <c r="M826" s="24" t="str">
        <f>[5]!YBHIST($L$1,L826,"LMMOAS","sec","")</f>
        <v>E</v>
      </c>
      <c r="N826" s="24">
        <v>126.949303</v>
      </c>
    </row>
    <row r="827" spans="1:14" x14ac:dyDescent="0.25">
      <c r="A827" s="23">
        <v>41793</v>
      </c>
      <c r="B827" s="99">
        <f t="shared" si="12"/>
        <v>111.876999</v>
      </c>
      <c r="C827" s="28">
        <f>VLOOKUP(RefiUniverseIOSOASTable[[#This Row],[Date]],G:H,2,0)</f>
        <v>0.41459803000000001</v>
      </c>
      <c r="G827" s="29">
        <v>41752</v>
      </c>
      <c r="H827" s="30">
        <v>0.36806024999999998</v>
      </c>
      <c r="L827" s="23">
        <v>41793</v>
      </c>
      <c r="M827" s="24" t="str">
        <f>[5]!YBHIST($L$1,L827,"LMMOAS","sec","")</f>
        <v>E</v>
      </c>
      <c r="N827" s="24">
        <v>111.876999</v>
      </c>
    </row>
    <row r="828" spans="1:14" x14ac:dyDescent="0.25">
      <c r="A828" s="23">
        <v>41794</v>
      </c>
      <c r="B828" s="99">
        <f t="shared" si="12"/>
        <v>106.802803</v>
      </c>
      <c r="C828" s="28">
        <f>VLOOKUP(RefiUniverseIOSOASTable[[#This Row],[Date]],G:H,2,0)</f>
        <v>0.41591458999999997</v>
      </c>
      <c r="G828" s="29">
        <v>41753</v>
      </c>
      <c r="H828" s="30">
        <v>0.36817148999999999</v>
      </c>
      <c r="L828" s="23">
        <v>41794</v>
      </c>
      <c r="M828" s="24" t="str">
        <f>[5]!YBHIST($L$1,L828,"LMMOAS","sec","")</f>
        <v>E</v>
      </c>
      <c r="N828" s="24">
        <v>106.802803</v>
      </c>
    </row>
    <row r="829" spans="1:14" x14ac:dyDescent="0.25">
      <c r="A829" s="23">
        <v>41795</v>
      </c>
      <c r="B829" s="99">
        <f t="shared" si="12"/>
        <v>106.527901</v>
      </c>
      <c r="C829" s="28">
        <f>VLOOKUP(RefiUniverseIOSOASTable[[#This Row],[Date]],G:H,2,0)</f>
        <v>0.43609239999999999</v>
      </c>
      <c r="G829" s="29">
        <v>41754</v>
      </c>
      <c r="H829" s="30">
        <v>0.39419883</v>
      </c>
      <c r="L829" s="23">
        <v>41795</v>
      </c>
      <c r="M829" s="24" t="str">
        <f>[5]!YBHIST($L$1,L829,"LMMOAS","sec","")</f>
        <v>E</v>
      </c>
      <c r="N829" s="24">
        <v>106.527901</v>
      </c>
    </row>
    <row r="830" spans="1:14" x14ac:dyDescent="0.25">
      <c r="A830" s="23">
        <v>41796</v>
      </c>
      <c r="B830" s="99">
        <f t="shared" si="12"/>
        <v>111.214302</v>
      </c>
      <c r="C830" s="28">
        <f>VLOOKUP(RefiUniverseIOSOASTable[[#This Row],[Date]],G:H,2,0)</f>
        <v>0.41661881000000001</v>
      </c>
      <c r="G830" s="29">
        <v>41757</v>
      </c>
      <c r="H830" s="30">
        <v>0.39371081000000002</v>
      </c>
      <c r="L830" s="23">
        <v>41796</v>
      </c>
      <c r="M830" s="24" t="str">
        <f>[5]!YBHIST($L$1,L830,"LMMOAS","sec","")</f>
        <v>E</v>
      </c>
      <c r="N830" s="24">
        <v>111.214302</v>
      </c>
    </row>
    <row r="831" spans="1:14" x14ac:dyDescent="0.25">
      <c r="A831" s="23">
        <v>41799</v>
      </c>
      <c r="B831" s="99">
        <f t="shared" si="12"/>
        <v>103.688599</v>
      </c>
      <c r="C831" s="28">
        <f>VLOOKUP(RefiUniverseIOSOASTable[[#This Row],[Date]],G:H,2,0)</f>
        <v>0.41591012999999999</v>
      </c>
      <c r="G831" s="29">
        <v>41758</v>
      </c>
      <c r="H831" s="30">
        <v>0.36782428</v>
      </c>
      <c r="L831" s="23">
        <v>41799</v>
      </c>
      <c r="M831" s="24" t="str">
        <f>[5]!YBHIST($L$1,L831,"LMMOAS","sec","")</f>
        <v>E</v>
      </c>
      <c r="N831" s="24">
        <v>103.688599</v>
      </c>
    </row>
    <row r="832" spans="1:14" x14ac:dyDescent="0.25">
      <c r="A832" s="23">
        <v>41800</v>
      </c>
      <c r="B832" s="99">
        <f t="shared" si="12"/>
        <v>96.963402000000002</v>
      </c>
      <c r="C832" s="28">
        <f>VLOOKUP(RefiUniverseIOSOASTable[[#This Row],[Date]],G:H,2,0)</f>
        <v>0.41459803000000001</v>
      </c>
      <c r="G832" s="29">
        <v>41759</v>
      </c>
      <c r="H832" s="30">
        <v>0.36817169999999999</v>
      </c>
      <c r="L832" s="23">
        <v>41800</v>
      </c>
      <c r="M832" s="24" t="str">
        <f>[5]!YBHIST($L$1,L832,"LMMOAS","sec","")</f>
        <v>E</v>
      </c>
      <c r="N832" s="24">
        <v>96.963402000000002</v>
      </c>
    </row>
    <row r="833" spans="1:14" x14ac:dyDescent="0.25">
      <c r="A833" s="23">
        <v>41801</v>
      </c>
      <c r="B833" s="99">
        <f t="shared" si="12"/>
        <v>101.907799</v>
      </c>
      <c r="C833" s="28">
        <f>VLOOKUP(RefiUniverseIOSOASTable[[#This Row],[Date]],G:H,2,0)</f>
        <v>0.41303836999999999</v>
      </c>
      <c r="G833" s="29">
        <v>41760</v>
      </c>
      <c r="H833" s="30">
        <v>0.39542534000000001</v>
      </c>
      <c r="L833" s="23">
        <v>41801</v>
      </c>
      <c r="M833" s="24" t="str">
        <f>[5]!YBHIST($L$1,L833,"LMMOAS","sec","")</f>
        <v>E</v>
      </c>
      <c r="N833" s="24">
        <v>101.907799</v>
      </c>
    </row>
    <row r="834" spans="1:14" x14ac:dyDescent="0.25">
      <c r="A834" s="23">
        <v>41802</v>
      </c>
      <c r="B834" s="99">
        <f t="shared" si="12"/>
        <v>96.199898000000005</v>
      </c>
      <c r="C834" s="28">
        <f>VLOOKUP(RefiUniverseIOSOASTable[[#This Row],[Date]],G:H,2,0)</f>
        <v>0.41651821</v>
      </c>
      <c r="G834" s="29">
        <v>41761</v>
      </c>
      <c r="H834" s="30">
        <v>0.39612028999999999</v>
      </c>
      <c r="L834" s="23">
        <v>41802</v>
      </c>
      <c r="M834" s="24" t="str">
        <f>[5]!YBHIST($L$1,L834,"LMMOAS","sec","")</f>
        <v>E</v>
      </c>
      <c r="N834" s="24">
        <v>96.199898000000005</v>
      </c>
    </row>
    <row r="835" spans="1:14" x14ac:dyDescent="0.25">
      <c r="A835" s="23">
        <v>41803</v>
      </c>
      <c r="B835" s="99">
        <f t="shared" ref="B835:B898" si="13">VLOOKUP(A835,L:N,3,0)</f>
        <v>86.405899000000005</v>
      </c>
      <c r="C835" s="28">
        <f>VLOOKUP(RefiUniverseIOSOASTable[[#This Row],[Date]],G:H,2,0)</f>
        <v>0.41532458999999999</v>
      </c>
      <c r="G835" s="29">
        <v>41764</v>
      </c>
      <c r="H835" s="30">
        <v>0.39542470000000002</v>
      </c>
      <c r="L835" s="23">
        <v>41803</v>
      </c>
      <c r="M835" s="24" t="str">
        <f>[5]!YBHIST($L$1,L835,"LMMOAS","sec","")</f>
        <v>E</v>
      </c>
      <c r="N835" s="24">
        <v>86.405899000000005</v>
      </c>
    </row>
    <row r="836" spans="1:14" x14ac:dyDescent="0.25">
      <c r="A836" s="23">
        <v>41806</v>
      </c>
      <c r="B836" s="99">
        <f t="shared" si="13"/>
        <v>85.383301000000003</v>
      </c>
      <c r="C836" s="28">
        <f>VLOOKUP(RefiUniverseIOSOASTable[[#This Row],[Date]],G:H,2,0)</f>
        <v>0.41621597999999999</v>
      </c>
      <c r="G836" s="29">
        <v>41765</v>
      </c>
      <c r="H836" s="30">
        <v>0.39637231000000001</v>
      </c>
      <c r="L836" s="23">
        <v>41806</v>
      </c>
      <c r="M836" s="24" t="str">
        <f>[5]!YBHIST($L$1,L836,"LMMOAS","sec","")</f>
        <v>E</v>
      </c>
      <c r="N836" s="24">
        <v>85.383301000000003</v>
      </c>
    </row>
    <row r="837" spans="1:14" x14ac:dyDescent="0.25">
      <c r="A837" s="23">
        <v>41807</v>
      </c>
      <c r="B837" s="99">
        <f t="shared" si="13"/>
        <v>70.268096999999997</v>
      </c>
      <c r="C837" s="28">
        <f>VLOOKUP(RefiUniverseIOSOASTable[[#This Row],[Date]],G:H,2,0)</f>
        <v>0.39504319999999998</v>
      </c>
      <c r="G837" s="29">
        <v>41766</v>
      </c>
      <c r="H837" s="30">
        <v>0.41714666</v>
      </c>
      <c r="L837" s="23">
        <v>41807</v>
      </c>
      <c r="M837" s="24" t="str">
        <f>[5]!YBHIST($L$1,L837,"LMMOAS","sec","")</f>
        <v>E</v>
      </c>
      <c r="N837" s="24">
        <v>70.268096999999997</v>
      </c>
    </row>
    <row r="838" spans="1:14" x14ac:dyDescent="0.25">
      <c r="A838" s="23">
        <v>41808</v>
      </c>
      <c r="B838" s="99">
        <f t="shared" si="13"/>
        <v>73.155296000000007</v>
      </c>
      <c r="C838" s="28">
        <f>VLOOKUP(RefiUniverseIOSOASTable[[#This Row],[Date]],G:H,2,0)</f>
        <v>0.41654564999999999</v>
      </c>
      <c r="G838" s="29">
        <v>41767</v>
      </c>
      <c r="H838" s="30">
        <v>0.41736319999999999</v>
      </c>
      <c r="L838" s="23">
        <v>41808</v>
      </c>
      <c r="M838" s="24" t="str">
        <f>[5]!YBHIST($L$1,L838,"LMMOAS","sec","")</f>
        <v>E</v>
      </c>
      <c r="N838" s="24">
        <v>73.155296000000007</v>
      </c>
    </row>
    <row r="839" spans="1:14" x14ac:dyDescent="0.25">
      <c r="A839" s="23">
        <v>41809</v>
      </c>
      <c r="B839" s="99">
        <f t="shared" si="13"/>
        <v>72.048798000000005</v>
      </c>
      <c r="C839" s="28">
        <f>VLOOKUP(RefiUniverseIOSOASTable[[#This Row],[Date]],G:H,2,0)</f>
        <v>0.43610282</v>
      </c>
      <c r="G839" s="29">
        <v>41768</v>
      </c>
      <c r="H839" s="30">
        <v>0.41549448999999999</v>
      </c>
      <c r="L839" s="23">
        <v>41809</v>
      </c>
      <c r="M839" s="24" t="str">
        <f>[5]!YBHIST($L$1,L839,"LMMOAS","sec","")</f>
        <v>E</v>
      </c>
      <c r="N839" s="24">
        <v>72.048798000000005</v>
      </c>
    </row>
    <row r="840" spans="1:14" x14ac:dyDescent="0.25">
      <c r="A840" s="23">
        <v>41810</v>
      </c>
      <c r="B840" s="99">
        <f t="shared" si="13"/>
        <v>63.601799</v>
      </c>
      <c r="C840" s="28">
        <f>VLOOKUP(RefiUniverseIOSOASTable[[#This Row],[Date]],G:H,2,0)</f>
        <v>0.43662115000000001</v>
      </c>
      <c r="G840" s="29">
        <v>41771</v>
      </c>
      <c r="H840" s="30">
        <v>0.39635221999999998</v>
      </c>
      <c r="L840" s="23">
        <v>41810</v>
      </c>
      <c r="M840" s="24" t="str">
        <f>[5]!YBHIST($L$1,L840,"LMMOAS","sec","")</f>
        <v>E</v>
      </c>
      <c r="N840" s="24">
        <v>63.601799</v>
      </c>
    </row>
    <row r="841" spans="1:14" x14ac:dyDescent="0.25">
      <c r="A841" s="23">
        <v>41813</v>
      </c>
      <c r="B841" s="99">
        <f t="shared" si="13"/>
        <v>59.483100999999998</v>
      </c>
      <c r="C841" s="28">
        <f>VLOOKUP(RefiUniverseIOSOASTable[[#This Row],[Date]],G:H,2,0)</f>
        <v>0.43609218999999999</v>
      </c>
      <c r="G841" s="29">
        <v>41772</v>
      </c>
      <c r="H841" s="30">
        <v>0.41505734</v>
      </c>
      <c r="L841" s="23">
        <v>41813</v>
      </c>
      <c r="M841" s="24" t="str">
        <f>[5]!YBHIST($L$1,L841,"LMMOAS","sec","")</f>
        <v>E</v>
      </c>
      <c r="N841" s="24">
        <v>59.483100999999998</v>
      </c>
    </row>
    <row r="842" spans="1:14" x14ac:dyDescent="0.25">
      <c r="A842" s="23">
        <v>41814</v>
      </c>
      <c r="B842" s="99">
        <f t="shared" si="13"/>
        <v>68.215598999999997</v>
      </c>
      <c r="C842" s="28">
        <f>VLOOKUP(RefiUniverseIOSOASTable[[#This Row],[Date]],G:H,2,0)</f>
        <v>0.43801151999999999</v>
      </c>
      <c r="G842" s="29">
        <v>41773</v>
      </c>
      <c r="H842" s="30">
        <v>0.43773225999999998</v>
      </c>
      <c r="L842" s="23">
        <v>41814</v>
      </c>
      <c r="M842" s="24" t="str">
        <f>[5]!YBHIST($L$1,L842,"LMMOAS","sec","")</f>
        <v>E</v>
      </c>
      <c r="N842" s="24">
        <v>68.215598999999997</v>
      </c>
    </row>
    <row r="843" spans="1:14" x14ac:dyDescent="0.25">
      <c r="A843" s="23">
        <v>41815</v>
      </c>
      <c r="B843" s="99">
        <f t="shared" si="13"/>
        <v>75.913803000000001</v>
      </c>
      <c r="C843" s="28">
        <f>VLOOKUP(RefiUniverseIOSOASTable[[#This Row],[Date]],G:H,2,0)</f>
        <v>0.46447392999999998</v>
      </c>
      <c r="G843" s="29">
        <v>41774</v>
      </c>
      <c r="H843" s="30">
        <v>0.43873416999999998</v>
      </c>
      <c r="L843" s="23">
        <v>41815</v>
      </c>
      <c r="M843" s="24" t="str">
        <f>[5]!YBHIST($L$1,L843,"LMMOAS","sec","")</f>
        <v>E</v>
      </c>
      <c r="N843" s="24">
        <v>75.913803000000001</v>
      </c>
    </row>
    <row r="844" spans="1:14" x14ac:dyDescent="0.25">
      <c r="A844" s="23">
        <v>41816</v>
      </c>
      <c r="B844" s="99">
        <f t="shared" si="13"/>
        <v>83.527298000000002</v>
      </c>
      <c r="C844" s="28">
        <f>VLOOKUP(RefiUniverseIOSOASTable[[#This Row],[Date]],G:H,2,0)</f>
        <v>0.46613589999999999</v>
      </c>
      <c r="G844" s="29">
        <v>41775</v>
      </c>
      <c r="H844" s="30">
        <v>0.43618098</v>
      </c>
      <c r="L844" s="23">
        <v>41816</v>
      </c>
      <c r="M844" s="24" t="str">
        <f>[5]!YBHIST($L$1,L844,"LMMOAS","sec","")</f>
        <v>E</v>
      </c>
      <c r="N844" s="24">
        <v>83.527298000000002</v>
      </c>
    </row>
    <row r="845" spans="1:14" x14ac:dyDescent="0.25">
      <c r="A845" s="23">
        <v>41817</v>
      </c>
      <c r="B845" s="99">
        <f t="shared" si="13"/>
        <v>84.237701000000001</v>
      </c>
      <c r="C845" s="28">
        <f>VLOOKUP(RefiUniverseIOSOASTable[[#This Row],[Date]],G:H,2,0)</f>
        <v>0.46586493000000001</v>
      </c>
      <c r="G845" s="29">
        <v>41778</v>
      </c>
      <c r="H845" s="30">
        <v>0.4173367</v>
      </c>
      <c r="L845" s="23">
        <v>41817</v>
      </c>
      <c r="M845" s="24" t="str">
        <f>[5]!YBHIST($L$1,L845,"LMMOAS","sec","")</f>
        <v>E</v>
      </c>
      <c r="N845" s="24">
        <v>84.237701000000001</v>
      </c>
    </row>
    <row r="846" spans="1:14" x14ac:dyDescent="0.25">
      <c r="A846" s="23">
        <v>41820</v>
      </c>
      <c r="B846" s="99">
        <f t="shared" si="13"/>
        <v>81.648803999999998</v>
      </c>
      <c r="C846" s="28">
        <f>VLOOKUP(RefiUniverseIOSOASTable[[#This Row],[Date]],G:H,2,0)</f>
        <v>0.46718468000000002</v>
      </c>
      <c r="G846" s="29">
        <v>41779</v>
      </c>
      <c r="H846" s="30">
        <v>0.43788168</v>
      </c>
      <c r="L846" s="23">
        <v>41820</v>
      </c>
      <c r="M846" s="24" t="str">
        <f>[5]!YBHIST($L$1,L846,"LMMOAS","sec","")</f>
        <v>E</v>
      </c>
      <c r="N846" s="24">
        <v>81.648803999999998</v>
      </c>
    </row>
    <row r="847" spans="1:14" x14ac:dyDescent="0.25">
      <c r="A847" s="23">
        <v>41821</v>
      </c>
      <c r="B847" s="99">
        <f t="shared" si="13"/>
        <v>70.264503000000005</v>
      </c>
      <c r="C847" s="28">
        <f>VLOOKUP(RefiUniverseIOSOASTable[[#This Row],[Date]],G:H,2,0)</f>
        <v>0.45830459000000001</v>
      </c>
      <c r="G847" s="29">
        <v>41780</v>
      </c>
      <c r="H847" s="30">
        <v>0.43787997000000001</v>
      </c>
      <c r="L847" s="23">
        <v>41821</v>
      </c>
      <c r="M847" s="24" t="str">
        <f>[5]!YBHIST($L$1,L847,"LMMOAS","sec","")</f>
        <v>E</v>
      </c>
      <c r="N847" s="24">
        <v>70.264503000000005</v>
      </c>
    </row>
    <row r="848" spans="1:14" x14ac:dyDescent="0.25">
      <c r="A848" s="23">
        <v>41822</v>
      </c>
      <c r="B848" s="99">
        <f t="shared" si="13"/>
        <v>53.097698000000001</v>
      </c>
      <c r="C848" s="28">
        <f>VLOOKUP(RefiUniverseIOSOASTable[[#This Row],[Date]],G:H,2,0)</f>
        <v>0.43136674000000003</v>
      </c>
      <c r="G848" s="29">
        <v>41781</v>
      </c>
      <c r="H848" s="30">
        <v>0.43618119999999999</v>
      </c>
      <c r="L848" s="23">
        <v>41822</v>
      </c>
      <c r="M848" s="24" t="str">
        <f>[5]!YBHIST($L$1,L848,"LMMOAS","sec","")</f>
        <v>E</v>
      </c>
      <c r="N848" s="24">
        <v>53.097698000000001</v>
      </c>
    </row>
    <row r="849" spans="1:14" x14ac:dyDescent="0.25">
      <c r="A849" s="23">
        <v>41823</v>
      </c>
      <c r="B849" s="99">
        <f t="shared" si="13"/>
        <v>40.936599999999999</v>
      </c>
      <c r="C849" s="28">
        <f>VLOOKUP(RefiUniverseIOSOASTable[[#This Row],[Date]],G:H,2,0)</f>
        <v>0.41093170000000001</v>
      </c>
      <c r="G849" s="29">
        <v>41782</v>
      </c>
      <c r="H849" s="30">
        <v>0.43763584999999999</v>
      </c>
      <c r="L849" s="23">
        <v>41823</v>
      </c>
      <c r="M849" s="24" t="str">
        <f>[5]!YBHIST($L$1,L849,"LMMOAS","sec","")</f>
        <v>E</v>
      </c>
      <c r="N849" s="24">
        <v>40.936599999999999</v>
      </c>
    </row>
    <row r="850" spans="1:14" x14ac:dyDescent="0.25">
      <c r="A850" s="23">
        <v>41827</v>
      </c>
      <c r="B850" s="99">
        <f t="shared" si="13"/>
        <v>45.825499999999998</v>
      </c>
      <c r="C850" s="28">
        <f>VLOOKUP(RefiUniverseIOSOASTable[[#This Row],[Date]],G:H,2,0)</f>
        <v>0.41172782000000002</v>
      </c>
      <c r="G850" s="29">
        <v>41786</v>
      </c>
      <c r="H850" s="30">
        <v>0.43873972999999999</v>
      </c>
      <c r="L850" s="23">
        <v>41827</v>
      </c>
      <c r="M850" s="24" t="str">
        <f>[5]!YBHIST($L$1,L850,"LMMOAS","sec","")</f>
        <v>E</v>
      </c>
      <c r="N850" s="24">
        <v>45.825499999999998</v>
      </c>
    </row>
    <row r="851" spans="1:14" x14ac:dyDescent="0.25">
      <c r="A851" s="23">
        <v>41828</v>
      </c>
      <c r="B851" s="99">
        <f t="shared" si="13"/>
        <v>55.205399</v>
      </c>
      <c r="C851" s="28">
        <f>VLOOKUP(RefiUniverseIOSOASTable[[#This Row],[Date]],G:H,2,0)</f>
        <v>0.43317457999999998</v>
      </c>
      <c r="G851" s="29">
        <v>41787</v>
      </c>
      <c r="H851" s="30">
        <v>0.46623008999999999</v>
      </c>
      <c r="L851" s="23">
        <v>41828</v>
      </c>
      <c r="M851" s="24" t="str">
        <f>[5]!YBHIST($L$1,L851,"LMMOAS","sec","")</f>
        <v>E</v>
      </c>
      <c r="N851" s="24">
        <v>55.205399</v>
      </c>
    </row>
    <row r="852" spans="1:14" x14ac:dyDescent="0.25">
      <c r="A852" s="23">
        <v>41829</v>
      </c>
      <c r="B852" s="99">
        <f t="shared" si="13"/>
        <v>56.018599999999999</v>
      </c>
      <c r="C852" s="28">
        <f>VLOOKUP(RefiUniverseIOSOASTable[[#This Row],[Date]],G:H,2,0)</f>
        <v>0.43286685000000003</v>
      </c>
      <c r="G852" s="29">
        <v>41788</v>
      </c>
      <c r="H852" s="30">
        <v>0.46475169999999999</v>
      </c>
      <c r="L852" s="23">
        <v>41829</v>
      </c>
      <c r="M852" s="24" t="str">
        <f>[5]!YBHIST($L$1,L852,"LMMOAS","sec","")</f>
        <v>E</v>
      </c>
      <c r="N852" s="24">
        <v>56.018599999999999</v>
      </c>
    </row>
    <row r="853" spans="1:14" x14ac:dyDescent="0.25">
      <c r="A853" s="23">
        <v>41830</v>
      </c>
      <c r="B853" s="99">
        <f t="shared" si="13"/>
        <v>63.434299000000003</v>
      </c>
      <c r="C853" s="28">
        <f>VLOOKUP(RefiUniverseIOSOASTable[[#This Row],[Date]],G:H,2,0)</f>
        <v>0.43395355000000002</v>
      </c>
      <c r="G853" s="29">
        <v>41789</v>
      </c>
      <c r="H853" s="30">
        <v>0.46433122999999998</v>
      </c>
      <c r="L853" s="23">
        <v>41830</v>
      </c>
      <c r="M853" s="24" t="str">
        <f>[5]!YBHIST($L$1,L853,"LMMOAS","sec","")</f>
        <v>E</v>
      </c>
      <c r="N853" s="24">
        <v>63.434299000000003</v>
      </c>
    </row>
    <row r="854" spans="1:14" x14ac:dyDescent="0.25">
      <c r="A854" s="23">
        <v>41831</v>
      </c>
      <c r="B854" s="99">
        <f t="shared" si="13"/>
        <v>66.454802999999998</v>
      </c>
      <c r="C854" s="28">
        <f>VLOOKUP(RefiUniverseIOSOASTable[[#This Row],[Date]],G:H,2,0)</f>
        <v>0.43546383</v>
      </c>
      <c r="G854" s="29">
        <v>41792</v>
      </c>
      <c r="H854" s="30">
        <v>0.43662137000000001</v>
      </c>
      <c r="L854" s="23">
        <v>41831</v>
      </c>
      <c r="M854" s="24" t="str">
        <f>[5]!YBHIST($L$1,L854,"LMMOAS","sec","")</f>
        <v>E</v>
      </c>
      <c r="N854" s="24">
        <v>66.454802999999998</v>
      </c>
    </row>
    <row r="855" spans="1:14" x14ac:dyDescent="0.25">
      <c r="A855" s="23">
        <v>41834</v>
      </c>
      <c r="B855" s="99">
        <f t="shared" si="13"/>
        <v>61.287601000000002</v>
      </c>
      <c r="C855" s="28">
        <f>VLOOKUP(RefiUniverseIOSOASTable[[#This Row],[Date]],G:H,2,0)</f>
        <v>0.43269594</v>
      </c>
      <c r="G855" s="29">
        <v>41793</v>
      </c>
      <c r="H855" s="30">
        <v>0.41459803000000001</v>
      </c>
      <c r="L855" s="23">
        <v>41834</v>
      </c>
      <c r="M855" s="24" t="str">
        <f>[5]!YBHIST($L$1,L855,"LMMOAS","sec","")</f>
        <v>E</v>
      </c>
      <c r="N855" s="24">
        <v>61.287601000000002</v>
      </c>
    </row>
    <row r="856" spans="1:14" x14ac:dyDescent="0.25">
      <c r="A856" s="23">
        <v>41835</v>
      </c>
      <c r="B856" s="99">
        <f t="shared" si="13"/>
        <v>56.322299999999998</v>
      </c>
      <c r="C856" s="28">
        <f>VLOOKUP(RefiUniverseIOSOASTable[[#This Row],[Date]],G:H,2,0)</f>
        <v>0.43136736999999997</v>
      </c>
      <c r="G856" s="29">
        <v>41794</v>
      </c>
      <c r="H856" s="30">
        <v>0.41591458999999997</v>
      </c>
      <c r="L856" s="23">
        <v>41835</v>
      </c>
      <c r="M856" s="24" t="str">
        <f>[5]!YBHIST($L$1,L856,"LMMOAS","sec","")</f>
        <v>E</v>
      </c>
      <c r="N856" s="24">
        <v>56.322299999999998</v>
      </c>
    </row>
    <row r="857" spans="1:14" x14ac:dyDescent="0.25">
      <c r="A857" s="23">
        <v>41836</v>
      </c>
      <c r="B857" s="99">
        <f t="shared" si="13"/>
        <v>58.832599999999999</v>
      </c>
      <c r="C857" s="28">
        <f>VLOOKUP(RefiUniverseIOSOASTable[[#This Row],[Date]],G:H,2,0)</f>
        <v>0.43269318000000001</v>
      </c>
      <c r="G857" s="29">
        <v>41795</v>
      </c>
      <c r="H857" s="30">
        <v>0.43609239999999999</v>
      </c>
      <c r="L857" s="23">
        <v>41836</v>
      </c>
      <c r="M857" s="24" t="str">
        <f>[5]!YBHIST($L$1,L857,"LMMOAS","sec","")</f>
        <v>E</v>
      </c>
      <c r="N857" s="24">
        <v>58.832599999999999</v>
      </c>
    </row>
    <row r="858" spans="1:14" x14ac:dyDescent="0.25">
      <c r="A858" s="23">
        <v>41837</v>
      </c>
      <c r="B858" s="99">
        <f t="shared" si="13"/>
        <v>70.839798000000002</v>
      </c>
      <c r="C858" s="28">
        <f>VLOOKUP(RefiUniverseIOSOASTable[[#This Row],[Date]],G:H,2,0)</f>
        <v>0.45830544000000001</v>
      </c>
      <c r="G858" s="29">
        <v>41796</v>
      </c>
      <c r="H858" s="30">
        <v>0.41661881000000001</v>
      </c>
      <c r="L858" s="23">
        <v>41837</v>
      </c>
      <c r="M858" s="24" t="str">
        <f>[5]!YBHIST($L$1,L858,"LMMOAS","sec","")</f>
        <v>E</v>
      </c>
      <c r="N858" s="24">
        <v>70.839798000000002</v>
      </c>
    </row>
    <row r="859" spans="1:14" x14ac:dyDescent="0.25">
      <c r="A859" s="23">
        <v>41838</v>
      </c>
      <c r="B859" s="99">
        <f t="shared" si="13"/>
        <v>74.985298</v>
      </c>
      <c r="C859" s="28">
        <f>VLOOKUP(RefiUniverseIOSOASTable[[#This Row],[Date]],G:H,2,0)</f>
        <v>0.45851024000000001</v>
      </c>
      <c r="G859" s="29">
        <v>41799</v>
      </c>
      <c r="H859" s="30">
        <v>0.41591012999999999</v>
      </c>
      <c r="L859" s="23">
        <v>41838</v>
      </c>
      <c r="M859" s="24" t="str">
        <f>[5]!YBHIST($L$1,L859,"LMMOAS","sec","")</f>
        <v>E</v>
      </c>
      <c r="N859" s="24">
        <v>74.985298</v>
      </c>
    </row>
    <row r="860" spans="1:14" x14ac:dyDescent="0.25">
      <c r="A860" s="23">
        <v>41841</v>
      </c>
      <c r="B860" s="99">
        <f t="shared" si="13"/>
        <v>83.408203</v>
      </c>
      <c r="C860" s="28">
        <f>VLOOKUP(RefiUniverseIOSOASTable[[#This Row],[Date]],G:H,2,0)</f>
        <v>0.45863689000000002</v>
      </c>
      <c r="G860" s="29">
        <v>41800</v>
      </c>
      <c r="H860" s="30">
        <v>0.41459803000000001</v>
      </c>
      <c r="L860" s="23">
        <v>41841</v>
      </c>
      <c r="M860" s="24" t="str">
        <f>[5]!YBHIST($L$1,L860,"LMMOAS","sec","")</f>
        <v>E</v>
      </c>
      <c r="N860" s="24">
        <v>83.408203</v>
      </c>
    </row>
    <row r="861" spans="1:14" x14ac:dyDescent="0.25">
      <c r="A861" s="23">
        <v>41842</v>
      </c>
      <c r="B861" s="99">
        <f t="shared" si="13"/>
        <v>92.479301000000007</v>
      </c>
      <c r="C861" s="28">
        <f>VLOOKUP(RefiUniverseIOSOASTable[[#This Row],[Date]],G:H,2,0)</f>
        <v>0.46005504000000003</v>
      </c>
      <c r="G861" s="29">
        <v>41801</v>
      </c>
      <c r="H861" s="30">
        <v>0.41303836999999999</v>
      </c>
      <c r="L861" s="23">
        <v>41842</v>
      </c>
      <c r="M861" s="24" t="str">
        <f>[5]!YBHIST($L$1,L861,"LMMOAS","sec","")</f>
        <v>E</v>
      </c>
      <c r="N861" s="24">
        <v>92.479301000000007</v>
      </c>
    </row>
    <row r="862" spans="1:14" x14ac:dyDescent="0.25">
      <c r="A862" s="23">
        <v>41843</v>
      </c>
      <c r="B862" s="99">
        <f t="shared" si="13"/>
        <v>92.267998000000006</v>
      </c>
      <c r="C862" s="28">
        <f>VLOOKUP(RefiUniverseIOSOASTable[[#This Row],[Date]],G:H,2,0)</f>
        <v>0.43317457999999998</v>
      </c>
      <c r="G862" s="29">
        <v>41802</v>
      </c>
      <c r="H862" s="30">
        <v>0.41651821</v>
      </c>
      <c r="L862" s="23">
        <v>41843</v>
      </c>
      <c r="M862" s="24" t="str">
        <f>[5]!YBHIST($L$1,L862,"LMMOAS","sec","")</f>
        <v>E</v>
      </c>
      <c r="N862" s="24">
        <v>92.267998000000006</v>
      </c>
    </row>
    <row r="863" spans="1:14" x14ac:dyDescent="0.25">
      <c r="A863" s="23">
        <v>41844</v>
      </c>
      <c r="B863" s="99">
        <f t="shared" si="13"/>
        <v>76.558998000000003</v>
      </c>
      <c r="C863" s="28">
        <f>VLOOKUP(RefiUniverseIOSOASTable[[#This Row],[Date]],G:H,2,0)</f>
        <v>0.41032958000000003</v>
      </c>
      <c r="G863" s="29">
        <v>41803</v>
      </c>
      <c r="H863" s="30">
        <v>0.41532458999999999</v>
      </c>
      <c r="L863" s="23">
        <v>41844</v>
      </c>
      <c r="M863" s="24" t="str">
        <f>[5]!YBHIST($L$1,L863,"LMMOAS","sec","")</f>
        <v>E</v>
      </c>
      <c r="N863" s="24">
        <v>76.558998000000003</v>
      </c>
    </row>
    <row r="864" spans="1:14" x14ac:dyDescent="0.25">
      <c r="A864" s="23">
        <v>41845</v>
      </c>
      <c r="B864" s="99">
        <f t="shared" si="13"/>
        <v>82.251403999999994</v>
      </c>
      <c r="C864" s="28">
        <f>VLOOKUP(RefiUniverseIOSOASTable[[#This Row],[Date]],G:H,2,0)</f>
        <v>0.43287892</v>
      </c>
      <c r="G864" s="29">
        <v>41806</v>
      </c>
      <c r="H864" s="30">
        <v>0.41621597999999999</v>
      </c>
      <c r="L864" s="23">
        <v>41845</v>
      </c>
      <c r="M864" s="24" t="str">
        <f>[5]!YBHIST($L$1,L864,"LMMOAS","sec","")</f>
        <v>E</v>
      </c>
      <c r="N864" s="24">
        <v>82.251403999999994</v>
      </c>
    </row>
    <row r="865" spans="1:14" x14ac:dyDescent="0.25">
      <c r="A865" s="23">
        <v>41848</v>
      </c>
      <c r="B865" s="99">
        <f t="shared" si="13"/>
        <v>84.445098999999999</v>
      </c>
      <c r="C865" s="28">
        <f>VLOOKUP(RefiUniverseIOSOASTable[[#This Row],[Date]],G:H,2,0)</f>
        <v>0.43154252999999998</v>
      </c>
      <c r="G865" s="29">
        <v>41807</v>
      </c>
      <c r="H865" s="30">
        <v>0.39504319999999998</v>
      </c>
      <c r="L865" s="23">
        <v>41848</v>
      </c>
      <c r="M865" s="24" t="str">
        <f>[5]!YBHIST($L$1,L865,"LMMOAS","sec","")</f>
        <v>E</v>
      </c>
      <c r="N865" s="24">
        <v>84.445098999999999</v>
      </c>
    </row>
    <row r="866" spans="1:14" x14ac:dyDescent="0.25">
      <c r="A866" s="23">
        <v>41849</v>
      </c>
      <c r="B866" s="99">
        <f t="shared" si="13"/>
        <v>92.762298999999999</v>
      </c>
      <c r="C866" s="28">
        <f>VLOOKUP(RefiUniverseIOSOASTable[[#This Row],[Date]],G:H,2,0)</f>
        <v>0.43337641999999998</v>
      </c>
      <c r="G866" s="29">
        <v>41808</v>
      </c>
      <c r="H866" s="30">
        <v>0.41654564999999999</v>
      </c>
      <c r="L866" s="23">
        <v>41849</v>
      </c>
      <c r="M866" s="24" t="str">
        <f>[5]!YBHIST($L$1,L866,"LMMOAS","sec","")</f>
        <v>E</v>
      </c>
      <c r="N866" s="24">
        <v>92.762298999999999</v>
      </c>
    </row>
    <row r="867" spans="1:14" x14ac:dyDescent="0.25">
      <c r="A867" s="23">
        <v>41850</v>
      </c>
      <c r="B867" s="99">
        <f t="shared" si="13"/>
        <v>67.263603000000003</v>
      </c>
      <c r="C867" s="28">
        <f>VLOOKUP(RefiUniverseIOSOASTable[[#This Row],[Date]],G:H,2,0)</f>
        <v>0.41165454000000001</v>
      </c>
      <c r="G867" s="29">
        <v>41809</v>
      </c>
      <c r="H867" s="30">
        <v>0.43610282</v>
      </c>
      <c r="L867" s="23">
        <v>41850</v>
      </c>
      <c r="M867" s="24" t="str">
        <f>[5]!YBHIST($L$1,L867,"LMMOAS","sec","")</f>
        <v>E</v>
      </c>
      <c r="N867" s="24">
        <v>67.263603000000003</v>
      </c>
    </row>
    <row r="868" spans="1:14" x14ac:dyDescent="0.25">
      <c r="A868" s="23">
        <v>41851</v>
      </c>
      <c r="B868" s="99">
        <f t="shared" si="13"/>
        <v>66.714302000000004</v>
      </c>
      <c r="C868" s="28">
        <f>VLOOKUP(RefiUniverseIOSOASTable[[#This Row],[Date]],G:H,2,0)</f>
        <v>0.41102446999999998</v>
      </c>
      <c r="G868" s="29">
        <v>41810</v>
      </c>
      <c r="H868" s="30">
        <v>0.43662115000000001</v>
      </c>
      <c r="L868" s="23">
        <v>41851</v>
      </c>
      <c r="M868" s="24" t="str">
        <f>[5]!YBHIST($L$1,L868,"LMMOAS","sec","")</f>
        <v>E</v>
      </c>
      <c r="N868" s="24">
        <v>66.714302000000004</v>
      </c>
    </row>
    <row r="869" spans="1:14" x14ac:dyDescent="0.25">
      <c r="A869" s="23">
        <v>41852</v>
      </c>
      <c r="B869" s="99">
        <f t="shared" si="13"/>
        <v>79.619399999999999</v>
      </c>
      <c r="C869" s="28">
        <f>VLOOKUP(RefiUniverseIOSOASTable[[#This Row],[Date]],G:H,2,0)</f>
        <v>0.42648581000000002</v>
      </c>
      <c r="G869" s="29">
        <v>41813</v>
      </c>
      <c r="H869" s="30">
        <v>0.43609218999999999</v>
      </c>
      <c r="L869" s="23">
        <v>41852</v>
      </c>
      <c r="M869" s="24" t="str">
        <f>[5]!YBHIST($L$1,L869,"LMMOAS","sec","")</f>
        <v>E</v>
      </c>
      <c r="N869" s="24">
        <v>79.619399999999999</v>
      </c>
    </row>
    <row r="870" spans="1:14" x14ac:dyDescent="0.25">
      <c r="A870" s="23">
        <v>41855</v>
      </c>
      <c r="B870" s="99">
        <f t="shared" si="13"/>
        <v>87.449698999999995</v>
      </c>
      <c r="C870" s="28">
        <f>VLOOKUP(RefiUniverseIOSOASTable[[#This Row],[Date]],G:H,2,0)</f>
        <v>0.42756912000000002</v>
      </c>
      <c r="G870" s="29">
        <v>41814</v>
      </c>
      <c r="H870" s="30">
        <v>0.43801151999999999</v>
      </c>
      <c r="L870" s="23">
        <v>41855</v>
      </c>
      <c r="M870" s="24" t="str">
        <f>[5]!YBHIST($L$1,L870,"LMMOAS","sec","")</f>
        <v>E</v>
      </c>
      <c r="N870" s="24">
        <v>87.449698999999995</v>
      </c>
    </row>
    <row r="871" spans="1:14" x14ac:dyDescent="0.25">
      <c r="A871" s="23">
        <v>41856</v>
      </c>
      <c r="B871" s="99">
        <f t="shared" si="13"/>
        <v>90.461699999999993</v>
      </c>
      <c r="C871" s="28">
        <f>VLOOKUP(RefiUniverseIOSOASTable[[#This Row],[Date]],G:H,2,0)</f>
        <v>0.42757079999999997</v>
      </c>
      <c r="G871" s="29">
        <v>41815</v>
      </c>
      <c r="H871" s="30">
        <v>0.46447392999999998</v>
      </c>
      <c r="L871" s="23">
        <v>41856</v>
      </c>
      <c r="M871" s="24" t="str">
        <f>[5]!YBHIST($L$1,L871,"LMMOAS","sec","")</f>
        <v>E</v>
      </c>
      <c r="N871" s="24">
        <v>90.461699999999993</v>
      </c>
    </row>
    <row r="872" spans="1:14" x14ac:dyDescent="0.25">
      <c r="A872" s="23">
        <v>41857</v>
      </c>
      <c r="B872" s="99">
        <f t="shared" si="13"/>
        <v>99.266402999999997</v>
      </c>
      <c r="C872" s="28">
        <f>VLOOKUP(RefiUniverseIOSOASTable[[#This Row],[Date]],G:H,2,0)</f>
        <v>0.42528603999999998</v>
      </c>
      <c r="G872" s="29">
        <v>41816</v>
      </c>
      <c r="H872" s="30">
        <v>0.46613589999999999</v>
      </c>
      <c r="L872" s="23">
        <v>41857</v>
      </c>
      <c r="M872" s="24" t="str">
        <f>[5]!YBHIST($L$1,L872,"LMMOAS","sec","")</f>
        <v>E</v>
      </c>
      <c r="N872" s="24">
        <v>99.266402999999997</v>
      </c>
    </row>
    <row r="873" spans="1:14" x14ac:dyDescent="0.25">
      <c r="A873" s="23">
        <v>41858</v>
      </c>
      <c r="B873" s="99">
        <f t="shared" si="13"/>
        <v>99.705803000000003</v>
      </c>
      <c r="C873" s="28">
        <f>VLOOKUP(RefiUniverseIOSOASTable[[#This Row],[Date]],G:H,2,0)</f>
        <v>0.42800996000000002</v>
      </c>
      <c r="G873" s="29">
        <v>41817</v>
      </c>
      <c r="H873" s="30">
        <v>0.46586493000000001</v>
      </c>
      <c r="L873" s="23">
        <v>41858</v>
      </c>
      <c r="M873" s="24" t="str">
        <f>[5]!YBHIST($L$1,L873,"LMMOAS","sec","")</f>
        <v>E</v>
      </c>
      <c r="N873" s="24">
        <v>99.705803000000003</v>
      </c>
    </row>
    <row r="874" spans="1:14" x14ac:dyDescent="0.25">
      <c r="A874" s="23">
        <v>41859</v>
      </c>
      <c r="B874" s="99">
        <f t="shared" si="13"/>
        <v>100.34470399999999</v>
      </c>
      <c r="C874" s="28">
        <f>VLOOKUP(RefiUniverseIOSOASTable[[#This Row],[Date]],G:H,2,0)</f>
        <v>0.42878714000000001</v>
      </c>
      <c r="G874" s="29">
        <v>41820</v>
      </c>
      <c r="H874" s="30">
        <v>0.46718468000000002</v>
      </c>
      <c r="L874" s="23">
        <v>41859</v>
      </c>
      <c r="M874" s="24" t="str">
        <f>[5]!YBHIST($L$1,L874,"LMMOAS","sec","")</f>
        <v>E</v>
      </c>
      <c r="N874" s="24">
        <v>100.34470399999999</v>
      </c>
    </row>
    <row r="875" spans="1:14" x14ac:dyDescent="0.25">
      <c r="A875" s="23">
        <v>41862</v>
      </c>
      <c r="B875" s="99">
        <f t="shared" si="13"/>
        <v>100.058296</v>
      </c>
      <c r="C875" s="28">
        <f>VLOOKUP(RefiUniverseIOSOASTable[[#This Row],[Date]],G:H,2,0)</f>
        <v>0.42800849000000002</v>
      </c>
      <c r="G875" s="29">
        <v>41821</v>
      </c>
      <c r="H875" s="30">
        <v>0.45830459000000001</v>
      </c>
      <c r="L875" s="23">
        <v>41862</v>
      </c>
      <c r="M875" s="24" t="str">
        <f>[5]!YBHIST($L$1,L875,"LMMOAS","sec","")</f>
        <v>E</v>
      </c>
      <c r="N875" s="24">
        <v>100.058296</v>
      </c>
    </row>
    <row r="876" spans="1:14" x14ac:dyDescent="0.25">
      <c r="A876" s="23">
        <v>41863</v>
      </c>
      <c r="B876" s="99">
        <f t="shared" si="13"/>
        <v>104.058403</v>
      </c>
      <c r="C876" s="28">
        <f>VLOOKUP(RefiUniverseIOSOASTable[[#This Row],[Date]],G:H,2,0)</f>
        <v>0.42707982</v>
      </c>
      <c r="G876" s="29">
        <v>41822</v>
      </c>
      <c r="H876" s="30">
        <v>0.43136674000000003</v>
      </c>
      <c r="L876" s="23">
        <v>41863</v>
      </c>
      <c r="M876" s="24" t="str">
        <f>[5]!YBHIST($L$1,L876,"LMMOAS","sec","")</f>
        <v>E</v>
      </c>
      <c r="N876" s="24">
        <v>104.058403</v>
      </c>
    </row>
    <row r="877" spans="1:14" x14ac:dyDescent="0.25">
      <c r="A877" s="23">
        <v>41864</v>
      </c>
      <c r="B877" s="99">
        <f t="shared" si="13"/>
        <v>109.106796</v>
      </c>
      <c r="C877" s="28">
        <f>VLOOKUP(RefiUniverseIOSOASTable[[#This Row],[Date]],G:H,2,0)</f>
        <v>0.42907292000000002</v>
      </c>
      <c r="G877" s="29">
        <v>41823</v>
      </c>
      <c r="H877" s="30">
        <v>0.41093170000000001</v>
      </c>
      <c r="L877" s="23">
        <v>41864</v>
      </c>
      <c r="M877" s="24" t="str">
        <f>[5]!YBHIST($L$1,L877,"LMMOAS","sec","")</f>
        <v>E</v>
      </c>
      <c r="N877" s="24">
        <v>109.106796</v>
      </c>
    </row>
    <row r="878" spans="1:14" x14ac:dyDescent="0.25">
      <c r="A878" s="23">
        <v>41865</v>
      </c>
      <c r="B878" s="99">
        <f t="shared" si="13"/>
        <v>108.1576</v>
      </c>
      <c r="C878" s="28">
        <f>VLOOKUP(RefiUniverseIOSOASTable[[#This Row],[Date]],G:H,2,0)</f>
        <v>0.45382107999999999</v>
      </c>
      <c r="G878" s="29">
        <v>41827</v>
      </c>
      <c r="H878" s="30">
        <v>0.41172782000000002</v>
      </c>
      <c r="L878" s="23">
        <v>41865</v>
      </c>
      <c r="M878" s="24" t="str">
        <f>[5]!YBHIST($L$1,L878,"LMMOAS","sec","")</f>
        <v>E</v>
      </c>
      <c r="N878" s="24">
        <v>108.1576</v>
      </c>
    </row>
    <row r="879" spans="1:14" x14ac:dyDescent="0.25">
      <c r="A879" s="23">
        <v>41866</v>
      </c>
      <c r="B879" s="99">
        <f t="shared" si="13"/>
        <v>116.62979900000001</v>
      </c>
      <c r="C879" s="28">
        <f>VLOOKUP(RefiUniverseIOSOASTable[[#This Row],[Date]],G:H,2,0)</f>
        <v>0.48130909999999999</v>
      </c>
      <c r="G879" s="29">
        <v>41828</v>
      </c>
      <c r="H879" s="30">
        <v>0.43317457999999998</v>
      </c>
      <c r="L879" s="23">
        <v>41866</v>
      </c>
      <c r="M879" s="24" t="str">
        <f>[5]!YBHIST($L$1,L879,"LMMOAS","sec","")</f>
        <v>E</v>
      </c>
      <c r="N879" s="24">
        <v>116.62979900000001</v>
      </c>
    </row>
    <row r="880" spans="1:14" x14ac:dyDescent="0.25">
      <c r="A880" s="23">
        <v>41869</v>
      </c>
      <c r="B880" s="99">
        <f t="shared" si="13"/>
        <v>110.25299800000001</v>
      </c>
      <c r="C880" s="28">
        <f>VLOOKUP(RefiUniverseIOSOASTable[[#This Row],[Date]],G:H,2,0)</f>
        <v>0.45382107999999999</v>
      </c>
      <c r="G880" s="29">
        <v>41829</v>
      </c>
      <c r="H880" s="30">
        <v>0.43286685000000003</v>
      </c>
      <c r="L880" s="23">
        <v>41869</v>
      </c>
      <c r="M880" s="24" t="str">
        <f>[5]!YBHIST($L$1,L880,"LMMOAS","sec","")</f>
        <v>E</v>
      </c>
      <c r="N880" s="24">
        <v>110.25299800000001</v>
      </c>
    </row>
    <row r="881" spans="1:14" x14ac:dyDescent="0.25">
      <c r="A881" s="23">
        <v>41870</v>
      </c>
      <c r="B881" s="99">
        <f t="shared" si="13"/>
        <v>105.605698</v>
      </c>
      <c r="C881" s="28">
        <f>VLOOKUP(RefiUniverseIOSOASTable[[#This Row],[Date]],G:H,2,0)</f>
        <v>0.42878651000000001</v>
      </c>
      <c r="G881" s="29">
        <v>41830</v>
      </c>
      <c r="H881" s="30">
        <v>0.43395355000000002</v>
      </c>
      <c r="L881" s="23">
        <v>41870</v>
      </c>
      <c r="M881" s="24" t="str">
        <f>[5]!YBHIST($L$1,L881,"LMMOAS","sec","")</f>
        <v>E</v>
      </c>
      <c r="N881" s="24">
        <v>105.605698</v>
      </c>
    </row>
    <row r="882" spans="1:14" x14ac:dyDescent="0.25">
      <c r="A882" s="23">
        <v>41871</v>
      </c>
      <c r="B882" s="99">
        <f t="shared" si="13"/>
        <v>88.675597999999994</v>
      </c>
      <c r="C882" s="28">
        <f>VLOOKUP(RefiUniverseIOSOASTable[[#This Row],[Date]],G:H,2,0)</f>
        <v>0.42821244000000003</v>
      </c>
      <c r="G882" s="29">
        <v>41831</v>
      </c>
      <c r="H882" s="30">
        <v>0.43546383</v>
      </c>
      <c r="L882" s="23">
        <v>41871</v>
      </c>
      <c r="M882" s="24" t="str">
        <f>[5]!YBHIST($L$1,L882,"LMMOAS","sec","")</f>
        <v>E</v>
      </c>
      <c r="N882" s="24">
        <v>88.675597999999994</v>
      </c>
    </row>
    <row r="883" spans="1:14" x14ac:dyDescent="0.25">
      <c r="A883" s="23">
        <v>41872</v>
      </c>
      <c r="B883" s="99">
        <f t="shared" si="13"/>
        <v>89.909401000000003</v>
      </c>
      <c r="C883" s="28">
        <f>VLOOKUP(RefiUniverseIOSOASTable[[#This Row],[Date]],G:H,2,0)</f>
        <v>0.45267397999999998</v>
      </c>
      <c r="G883" s="29">
        <v>41834</v>
      </c>
      <c r="H883" s="30">
        <v>0.43269594</v>
      </c>
      <c r="L883" s="23">
        <v>41872</v>
      </c>
      <c r="M883" s="24" t="str">
        <f>[5]!YBHIST($L$1,L883,"LMMOAS","sec","")</f>
        <v>E</v>
      </c>
      <c r="N883" s="24">
        <v>89.909401000000003</v>
      </c>
    </row>
    <row r="884" spans="1:14" x14ac:dyDescent="0.25">
      <c r="A884" s="23">
        <v>41873</v>
      </c>
      <c r="B884" s="99">
        <f t="shared" si="13"/>
        <v>86.631798000000003</v>
      </c>
      <c r="C884" s="28">
        <f>VLOOKUP(RefiUniverseIOSOASTable[[#This Row],[Date]],G:H,2,0)</f>
        <v>0.45382170999999999</v>
      </c>
      <c r="G884" s="29">
        <v>41835</v>
      </c>
      <c r="H884" s="30">
        <v>0.43136736999999997</v>
      </c>
      <c r="L884" s="23">
        <v>41873</v>
      </c>
      <c r="M884" s="24" t="str">
        <f>[5]!YBHIST($L$1,L884,"LMMOAS","sec","")</f>
        <v>E</v>
      </c>
      <c r="N884" s="24">
        <v>86.631798000000003</v>
      </c>
    </row>
    <row r="885" spans="1:14" x14ac:dyDescent="0.25">
      <c r="A885" s="23">
        <v>41876</v>
      </c>
      <c r="B885" s="99">
        <f t="shared" si="13"/>
        <v>95.046599999999998</v>
      </c>
      <c r="C885" s="28">
        <f>VLOOKUP(RefiUniverseIOSOASTable[[#This Row],[Date]],G:H,2,0)</f>
        <v>0.45491949999999998</v>
      </c>
      <c r="G885" s="29">
        <v>41836</v>
      </c>
      <c r="H885" s="30">
        <v>0.43269318000000001</v>
      </c>
      <c r="L885" s="23">
        <v>41876</v>
      </c>
      <c r="M885" s="24" t="str">
        <f>[5]!YBHIST($L$1,L885,"LMMOAS","sec","")</f>
        <v>E</v>
      </c>
      <c r="N885" s="24">
        <v>95.046599999999998</v>
      </c>
    </row>
    <row r="886" spans="1:14" x14ac:dyDescent="0.25">
      <c r="A886" s="23">
        <v>41877</v>
      </c>
      <c r="B886" s="99">
        <f t="shared" si="13"/>
        <v>98.602097000000001</v>
      </c>
      <c r="C886" s="28">
        <f>VLOOKUP(RefiUniverseIOSOASTable[[#This Row],[Date]],G:H,2,0)</f>
        <v>0.45529130000000001</v>
      </c>
      <c r="G886" s="29">
        <v>41837</v>
      </c>
      <c r="H886" s="30">
        <v>0.45830544000000001</v>
      </c>
      <c r="L886" s="23">
        <v>41877</v>
      </c>
      <c r="M886" s="24" t="str">
        <f>[5]!YBHIST($L$1,L886,"LMMOAS","sec","")</f>
        <v>E</v>
      </c>
      <c r="N886" s="24">
        <v>98.602097000000001</v>
      </c>
    </row>
    <row r="887" spans="1:14" x14ac:dyDescent="0.25">
      <c r="A887" s="23">
        <v>41878</v>
      </c>
      <c r="B887" s="99">
        <f t="shared" si="13"/>
        <v>104.55940200000001</v>
      </c>
      <c r="C887" s="28">
        <f>VLOOKUP(RefiUniverseIOSOASTable[[#This Row],[Date]],G:H,2,0)</f>
        <v>0.45706305000000003</v>
      </c>
      <c r="G887" s="29">
        <v>41838</v>
      </c>
      <c r="H887" s="30">
        <v>0.45851024000000001</v>
      </c>
      <c r="L887" s="23">
        <v>41878</v>
      </c>
      <c r="M887" s="24" t="str">
        <f>[5]!YBHIST($L$1,L887,"LMMOAS","sec","")</f>
        <v>E</v>
      </c>
      <c r="N887" s="24">
        <v>104.55940200000001</v>
      </c>
    </row>
    <row r="888" spans="1:14" x14ac:dyDescent="0.25">
      <c r="A888" s="23">
        <v>41879</v>
      </c>
      <c r="B888" s="99">
        <f t="shared" si="13"/>
        <v>103.3377</v>
      </c>
      <c r="C888" s="28">
        <f>VLOOKUP(RefiUniverseIOSOASTable[[#This Row],[Date]],G:H,2,0)</f>
        <v>0.48363371999999999</v>
      </c>
      <c r="G888" s="29">
        <v>41841</v>
      </c>
      <c r="H888" s="30">
        <v>0.45863689000000002</v>
      </c>
      <c r="L888" s="23">
        <v>41879</v>
      </c>
      <c r="M888" s="24" t="str">
        <f>[5]!YBHIST($L$1,L888,"LMMOAS","sec","")</f>
        <v>E</v>
      </c>
      <c r="N888" s="24">
        <v>103.3377</v>
      </c>
    </row>
    <row r="889" spans="1:14" x14ac:dyDescent="0.25">
      <c r="A889" s="23">
        <v>41880</v>
      </c>
      <c r="B889" s="99">
        <f t="shared" si="13"/>
        <v>103.197998</v>
      </c>
      <c r="C889" s="28">
        <f>VLOOKUP(RefiUniverseIOSOASTable[[#This Row],[Date]],G:H,2,0)</f>
        <v>0.48351285999999999</v>
      </c>
      <c r="G889" s="29">
        <v>41842</v>
      </c>
      <c r="H889" s="30">
        <v>0.46005504000000003</v>
      </c>
      <c r="L889" s="23">
        <v>41880</v>
      </c>
      <c r="M889" s="24" t="str">
        <f>[5]!YBHIST($L$1,L889,"LMMOAS","sec","")</f>
        <v>E</v>
      </c>
      <c r="N889" s="24">
        <v>103.197998</v>
      </c>
    </row>
    <row r="890" spans="1:14" x14ac:dyDescent="0.25">
      <c r="A890" s="23">
        <v>41884</v>
      </c>
      <c r="B890" s="99">
        <f t="shared" si="13"/>
        <v>82.661300999999995</v>
      </c>
      <c r="C890" s="28">
        <f>VLOOKUP(RefiUniverseIOSOASTable[[#This Row],[Date]],G:H,2,0)</f>
        <v>0.44849515000000001</v>
      </c>
      <c r="G890" s="29">
        <v>41843</v>
      </c>
      <c r="H890" s="30">
        <v>0.43317457999999998</v>
      </c>
      <c r="L890" s="23">
        <v>41884</v>
      </c>
      <c r="M890" s="24" t="str">
        <f>[5]!YBHIST($L$1,L890,"LMMOAS","sec","")</f>
        <v>E</v>
      </c>
      <c r="N890" s="24">
        <v>82.661300999999995</v>
      </c>
    </row>
    <row r="891" spans="1:14" x14ac:dyDescent="0.25">
      <c r="A891" s="23">
        <v>41885</v>
      </c>
      <c r="B891" s="99">
        <f t="shared" si="13"/>
        <v>75.352303000000006</v>
      </c>
      <c r="C891" s="28">
        <f>VLOOKUP(RefiUniverseIOSOASTable[[#This Row],[Date]],G:H,2,0)</f>
        <v>0.44608968999999998</v>
      </c>
      <c r="G891" s="29">
        <v>41844</v>
      </c>
      <c r="H891" s="30">
        <v>0.41032958000000003</v>
      </c>
      <c r="L891" s="23">
        <v>41885</v>
      </c>
      <c r="M891" s="24" t="str">
        <f>[5]!YBHIST($L$1,L891,"LMMOAS","sec","")</f>
        <v>E</v>
      </c>
      <c r="N891" s="24">
        <v>75.352303000000006</v>
      </c>
    </row>
    <row r="892" spans="1:14" x14ac:dyDescent="0.25">
      <c r="A892" s="23">
        <v>41886</v>
      </c>
      <c r="B892" s="99">
        <f t="shared" si="13"/>
        <v>67.133101999999994</v>
      </c>
      <c r="C892" s="28">
        <f>VLOOKUP(RefiUniverseIOSOASTable[[#This Row],[Date]],G:H,2,0)</f>
        <v>0.42109877000000001</v>
      </c>
      <c r="G892" s="29">
        <v>41845</v>
      </c>
      <c r="H892" s="30">
        <v>0.43287892</v>
      </c>
      <c r="L892" s="23">
        <v>41886</v>
      </c>
      <c r="M892" s="24" t="str">
        <f>[5]!YBHIST($L$1,L892,"LMMOAS","sec","")</f>
        <v>E</v>
      </c>
      <c r="N892" s="24">
        <v>67.133101999999994</v>
      </c>
    </row>
    <row r="893" spans="1:14" x14ac:dyDescent="0.25">
      <c r="A893" s="23">
        <v>41887</v>
      </c>
      <c r="B893" s="99">
        <f t="shared" si="13"/>
        <v>69.892196999999996</v>
      </c>
      <c r="C893" s="28">
        <f>VLOOKUP(RefiUniverseIOSOASTable[[#This Row],[Date]],G:H,2,0)</f>
        <v>0.41991768000000002</v>
      </c>
      <c r="G893" s="29">
        <v>41848</v>
      </c>
      <c r="H893" s="30">
        <v>0.43154252999999998</v>
      </c>
      <c r="L893" s="23">
        <v>41887</v>
      </c>
      <c r="M893" s="24" t="str">
        <f>[5]!YBHIST($L$1,L893,"LMMOAS","sec","")</f>
        <v>E</v>
      </c>
      <c r="N893" s="24">
        <v>69.892196999999996</v>
      </c>
    </row>
    <row r="894" spans="1:14" x14ac:dyDescent="0.25">
      <c r="A894" s="23">
        <v>41890</v>
      </c>
      <c r="B894" s="99">
        <f t="shared" si="13"/>
        <v>61.777000000000001</v>
      </c>
      <c r="C894" s="28">
        <f>VLOOKUP(RefiUniverseIOSOASTable[[#This Row],[Date]],G:H,2,0)</f>
        <v>0.41963017000000002</v>
      </c>
      <c r="G894" s="29">
        <v>41849</v>
      </c>
      <c r="H894" s="30">
        <v>0.43337641999999998</v>
      </c>
      <c r="L894" s="23">
        <v>41890</v>
      </c>
      <c r="M894" s="24" t="str">
        <f>[5]!YBHIST($L$1,L894,"LMMOAS","sec","")</f>
        <v>E</v>
      </c>
      <c r="N894" s="24">
        <v>61.777000000000001</v>
      </c>
    </row>
    <row r="895" spans="1:14" x14ac:dyDescent="0.25">
      <c r="A895" s="23">
        <v>41891</v>
      </c>
      <c r="B895" s="99">
        <f t="shared" si="13"/>
        <v>51.615600999999998</v>
      </c>
      <c r="C895" s="28">
        <f>VLOOKUP(RefiUniverseIOSOASTable[[#This Row],[Date]],G:H,2,0)</f>
        <v>0.39831886</v>
      </c>
      <c r="G895" s="29">
        <v>41850</v>
      </c>
      <c r="H895" s="30">
        <v>0.41165454000000001</v>
      </c>
      <c r="L895" s="23">
        <v>41891</v>
      </c>
      <c r="M895" s="24" t="str">
        <f>[5]!YBHIST($L$1,L895,"LMMOAS","sec","")</f>
        <v>E</v>
      </c>
      <c r="N895" s="24">
        <v>51.615600999999998</v>
      </c>
    </row>
    <row r="896" spans="1:14" x14ac:dyDescent="0.25">
      <c r="A896" s="23">
        <v>41892</v>
      </c>
      <c r="B896" s="99">
        <f t="shared" si="13"/>
        <v>55.197701000000002</v>
      </c>
      <c r="C896" s="28">
        <f>VLOOKUP(RefiUniverseIOSOASTable[[#This Row],[Date]],G:H,2,0)</f>
        <v>0.41963038000000003</v>
      </c>
      <c r="G896" s="29">
        <v>41851</v>
      </c>
      <c r="H896" s="30">
        <v>0.41102446999999998</v>
      </c>
      <c r="L896" s="23">
        <v>41892</v>
      </c>
      <c r="M896" s="24" t="str">
        <f>[5]!YBHIST($L$1,L896,"LMMOAS","sec","")</f>
        <v>E</v>
      </c>
      <c r="N896" s="24">
        <v>55.197701000000002</v>
      </c>
    </row>
    <row r="897" spans="1:14" x14ac:dyDescent="0.25">
      <c r="A897" s="23">
        <v>41893</v>
      </c>
      <c r="B897" s="99">
        <f t="shared" si="13"/>
        <v>59.698002000000002</v>
      </c>
      <c r="C897" s="28">
        <f>VLOOKUP(RefiUniverseIOSOASTable[[#This Row],[Date]],G:H,2,0)</f>
        <v>0.41963078999999998</v>
      </c>
      <c r="G897" s="29">
        <v>41852</v>
      </c>
      <c r="H897" s="30">
        <v>0.42648581000000002</v>
      </c>
      <c r="L897" s="23">
        <v>41893</v>
      </c>
      <c r="M897" s="24" t="str">
        <f>[5]!YBHIST($L$1,L897,"LMMOAS","sec","")</f>
        <v>E</v>
      </c>
      <c r="N897" s="24">
        <v>59.698002000000002</v>
      </c>
    </row>
    <row r="898" spans="1:14" x14ac:dyDescent="0.25">
      <c r="A898" s="23">
        <v>41894</v>
      </c>
      <c r="B898" s="99">
        <f t="shared" si="13"/>
        <v>57.912998000000002</v>
      </c>
      <c r="C898" s="28">
        <f>VLOOKUP(RefiUniverseIOSOASTable[[#This Row],[Date]],G:H,2,0)</f>
        <v>0.39536146999999999</v>
      </c>
      <c r="G898" s="29">
        <v>41855</v>
      </c>
      <c r="H898" s="30">
        <v>0.42756912000000002</v>
      </c>
      <c r="L898" s="23">
        <v>41894</v>
      </c>
      <c r="M898" s="24" t="str">
        <f>[5]!YBHIST($L$1,L898,"LMMOAS","sec","")</f>
        <v>E</v>
      </c>
      <c r="N898" s="24">
        <v>57.912998000000002</v>
      </c>
    </row>
    <row r="899" spans="1:14" x14ac:dyDescent="0.25">
      <c r="A899" s="23">
        <v>41897</v>
      </c>
      <c r="B899" s="99">
        <f t="shared" ref="B899:B962" si="14">VLOOKUP(A899,L:N,3,0)</f>
        <v>60.424702000000003</v>
      </c>
      <c r="C899" s="28">
        <f>VLOOKUP(RefiUniverseIOSOASTable[[#This Row],[Date]],G:H,2,0)</f>
        <v>0.39678781000000002</v>
      </c>
      <c r="G899" s="29">
        <v>41856</v>
      </c>
      <c r="H899" s="30">
        <v>0.42757079999999997</v>
      </c>
      <c r="L899" s="23">
        <v>41897</v>
      </c>
      <c r="M899" s="24" t="str">
        <f>[5]!YBHIST($L$1,L899,"LMMOAS","sec","")</f>
        <v>E</v>
      </c>
      <c r="N899" s="24">
        <v>60.424702000000003</v>
      </c>
    </row>
    <row r="900" spans="1:14" x14ac:dyDescent="0.25">
      <c r="A900" s="23">
        <v>41898</v>
      </c>
      <c r="B900" s="99">
        <f t="shared" si="14"/>
        <v>65.184402000000006</v>
      </c>
      <c r="C900" s="28">
        <f>VLOOKUP(RefiUniverseIOSOASTable[[#This Row],[Date]],G:H,2,0)</f>
        <v>0.39654589000000001</v>
      </c>
      <c r="G900" s="29">
        <v>41857</v>
      </c>
      <c r="H900" s="30">
        <v>0.42528603999999998</v>
      </c>
      <c r="L900" s="23">
        <v>41898</v>
      </c>
      <c r="M900" s="24" t="str">
        <f>[5]!YBHIST($L$1,L900,"LMMOAS","sec","")</f>
        <v>E</v>
      </c>
      <c r="N900" s="24">
        <v>65.184402000000006</v>
      </c>
    </row>
    <row r="901" spans="1:14" x14ac:dyDescent="0.25">
      <c r="A901" s="23">
        <v>41899</v>
      </c>
      <c r="B901" s="99">
        <f t="shared" si="14"/>
        <v>65.024497999999994</v>
      </c>
      <c r="C901" s="28">
        <f>VLOOKUP(RefiUniverseIOSOASTable[[#This Row],[Date]],G:H,2,0)</f>
        <v>0.39455763999999999</v>
      </c>
      <c r="G901" s="29">
        <v>41858</v>
      </c>
      <c r="H901" s="30">
        <v>0.42800996000000002</v>
      </c>
      <c r="L901" s="23">
        <v>41899</v>
      </c>
      <c r="M901" s="24" t="str">
        <f>[5]!YBHIST($L$1,L901,"LMMOAS","sec","")</f>
        <v>E</v>
      </c>
      <c r="N901" s="24">
        <v>65.024497999999994</v>
      </c>
    </row>
    <row r="902" spans="1:14" x14ac:dyDescent="0.25">
      <c r="A902" s="23">
        <v>41900</v>
      </c>
      <c r="B902" s="99">
        <f t="shared" si="14"/>
        <v>62.039299</v>
      </c>
      <c r="C902" s="28">
        <f>VLOOKUP(RefiUniverseIOSOASTable[[#This Row],[Date]],G:H,2,0)</f>
        <v>0.37662551999999999</v>
      </c>
      <c r="G902" s="29">
        <v>41859</v>
      </c>
      <c r="H902" s="30">
        <v>0.42878714000000001</v>
      </c>
      <c r="L902" s="23">
        <v>41900</v>
      </c>
      <c r="M902" s="24" t="str">
        <f>[5]!YBHIST($L$1,L902,"LMMOAS","sec","")</f>
        <v>E</v>
      </c>
      <c r="N902" s="24">
        <v>62.039299</v>
      </c>
    </row>
    <row r="903" spans="1:14" x14ac:dyDescent="0.25">
      <c r="A903" s="23">
        <v>41901</v>
      </c>
      <c r="B903" s="99">
        <f t="shared" si="14"/>
        <v>61.303199999999997</v>
      </c>
      <c r="C903" s="28">
        <f>VLOOKUP(RefiUniverseIOSOASTable[[#This Row],[Date]],G:H,2,0)</f>
        <v>0.39709302000000002</v>
      </c>
      <c r="G903" s="29">
        <v>41862</v>
      </c>
      <c r="H903" s="30">
        <v>0.42800849000000002</v>
      </c>
      <c r="L903" s="23">
        <v>41901</v>
      </c>
      <c r="M903" s="24" t="str">
        <f>[5]!YBHIST($L$1,L903,"LMMOAS","sec","")</f>
        <v>E</v>
      </c>
      <c r="N903" s="24">
        <v>61.303199999999997</v>
      </c>
    </row>
    <row r="904" spans="1:14" x14ac:dyDescent="0.25">
      <c r="A904" s="23">
        <v>41904</v>
      </c>
      <c r="B904" s="99">
        <f t="shared" si="14"/>
        <v>66.966697999999994</v>
      </c>
      <c r="C904" s="28">
        <f>VLOOKUP(RefiUniverseIOSOASTable[[#This Row],[Date]],G:H,2,0)</f>
        <v>0.39846292999999999</v>
      </c>
      <c r="G904" s="29">
        <v>41863</v>
      </c>
      <c r="H904" s="30">
        <v>0.42707982</v>
      </c>
      <c r="L904" s="23">
        <v>41904</v>
      </c>
      <c r="M904" s="24" t="str">
        <f>[5]!YBHIST($L$1,L904,"LMMOAS","sec","")</f>
        <v>E</v>
      </c>
      <c r="N904" s="24">
        <v>66.966697999999994</v>
      </c>
    </row>
    <row r="905" spans="1:14" x14ac:dyDescent="0.25">
      <c r="A905" s="23">
        <v>41905</v>
      </c>
      <c r="B905" s="99">
        <f t="shared" si="14"/>
        <v>67.309997999999993</v>
      </c>
      <c r="C905" s="28">
        <f>VLOOKUP(RefiUniverseIOSOASTable[[#This Row],[Date]],G:H,2,0)</f>
        <v>0.41974801</v>
      </c>
      <c r="G905" s="29">
        <v>41864</v>
      </c>
      <c r="H905" s="30">
        <v>0.42907292000000002</v>
      </c>
      <c r="L905" s="23">
        <v>41905</v>
      </c>
      <c r="M905" s="24" t="str">
        <f>[5]!YBHIST($L$1,L905,"LMMOAS","sec","")</f>
        <v>E</v>
      </c>
      <c r="N905" s="24">
        <v>67.309997999999993</v>
      </c>
    </row>
    <row r="906" spans="1:14" x14ac:dyDescent="0.25">
      <c r="A906" s="23">
        <v>41906</v>
      </c>
      <c r="B906" s="99">
        <f t="shared" si="14"/>
        <v>55.375098999999999</v>
      </c>
      <c r="C906" s="28">
        <f>VLOOKUP(RefiUniverseIOSOASTable[[#This Row],[Date]],G:H,2,0)</f>
        <v>0.39848313000000002</v>
      </c>
      <c r="G906" s="29">
        <v>41865</v>
      </c>
      <c r="H906" s="30">
        <v>0.45382107999999999</v>
      </c>
      <c r="L906" s="23">
        <v>41906</v>
      </c>
      <c r="M906" s="24" t="str">
        <f>[5]!YBHIST($L$1,L906,"LMMOAS","sec","")</f>
        <v>E</v>
      </c>
      <c r="N906" s="24">
        <v>55.375098999999999</v>
      </c>
    </row>
    <row r="907" spans="1:14" x14ac:dyDescent="0.25">
      <c r="A907" s="23">
        <v>41907</v>
      </c>
      <c r="B907" s="99">
        <f t="shared" si="14"/>
        <v>57.530498999999999</v>
      </c>
      <c r="C907" s="28">
        <f>VLOOKUP(RefiUniverseIOSOASTable[[#This Row],[Date]],G:H,2,0)</f>
        <v>0.42139586000000001</v>
      </c>
      <c r="G907" s="29">
        <v>41866</v>
      </c>
      <c r="H907" s="30">
        <v>0.48130909999999999</v>
      </c>
      <c r="L907" s="23">
        <v>41907</v>
      </c>
      <c r="M907" s="24" t="str">
        <f>[5]!YBHIST($L$1,L907,"LMMOAS","sec","")</f>
        <v>E</v>
      </c>
      <c r="N907" s="24">
        <v>57.530498999999999</v>
      </c>
    </row>
    <row r="908" spans="1:14" x14ac:dyDescent="0.25">
      <c r="A908" s="23">
        <v>41908</v>
      </c>
      <c r="B908" s="99">
        <f t="shared" si="14"/>
        <v>52.395000000000003</v>
      </c>
      <c r="C908" s="28">
        <f>VLOOKUP(RefiUniverseIOSOASTable[[#This Row],[Date]],G:H,2,0)</f>
        <v>0.41991706000000001</v>
      </c>
      <c r="G908" s="29">
        <v>41869</v>
      </c>
      <c r="H908" s="30">
        <v>0.45382107999999999</v>
      </c>
      <c r="L908" s="23">
        <v>41908</v>
      </c>
      <c r="M908" s="24" t="str">
        <f>[5]!YBHIST($L$1,L908,"LMMOAS","sec","")</f>
        <v>E</v>
      </c>
      <c r="N908" s="24">
        <v>52.395000000000003</v>
      </c>
    </row>
    <row r="909" spans="1:14" x14ac:dyDescent="0.25">
      <c r="A909" s="23">
        <v>41911</v>
      </c>
      <c r="B909" s="99">
        <f t="shared" si="14"/>
        <v>54.091301000000001</v>
      </c>
      <c r="C909" s="28">
        <f>VLOOKUP(RefiUniverseIOSOASTable[[#This Row],[Date]],G:H,2,0)</f>
        <v>0.42184825999999997</v>
      </c>
      <c r="G909" s="29">
        <v>41870</v>
      </c>
      <c r="H909" s="30">
        <v>0.42878651000000001</v>
      </c>
      <c r="L909" s="23">
        <v>41911</v>
      </c>
      <c r="M909" s="24" t="str">
        <f>[5]!YBHIST($L$1,L909,"LMMOAS","sec","")</f>
        <v>E</v>
      </c>
      <c r="N909" s="24">
        <v>54.091301000000001</v>
      </c>
    </row>
    <row r="910" spans="1:14" x14ac:dyDescent="0.25">
      <c r="A910" s="23">
        <v>41912</v>
      </c>
      <c r="B910" s="99">
        <f t="shared" si="14"/>
        <v>57.844501000000001</v>
      </c>
      <c r="C910" s="28">
        <f>VLOOKUP(RefiUniverseIOSOASTable[[#This Row],[Date]],G:H,2,0)</f>
        <v>0.42006175000000001</v>
      </c>
      <c r="G910" s="29">
        <v>41871</v>
      </c>
      <c r="H910" s="30">
        <v>0.42821244000000003</v>
      </c>
      <c r="L910" s="23">
        <v>41912</v>
      </c>
      <c r="M910" s="24" t="str">
        <f>[5]!YBHIST($L$1,L910,"LMMOAS","sec","")</f>
        <v>E</v>
      </c>
      <c r="N910" s="24">
        <v>57.844501000000001</v>
      </c>
    </row>
    <row r="911" spans="1:14" x14ac:dyDescent="0.25">
      <c r="A911" s="23">
        <v>41913</v>
      </c>
      <c r="B911" s="99">
        <f t="shared" si="14"/>
        <v>60.775199999999998</v>
      </c>
      <c r="C911" s="28">
        <f>VLOOKUP(RefiUniverseIOSOASTable[[#This Row],[Date]],G:H,2,0)</f>
        <v>0.44027937</v>
      </c>
      <c r="G911" s="29">
        <v>41872</v>
      </c>
      <c r="H911" s="30">
        <v>0.45267397999999998</v>
      </c>
      <c r="L911" s="23">
        <v>41913</v>
      </c>
      <c r="M911" s="24" t="str">
        <f>[5]!YBHIST($L$1,L911,"LMMOAS","sec","")</f>
        <v>E</v>
      </c>
      <c r="N911" s="24">
        <v>60.775199999999998</v>
      </c>
    </row>
    <row r="912" spans="1:14" x14ac:dyDescent="0.25">
      <c r="A912" s="23">
        <v>41914</v>
      </c>
      <c r="B912" s="99">
        <f t="shared" si="14"/>
        <v>57.563499</v>
      </c>
      <c r="C912" s="28">
        <f>VLOOKUP(RefiUniverseIOSOASTable[[#This Row],[Date]],G:H,2,0)</f>
        <v>0.43859584000000001</v>
      </c>
      <c r="G912" s="29">
        <v>41873</v>
      </c>
      <c r="H912" s="30">
        <v>0.45382170999999999</v>
      </c>
      <c r="L912" s="23">
        <v>41914</v>
      </c>
      <c r="M912" s="24" t="str">
        <f>[5]!YBHIST($L$1,L912,"LMMOAS","sec","")</f>
        <v>E</v>
      </c>
      <c r="N912" s="24">
        <v>57.563499</v>
      </c>
    </row>
    <row r="913" spans="1:14" x14ac:dyDescent="0.25">
      <c r="A913" s="23">
        <v>41915</v>
      </c>
      <c r="B913" s="99">
        <f t="shared" si="14"/>
        <v>44.713402000000002</v>
      </c>
      <c r="C913" s="28">
        <f>VLOOKUP(RefiUniverseIOSOASTable[[#This Row],[Date]],G:H,2,0)</f>
        <v>0.43803797</v>
      </c>
      <c r="G913" s="29">
        <v>41876</v>
      </c>
      <c r="H913" s="30">
        <v>0.45491949999999998</v>
      </c>
      <c r="L913" s="23">
        <v>41915</v>
      </c>
      <c r="M913" s="24" t="str">
        <f>[5]!YBHIST($L$1,L913,"LMMOAS","sec","")</f>
        <v>E</v>
      </c>
      <c r="N913" s="24">
        <v>44.713402000000002</v>
      </c>
    </row>
    <row r="914" spans="1:14" x14ac:dyDescent="0.25">
      <c r="A914" s="23">
        <v>41918</v>
      </c>
      <c r="B914" s="99">
        <f t="shared" si="14"/>
        <v>55.427399000000001</v>
      </c>
      <c r="C914" s="28">
        <f>VLOOKUP(RefiUniverseIOSOASTable[[#This Row],[Date]],G:H,2,0)</f>
        <v>0.44023575999999998</v>
      </c>
      <c r="G914" s="29">
        <v>41877</v>
      </c>
      <c r="H914" s="30">
        <v>0.45529130000000001</v>
      </c>
      <c r="L914" s="23">
        <v>41918</v>
      </c>
      <c r="M914" s="24" t="str">
        <f>[5]!YBHIST($L$1,L914,"LMMOAS","sec","")</f>
        <v>E</v>
      </c>
      <c r="N914" s="24">
        <v>55.427399000000001</v>
      </c>
    </row>
    <row r="915" spans="1:14" x14ac:dyDescent="0.25">
      <c r="A915" s="23">
        <v>41919</v>
      </c>
      <c r="B915" s="99">
        <f t="shared" si="14"/>
        <v>66.460601999999994</v>
      </c>
      <c r="C915" s="28">
        <f>VLOOKUP(RefiUniverseIOSOASTable[[#This Row],[Date]],G:H,2,0)</f>
        <v>0.47029441999999999</v>
      </c>
      <c r="G915" s="29">
        <v>41878</v>
      </c>
      <c r="H915" s="30">
        <v>0.45706305000000003</v>
      </c>
      <c r="L915" s="23">
        <v>41919</v>
      </c>
      <c r="M915" s="24" t="str">
        <f>[5]!YBHIST($L$1,L915,"LMMOAS","sec","")</f>
        <v>E</v>
      </c>
      <c r="N915" s="24">
        <v>66.460601999999994</v>
      </c>
    </row>
    <row r="916" spans="1:14" x14ac:dyDescent="0.25">
      <c r="A916" s="23">
        <v>41920</v>
      </c>
      <c r="B916" s="99">
        <f t="shared" si="14"/>
        <v>86.840401</v>
      </c>
      <c r="C916" s="28">
        <f>VLOOKUP(RefiUniverseIOSOASTable[[#This Row],[Date]],G:H,2,0)</f>
        <v>0.47037006999999997</v>
      </c>
      <c r="G916" s="29">
        <v>41879</v>
      </c>
      <c r="H916" s="30">
        <v>0.48363371999999999</v>
      </c>
      <c r="L916" s="23">
        <v>41920</v>
      </c>
      <c r="M916" s="24" t="str">
        <f>[5]!YBHIST($L$1,L916,"LMMOAS","sec","")</f>
        <v>E</v>
      </c>
      <c r="N916" s="24">
        <v>86.840401</v>
      </c>
    </row>
    <row r="917" spans="1:14" x14ac:dyDescent="0.25">
      <c r="A917" s="23">
        <v>41921</v>
      </c>
      <c r="B917" s="99">
        <f t="shared" si="14"/>
        <v>83.510802999999996</v>
      </c>
      <c r="C917" s="28">
        <f>VLOOKUP(RefiUniverseIOSOASTable[[#This Row],[Date]],G:H,2,0)</f>
        <v>0.47029277000000003</v>
      </c>
      <c r="G917" s="29">
        <v>41880</v>
      </c>
      <c r="H917" s="30">
        <v>0.48351285999999999</v>
      </c>
      <c r="L917" s="23">
        <v>41921</v>
      </c>
      <c r="M917" s="24" t="str">
        <f>[5]!YBHIST($L$1,L917,"LMMOAS","sec","")</f>
        <v>E</v>
      </c>
      <c r="N917" s="24">
        <v>83.510802999999996</v>
      </c>
    </row>
    <row r="918" spans="1:14" x14ac:dyDescent="0.25">
      <c r="A918" s="23">
        <v>41922</v>
      </c>
      <c r="B918" s="99">
        <f t="shared" si="14"/>
        <v>91.129897999999997</v>
      </c>
      <c r="C918" s="28">
        <f>VLOOKUP(RefiUniverseIOSOASTable[[#This Row],[Date]],G:H,2,0)</f>
        <v>0.47037068999999998</v>
      </c>
      <c r="G918" s="29">
        <v>41884</v>
      </c>
      <c r="H918" s="30">
        <v>0.44849515000000001</v>
      </c>
      <c r="L918" s="23">
        <v>41922</v>
      </c>
      <c r="M918" s="24" t="str">
        <f>[5]!YBHIST($L$1,L918,"LMMOAS","sec","")</f>
        <v>E</v>
      </c>
      <c r="N918" s="24">
        <v>91.129897999999997</v>
      </c>
    </row>
    <row r="919" spans="1:14" x14ac:dyDescent="0.25">
      <c r="A919" s="23">
        <v>41926</v>
      </c>
      <c r="B919" s="99">
        <f t="shared" si="14"/>
        <v>117.275902</v>
      </c>
      <c r="C919" s="28">
        <f>VLOOKUP(RefiUniverseIOSOASTable[[#This Row],[Date]],G:H,2,0)</f>
        <v>0.50506119000000005</v>
      </c>
      <c r="G919" s="29">
        <v>41885</v>
      </c>
      <c r="H919" s="30">
        <v>0.44608968999999998</v>
      </c>
      <c r="L919" s="23">
        <v>41926</v>
      </c>
      <c r="M919" s="24" t="str">
        <f>[5]!YBHIST($L$1,L919,"LMMOAS","sec","")</f>
        <v>E</v>
      </c>
      <c r="N919" s="24">
        <v>117.275902</v>
      </c>
    </row>
    <row r="920" spans="1:14" x14ac:dyDescent="0.25">
      <c r="A920" s="23">
        <v>41927</v>
      </c>
      <c r="B920" s="99">
        <f t="shared" si="14"/>
        <v>132.67210399999999</v>
      </c>
      <c r="C920" s="28">
        <f>VLOOKUP(RefiUniverseIOSOASTable[[#This Row],[Date]],G:H,2,0)</f>
        <v>0.56860263</v>
      </c>
      <c r="G920" s="29">
        <v>41886</v>
      </c>
      <c r="H920" s="30">
        <v>0.42109877000000001</v>
      </c>
      <c r="L920" s="23">
        <v>41927</v>
      </c>
      <c r="M920" s="24" t="str">
        <f>[5]!YBHIST($L$1,L920,"LMMOAS","sec","")</f>
        <v>E</v>
      </c>
      <c r="N920" s="24">
        <v>132.67210399999999</v>
      </c>
    </row>
    <row r="921" spans="1:14" x14ac:dyDescent="0.25">
      <c r="A921" s="23">
        <v>41928</v>
      </c>
      <c r="B921" s="99">
        <f t="shared" si="14"/>
        <v>136.15679900000001</v>
      </c>
      <c r="C921" s="28">
        <f>VLOOKUP(RefiUniverseIOSOASTable[[#This Row],[Date]],G:H,2,0)</f>
        <v>0.53243096000000001</v>
      </c>
      <c r="G921" s="29">
        <v>41887</v>
      </c>
      <c r="H921" s="30">
        <v>0.41991768000000002</v>
      </c>
      <c r="L921" s="23">
        <v>41928</v>
      </c>
      <c r="M921" s="24" t="str">
        <f>[5]!YBHIST($L$1,L921,"LMMOAS","sec","")</f>
        <v>E</v>
      </c>
      <c r="N921" s="24">
        <v>136.15679900000001</v>
      </c>
    </row>
    <row r="922" spans="1:14" x14ac:dyDescent="0.25">
      <c r="A922" s="23">
        <v>41929</v>
      </c>
      <c r="B922" s="99">
        <f t="shared" si="14"/>
        <v>136.03630100000001</v>
      </c>
      <c r="C922" s="28">
        <f>VLOOKUP(RefiUniverseIOSOASTable[[#This Row],[Date]],G:H,2,0)</f>
        <v>0.50501364999999998</v>
      </c>
      <c r="G922" s="29">
        <v>41890</v>
      </c>
      <c r="H922" s="30">
        <v>0.41963017000000002</v>
      </c>
      <c r="L922" s="23">
        <v>41929</v>
      </c>
      <c r="M922" s="24" t="str">
        <f>[5]!YBHIST($L$1,L922,"LMMOAS","sec","")</f>
        <v>E</v>
      </c>
      <c r="N922" s="24">
        <v>136.03630100000001</v>
      </c>
    </row>
    <row r="923" spans="1:14" x14ac:dyDescent="0.25">
      <c r="A923" s="23">
        <v>41932</v>
      </c>
      <c r="B923" s="99">
        <f t="shared" si="14"/>
        <v>146.83329800000001</v>
      </c>
      <c r="C923" s="28">
        <f>VLOOKUP(RefiUniverseIOSOASTable[[#This Row],[Date]],G:H,2,0)</f>
        <v>0.53393838000000005</v>
      </c>
      <c r="G923" s="29">
        <v>41891</v>
      </c>
      <c r="H923" s="30">
        <v>0.39831886</v>
      </c>
      <c r="L923" s="23">
        <v>41932</v>
      </c>
      <c r="M923" s="24" t="str">
        <f>[5]!YBHIST($L$1,L923,"LMMOAS","sec","")</f>
        <v>E</v>
      </c>
      <c r="N923" s="24">
        <v>146.83329800000001</v>
      </c>
    </row>
    <row r="924" spans="1:14" x14ac:dyDescent="0.25">
      <c r="A924" s="23">
        <v>41933</v>
      </c>
      <c r="B924" s="99">
        <f t="shared" si="14"/>
        <v>151.90010100000001</v>
      </c>
      <c r="C924" s="28">
        <f>VLOOKUP(RefiUniverseIOSOASTable[[#This Row],[Date]],G:H,2,0)</f>
        <v>0.50513436</v>
      </c>
      <c r="G924" s="29">
        <v>41892</v>
      </c>
      <c r="H924" s="30">
        <v>0.41963038000000003</v>
      </c>
      <c r="L924" s="23">
        <v>41933</v>
      </c>
      <c r="M924" s="24" t="str">
        <f>[5]!YBHIST($L$1,L924,"LMMOAS","sec","")</f>
        <v>E</v>
      </c>
      <c r="N924" s="24">
        <v>151.90010100000001</v>
      </c>
    </row>
    <row r="925" spans="1:14" x14ac:dyDescent="0.25">
      <c r="A925" s="23">
        <v>41934</v>
      </c>
      <c r="B925" s="99">
        <f t="shared" si="14"/>
        <v>150.26139800000001</v>
      </c>
      <c r="C925" s="28">
        <f>VLOOKUP(RefiUniverseIOSOASTable[[#This Row],[Date]],G:H,2,0)</f>
        <v>0.53122075000000002</v>
      </c>
      <c r="G925" s="29">
        <v>41893</v>
      </c>
      <c r="H925" s="30">
        <v>0.41963078999999998</v>
      </c>
      <c r="L925" s="23">
        <v>41934</v>
      </c>
      <c r="M925" s="24" t="str">
        <f>[5]!YBHIST($L$1,L925,"LMMOAS","sec","")</f>
        <v>E</v>
      </c>
      <c r="N925" s="24">
        <v>150.26139800000001</v>
      </c>
    </row>
    <row r="926" spans="1:14" x14ac:dyDescent="0.25">
      <c r="A926" s="23">
        <v>41935</v>
      </c>
      <c r="B926" s="99">
        <f t="shared" si="14"/>
        <v>126.772903</v>
      </c>
      <c r="C926" s="28">
        <f>VLOOKUP(RefiUniverseIOSOASTable[[#This Row],[Date]],G:H,2,0)</f>
        <v>0.50248267000000002</v>
      </c>
      <c r="G926" s="29">
        <v>41894</v>
      </c>
      <c r="H926" s="30">
        <v>0.39536146999999999</v>
      </c>
      <c r="L926" s="23">
        <v>41935</v>
      </c>
      <c r="M926" s="24" t="str">
        <f>[5]!YBHIST($L$1,L926,"LMMOAS","sec","")</f>
        <v>E</v>
      </c>
      <c r="N926" s="24">
        <v>126.772903</v>
      </c>
    </row>
    <row r="927" spans="1:14" x14ac:dyDescent="0.25">
      <c r="A927" s="23">
        <v>41936</v>
      </c>
      <c r="B927" s="99">
        <f t="shared" si="14"/>
        <v>113.99430099999999</v>
      </c>
      <c r="C927" s="28">
        <f>VLOOKUP(RefiUniverseIOSOASTable[[#This Row],[Date]],G:H,2,0)</f>
        <v>0.50122286000000005</v>
      </c>
      <c r="G927" s="29">
        <v>41897</v>
      </c>
      <c r="H927" s="30">
        <v>0.39678781000000002</v>
      </c>
      <c r="L927" s="23">
        <v>41936</v>
      </c>
      <c r="M927" s="24" t="str">
        <f>[5]!YBHIST($L$1,L927,"LMMOAS","sec","")</f>
        <v>E</v>
      </c>
      <c r="N927" s="24">
        <v>113.99430099999999</v>
      </c>
    </row>
    <row r="928" spans="1:14" x14ac:dyDescent="0.25">
      <c r="A928" s="23">
        <v>41939</v>
      </c>
      <c r="B928" s="99">
        <f t="shared" si="14"/>
        <v>112.231697</v>
      </c>
      <c r="C928" s="28">
        <f>VLOOKUP(RefiUniverseIOSOASTable[[#This Row],[Date]],G:H,2,0)</f>
        <v>0.50262591000000001</v>
      </c>
      <c r="G928" s="29">
        <v>41898</v>
      </c>
      <c r="H928" s="30">
        <v>0.39654589000000001</v>
      </c>
      <c r="L928" s="23">
        <v>41939</v>
      </c>
      <c r="M928" s="24" t="str">
        <f>[5]!YBHIST($L$1,L928,"LMMOAS","sec","")</f>
        <v>E</v>
      </c>
      <c r="N928" s="24">
        <v>112.231697</v>
      </c>
    </row>
    <row r="929" spans="1:14" x14ac:dyDescent="0.25">
      <c r="A929" s="23">
        <v>41940</v>
      </c>
      <c r="B929" s="99">
        <f t="shared" si="14"/>
        <v>104.47489899999999</v>
      </c>
      <c r="C929" s="28">
        <f>VLOOKUP(RefiUniverseIOSOASTable[[#This Row],[Date]],G:H,2,0)</f>
        <v>0.50003394999999995</v>
      </c>
      <c r="G929" s="29">
        <v>41899</v>
      </c>
      <c r="H929" s="30">
        <v>0.39455763999999999</v>
      </c>
      <c r="L929" s="23">
        <v>41940</v>
      </c>
      <c r="M929" s="24" t="str">
        <f>[5]!YBHIST($L$1,L929,"LMMOAS","sec","")</f>
        <v>E</v>
      </c>
      <c r="N929" s="24">
        <v>104.47489899999999</v>
      </c>
    </row>
    <row r="930" spans="1:14" x14ac:dyDescent="0.25">
      <c r="A930" s="23">
        <v>41941</v>
      </c>
      <c r="B930" s="99">
        <f t="shared" si="14"/>
        <v>87.403503000000001</v>
      </c>
      <c r="C930" s="28">
        <f>VLOOKUP(RefiUniverseIOSOASTable[[#This Row],[Date]],G:H,2,0)</f>
        <v>0.47210299999999999</v>
      </c>
      <c r="G930" s="29">
        <v>41900</v>
      </c>
      <c r="H930" s="30">
        <v>0.37662551999999999</v>
      </c>
      <c r="L930" s="23">
        <v>41941</v>
      </c>
      <c r="M930" s="24" t="str">
        <f>[5]!YBHIST($L$1,L930,"LMMOAS","sec","")</f>
        <v>E</v>
      </c>
      <c r="N930" s="24">
        <v>87.403503000000001</v>
      </c>
    </row>
    <row r="931" spans="1:14" x14ac:dyDescent="0.25">
      <c r="A931" s="23">
        <v>41942</v>
      </c>
      <c r="B931" s="99">
        <f t="shared" si="14"/>
        <v>95.142700000000005</v>
      </c>
      <c r="C931" s="28">
        <f>VLOOKUP(RefiUniverseIOSOASTable[[#This Row],[Date]],G:H,2,0)</f>
        <v>0.49985557000000003</v>
      </c>
      <c r="G931" s="29">
        <v>41901</v>
      </c>
      <c r="H931" s="30">
        <v>0.39709302000000002</v>
      </c>
      <c r="L931" s="23">
        <v>41942</v>
      </c>
      <c r="M931" s="24" t="str">
        <f>[5]!YBHIST($L$1,L931,"LMMOAS","sec","")</f>
        <v>E</v>
      </c>
      <c r="N931" s="24">
        <v>95.142700000000005</v>
      </c>
    </row>
    <row r="932" spans="1:14" x14ac:dyDescent="0.25">
      <c r="A932" s="23">
        <v>41943</v>
      </c>
      <c r="B932" s="99">
        <f t="shared" si="14"/>
        <v>82.929603999999998</v>
      </c>
      <c r="C932" s="28">
        <f>VLOOKUP(RefiUniverseIOSOASTable[[#This Row],[Date]],G:H,2,0)</f>
        <v>0.47210258999999999</v>
      </c>
      <c r="G932" s="29">
        <v>41904</v>
      </c>
      <c r="H932" s="30">
        <v>0.39846292999999999</v>
      </c>
      <c r="L932" s="23">
        <v>41943</v>
      </c>
      <c r="M932" s="24" t="str">
        <f>[5]!YBHIST($L$1,L932,"LMMOAS","sec","")</f>
        <v>E</v>
      </c>
      <c r="N932" s="24">
        <v>82.929603999999998</v>
      </c>
    </row>
    <row r="933" spans="1:14" x14ac:dyDescent="0.25">
      <c r="A933" s="23">
        <v>41946</v>
      </c>
      <c r="B933" s="99">
        <f t="shared" si="14"/>
        <v>74.101898000000006</v>
      </c>
      <c r="C933" s="28">
        <f>VLOOKUP(RefiUniverseIOSOASTable[[#This Row],[Date]],G:H,2,0)</f>
        <v>0.46045063000000003</v>
      </c>
      <c r="G933" s="29">
        <v>41905</v>
      </c>
      <c r="H933" s="30">
        <v>0.41974801</v>
      </c>
      <c r="L933" s="23">
        <v>41946</v>
      </c>
      <c r="M933" s="24" t="str">
        <f>[5]!YBHIST($L$1,L933,"LMMOAS","sec","")</f>
        <v>E</v>
      </c>
      <c r="N933" s="24">
        <v>74.101898000000006</v>
      </c>
    </row>
    <row r="934" spans="1:14" x14ac:dyDescent="0.25">
      <c r="A934" s="23">
        <v>41947</v>
      </c>
      <c r="B934" s="99">
        <f t="shared" si="14"/>
        <v>69.754897999999997</v>
      </c>
      <c r="C934" s="28">
        <f>VLOOKUP(RefiUniverseIOSOASTable[[#This Row],[Date]],G:H,2,0)</f>
        <v>0.46051699000000001</v>
      </c>
      <c r="G934" s="29">
        <v>41906</v>
      </c>
      <c r="H934" s="30">
        <v>0.39848313000000002</v>
      </c>
      <c r="L934" s="23">
        <v>41947</v>
      </c>
      <c r="M934" s="24" t="str">
        <f>[5]!YBHIST($L$1,L934,"LMMOAS","sec","")</f>
        <v>E</v>
      </c>
      <c r="N934" s="24">
        <v>69.754897999999997</v>
      </c>
    </row>
    <row r="935" spans="1:14" x14ac:dyDescent="0.25">
      <c r="A935" s="23">
        <v>41948</v>
      </c>
      <c r="B935" s="99">
        <f t="shared" si="14"/>
        <v>67.191497999999996</v>
      </c>
      <c r="C935" s="28">
        <f>VLOOKUP(RefiUniverseIOSOASTable[[#This Row],[Date]],G:H,2,0)</f>
        <v>0.46259766000000002</v>
      </c>
      <c r="G935" s="29">
        <v>41907</v>
      </c>
      <c r="H935" s="30">
        <v>0.42139586000000001</v>
      </c>
      <c r="L935" s="23">
        <v>41948</v>
      </c>
      <c r="M935" s="24" t="str">
        <f>[5]!YBHIST($L$1,L935,"LMMOAS","sec","")</f>
        <v>E</v>
      </c>
      <c r="N935" s="24">
        <v>67.191497999999996</v>
      </c>
    </row>
    <row r="936" spans="1:14" x14ac:dyDescent="0.25">
      <c r="A936" s="23">
        <v>41949</v>
      </c>
      <c r="B936" s="99">
        <f t="shared" si="14"/>
        <v>65.447800000000001</v>
      </c>
      <c r="C936" s="28">
        <f>VLOOKUP(RefiUniverseIOSOASTable[[#This Row],[Date]],G:H,2,0)</f>
        <v>0.46217051999999997</v>
      </c>
      <c r="G936" s="29">
        <v>41908</v>
      </c>
      <c r="H936" s="30">
        <v>0.41991706000000001</v>
      </c>
      <c r="L936" s="23">
        <v>41949</v>
      </c>
      <c r="M936" s="24" t="str">
        <f>[5]!YBHIST($L$1,L936,"LMMOAS","sec","")</f>
        <v>E</v>
      </c>
      <c r="N936" s="24">
        <v>65.447800000000001</v>
      </c>
    </row>
    <row r="937" spans="1:14" x14ac:dyDescent="0.25">
      <c r="A937" s="23">
        <v>41950</v>
      </c>
      <c r="B937" s="99">
        <f t="shared" si="14"/>
        <v>71.225196999999994</v>
      </c>
      <c r="C937" s="28">
        <f>VLOOKUP(RefiUniverseIOSOASTable[[#This Row],[Date]],G:H,2,0)</f>
        <v>0.49248954</v>
      </c>
      <c r="G937" s="29">
        <v>41911</v>
      </c>
      <c r="H937" s="30">
        <v>0.42184825999999997</v>
      </c>
      <c r="L937" s="23">
        <v>41950</v>
      </c>
      <c r="M937" s="24" t="str">
        <f>[5]!YBHIST($L$1,L937,"LMMOAS","sec","")</f>
        <v>E</v>
      </c>
      <c r="N937" s="24">
        <v>71.225196999999994</v>
      </c>
    </row>
    <row r="938" spans="1:14" x14ac:dyDescent="0.25">
      <c r="A938" s="23">
        <v>41953</v>
      </c>
      <c r="B938" s="99">
        <f t="shared" si="14"/>
        <v>72.290397999999996</v>
      </c>
      <c r="C938" s="28">
        <f>VLOOKUP(RefiUniverseIOSOASTable[[#This Row],[Date]],G:H,2,0)</f>
        <v>0.46314520999999997</v>
      </c>
      <c r="G938" s="29">
        <v>41912</v>
      </c>
      <c r="H938" s="30">
        <v>0.42006175000000001</v>
      </c>
      <c r="L938" s="23">
        <v>41953</v>
      </c>
      <c r="M938" s="24" t="str">
        <f>[5]!YBHIST($L$1,L938,"LMMOAS","sec","")</f>
        <v>E</v>
      </c>
      <c r="N938" s="24">
        <v>72.290397999999996</v>
      </c>
    </row>
    <row r="939" spans="1:14" x14ac:dyDescent="0.25">
      <c r="A939" s="23">
        <v>41955</v>
      </c>
      <c r="B939" s="99">
        <f t="shared" si="14"/>
        <v>72.968802999999994</v>
      </c>
      <c r="C939" s="28">
        <f>VLOOKUP(RefiUniverseIOSOASTable[[#This Row],[Date]],G:H,2,0)</f>
        <v>0.46496967</v>
      </c>
      <c r="G939" s="29">
        <v>41913</v>
      </c>
      <c r="H939" s="30">
        <v>0.44027937</v>
      </c>
      <c r="L939" s="23">
        <v>41955</v>
      </c>
      <c r="M939" s="24" t="str">
        <f>[5]!YBHIST($L$1,L939,"LMMOAS","sec","")</f>
        <v>E</v>
      </c>
      <c r="N939" s="24">
        <v>72.968802999999994</v>
      </c>
    </row>
    <row r="940" spans="1:14" x14ac:dyDescent="0.25">
      <c r="A940" s="23">
        <v>41956</v>
      </c>
      <c r="B940" s="99">
        <f t="shared" si="14"/>
        <v>75.784698000000006</v>
      </c>
      <c r="C940" s="28">
        <f>VLOOKUP(RefiUniverseIOSOASTable[[#This Row],[Date]],G:H,2,0)</f>
        <v>0.46562282999999999</v>
      </c>
      <c r="G940" s="29">
        <v>41914</v>
      </c>
      <c r="H940" s="30">
        <v>0.43859584000000001</v>
      </c>
      <c r="L940" s="23">
        <v>41956</v>
      </c>
      <c r="M940" s="24" t="str">
        <f>[5]!YBHIST($L$1,L940,"LMMOAS","sec","")</f>
        <v>E</v>
      </c>
      <c r="N940" s="24">
        <v>75.784698000000006</v>
      </c>
    </row>
    <row r="941" spans="1:14" x14ac:dyDescent="0.25">
      <c r="A941" s="23">
        <v>41957</v>
      </c>
      <c r="B941" s="99">
        <f t="shared" si="14"/>
        <v>76.861298000000005</v>
      </c>
      <c r="C941" s="28">
        <f>VLOOKUP(RefiUniverseIOSOASTable[[#This Row],[Date]],G:H,2,0)</f>
        <v>0.49567578000000001</v>
      </c>
      <c r="G941" s="29">
        <v>41915</v>
      </c>
      <c r="H941" s="30">
        <v>0.43803797</v>
      </c>
      <c r="L941" s="23">
        <v>41957</v>
      </c>
      <c r="M941" s="24" t="str">
        <f>[5]!YBHIST($L$1,L941,"LMMOAS","sec","")</f>
        <v>E</v>
      </c>
      <c r="N941" s="24">
        <v>76.861298000000005</v>
      </c>
    </row>
    <row r="942" spans="1:14" x14ac:dyDescent="0.25">
      <c r="A942" s="23">
        <v>41960</v>
      </c>
      <c r="B942" s="99">
        <f t="shared" si="14"/>
        <v>78.726799</v>
      </c>
      <c r="C942" s="28">
        <f>VLOOKUP(RefiUniverseIOSOASTable[[#This Row],[Date]],G:H,2,0)</f>
        <v>0.4950177</v>
      </c>
      <c r="G942" s="29">
        <v>41918</v>
      </c>
      <c r="H942" s="30">
        <v>0.44023575999999998</v>
      </c>
      <c r="L942" s="23">
        <v>41960</v>
      </c>
      <c r="M942" s="24" t="str">
        <f>[5]!YBHIST($L$1,L942,"LMMOAS","sec","")</f>
        <v>E</v>
      </c>
      <c r="N942" s="24">
        <v>78.726799</v>
      </c>
    </row>
    <row r="943" spans="1:14" x14ac:dyDescent="0.25">
      <c r="A943" s="23">
        <v>41961</v>
      </c>
      <c r="B943" s="99">
        <f t="shared" si="14"/>
        <v>77.652901</v>
      </c>
      <c r="C943" s="28">
        <f>VLOOKUP(RefiUniverseIOSOASTable[[#This Row],[Date]],G:H,2,0)</f>
        <v>0.49602299999999999</v>
      </c>
      <c r="G943" s="29">
        <v>41919</v>
      </c>
      <c r="H943" s="30">
        <v>0.47029441999999999</v>
      </c>
      <c r="L943" s="23">
        <v>41961</v>
      </c>
      <c r="M943" s="24" t="str">
        <f>[5]!YBHIST($L$1,L943,"LMMOAS","sec","")</f>
        <v>E</v>
      </c>
      <c r="N943" s="24">
        <v>77.652901</v>
      </c>
    </row>
    <row r="944" spans="1:14" x14ac:dyDescent="0.25">
      <c r="A944" s="23">
        <v>41962</v>
      </c>
      <c r="B944" s="99">
        <f t="shared" si="14"/>
        <v>70.147300999999999</v>
      </c>
      <c r="C944" s="28">
        <f>VLOOKUP(RefiUniverseIOSOASTable[[#This Row],[Date]],G:H,2,0)</f>
        <v>0.4923186</v>
      </c>
      <c r="G944" s="29">
        <v>41920</v>
      </c>
      <c r="H944" s="30">
        <v>0.47037006999999997</v>
      </c>
      <c r="L944" s="23">
        <v>41962</v>
      </c>
      <c r="M944" s="24" t="str">
        <f>[5]!YBHIST($L$1,L944,"LMMOAS","sec","")</f>
        <v>E</v>
      </c>
      <c r="N944" s="24">
        <v>70.147300999999999</v>
      </c>
    </row>
    <row r="945" spans="1:14" x14ac:dyDescent="0.25">
      <c r="A945" s="23">
        <v>41963</v>
      </c>
      <c r="B945" s="99">
        <f t="shared" si="14"/>
        <v>75.146202000000002</v>
      </c>
      <c r="C945" s="28">
        <f>VLOOKUP(RefiUniverseIOSOASTable[[#This Row],[Date]],G:H,2,0)</f>
        <v>0.49501563999999998</v>
      </c>
      <c r="G945" s="29">
        <v>41921</v>
      </c>
      <c r="H945" s="30">
        <v>0.47029277000000003</v>
      </c>
      <c r="L945" s="23">
        <v>41963</v>
      </c>
      <c r="M945" s="24" t="str">
        <f>[5]!YBHIST($L$1,L945,"LMMOAS","sec","")</f>
        <v>E</v>
      </c>
      <c r="N945" s="24">
        <v>75.146202000000002</v>
      </c>
    </row>
    <row r="946" spans="1:14" x14ac:dyDescent="0.25">
      <c r="A946" s="23">
        <v>41964</v>
      </c>
      <c r="B946" s="99">
        <f t="shared" si="14"/>
        <v>75.839400999999995</v>
      </c>
      <c r="C946" s="28">
        <f>VLOOKUP(RefiUniverseIOSOASTable[[#This Row],[Date]],G:H,2,0)</f>
        <v>0.49670615000000001</v>
      </c>
      <c r="G946" s="29">
        <v>41922</v>
      </c>
      <c r="H946" s="30">
        <v>0.47037068999999998</v>
      </c>
      <c r="L946" s="23">
        <v>41964</v>
      </c>
      <c r="M946" s="24" t="str">
        <f>[5]!YBHIST($L$1,L946,"LMMOAS","sec","")</f>
        <v>E</v>
      </c>
      <c r="N946" s="24">
        <v>75.839400999999995</v>
      </c>
    </row>
    <row r="947" spans="1:14" x14ac:dyDescent="0.25">
      <c r="A947" s="23">
        <v>41967</v>
      </c>
      <c r="B947" s="99">
        <f t="shared" si="14"/>
        <v>72.952797000000004</v>
      </c>
      <c r="C947" s="28">
        <f>VLOOKUP(RefiUniverseIOSOASTable[[#This Row],[Date]],G:H,2,0)</f>
        <v>0.49753599999999998</v>
      </c>
      <c r="G947" s="29">
        <v>41926</v>
      </c>
      <c r="H947" s="30">
        <v>0.50506119000000005</v>
      </c>
      <c r="L947" s="23">
        <v>41967</v>
      </c>
      <c r="M947" s="24" t="str">
        <f>[5]!YBHIST($L$1,L947,"LMMOAS","sec","")</f>
        <v>E</v>
      </c>
      <c r="N947" s="24">
        <v>72.952797000000004</v>
      </c>
    </row>
    <row r="948" spans="1:14" x14ac:dyDescent="0.25">
      <c r="A948" s="23">
        <v>41968</v>
      </c>
      <c r="B948" s="99">
        <f t="shared" si="14"/>
        <v>77.578299999999999</v>
      </c>
      <c r="C948" s="28">
        <f>VLOOKUP(RefiUniverseIOSOASTable[[#This Row],[Date]],G:H,2,0)</f>
        <v>0.52900599999999998</v>
      </c>
      <c r="G948" s="29">
        <v>41927</v>
      </c>
      <c r="H948" s="30">
        <v>0.56860263</v>
      </c>
      <c r="L948" s="23">
        <v>41968</v>
      </c>
      <c r="M948" s="24" t="str">
        <f>[5]!YBHIST($L$1,L948,"LMMOAS","sec","")</f>
        <v>E</v>
      </c>
      <c r="N948" s="24">
        <v>77.578299999999999</v>
      </c>
    </row>
    <row r="949" spans="1:14" x14ac:dyDescent="0.25">
      <c r="A949" s="23">
        <v>41969</v>
      </c>
      <c r="B949" s="99">
        <f t="shared" si="14"/>
        <v>76.941901999999999</v>
      </c>
      <c r="C949" s="28">
        <f>VLOOKUP(RefiUniverseIOSOASTable[[#This Row],[Date]],G:H,2,0)</f>
        <v>0.52663397999999995</v>
      </c>
      <c r="G949" s="29">
        <v>41928</v>
      </c>
      <c r="H949" s="30">
        <v>0.53243096000000001</v>
      </c>
      <c r="L949" s="23">
        <v>41969</v>
      </c>
      <c r="M949" s="24" t="str">
        <f>[5]!YBHIST($L$1,L949,"LMMOAS","sec","")</f>
        <v>E</v>
      </c>
      <c r="N949" s="24">
        <v>76.941901999999999</v>
      </c>
    </row>
    <row r="950" spans="1:14" x14ac:dyDescent="0.25">
      <c r="A950" s="23">
        <v>41971</v>
      </c>
      <c r="B950" s="99">
        <f t="shared" si="14"/>
        <v>89.065101999999996</v>
      </c>
      <c r="C950" s="28">
        <f>VLOOKUP(RefiUniverseIOSOASTable[[#This Row],[Date]],G:H,2,0)</f>
        <v>0.52994185999999999</v>
      </c>
      <c r="G950" s="29">
        <v>41929</v>
      </c>
      <c r="H950" s="30">
        <v>0.50501364999999998</v>
      </c>
      <c r="L950" s="23">
        <v>41971</v>
      </c>
      <c r="M950" s="24" t="str">
        <f>[5]!YBHIST($L$1,L950,"LMMOAS","sec","")</f>
        <v>E</v>
      </c>
      <c r="N950" s="24">
        <v>89.065101999999996</v>
      </c>
    </row>
    <row r="951" spans="1:14" x14ac:dyDescent="0.25">
      <c r="A951" s="23">
        <v>41974</v>
      </c>
      <c r="B951" s="99">
        <f t="shared" si="14"/>
        <v>94.243401000000006</v>
      </c>
      <c r="C951" s="28">
        <f>VLOOKUP(RefiUniverseIOSOASTable[[#This Row],[Date]],G:H,2,0)</f>
        <v>0.52146875000000004</v>
      </c>
      <c r="G951" s="29">
        <v>41932</v>
      </c>
      <c r="H951" s="30">
        <v>0.53393838000000005</v>
      </c>
      <c r="L951" s="23">
        <v>41974</v>
      </c>
      <c r="M951" s="24" t="str">
        <f>[5]!YBHIST($L$1,L951,"LMMOAS","sec","")</f>
        <v>E</v>
      </c>
      <c r="N951" s="24">
        <v>94.243401000000006</v>
      </c>
    </row>
    <row r="952" spans="1:14" x14ac:dyDescent="0.25">
      <c r="A952" s="23">
        <v>41975</v>
      </c>
      <c r="B952" s="99">
        <f t="shared" si="14"/>
        <v>81.714995999999999</v>
      </c>
      <c r="C952" s="28">
        <f>VLOOKUP(RefiUniverseIOSOASTable[[#This Row],[Date]],G:H,2,0)</f>
        <v>0.48947155999999997</v>
      </c>
      <c r="G952" s="29">
        <v>41933</v>
      </c>
      <c r="H952" s="30">
        <v>0.50513436</v>
      </c>
      <c r="L952" s="23">
        <v>41975</v>
      </c>
      <c r="M952" s="24" t="str">
        <f>[5]!YBHIST($L$1,L952,"LMMOAS","sec","")</f>
        <v>E</v>
      </c>
      <c r="N952" s="24">
        <v>81.714995999999999</v>
      </c>
    </row>
    <row r="953" spans="1:14" x14ac:dyDescent="0.25">
      <c r="A953" s="23">
        <v>41976</v>
      </c>
      <c r="B953" s="99">
        <f t="shared" si="14"/>
        <v>73.395897000000005</v>
      </c>
      <c r="C953" s="28">
        <f>VLOOKUP(RefiUniverseIOSOASTable[[#This Row],[Date]],G:H,2,0)</f>
        <v>0.51731702999999996</v>
      </c>
      <c r="G953" s="29">
        <v>41934</v>
      </c>
      <c r="H953" s="30">
        <v>0.53122075000000002</v>
      </c>
      <c r="L953" s="23">
        <v>41976</v>
      </c>
      <c r="M953" s="24" t="str">
        <f>[5]!YBHIST($L$1,L953,"LMMOAS","sec","")</f>
        <v>E</v>
      </c>
      <c r="N953" s="24">
        <v>73.395897000000005</v>
      </c>
    </row>
    <row r="954" spans="1:14" x14ac:dyDescent="0.25">
      <c r="A954" s="23">
        <v>41977</v>
      </c>
      <c r="B954" s="99">
        <f t="shared" si="14"/>
        <v>72.556702000000001</v>
      </c>
      <c r="C954" s="28">
        <f>VLOOKUP(RefiUniverseIOSOASTable[[#This Row],[Date]],G:H,2,0)</f>
        <v>0.52093312999999997</v>
      </c>
      <c r="G954" s="29">
        <v>41935</v>
      </c>
      <c r="H954" s="30">
        <v>0.50248267000000002</v>
      </c>
      <c r="L954" s="23">
        <v>41977</v>
      </c>
      <c r="M954" s="24" t="str">
        <f>[5]!YBHIST($L$1,L954,"LMMOAS","sec","")</f>
        <v>E</v>
      </c>
      <c r="N954" s="24">
        <v>72.556702000000001</v>
      </c>
    </row>
    <row r="955" spans="1:14" x14ac:dyDescent="0.25">
      <c r="A955" s="23">
        <v>41978</v>
      </c>
      <c r="B955" s="99">
        <f t="shared" si="14"/>
        <v>39.470798000000002</v>
      </c>
      <c r="C955" s="28">
        <f>VLOOKUP(RefiUniverseIOSOASTable[[#This Row],[Date]],G:H,2,0)</f>
        <v>0.48999329000000003</v>
      </c>
      <c r="G955" s="29">
        <v>41936</v>
      </c>
      <c r="H955" s="30">
        <v>0.50122286000000005</v>
      </c>
      <c r="L955" s="23">
        <v>41978</v>
      </c>
      <c r="M955" s="24" t="str">
        <f>[5]!YBHIST($L$1,L955,"LMMOAS","sec","")</f>
        <v>E</v>
      </c>
      <c r="N955" s="24">
        <v>39.470798000000002</v>
      </c>
    </row>
    <row r="956" spans="1:14" x14ac:dyDescent="0.25">
      <c r="A956" s="23">
        <v>41981</v>
      </c>
      <c r="B956" s="99">
        <f t="shared" si="14"/>
        <v>42.537601000000002</v>
      </c>
      <c r="C956" s="28">
        <f>VLOOKUP(RefiUniverseIOSOASTable[[#This Row],[Date]],G:H,2,0)</f>
        <v>0.52033004000000005</v>
      </c>
      <c r="G956" s="29">
        <v>41939</v>
      </c>
      <c r="H956" s="30">
        <v>0.50262591000000001</v>
      </c>
      <c r="L956" s="23">
        <v>41981</v>
      </c>
      <c r="M956" s="24" t="str">
        <f>[5]!YBHIST($L$1,L956,"LMMOAS","sec","")</f>
        <v>E</v>
      </c>
      <c r="N956" s="24">
        <v>42.537601000000002</v>
      </c>
    </row>
    <row r="957" spans="1:14" x14ac:dyDescent="0.25">
      <c r="A957" s="23">
        <v>41982</v>
      </c>
      <c r="B957" s="99">
        <f t="shared" si="14"/>
        <v>54.443699000000002</v>
      </c>
      <c r="C957" s="28">
        <f>VLOOKUP(RefiUniverseIOSOASTable[[#This Row],[Date]],G:H,2,0)</f>
        <v>0.52278574</v>
      </c>
      <c r="G957" s="29">
        <v>41940</v>
      </c>
      <c r="H957" s="30">
        <v>0.50003394999999995</v>
      </c>
      <c r="L957" s="23">
        <v>41982</v>
      </c>
      <c r="M957" s="24" t="str">
        <f>[5]!YBHIST($L$1,L957,"LMMOAS","sec","")</f>
        <v>E</v>
      </c>
      <c r="N957" s="24">
        <v>54.443699000000002</v>
      </c>
    </row>
    <row r="958" spans="1:14" x14ac:dyDescent="0.25">
      <c r="A958" s="23">
        <v>41983</v>
      </c>
      <c r="B958" s="99">
        <f t="shared" si="14"/>
        <v>63.375301</v>
      </c>
      <c r="C958" s="28">
        <f>VLOOKUP(RefiUniverseIOSOASTable[[#This Row],[Date]],G:H,2,0)</f>
        <v>0.52288243999999995</v>
      </c>
      <c r="G958" s="29">
        <v>41941</v>
      </c>
      <c r="H958" s="30">
        <v>0.47210299999999999</v>
      </c>
      <c r="L958" s="23">
        <v>41983</v>
      </c>
      <c r="M958" s="24" t="str">
        <f>[5]!YBHIST($L$1,L958,"LMMOAS","sec","")</f>
        <v>E</v>
      </c>
      <c r="N958" s="24">
        <v>63.375301</v>
      </c>
    </row>
    <row r="959" spans="1:14" x14ac:dyDescent="0.25">
      <c r="A959" s="23">
        <v>41984</v>
      </c>
      <c r="B959" s="99">
        <f t="shared" si="14"/>
        <v>62.807098000000003</v>
      </c>
      <c r="C959" s="28">
        <f>VLOOKUP(RefiUniverseIOSOASTable[[#This Row],[Date]],G:H,2,0)</f>
        <v>0.52183347000000002</v>
      </c>
      <c r="G959" s="29">
        <v>41942</v>
      </c>
      <c r="H959" s="30">
        <v>0.49985557000000003</v>
      </c>
      <c r="L959" s="23">
        <v>41984</v>
      </c>
      <c r="M959" s="24" t="str">
        <f>[5]!YBHIST($L$1,L959,"LMMOAS","sec","")</f>
        <v>E</v>
      </c>
      <c r="N959" s="24">
        <v>62.807098000000003</v>
      </c>
    </row>
    <row r="960" spans="1:14" x14ac:dyDescent="0.25">
      <c r="A960" s="23">
        <v>41985</v>
      </c>
      <c r="B960" s="99">
        <f t="shared" si="14"/>
        <v>72.946701000000004</v>
      </c>
      <c r="C960" s="28">
        <f>VLOOKUP(RefiUniverseIOSOASTable[[#This Row],[Date]],G:H,2,0)</f>
        <v>0.55615245999999996</v>
      </c>
      <c r="G960" s="29">
        <v>41943</v>
      </c>
      <c r="H960" s="30">
        <v>0.47210258999999999</v>
      </c>
      <c r="L960" s="23">
        <v>41985</v>
      </c>
      <c r="M960" s="24" t="str">
        <f>[5]!YBHIST($L$1,L960,"LMMOAS","sec","")</f>
        <v>E</v>
      </c>
      <c r="N960" s="24">
        <v>72.946701000000004</v>
      </c>
    </row>
    <row r="961" spans="1:14" x14ac:dyDescent="0.25">
      <c r="A961" s="23">
        <v>41988</v>
      </c>
      <c r="B961" s="99">
        <f t="shared" si="14"/>
        <v>74.986298000000005</v>
      </c>
      <c r="C961" s="28">
        <f>VLOOKUP(RefiUniverseIOSOASTable[[#This Row],[Date]],G:H,2,0)</f>
        <v>0.55360885000000004</v>
      </c>
      <c r="G961" s="29">
        <v>41946</v>
      </c>
      <c r="H961" s="30">
        <v>0.46045063000000003</v>
      </c>
      <c r="L961" s="23">
        <v>41988</v>
      </c>
      <c r="M961" s="24" t="str">
        <f>[5]!YBHIST($L$1,L961,"LMMOAS","sec","")</f>
        <v>E</v>
      </c>
      <c r="N961" s="24">
        <v>74.986298000000005</v>
      </c>
    </row>
    <row r="962" spans="1:14" x14ac:dyDescent="0.25">
      <c r="A962" s="23">
        <v>41989</v>
      </c>
      <c r="B962" s="99">
        <f t="shared" si="14"/>
        <v>88.887100000000004</v>
      </c>
      <c r="C962" s="28">
        <f>VLOOKUP(RefiUniverseIOSOASTable[[#This Row],[Date]],G:H,2,0)</f>
        <v>0.55698329999999996</v>
      </c>
      <c r="G962" s="29">
        <v>41947</v>
      </c>
      <c r="H962" s="30">
        <v>0.46051699000000001</v>
      </c>
      <c r="L962" s="23">
        <v>41989</v>
      </c>
      <c r="M962" s="24" t="str">
        <f>[5]!YBHIST($L$1,L962,"LMMOAS","sec","")</f>
        <v>E</v>
      </c>
      <c r="N962" s="24">
        <v>88.887100000000004</v>
      </c>
    </row>
    <row r="963" spans="1:14" x14ac:dyDescent="0.25">
      <c r="A963" s="23">
        <v>41990</v>
      </c>
      <c r="B963" s="99">
        <f t="shared" ref="B963:B1026" si="15">VLOOKUP(A963,L:N,3,0)</f>
        <v>88.132103000000001</v>
      </c>
      <c r="C963" s="28">
        <f>VLOOKUP(RefiUniverseIOSOASTable[[#This Row],[Date]],G:H,2,0)</f>
        <v>0.55528728000000005</v>
      </c>
      <c r="G963" s="29">
        <v>41948</v>
      </c>
      <c r="H963" s="30">
        <v>0.46259766000000002</v>
      </c>
      <c r="L963" s="23">
        <v>41990</v>
      </c>
      <c r="M963" s="24" t="str">
        <f>[5]!YBHIST($L$1,L963,"LMMOAS","sec","")</f>
        <v>E</v>
      </c>
      <c r="N963" s="24">
        <v>88.132103000000001</v>
      </c>
    </row>
    <row r="964" spans="1:14" x14ac:dyDescent="0.25">
      <c r="A964" s="23">
        <v>41991</v>
      </c>
      <c r="B964" s="99">
        <f t="shared" si="15"/>
        <v>70.679603999999998</v>
      </c>
      <c r="C964" s="28">
        <f>VLOOKUP(RefiUniverseIOSOASTable[[#This Row],[Date]],G:H,2,0)</f>
        <v>0.55360516999999998</v>
      </c>
      <c r="G964" s="29">
        <v>41949</v>
      </c>
      <c r="H964" s="30">
        <v>0.46217051999999997</v>
      </c>
      <c r="L964" s="23">
        <v>41991</v>
      </c>
      <c r="M964" s="24" t="str">
        <f>[5]!YBHIST($L$1,L964,"LMMOAS","sec","")</f>
        <v>E</v>
      </c>
      <c r="N964" s="24">
        <v>70.679603999999998</v>
      </c>
    </row>
    <row r="965" spans="1:14" x14ac:dyDescent="0.25">
      <c r="A965" s="23">
        <v>41992</v>
      </c>
      <c r="B965" s="99">
        <f t="shared" si="15"/>
        <v>60.971499999999999</v>
      </c>
      <c r="C965" s="28">
        <f>VLOOKUP(RefiUniverseIOSOASTable[[#This Row],[Date]],G:H,2,0)</f>
        <v>0.55536598999999998</v>
      </c>
      <c r="G965" s="29">
        <v>41950</v>
      </c>
      <c r="H965" s="30">
        <v>0.49248954</v>
      </c>
      <c r="L965" s="23">
        <v>41992</v>
      </c>
      <c r="M965" s="24" t="str">
        <f>[5]!YBHIST($L$1,L965,"LMMOAS","sec","")</f>
        <v>E</v>
      </c>
      <c r="N965" s="24">
        <v>60.971499999999999</v>
      </c>
    </row>
    <row r="966" spans="1:14" x14ac:dyDescent="0.25">
      <c r="A966" s="23">
        <v>41995</v>
      </c>
      <c r="B966" s="99">
        <f t="shared" si="15"/>
        <v>58.037998000000002</v>
      </c>
      <c r="C966" s="28">
        <f>VLOOKUP(RefiUniverseIOSOASTable[[#This Row],[Date]],G:H,2,0)</f>
        <v>0.55649285000000004</v>
      </c>
      <c r="G966" s="29">
        <v>41953</v>
      </c>
      <c r="H966" s="30">
        <v>0.46314520999999997</v>
      </c>
      <c r="L966" s="23">
        <v>41995</v>
      </c>
      <c r="M966" s="24" t="str">
        <f>[5]!YBHIST($L$1,L966,"LMMOAS","sec","")</f>
        <v>E</v>
      </c>
      <c r="N966" s="24">
        <v>58.037998000000002</v>
      </c>
    </row>
    <row r="967" spans="1:14" x14ac:dyDescent="0.25">
      <c r="A967" s="23">
        <v>41996</v>
      </c>
      <c r="B967" s="99">
        <f t="shared" si="15"/>
        <v>65.367103999999998</v>
      </c>
      <c r="C967" s="28">
        <f>VLOOKUP(RefiUniverseIOSOASTable[[#This Row],[Date]],G:H,2,0)</f>
        <v>0.52003257999999997</v>
      </c>
      <c r="G967" s="29">
        <v>41955</v>
      </c>
      <c r="H967" s="30">
        <v>0.46496967</v>
      </c>
      <c r="L967" s="23">
        <v>41996</v>
      </c>
      <c r="M967" s="24" t="str">
        <f>[5]!YBHIST($L$1,L967,"LMMOAS","sec","")</f>
        <v>E</v>
      </c>
      <c r="N967" s="24">
        <v>65.367103999999998</v>
      </c>
    </row>
    <row r="968" spans="1:14" x14ac:dyDescent="0.25">
      <c r="A968" s="23">
        <v>41997</v>
      </c>
      <c r="B968" s="99">
        <f t="shared" si="15"/>
        <v>54.571399999999997</v>
      </c>
      <c r="C968" s="28">
        <f>VLOOKUP(RefiUniverseIOSOASTable[[#This Row],[Date]],G:H,2,0)</f>
        <v>0.52146691000000001</v>
      </c>
      <c r="G968" s="29">
        <v>41956</v>
      </c>
      <c r="H968" s="30">
        <v>0.46562282999999999</v>
      </c>
      <c r="L968" s="23">
        <v>41997</v>
      </c>
      <c r="M968" s="24" t="str">
        <f>[5]!YBHIST($L$1,L968,"LMMOAS","sec","")</f>
        <v>E</v>
      </c>
      <c r="N968" s="24">
        <v>54.571399999999997</v>
      </c>
    </row>
    <row r="969" spans="1:14" x14ac:dyDescent="0.25">
      <c r="A969" s="23">
        <v>41999</v>
      </c>
      <c r="B969" s="99">
        <f t="shared" si="15"/>
        <v>51.006802</v>
      </c>
      <c r="C969" s="28">
        <f>VLOOKUP(RefiUniverseIOSOASTable[[#This Row],[Date]],G:H,2,0)</f>
        <v>0.52307972999999996</v>
      </c>
      <c r="G969" s="29">
        <v>41957</v>
      </c>
      <c r="H969" s="30">
        <v>0.49567578000000001</v>
      </c>
      <c r="L969" s="23">
        <v>41999</v>
      </c>
      <c r="M969" s="24" t="str">
        <f>[5]!YBHIST($L$1,L969,"LMMOAS","sec","")</f>
        <v>E</v>
      </c>
      <c r="N969" s="24">
        <v>51.006802</v>
      </c>
    </row>
    <row r="970" spans="1:14" x14ac:dyDescent="0.25">
      <c r="A970" s="23">
        <v>42002</v>
      </c>
      <c r="B970" s="99">
        <f t="shared" si="15"/>
        <v>51.181099000000003</v>
      </c>
      <c r="C970" s="28">
        <f>VLOOKUP(RefiUniverseIOSOASTable[[#This Row],[Date]],G:H,2,0)</f>
        <v>0.55447095999999996</v>
      </c>
      <c r="G970" s="29">
        <v>41960</v>
      </c>
      <c r="H970" s="30">
        <v>0.4950177</v>
      </c>
      <c r="L970" s="23">
        <v>42002</v>
      </c>
      <c r="M970" s="24" t="str">
        <f>[5]!YBHIST($L$1,L970,"LMMOAS","sec","")</f>
        <v>E</v>
      </c>
      <c r="N970" s="24">
        <v>51.181099000000003</v>
      </c>
    </row>
    <row r="971" spans="1:14" x14ac:dyDescent="0.25">
      <c r="A971" s="23">
        <v>42003</v>
      </c>
      <c r="B971" s="99">
        <f t="shared" si="15"/>
        <v>56.730801</v>
      </c>
      <c r="C971" s="28">
        <f>VLOOKUP(RefiUniverseIOSOASTable[[#This Row],[Date]],G:H,2,0)</f>
        <v>0.55528524000000001</v>
      </c>
      <c r="G971" s="29">
        <v>41961</v>
      </c>
      <c r="H971" s="30">
        <v>0.49602299999999999</v>
      </c>
      <c r="L971" s="23">
        <v>42003</v>
      </c>
      <c r="M971" s="24" t="str">
        <f>[5]!YBHIST($L$1,L971,"LMMOAS","sec","")</f>
        <v>E</v>
      </c>
      <c r="N971" s="24">
        <v>56.730801</v>
      </c>
    </row>
    <row r="972" spans="1:14" x14ac:dyDescent="0.25">
      <c r="A972" s="23">
        <v>42004</v>
      </c>
      <c r="B972" s="99">
        <f t="shared" si="15"/>
        <v>60.460299999999997</v>
      </c>
      <c r="C972" s="28">
        <f>VLOOKUP(RefiUniverseIOSOASTable[[#This Row],[Date]],G:H,2,0)</f>
        <v>0.55220027000000005</v>
      </c>
      <c r="G972" s="29">
        <v>41962</v>
      </c>
      <c r="H972" s="30">
        <v>0.4923186</v>
      </c>
      <c r="L972" s="23">
        <v>42004</v>
      </c>
      <c r="M972" s="24" t="str">
        <f>[5]!YBHIST($L$1,L972,"LMMOAS","sec","")</f>
        <v>E</v>
      </c>
      <c r="N972" s="24">
        <v>60.460299999999997</v>
      </c>
    </row>
    <row r="973" spans="1:14" x14ac:dyDescent="0.25">
      <c r="A973" s="23">
        <v>42006</v>
      </c>
      <c r="B973" s="99">
        <f t="shared" si="15"/>
        <v>55.322102000000001</v>
      </c>
      <c r="C973" s="28">
        <f>VLOOKUP(RefiUniverseIOSOASTable[[#This Row],[Date]],G:H,2,0)</f>
        <v>0.57802441000000004</v>
      </c>
      <c r="G973" s="29">
        <v>41963</v>
      </c>
      <c r="H973" s="30">
        <v>0.49501563999999998</v>
      </c>
      <c r="L973" s="23">
        <v>42006</v>
      </c>
      <c r="M973" s="24" t="str">
        <f>[5]!YBHIST($L$1,L973,"LMMOAS","sec","")</f>
        <v>E</v>
      </c>
      <c r="N973" s="24">
        <v>55.322102000000001</v>
      </c>
    </row>
    <row r="974" spans="1:14" x14ac:dyDescent="0.25">
      <c r="A974" s="23">
        <v>42009</v>
      </c>
      <c r="B974" s="99">
        <f t="shared" si="15"/>
        <v>59.036498999999999</v>
      </c>
      <c r="C974" s="28">
        <f>VLOOKUP(RefiUniverseIOSOASTable[[#This Row],[Date]],G:H,2,0)</f>
        <v>0.63991169000000003</v>
      </c>
      <c r="G974" s="29">
        <v>41964</v>
      </c>
      <c r="H974" s="30">
        <v>0.49670615000000001</v>
      </c>
      <c r="L974" s="23">
        <v>42009</v>
      </c>
      <c r="M974" s="24" t="str">
        <f>[5]!YBHIST($L$1,L974,"LMMOAS","sec","")</f>
        <v>E</v>
      </c>
      <c r="N974" s="24">
        <v>59.036498999999999</v>
      </c>
    </row>
    <row r="975" spans="1:14" x14ac:dyDescent="0.25">
      <c r="A975" s="23">
        <v>42010</v>
      </c>
      <c r="B975" s="99">
        <f t="shared" si="15"/>
        <v>72.939400000000006</v>
      </c>
      <c r="C975" s="28">
        <f>VLOOKUP(RefiUniverseIOSOASTable[[#This Row],[Date]],G:H,2,0)</f>
        <v>0.66730993000000005</v>
      </c>
      <c r="G975" s="29">
        <v>41967</v>
      </c>
      <c r="H975" s="30">
        <v>0.49753599999999998</v>
      </c>
      <c r="L975" s="23">
        <v>42010</v>
      </c>
      <c r="M975" s="24" t="str">
        <f>[5]!YBHIST($L$1,L975,"LMMOAS","sec","")</f>
        <v>E</v>
      </c>
      <c r="N975" s="24">
        <v>72.939400000000006</v>
      </c>
    </row>
    <row r="976" spans="1:14" x14ac:dyDescent="0.25">
      <c r="A976" s="23">
        <v>42011</v>
      </c>
      <c r="B976" s="99">
        <f t="shared" si="15"/>
        <v>83.752296000000001</v>
      </c>
      <c r="C976" s="28">
        <f>VLOOKUP(RefiUniverseIOSOASTable[[#This Row],[Date]],G:H,2,0)</f>
        <v>0.64349955999999997</v>
      </c>
      <c r="G976" s="29">
        <v>41968</v>
      </c>
      <c r="H976" s="30">
        <v>0.52900599999999998</v>
      </c>
      <c r="L976" s="23">
        <v>42011</v>
      </c>
      <c r="M976" s="24" t="str">
        <f>[5]!YBHIST($L$1,L976,"LMMOAS","sec","")</f>
        <v>E</v>
      </c>
      <c r="N976" s="24">
        <v>83.752296000000001</v>
      </c>
    </row>
    <row r="977" spans="1:14" x14ac:dyDescent="0.25">
      <c r="A977" s="23">
        <v>42012</v>
      </c>
      <c r="B977" s="99">
        <f t="shared" si="15"/>
        <v>96.111999999999995</v>
      </c>
      <c r="C977" s="28">
        <f>VLOOKUP(RefiUniverseIOSOASTable[[#This Row],[Date]],G:H,2,0)</f>
        <v>0.60822951999999997</v>
      </c>
      <c r="G977" s="29">
        <v>41969</v>
      </c>
      <c r="H977" s="30">
        <v>0.52663397999999995</v>
      </c>
      <c r="L977" s="23">
        <v>42012</v>
      </c>
      <c r="M977" s="24" t="str">
        <f>[5]!YBHIST($L$1,L977,"LMMOAS","sec","")</f>
        <v>E</v>
      </c>
      <c r="N977" s="24">
        <v>96.111999999999995</v>
      </c>
    </row>
    <row r="978" spans="1:14" x14ac:dyDescent="0.25">
      <c r="A978" s="23">
        <v>42013</v>
      </c>
      <c r="B978" s="99">
        <f t="shared" si="15"/>
        <v>113.276802</v>
      </c>
      <c r="C978" s="28">
        <f>VLOOKUP(RefiUniverseIOSOASTable[[#This Row],[Date]],G:H,2,0)</f>
        <v>0.64043826999999998</v>
      </c>
      <c r="G978" s="29">
        <v>41971</v>
      </c>
      <c r="H978" s="30">
        <v>0.52994185999999999</v>
      </c>
      <c r="L978" s="23">
        <v>42013</v>
      </c>
      <c r="M978" s="24" t="str">
        <f>[5]!YBHIST($L$1,L978,"LMMOAS","sec","")</f>
        <v>E</v>
      </c>
      <c r="N978" s="24">
        <v>113.276802</v>
      </c>
    </row>
    <row r="979" spans="1:14" x14ac:dyDescent="0.25">
      <c r="A979" s="23">
        <v>42016</v>
      </c>
      <c r="B979" s="99">
        <f t="shared" si="15"/>
        <v>146.342804</v>
      </c>
      <c r="C979" s="28">
        <f>VLOOKUP(RefiUniverseIOSOASTable[[#This Row],[Date]],G:H,2,0)</f>
        <v>0.66637756999999997</v>
      </c>
      <c r="G979" s="29">
        <v>41974</v>
      </c>
      <c r="H979" s="30">
        <v>0.52146875000000004</v>
      </c>
      <c r="L979" s="23">
        <v>42016</v>
      </c>
      <c r="M979" s="24" t="str">
        <f>[5]!YBHIST($L$1,L979,"LMMOAS","sec","")</f>
        <v>E</v>
      </c>
      <c r="N979" s="24">
        <v>146.342804</v>
      </c>
    </row>
    <row r="980" spans="1:14" x14ac:dyDescent="0.25">
      <c r="A980" s="23">
        <v>42017</v>
      </c>
      <c r="B980" s="99">
        <f t="shared" si="15"/>
        <v>174.15280200000001</v>
      </c>
      <c r="C980" s="28">
        <f>VLOOKUP(RefiUniverseIOSOASTable[[#This Row],[Date]],G:H,2,0)</f>
        <v>0.66702921999999998</v>
      </c>
      <c r="G980" s="29">
        <v>41975</v>
      </c>
      <c r="H980" s="30">
        <v>0.48947155999999997</v>
      </c>
      <c r="L980" s="23">
        <v>42017</v>
      </c>
      <c r="M980" s="24" t="str">
        <f>[5]!YBHIST($L$1,L980,"LMMOAS","sec","")</f>
        <v>E</v>
      </c>
      <c r="N980" s="24">
        <v>174.15280200000001</v>
      </c>
    </row>
    <row r="981" spans="1:14" x14ac:dyDescent="0.25">
      <c r="A981" s="23">
        <v>42018</v>
      </c>
      <c r="B981" s="99">
        <f t="shared" si="15"/>
        <v>184.27740499999999</v>
      </c>
      <c r="C981" s="28">
        <f>VLOOKUP(RefiUniverseIOSOASTable[[#This Row],[Date]],G:H,2,0)</f>
        <v>0.70389407999999998</v>
      </c>
      <c r="G981" s="29">
        <v>41976</v>
      </c>
      <c r="H981" s="30">
        <v>0.51731702999999996</v>
      </c>
      <c r="L981" s="23">
        <v>42018</v>
      </c>
      <c r="M981" s="24" t="str">
        <f>[5]!YBHIST($L$1,L981,"LMMOAS","sec","")</f>
        <v>E</v>
      </c>
      <c r="N981" s="24">
        <v>184.27740499999999</v>
      </c>
    </row>
    <row r="982" spans="1:14" x14ac:dyDescent="0.25">
      <c r="A982" s="23">
        <v>42019</v>
      </c>
      <c r="B982" s="99">
        <f t="shared" si="15"/>
        <v>215.29179400000001</v>
      </c>
      <c r="C982" s="28">
        <f>VLOOKUP(RefiUniverseIOSOASTable[[#This Row],[Date]],G:H,2,0)</f>
        <v>0.72846080999999996</v>
      </c>
      <c r="G982" s="29">
        <v>41977</v>
      </c>
      <c r="H982" s="30">
        <v>0.52093312999999997</v>
      </c>
      <c r="L982" s="23">
        <v>42019</v>
      </c>
      <c r="M982" s="24" t="str">
        <f>[5]!YBHIST($L$1,L982,"LMMOAS","sec","")</f>
        <v>E</v>
      </c>
      <c r="N982" s="24">
        <v>215.29179400000001</v>
      </c>
    </row>
    <row r="983" spans="1:14" x14ac:dyDescent="0.25">
      <c r="A983" s="23">
        <v>42020</v>
      </c>
      <c r="B983" s="99">
        <f t="shared" si="15"/>
        <v>187.47669999999999</v>
      </c>
      <c r="C983" s="28">
        <f>VLOOKUP(RefiUniverseIOSOASTable[[#This Row],[Date]],G:H,2,0)</f>
        <v>0.66900008</v>
      </c>
      <c r="G983" s="29">
        <v>41978</v>
      </c>
      <c r="H983" s="30">
        <v>0.48999329000000003</v>
      </c>
      <c r="L983" s="23">
        <v>42020</v>
      </c>
      <c r="M983" s="24" t="str">
        <f>[5]!YBHIST($L$1,L983,"LMMOAS","sec","")</f>
        <v>E</v>
      </c>
      <c r="N983" s="24">
        <v>187.47669999999999</v>
      </c>
    </row>
    <row r="984" spans="1:14" x14ac:dyDescent="0.25">
      <c r="A984" s="23">
        <v>42024</v>
      </c>
      <c r="B984" s="99">
        <f t="shared" si="15"/>
        <v>200.56449900000001</v>
      </c>
      <c r="C984" s="28">
        <f>VLOOKUP(RefiUniverseIOSOASTable[[#This Row],[Date]],G:H,2,0)</f>
        <v>0.66807585999999997</v>
      </c>
      <c r="G984" s="29">
        <v>41981</v>
      </c>
      <c r="H984" s="30">
        <v>0.52033004000000005</v>
      </c>
      <c r="L984" s="23">
        <v>42024</v>
      </c>
      <c r="M984" s="24" t="str">
        <f>[5]!YBHIST($L$1,L984,"LMMOAS","sec","")</f>
        <v>E</v>
      </c>
      <c r="N984" s="24">
        <v>200.56449900000001</v>
      </c>
    </row>
    <row r="985" spans="1:14" x14ac:dyDescent="0.25">
      <c r="A985" s="23">
        <v>42025</v>
      </c>
      <c r="B985" s="99">
        <f t="shared" si="15"/>
        <v>218.52499399999999</v>
      </c>
      <c r="C985" s="28">
        <f>VLOOKUP(RefiUniverseIOSOASTable[[#This Row],[Date]],G:H,2,0)</f>
        <v>0.63781739000000004</v>
      </c>
      <c r="G985" s="29">
        <v>41982</v>
      </c>
      <c r="H985" s="30">
        <v>0.52278574</v>
      </c>
      <c r="L985" s="23">
        <v>42025</v>
      </c>
      <c r="M985" s="24" t="str">
        <f>[5]!YBHIST($L$1,L985,"LMMOAS","sec","")</f>
        <v>E</v>
      </c>
      <c r="N985" s="24">
        <v>218.52499399999999</v>
      </c>
    </row>
    <row r="986" spans="1:14" x14ac:dyDescent="0.25">
      <c r="A986" s="23">
        <v>42026</v>
      </c>
      <c r="B986" s="99">
        <f t="shared" si="15"/>
        <v>213.32179300000001</v>
      </c>
      <c r="C986" s="28">
        <f>VLOOKUP(RefiUniverseIOSOASTable[[#This Row],[Date]],G:H,2,0)</f>
        <v>0.60804475999999996</v>
      </c>
      <c r="G986" s="29">
        <v>41983</v>
      </c>
      <c r="H986" s="30">
        <v>0.52288243999999995</v>
      </c>
      <c r="L986" s="23">
        <v>42026</v>
      </c>
      <c r="M986" s="24" t="str">
        <f>[5]!YBHIST($L$1,L986,"LMMOAS","sec","")</f>
        <v>E</v>
      </c>
      <c r="N986" s="24">
        <v>213.32179300000001</v>
      </c>
    </row>
    <row r="987" spans="1:14" x14ac:dyDescent="0.25">
      <c r="A987" s="23">
        <v>42027</v>
      </c>
      <c r="B987" s="99">
        <f t="shared" si="15"/>
        <v>236.92919900000001</v>
      </c>
      <c r="C987" s="28">
        <f>VLOOKUP(RefiUniverseIOSOASTable[[#This Row],[Date]],G:H,2,0)</f>
        <v>0.64258859000000002</v>
      </c>
      <c r="G987" s="29">
        <v>41984</v>
      </c>
      <c r="H987" s="30">
        <v>0.52183347000000002</v>
      </c>
      <c r="L987" s="23">
        <v>42027</v>
      </c>
      <c r="M987" s="24" t="str">
        <f>[5]!YBHIST($L$1,L987,"LMMOAS","sec","")</f>
        <v>E</v>
      </c>
      <c r="N987" s="24">
        <v>236.92919900000001</v>
      </c>
    </row>
    <row r="988" spans="1:14" x14ac:dyDescent="0.25">
      <c r="A988" s="23">
        <v>42030</v>
      </c>
      <c r="B988" s="99">
        <f t="shared" si="15"/>
        <v>244.51870700000001</v>
      </c>
      <c r="C988" s="28">
        <f>VLOOKUP(RefiUniverseIOSOASTable[[#This Row],[Date]],G:H,2,0)</f>
        <v>0.63970634999999998</v>
      </c>
      <c r="G988" s="29">
        <v>41985</v>
      </c>
      <c r="H988" s="30">
        <v>0.55615245999999996</v>
      </c>
      <c r="L988" s="23">
        <v>42030</v>
      </c>
      <c r="M988" s="24" t="str">
        <f>[5]!YBHIST($L$1,L988,"LMMOAS","sec","")</f>
        <v>E</v>
      </c>
      <c r="N988" s="24">
        <v>244.51870700000001</v>
      </c>
    </row>
    <row r="989" spans="1:14" x14ac:dyDescent="0.25">
      <c r="A989" s="23">
        <v>42031</v>
      </c>
      <c r="B989" s="99">
        <f t="shared" si="15"/>
        <v>251.349197</v>
      </c>
      <c r="C989" s="28">
        <f>VLOOKUP(RefiUniverseIOSOASTable[[#This Row],[Date]],G:H,2,0)</f>
        <v>0.64042339999999998</v>
      </c>
      <c r="G989" s="29">
        <v>41988</v>
      </c>
      <c r="H989" s="30">
        <v>0.55360885000000004</v>
      </c>
      <c r="L989" s="23">
        <v>42031</v>
      </c>
      <c r="M989" s="24" t="str">
        <f>[5]!YBHIST($L$1,L989,"LMMOAS","sec","")</f>
        <v>E</v>
      </c>
      <c r="N989" s="24">
        <v>251.349197</v>
      </c>
    </row>
    <row r="990" spans="1:14" x14ac:dyDescent="0.25">
      <c r="A990" s="23">
        <v>42032</v>
      </c>
      <c r="B990" s="99">
        <f t="shared" si="15"/>
        <v>279.388306</v>
      </c>
      <c r="C990" s="28">
        <f>VLOOKUP(RefiUniverseIOSOASTable[[#This Row],[Date]],G:H,2,0)</f>
        <v>0.69678454000000001</v>
      </c>
      <c r="G990" s="29">
        <v>41989</v>
      </c>
      <c r="H990" s="30">
        <v>0.55698329999999996</v>
      </c>
      <c r="L990" s="23">
        <v>42032</v>
      </c>
      <c r="M990" s="24" t="str">
        <f>[5]!YBHIST($L$1,L990,"LMMOAS","sec","")</f>
        <v>E</v>
      </c>
      <c r="N990" s="24">
        <v>279.388306</v>
      </c>
    </row>
    <row r="991" spans="1:14" x14ac:dyDescent="0.25">
      <c r="A991" s="23">
        <v>42033</v>
      </c>
      <c r="B991" s="99">
        <f t="shared" si="15"/>
        <v>256.26721199999997</v>
      </c>
      <c r="C991" s="28">
        <f>VLOOKUP(RefiUniverseIOSOASTable[[#This Row],[Date]],G:H,2,0)</f>
        <v>0.69661240999999996</v>
      </c>
      <c r="G991" s="29">
        <v>41990</v>
      </c>
      <c r="H991" s="30">
        <v>0.55528728000000005</v>
      </c>
      <c r="L991" s="23">
        <v>42033</v>
      </c>
      <c r="M991" s="24" t="str">
        <f>[5]!YBHIST($L$1,L991,"LMMOAS","sec","")</f>
        <v>E</v>
      </c>
      <c r="N991" s="24">
        <v>256.26721199999997</v>
      </c>
    </row>
    <row r="992" spans="1:14" x14ac:dyDescent="0.25">
      <c r="A992" s="23">
        <v>42034</v>
      </c>
      <c r="B992" s="99">
        <f t="shared" si="15"/>
        <v>278.56900000000002</v>
      </c>
      <c r="C992" s="28">
        <f>VLOOKUP(RefiUniverseIOSOASTable[[#This Row],[Date]],G:H,2,0)</f>
        <v>0.70593684000000001</v>
      </c>
      <c r="G992" s="29">
        <v>41991</v>
      </c>
      <c r="H992" s="30">
        <v>0.55360516999999998</v>
      </c>
      <c r="L992" s="23">
        <v>42034</v>
      </c>
      <c r="M992" s="24" t="str">
        <f>[5]!YBHIST($L$1,L992,"LMMOAS","sec","")</f>
        <v>E</v>
      </c>
      <c r="N992" s="24">
        <v>278.56900000000002</v>
      </c>
    </row>
    <row r="993" spans="1:14" x14ac:dyDescent="0.25">
      <c r="A993" s="23">
        <v>42037</v>
      </c>
      <c r="B993" s="99">
        <f t="shared" si="15"/>
        <v>267.829407</v>
      </c>
      <c r="C993" s="28">
        <f>VLOOKUP(RefiUniverseIOSOASTable[[#This Row],[Date]],G:H,2,0)</f>
        <v>0.72286992000000005</v>
      </c>
      <c r="G993" s="29">
        <v>41992</v>
      </c>
      <c r="H993" s="30">
        <v>0.55536598999999998</v>
      </c>
      <c r="L993" s="23">
        <v>42037</v>
      </c>
      <c r="M993" s="24" t="str">
        <f>[5]!YBHIST($L$1,L993,"LMMOAS","sec","")</f>
        <v>E</v>
      </c>
      <c r="N993" s="24">
        <v>267.829407</v>
      </c>
    </row>
    <row r="994" spans="1:14" x14ac:dyDescent="0.25">
      <c r="A994" s="23">
        <v>42038</v>
      </c>
      <c r="B994" s="99">
        <f t="shared" si="15"/>
        <v>207.76040599999999</v>
      </c>
      <c r="C994" s="28">
        <f>VLOOKUP(RefiUniverseIOSOASTable[[#This Row],[Date]],G:H,2,0)</f>
        <v>0.66330926999999995</v>
      </c>
      <c r="G994" s="29">
        <v>41995</v>
      </c>
      <c r="H994" s="30">
        <v>0.55649285000000004</v>
      </c>
      <c r="L994" s="23">
        <v>42038</v>
      </c>
      <c r="M994" s="24" t="str">
        <f>[5]!YBHIST($L$1,L994,"LMMOAS","sec","")</f>
        <v>E</v>
      </c>
      <c r="N994" s="24">
        <v>207.76040599999999</v>
      </c>
    </row>
    <row r="995" spans="1:14" x14ac:dyDescent="0.25">
      <c r="A995" s="23">
        <v>42039</v>
      </c>
      <c r="B995" s="99">
        <f t="shared" si="15"/>
        <v>189.963593</v>
      </c>
      <c r="C995" s="28">
        <f>VLOOKUP(RefiUniverseIOSOASTable[[#This Row],[Date]],G:H,2,0)</f>
        <v>0.63782923999999996</v>
      </c>
      <c r="G995" s="29">
        <v>41996</v>
      </c>
      <c r="H995" s="30">
        <v>0.52003257999999997</v>
      </c>
      <c r="L995" s="23">
        <v>42039</v>
      </c>
      <c r="M995" s="24" t="str">
        <f>[5]!YBHIST($L$1,L995,"LMMOAS","sec","")</f>
        <v>E</v>
      </c>
      <c r="N995" s="24">
        <v>189.963593</v>
      </c>
    </row>
    <row r="996" spans="1:14" x14ac:dyDescent="0.25">
      <c r="A996" s="23">
        <v>42040</v>
      </c>
      <c r="B996" s="99">
        <f t="shared" si="15"/>
        <v>171.50309799999999</v>
      </c>
      <c r="C996" s="28">
        <f>VLOOKUP(RefiUniverseIOSOASTable[[#This Row],[Date]],G:H,2,0)</f>
        <v>0.63836521999999996</v>
      </c>
      <c r="G996" s="29">
        <v>41997</v>
      </c>
      <c r="H996" s="30">
        <v>0.52146691000000001</v>
      </c>
      <c r="L996" s="23">
        <v>42040</v>
      </c>
      <c r="M996" s="24" t="str">
        <f>[5]!YBHIST($L$1,L996,"LMMOAS","sec","")</f>
        <v>E</v>
      </c>
      <c r="N996" s="24">
        <v>171.50309799999999</v>
      </c>
    </row>
    <row r="997" spans="1:14" x14ac:dyDescent="0.25">
      <c r="A997" s="23">
        <v>42041</v>
      </c>
      <c r="B997" s="99">
        <f t="shared" si="15"/>
        <v>102.80239899999999</v>
      </c>
      <c r="C997" s="28">
        <f>VLOOKUP(RefiUniverseIOSOASTable[[#This Row],[Date]],G:H,2,0)</f>
        <v>0.59705430000000004</v>
      </c>
      <c r="G997" s="29">
        <v>41999</v>
      </c>
      <c r="H997" s="30">
        <v>0.52307972999999996</v>
      </c>
      <c r="L997" s="23">
        <v>42041</v>
      </c>
      <c r="M997" s="24" t="str">
        <f>[5]!YBHIST($L$1,L997,"LMMOAS","sec","")</f>
        <v>E</v>
      </c>
      <c r="N997" s="24">
        <v>102.80239899999999</v>
      </c>
    </row>
    <row r="998" spans="1:14" x14ac:dyDescent="0.25">
      <c r="A998" s="23">
        <v>42044</v>
      </c>
      <c r="B998" s="99">
        <f t="shared" si="15"/>
        <v>106.9328</v>
      </c>
      <c r="C998" s="28">
        <f>VLOOKUP(RefiUniverseIOSOASTable[[#This Row],[Date]],G:H,2,0)</f>
        <v>0.57186451999999999</v>
      </c>
      <c r="G998" s="29">
        <v>42002</v>
      </c>
      <c r="H998" s="30">
        <v>0.55447095999999996</v>
      </c>
      <c r="L998" s="23">
        <v>42044</v>
      </c>
      <c r="M998" s="24" t="str">
        <f>[5]!YBHIST($L$1,L998,"LMMOAS","sec","")</f>
        <v>E</v>
      </c>
      <c r="N998" s="24">
        <v>106.9328</v>
      </c>
    </row>
    <row r="999" spans="1:14" x14ac:dyDescent="0.25">
      <c r="A999" s="23">
        <v>42045</v>
      </c>
      <c r="B999" s="99">
        <f t="shared" si="15"/>
        <v>99.339202999999998</v>
      </c>
      <c r="C999" s="28">
        <f>VLOOKUP(RefiUniverseIOSOASTable[[#This Row],[Date]],G:H,2,0)</f>
        <v>0.53328547999999998</v>
      </c>
      <c r="G999" s="29">
        <v>42003</v>
      </c>
      <c r="H999" s="30">
        <v>0.55528524000000001</v>
      </c>
      <c r="L999" s="23">
        <v>42045</v>
      </c>
      <c r="M999" s="24" t="str">
        <f>[5]!YBHIST($L$1,L999,"LMMOAS","sec","")</f>
        <v>E</v>
      </c>
      <c r="N999" s="24">
        <v>99.339202999999998</v>
      </c>
    </row>
    <row r="1000" spans="1:14" x14ac:dyDescent="0.25">
      <c r="A1000" s="23">
        <v>42046</v>
      </c>
      <c r="B1000" s="99">
        <f t="shared" si="15"/>
        <v>100.193298</v>
      </c>
      <c r="C1000" s="28">
        <f>VLOOKUP(RefiUniverseIOSOASTable[[#This Row],[Date]],G:H,2,0)</f>
        <v>0.60054971999999995</v>
      </c>
      <c r="G1000" s="29">
        <v>42004</v>
      </c>
      <c r="H1000" s="30">
        <v>0.55220027000000005</v>
      </c>
      <c r="L1000" s="23">
        <v>42046</v>
      </c>
      <c r="M1000" s="24" t="str">
        <f>[5]!YBHIST($L$1,L1000,"LMMOAS","sec","")</f>
        <v>E</v>
      </c>
      <c r="N1000" s="24">
        <v>100.193298</v>
      </c>
    </row>
    <row r="1001" spans="1:14" x14ac:dyDescent="0.25">
      <c r="A1001" s="23">
        <v>42047</v>
      </c>
      <c r="B1001" s="99">
        <f t="shared" si="15"/>
        <v>121.028702</v>
      </c>
      <c r="C1001" s="28">
        <f>VLOOKUP(RefiUniverseIOSOASTable[[#This Row],[Date]],G:H,2,0)</f>
        <v>0.60211148000000003</v>
      </c>
      <c r="G1001" s="29">
        <v>42006</v>
      </c>
      <c r="H1001" s="30">
        <v>0.57802441000000004</v>
      </c>
      <c r="L1001" s="23">
        <v>42047</v>
      </c>
      <c r="M1001" s="24" t="str">
        <f>[5]!YBHIST($L$1,L1001,"LMMOAS","sec","")</f>
        <v>E</v>
      </c>
      <c r="N1001" s="24">
        <v>121.028702</v>
      </c>
    </row>
    <row r="1002" spans="1:14" x14ac:dyDescent="0.25">
      <c r="A1002" s="23">
        <v>42048</v>
      </c>
      <c r="B1002" s="99">
        <f t="shared" si="15"/>
        <v>110.01460299999999</v>
      </c>
      <c r="C1002" s="28">
        <f>VLOOKUP(RefiUniverseIOSOASTable[[#This Row],[Date]],G:H,2,0)</f>
        <v>0.59986821000000001</v>
      </c>
      <c r="G1002" s="29">
        <v>42009</v>
      </c>
      <c r="H1002" s="30">
        <v>0.63991169000000003</v>
      </c>
      <c r="L1002" s="23">
        <v>42048</v>
      </c>
      <c r="M1002" s="24" t="str">
        <f>[5]!YBHIST($L$1,L1002,"LMMOAS","sec","")</f>
        <v>E</v>
      </c>
      <c r="N1002" s="24">
        <v>110.01460299999999</v>
      </c>
    </row>
    <row r="1003" spans="1:14" x14ac:dyDescent="0.25">
      <c r="A1003" s="23">
        <v>42052</v>
      </c>
      <c r="B1003" s="99">
        <f t="shared" si="15"/>
        <v>65.315804</v>
      </c>
      <c r="C1003" s="28">
        <f>VLOOKUP(RefiUniverseIOSOASTable[[#This Row],[Date]],G:H,2,0)</f>
        <v>0.53197870000000003</v>
      </c>
      <c r="G1003" s="29">
        <v>42010</v>
      </c>
      <c r="H1003" s="30">
        <v>0.66730993000000005</v>
      </c>
      <c r="L1003" s="23">
        <v>42052</v>
      </c>
      <c r="M1003" s="24" t="str">
        <f>[5]!YBHIST($L$1,L1003,"LMMOAS","sec","")</f>
        <v>E</v>
      </c>
      <c r="N1003" s="24">
        <v>65.315804</v>
      </c>
    </row>
    <row r="1004" spans="1:14" x14ac:dyDescent="0.25">
      <c r="A1004" s="23">
        <v>42053</v>
      </c>
      <c r="B1004" s="99">
        <f t="shared" si="15"/>
        <v>88.631302000000005</v>
      </c>
      <c r="C1004" s="28">
        <f>VLOOKUP(RefiUniverseIOSOASTable[[#This Row],[Date]],G:H,2,0)</f>
        <v>0.59751971999999998</v>
      </c>
      <c r="G1004" s="29">
        <v>42011</v>
      </c>
      <c r="H1004" s="30">
        <v>0.64349955999999997</v>
      </c>
      <c r="L1004" s="23">
        <v>42053</v>
      </c>
      <c r="M1004" s="24" t="str">
        <f>[5]!YBHIST($L$1,L1004,"LMMOAS","sec","")</f>
        <v>E</v>
      </c>
      <c r="N1004" s="24">
        <v>88.631302000000005</v>
      </c>
    </row>
    <row r="1005" spans="1:14" x14ac:dyDescent="0.25">
      <c r="A1005" s="23">
        <v>42054</v>
      </c>
      <c r="B1005" s="99">
        <f t="shared" si="15"/>
        <v>64.126700999999997</v>
      </c>
      <c r="C1005" s="28">
        <f>VLOOKUP(RefiUniverseIOSOASTable[[#This Row],[Date]],G:H,2,0)</f>
        <v>0.57087018</v>
      </c>
      <c r="G1005" s="29">
        <v>42012</v>
      </c>
      <c r="H1005" s="30">
        <v>0.60822951999999997</v>
      </c>
      <c r="L1005" s="23">
        <v>42054</v>
      </c>
      <c r="M1005" s="24" t="str">
        <f>[5]!YBHIST($L$1,L1005,"LMMOAS","sec","")</f>
        <v>E</v>
      </c>
      <c r="N1005" s="24">
        <v>64.126700999999997</v>
      </c>
    </row>
    <row r="1006" spans="1:14" x14ac:dyDescent="0.25">
      <c r="A1006" s="23">
        <v>42055</v>
      </c>
      <c r="B1006" s="99">
        <f t="shared" si="15"/>
        <v>59.553500999999997</v>
      </c>
      <c r="C1006" s="28">
        <f>VLOOKUP(RefiUniverseIOSOASTable[[#This Row],[Date]],G:H,2,0)</f>
        <v>0.56873697000000001</v>
      </c>
      <c r="G1006" s="29">
        <v>42013</v>
      </c>
      <c r="H1006" s="30">
        <v>0.64043826999999998</v>
      </c>
      <c r="L1006" s="23">
        <v>42055</v>
      </c>
      <c r="M1006" s="24" t="str">
        <f>[5]!YBHIST($L$1,L1006,"LMMOAS","sec","")</f>
        <v>E</v>
      </c>
      <c r="N1006" s="24">
        <v>59.553500999999997</v>
      </c>
    </row>
    <row r="1007" spans="1:14" x14ac:dyDescent="0.25">
      <c r="A1007" s="23">
        <v>42058</v>
      </c>
      <c r="B1007" s="99">
        <f t="shared" si="15"/>
        <v>69.043700999999999</v>
      </c>
      <c r="C1007" s="28">
        <f>VLOOKUP(RefiUniverseIOSOASTable[[#This Row],[Date]],G:H,2,0)</f>
        <v>0.59752254000000005</v>
      </c>
      <c r="G1007" s="29">
        <v>42016</v>
      </c>
      <c r="H1007" s="30">
        <v>0.66637756999999997</v>
      </c>
      <c r="L1007" s="23">
        <v>42058</v>
      </c>
      <c r="M1007" s="24" t="str">
        <f>[5]!YBHIST($L$1,L1007,"LMMOAS","sec","")</f>
        <v>E</v>
      </c>
      <c r="N1007" s="24">
        <v>69.043700999999999</v>
      </c>
    </row>
    <row r="1008" spans="1:14" x14ac:dyDescent="0.25">
      <c r="A1008" s="23">
        <v>42059</v>
      </c>
      <c r="B1008" s="99">
        <f t="shared" si="15"/>
        <v>97.909301999999997</v>
      </c>
      <c r="C1008" s="28">
        <f>VLOOKUP(RefiUniverseIOSOASTable[[#This Row],[Date]],G:H,2,0)</f>
        <v>0.63275471999999999</v>
      </c>
      <c r="G1008" s="29">
        <v>42017</v>
      </c>
      <c r="H1008" s="30">
        <v>0.66702921999999998</v>
      </c>
      <c r="L1008" s="23">
        <v>42059</v>
      </c>
      <c r="M1008" s="24" t="str">
        <f>[5]!YBHIST($L$1,L1008,"LMMOAS","sec","")</f>
        <v>E</v>
      </c>
      <c r="N1008" s="24">
        <v>97.909301999999997</v>
      </c>
    </row>
    <row r="1009" spans="1:14" x14ac:dyDescent="0.25">
      <c r="A1009" s="23">
        <v>42060</v>
      </c>
      <c r="B1009" s="99">
        <f t="shared" si="15"/>
        <v>92.138603000000003</v>
      </c>
      <c r="C1009" s="28">
        <f>VLOOKUP(RefiUniverseIOSOASTable[[#This Row],[Date]],G:H,2,0)</f>
        <v>0.60204979999999997</v>
      </c>
      <c r="G1009" s="29">
        <v>42018</v>
      </c>
      <c r="H1009" s="30">
        <v>0.70389407999999998</v>
      </c>
      <c r="L1009" s="23">
        <v>42060</v>
      </c>
      <c r="M1009" s="24" t="str">
        <f>[5]!YBHIST($L$1,L1009,"LMMOAS","sec","")</f>
        <v>E</v>
      </c>
      <c r="N1009" s="24">
        <v>92.138603000000003</v>
      </c>
    </row>
    <row r="1010" spans="1:14" x14ac:dyDescent="0.25">
      <c r="A1010" s="23">
        <v>42061</v>
      </c>
      <c r="B1010" s="99">
        <f t="shared" si="15"/>
        <v>73.909103000000002</v>
      </c>
      <c r="C1010" s="28">
        <f>VLOOKUP(RefiUniverseIOSOASTable[[#This Row],[Date]],G:H,2,0)</f>
        <v>0.59883878999999995</v>
      </c>
      <c r="G1010" s="29">
        <v>42019</v>
      </c>
      <c r="H1010" s="30">
        <v>0.72846080999999996</v>
      </c>
      <c r="L1010" s="23">
        <v>42061</v>
      </c>
      <c r="M1010" s="24" t="str">
        <f>[5]!YBHIST($L$1,L1010,"LMMOAS","sec","")</f>
        <v>E</v>
      </c>
      <c r="N1010" s="24">
        <v>73.909103000000002</v>
      </c>
    </row>
    <row r="1011" spans="1:14" x14ac:dyDescent="0.25">
      <c r="A1011" s="23">
        <v>42062</v>
      </c>
      <c r="B1011" s="99">
        <f t="shared" si="15"/>
        <v>68.107399000000001</v>
      </c>
      <c r="C1011" s="28">
        <f>VLOOKUP(RefiUniverseIOSOASTable[[#This Row],[Date]],G:H,2,0)</f>
        <v>0.60067932999999996</v>
      </c>
      <c r="G1011" s="29">
        <v>42020</v>
      </c>
      <c r="H1011" s="30">
        <v>0.66900008</v>
      </c>
      <c r="L1011" s="23">
        <v>42062</v>
      </c>
      <c r="M1011" s="24" t="str">
        <f>[5]!YBHIST($L$1,L1011,"LMMOAS","sec","")</f>
        <v>E</v>
      </c>
      <c r="N1011" s="24">
        <v>68.107399000000001</v>
      </c>
    </row>
    <row r="1012" spans="1:14" x14ac:dyDescent="0.25">
      <c r="A1012" s="23">
        <v>42065</v>
      </c>
      <c r="B1012" s="99">
        <f t="shared" si="15"/>
        <v>53.752200999999999</v>
      </c>
      <c r="C1012" s="28">
        <f>VLOOKUP(RefiUniverseIOSOASTable[[#This Row],[Date]],G:H,2,0)</f>
        <v>0.56487021999999998</v>
      </c>
      <c r="G1012" s="29">
        <v>42024</v>
      </c>
      <c r="H1012" s="30">
        <v>0.66807585999999997</v>
      </c>
      <c r="L1012" s="23">
        <v>42065</v>
      </c>
      <c r="M1012" s="24" t="str">
        <f>[5]!YBHIST($L$1,L1012,"LMMOAS","sec","")</f>
        <v>E</v>
      </c>
      <c r="N1012" s="24">
        <v>53.752200999999999</v>
      </c>
    </row>
    <row r="1013" spans="1:14" x14ac:dyDescent="0.25">
      <c r="A1013" s="23">
        <v>42066</v>
      </c>
      <c r="B1013" s="99">
        <f t="shared" si="15"/>
        <v>53.718899</v>
      </c>
      <c r="C1013" s="28">
        <f>VLOOKUP(RefiUniverseIOSOASTable[[#This Row],[Date]],G:H,2,0)</f>
        <v>0.56023290999999997</v>
      </c>
      <c r="G1013" s="29">
        <v>42025</v>
      </c>
      <c r="H1013" s="30">
        <v>0.63781739000000004</v>
      </c>
      <c r="L1013" s="23">
        <v>42066</v>
      </c>
      <c r="M1013" s="24" t="str">
        <f>[5]!YBHIST($L$1,L1013,"LMMOAS","sec","")</f>
        <v>E</v>
      </c>
      <c r="N1013" s="24">
        <v>53.718899</v>
      </c>
    </row>
    <row r="1014" spans="1:14" x14ac:dyDescent="0.25">
      <c r="A1014" s="23">
        <v>42067</v>
      </c>
      <c r="B1014" s="99">
        <f t="shared" si="15"/>
        <v>58.178398000000001</v>
      </c>
      <c r="C1014" s="28">
        <f>VLOOKUP(RefiUniverseIOSOASTable[[#This Row],[Date]],G:H,2,0)</f>
        <v>0.59086413000000004</v>
      </c>
      <c r="G1014" s="29">
        <v>42026</v>
      </c>
      <c r="H1014" s="30">
        <v>0.60804475999999996</v>
      </c>
      <c r="L1014" s="23">
        <v>42067</v>
      </c>
      <c r="M1014" s="24" t="str">
        <f>[5]!YBHIST($L$1,L1014,"LMMOAS","sec","")</f>
        <v>E</v>
      </c>
      <c r="N1014" s="24">
        <v>58.178398000000001</v>
      </c>
    </row>
    <row r="1015" spans="1:14" x14ac:dyDescent="0.25">
      <c r="A1015" s="23">
        <v>42068</v>
      </c>
      <c r="B1015" s="99">
        <f t="shared" si="15"/>
        <v>64.478202999999993</v>
      </c>
      <c r="C1015" s="28">
        <f>VLOOKUP(RefiUniverseIOSOASTable[[#This Row],[Date]],G:H,2,0)</f>
        <v>0.59160234</v>
      </c>
      <c r="G1015" s="29">
        <v>42027</v>
      </c>
      <c r="H1015" s="30">
        <v>0.64258859000000002</v>
      </c>
      <c r="L1015" s="23">
        <v>42068</v>
      </c>
      <c r="M1015" s="24" t="str">
        <f>[5]!YBHIST($L$1,L1015,"LMMOAS","sec","")</f>
        <v>E</v>
      </c>
      <c r="N1015" s="24">
        <v>64.478202999999993</v>
      </c>
    </row>
    <row r="1016" spans="1:14" x14ac:dyDescent="0.25">
      <c r="A1016" s="23">
        <v>42069</v>
      </c>
      <c r="B1016" s="99">
        <f t="shared" si="15"/>
        <v>49.298800999999997</v>
      </c>
      <c r="C1016" s="28">
        <f>VLOOKUP(RefiUniverseIOSOASTable[[#This Row],[Date]],G:H,2,0)</f>
        <v>0.52453147</v>
      </c>
      <c r="G1016" s="29">
        <v>42030</v>
      </c>
      <c r="H1016" s="30">
        <v>0.63970634999999998</v>
      </c>
      <c r="L1016" s="23">
        <v>42069</v>
      </c>
      <c r="M1016" s="24" t="str">
        <f>[5]!YBHIST($L$1,L1016,"LMMOAS","sec","")</f>
        <v>E</v>
      </c>
      <c r="N1016" s="24">
        <v>49.298800999999997</v>
      </c>
    </row>
    <row r="1017" spans="1:14" x14ac:dyDescent="0.25">
      <c r="A1017" s="23">
        <v>42072</v>
      </c>
      <c r="B1017" s="99">
        <f t="shared" si="15"/>
        <v>45.909301999999997</v>
      </c>
      <c r="C1017" s="28">
        <f>VLOOKUP(RefiUniverseIOSOASTable[[#This Row],[Date]],G:H,2,0)</f>
        <v>0.52721541000000005</v>
      </c>
      <c r="G1017" s="29">
        <v>42031</v>
      </c>
      <c r="H1017" s="30">
        <v>0.64042339999999998</v>
      </c>
      <c r="L1017" s="23">
        <v>42072</v>
      </c>
      <c r="M1017" s="24" t="str">
        <f>[5]!YBHIST($L$1,L1017,"LMMOAS","sec","")</f>
        <v>E</v>
      </c>
      <c r="N1017" s="24">
        <v>45.909301999999997</v>
      </c>
    </row>
    <row r="1018" spans="1:14" x14ac:dyDescent="0.25">
      <c r="A1018" s="23">
        <v>42073</v>
      </c>
      <c r="B1018" s="99">
        <f t="shared" si="15"/>
        <v>51.913502000000001</v>
      </c>
      <c r="C1018" s="28">
        <f>VLOOKUP(RefiUniverseIOSOASTable[[#This Row],[Date]],G:H,2,0)</f>
        <v>0.56440937000000002</v>
      </c>
      <c r="G1018" s="29">
        <v>42032</v>
      </c>
      <c r="H1018" s="30">
        <v>0.69678454000000001</v>
      </c>
      <c r="L1018" s="23">
        <v>42073</v>
      </c>
      <c r="M1018" s="24" t="str">
        <f>[5]!YBHIST($L$1,L1018,"LMMOAS","sec","")</f>
        <v>E</v>
      </c>
      <c r="N1018" s="24">
        <v>51.913502000000001</v>
      </c>
    </row>
    <row r="1019" spans="1:14" x14ac:dyDescent="0.25">
      <c r="A1019" s="23">
        <v>42074</v>
      </c>
      <c r="B1019" s="99">
        <f t="shared" si="15"/>
        <v>52.766201000000002</v>
      </c>
      <c r="C1019" s="28">
        <f>VLOOKUP(RefiUniverseIOSOASTable[[#This Row],[Date]],G:H,2,0)</f>
        <v>0.56253317999999997</v>
      </c>
      <c r="G1019" s="29">
        <v>42033</v>
      </c>
      <c r="H1019" s="30">
        <v>0.69661240999999996</v>
      </c>
      <c r="L1019" s="23">
        <v>42074</v>
      </c>
      <c r="M1019" s="24" t="str">
        <f>[5]!YBHIST($L$1,L1019,"LMMOAS","sec","")</f>
        <v>E</v>
      </c>
      <c r="N1019" s="24">
        <v>52.766201000000002</v>
      </c>
    </row>
    <row r="1020" spans="1:14" x14ac:dyDescent="0.25">
      <c r="A1020" s="23">
        <v>42075</v>
      </c>
      <c r="B1020" s="99">
        <f t="shared" si="15"/>
        <v>50.824798999999999</v>
      </c>
      <c r="C1020" s="28">
        <f>VLOOKUP(RefiUniverseIOSOASTable[[#This Row],[Date]],G:H,2,0)</f>
        <v>0.56396077</v>
      </c>
      <c r="G1020" s="29">
        <v>42034</v>
      </c>
      <c r="H1020" s="30">
        <v>0.70593684000000001</v>
      </c>
      <c r="L1020" s="23">
        <v>42075</v>
      </c>
      <c r="M1020" s="24" t="str">
        <f>[5]!YBHIST($L$1,L1020,"LMMOAS","sec","")</f>
        <v>E</v>
      </c>
      <c r="N1020" s="24">
        <v>50.824798999999999</v>
      </c>
    </row>
    <row r="1021" spans="1:14" x14ac:dyDescent="0.25">
      <c r="A1021" s="23">
        <v>42076</v>
      </c>
      <c r="B1021" s="99">
        <f t="shared" si="15"/>
        <v>48.744498999999998</v>
      </c>
      <c r="C1021" s="28">
        <f>VLOOKUP(RefiUniverseIOSOASTable[[#This Row],[Date]],G:H,2,0)</f>
        <v>0.56227934000000002</v>
      </c>
      <c r="G1021" s="29">
        <v>42037</v>
      </c>
      <c r="H1021" s="30">
        <v>0.72286992000000005</v>
      </c>
      <c r="L1021" s="23">
        <v>42076</v>
      </c>
      <c r="M1021" s="24" t="str">
        <f>[5]!YBHIST($L$1,L1021,"LMMOAS","sec","")</f>
        <v>E</v>
      </c>
      <c r="N1021" s="24">
        <v>48.744498999999998</v>
      </c>
    </row>
    <row r="1022" spans="1:14" x14ac:dyDescent="0.25">
      <c r="A1022" s="23">
        <v>42079</v>
      </c>
      <c r="B1022" s="99">
        <f t="shared" si="15"/>
        <v>57.888598999999999</v>
      </c>
      <c r="C1022" s="28">
        <f>VLOOKUP(RefiUniverseIOSOASTable[[#This Row],[Date]],G:H,2,0)</f>
        <v>0.56296710000000005</v>
      </c>
      <c r="G1022" s="29">
        <v>42038</v>
      </c>
      <c r="H1022" s="30">
        <v>0.66330926999999995</v>
      </c>
      <c r="L1022" s="23">
        <v>42079</v>
      </c>
      <c r="M1022" s="24" t="str">
        <f>[5]!YBHIST($L$1,L1022,"LMMOAS","sec","")</f>
        <v>E</v>
      </c>
      <c r="N1022" s="24">
        <v>57.888598999999999</v>
      </c>
    </row>
    <row r="1023" spans="1:14" x14ac:dyDescent="0.25">
      <c r="A1023" s="23">
        <v>42080</v>
      </c>
      <c r="B1023" s="99">
        <f t="shared" si="15"/>
        <v>52.278998999999999</v>
      </c>
      <c r="C1023" s="28">
        <f>VLOOKUP(RefiUniverseIOSOASTable[[#This Row],[Date]],G:H,2,0)</f>
        <v>0.56565023999999997</v>
      </c>
      <c r="G1023" s="29">
        <v>42039</v>
      </c>
      <c r="H1023" s="30">
        <v>0.63782923999999996</v>
      </c>
      <c r="L1023" s="23">
        <v>42080</v>
      </c>
      <c r="M1023" s="24" t="str">
        <f>[5]!YBHIST($L$1,L1023,"LMMOAS","sec","")</f>
        <v>E</v>
      </c>
      <c r="N1023" s="24">
        <v>52.278998999999999</v>
      </c>
    </row>
    <row r="1024" spans="1:14" x14ac:dyDescent="0.25">
      <c r="A1024" s="23">
        <v>42081</v>
      </c>
      <c r="B1024" s="99">
        <f t="shared" si="15"/>
        <v>103.45320100000001</v>
      </c>
      <c r="C1024" s="28">
        <f>VLOOKUP(RefiUniverseIOSOASTable[[#This Row],[Date]],G:H,2,0)</f>
        <v>0.63074604999999995</v>
      </c>
      <c r="G1024" s="29">
        <v>42040</v>
      </c>
      <c r="H1024" s="30">
        <v>0.63836521999999996</v>
      </c>
      <c r="L1024" s="23">
        <v>42081</v>
      </c>
      <c r="M1024" s="24" t="str">
        <f>[5]!YBHIST($L$1,L1024,"LMMOAS","sec","")</f>
        <v>E</v>
      </c>
      <c r="N1024" s="24">
        <v>103.45320100000001</v>
      </c>
    </row>
    <row r="1025" spans="1:14" x14ac:dyDescent="0.25">
      <c r="A1025" s="23">
        <v>42082</v>
      </c>
      <c r="B1025" s="99">
        <f t="shared" si="15"/>
        <v>82.913596999999996</v>
      </c>
      <c r="C1025" s="28">
        <f>VLOOKUP(RefiUniverseIOSOASTable[[#This Row],[Date]],G:H,2,0)</f>
        <v>0.62866164000000002</v>
      </c>
      <c r="G1025" s="29">
        <v>42041</v>
      </c>
      <c r="H1025" s="30">
        <v>0.59705430000000004</v>
      </c>
      <c r="L1025" s="23">
        <v>42082</v>
      </c>
      <c r="M1025" s="24" t="str">
        <f>[5]!YBHIST($L$1,L1025,"LMMOAS","sec","")</f>
        <v>E</v>
      </c>
      <c r="N1025" s="24">
        <v>82.913596999999996</v>
      </c>
    </row>
    <row r="1026" spans="1:14" x14ac:dyDescent="0.25">
      <c r="A1026" s="23">
        <v>42083</v>
      </c>
      <c r="B1026" s="99">
        <f t="shared" si="15"/>
        <v>85.858704000000003</v>
      </c>
      <c r="C1026" s="28">
        <f>VLOOKUP(RefiUniverseIOSOASTable[[#This Row],[Date]],G:H,2,0)</f>
        <v>0.65355635999999995</v>
      </c>
      <c r="G1026" s="29">
        <v>42044</v>
      </c>
      <c r="H1026" s="30">
        <v>0.57186451999999999</v>
      </c>
      <c r="L1026" s="23">
        <v>42083</v>
      </c>
      <c r="M1026" s="24" t="str">
        <f>[5]!YBHIST($L$1,L1026,"LMMOAS","sec","")</f>
        <v>E</v>
      </c>
      <c r="N1026" s="24">
        <v>85.858704000000003</v>
      </c>
    </row>
    <row r="1027" spans="1:14" x14ac:dyDescent="0.25">
      <c r="A1027" s="23">
        <v>42086</v>
      </c>
      <c r="B1027" s="99">
        <f t="shared" ref="B1027:B1090" si="16">VLOOKUP(A1027,L:N,3,0)</f>
        <v>89.513496000000004</v>
      </c>
      <c r="C1027" s="28">
        <f>VLOOKUP(RefiUniverseIOSOASTable[[#This Row],[Date]],G:H,2,0)</f>
        <v>0.65538331000000005</v>
      </c>
      <c r="G1027" s="29">
        <v>42045</v>
      </c>
      <c r="H1027" s="30">
        <v>0.53328547999999998</v>
      </c>
      <c r="L1027" s="23">
        <v>42086</v>
      </c>
      <c r="M1027" s="24" t="str">
        <f>[5]!YBHIST($L$1,L1027,"LMMOAS","sec","")</f>
        <v>E</v>
      </c>
      <c r="N1027" s="24">
        <v>89.513496000000004</v>
      </c>
    </row>
    <row r="1028" spans="1:14" x14ac:dyDescent="0.25">
      <c r="A1028" s="23">
        <v>42087</v>
      </c>
      <c r="B1028" s="99">
        <f t="shared" si="16"/>
        <v>88.927100999999993</v>
      </c>
      <c r="C1028" s="28">
        <f>VLOOKUP(RefiUniverseIOSOASTable[[#This Row],[Date]],G:H,2,0)</f>
        <v>0.68774038000000004</v>
      </c>
      <c r="G1028" s="29">
        <v>42046</v>
      </c>
      <c r="H1028" s="30">
        <v>0.60054971999999995</v>
      </c>
      <c r="L1028" s="23">
        <v>42087</v>
      </c>
      <c r="M1028" s="24" t="str">
        <f>[5]!YBHIST($L$1,L1028,"LMMOAS","sec","")</f>
        <v>E</v>
      </c>
      <c r="N1028" s="24">
        <v>88.927100999999993</v>
      </c>
    </row>
    <row r="1029" spans="1:14" x14ac:dyDescent="0.25">
      <c r="A1029" s="23">
        <v>42088</v>
      </c>
      <c r="B1029" s="99">
        <f t="shared" si="16"/>
        <v>85.953902999999997</v>
      </c>
      <c r="C1029" s="28">
        <f>VLOOKUP(RefiUniverseIOSOASTable[[#This Row],[Date]],G:H,2,0)</f>
        <v>0.62940006000000004</v>
      </c>
      <c r="G1029" s="29">
        <v>42047</v>
      </c>
      <c r="H1029" s="30">
        <v>0.60211148000000003</v>
      </c>
      <c r="L1029" s="23">
        <v>42088</v>
      </c>
      <c r="M1029" s="24" t="str">
        <f>[5]!YBHIST($L$1,L1029,"LMMOAS","sec","")</f>
        <v>E</v>
      </c>
      <c r="N1029" s="24">
        <v>85.953902999999997</v>
      </c>
    </row>
    <row r="1030" spans="1:14" x14ac:dyDescent="0.25">
      <c r="A1030" s="23">
        <v>42089</v>
      </c>
      <c r="B1030" s="99">
        <f t="shared" si="16"/>
        <v>80.209198000000001</v>
      </c>
      <c r="C1030" s="28">
        <f>VLOOKUP(RefiUniverseIOSOASTable[[#This Row],[Date]],G:H,2,0)</f>
        <v>0.59102611999999999</v>
      </c>
      <c r="G1030" s="29">
        <v>42048</v>
      </c>
      <c r="H1030" s="30">
        <v>0.59986821000000001</v>
      </c>
      <c r="L1030" s="23">
        <v>42089</v>
      </c>
      <c r="M1030" s="24" t="str">
        <f>[5]!YBHIST($L$1,L1030,"LMMOAS","sec","")</f>
        <v>E</v>
      </c>
      <c r="N1030" s="24">
        <v>80.209198000000001</v>
      </c>
    </row>
    <row r="1031" spans="1:14" x14ac:dyDescent="0.25">
      <c r="A1031" s="23">
        <v>42090</v>
      </c>
      <c r="B1031" s="99">
        <f t="shared" si="16"/>
        <v>71.301201000000006</v>
      </c>
      <c r="C1031" s="28">
        <f>VLOOKUP(RefiUniverseIOSOASTable[[#This Row],[Date]],G:H,2,0)</f>
        <v>0.62616260000000001</v>
      </c>
      <c r="G1031" s="29">
        <v>42052</v>
      </c>
      <c r="H1031" s="30">
        <v>0.53197870000000003</v>
      </c>
      <c r="L1031" s="23">
        <v>42090</v>
      </c>
      <c r="M1031" s="24" t="str">
        <f>[5]!YBHIST($L$1,L1031,"LMMOAS","sec","")</f>
        <v>E</v>
      </c>
      <c r="N1031" s="24">
        <v>71.301201000000006</v>
      </c>
    </row>
    <row r="1032" spans="1:14" x14ac:dyDescent="0.25">
      <c r="A1032" s="23">
        <v>42093</v>
      </c>
      <c r="B1032" s="99">
        <f t="shared" si="16"/>
        <v>76.362899999999996</v>
      </c>
      <c r="C1032" s="28">
        <f>VLOOKUP(RefiUniverseIOSOASTable[[#This Row],[Date]],G:H,2,0)</f>
        <v>0.62624038000000004</v>
      </c>
      <c r="G1032" s="29">
        <v>42053</v>
      </c>
      <c r="H1032" s="30">
        <v>0.59751971999999998</v>
      </c>
      <c r="L1032" s="23">
        <v>42093</v>
      </c>
      <c r="M1032" s="24" t="str">
        <f>[5]!YBHIST($L$1,L1032,"LMMOAS","sec","")</f>
        <v>E</v>
      </c>
      <c r="N1032" s="24">
        <v>76.362899999999996</v>
      </c>
    </row>
    <row r="1033" spans="1:14" x14ac:dyDescent="0.25">
      <c r="A1033" s="23">
        <v>42094</v>
      </c>
      <c r="B1033" s="99">
        <f t="shared" si="16"/>
        <v>90.348999000000006</v>
      </c>
      <c r="C1033" s="28">
        <f>VLOOKUP(RefiUniverseIOSOASTable[[#This Row],[Date]],G:H,2,0)</f>
        <v>0.62973027999999998</v>
      </c>
      <c r="G1033" s="29">
        <v>42054</v>
      </c>
      <c r="H1033" s="30">
        <v>0.57087018</v>
      </c>
      <c r="L1033" s="23">
        <v>42094</v>
      </c>
      <c r="M1033" s="24" t="str">
        <f>[5]!YBHIST($L$1,L1033,"LMMOAS","sec","")</f>
        <v>E</v>
      </c>
      <c r="N1033" s="24">
        <v>90.348999000000006</v>
      </c>
    </row>
    <row r="1034" spans="1:14" x14ac:dyDescent="0.25">
      <c r="A1034" s="23">
        <v>42095</v>
      </c>
      <c r="B1034" s="99">
        <f t="shared" si="16"/>
        <v>92.643600000000006</v>
      </c>
      <c r="C1034" s="28">
        <f>VLOOKUP(RefiUniverseIOSOASTable[[#This Row],[Date]],G:H,2,0)</f>
        <v>0.65712371000000003</v>
      </c>
      <c r="G1034" s="29">
        <v>42055</v>
      </c>
      <c r="H1034" s="30">
        <v>0.56873697000000001</v>
      </c>
      <c r="L1034" s="23">
        <v>42095</v>
      </c>
      <c r="M1034" s="24" t="str">
        <f>[5]!YBHIST($L$1,L1034,"LMMOAS","sec","")</f>
        <v>E</v>
      </c>
      <c r="N1034" s="24">
        <v>92.643600000000006</v>
      </c>
    </row>
    <row r="1035" spans="1:14" x14ac:dyDescent="0.25">
      <c r="A1035" s="23">
        <v>42096</v>
      </c>
      <c r="B1035" s="99">
        <f t="shared" si="16"/>
        <v>87.216797</v>
      </c>
      <c r="C1035" s="28">
        <f>VLOOKUP(RefiUniverseIOSOASTable[[#This Row],[Date]],G:H,2,0)</f>
        <v>0.63078055</v>
      </c>
      <c r="G1035" s="29">
        <v>42058</v>
      </c>
      <c r="H1035" s="30">
        <v>0.59752254000000005</v>
      </c>
      <c r="L1035" s="23">
        <v>42096</v>
      </c>
      <c r="M1035" s="24" t="str">
        <f>[5]!YBHIST($L$1,L1035,"LMMOAS","sec","")</f>
        <v>E</v>
      </c>
      <c r="N1035" s="24">
        <v>87.216797</v>
      </c>
    </row>
    <row r="1036" spans="1:14" x14ac:dyDescent="0.25">
      <c r="A1036" s="23">
        <v>42097</v>
      </c>
      <c r="B1036" s="99">
        <f t="shared" si="16"/>
        <v>109.006897</v>
      </c>
      <c r="C1036" s="28">
        <f>VLOOKUP(RefiUniverseIOSOASTable[[#This Row],[Date]],G:H,2,0)</f>
        <v>0.65811673000000004</v>
      </c>
      <c r="G1036" s="29">
        <v>42059</v>
      </c>
      <c r="H1036" s="30">
        <v>0.63275471999999999</v>
      </c>
      <c r="L1036" s="23">
        <v>42097</v>
      </c>
      <c r="M1036" s="24" t="str">
        <f>[5]!YBHIST($L$1,L1036,"LMMOAS","sec","")</f>
        <v>E</v>
      </c>
      <c r="N1036" s="24">
        <v>109.006897</v>
      </c>
    </row>
    <row r="1037" spans="1:14" x14ac:dyDescent="0.25">
      <c r="A1037" s="23">
        <v>42100</v>
      </c>
      <c r="B1037" s="99">
        <f t="shared" si="16"/>
        <v>109.935699</v>
      </c>
      <c r="C1037" s="28">
        <f>VLOOKUP(RefiUniverseIOSOASTable[[#This Row],[Date]],G:H,2,0)</f>
        <v>0.65404392</v>
      </c>
      <c r="G1037" s="29">
        <v>42060</v>
      </c>
      <c r="H1037" s="30">
        <v>0.60204979999999997</v>
      </c>
      <c r="L1037" s="23">
        <v>42100</v>
      </c>
      <c r="M1037" s="24" t="str">
        <f>[5]!YBHIST($L$1,L1037,"LMMOAS","sec","")</f>
        <v>E</v>
      </c>
      <c r="N1037" s="24">
        <v>109.935699</v>
      </c>
    </row>
    <row r="1038" spans="1:14" x14ac:dyDescent="0.25">
      <c r="A1038" s="23">
        <v>42101</v>
      </c>
      <c r="B1038" s="99">
        <f t="shared" si="16"/>
        <v>110.19699900000001</v>
      </c>
      <c r="C1038" s="28">
        <f>VLOOKUP(RefiUniverseIOSOASTable[[#This Row],[Date]],G:H,2,0)</f>
        <v>0.65502293</v>
      </c>
      <c r="G1038" s="29">
        <v>42061</v>
      </c>
      <c r="H1038" s="30">
        <v>0.59883878999999995</v>
      </c>
      <c r="L1038" s="23">
        <v>42101</v>
      </c>
      <c r="M1038" s="24" t="str">
        <f>[5]!YBHIST($L$1,L1038,"LMMOAS","sec","")</f>
        <v>E</v>
      </c>
      <c r="N1038" s="24">
        <v>110.19699900000001</v>
      </c>
    </row>
    <row r="1039" spans="1:14" x14ac:dyDescent="0.25">
      <c r="A1039" s="23">
        <v>42102</v>
      </c>
      <c r="B1039" s="99">
        <f t="shared" si="16"/>
        <v>106.461197</v>
      </c>
      <c r="C1039" s="28">
        <f>VLOOKUP(RefiUniverseIOSOASTable[[#This Row],[Date]],G:H,2,0)</f>
        <v>0.65390716000000004</v>
      </c>
      <c r="G1039" s="29">
        <v>42062</v>
      </c>
      <c r="H1039" s="30">
        <v>0.60067932999999996</v>
      </c>
      <c r="L1039" s="23">
        <v>42102</v>
      </c>
      <c r="M1039" s="24" t="str">
        <f>[5]!YBHIST($L$1,L1039,"LMMOAS","sec","")</f>
        <v>E</v>
      </c>
      <c r="N1039" s="24">
        <v>106.461197</v>
      </c>
    </row>
    <row r="1040" spans="1:14" x14ac:dyDescent="0.25">
      <c r="A1040" s="23">
        <v>42103</v>
      </c>
      <c r="B1040" s="99">
        <f t="shared" si="16"/>
        <v>109.697998</v>
      </c>
      <c r="C1040" s="28">
        <f>VLOOKUP(RefiUniverseIOSOASTable[[#This Row],[Date]],G:H,2,0)</f>
        <v>0.62940847</v>
      </c>
      <c r="G1040" s="29">
        <v>42065</v>
      </c>
      <c r="H1040" s="30">
        <v>0.56487021999999998</v>
      </c>
      <c r="L1040" s="23">
        <v>42103</v>
      </c>
      <c r="M1040" s="24" t="str">
        <f>[5]!YBHIST($L$1,L1040,"LMMOAS","sec","")</f>
        <v>E</v>
      </c>
      <c r="N1040" s="24">
        <v>109.697998</v>
      </c>
    </row>
    <row r="1041" spans="1:14" x14ac:dyDescent="0.25">
      <c r="A1041" s="23">
        <v>42104</v>
      </c>
      <c r="B1041" s="99">
        <f t="shared" si="16"/>
        <v>127.093498</v>
      </c>
      <c r="C1041" s="28">
        <f>VLOOKUP(RefiUniverseIOSOASTable[[#This Row],[Date]],G:H,2,0)</f>
        <v>0.62791702999999999</v>
      </c>
      <c r="G1041" s="29">
        <v>42066</v>
      </c>
      <c r="H1041" s="30">
        <v>0.56023290999999997</v>
      </c>
      <c r="L1041" s="23">
        <v>42104</v>
      </c>
      <c r="M1041" s="24" t="str">
        <f>[5]!YBHIST($L$1,L1041,"LMMOAS","sec","")</f>
        <v>E</v>
      </c>
      <c r="N1041" s="24">
        <v>127.093498</v>
      </c>
    </row>
    <row r="1042" spans="1:14" x14ac:dyDescent="0.25">
      <c r="A1042" s="23">
        <v>42107</v>
      </c>
      <c r="B1042" s="99">
        <f t="shared" si="16"/>
        <v>130.75559999999999</v>
      </c>
      <c r="C1042" s="28">
        <f>VLOOKUP(RefiUniverseIOSOASTable[[#This Row],[Date]],G:H,2,0)</f>
        <v>0.63034922000000004</v>
      </c>
      <c r="G1042" s="29">
        <v>42067</v>
      </c>
      <c r="H1042" s="30">
        <v>0.59086413000000004</v>
      </c>
      <c r="L1042" s="23">
        <v>42107</v>
      </c>
      <c r="M1042" s="24" t="str">
        <f>[5]!YBHIST($L$1,L1042,"LMMOAS","sec","")</f>
        <v>E</v>
      </c>
      <c r="N1042" s="24">
        <v>130.75559999999999</v>
      </c>
    </row>
    <row r="1043" spans="1:14" x14ac:dyDescent="0.25">
      <c r="A1043" s="23">
        <v>42108</v>
      </c>
      <c r="B1043" s="99">
        <f t="shared" si="16"/>
        <v>138.28869599999999</v>
      </c>
      <c r="C1043" s="28">
        <f>VLOOKUP(RefiUniverseIOSOASTable[[#This Row],[Date]],G:H,2,0)</f>
        <v>0.65587136999999995</v>
      </c>
      <c r="G1043" s="29">
        <v>42068</v>
      </c>
      <c r="H1043" s="30">
        <v>0.59160234</v>
      </c>
      <c r="L1043" s="23">
        <v>42108</v>
      </c>
      <c r="M1043" s="24" t="str">
        <f>[5]!YBHIST($L$1,L1043,"LMMOAS","sec","")</f>
        <v>E</v>
      </c>
      <c r="N1043" s="24">
        <v>138.28869599999999</v>
      </c>
    </row>
    <row r="1044" spans="1:14" x14ac:dyDescent="0.25">
      <c r="A1044" s="23">
        <v>42109</v>
      </c>
      <c r="B1044" s="99">
        <f t="shared" si="16"/>
        <v>136.074905</v>
      </c>
      <c r="C1044" s="28">
        <f>VLOOKUP(RefiUniverseIOSOASTable[[#This Row],[Date]],G:H,2,0)</f>
        <v>0.65478382999999996</v>
      </c>
      <c r="G1044" s="29">
        <v>42069</v>
      </c>
      <c r="H1044" s="30">
        <v>0.52453147</v>
      </c>
      <c r="L1044" s="23">
        <v>42109</v>
      </c>
      <c r="M1044" s="24" t="str">
        <f>[5]!YBHIST($L$1,L1044,"LMMOAS","sec","")</f>
        <v>E</v>
      </c>
      <c r="N1044" s="24">
        <v>136.074905</v>
      </c>
    </row>
    <row r="1045" spans="1:14" x14ac:dyDescent="0.25">
      <c r="A1045" s="23">
        <v>42110</v>
      </c>
      <c r="B1045" s="99">
        <f t="shared" si="16"/>
        <v>139.176895</v>
      </c>
      <c r="C1045" s="28">
        <f>VLOOKUP(RefiUniverseIOSOASTable[[#This Row],[Date]],G:H,2,0)</f>
        <v>0.65544605</v>
      </c>
      <c r="G1045" s="29">
        <v>42072</v>
      </c>
      <c r="H1045" s="30">
        <v>0.52721541000000005</v>
      </c>
      <c r="L1045" s="23">
        <v>42110</v>
      </c>
      <c r="M1045" s="24" t="str">
        <f>[5]!YBHIST($L$1,L1045,"LMMOAS","sec","")</f>
        <v>E</v>
      </c>
      <c r="N1045" s="24">
        <v>139.176895</v>
      </c>
    </row>
    <row r="1046" spans="1:14" x14ac:dyDescent="0.25">
      <c r="A1046" s="23">
        <v>42111</v>
      </c>
      <c r="B1046" s="99">
        <f t="shared" si="16"/>
        <v>125.310097</v>
      </c>
      <c r="C1046" s="28">
        <f>VLOOKUP(RefiUniverseIOSOASTable[[#This Row],[Date]],G:H,2,0)</f>
        <v>0.65581049000000002</v>
      </c>
      <c r="G1046" s="29">
        <v>42073</v>
      </c>
      <c r="H1046" s="30">
        <v>0.56440937000000002</v>
      </c>
      <c r="L1046" s="23">
        <v>42111</v>
      </c>
      <c r="M1046" s="24" t="str">
        <f>[5]!YBHIST($L$1,L1046,"LMMOAS","sec","")</f>
        <v>E</v>
      </c>
      <c r="N1046" s="24">
        <v>125.310097</v>
      </c>
    </row>
    <row r="1047" spans="1:14" x14ac:dyDescent="0.25">
      <c r="A1047" s="23">
        <v>42114</v>
      </c>
      <c r="B1047" s="99">
        <f t="shared" si="16"/>
        <v>115.679703</v>
      </c>
      <c r="C1047" s="28">
        <f>VLOOKUP(RefiUniverseIOSOASTable[[#This Row],[Date]],G:H,2,0)</f>
        <v>0.63096978000000004</v>
      </c>
      <c r="G1047" s="29">
        <v>42074</v>
      </c>
      <c r="H1047" s="30">
        <v>0.56253317999999997</v>
      </c>
      <c r="L1047" s="23">
        <v>42114</v>
      </c>
      <c r="M1047" s="24" t="str">
        <f>[5]!YBHIST($L$1,L1047,"LMMOAS","sec","")</f>
        <v>E</v>
      </c>
      <c r="N1047" s="24">
        <v>115.679703</v>
      </c>
    </row>
    <row r="1048" spans="1:14" x14ac:dyDescent="0.25">
      <c r="A1048" s="23">
        <v>42115</v>
      </c>
      <c r="B1048" s="99">
        <f t="shared" si="16"/>
        <v>107.4842</v>
      </c>
      <c r="C1048" s="28">
        <f>VLOOKUP(RefiUniverseIOSOASTable[[#This Row],[Date]],G:H,2,0)</f>
        <v>0.62887921999999996</v>
      </c>
      <c r="G1048" s="29">
        <v>42075</v>
      </c>
      <c r="H1048" s="30">
        <v>0.56396077</v>
      </c>
      <c r="L1048" s="23">
        <v>42115</v>
      </c>
      <c r="M1048" s="24" t="str">
        <f>[5]!YBHIST($L$1,L1048,"LMMOAS","sec","")</f>
        <v>E</v>
      </c>
      <c r="N1048" s="24">
        <v>107.4842</v>
      </c>
    </row>
    <row r="1049" spans="1:14" x14ac:dyDescent="0.25">
      <c r="A1049" s="23">
        <v>42116</v>
      </c>
      <c r="B1049" s="99">
        <f t="shared" si="16"/>
        <v>99.495795999999999</v>
      </c>
      <c r="C1049" s="28">
        <f>VLOOKUP(RefiUniverseIOSOASTable[[#This Row],[Date]],G:H,2,0)</f>
        <v>0.62591858</v>
      </c>
      <c r="G1049" s="29">
        <v>42076</v>
      </c>
      <c r="H1049" s="30">
        <v>0.56227934000000002</v>
      </c>
      <c r="L1049" s="23">
        <v>42116</v>
      </c>
      <c r="M1049" s="24" t="str">
        <f>[5]!YBHIST($L$1,L1049,"LMMOAS","sec","")</f>
        <v>E</v>
      </c>
      <c r="N1049" s="24">
        <v>99.495795999999999</v>
      </c>
    </row>
    <row r="1050" spans="1:14" x14ac:dyDescent="0.25">
      <c r="A1050" s="23">
        <v>42117</v>
      </c>
      <c r="B1050" s="99">
        <f t="shared" si="16"/>
        <v>99.143401999999995</v>
      </c>
      <c r="C1050" s="28">
        <f>VLOOKUP(RefiUniverseIOSOASTable[[#This Row],[Date]],G:H,2,0)</f>
        <v>0.62803777999999999</v>
      </c>
      <c r="G1050" s="29">
        <v>42079</v>
      </c>
      <c r="H1050" s="30">
        <v>0.56296710000000005</v>
      </c>
      <c r="L1050" s="23">
        <v>42117</v>
      </c>
      <c r="M1050" s="24" t="str">
        <f>[5]!YBHIST($L$1,L1050,"LMMOAS","sec","")</f>
        <v>E</v>
      </c>
      <c r="N1050" s="24">
        <v>99.143401999999995</v>
      </c>
    </row>
    <row r="1051" spans="1:14" x14ac:dyDescent="0.25">
      <c r="A1051" s="23">
        <v>42118</v>
      </c>
      <c r="B1051" s="99">
        <f t="shared" si="16"/>
        <v>100.383301</v>
      </c>
      <c r="C1051" s="28">
        <f>VLOOKUP(RefiUniverseIOSOASTable[[#This Row],[Date]],G:H,2,0)</f>
        <v>0.63078155000000002</v>
      </c>
      <c r="G1051" s="29">
        <v>42080</v>
      </c>
      <c r="H1051" s="30">
        <v>0.56565023999999997</v>
      </c>
      <c r="L1051" s="23">
        <v>42118</v>
      </c>
      <c r="M1051" s="24" t="str">
        <f>[5]!YBHIST($L$1,L1051,"LMMOAS","sec","")</f>
        <v>E</v>
      </c>
      <c r="N1051" s="24">
        <v>100.383301</v>
      </c>
    </row>
    <row r="1052" spans="1:14" x14ac:dyDescent="0.25">
      <c r="A1052" s="23">
        <v>42121</v>
      </c>
      <c r="B1052" s="99">
        <f t="shared" si="16"/>
        <v>97.072700999999995</v>
      </c>
      <c r="C1052" s="28">
        <f>VLOOKUP(RefiUniverseIOSOASTable[[#This Row],[Date]],G:H,2,0)</f>
        <v>0.62915354999999995</v>
      </c>
      <c r="G1052" s="29">
        <v>42081</v>
      </c>
      <c r="H1052" s="30">
        <v>0.63074604999999995</v>
      </c>
      <c r="L1052" s="23">
        <v>42121</v>
      </c>
      <c r="M1052" s="24" t="str">
        <f>[5]!YBHIST($L$1,L1052,"LMMOAS","sec","")</f>
        <v>E</v>
      </c>
      <c r="N1052" s="24">
        <v>97.072700999999995</v>
      </c>
    </row>
    <row r="1053" spans="1:14" x14ac:dyDescent="0.25">
      <c r="A1053" s="23">
        <v>42122</v>
      </c>
      <c r="B1053" s="99">
        <f t="shared" si="16"/>
        <v>81.623901000000004</v>
      </c>
      <c r="C1053" s="28">
        <f>VLOOKUP(RefiUniverseIOSOASTable[[#This Row],[Date]],G:H,2,0)</f>
        <v>0.59321942000000005</v>
      </c>
      <c r="G1053" s="29">
        <v>42082</v>
      </c>
      <c r="H1053" s="30">
        <v>0.62866164000000002</v>
      </c>
      <c r="L1053" s="23">
        <v>42122</v>
      </c>
      <c r="M1053" s="24" t="str">
        <f>[5]!YBHIST($L$1,L1053,"LMMOAS","sec","")</f>
        <v>E</v>
      </c>
      <c r="N1053" s="24">
        <v>81.623901000000004</v>
      </c>
    </row>
    <row r="1054" spans="1:14" x14ac:dyDescent="0.25">
      <c r="A1054" s="23">
        <v>42123</v>
      </c>
      <c r="B1054" s="99">
        <f t="shared" si="16"/>
        <v>74.139899999999997</v>
      </c>
      <c r="C1054" s="28">
        <f>VLOOKUP(RefiUniverseIOSOASTable[[#This Row],[Date]],G:H,2,0)</f>
        <v>0.59180867999999998</v>
      </c>
      <c r="G1054" s="29">
        <v>42083</v>
      </c>
      <c r="H1054" s="30">
        <v>0.65355635999999995</v>
      </c>
      <c r="L1054" s="23">
        <v>42123</v>
      </c>
      <c r="M1054" s="24" t="str">
        <f>[5]!YBHIST($L$1,L1054,"LMMOAS","sec","")</f>
        <v>E</v>
      </c>
      <c r="N1054" s="24">
        <v>74.139899999999997</v>
      </c>
    </row>
    <row r="1055" spans="1:14" x14ac:dyDescent="0.25">
      <c r="A1055" s="23">
        <v>42124</v>
      </c>
      <c r="B1055" s="99">
        <f t="shared" si="16"/>
        <v>70.966599000000002</v>
      </c>
      <c r="C1055" s="28">
        <f>VLOOKUP(RefiUniverseIOSOASTable[[#This Row],[Date]],G:H,2,0)</f>
        <v>0.59145745000000005</v>
      </c>
      <c r="G1055" s="29">
        <v>42086</v>
      </c>
      <c r="H1055" s="30">
        <v>0.65538331000000005</v>
      </c>
      <c r="L1055" s="23">
        <v>42124</v>
      </c>
      <c r="M1055" s="24" t="str">
        <f>[5]!YBHIST($L$1,L1055,"LMMOAS","sec","")</f>
        <v>E</v>
      </c>
      <c r="N1055" s="24">
        <v>70.966599000000002</v>
      </c>
    </row>
    <row r="1056" spans="1:14" x14ac:dyDescent="0.25">
      <c r="A1056" s="23">
        <v>42125</v>
      </c>
      <c r="B1056" s="99">
        <f t="shared" si="16"/>
        <v>63.666697999999997</v>
      </c>
      <c r="C1056" s="28">
        <f>VLOOKUP(RefiUniverseIOSOASTable[[#This Row],[Date]],G:H,2,0)</f>
        <v>0.55754923999999995</v>
      </c>
      <c r="G1056" s="29">
        <v>42087</v>
      </c>
      <c r="H1056" s="30">
        <v>0.68774038000000004</v>
      </c>
      <c r="L1056" s="23">
        <v>42125</v>
      </c>
      <c r="M1056" s="24" t="str">
        <f>[5]!YBHIST($L$1,L1056,"LMMOAS","sec","")</f>
        <v>E</v>
      </c>
      <c r="N1056" s="24">
        <v>63.666697999999997</v>
      </c>
    </row>
    <row r="1057" spans="1:14" x14ac:dyDescent="0.25">
      <c r="A1057" s="23">
        <v>42128</v>
      </c>
      <c r="B1057" s="99">
        <f t="shared" si="16"/>
        <v>60.739798999999998</v>
      </c>
      <c r="C1057" s="28">
        <f>VLOOKUP(RefiUniverseIOSOASTable[[#This Row],[Date]],G:H,2,0)</f>
        <v>0.55429371000000005</v>
      </c>
      <c r="G1057" s="29">
        <v>42088</v>
      </c>
      <c r="H1057" s="30">
        <v>0.62940006000000004</v>
      </c>
      <c r="L1057" s="23">
        <v>42128</v>
      </c>
      <c r="M1057" s="24" t="str">
        <f>[5]!YBHIST($L$1,L1057,"LMMOAS","sec","")</f>
        <v>E</v>
      </c>
      <c r="N1057" s="24">
        <v>60.739798999999998</v>
      </c>
    </row>
    <row r="1058" spans="1:14" x14ac:dyDescent="0.25">
      <c r="A1058" s="23">
        <v>42129</v>
      </c>
      <c r="B1058" s="99">
        <f t="shared" si="16"/>
        <v>43.620499000000002</v>
      </c>
      <c r="C1058" s="28">
        <f>VLOOKUP(RefiUniverseIOSOASTable[[#This Row],[Date]],G:H,2,0)</f>
        <v>0.51921139999999999</v>
      </c>
      <c r="G1058" s="29">
        <v>42089</v>
      </c>
      <c r="H1058" s="30">
        <v>0.59102611999999999</v>
      </c>
      <c r="L1058" s="23">
        <v>42129</v>
      </c>
      <c r="M1058" s="24" t="str">
        <f>[5]!YBHIST($L$1,L1058,"LMMOAS","sec","")</f>
        <v>E</v>
      </c>
      <c r="N1058" s="24">
        <v>43.620499000000002</v>
      </c>
    </row>
    <row r="1059" spans="1:14" x14ac:dyDescent="0.25">
      <c r="A1059" s="23">
        <v>42130</v>
      </c>
      <c r="B1059" s="99">
        <f t="shared" si="16"/>
        <v>40.097800999999997</v>
      </c>
      <c r="C1059" s="28">
        <f>VLOOKUP(RefiUniverseIOSOASTable[[#This Row],[Date]],G:H,2,0)</f>
        <v>0.51920999999999995</v>
      </c>
      <c r="G1059" s="29">
        <v>42090</v>
      </c>
      <c r="H1059" s="30">
        <v>0.62616260000000001</v>
      </c>
      <c r="L1059" s="23">
        <v>42130</v>
      </c>
      <c r="M1059" s="24" t="str">
        <f>[5]!YBHIST($L$1,L1059,"LMMOAS","sec","")</f>
        <v>E</v>
      </c>
      <c r="N1059" s="24">
        <v>40.097800999999997</v>
      </c>
    </row>
    <row r="1060" spans="1:14" x14ac:dyDescent="0.25">
      <c r="A1060" s="23">
        <v>42131</v>
      </c>
      <c r="B1060" s="99">
        <f t="shared" si="16"/>
        <v>41.355998999999997</v>
      </c>
      <c r="C1060" s="28">
        <f>VLOOKUP(RefiUniverseIOSOASTable[[#This Row],[Date]],G:H,2,0)</f>
        <v>0.55656645000000005</v>
      </c>
      <c r="G1060" s="29">
        <v>42093</v>
      </c>
      <c r="H1060" s="30">
        <v>0.62624038000000004</v>
      </c>
      <c r="L1060" s="23">
        <v>42131</v>
      </c>
      <c r="M1060" s="24" t="str">
        <f>[5]!YBHIST($L$1,L1060,"LMMOAS","sec","")</f>
        <v>E</v>
      </c>
      <c r="N1060" s="24">
        <v>41.355998999999997</v>
      </c>
    </row>
    <row r="1061" spans="1:14" x14ac:dyDescent="0.25">
      <c r="A1061" s="23">
        <v>42132</v>
      </c>
      <c r="B1061" s="99">
        <f t="shared" si="16"/>
        <v>56.278801000000001</v>
      </c>
      <c r="C1061" s="28">
        <f>VLOOKUP(RefiUniverseIOSOASTable[[#This Row],[Date]],G:H,2,0)</f>
        <v>0.58676983999999999</v>
      </c>
      <c r="G1061" s="29">
        <v>42094</v>
      </c>
      <c r="H1061" s="30">
        <v>0.62973027999999998</v>
      </c>
      <c r="L1061" s="23">
        <v>42132</v>
      </c>
      <c r="M1061" s="24" t="str">
        <f>[5]!YBHIST($L$1,L1061,"LMMOAS","sec","")</f>
        <v>E</v>
      </c>
      <c r="N1061" s="24">
        <v>56.278801000000001</v>
      </c>
    </row>
    <row r="1062" spans="1:14" x14ac:dyDescent="0.25">
      <c r="A1062" s="23">
        <v>42135</v>
      </c>
      <c r="B1062" s="99">
        <f t="shared" si="16"/>
        <v>44.369900000000001</v>
      </c>
      <c r="C1062" s="28">
        <f>VLOOKUP(RefiUniverseIOSOASTable[[#This Row],[Date]],G:H,2,0)</f>
        <v>0.51920721999999997</v>
      </c>
      <c r="G1062" s="29">
        <v>42095</v>
      </c>
      <c r="H1062" s="30">
        <v>0.65712371000000003</v>
      </c>
      <c r="L1062" s="23">
        <v>42135</v>
      </c>
      <c r="M1062" s="24" t="str">
        <f>[5]!YBHIST($L$1,L1062,"LMMOAS","sec","")</f>
        <v>E</v>
      </c>
      <c r="N1062" s="24">
        <v>44.369900000000001</v>
      </c>
    </row>
    <row r="1063" spans="1:14" x14ac:dyDescent="0.25">
      <c r="A1063" s="23">
        <v>42136</v>
      </c>
      <c r="B1063" s="99">
        <f t="shared" si="16"/>
        <v>45.197600999999999</v>
      </c>
      <c r="C1063" s="28">
        <f>VLOOKUP(RefiUniverseIOSOASTable[[#This Row],[Date]],G:H,2,0)</f>
        <v>0.51791069000000001</v>
      </c>
      <c r="G1063" s="29">
        <v>42096</v>
      </c>
      <c r="H1063" s="30">
        <v>0.63078055</v>
      </c>
      <c r="L1063" s="23">
        <v>42136</v>
      </c>
      <c r="M1063" s="24" t="str">
        <f>[5]!YBHIST($L$1,L1063,"LMMOAS","sec","")</f>
        <v>E</v>
      </c>
      <c r="N1063" s="24">
        <v>45.197600999999999</v>
      </c>
    </row>
    <row r="1064" spans="1:14" x14ac:dyDescent="0.25">
      <c r="A1064" s="23">
        <v>42137</v>
      </c>
      <c r="B1064" s="99">
        <f t="shared" si="16"/>
        <v>54.435501000000002</v>
      </c>
      <c r="C1064" s="28">
        <f>VLOOKUP(RefiUniverseIOSOASTable[[#This Row],[Date]],G:H,2,0)</f>
        <v>0.51613761000000002</v>
      </c>
      <c r="G1064" s="29">
        <v>42097</v>
      </c>
      <c r="H1064" s="30">
        <v>0.65811673000000004</v>
      </c>
      <c r="L1064" s="23">
        <v>42137</v>
      </c>
      <c r="M1064" s="24" t="str">
        <f>[5]!YBHIST($L$1,L1064,"LMMOAS","sec","")</f>
        <v>E</v>
      </c>
      <c r="N1064" s="24">
        <v>54.435501000000002</v>
      </c>
    </row>
    <row r="1065" spans="1:14" x14ac:dyDescent="0.25">
      <c r="A1065" s="23">
        <v>42138</v>
      </c>
      <c r="B1065" s="99">
        <f t="shared" si="16"/>
        <v>67.711303999999998</v>
      </c>
      <c r="C1065" s="28">
        <f>VLOOKUP(RefiUniverseIOSOASTable[[#This Row],[Date]],G:H,2,0)</f>
        <v>0.52239108999999995</v>
      </c>
      <c r="G1065" s="29">
        <v>42100</v>
      </c>
      <c r="H1065" s="30">
        <v>0.65404392</v>
      </c>
      <c r="L1065" s="23">
        <v>42138</v>
      </c>
      <c r="M1065" s="24" t="str">
        <f>[5]!YBHIST($L$1,L1065,"LMMOAS","sec","")</f>
        <v>E</v>
      </c>
      <c r="N1065" s="24">
        <v>67.711303999999998</v>
      </c>
    </row>
    <row r="1066" spans="1:14" x14ac:dyDescent="0.25">
      <c r="A1066" s="23">
        <v>42139</v>
      </c>
      <c r="B1066" s="99">
        <f t="shared" si="16"/>
        <v>66.403503000000001</v>
      </c>
      <c r="C1066" s="28">
        <f>VLOOKUP(RefiUniverseIOSOASTable[[#This Row],[Date]],G:H,2,0)</f>
        <v>0.58562322</v>
      </c>
      <c r="G1066" s="29">
        <v>42101</v>
      </c>
      <c r="H1066" s="30">
        <v>0.65502293</v>
      </c>
      <c r="L1066" s="23">
        <v>42139</v>
      </c>
      <c r="M1066" s="24" t="str">
        <f>[5]!YBHIST($L$1,L1066,"LMMOAS","sec","")</f>
        <v>E</v>
      </c>
      <c r="N1066" s="24">
        <v>66.403503000000001</v>
      </c>
    </row>
    <row r="1067" spans="1:14" x14ac:dyDescent="0.25">
      <c r="A1067" s="23">
        <v>42142</v>
      </c>
      <c r="B1067" s="99">
        <f t="shared" si="16"/>
        <v>61.451698</v>
      </c>
      <c r="C1067" s="28">
        <f>VLOOKUP(RefiUniverseIOSOASTable[[#This Row],[Date]],G:H,2,0)</f>
        <v>0.5546584</v>
      </c>
      <c r="G1067" s="29">
        <v>42102</v>
      </c>
      <c r="H1067" s="30">
        <v>0.65390716000000004</v>
      </c>
      <c r="L1067" s="23">
        <v>42142</v>
      </c>
      <c r="M1067" s="24" t="str">
        <f>[5]!YBHIST($L$1,L1067,"LMMOAS","sec","")</f>
        <v>E</v>
      </c>
      <c r="N1067" s="24">
        <v>61.451698</v>
      </c>
    </row>
    <row r="1068" spans="1:14" x14ac:dyDescent="0.25">
      <c r="A1068" s="23">
        <v>42143</v>
      </c>
      <c r="B1068" s="99">
        <f t="shared" si="16"/>
        <v>51.1721</v>
      </c>
      <c r="C1068" s="28">
        <f>VLOOKUP(RefiUniverseIOSOASTable[[#This Row],[Date]],G:H,2,0)</f>
        <v>0.52099145000000002</v>
      </c>
      <c r="G1068" s="29">
        <v>42103</v>
      </c>
      <c r="H1068" s="30">
        <v>0.62940847</v>
      </c>
      <c r="L1068" s="23">
        <v>42143</v>
      </c>
      <c r="M1068" s="24" t="str">
        <f>[5]!YBHIST($L$1,L1068,"LMMOAS","sec","")</f>
        <v>E</v>
      </c>
      <c r="N1068" s="24">
        <v>51.1721</v>
      </c>
    </row>
    <row r="1069" spans="1:14" x14ac:dyDescent="0.25">
      <c r="A1069" s="23">
        <v>42144</v>
      </c>
      <c r="B1069" s="99">
        <f t="shared" si="16"/>
        <v>55.920399000000003</v>
      </c>
      <c r="C1069" s="28">
        <f>VLOOKUP(RefiUniverseIOSOASTable[[#This Row],[Date]],G:H,2,0)</f>
        <v>0.51914590000000005</v>
      </c>
      <c r="G1069" s="29">
        <v>42104</v>
      </c>
      <c r="H1069" s="30">
        <v>0.62791702999999999</v>
      </c>
      <c r="L1069" s="23">
        <v>42144</v>
      </c>
      <c r="M1069" s="24" t="str">
        <f>[5]!YBHIST($L$1,L1069,"LMMOAS","sec","")</f>
        <v>E</v>
      </c>
      <c r="N1069" s="24">
        <v>55.920399000000003</v>
      </c>
    </row>
    <row r="1070" spans="1:14" x14ac:dyDescent="0.25">
      <c r="A1070" s="23">
        <v>42145</v>
      </c>
      <c r="B1070" s="99">
        <f t="shared" si="16"/>
        <v>65.277901</v>
      </c>
      <c r="C1070" s="28">
        <f>VLOOKUP(RefiUniverseIOSOASTable[[#This Row],[Date]],G:H,2,0)</f>
        <v>0.55582134999999999</v>
      </c>
      <c r="G1070" s="29">
        <v>42107</v>
      </c>
      <c r="H1070" s="30">
        <v>0.63034922000000004</v>
      </c>
      <c r="L1070" s="23">
        <v>42145</v>
      </c>
      <c r="M1070" s="24" t="str">
        <f>[5]!YBHIST($L$1,L1070,"LMMOAS","sec","")</f>
        <v>E</v>
      </c>
      <c r="N1070" s="24">
        <v>65.277901</v>
      </c>
    </row>
    <row r="1071" spans="1:14" x14ac:dyDescent="0.25">
      <c r="A1071" s="23">
        <v>42146</v>
      </c>
      <c r="B1071" s="99">
        <f t="shared" si="16"/>
        <v>47.527000000000001</v>
      </c>
      <c r="C1071" s="28">
        <f>VLOOKUP(RefiUniverseIOSOASTable[[#This Row],[Date]],G:H,2,0)</f>
        <v>0.52174969999999998</v>
      </c>
      <c r="G1071" s="29">
        <v>42108</v>
      </c>
      <c r="H1071" s="30">
        <v>0.65587136999999995</v>
      </c>
      <c r="L1071" s="23">
        <v>42146</v>
      </c>
      <c r="M1071" s="24" t="str">
        <f>[5]!YBHIST($L$1,L1071,"LMMOAS","sec","")</f>
        <v>E</v>
      </c>
      <c r="N1071" s="24">
        <v>47.527000000000001</v>
      </c>
    </row>
    <row r="1072" spans="1:14" x14ac:dyDescent="0.25">
      <c r="A1072" s="23">
        <v>42150</v>
      </c>
      <c r="B1072" s="99">
        <f t="shared" si="16"/>
        <v>59.977699000000001</v>
      </c>
      <c r="C1072" s="28">
        <f>VLOOKUP(RefiUniverseIOSOASTable[[#This Row],[Date]],G:H,2,0)</f>
        <v>0.55656446000000004</v>
      </c>
      <c r="G1072" s="29">
        <v>42109</v>
      </c>
      <c r="H1072" s="30">
        <v>0.65478382999999996</v>
      </c>
      <c r="L1072" s="23">
        <v>42150</v>
      </c>
      <c r="M1072" s="24" t="str">
        <f>[5]!YBHIST($L$1,L1072,"LMMOAS","sec","")</f>
        <v>E</v>
      </c>
      <c r="N1072" s="24">
        <v>59.977699000000001</v>
      </c>
    </row>
    <row r="1073" spans="1:14" x14ac:dyDescent="0.25">
      <c r="A1073" s="23">
        <v>42151</v>
      </c>
      <c r="B1073" s="99">
        <f t="shared" si="16"/>
        <v>59.118099000000001</v>
      </c>
      <c r="C1073" s="28">
        <f>VLOOKUP(RefiUniverseIOSOASTable[[#This Row],[Date]],G:H,2,0)</f>
        <v>0.52269208</v>
      </c>
      <c r="G1073" s="29">
        <v>42110</v>
      </c>
      <c r="H1073" s="30">
        <v>0.65544605</v>
      </c>
      <c r="L1073" s="23">
        <v>42151</v>
      </c>
      <c r="M1073" s="24" t="str">
        <f>[5]!YBHIST($L$1,L1073,"LMMOAS","sec","")</f>
        <v>E</v>
      </c>
      <c r="N1073" s="24">
        <v>59.118099000000001</v>
      </c>
    </row>
    <row r="1074" spans="1:14" x14ac:dyDescent="0.25">
      <c r="A1074" s="23">
        <v>42152</v>
      </c>
      <c r="B1074" s="99">
        <f t="shared" si="16"/>
        <v>63.244598000000003</v>
      </c>
      <c r="C1074" s="28">
        <f>VLOOKUP(RefiUniverseIOSOASTable[[#This Row],[Date]],G:H,2,0)</f>
        <v>0.55422442999999999</v>
      </c>
      <c r="G1074" s="29">
        <v>42111</v>
      </c>
      <c r="H1074" s="30">
        <v>0.65581049000000002</v>
      </c>
      <c r="L1074" s="23">
        <v>42152</v>
      </c>
      <c r="M1074" s="24" t="str">
        <f>[5]!YBHIST($L$1,L1074,"LMMOAS","sec","")</f>
        <v>E</v>
      </c>
      <c r="N1074" s="24">
        <v>63.244598000000003</v>
      </c>
    </row>
    <row r="1075" spans="1:14" x14ac:dyDescent="0.25">
      <c r="A1075" s="23">
        <v>42153</v>
      </c>
      <c r="B1075" s="99">
        <f t="shared" si="16"/>
        <v>61.723098999999998</v>
      </c>
      <c r="C1075" s="28">
        <f>VLOOKUP(RefiUniverseIOSOASTable[[#This Row],[Date]],G:H,2,0)</f>
        <v>0.55658019000000003</v>
      </c>
      <c r="G1075" s="29">
        <v>42114</v>
      </c>
      <c r="H1075" s="30">
        <v>0.63096978000000004</v>
      </c>
      <c r="L1075" s="23">
        <v>42153</v>
      </c>
      <c r="M1075" s="24" t="str">
        <f>[5]!YBHIST($L$1,L1075,"LMMOAS","sec","")</f>
        <v>E</v>
      </c>
      <c r="N1075" s="24">
        <v>61.723098999999998</v>
      </c>
    </row>
    <row r="1076" spans="1:14" x14ac:dyDescent="0.25">
      <c r="A1076" s="23">
        <v>42156</v>
      </c>
      <c r="B1076" s="99">
        <f t="shared" si="16"/>
        <v>55.639999000000003</v>
      </c>
      <c r="C1076" s="28">
        <f>VLOOKUP(RefiUniverseIOSOASTable[[#This Row],[Date]],G:H,2,0)</f>
        <v>0.51350432999999995</v>
      </c>
      <c r="G1076" s="29">
        <v>42115</v>
      </c>
      <c r="H1076" s="30">
        <v>0.62887921999999996</v>
      </c>
      <c r="L1076" s="23">
        <v>42156</v>
      </c>
      <c r="M1076" s="24" t="str">
        <f>[5]!YBHIST($L$1,L1076,"LMMOAS","sec","")</f>
        <v>E</v>
      </c>
      <c r="N1076" s="24">
        <v>55.639999000000003</v>
      </c>
    </row>
    <row r="1077" spans="1:14" x14ac:dyDescent="0.25">
      <c r="A1077" s="23">
        <v>42157</v>
      </c>
      <c r="B1077" s="99">
        <f t="shared" si="16"/>
        <v>49.394699000000003</v>
      </c>
      <c r="C1077" s="28">
        <f>VLOOKUP(RefiUniverseIOSOASTable[[#This Row],[Date]],G:H,2,0)</f>
        <v>0.48228032999999998</v>
      </c>
      <c r="G1077" s="29">
        <v>42116</v>
      </c>
      <c r="H1077" s="30">
        <v>0.62591858</v>
      </c>
      <c r="L1077" s="23">
        <v>42157</v>
      </c>
      <c r="M1077" s="24" t="str">
        <f>[5]!YBHIST($L$1,L1077,"LMMOAS","sec","")</f>
        <v>E</v>
      </c>
      <c r="N1077" s="24">
        <v>49.394699000000003</v>
      </c>
    </row>
    <row r="1078" spans="1:14" x14ac:dyDescent="0.25">
      <c r="A1078" s="23">
        <v>42158</v>
      </c>
      <c r="B1078" s="99">
        <f t="shared" si="16"/>
        <v>42.030399000000003</v>
      </c>
      <c r="C1078" s="28">
        <f>VLOOKUP(RefiUniverseIOSOASTable[[#This Row],[Date]],G:H,2,0)</f>
        <v>0.44818538000000002</v>
      </c>
      <c r="G1078" s="29">
        <v>42117</v>
      </c>
      <c r="H1078" s="30">
        <v>0.62803777999999999</v>
      </c>
      <c r="L1078" s="23">
        <v>42158</v>
      </c>
      <c r="M1078" s="24" t="str">
        <f>[5]!YBHIST($L$1,L1078,"LMMOAS","sec","")</f>
        <v>E</v>
      </c>
      <c r="N1078" s="24">
        <v>42.030399000000003</v>
      </c>
    </row>
    <row r="1079" spans="1:14" x14ac:dyDescent="0.25">
      <c r="A1079" s="23">
        <v>42159</v>
      </c>
      <c r="B1079" s="99">
        <f t="shared" si="16"/>
        <v>45.790599999999998</v>
      </c>
      <c r="C1079" s="28">
        <f>VLOOKUP(RefiUniverseIOSOASTable[[#This Row],[Date]],G:H,2,0)</f>
        <v>0.45446334999999999</v>
      </c>
      <c r="G1079" s="29">
        <v>42118</v>
      </c>
      <c r="H1079" s="30">
        <v>0.63078155000000002</v>
      </c>
      <c r="L1079" s="23">
        <v>42159</v>
      </c>
      <c r="M1079" s="24" t="str">
        <f>[5]!YBHIST($L$1,L1079,"LMMOAS","sec","")</f>
        <v>E</v>
      </c>
      <c r="N1079" s="24">
        <v>45.790599999999998</v>
      </c>
    </row>
    <row r="1080" spans="1:14" x14ac:dyDescent="0.25">
      <c r="A1080" s="23">
        <v>42160</v>
      </c>
      <c r="B1080" s="99">
        <f t="shared" si="16"/>
        <v>32.251399999999997</v>
      </c>
      <c r="C1080" s="28">
        <f>VLOOKUP(RefiUniverseIOSOASTable[[#This Row],[Date]],G:H,2,0)</f>
        <v>0.41946842000000001</v>
      </c>
      <c r="G1080" s="29">
        <v>42121</v>
      </c>
      <c r="H1080" s="30">
        <v>0.62915354999999995</v>
      </c>
      <c r="L1080" s="23">
        <v>42160</v>
      </c>
      <c r="M1080" s="24" t="str">
        <f>[5]!YBHIST($L$1,L1080,"LMMOAS","sec","")</f>
        <v>E</v>
      </c>
      <c r="N1080" s="24">
        <v>32.251399999999997</v>
      </c>
    </row>
    <row r="1081" spans="1:14" x14ac:dyDescent="0.25">
      <c r="A1081" s="23">
        <v>42163</v>
      </c>
      <c r="B1081" s="99">
        <f t="shared" si="16"/>
        <v>36.173000000000002</v>
      </c>
      <c r="C1081" s="28">
        <f>VLOOKUP(RefiUniverseIOSOASTable[[#This Row],[Date]],G:H,2,0)</f>
        <v>0.42345536</v>
      </c>
      <c r="G1081" s="29">
        <v>42122</v>
      </c>
      <c r="H1081" s="30">
        <v>0.59321942000000005</v>
      </c>
      <c r="L1081" s="23">
        <v>42163</v>
      </c>
      <c r="M1081" s="24" t="str">
        <f>[5]!YBHIST($L$1,L1081,"LMMOAS","sec","")</f>
        <v>E</v>
      </c>
      <c r="N1081" s="24">
        <v>36.173000000000002</v>
      </c>
    </row>
    <row r="1082" spans="1:14" x14ac:dyDescent="0.25">
      <c r="A1082" s="23">
        <v>42164</v>
      </c>
      <c r="B1082" s="99">
        <f t="shared" si="16"/>
        <v>37.133499</v>
      </c>
      <c r="C1082" s="28">
        <f>VLOOKUP(RefiUniverseIOSOASTable[[#This Row],[Date]],G:H,2,0)</f>
        <v>0.41867704</v>
      </c>
      <c r="G1082" s="29">
        <v>42123</v>
      </c>
      <c r="H1082" s="30">
        <v>0.59180867999999998</v>
      </c>
      <c r="L1082" s="23">
        <v>42164</v>
      </c>
      <c r="M1082" s="24" t="str">
        <f>[5]!YBHIST($L$1,L1082,"LMMOAS","sec","")</f>
        <v>E</v>
      </c>
      <c r="N1082" s="24">
        <v>37.133499</v>
      </c>
    </row>
    <row r="1083" spans="1:14" x14ac:dyDescent="0.25">
      <c r="A1083" s="23">
        <v>42165</v>
      </c>
      <c r="B1083" s="99">
        <f t="shared" si="16"/>
        <v>32.290100000000002</v>
      </c>
      <c r="C1083" s="28">
        <f>VLOOKUP(RefiUniverseIOSOASTable[[#This Row],[Date]],G:H,2,0)</f>
        <v>0.39282095</v>
      </c>
      <c r="G1083" s="29">
        <v>42124</v>
      </c>
      <c r="H1083" s="30">
        <v>0.59145745000000005</v>
      </c>
      <c r="L1083" s="23">
        <v>42165</v>
      </c>
      <c r="M1083" s="24" t="str">
        <f>[5]!YBHIST($L$1,L1083,"LMMOAS","sec","")</f>
        <v>E</v>
      </c>
      <c r="N1083" s="24">
        <v>32.290100000000002</v>
      </c>
    </row>
    <row r="1084" spans="1:14" x14ac:dyDescent="0.25">
      <c r="A1084" s="23">
        <v>42166</v>
      </c>
      <c r="B1084" s="99">
        <f t="shared" si="16"/>
        <v>40.877701000000002</v>
      </c>
      <c r="C1084" s="28">
        <f>VLOOKUP(RefiUniverseIOSOASTable[[#This Row],[Date]],G:H,2,0)</f>
        <v>0.45060712000000003</v>
      </c>
      <c r="G1084" s="29">
        <v>42125</v>
      </c>
      <c r="H1084" s="30">
        <v>0.55754923999999995</v>
      </c>
      <c r="L1084" s="23">
        <v>42166</v>
      </c>
      <c r="M1084" s="24" t="str">
        <f>[5]!YBHIST($L$1,L1084,"LMMOAS","sec","")</f>
        <v>E</v>
      </c>
      <c r="N1084" s="24">
        <v>40.877701000000002</v>
      </c>
    </row>
    <row r="1085" spans="1:14" x14ac:dyDescent="0.25">
      <c r="A1085" s="23">
        <v>42167</v>
      </c>
      <c r="B1085" s="99">
        <f t="shared" si="16"/>
        <v>40.369801000000002</v>
      </c>
      <c r="C1085" s="28">
        <f>VLOOKUP(RefiUniverseIOSOASTable[[#This Row],[Date]],G:H,2,0)</f>
        <v>0.44935232000000003</v>
      </c>
      <c r="G1085" s="29">
        <v>42128</v>
      </c>
      <c r="H1085" s="30">
        <v>0.55429371000000005</v>
      </c>
      <c r="L1085" s="23">
        <v>42167</v>
      </c>
      <c r="M1085" s="24" t="str">
        <f>[5]!YBHIST($L$1,L1085,"LMMOAS","sec","")</f>
        <v>E</v>
      </c>
      <c r="N1085" s="24">
        <v>40.369801000000002</v>
      </c>
    </row>
    <row r="1086" spans="1:14" x14ac:dyDescent="0.25">
      <c r="A1086" s="23">
        <v>42170</v>
      </c>
      <c r="B1086" s="99">
        <f t="shared" si="16"/>
        <v>40.040999999999997</v>
      </c>
      <c r="C1086" s="28">
        <f>VLOOKUP(RefiUniverseIOSOASTable[[#This Row],[Date]],G:H,2,0)</f>
        <v>0.44977724000000002</v>
      </c>
      <c r="G1086" s="29">
        <v>42129</v>
      </c>
      <c r="H1086" s="30">
        <v>0.51921139999999999</v>
      </c>
      <c r="L1086" s="23">
        <v>42170</v>
      </c>
      <c r="M1086" s="24" t="str">
        <f>[5]!YBHIST($L$1,L1086,"LMMOAS","sec","")</f>
        <v>E</v>
      </c>
      <c r="N1086" s="24">
        <v>40.040999999999997</v>
      </c>
    </row>
    <row r="1087" spans="1:14" x14ac:dyDescent="0.25">
      <c r="A1087" s="23">
        <v>42171</v>
      </c>
      <c r="B1087" s="99">
        <f t="shared" si="16"/>
        <v>39.193297999999999</v>
      </c>
      <c r="C1087" s="28">
        <f>VLOOKUP(RefiUniverseIOSOASTable[[#This Row],[Date]],G:H,2,0)</f>
        <v>0.45420430000000001</v>
      </c>
      <c r="G1087" s="29">
        <v>42130</v>
      </c>
      <c r="H1087" s="30">
        <v>0.51920999999999995</v>
      </c>
      <c r="L1087" s="23">
        <v>42171</v>
      </c>
      <c r="M1087" s="24" t="str">
        <f>[5]!YBHIST($L$1,L1087,"LMMOAS","sec","")</f>
        <v>E</v>
      </c>
      <c r="N1087" s="24">
        <v>39.193297999999999</v>
      </c>
    </row>
    <row r="1088" spans="1:14" x14ac:dyDescent="0.25">
      <c r="A1088" s="23">
        <v>42172</v>
      </c>
      <c r="B1088" s="99">
        <f t="shared" si="16"/>
        <v>41.273499000000001</v>
      </c>
      <c r="C1088" s="28">
        <f>VLOOKUP(RefiUniverseIOSOASTable[[#This Row],[Date]],G:H,2,0)</f>
        <v>0.45411247999999999</v>
      </c>
      <c r="G1088" s="29">
        <v>42131</v>
      </c>
      <c r="H1088" s="30">
        <v>0.55656645000000005</v>
      </c>
      <c r="L1088" s="23">
        <v>42172</v>
      </c>
      <c r="M1088" s="24" t="str">
        <f>[5]!YBHIST($L$1,L1088,"LMMOAS","sec","")</f>
        <v>E</v>
      </c>
      <c r="N1088" s="24">
        <v>41.273499000000001</v>
      </c>
    </row>
    <row r="1089" spans="1:14" x14ac:dyDescent="0.25">
      <c r="A1089" s="23">
        <v>42173</v>
      </c>
      <c r="B1089" s="99">
        <f t="shared" si="16"/>
        <v>38.582099999999997</v>
      </c>
      <c r="C1089" s="28">
        <f>VLOOKUP(RefiUniverseIOSOASTable[[#This Row],[Date]],G:H,2,0)</f>
        <v>0.45102552000000001</v>
      </c>
      <c r="G1089" s="29">
        <v>42132</v>
      </c>
      <c r="H1089" s="30">
        <v>0.58676983999999999</v>
      </c>
      <c r="L1089" s="23">
        <v>42173</v>
      </c>
      <c r="M1089" s="24" t="str">
        <f>[5]!YBHIST($L$1,L1089,"LMMOAS","sec","")</f>
        <v>E</v>
      </c>
      <c r="N1089" s="24">
        <v>38.582099999999997</v>
      </c>
    </row>
    <row r="1090" spans="1:14" x14ac:dyDescent="0.25">
      <c r="A1090" s="23">
        <v>42174</v>
      </c>
      <c r="B1090" s="99">
        <f t="shared" si="16"/>
        <v>34.370499000000002</v>
      </c>
      <c r="C1090" s="28">
        <f>VLOOKUP(RefiUniverseIOSOASTable[[#This Row],[Date]],G:H,2,0)</f>
        <v>0.48529008000000001</v>
      </c>
      <c r="G1090" s="29">
        <v>42135</v>
      </c>
      <c r="H1090" s="30">
        <v>0.51920721999999997</v>
      </c>
      <c r="L1090" s="23">
        <v>42174</v>
      </c>
      <c r="M1090" s="24" t="str">
        <f>[5]!YBHIST($L$1,L1090,"LMMOAS","sec","")</f>
        <v>E</v>
      </c>
      <c r="N1090" s="24">
        <v>34.370499000000002</v>
      </c>
    </row>
    <row r="1091" spans="1:14" x14ac:dyDescent="0.25">
      <c r="A1091" s="23">
        <v>42177</v>
      </c>
      <c r="B1091" s="99">
        <f t="shared" ref="B1091:B1154" si="17">VLOOKUP(A1091,L:N,3,0)</f>
        <v>32.802298999999998</v>
      </c>
      <c r="C1091" s="28">
        <f>VLOOKUP(RefiUniverseIOSOASTable[[#This Row],[Date]],G:H,2,0)</f>
        <v>0.44763765</v>
      </c>
      <c r="G1091" s="29">
        <v>42136</v>
      </c>
      <c r="H1091" s="30">
        <v>0.51791069000000001</v>
      </c>
      <c r="L1091" s="23">
        <v>42177</v>
      </c>
      <c r="M1091" s="24" t="str">
        <f>[5]!YBHIST($L$1,L1091,"LMMOAS","sec","")</f>
        <v>E</v>
      </c>
      <c r="N1091" s="24">
        <v>32.802298999999998</v>
      </c>
    </row>
    <row r="1092" spans="1:14" x14ac:dyDescent="0.25">
      <c r="A1092" s="23">
        <v>42178</v>
      </c>
      <c r="B1092" s="99">
        <f t="shared" si="17"/>
        <v>32.325001</v>
      </c>
      <c r="C1092" s="28">
        <f>VLOOKUP(RefiUniverseIOSOASTable[[#This Row],[Date]],G:H,2,0)</f>
        <v>0.41923463999999999</v>
      </c>
      <c r="G1092" s="29">
        <v>42137</v>
      </c>
      <c r="H1092" s="30">
        <v>0.51613761000000002</v>
      </c>
      <c r="L1092" s="23">
        <v>42178</v>
      </c>
      <c r="M1092" s="24" t="str">
        <f>[5]!YBHIST($L$1,L1092,"LMMOAS","sec","")</f>
        <v>E</v>
      </c>
      <c r="N1092" s="24">
        <v>32.325001</v>
      </c>
    </row>
    <row r="1093" spans="1:14" x14ac:dyDescent="0.25">
      <c r="A1093" s="23">
        <v>42179</v>
      </c>
      <c r="B1093" s="99">
        <f t="shared" si="17"/>
        <v>35.141399</v>
      </c>
      <c r="C1093" s="28">
        <f>VLOOKUP(RefiUniverseIOSOASTable[[#This Row],[Date]],G:H,2,0)</f>
        <v>0.41947000000000001</v>
      </c>
      <c r="G1093" s="29">
        <v>42138</v>
      </c>
      <c r="H1093" s="30">
        <v>0.52239108999999995</v>
      </c>
      <c r="L1093" s="23">
        <v>42179</v>
      </c>
      <c r="M1093" s="24" t="str">
        <f>[5]!YBHIST($L$1,L1093,"LMMOAS","sec","")</f>
        <v>E</v>
      </c>
      <c r="N1093" s="24">
        <v>35.141399</v>
      </c>
    </row>
    <row r="1094" spans="1:14" x14ac:dyDescent="0.25">
      <c r="A1094" s="23">
        <v>42180</v>
      </c>
      <c r="B1094" s="99">
        <f t="shared" si="17"/>
        <v>35.195098999999999</v>
      </c>
      <c r="C1094" s="28">
        <f>VLOOKUP(RefiUniverseIOSOASTable[[#This Row],[Date]],G:H,2,0)</f>
        <v>0.41673293</v>
      </c>
      <c r="G1094" s="29">
        <v>42139</v>
      </c>
      <c r="H1094" s="30">
        <v>0.58562322</v>
      </c>
      <c r="L1094" s="23">
        <v>42180</v>
      </c>
      <c r="M1094" s="24" t="str">
        <f>[5]!YBHIST($L$1,L1094,"LMMOAS","sec","")</f>
        <v>E</v>
      </c>
      <c r="N1094" s="24">
        <v>35.195098999999999</v>
      </c>
    </row>
    <row r="1095" spans="1:14" x14ac:dyDescent="0.25">
      <c r="A1095" s="23">
        <v>42181</v>
      </c>
      <c r="B1095" s="99">
        <f t="shared" si="17"/>
        <v>34.680900999999999</v>
      </c>
      <c r="C1095" s="28">
        <f>VLOOKUP(RefiUniverseIOSOASTable[[#This Row],[Date]],G:H,2,0)</f>
        <v>0.36454134999999999</v>
      </c>
      <c r="G1095" s="29">
        <v>42142</v>
      </c>
      <c r="H1095" s="30">
        <v>0.5546584</v>
      </c>
      <c r="L1095" s="23">
        <v>42181</v>
      </c>
      <c r="M1095" s="24" t="str">
        <f>[5]!YBHIST($L$1,L1095,"LMMOAS","sec","")</f>
        <v>E</v>
      </c>
      <c r="N1095" s="24">
        <v>34.680900999999999</v>
      </c>
    </row>
    <row r="1096" spans="1:14" x14ac:dyDescent="0.25">
      <c r="A1096" s="23">
        <v>42184</v>
      </c>
      <c r="B1096" s="99">
        <f t="shared" si="17"/>
        <v>37.764400000000002</v>
      </c>
      <c r="C1096" s="28">
        <f>VLOOKUP(RefiUniverseIOSOASTable[[#This Row],[Date]],G:H,2,0)</f>
        <v>0.41995948999999999</v>
      </c>
      <c r="G1096" s="29">
        <v>42143</v>
      </c>
      <c r="H1096" s="30">
        <v>0.52099145000000002</v>
      </c>
      <c r="L1096" s="23">
        <v>42184</v>
      </c>
      <c r="M1096" s="24" t="str">
        <f>[5]!YBHIST($L$1,L1096,"LMMOAS","sec","")</f>
        <v>E</v>
      </c>
      <c r="N1096" s="24">
        <v>37.764400000000002</v>
      </c>
    </row>
    <row r="1097" spans="1:14" x14ac:dyDescent="0.25">
      <c r="A1097" s="23">
        <v>42185</v>
      </c>
      <c r="B1097" s="99">
        <f t="shared" si="17"/>
        <v>41.394599999999997</v>
      </c>
      <c r="C1097" s="28">
        <f>VLOOKUP(RefiUniverseIOSOASTable[[#This Row],[Date]],G:H,2,0)</f>
        <v>0.42167652</v>
      </c>
      <c r="G1097" s="29">
        <v>42144</v>
      </c>
      <c r="H1097" s="30">
        <v>0.51914590000000005</v>
      </c>
      <c r="L1097" s="23">
        <v>42185</v>
      </c>
      <c r="M1097" s="24" t="str">
        <f>[5]!YBHIST($L$1,L1097,"LMMOAS","sec","")</f>
        <v>E</v>
      </c>
      <c r="N1097" s="24">
        <v>41.394599999999997</v>
      </c>
    </row>
    <row r="1098" spans="1:14" x14ac:dyDescent="0.25">
      <c r="A1098" s="23">
        <v>42186</v>
      </c>
      <c r="B1098" s="99">
        <f t="shared" si="17"/>
        <v>43.230801</v>
      </c>
      <c r="C1098" s="28">
        <f>VLOOKUP(RefiUniverseIOSOASTable[[#This Row],[Date]],G:H,2,0)</f>
        <v>0.38561659999999998</v>
      </c>
      <c r="G1098" s="29">
        <v>42145</v>
      </c>
      <c r="H1098" s="30">
        <v>0.55582134999999999</v>
      </c>
      <c r="L1098" s="23">
        <v>42186</v>
      </c>
      <c r="M1098" s="24" t="str">
        <f>[5]!YBHIST($L$1,L1098,"LMMOAS","sec","")</f>
        <v>E</v>
      </c>
      <c r="N1098" s="24">
        <v>43.230801</v>
      </c>
    </row>
    <row r="1099" spans="1:14" x14ac:dyDescent="0.25">
      <c r="A1099" s="23">
        <v>42187</v>
      </c>
      <c r="B1099" s="99">
        <f t="shared" si="17"/>
        <v>39.493198</v>
      </c>
      <c r="C1099" s="28">
        <f>VLOOKUP(RefiUniverseIOSOASTable[[#This Row],[Date]],G:H,2,0)</f>
        <v>0.41078708000000003</v>
      </c>
      <c r="G1099" s="29">
        <v>42146</v>
      </c>
      <c r="H1099" s="30">
        <v>0.52174969999999998</v>
      </c>
      <c r="L1099" s="23">
        <v>42187</v>
      </c>
      <c r="M1099" s="24" t="str">
        <f>[5]!YBHIST($L$1,L1099,"LMMOAS","sec","")</f>
        <v>E</v>
      </c>
      <c r="N1099" s="24">
        <v>39.493198</v>
      </c>
    </row>
    <row r="1100" spans="1:14" x14ac:dyDescent="0.25">
      <c r="A1100" s="23">
        <v>42191</v>
      </c>
      <c r="B1100" s="99">
        <f t="shared" si="17"/>
        <v>38.337299000000002</v>
      </c>
      <c r="C1100" s="28">
        <f>VLOOKUP(RefiUniverseIOSOASTable[[#This Row],[Date]],G:H,2,0)</f>
        <v>0.4458046</v>
      </c>
      <c r="G1100" s="29">
        <v>42150</v>
      </c>
      <c r="H1100" s="30">
        <v>0.55656446000000004</v>
      </c>
      <c r="L1100" s="23">
        <v>42191</v>
      </c>
      <c r="M1100" s="24" t="str">
        <f>[5]!YBHIST($L$1,L1100,"LMMOAS","sec","")</f>
        <v>E</v>
      </c>
      <c r="N1100" s="24">
        <v>38.337299000000002</v>
      </c>
    </row>
    <row r="1101" spans="1:14" x14ac:dyDescent="0.25">
      <c r="A1101" s="23">
        <v>42192</v>
      </c>
      <c r="B1101" s="99">
        <f t="shared" si="17"/>
        <v>38.754798999999998</v>
      </c>
      <c r="C1101" s="28">
        <f>VLOOKUP(RefiUniverseIOSOASTable[[#This Row],[Date]],G:H,2,0)</f>
        <v>0.47528946999999999</v>
      </c>
      <c r="G1101" s="29">
        <v>42151</v>
      </c>
      <c r="H1101" s="30">
        <v>0.52269208</v>
      </c>
      <c r="L1101" s="23">
        <v>42192</v>
      </c>
      <c r="M1101" s="24" t="str">
        <f>[5]!YBHIST($L$1,L1101,"LMMOAS","sec","")</f>
        <v>E</v>
      </c>
      <c r="N1101" s="24">
        <v>38.754798999999998</v>
      </c>
    </row>
    <row r="1102" spans="1:14" x14ac:dyDescent="0.25">
      <c r="A1102" s="23">
        <v>42193</v>
      </c>
      <c r="B1102" s="99">
        <f t="shared" si="17"/>
        <v>39.565300000000001</v>
      </c>
      <c r="C1102" s="28">
        <f>VLOOKUP(RefiUniverseIOSOASTable[[#This Row],[Date]],G:H,2,0)</f>
        <v>0.44716349999999999</v>
      </c>
      <c r="G1102" s="29">
        <v>42152</v>
      </c>
      <c r="H1102" s="30">
        <v>0.55422442999999999</v>
      </c>
      <c r="L1102" s="23">
        <v>42193</v>
      </c>
      <c r="M1102" s="24" t="str">
        <f>[5]!YBHIST($L$1,L1102,"LMMOAS","sec","")</f>
        <v>E</v>
      </c>
      <c r="N1102" s="24">
        <v>39.565300000000001</v>
      </c>
    </row>
    <row r="1103" spans="1:14" x14ac:dyDescent="0.25">
      <c r="A1103" s="23">
        <v>42194</v>
      </c>
      <c r="B1103" s="99">
        <f t="shared" si="17"/>
        <v>36.898997999999999</v>
      </c>
      <c r="C1103" s="28">
        <f>VLOOKUP(RefiUniverseIOSOASTable[[#This Row],[Date]],G:H,2,0)</f>
        <v>0.41475785999999998</v>
      </c>
      <c r="G1103" s="29">
        <v>42153</v>
      </c>
      <c r="H1103" s="30">
        <v>0.55658019000000003</v>
      </c>
      <c r="L1103" s="23">
        <v>42194</v>
      </c>
      <c r="M1103" s="24" t="str">
        <f>[5]!YBHIST($L$1,L1103,"LMMOAS","sec","")</f>
        <v>E</v>
      </c>
      <c r="N1103" s="24">
        <v>36.898997999999999</v>
      </c>
    </row>
    <row r="1104" spans="1:14" x14ac:dyDescent="0.25">
      <c r="A1104" s="23">
        <v>42195</v>
      </c>
      <c r="B1104" s="99">
        <f t="shared" si="17"/>
        <v>42.467799999999997</v>
      </c>
      <c r="C1104" s="28">
        <f>VLOOKUP(RefiUniverseIOSOASTable[[#This Row],[Date]],G:H,2,0)</f>
        <v>0.38088115</v>
      </c>
      <c r="G1104" s="29">
        <v>42156</v>
      </c>
      <c r="H1104" s="30">
        <v>0.51350432999999995</v>
      </c>
      <c r="L1104" s="23">
        <v>42195</v>
      </c>
      <c r="M1104" s="24" t="str">
        <f>[5]!YBHIST($L$1,L1104,"LMMOAS","sec","")</f>
        <v>E</v>
      </c>
      <c r="N1104" s="24">
        <v>42.467799999999997</v>
      </c>
    </row>
    <row r="1105" spans="1:14" x14ac:dyDescent="0.25">
      <c r="A1105" s="23">
        <v>42198</v>
      </c>
      <c r="B1105" s="99">
        <f t="shared" si="17"/>
        <v>38.671398000000003</v>
      </c>
      <c r="C1105" s="28">
        <f>VLOOKUP(RefiUniverseIOSOASTable[[#This Row],[Date]],G:H,2,0)</f>
        <v>0.38115826000000003</v>
      </c>
      <c r="G1105" s="29">
        <v>42157</v>
      </c>
      <c r="H1105" s="30">
        <v>0.48228032999999998</v>
      </c>
      <c r="L1105" s="23">
        <v>42198</v>
      </c>
      <c r="M1105" s="24" t="str">
        <f>[5]!YBHIST($L$1,L1105,"LMMOAS","sec","")</f>
        <v>E</v>
      </c>
      <c r="N1105" s="24">
        <v>38.671398000000003</v>
      </c>
    </row>
    <row r="1106" spans="1:14" x14ac:dyDescent="0.25">
      <c r="A1106" s="23">
        <v>42199</v>
      </c>
      <c r="B1106" s="99">
        <f t="shared" si="17"/>
        <v>46.182200999999999</v>
      </c>
      <c r="C1106" s="28">
        <f>VLOOKUP(RefiUniverseIOSOASTable[[#This Row],[Date]],G:H,2,0)</f>
        <v>0.38611748000000001</v>
      </c>
      <c r="G1106" s="29">
        <v>42158</v>
      </c>
      <c r="H1106" s="30">
        <v>0.44818538000000002</v>
      </c>
      <c r="L1106" s="23">
        <v>42199</v>
      </c>
      <c r="M1106" s="24" t="str">
        <f>[5]!YBHIST($L$1,L1106,"LMMOAS","sec","")</f>
        <v>E</v>
      </c>
      <c r="N1106" s="24">
        <v>46.182200999999999</v>
      </c>
    </row>
    <row r="1107" spans="1:14" x14ac:dyDescent="0.25">
      <c r="A1107" s="23">
        <v>42200</v>
      </c>
      <c r="B1107" s="99">
        <f t="shared" si="17"/>
        <v>48.624198999999997</v>
      </c>
      <c r="C1107" s="28">
        <f>VLOOKUP(RefiUniverseIOSOASTable[[#This Row],[Date]],G:H,2,0)</f>
        <v>0.41475747000000002</v>
      </c>
      <c r="G1107" s="29">
        <v>42159</v>
      </c>
      <c r="H1107" s="30">
        <v>0.45446334999999999</v>
      </c>
      <c r="L1107" s="23">
        <v>42200</v>
      </c>
      <c r="M1107" s="24" t="str">
        <f>[5]!YBHIST($L$1,L1107,"LMMOAS","sec","")</f>
        <v>E</v>
      </c>
      <c r="N1107" s="24">
        <v>48.624198999999997</v>
      </c>
    </row>
    <row r="1108" spans="1:14" x14ac:dyDescent="0.25">
      <c r="A1108" s="23">
        <v>42201</v>
      </c>
      <c r="B1108" s="99">
        <f t="shared" si="17"/>
        <v>48.332099999999997</v>
      </c>
      <c r="C1108" s="28">
        <f>VLOOKUP(RefiUniverseIOSOASTable[[#This Row],[Date]],G:H,2,0)</f>
        <v>0.41475904000000002</v>
      </c>
      <c r="G1108" s="29">
        <v>42160</v>
      </c>
      <c r="H1108" s="30">
        <v>0.41946842000000001</v>
      </c>
      <c r="L1108" s="23">
        <v>42201</v>
      </c>
      <c r="M1108" s="24" t="str">
        <f>[5]!YBHIST($L$1,L1108,"LMMOAS","sec","")</f>
        <v>E</v>
      </c>
      <c r="N1108" s="24">
        <v>48.332099999999997</v>
      </c>
    </row>
    <row r="1109" spans="1:14" x14ac:dyDescent="0.25">
      <c r="A1109" s="23">
        <v>42202</v>
      </c>
      <c r="B1109" s="99">
        <f t="shared" si="17"/>
        <v>47.820202000000002</v>
      </c>
      <c r="C1109" s="28">
        <f>VLOOKUP(RefiUniverseIOSOASTable[[#This Row],[Date]],G:H,2,0)</f>
        <v>0.41594731000000001</v>
      </c>
      <c r="G1109" s="29">
        <v>42163</v>
      </c>
      <c r="H1109" s="30">
        <v>0.42345536</v>
      </c>
      <c r="L1109" s="23">
        <v>42202</v>
      </c>
      <c r="M1109" s="24" t="str">
        <f>[5]!YBHIST($L$1,L1109,"LMMOAS","sec","")</f>
        <v>E</v>
      </c>
      <c r="N1109" s="24">
        <v>47.820202000000002</v>
      </c>
    </row>
    <row r="1110" spans="1:14" x14ac:dyDescent="0.25">
      <c r="A1110" s="23">
        <v>42205</v>
      </c>
      <c r="B1110" s="99">
        <f t="shared" si="17"/>
        <v>45.566502</v>
      </c>
      <c r="C1110" s="28">
        <f>VLOOKUP(RefiUniverseIOSOASTable[[#This Row],[Date]],G:H,2,0)</f>
        <v>0.4140336</v>
      </c>
      <c r="G1110" s="29">
        <v>42164</v>
      </c>
      <c r="H1110" s="30">
        <v>0.41867704</v>
      </c>
      <c r="L1110" s="23">
        <v>42205</v>
      </c>
      <c r="M1110" s="24" t="str">
        <f>[5]!YBHIST($L$1,L1110,"LMMOAS","sec","")</f>
        <v>E</v>
      </c>
      <c r="N1110" s="24">
        <v>45.566502</v>
      </c>
    </row>
    <row r="1111" spans="1:14" x14ac:dyDescent="0.25">
      <c r="A1111" s="23">
        <v>42206</v>
      </c>
      <c r="B1111" s="99">
        <f t="shared" si="17"/>
        <v>44.955897999999998</v>
      </c>
      <c r="C1111" s="28">
        <f>VLOOKUP(RefiUniverseIOSOASTable[[#This Row],[Date]],G:H,2,0)</f>
        <v>0.44056768000000002</v>
      </c>
      <c r="G1111" s="29">
        <v>42165</v>
      </c>
      <c r="H1111" s="30">
        <v>0.39282095</v>
      </c>
      <c r="L1111" s="23">
        <v>42206</v>
      </c>
      <c r="M1111" s="24" t="str">
        <f>[5]!YBHIST($L$1,L1111,"LMMOAS","sec","")</f>
        <v>E</v>
      </c>
      <c r="N1111" s="24">
        <v>44.955897999999998</v>
      </c>
    </row>
    <row r="1112" spans="1:14" x14ac:dyDescent="0.25">
      <c r="A1112" s="23">
        <v>42207</v>
      </c>
      <c r="B1112" s="99">
        <f t="shared" si="17"/>
        <v>39.336899000000003</v>
      </c>
      <c r="C1112" s="28">
        <f>VLOOKUP(RefiUniverseIOSOASTable[[#This Row],[Date]],G:H,2,0)</f>
        <v>0.44235567999999997</v>
      </c>
      <c r="G1112" s="29">
        <v>42166</v>
      </c>
      <c r="H1112" s="30">
        <v>0.45060712000000003</v>
      </c>
      <c r="L1112" s="23">
        <v>42207</v>
      </c>
      <c r="M1112" s="24" t="str">
        <f>[5]!YBHIST($L$1,L1112,"LMMOAS","sec","")</f>
        <v>E</v>
      </c>
      <c r="N1112" s="24">
        <v>39.336899000000003</v>
      </c>
    </row>
    <row r="1113" spans="1:14" x14ac:dyDescent="0.25">
      <c r="A1113" s="23">
        <v>42208</v>
      </c>
      <c r="B1113" s="99">
        <f t="shared" si="17"/>
        <v>35.850700000000003</v>
      </c>
      <c r="C1113" s="28">
        <f>VLOOKUP(RefiUniverseIOSOASTable[[#This Row],[Date]],G:H,2,0)</f>
        <v>0.44598268000000002</v>
      </c>
      <c r="G1113" s="29">
        <v>42167</v>
      </c>
      <c r="H1113" s="30">
        <v>0.44935232000000003</v>
      </c>
      <c r="L1113" s="23">
        <v>42208</v>
      </c>
      <c r="M1113" s="24" t="str">
        <f>[5]!YBHIST($L$1,L1113,"LMMOAS","sec","")</f>
        <v>E</v>
      </c>
      <c r="N1113" s="24">
        <v>35.850700000000003</v>
      </c>
    </row>
    <row r="1114" spans="1:14" x14ac:dyDescent="0.25">
      <c r="A1114" s="23">
        <v>42209</v>
      </c>
      <c r="B1114" s="99">
        <f t="shared" si="17"/>
        <v>35.290100000000002</v>
      </c>
      <c r="C1114" s="28">
        <f>VLOOKUP(RefiUniverseIOSOASTable[[#This Row],[Date]],G:H,2,0)</f>
        <v>0.44526567</v>
      </c>
      <c r="G1114" s="29">
        <v>42170</v>
      </c>
      <c r="H1114" s="30">
        <v>0.44977724000000002</v>
      </c>
      <c r="L1114" s="23">
        <v>42209</v>
      </c>
      <c r="M1114" s="24" t="str">
        <f>[5]!YBHIST($L$1,L1114,"LMMOAS","sec","")</f>
        <v>E</v>
      </c>
      <c r="N1114" s="24">
        <v>35.290100000000002</v>
      </c>
    </row>
    <row r="1115" spans="1:14" x14ac:dyDescent="0.25">
      <c r="A1115" s="23">
        <v>42212</v>
      </c>
      <c r="B1115" s="99">
        <f t="shared" si="17"/>
        <v>45.665698999999996</v>
      </c>
      <c r="C1115" s="28">
        <f>VLOOKUP(RefiUniverseIOSOASTable[[#This Row],[Date]],G:H,2,0)</f>
        <v>0.47471837</v>
      </c>
      <c r="G1115" s="29">
        <v>42171</v>
      </c>
      <c r="H1115" s="30">
        <v>0.45420430000000001</v>
      </c>
      <c r="L1115" s="23">
        <v>42212</v>
      </c>
      <c r="M1115" s="24" t="str">
        <f>[5]!YBHIST($L$1,L1115,"LMMOAS","sec","")</f>
        <v>E</v>
      </c>
      <c r="N1115" s="24">
        <v>45.665698999999996</v>
      </c>
    </row>
    <row r="1116" spans="1:14" x14ac:dyDescent="0.25">
      <c r="A1116" s="23">
        <v>42213</v>
      </c>
      <c r="B1116" s="99">
        <f t="shared" si="17"/>
        <v>44.048000000000002</v>
      </c>
      <c r="C1116" s="28">
        <f>VLOOKUP(RefiUniverseIOSOASTable[[#This Row],[Date]],G:H,2,0)</f>
        <v>0.47566345999999998</v>
      </c>
      <c r="G1116" s="29">
        <v>42172</v>
      </c>
      <c r="H1116" s="30">
        <v>0.45411247999999999</v>
      </c>
      <c r="L1116" s="23">
        <v>42213</v>
      </c>
      <c r="M1116" s="24" t="str">
        <f>[5]!YBHIST($L$1,L1116,"LMMOAS","sec","")</f>
        <v>E</v>
      </c>
      <c r="N1116" s="24">
        <v>44.048000000000002</v>
      </c>
    </row>
    <row r="1117" spans="1:14" x14ac:dyDescent="0.25">
      <c r="A1117" s="23">
        <v>42214</v>
      </c>
      <c r="B1117" s="99">
        <f t="shared" si="17"/>
        <v>52.541901000000003</v>
      </c>
      <c r="C1117" s="28">
        <f>VLOOKUP(RefiUniverseIOSOASTable[[#This Row],[Date]],G:H,2,0)</f>
        <v>0.44674812000000003</v>
      </c>
      <c r="G1117" s="29">
        <v>42173</v>
      </c>
      <c r="H1117" s="30">
        <v>0.45102552000000001</v>
      </c>
      <c r="L1117" s="23">
        <v>42214</v>
      </c>
      <c r="M1117" s="24" t="str">
        <f>[5]!YBHIST($L$1,L1117,"LMMOAS","sec","")</f>
        <v>E</v>
      </c>
      <c r="N1117" s="24">
        <v>52.541901000000003</v>
      </c>
    </row>
    <row r="1118" spans="1:14" x14ac:dyDescent="0.25">
      <c r="A1118" s="23">
        <v>42215</v>
      </c>
      <c r="B1118" s="99">
        <f t="shared" si="17"/>
        <v>56.813701999999999</v>
      </c>
      <c r="C1118" s="28">
        <f>VLOOKUP(RefiUniverseIOSOASTable[[#This Row],[Date]],G:H,2,0)</f>
        <v>0.44674950000000002</v>
      </c>
      <c r="G1118" s="29">
        <v>42174</v>
      </c>
      <c r="H1118" s="30">
        <v>0.48529008000000001</v>
      </c>
      <c r="L1118" s="23">
        <v>42215</v>
      </c>
      <c r="M1118" s="24" t="str">
        <f>[5]!YBHIST($L$1,L1118,"LMMOAS","sec","")</f>
        <v>E</v>
      </c>
      <c r="N1118" s="24">
        <v>56.813701999999999</v>
      </c>
    </row>
    <row r="1119" spans="1:14" x14ac:dyDescent="0.25">
      <c r="A1119" s="23">
        <v>42216</v>
      </c>
      <c r="B1119" s="99">
        <f t="shared" si="17"/>
        <v>55.182701000000002</v>
      </c>
      <c r="C1119" s="28">
        <f>VLOOKUP(RefiUniverseIOSOASTable[[#This Row],[Date]],G:H,2,0)</f>
        <v>0.50352878999999995</v>
      </c>
      <c r="G1119" s="29">
        <v>42177</v>
      </c>
      <c r="H1119" s="30">
        <v>0.44763765</v>
      </c>
      <c r="L1119" s="23">
        <v>42216</v>
      </c>
      <c r="M1119" s="24" t="str">
        <f>[5]!YBHIST($L$1,L1119,"LMMOAS","sec","")</f>
        <v>E</v>
      </c>
      <c r="N1119" s="24">
        <v>55.182701000000002</v>
      </c>
    </row>
    <row r="1120" spans="1:14" x14ac:dyDescent="0.25">
      <c r="A1120" s="23">
        <v>42219</v>
      </c>
      <c r="B1120" s="99">
        <f t="shared" si="17"/>
        <v>53.487900000000003</v>
      </c>
      <c r="C1120" s="28">
        <f>VLOOKUP(RefiUniverseIOSOASTable[[#This Row],[Date]],G:H,2,0)</f>
        <v>0.50225313999999999</v>
      </c>
      <c r="G1120" s="29">
        <v>42178</v>
      </c>
      <c r="H1120" s="30">
        <v>0.41923463999999999</v>
      </c>
      <c r="L1120" s="23">
        <v>42219</v>
      </c>
      <c r="M1120" s="24" t="str">
        <f>[5]!YBHIST($L$1,L1120,"LMMOAS","sec","")</f>
        <v>E</v>
      </c>
      <c r="N1120" s="24">
        <v>53.487900000000003</v>
      </c>
    </row>
    <row r="1121" spans="1:14" x14ac:dyDescent="0.25">
      <c r="A1121" s="23">
        <v>42220</v>
      </c>
      <c r="B1121" s="99">
        <f t="shared" si="17"/>
        <v>54.321201000000002</v>
      </c>
      <c r="C1121" s="28">
        <f>VLOOKUP(RefiUniverseIOSOASTable[[#This Row],[Date]],G:H,2,0)</f>
        <v>0.47064834999999999</v>
      </c>
      <c r="G1121" s="29">
        <v>42179</v>
      </c>
      <c r="H1121" s="30">
        <v>0.41947000000000001</v>
      </c>
      <c r="L1121" s="23">
        <v>42220</v>
      </c>
      <c r="M1121" s="24" t="str">
        <f>[5]!YBHIST($L$1,L1121,"LMMOAS","sec","")</f>
        <v>E</v>
      </c>
      <c r="N1121" s="24">
        <v>54.321201000000002</v>
      </c>
    </row>
    <row r="1122" spans="1:14" x14ac:dyDescent="0.25">
      <c r="A1122" s="23">
        <v>42221</v>
      </c>
      <c r="B1122" s="99">
        <f t="shared" si="17"/>
        <v>55.3979</v>
      </c>
      <c r="C1122" s="28">
        <f>VLOOKUP(RefiUniverseIOSOASTable[[#This Row],[Date]],G:H,2,0)</f>
        <v>0.46905966999999998</v>
      </c>
      <c r="G1122" s="29">
        <v>42180</v>
      </c>
      <c r="H1122" s="30">
        <v>0.41673293</v>
      </c>
      <c r="L1122" s="23">
        <v>42221</v>
      </c>
      <c r="M1122" s="24" t="str">
        <f>[5]!YBHIST($L$1,L1122,"LMMOAS","sec","")</f>
        <v>E</v>
      </c>
      <c r="N1122" s="24">
        <v>55.3979</v>
      </c>
    </row>
    <row r="1123" spans="1:14" x14ac:dyDescent="0.25">
      <c r="A1123" s="23">
        <v>42222</v>
      </c>
      <c r="B1123" s="99">
        <f t="shared" si="17"/>
        <v>52.941502</v>
      </c>
      <c r="C1123" s="28">
        <f>VLOOKUP(RefiUniverseIOSOASTable[[#This Row],[Date]],G:H,2,0)</f>
        <v>0.47271106000000002</v>
      </c>
      <c r="G1123" s="29">
        <v>42181</v>
      </c>
      <c r="H1123" s="30">
        <v>0.36454134999999999</v>
      </c>
      <c r="L1123" s="23">
        <v>42222</v>
      </c>
      <c r="M1123" s="24" t="str">
        <f>[5]!YBHIST($L$1,L1123,"LMMOAS","sec","")</f>
        <v>E</v>
      </c>
      <c r="N1123" s="24">
        <v>52.941502</v>
      </c>
    </row>
    <row r="1124" spans="1:14" x14ac:dyDescent="0.25">
      <c r="A1124" s="23">
        <v>42223</v>
      </c>
      <c r="B1124" s="99">
        <f t="shared" si="17"/>
        <v>47.944901000000002</v>
      </c>
      <c r="C1124" s="28">
        <f>VLOOKUP(RefiUniverseIOSOASTable[[#This Row],[Date]],G:H,2,0)</f>
        <v>0.50141809000000004</v>
      </c>
      <c r="G1124" s="29">
        <v>42184</v>
      </c>
      <c r="H1124" s="30">
        <v>0.41995948999999999</v>
      </c>
      <c r="L1124" s="23">
        <v>42223</v>
      </c>
      <c r="M1124" s="24" t="str">
        <f>[5]!YBHIST($L$1,L1124,"LMMOAS","sec","")</f>
        <v>E</v>
      </c>
      <c r="N1124" s="24">
        <v>47.944901000000002</v>
      </c>
    </row>
    <row r="1125" spans="1:14" x14ac:dyDescent="0.25">
      <c r="A1125" s="23">
        <v>42226</v>
      </c>
      <c r="B1125" s="99">
        <f t="shared" si="17"/>
        <v>48.788798999999997</v>
      </c>
      <c r="C1125" s="28">
        <f>VLOOKUP(RefiUniverseIOSOASTable[[#This Row],[Date]],G:H,2,0)</f>
        <v>0.47260368000000003</v>
      </c>
      <c r="G1125" s="29">
        <v>42185</v>
      </c>
      <c r="H1125" s="30">
        <v>0.42167652</v>
      </c>
      <c r="L1125" s="23">
        <v>42226</v>
      </c>
      <c r="M1125" s="24" t="str">
        <f>[5]!YBHIST($L$1,L1125,"LMMOAS","sec","")</f>
        <v>E</v>
      </c>
      <c r="N1125" s="24">
        <v>48.788798999999997</v>
      </c>
    </row>
    <row r="1126" spans="1:14" x14ac:dyDescent="0.25">
      <c r="A1126" s="23">
        <v>42227</v>
      </c>
      <c r="B1126" s="99">
        <f t="shared" si="17"/>
        <v>49.109797999999998</v>
      </c>
      <c r="C1126" s="28">
        <f>VLOOKUP(RefiUniverseIOSOASTable[[#This Row],[Date]],G:H,2,0)</f>
        <v>0.53674769</v>
      </c>
      <c r="G1126" s="29">
        <v>42186</v>
      </c>
      <c r="H1126" s="30">
        <v>0.38561659999999998</v>
      </c>
      <c r="L1126" s="23">
        <v>42227</v>
      </c>
      <c r="M1126" s="24" t="str">
        <f>[5]!YBHIST($L$1,L1126,"LMMOAS","sec","")</f>
        <v>E</v>
      </c>
      <c r="N1126" s="24">
        <v>49.109797999999998</v>
      </c>
    </row>
    <row r="1127" spans="1:14" x14ac:dyDescent="0.25">
      <c r="A1127" s="23">
        <v>42228</v>
      </c>
      <c r="B1127" s="99">
        <f t="shared" si="17"/>
        <v>49.711399</v>
      </c>
      <c r="C1127" s="28">
        <f>VLOOKUP(RefiUniverseIOSOASTable[[#This Row],[Date]],G:H,2,0)</f>
        <v>0.49984445</v>
      </c>
      <c r="G1127" s="29">
        <v>42187</v>
      </c>
      <c r="H1127" s="30">
        <v>0.41078708000000003</v>
      </c>
      <c r="L1127" s="23">
        <v>42228</v>
      </c>
      <c r="M1127" s="24" t="str">
        <f>[5]!YBHIST($L$1,L1127,"LMMOAS","sec","")</f>
        <v>E</v>
      </c>
      <c r="N1127" s="24">
        <v>49.711399</v>
      </c>
    </row>
    <row r="1128" spans="1:14" x14ac:dyDescent="0.25">
      <c r="A1128" s="23">
        <v>42229</v>
      </c>
      <c r="B1128" s="99">
        <f t="shared" si="17"/>
        <v>49.487000000000002</v>
      </c>
      <c r="C1128" s="28">
        <f>VLOOKUP(RefiUniverseIOSOASTable[[#This Row],[Date]],G:H,2,0)</f>
        <v>0.47056516999999998</v>
      </c>
      <c r="G1128" s="29">
        <v>42191</v>
      </c>
      <c r="H1128" s="30">
        <v>0.4458046</v>
      </c>
      <c r="L1128" s="23">
        <v>42229</v>
      </c>
      <c r="M1128" s="24" t="str">
        <f>[5]!YBHIST($L$1,L1128,"LMMOAS","sec","")</f>
        <v>E</v>
      </c>
      <c r="N1128" s="24">
        <v>49.487000000000002</v>
      </c>
    </row>
    <row r="1129" spans="1:14" x14ac:dyDescent="0.25">
      <c r="A1129" s="23">
        <v>42230</v>
      </c>
      <c r="B1129" s="99">
        <f t="shared" si="17"/>
        <v>46.8979</v>
      </c>
      <c r="C1129" s="28">
        <f>VLOOKUP(RefiUniverseIOSOASTable[[#This Row],[Date]],G:H,2,0)</f>
        <v>0.46840326999999998</v>
      </c>
      <c r="G1129" s="29">
        <v>42192</v>
      </c>
      <c r="H1129" s="30">
        <v>0.47528946999999999</v>
      </c>
      <c r="L1129" s="23">
        <v>42230</v>
      </c>
      <c r="M1129" s="24" t="str">
        <f>[5]!YBHIST($L$1,L1129,"LMMOAS","sec","")</f>
        <v>E</v>
      </c>
      <c r="N1129" s="24">
        <v>46.8979</v>
      </c>
    </row>
    <row r="1130" spans="1:14" x14ac:dyDescent="0.25">
      <c r="A1130" s="23">
        <v>42233</v>
      </c>
      <c r="B1130" s="99">
        <f t="shared" si="17"/>
        <v>51.718497999999997</v>
      </c>
      <c r="C1130" s="28">
        <f>VLOOKUP(RefiUniverseIOSOASTable[[#This Row],[Date]],G:H,2,0)</f>
        <v>0.47069422999999999</v>
      </c>
      <c r="G1130" s="29">
        <v>42193</v>
      </c>
      <c r="H1130" s="30">
        <v>0.44716349999999999</v>
      </c>
      <c r="L1130" s="23">
        <v>42233</v>
      </c>
      <c r="M1130" s="24" t="str">
        <f>[5]!YBHIST($L$1,L1130,"LMMOAS","sec","")</f>
        <v>E</v>
      </c>
      <c r="N1130" s="24">
        <v>51.718497999999997</v>
      </c>
    </row>
    <row r="1131" spans="1:14" x14ac:dyDescent="0.25">
      <c r="A1131" s="23">
        <v>42234</v>
      </c>
      <c r="B1131" s="99">
        <f t="shared" si="17"/>
        <v>55.388302000000003</v>
      </c>
      <c r="C1131" s="28">
        <f>VLOOKUP(RefiUniverseIOSOASTable[[#This Row],[Date]],G:H,2,0)</f>
        <v>0.46848820000000002</v>
      </c>
      <c r="G1131" s="29">
        <v>42194</v>
      </c>
      <c r="H1131" s="30">
        <v>0.41475785999999998</v>
      </c>
      <c r="L1131" s="23">
        <v>42234</v>
      </c>
      <c r="M1131" s="24" t="str">
        <f>[5]!YBHIST($L$1,L1131,"LMMOAS","sec","")</f>
        <v>E</v>
      </c>
      <c r="N1131" s="24">
        <v>55.388302000000003</v>
      </c>
    </row>
    <row r="1132" spans="1:14" x14ac:dyDescent="0.25">
      <c r="A1132" s="23">
        <v>42235</v>
      </c>
      <c r="B1132" s="99">
        <f t="shared" si="17"/>
        <v>65.387801999999994</v>
      </c>
      <c r="C1132" s="28">
        <f>VLOOKUP(RefiUniverseIOSOASTable[[#This Row],[Date]],G:H,2,0)</f>
        <v>0.50141360000000001</v>
      </c>
      <c r="G1132" s="29">
        <v>42195</v>
      </c>
      <c r="H1132" s="30">
        <v>0.38088115</v>
      </c>
      <c r="L1132" s="23">
        <v>42235</v>
      </c>
      <c r="M1132" s="24" t="str">
        <f>[5]!YBHIST($L$1,L1132,"LMMOAS","sec","")</f>
        <v>E</v>
      </c>
      <c r="N1132" s="24">
        <v>65.387801999999994</v>
      </c>
    </row>
    <row r="1133" spans="1:14" x14ac:dyDescent="0.25">
      <c r="A1133" s="23">
        <v>42236</v>
      </c>
      <c r="B1133" s="99">
        <f t="shared" si="17"/>
        <v>63.930401000000003</v>
      </c>
      <c r="C1133" s="28">
        <f>VLOOKUP(RefiUniverseIOSOASTable[[#This Row],[Date]],G:H,2,0)</f>
        <v>0.50619954</v>
      </c>
      <c r="G1133" s="29">
        <v>42198</v>
      </c>
      <c r="H1133" s="30">
        <v>0.38115826000000003</v>
      </c>
      <c r="L1133" s="23">
        <v>42236</v>
      </c>
      <c r="M1133" s="24" t="str">
        <f>[5]!YBHIST($L$1,L1133,"LMMOAS","sec","")</f>
        <v>E</v>
      </c>
      <c r="N1133" s="24">
        <v>63.930401000000003</v>
      </c>
    </row>
    <row r="1134" spans="1:14" x14ac:dyDescent="0.25">
      <c r="A1134" s="23">
        <v>42237</v>
      </c>
      <c r="B1134" s="99">
        <f t="shared" si="17"/>
        <v>66.918296999999995</v>
      </c>
      <c r="C1134" s="28">
        <f>VLOOKUP(RefiUniverseIOSOASTable[[#This Row],[Date]],G:H,2,0)</f>
        <v>0.53895782000000003</v>
      </c>
      <c r="G1134" s="29">
        <v>42199</v>
      </c>
      <c r="H1134" s="30">
        <v>0.38611748000000001</v>
      </c>
      <c r="L1134" s="23">
        <v>42237</v>
      </c>
      <c r="M1134" s="24" t="str">
        <f>[5]!YBHIST($L$1,L1134,"LMMOAS","sec","")</f>
        <v>E</v>
      </c>
      <c r="N1134" s="24">
        <v>66.918296999999995</v>
      </c>
    </row>
    <row r="1135" spans="1:14" x14ac:dyDescent="0.25">
      <c r="A1135" s="23">
        <v>42240</v>
      </c>
      <c r="B1135" s="99">
        <f t="shared" si="17"/>
        <v>73.872001999999995</v>
      </c>
      <c r="C1135" s="28">
        <f>VLOOKUP(RefiUniverseIOSOASTable[[#This Row],[Date]],G:H,2,0)</f>
        <v>0.56937399</v>
      </c>
      <c r="G1135" s="29">
        <v>42200</v>
      </c>
      <c r="H1135" s="30">
        <v>0.41475747000000002</v>
      </c>
      <c r="L1135" s="23">
        <v>42240</v>
      </c>
      <c r="M1135" s="24" t="str">
        <f>[5]!YBHIST($L$1,L1135,"LMMOAS","sec","")</f>
        <v>E</v>
      </c>
      <c r="N1135" s="24">
        <v>73.872001999999995</v>
      </c>
    </row>
    <row r="1136" spans="1:14" x14ac:dyDescent="0.25">
      <c r="A1136" s="23">
        <v>42241</v>
      </c>
      <c r="B1136" s="99">
        <f t="shared" si="17"/>
        <v>73.705200000000005</v>
      </c>
      <c r="C1136" s="28">
        <f>VLOOKUP(RefiUniverseIOSOASTable[[#This Row],[Date]],G:H,2,0)</f>
        <v>0.49961074999999999</v>
      </c>
      <c r="G1136" s="29">
        <v>42201</v>
      </c>
      <c r="H1136" s="30">
        <v>0.41475904000000002</v>
      </c>
      <c r="L1136" s="23">
        <v>42241</v>
      </c>
      <c r="M1136" s="24" t="str">
        <f>[5]!YBHIST($L$1,L1136,"LMMOAS","sec","")</f>
        <v>E</v>
      </c>
      <c r="N1136" s="24">
        <v>73.705200000000005</v>
      </c>
    </row>
    <row r="1137" spans="1:14" x14ac:dyDescent="0.25">
      <c r="A1137" s="23">
        <v>42242</v>
      </c>
      <c r="B1137" s="99">
        <f t="shared" si="17"/>
        <v>75.466797</v>
      </c>
      <c r="C1137" s="28">
        <f>VLOOKUP(RefiUniverseIOSOASTable[[#This Row],[Date]],G:H,2,0)</f>
        <v>0.50037218999999999</v>
      </c>
      <c r="G1137" s="29">
        <v>42202</v>
      </c>
      <c r="H1137" s="30">
        <v>0.41594731000000001</v>
      </c>
      <c r="L1137" s="23">
        <v>42242</v>
      </c>
      <c r="M1137" s="24" t="str">
        <f>[5]!YBHIST($L$1,L1137,"LMMOAS","sec","")</f>
        <v>E</v>
      </c>
      <c r="N1137" s="24">
        <v>75.466797</v>
      </c>
    </row>
    <row r="1138" spans="1:14" x14ac:dyDescent="0.25">
      <c r="A1138" s="23">
        <v>42243</v>
      </c>
      <c r="B1138" s="99">
        <f t="shared" si="17"/>
        <v>75.684402000000006</v>
      </c>
      <c r="C1138" s="28">
        <f>VLOOKUP(RefiUniverseIOSOASTable[[#This Row],[Date]],G:H,2,0)</f>
        <v>0.50039562000000004</v>
      </c>
      <c r="G1138" s="29">
        <v>42205</v>
      </c>
      <c r="H1138" s="30">
        <v>0.4140336</v>
      </c>
      <c r="L1138" s="23">
        <v>42243</v>
      </c>
      <c r="M1138" s="24" t="str">
        <f>[5]!YBHIST($L$1,L1138,"LMMOAS","sec","")</f>
        <v>E</v>
      </c>
      <c r="N1138" s="24">
        <v>75.684402000000006</v>
      </c>
    </row>
    <row r="1139" spans="1:14" x14ac:dyDescent="0.25">
      <c r="A1139" s="23">
        <v>42244</v>
      </c>
      <c r="B1139" s="99">
        <f t="shared" si="17"/>
        <v>64.847504000000001</v>
      </c>
      <c r="C1139" s="28">
        <f>VLOOKUP(RefiUniverseIOSOASTable[[#This Row],[Date]],G:H,2,0)</f>
        <v>0.50036926000000004</v>
      </c>
      <c r="G1139" s="29">
        <v>42206</v>
      </c>
      <c r="H1139" s="30">
        <v>0.44056768000000002</v>
      </c>
      <c r="L1139" s="23">
        <v>42244</v>
      </c>
      <c r="M1139" s="24" t="str">
        <f>[5]!YBHIST($L$1,L1139,"LMMOAS","sec","")</f>
        <v>E</v>
      </c>
      <c r="N1139" s="24">
        <v>64.847504000000001</v>
      </c>
    </row>
    <row r="1140" spans="1:14" x14ac:dyDescent="0.25">
      <c r="A1140" s="23">
        <v>42247</v>
      </c>
      <c r="B1140" s="99">
        <f t="shared" si="17"/>
        <v>69.105103</v>
      </c>
      <c r="C1140" s="28">
        <f>VLOOKUP(RefiUniverseIOSOASTable[[#This Row],[Date]],G:H,2,0)</f>
        <v>0.47429075999999998</v>
      </c>
      <c r="G1140" s="29">
        <v>42207</v>
      </c>
      <c r="H1140" s="30">
        <v>0.44235567999999997</v>
      </c>
      <c r="L1140" s="23">
        <v>42247</v>
      </c>
      <c r="M1140" s="24" t="str">
        <f>[5]!YBHIST($L$1,L1140,"LMMOAS","sec","")</f>
        <v>E</v>
      </c>
      <c r="N1140" s="24">
        <v>69.105103</v>
      </c>
    </row>
    <row r="1141" spans="1:14" x14ac:dyDescent="0.25">
      <c r="A1141" s="23">
        <v>42248</v>
      </c>
      <c r="B1141" s="99">
        <f t="shared" si="17"/>
        <v>71.987701000000001</v>
      </c>
      <c r="C1141" s="28">
        <f>VLOOKUP(RefiUniverseIOSOASTable[[#This Row],[Date]],G:H,2,0)</f>
        <v>0.49888579</v>
      </c>
      <c r="G1141" s="29">
        <v>42208</v>
      </c>
      <c r="H1141" s="30">
        <v>0.44598268000000002</v>
      </c>
      <c r="L1141" s="23">
        <v>42248</v>
      </c>
      <c r="M1141" s="24" t="str">
        <f>[5]!YBHIST($L$1,L1141,"LMMOAS","sec","")</f>
        <v>E</v>
      </c>
      <c r="N1141" s="24">
        <v>71.987701000000001</v>
      </c>
    </row>
    <row r="1142" spans="1:14" x14ac:dyDescent="0.25">
      <c r="A1142" s="23">
        <v>42249</v>
      </c>
      <c r="B1142" s="99">
        <f t="shared" si="17"/>
        <v>76.873099999999994</v>
      </c>
      <c r="C1142" s="28">
        <f>VLOOKUP(RefiUniverseIOSOASTable[[#This Row],[Date]],G:H,2,0)</f>
        <v>0.49650741999999998</v>
      </c>
      <c r="G1142" s="29">
        <v>42209</v>
      </c>
      <c r="H1142" s="30">
        <v>0.44526567</v>
      </c>
      <c r="L1142" s="23">
        <v>42249</v>
      </c>
      <c r="M1142" s="24" t="str">
        <f>[5]!YBHIST($L$1,L1142,"LMMOAS","sec","")</f>
        <v>E</v>
      </c>
      <c r="N1142" s="24">
        <v>76.873099999999994</v>
      </c>
    </row>
    <row r="1143" spans="1:14" x14ac:dyDescent="0.25">
      <c r="A1143" s="23">
        <v>42250</v>
      </c>
      <c r="B1143" s="99">
        <f t="shared" si="17"/>
        <v>85.278801000000001</v>
      </c>
      <c r="C1143" s="28">
        <f>VLOOKUP(RefiUniverseIOSOASTable[[#This Row],[Date]],G:H,2,0)</f>
        <v>0.50235693000000003</v>
      </c>
      <c r="G1143" s="29">
        <v>42212</v>
      </c>
      <c r="H1143" s="30">
        <v>0.47471837</v>
      </c>
      <c r="L1143" s="23">
        <v>42250</v>
      </c>
      <c r="M1143" s="24" t="str">
        <f>[5]!YBHIST($L$1,L1143,"LMMOAS","sec","")</f>
        <v>E</v>
      </c>
      <c r="N1143" s="24">
        <v>85.278801000000001</v>
      </c>
    </row>
    <row r="1144" spans="1:14" x14ac:dyDescent="0.25">
      <c r="A1144" s="23">
        <v>42251</v>
      </c>
      <c r="B1144" s="99">
        <f t="shared" si="17"/>
        <v>80.154297</v>
      </c>
      <c r="C1144" s="28">
        <f>VLOOKUP(RefiUniverseIOSOASTable[[#This Row],[Date]],G:H,2,0)</f>
        <v>0.53535681999999996</v>
      </c>
      <c r="G1144" s="29">
        <v>42213</v>
      </c>
      <c r="H1144" s="30">
        <v>0.47566345999999998</v>
      </c>
      <c r="L1144" s="23">
        <v>42251</v>
      </c>
      <c r="M1144" s="24" t="str">
        <f>[5]!YBHIST($L$1,L1144,"LMMOAS","sec","")</f>
        <v>E</v>
      </c>
      <c r="N1144" s="24">
        <v>80.154297</v>
      </c>
    </row>
    <row r="1145" spans="1:14" x14ac:dyDescent="0.25">
      <c r="A1145" s="23">
        <v>42255</v>
      </c>
      <c r="B1145" s="99">
        <f t="shared" si="17"/>
        <v>75.223099000000005</v>
      </c>
      <c r="C1145" s="28">
        <f>VLOOKUP(RefiUniverseIOSOASTable[[#This Row],[Date]],G:H,2,0)</f>
        <v>0.49888772999999997</v>
      </c>
      <c r="G1145" s="29">
        <v>42214</v>
      </c>
      <c r="H1145" s="30">
        <v>0.44674812000000003</v>
      </c>
      <c r="L1145" s="23">
        <v>42255</v>
      </c>
      <c r="M1145" s="24" t="str">
        <f>[5]!YBHIST($L$1,L1145,"LMMOAS","sec","")</f>
        <v>E</v>
      </c>
      <c r="N1145" s="24">
        <v>75.223099000000005</v>
      </c>
    </row>
    <row r="1146" spans="1:14" x14ac:dyDescent="0.25">
      <c r="A1146" s="23">
        <v>42256</v>
      </c>
      <c r="B1146" s="99">
        <f t="shared" si="17"/>
        <v>73.505500999999995</v>
      </c>
      <c r="C1146" s="28">
        <f>VLOOKUP(RefiUniverseIOSOASTable[[#This Row],[Date]],G:H,2,0)</f>
        <v>0.49789227000000003</v>
      </c>
      <c r="G1146" s="29">
        <v>42215</v>
      </c>
      <c r="H1146" s="30">
        <v>0.44674950000000002</v>
      </c>
      <c r="L1146" s="23">
        <v>42256</v>
      </c>
      <c r="M1146" s="24" t="str">
        <f>[5]!YBHIST($L$1,L1146,"LMMOAS","sec","")</f>
        <v>E</v>
      </c>
      <c r="N1146" s="24">
        <v>73.505500999999995</v>
      </c>
    </row>
    <row r="1147" spans="1:14" x14ac:dyDescent="0.25">
      <c r="A1147" s="23">
        <v>42257</v>
      </c>
      <c r="B1147" s="99">
        <f t="shared" si="17"/>
        <v>73.217903000000007</v>
      </c>
      <c r="C1147" s="28">
        <f>VLOOKUP(RefiUniverseIOSOASTable[[#This Row],[Date]],G:H,2,0)</f>
        <v>0.47700151000000002</v>
      </c>
      <c r="G1147" s="29">
        <v>42216</v>
      </c>
      <c r="H1147" s="30">
        <v>0.50352878999999995</v>
      </c>
      <c r="L1147" s="23">
        <v>42257</v>
      </c>
      <c r="M1147" s="24" t="str">
        <f>[5]!YBHIST($L$1,L1147,"LMMOAS","sec","")</f>
        <v>E</v>
      </c>
      <c r="N1147" s="24">
        <v>73.217903000000007</v>
      </c>
    </row>
    <row r="1148" spans="1:14" x14ac:dyDescent="0.25">
      <c r="A1148" s="23">
        <v>42258</v>
      </c>
      <c r="B1148" s="99">
        <f t="shared" si="17"/>
        <v>73.873703000000006</v>
      </c>
      <c r="C1148" s="28">
        <f>VLOOKUP(RefiUniverseIOSOASTable[[#This Row],[Date]],G:H,2,0)</f>
        <v>0.47838713999999999</v>
      </c>
      <c r="G1148" s="29">
        <v>42219</v>
      </c>
      <c r="H1148" s="30">
        <v>0.50225313999999999</v>
      </c>
      <c r="L1148" s="23">
        <v>42258</v>
      </c>
      <c r="M1148" s="24" t="str">
        <f>[5]!YBHIST($L$1,L1148,"LMMOAS","sec","")</f>
        <v>E</v>
      </c>
      <c r="N1148" s="24">
        <v>73.873703000000006</v>
      </c>
    </row>
    <row r="1149" spans="1:14" x14ac:dyDescent="0.25">
      <c r="A1149" s="23">
        <v>42261</v>
      </c>
      <c r="B1149" s="99">
        <f t="shared" si="17"/>
        <v>73.320999</v>
      </c>
      <c r="C1149" s="28">
        <f>VLOOKUP(RefiUniverseIOSOASTable[[#This Row],[Date]],G:H,2,0)</f>
        <v>0.49650006000000002</v>
      </c>
      <c r="G1149" s="29">
        <v>42220</v>
      </c>
      <c r="H1149" s="30">
        <v>0.47064834999999999</v>
      </c>
      <c r="L1149" s="23">
        <v>42261</v>
      </c>
      <c r="M1149" s="24" t="str">
        <f>[5]!YBHIST($L$1,L1149,"LMMOAS","sec","")</f>
        <v>E</v>
      </c>
      <c r="N1149" s="24">
        <v>73.320999</v>
      </c>
    </row>
    <row r="1150" spans="1:14" x14ac:dyDescent="0.25">
      <c r="A1150" s="23">
        <v>42262</v>
      </c>
      <c r="B1150" s="99">
        <f t="shared" si="17"/>
        <v>74.177902000000003</v>
      </c>
      <c r="C1150" s="28">
        <f>VLOOKUP(RefiUniverseIOSOASTable[[#This Row],[Date]],G:H,2,0)</f>
        <v>0.43805870000000002</v>
      </c>
      <c r="G1150" s="29">
        <v>42221</v>
      </c>
      <c r="H1150" s="30">
        <v>0.46905966999999998</v>
      </c>
      <c r="L1150" s="23">
        <v>42262</v>
      </c>
      <c r="M1150" s="24" t="str">
        <f>[5]!YBHIST($L$1,L1150,"LMMOAS","sec","")</f>
        <v>E</v>
      </c>
      <c r="N1150" s="24">
        <v>74.177902000000003</v>
      </c>
    </row>
    <row r="1151" spans="1:14" x14ac:dyDescent="0.25">
      <c r="A1151" s="23">
        <v>42263</v>
      </c>
      <c r="B1151" s="99">
        <f t="shared" si="17"/>
        <v>76.993401000000006</v>
      </c>
      <c r="C1151" s="28">
        <f>VLOOKUP(RefiUniverseIOSOASTable[[#This Row],[Date]],G:H,2,0)</f>
        <v>0.46996097999999997</v>
      </c>
      <c r="G1151" s="29">
        <v>42222</v>
      </c>
      <c r="H1151" s="30">
        <v>0.47271106000000002</v>
      </c>
      <c r="L1151" s="23">
        <v>42263</v>
      </c>
      <c r="M1151" s="24" t="str">
        <f>[5]!YBHIST($L$1,L1151,"LMMOAS","sec","")</f>
        <v>E</v>
      </c>
      <c r="N1151" s="24">
        <v>76.993401000000006</v>
      </c>
    </row>
    <row r="1152" spans="1:14" x14ac:dyDescent="0.25">
      <c r="A1152" s="23">
        <v>42264</v>
      </c>
      <c r="B1152" s="99">
        <f t="shared" si="17"/>
        <v>88.775702999999993</v>
      </c>
      <c r="C1152" s="28">
        <f>VLOOKUP(RefiUniverseIOSOASTable[[#This Row],[Date]],G:H,2,0)</f>
        <v>0.50463024999999995</v>
      </c>
      <c r="G1152" s="29">
        <v>42223</v>
      </c>
      <c r="H1152" s="30">
        <v>0.50141809000000004</v>
      </c>
      <c r="L1152" s="23">
        <v>42264</v>
      </c>
      <c r="M1152" s="24" t="str">
        <f>[5]!YBHIST($L$1,L1152,"LMMOAS","sec","")</f>
        <v>E</v>
      </c>
      <c r="N1152" s="24">
        <v>88.775702999999993</v>
      </c>
    </row>
    <row r="1153" spans="1:14" x14ac:dyDescent="0.25">
      <c r="A1153" s="23">
        <v>42265</v>
      </c>
      <c r="B1153" s="99">
        <f t="shared" si="17"/>
        <v>90.847801000000004</v>
      </c>
      <c r="C1153" s="28">
        <f>VLOOKUP(RefiUniverseIOSOASTable[[#This Row],[Date]],G:H,2,0)</f>
        <v>0.54534788000000001</v>
      </c>
      <c r="G1153" s="29">
        <v>42226</v>
      </c>
      <c r="H1153" s="30">
        <v>0.47260368000000003</v>
      </c>
      <c r="L1153" s="23">
        <v>42265</v>
      </c>
      <c r="M1153" s="24" t="str">
        <f>[5]!YBHIST($L$1,L1153,"LMMOAS","sec","")</f>
        <v>E</v>
      </c>
      <c r="N1153" s="24">
        <v>90.847801000000004</v>
      </c>
    </row>
    <row r="1154" spans="1:14" x14ac:dyDescent="0.25">
      <c r="A1154" s="23">
        <v>42268</v>
      </c>
      <c r="B1154" s="99">
        <f t="shared" si="17"/>
        <v>92.118103000000005</v>
      </c>
      <c r="C1154" s="28">
        <f>VLOOKUP(RefiUniverseIOSOASTable[[#This Row],[Date]],G:H,2,0)</f>
        <v>0.50223501000000004</v>
      </c>
      <c r="G1154" s="29">
        <v>42227</v>
      </c>
      <c r="H1154" s="30">
        <v>0.53674769</v>
      </c>
      <c r="L1154" s="23">
        <v>42268</v>
      </c>
      <c r="M1154" s="24" t="str">
        <f>[5]!YBHIST($L$1,L1154,"LMMOAS","sec","")</f>
        <v>E</v>
      </c>
      <c r="N1154" s="24">
        <v>92.118103000000005</v>
      </c>
    </row>
    <row r="1155" spans="1:14" x14ac:dyDescent="0.25">
      <c r="A1155" s="23">
        <v>42269</v>
      </c>
      <c r="B1155" s="99">
        <f t="shared" ref="B1155:B1218" si="18">VLOOKUP(A1155,L:N,3,0)</f>
        <v>91.347603000000007</v>
      </c>
      <c r="C1155" s="28">
        <f>VLOOKUP(RefiUniverseIOSOASTable[[#This Row],[Date]],G:H,2,0)</f>
        <v>0.53870313000000003</v>
      </c>
      <c r="G1155" s="29">
        <v>42228</v>
      </c>
      <c r="H1155" s="30">
        <v>0.49984445</v>
      </c>
      <c r="L1155" s="23">
        <v>42269</v>
      </c>
      <c r="M1155" s="24" t="str">
        <f>[5]!YBHIST($L$1,L1155,"LMMOAS","sec","")</f>
        <v>E</v>
      </c>
      <c r="N1155" s="24">
        <v>91.347603000000007</v>
      </c>
    </row>
    <row r="1156" spans="1:14" x14ac:dyDescent="0.25">
      <c r="A1156" s="23">
        <v>42270</v>
      </c>
      <c r="B1156" s="99">
        <f t="shared" si="18"/>
        <v>93.388901000000004</v>
      </c>
      <c r="C1156" s="28">
        <f>VLOOKUP(RefiUniverseIOSOASTable[[#This Row],[Date]],G:H,2,0)</f>
        <v>0.49906235999999998</v>
      </c>
      <c r="G1156" s="29">
        <v>42229</v>
      </c>
      <c r="H1156" s="30">
        <v>0.47056516999999998</v>
      </c>
      <c r="L1156" s="23">
        <v>42270</v>
      </c>
      <c r="M1156" s="24" t="str">
        <f>[5]!YBHIST($L$1,L1156,"LMMOAS","sec","")</f>
        <v>E</v>
      </c>
      <c r="N1156" s="24">
        <v>93.388901000000004</v>
      </c>
    </row>
    <row r="1157" spans="1:14" x14ac:dyDescent="0.25">
      <c r="A1157" s="23">
        <v>42271</v>
      </c>
      <c r="B1157" s="99">
        <f t="shared" si="18"/>
        <v>94.691901999999999</v>
      </c>
      <c r="C1157" s="28">
        <f>VLOOKUP(RefiUniverseIOSOASTable[[#This Row],[Date]],G:H,2,0)</f>
        <v>0.50123916000000002</v>
      </c>
      <c r="G1157" s="29">
        <v>42230</v>
      </c>
      <c r="H1157" s="30">
        <v>0.46840326999999998</v>
      </c>
      <c r="L1157" s="23">
        <v>42271</v>
      </c>
      <c r="M1157" s="24" t="str">
        <f>[5]!YBHIST($L$1,L1157,"LMMOAS","sec","")</f>
        <v>E</v>
      </c>
      <c r="N1157" s="24">
        <v>94.691901999999999</v>
      </c>
    </row>
    <row r="1158" spans="1:14" x14ac:dyDescent="0.25">
      <c r="A1158" s="23">
        <v>42272</v>
      </c>
      <c r="B1158" s="99">
        <f t="shared" si="18"/>
        <v>92.216003000000001</v>
      </c>
      <c r="C1158" s="28">
        <f>VLOOKUP(RefiUniverseIOSOASTable[[#This Row],[Date]],G:H,2,0)</f>
        <v>0.49638163000000002</v>
      </c>
      <c r="G1158" s="29">
        <v>42233</v>
      </c>
      <c r="H1158" s="30">
        <v>0.47069422999999999</v>
      </c>
      <c r="L1158" s="23">
        <v>42272</v>
      </c>
      <c r="M1158" s="24" t="str">
        <f>[5]!YBHIST($L$1,L1158,"LMMOAS","sec","")</f>
        <v>E</v>
      </c>
      <c r="N1158" s="24">
        <v>92.216003000000001</v>
      </c>
    </row>
    <row r="1159" spans="1:14" x14ac:dyDescent="0.25">
      <c r="A1159" s="23">
        <v>42275</v>
      </c>
      <c r="B1159" s="99">
        <f t="shared" si="18"/>
        <v>95.076401000000004</v>
      </c>
      <c r="C1159" s="28">
        <f>VLOOKUP(RefiUniverseIOSOASTable[[#This Row],[Date]],G:H,2,0)</f>
        <v>0.50401874000000002</v>
      </c>
      <c r="G1159" s="29">
        <v>42234</v>
      </c>
      <c r="H1159" s="30">
        <v>0.46848820000000002</v>
      </c>
      <c r="L1159" s="23">
        <v>42275</v>
      </c>
      <c r="M1159" s="24" t="str">
        <f>[5]!YBHIST($L$1,L1159,"LMMOAS","sec","")</f>
        <v>E</v>
      </c>
      <c r="N1159" s="24">
        <v>95.076401000000004</v>
      </c>
    </row>
    <row r="1160" spans="1:14" x14ac:dyDescent="0.25">
      <c r="A1160" s="23">
        <v>42276</v>
      </c>
      <c r="B1160" s="99">
        <f t="shared" si="18"/>
        <v>93.705498000000006</v>
      </c>
      <c r="C1160" s="28">
        <f>VLOOKUP(RefiUniverseIOSOASTable[[#This Row],[Date]],G:H,2,0)</f>
        <v>0.53870216000000004</v>
      </c>
      <c r="G1160" s="29">
        <v>42235</v>
      </c>
      <c r="H1160" s="30">
        <v>0.50141360000000001</v>
      </c>
      <c r="L1160" s="23">
        <v>42276</v>
      </c>
      <c r="M1160" s="24" t="str">
        <f>[5]!YBHIST($L$1,L1160,"LMMOAS","sec","")</f>
        <v>E</v>
      </c>
      <c r="N1160" s="24">
        <v>93.705498000000006</v>
      </c>
    </row>
    <row r="1161" spans="1:14" x14ac:dyDescent="0.25">
      <c r="A1161" s="23">
        <v>42277</v>
      </c>
      <c r="B1161" s="99">
        <f t="shared" si="18"/>
        <v>99.454498000000001</v>
      </c>
      <c r="C1161" s="28">
        <f>VLOOKUP(RefiUniverseIOSOASTable[[#This Row],[Date]],G:H,2,0)</f>
        <v>0.54454895000000003</v>
      </c>
      <c r="G1161" s="29">
        <v>42236</v>
      </c>
      <c r="H1161" s="30">
        <v>0.50619954</v>
      </c>
      <c r="L1161" s="23">
        <v>42277</v>
      </c>
      <c r="M1161" s="24" t="str">
        <f>[5]!YBHIST($L$1,L1161,"LMMOAS","sec","")</f>
        <v>E</v>
      </c>
      <c r="N1161" s="24">
        <v>99.454498000000001</v>
      </c>
    </row>
    <row r="1162" spans="1:14" x14ac:dyDescent="0.25">
      <c r="A1162" s="23">
        <v>42278</v>
      </c>
      <c r="B1162" s="99">
        <f t="shared" si="18"/>
        <v>109.387199</v>
      </c>
      <c r="C1162" s="28">
        <f>VLOOKUP(RefiUniverseIOSOASTable[[#This Row],[Date]],G:H,2,0)</f>
        <v>0.56378536000000001</v>
      </c>
      <c r="G1162" s="29">
        <v>42237</v>
      </c>
      <c r="H1162" s="30">
        <v>0.53895782000000003</v>
      </c>
      <c r="L1162" s="23">
        <v>42278</v>
      </c>
      <c r="M1162" s="24" t="str">
        <f>[5]!YBHIST($L$1,L1162,"LMMOAS","sec","")</f>
        <v>E</v>
      </c>
      <c r="N1162" s="24">
        <v>109.387199</v>
      </c>
    </row>
    <row r="1163" spans="1:14" x14ac:dyDescent="0.25">
      <c r="A1163" s="23">
        <v>42279</v>
      </c>
      <c r="B1163" s="99">
        <f t="shared" si="18"/>
        <v>128.826706</v>
      </c>
      <c r="C1163" s="28">
        <f>VLOOKUP(RefiUniverseIOSOASTable[[#This Row],[Date]],G:H,2,0)</f>
        <v>0.57248717000000005</v>
      </c>
      <c r="G1163" s="29">
        <v>42240</v>
      </c>
      <c r="H1163" s="30">
        <v>0.56937399</v>
      </c>
      <c r="L1163" s="23">
        <v>42279</v>
      </c>
      <c r="M1163" s="24" t="str">
        <f>[5]!YBHIST($L$1,L1163,"LMMOAS","sec","")</f>
        <v>E</v>
      </c>
      <c r="N1163" s="24">
        <v>128.826706</v>
      </c>
    </row>
    <row r="1164" spans="1:14" x14ac:dyDescent="0.25">
      <c r="A1164" s="23">
        <v>42282</v>
      </c>
      <c r="B1164" s="99">
        <f t="shared" si="18"/>
        <v>129.79480000000001</v>
      </c>
      <c r="C1164" s="28">
        <f>VLOOKUP(RefiUniverseIOSOASTable[[#This Row],[Date]],G:H,2,0)</f>
        <v>0.56511666999999999</v>
      </c>
      <c r="G1164" s="29">
        <v>42241</v>
      </c>
      <c r="H1164" s="30">
        <v>0.49961074999999999</v>
      </c>
      <c r="L1164" s="23">
        <v>42282</v>
      </c>
      <c r="M1164" s="24" t="str">
        <f>[5]!YBHIST($L$1,L1164,"LMMOAS","sec","")</f>
        <v>E</v>
      </c>
      <c r="N1164" s="24">
        <v>129.79480000000001</v>
      </c>
    </row>
    <row r="1165" spans="1:14" x14ac:dyDescent="0.25">
      <c r="A1165" s="23">
        <v>42283</v>
      </c>
      <c r="B1165" s="99">
        <f t="shared" si="18"/>
        <v>128.95159899999999</v>
      </c>
      <c r="C1165" s="28">
        <f>VLOOKUP(RefiUniverseIOSOASTable[[#This Row],[Date]],G:H,2,0)</f>
        <v>0.56609253999999998</v>
      </c>
      <c r="G1165" s="29">
        <v>42242</v>
      </c>
      <c r="H1165" s="30">
        <v>0.50037218999999999</v>
      </c>
      <c r="L1165" s="23">
        <v>42283</v>
      </c>
      <c r="M1165" s="24" t="str">
        <f>[5]!YBHIST($L$1,L1165,"LMMOAS","sec","")</f>
        <v>E</v>
      </c>
      <c r="N1165" s="24">
        <v>128.95159899999999</v>
      </c>
    </row>
    <row r="1166" spans="1:14" x14ac:dyDescent="0.25">
      <c r="A1166" s="23">
        <v>42284</v>
      </c>
      <c r="B1166" s="99">
        <f t="shared" si="18"/>
        <v>127.693901</v>
      </c>
      <c r="C1166" s="28">
        <f>VLOOKUP(RefiUniverseIOSOASTable[[#This Row],[Date]],G:H,2,0)</f>
        <v>0.56590472000000003</v>
      </c>
      <c r="G1166" s="29">
        <v>42243</v>
      </c>
      <c r="H1166" s="30">
        <v>0.50039562000000004</v>
      </c>
      <c r="L1166" s="23">
        <v>42284</v>
      </c>
      <c r="M1166" s="24" t="str">
        <f>[5]!YBHIST($L$1,L1166,"LMMOAS","sec","")</f>
        <v>E</v>
      </c>
      <c r="N1166" s="24">
        <v>127.693901</v>
      </c>
    </row>
    <row r="1167" spans="1:14" x14ac:dyDescent="0.25">
      <c r="A1167" s="23">
        <v>42285</v>
      </c>
      <c r="B1167" s="99">
        <f t="shared" si="18"/>
        <v>131.168701</v>
      </c>
      <c r="C1167" s="28">
        <f>VLOOKUP(RefiUniverseIOSOASTable[[#This Row],[Date]],G:H,2,0)</f>
        <v>0.53550286000000002</v>
      </c>
      <c r="G1167" s="29">
        <v>42244</v>
      </c>
      <c r="H1167" s="30">
        <v>0.50036926000000004</v>
      </c>
      <c r="L1167" s="23">
        <v>42285</v>
      </c>
      <c r="M1167" s="24" t="str">
        <f>[5]!YBHIST($L$1,L1167,"LMMOAS","sec","")</f>
        <v>E</v>
      </c>
      <c r="N1167" s="24">
        <v>131.168701</v>
      </c>
    </row>
    <row r="1168" spans="1:14" x14ac:dyDescent="0.25">
      <c r="A1168" s="23">
        <v>42286</v>
      </c>
      <c r="B1168" s="99">
        <f t="shared" si="18"/>
        <v>128.14529400000001</v>
      </c>
      <c r="C1168" s="28">
        <f>VLOOKUP(RefiUniverseIOSOASTable[[#This Row],[Date]],G:H,2,0)</f>
        <v>0.53549921</v>
      </c>
      <c r="G1168" s="29">
        <v>42247</v>
      </c>
      <c r="H1168" s="30">
        <v>0.47429075999999998</v>
      </c>
      <c r="L1168" s="23">
        <v>42286</v>
      </c>
      <c r="M1168" s="24" t="str">
        <f>[5]!YBHIST($L$1,L1168,"LMMOAS","sec","")</f>
        <v>E</v>
      </c>
      <c r="N1168" s="24">
        <v>128.14529400000001</v>
      </c>
    </row>
    <row r="1169" spans="1:14" x14ac:dyDescent="0.25">
      <c r="A1169" s="23">
        <v>42290</v>
      </c>
      <c r="B1169" s="99">
        <f t="shared" si="18"/>
        <v>136.1987</v>
      </c>
      <c r="C1169" s="28">
        <f>VLOOKUP(RefiUniverseIOSOASTable[[#This Row],[Date]],G:H,2,0)</f>
        <v>0.56368183000000005</v>
      </c>
      <c r="G1169" s="29">
        <v>42248</v>
      </c>
      <c r="H1169" s="30">
        <v>0.49888579</v>
      </c>
      <c r="L1169" s="23">
        <v>42290</v>
      </c>
      <c r="M1169" s="24" t="str">
        <f>[5]!YBHIST($L$1,L1169,"LMMOAS","sec","")</f>
        <v>E</v>
      </c>
      <c r="N1169" s="24">
        <v>136.1987</v>
      </c>
    </row>
    <row r="1170" spans="1:14" x14ac:dyDescent="0.25">
      <c r="A1170" s="23">
        <v>42291</v>
      </c>
      <c r="B1170" s="99">
        <f t="shared" si="18"/>
        <v>136.86979700000001</v>
      </c>
      <c r="C1170" s="28">
        <f>VLOOKUP(RefiUniverseIOSOASTable[[#This Row],[Date]],G:H,2,0)</f>
        <v>0.57018365000000004</v>
      </c>
      <c r="G1170" s="29">
        <v>42249</v>
      </c>
      <c r="H1170" s="30">
        <v>0.49650741999999998</v>
      </c>
      <c r="L1170" s="23">
        <v>42291</v>
      </c>
      <c r="M1170" s="24" t="str">
        <f>[5]!YBHIST($L$1,L1170,"LMMOAS","sec","")</f>
        <v>E</v>
      </c>
      <c r="N1170" s="24">
        <v>136.86979700000001</v>
      </c>
    </row>
    <row r="1171" spans="1:14" x14ac:dyDescent="0.25">
      <c r="A1171" s="23">
        <v>42292</v>
      </c>
      <c r="B1171" s="99">
        <f t="shared" si="18"/>
        <v>136.18150299999999</v>
      </c>
      <c r="C1171" s="28">
        <f>VLOOKUP(RefiUniverseIOSOASTable[[#This Row],[Date]],G:H,2,0)</f>
        <v>0.56590472000000003</v>
      </c>
      <c r="G1171" s="29">
        <v>42250</v>
      </c>
      <c r="H1171" s="30">
        <v>0.50235693000000003</v>
      </c>
      <c r="L1171" s="23">
        <v>42292</v>
      </c>
      <c r="M1171" s="24" t="str">
        <f>[5]!YBHIST($L$1,L1171,"LMMOAS","sec","")</f>
        <v>E</v>
      </c>
      <c r="N1171" s="24">
        <v>136.18150299999999</v>
      </c>
    </row>
    <row r="1172" spans="1:14" x14ac:dyDescent="0.25">
      <c r="A1172" s="23">
        <v>42293</v>
      </c>
      <c r="B1172" s="99">
        <f t="shared" si="18"/>
        <v>133.98539700000001</v>
      </c>
      <c r="C1172" s="28">
        <f>VLOOKUP(RefiUniverseIOSOASTable[[#This Row],[Date]],G:H,2,0)</f>
        <v>0.56561932999999998</v>
      </c>
      <c r="G1172" s="29">
        <v>42251</v>
      </c>
      <c r="H1172" s="30">
        <v>0.53535681999999996</v>
      </c>
      <c r="L1172" s="23">
        <v>42293</v>
      </c>
      <c r="M1172" s="24" t="str">
        <f>[5]!YBHIST($L$1,L1172,"LMMOAS","sec","")</f>
        <v>E</v>
      </c>
      <c r="N1172" s="24">
        <v>133.98539700000001</v>
      </c>
    </row>
    <row r="1173" spans="1:14" x14ac:dyDescent="0.25">
      <c r="A1173" s="23">
        <v>42296</v>
      </c>
      <c r="B1173" s="99">
        <f t="shared" si="18"/>
        <v>139.81500199999999</v>
      </c>
      <c r="C1173" s="28">
        <f>VLOOKUP(RefiUniverseIOSOASTable[[#This Row],[Date]],G:H,2,0)</f>
        <v>0.56516977999999995</v>
      </c>
      <c r="G1173" s="29">
        <v>42255</v>
      </c>
      <c r="H1173" s="30">
        <v>0.49888772999999997</v>
      </c>
      <c r="L1173" s="23">
        <v>42296</v>
      </c>
      <c r="M1173" s="24" t="str">
        <f>[5]!YBHIST($L$1,L1173,"LMMOAS","sec","")</f>
        <v>E</v>
      </c>
      <c r="N1173" s="24">
        <v>139.81500199999999</v>
      </c>
    </row>
    <row r="1174" spans="1:14" x14ac:dyDescent="0.25">
      <c r="A1174" s="23">
        <v>42297</v>
      </c>
      <c r="B1174" s="99">
        <f t="shared" si="18"/>
        <v>137.84599299999999</v>
      </c>
      <c r="C1174" s="28">
        <f>VLOOKUP(RefiUniverseIOSOASTable[[#This Row],[Date]],G:H,2,0)</f>
        <v>0.53718171999999997</v>
      </c>
      <c r="G1174" s="29">
        <v>42256</v>
      </c>
      <c r="H1174" s="30">
        <v>0.49789227000000003</v>
      </c>
      <c r="L1174" s="23">
        <v>42297</v>
      </c>
      <c r="M1174" s="24" t="str">
        <f>[5]!YBHIST($L$1,L1174,"LMMOAS","sec","")</f>
        <v>E</v>
      </c>
      <c r="N1174" s="24">
        <v>137.84599299999999</v>
      </c>
    </row>
    <row r="1175" spans="1:14" x14ac:dyDescent="0.25">
      <c r="A1175" s="23">
        <v>42298</v>
      </c>
      <c r="B1175" s="99">
        <f t="shared" si="18"/>
        <v>139.73890700000001</v>
      </c>
      <c r="C1175" s="28">
        <f>VLOOKUP(RefiUniverseIOSOASTable[[#This Row],[Date]],G:H,2,0)</f>
        <v>0.53919870000000003</v>
      </c>
      <c r="G1175" s="29">
        <v>42257</v>
      </c>
      <c r="H1175" s="30">
        <v>0.47700151000000002</v>
      </c>
      <c r="L1175" s="23">
        <v>42298</v>
      </c>
      <c r="M1175" s="24" t="str">
        <f>[5]!YBHIST($L$1,L1175,"LMMOAS","sec","")</f>
        <v>E</v>
      </c>
      <c r="N1175" s="24">
        <v>139.73890700000001</v>
      </c>
    </row>
    <row r="1176" spans="1:14" x14ac:dyDescent="0.25">
      <c r="A1176" s="23">
        <v>42299</v>
      </c>
      <c r="B1176" s="99">
        <f t="shared" si="18"/>
        <v>139.04269400000001</v>
      </c>
      <c r="C1176" s="28">
        <f>VLOOKUP(RefiUniverseIOSOASTable[[#This Row],[Date]],G:H,2,0)</f>
        <v>0.56603923</v>
      </c>
      <c r="G1176" s="29">
        <v>42258</v>
      </c>
      <c r="H1176" s="30">
        <v>0.47838713999999999</v>
      </c>
      <c r="L1176" s="23">
        <v>42299</v>
      </c>
      <c r="M1176" s="24" t="str">
        <f>[5]!YBHIST($L$1,L1176,"LMMOAS","sec","")</f>
        <v>E</v>
      </c>
      <c r="N1176" s="24">
        <v>139.04269400000001</v>
      </c>
    </row>
    <row r="1177" spans="1:14" x14ac:dyDescent="0.25">
      <c r="A1177" s="23">
        <v>42300</v>
      </c>
      <c r="B1177" s="99">
        <f t="shared" si="18"/>
        <v>128.54040499999999</v>
      </c>
      <c r="C1177" s="28">
        <f>VLOOKUP(RefiUniverseIOSOASTable[[#This Row],[Date]],G:H,2,0)</f>
        <v>0.53507565000000001</v>
      </c>
      <c r="G1177" s="29">
        <v>42261</v>
      </c>
      <c r="H1177" s="30">
        <v>0.49650006000000002</v>
      </c>
      <c r="L1177" s="23">
        <v>42300</v>
      </c>
      <c r="M1177" s="24" t="str">
        <f>[5]!YBHIST($L$1,L1177,"LMMOAS","sec","")</f>
        <v>E</v>
      </c>
      <c r="N1177" s="24">
        <v>128.54040499999999</v>
      </c>
    </row>
    <row r="1178" spans="1:14" x14ac:dyDescent="0.25">
      <c r="A1178" s="23">
        <v>42303</v>
      </c>
      <c r="B1178" s="99">
        <f t="shared" si="18"/>
        <v>126.251999</v>
      </c>
      <c r="C1178" s="28">
        <f>VLOOKUP(RefiUniverseIOSOASTable[[#This Row],[Date]],G:H,2,0)</f>
        <v>0.53804463000000002</v>
      </c>
      <c r="G1178" s="29">
        <v>42262</v>
      </c>
      <c r="H1178" s="30">
        <v>0.43805870000000002</v>
      </c>
      <c r="L1178" s="23">
        <v>42303</v>
      </c>
      <c r="M1178" s="24" t="str">
        <f>[5]!YBHIST($L$1,L1178,"LMMOAS","sec","")</f>
        <v>E</v>
      </c>
      <c r="N1178" s="24">
        <v>126.251999</v>
      </c>
    </row>
    <row r="1179" spans="1:14" x14ac:dyDescent="0.25">
      <c r="A1179" s="23">
        <v>42304</v>
      </c>
      <c r="B1179" s="99">
        <f t="shared" si="18"/>
        <v>125.121002</v>
      </c>
      <c r="C1179" s="28">
        <f>VLOOKUP(RefiUniverseIOSOASTable[[#This Row],[Date]],G:H,2,0)</f>
        <v>0.56562645</v>
      </c>
      <c r="G1179" s="29">
        <v>42263</v>
      </c>
      <c r="H1179" s="30">
        <v>0.46996097999999997</v>
      </c>
      <c r="L1179" s="23">
        <v>42304</v>
      </c>
      <c r="M1179" s="24" t="str">
        <f>[5]!YBHIST($L$1,L1179,"LMMOAS","sec","")</f>
        <v>E</v>
      </c>
      <c r="N1179" s="24">
        <v>125.121002</v>
      </c>
    </row>
    <row r="1180" spans="1:14" x14ac:dyDescent="0.25">
      <c r="A1180" s="23">
        <v>42305</v>
      </c>
      <c r="B1180" s="99">
        <f t="shared" si="18"/>
        <v>114.82759900000001</v>
      </c>
      <c r="C1180" s="28">
        <f>VLOOKUP(RefiUniverseIOSOASTable[[#This Row],[Date]],G:H,2,0)</f>
        <v>0.53804443999999996</v>
      </c>
      <c r="G1180" s="29">
        <v>42264</v>
      </c>
      <c r="H1180" s="30">
        <v>0.50463024999999995</v>
      </c>
      <c r="L1180" s="23">
        <v>42305</v>
      </c>
      <c r="M1180" s="24" t="str">
        <f>[5]!YBHIST($L$1,L1180,"LMMOAS","sec","")</f>
        <v>E</v>
      </c>
      <c r="N1180" s="24">
        <v>114.82759900000001</v>
      </c>
    </row>
    <row r="1181" spans="1:14" x14ac:dyDescent="0.25">
      <c r="A1181" s="23">
        <v>42306</v>
      </c>
      <c r="B1181" s="99">
        <f t="shared" si="18"/>
        <v>111.132103</v>
      </c>
      <c r="C1181" s="28">
        <f>VLOOKUP(RefiUniverseIOSOASTable[[#This Row],[Date]],G:H,2,0)</f>
        <v>0.49215356999999998</v>
      </c>
      <c r="G1181" s="29">
        <v>42265</v>
      </c>
      <c r="H1181" s="30">
        <v>0.54534788000000001</v>
      </c>
      <c r="L1181" s="23">
        <v>42306</v>
      </c>
      <c r="M1181" s="24" t="str">
        <f>[5]!YBHIST($L$1,L1181,"LMMOAS","sec","")</f>
        <v>E</v>
      </c>
      <c r="N1181" s="24">
        <v>111.132103</v>
      </c>
    </row>
    <row r="1182" spans="1:14" x14ac:dyDescent="0.25">
      <c r="A1182" s="23">
        <v>42307</v>
      </c>
      <c r="B1182" s="99">
        <f t="shared" si="18"/>
        <v>99.487503000000004</v>
      </c>
      <c r="C1182" s="28">
        <f>VLOOKUP(RefiUniverseIOSOASTable[[#This Row],[Date]],G:H,2,0)</f>
        <v>0.49795875000000001</v>
      </c>
      <c r="G1182" s="29">
        <v>42268</v>
      </c>
      <c r="H1182" s="30">
        <v>0.50223501000000004</v>
      </c>
      <c r="L1182" s="23">
        <v>42307</v>
      </c>
      <c r="M1182" s="24" t="str">
        <f>[5]!YBHIST($L$1,L1182,"LMMOAS","sec","")</f>
        <v>E</v>
      </c>
      <c r="N1182" s="24">
        <v>99.487503000000004</v>
      </c>
    </row>
    <row r="1183" spans="1:14" x14ac:dyDescent="0.25">
      <c r="A1183" s="23">
        <v>42310</v>
      </c>
      <c r="B1183" s="99">
        <f t="shared" si="18"/>
        <v>96.958397000000005</v>
      </c>
      <c r="C1183" s="28">
        <f>VLOOKUP(RefiUniverseIOSOASTable[[#This Row],[Date]],G:H,2,0)</f>
        <v>0.48923065999999998</v>
      </c>
      <c r="G1183" s="29">
        <v>42269</v>
      </c>
      <c r="H1183" s="30">
        <v>0.53870313000000003</v>
      </c>
      <c r="L1183" s="23">
        <v>42310</v>
      </c>
      <c r="M1183" s="24" t="str">
        <f>[5]!YBHIST($L$1,L1183,"LMMOAS","sec","")</f>
        <v>E</v>
      </c>
      <c r="N1183" s="24">
        <v>96.958397000000005</v>
      </c>
    </row>
    <row r="1184" spans="1:14" x14ac:dyDescent="0.25">
      <c r="A1184" s="23">
        <v>42311</v>
      </c>
      <c r="B1184" s="99">
        <f t="shared" si="18"/>
        <v>92.429496999999998</v>
      </c>
      <c r="C1184" s="28">
        <f>VLOOKUP(RefiUniverseIOSOASTable[[#This Row],[Date]],G:H,2,0)</f>
        <v>0.48328975000000002</v>
      </c>
      <c r="G1184" s="29">
        <v>42270</v>
      </c>
      <c r="H1184" s="30">
        <v>0.49906235999999998</v>
      </c>
      <c r="L1184" s="23">
        <v>42311</v>
      </c>
      <c r="M1184" s="24" t="str">
        <f>[5]!YBHIST($L$1,L1184,"LMMOAS","sec","")</f>
        <v>E</v>
      </c>
      <c r="N1184" s="24">
        <v>92.429496999999998</v>
      </c>
    </row>
    <row r="1185" spans="1:14" x14ac:dyDescent="0.25">
      <c r="A1185" s="23">
        <v>42312</v>
      </c>
      <c r="B1185" s="99">
        <f t="shared" si="18"/>
        <v>84.497703999999999</v>
      </c>
      <c r="C1185" s="28">
        <f>VLOOKUP(RefiUniverseIOSOASTable[[#This Row],[Date]],G:H,2,0)</f>
        <v>0.46413897999999998</v>
      </c>
      <c r="G1185" s="29">
        <v>42271</v>
      </c>
      <c r="H1185" s="30">
        <v>0.50123916000000002</v>
      </c>
      <c r="L1185" s="23">
        <v>42312</v>
      </c>
      <c r="M1185" s="24" t="str">
        <f>[5]!YBHIST($L$1,L1185,"LMMOAS","sec","")</f>
        <v>E</v>
      </c>
      <c r="N1185" s="24">
        <v>84.497703999999999</v>
      </c>
    </row>
    <row r="1186" spans="1:14" x14ac:dyDescent="0.25">
      <c r="A1186" s="23">
        <v>42313</v>
      </c>
      <c r="B1186" s="99">
        <f t="shared" si="18"/>
        <v>89.150902000000002</v>
      </c>
      <c r="C1186" s="28">
        <f>VLOOKUP(RefiUniverseIOSOASTable[[#This Row],[Date]],G:H,2,0)</f>
        <v>0.46406428999999999</v>
      </c>
      <c r="G1186" s="29">
        <v>42272</v>
      </c>
      <c r="H1186" s="30">
        <v>0.49638163000000002</v>
      </c>
      <c r="L1186" s="23">
        <v>42313</v>
      </c>
      <c r="M1186" s="24" t="str">
        <f>[5]!YBHIST($L$1,L1186,"LMMOAS","sec","")</f>
        <v>E</v>
      </c>
      <c r="N1186" s="24">
        <v>89.150902000000002</v>
      </c>
    </row>
    <row r="1187" spans="1:14" x14ac:dyDescent="0.25">
      <c r="A1187" s="23">
        <v>42314</v>
      </c>
      <c r="B1187" s="99">
        <f t="shared" si="18"/>
        <v>77.278701999999996</v>
      </c>
      <c r="C1187" s="28">
        <f>VLOOKUP(RefiUniverseIOSOASTable[[#This Row],[Date]],G:H,2,0)</f>
        <v>0.42259359000000002</v>
      </c>
      <c r="G1187" s="29">
        <v>42275</v>
      </c>
      <c r="H1187" s="30">
        <v>0.50401874000000002</v>
      </c>
      <c r="L1187" s="23">
        <v>42314</v>
      </c>
      <c r="M1187" s="24" t="str">
        <f>[5]!YBHIST($L$1,L1187,"LMMOAS","sec","")</f>
        <v>E</v>
      </c>
      <c r="N1187" s="24">
        <v>77.278701999999996</v>
      </c>
    </row>
    <row r="1188" spans="1:14" x14ac:dyDescent="0.25">
      <c r="A1188" s="23">
        <v>42317</v>
      </c>
      <c r="B1188" s="99">
        <f t="shared" si="18"/>
        <v>79.424499999999995</v>
      </c>
      <c r="C1188" s="28">
        <f>VLOOKUP(RefiUniverseIOSOASTable[[#This Row],[Date]],G:H,2,0)</f>
        <v>0.41885598000000002</v>
      </c>
      <c r="G1188" s="29">
        <v>42276</v>
      </c>
      <c r="H1188" s="30">
        <v>0.53870216000000004</v>
      </c>
      <c r="L1188" s="23">
        <v>42317</v>
      </c>
      <c r="M1188" s="24" t="str">
        <f>[5]!YBHIST($L$1,L1188,"LMMOAS","sec","")</f>
        <v>E</v>
      </c>
      <c r="N1188" s="24">
        <v>79.424499999999995</v>
      </c>
    </row>
    <row r="1189" spans="1:14" x14ac:dyDescent="0.25">
      <c r="A1189" s="23">
        <v>42318</v>
      </c>
      <c r="B1189" s="99">
        <f t="shared" si="18"/>
        <v>99.684997999999993</v>
      </c>
      <c r="C1189" s="28">
        <f>VLOOKUP(RefiUniverseIOSOASTable[[#This Row],[Date]],G:H,2,0)</f>
        <v>0.42244228</v>
      </c>
      <c r="G1189" s="29">
        <v>42277</v>
      </c>
      <c r="H1189" s="30">
        <v>0.54454895000000003</v>
      </c>
      <c r="L1189" s="23">
        <v>42318</v>
      </c>
      <c r="M1189" s="24" t="str">
        <f>[5]!YBHIST($L$1,L1189,"LMMOAS","sec","")</f>
        <v>E</v>
      </c>
      <c r="N1189" s="24">
        <v>99.684997999999993</v>
      </c>
    </row>
    <row r="1190" spans="1:14" x14ac:dyDescent="0.25">
      <c r="A1190" s="23">
        <v>42320</v>
      </c>
      <c r="B1190" s="99">
        <f t="shared" si="18"/>
        <v>91.113097999999994</v>
      </c>
      <c r="C1190" s="28">
        <f>VLOOKUP(RefiUniverseIOSOASTable[[#This Row],[Date]],G:H,2,0)</f>
        <v>0.41962992999999998</v>
      </c>
      <c r="G1190" s="29">
        <v>42278</v>
      </c>
      <c r="H1190" s="30">
        <v>0.56378536000000001</v>
      </c>
      <c r="L1190" s="23">
        <v>42320</v>
      </c>
      <c r="M1190" s="24" t="str">
        <f>[5]!YBHIST($L$1,L1190,"LMMOAS","sec","")</f>
        <v>E</v>
      </c>
      <c r="N1190" s="24">
        <v>91.113097999999994</v>
      </c>
    </row>
    <row r="1191" spans="1:14" x14ac:dyDescent="0.25">
      <c r="A1191" s="23">
        <v>42321</v>
      </c>
      <c r="B1191" s="99">
        <f t="shared" si="18"/>
        <v>87.482902999999993</v>
      </c>
      <c r="C1191" s="28">
        <f>VLOOKUP(RefiUniverseIOSOASTable[[#This Row],[Date]],G:H,2,0)</f>
        <v>0.42508973</v>
      </c>
      <c r="G1191" s="29">
        <v>42279</v>
      </c>
      <c r="H1191" s="30">
        <v>0.57248717000000005</v>
      </c>
      <c r="L1191" s="23">
        <v>42321</v>
      </c>
      <c r="M1191" s="24" t="str">
        <f>[5]!YBHIST($L$1,L1191,"LMMOAS","sec","")</f>
        <v>E</v>
      </c>
      <c r="N1191" s="24">
        <v>87.482902999999993</v>
      </c>
    </row>
    <row r="1192" spans="1:14" x14ac:dyDescent="0.25">
      <c r="A1192" s="23">
        <v>42324</v>
      </c>
      <c r="B1192" s="99">
        <f t="shared" si="18"/>
        <v>90.169098000000005</v>
      </c>
      <c r="C1192" s="28">
        <f>VLOOKUP(RefiUniverseIOSOASTable[[#This Row],[Date]],G:H,2,0)</f>
        <v>0.45389929000000001</v>
      </c>
      <c r="G1192" s="29">
        <v>42282</v>
      </c>
      <c r="H1192" s="30">
        <v>0.56511666999999999</v>
      </c>
      <c r="L1192" s="23">
        <v>42324</v>
      </c>
      <c r="M1192" s="24" t="str">
        <f>[5]!YBHIST($L$1,L1192,"LMMOAS","sec","")</f>
        <v>E</v>
      </c>
      <c r="N1192" s="24">
        <v>90.169098000000005</v>
      </c>
    </row>
    <row r="1193" spans="1:14" x14ac:dyDescent="0.25">
      <c r="A1193" s="23">
        <v>42325</v>
      </c>
      <c r="B1193" s="99">
        <f t="shared" si="18"/>
        <v>88.009804000000003</v>
      </c>
      <c r="C1193" s="28">
        <f>VLOOKUP(RefiUniverseIOSOASTable[[#This Row],[Date]],G:H,2,0)</f>
        <v>0.45562933999999999</v>
      </c>
      <c r="G1193" s="29">
        <v>42283</v>
      </c>
      <c r="H1193" s="30">
        <v>0.56609253999999998</v>
      </c>
      <c r="L1193" s="23">
        <v>42325</v>
      </c>
      <c r="M1193" s="24" t="str">
        <f>[5]!YBHIST($L$1,L1193,"LMMOAS","sec","")</f>
        <v>E</v>
      </c>
      <c r="N1193" s="24">
        <v>88.009804000000003</v>
      </c>
    </row>
    <row r="1194" spans="1:14" x14ac:dyDescent="0.25">
      <c r="A1194" s="23">
        <v>42326</v>
      </c>
      <c r="B1194" s="99">
        <f t="shared" si="18"/>
        <v>80.545303000000004</v>
      </c>
      <c r="C1194" s="28">
        <f>VLOOKUP(RefiUniverseIOSOASTable[[#This Row],[Date]],G:H,2,0)</f>
        <v>0.45637514000000001</v>
      </c>
      <c r="G1194" s="29">
        <v>42284</v>
      </c>
      <c r="H1194" s="30">
        <v>0.56590472000000003</v>
      </c>
      <c r="L1194" s="23">
        <v>42326</v>
      </c>
      <c r="M1194" s="24" t="str">
        <f>[5]!YBHIST($L$1,L1194,"LMMOAS","sec","")</f>
        <v>E</v>
      </c>
      <c r="N1194" s="24">
        <v>80.545303000000004</v>
      </c>
    </row>
    <row r="1195" spans="1:14" x14ac:dyDescent="0.25">
      <c r="A1195" s="23">
        <v>42327</v>
      </c>
      <c r="B1195" s="99">
        <f t="shared" si="18"/>
        <v>80.391502000000003</v>
      </c>
      <c r="C1195" s="28">
        <f>VLOOKUP(RefiUniverseIOSOASTable[[#This Row],[Date]],G:H,2,0)</f>
        <v>0.46406180000000002</v>
      </c>
      <c r="G1195" s="29">
        <v>42285</v>
      </c>
      <c r="H1195" s="30">
        <v>0.53550286000000002</v>
      </c>
      <c r="L1195" s="23">
        <v>42327</v>
      </c>
      <c r="M1195" s="24" t="str">
        <f>[5]!YBHIST($L$1,L1195,"LMMOAS","sec","")</f>
        <v>E</v>
      </c>
      <c r="N1195" s="24">
        <v>80.391502000000003</v>
      </c>
    </row>
    <row r="1196" spans="1:14" x14ac:dyDescent="0.25">
      <c r="A1196" s="23">
        <v>42328</v>
      </c>
      <c r="B1196" s="99">
        <f t="shared" si="18"/>
        <v>69.588500999999994</v>
      </c>
      <c r="C1196" s="28">
        <f>VLOOKUP(RefiUniverseIOSOASTable[[#This Row],[Date]],G:H,2,0)</f>
        <v>0.45736015000000002</v>
      </c>
      <c r="G1196" s="29">
        <v>42286</v>
      </c>
      <c r="H1196" s="30">
        <v>0.53549921</v>
      </c>
      <c r="L1196" s="23">
        <v>42328</v>
      </c>
      <c r="M1196" s="24" t="str">
        <f>[5]!YBHIST($L$1,L1196,"LMMOAS","sec","")</f>
        <v>E</v>
      </c>
      <c r="N1196" s="24">
        <v>69.588500999999994</v>
      </c>
    </row>
    <row r="1197" spans="1:14" x14ac:dyDescent="0.25">
      <c r="A1197" s="23">
        <v>42331</v>
      </c>
      <c r="B1197" s="99">
        <f t="shared" si="18"/>
        <v>62.042000000000002</v>
      </c>
      <c r="C1197" s="28">
        <f>VLOOKUP(RefiUniverseIOSOASTable[[#This Row],[Date]],G:H,2,0)</f>
        <v>0.45637801</v>
      </c>
      <c r="G1197" s="29">
        <v>42290</v>
      </c>
      <c r="H1197" s="30">
        <v>0.56368183000000005</v>
      </c>
      <c r="L1197" s="23">
        <v>42331</v>
      </c>
      <c r="M1197" s="24" t="str">
        <f>[5]!YBHIST($L$1,L1197,"LMMOAS","sec","")</f>
        <v>E</v>
      </c>
      <c r="N1197" s="24">
        <v>62.042000000000002</v>
      </c>
    </row>
    <row r="1198" spans="1:14" x14ac:dyDescent="0.25">
      <c r="A1198" s="23">
        <v>42332</v>
      </c>
      <c r="B1198" s="99">
        <f t="shared" si="18"/>
        <v>67.215401</v>
      </c>
      <c r="C1198" s="28">
        <f>VLOOKUP(RefiUniverseIOSOASTable[[#This Row],[Date]],G:H,2,0)</f>
        <v>0.46020506</v>
      </c>
      <c r="G1198" s="29">
        <v>42291</v>
      </c>
      <c r="H1198" s="30">
        <v>0.57018365000000004</v>
      </c>
      <c r="L1198" s="23">
        <v>42332</v>
      </c>
      <c r="M1198" s="24" t="str">
        <f>[5]!YBHIST($L$1,L1198,"LMMOAS","sec","")</f>
        <v>E</v>
      </c>
      <c r="N1198" s="24">
        <v>67.215401</v>
      </c>
    </row>
    <row r="1199" spans="1:14" x14ac:dyDescent="0.25">
      <c r="A1199" s="23">
        <v>42333</v>
      </c>
      <c r="B1199" s="99">
        <f t="shared" si="18"/>
        <v>61.817298999999998</v>
      </c>
      <c r="C1199" s="28">
        <f>VLOOKUP(RefiUniverseIOSOASTable[[#This Row],[Date]],G:H,2,0)</f>
        <v>0.45354477999999998</v>
      </c>
      <c r="G1199" s="29">
        <v>42292</v>
      </c>
      <c r="H1199" s="30">
        <v>0.56590472000000003</v>
      </c>
      <c r="L1199" s="23">
        <v>42333</v>
      </c>
      <c r="M1199" s="24" t="str">
        <f>[5]!YBHIST($L$1,L1199,"LMMOAS","sec","")</f>
        <v>E</v>
      </c>
      <c r="N1199" s="24">
        <v>61.817298999999998</v>
      </c>
    </row>
    <row r="1200" spans="1:14" x14ac:dyDescent="0.25">
      <c r="A1200" s="23">
        <v>42335</v>
      </c>
      <c r="B1200" s="99">
        <f t="shared" si="18"/>
        <v>58.950600000000001</v>
      </c>
      <c r="C1200" s="28">
        <f>VLOOKUP(RefiUniverseIOSOASTable[[#This Row],[Date]],G:H,2,0)</f>
        <v>0.45483011000000001</v>
      </c>
      <c r="G1200" s="29">
        <v>42293</v>
      </c>
      <c r="H1200" s="30">
        <v>0.56561932999999998</v>
      </c>
      <c r="L1200" s="23">
        <v>42335</v>
      </c>
      <c r="M1200" s="24" t="str">
        <f>[5]!YBHIST($L$1,L1200,"LMMOAS","sec","")</f>
        <v>E</v>
      </c>
      <c r="N1200" s="24">
        <v>58.950600000000001</v>
      </c>
    </row>
    <row r="1201" spans="1:14" x14ac:dyDescent="0.25">
      <c r="A1201" s="23">
        <v>42338</v>
      </c>
      <c r="B1201" s="99">
        <f t="shared" si="18"/>
        <v>54.895099999999999</v>
      </c>
      <c r="C1201" s="28">
        <f>VLOOKUP(RefiUniverseIOSOASTable[[#This Row],[Date]],G:H,2,0)</f>
        <v>0.45629565</v>
      </c>
      <c r="G1201" s="29">
        <v>42296</v>
      </c>
      <c r="H1201" s="30">
        <v>0.56516977999999995</v>
      </c>
      <c r="L1201" s="23">
        <v>42338</v>
      </c>
      <c r="M1201" s="24" t="str">
        <f>[5]!YBHIST($L$1,L1201,"LMMOAS","sec","")</f>
        <v>E</v>
      </c>
      <c r="N1201" s="24">
        <v>54.895099999999999</v>
      </c>
    </row>
    <row r="1202" spans="1:14" x14ac:dyDescent="0.25">
      <c r="A1202" s="23">
        <v>42339</v>
      </c>
      <c r="B1202" s="99">
        <f t="shared" si="18"/>
        <v>55.493000000000002</v>
      </c>
      <c r="C1202" s="28">
        <f>VLOOKUP(RefiUniverseIOSOASTable[[#This Row],[Date]],G:H,2,0)</f>
        <v>0.56660074000000005</v>
      </c>
      <c r="G1202" s="29">
        <v>42297</v>
      </c>
      <c r="H1202" s="30">
        <v>0.53718171999999997</v>
      </c>
      <c r="L1202" s="23">
        <v>42339</v>
      </c>
      <c r="M1202" s="24" t="str">
        <f>[5]!YBHIST($L$1,L1202,"LMMOAS","sec","")</f>
        <v>E</v>
      </c>
      <c r="N1202" s="24">
        <v>55.493000000000002</v>
      </c>
    </row>
    <row r="1203" spans="1:14" x14ac:dyDescent="0.25">
      <c r="A1203" s="23">
        <v>42340</v>
      </c>
      <c r="B1203" s="99">
        <f t="shared" si="18"/>
        <v>47.985298</v>
      </c>
      <c r="C1203" s="28">
        <f>VLOOKUP(RefiUniverseIOSOASTable[[#This Row],[Date]],G:H,2,0)</f>
        <v>0.45856784</v>
      </c>
      <c r="G1203" s="29">
        <v>42298</v>
      </c>
      <c r="H1203" s="30">
        <v>0.53919870000000003</v>
      </c>
      <c r="L1203" s="23">
        <v>42340</v>
      </c>
      <c r="M1203" s="24" t="str">
        <f>[5]!YBHIST($L$1,L1203,"LMMOAS","sec","")</f>
        <v>E</v>
      </c>
      <c r="N1203" s="24">
        <v>47.985298</v>
      </c>
    </row>
    <row r="1204" spans="1:14" x14ac:dyDescent="0.25">
      <c r="A1204" s="23">
        <v>42341</v>
      </c>
      <c r="B1204" s="99">
        <f t="shared" si="18"/>
        <v>43.203097999999997</v>
      </c>
      <c r="C1204" s="28">
        <f>VLOOKUP(RefiUniverseIOSOASTable[[#This Row],[Date]],G:H,2,0)</f>
        <v>0.39302736999999999</v>
      </c>
      <c r="G1204" s="29">
        <v>42299</v>
      </c>
      <c r="H1204" s="30">
        <v>0.56603923</v>
      </c>
      <c r="L1204" s="23">
        <v>42341</v>
      </c>
      <c r="M1204" s="24" t="str">
        <f>[5]!YBHIST($L$1,L1204,"LMMOAS","sec","")</f>
        <v>E</v>
      </c>
      <c r="N1204" s="24">
        <v>43.203097999999997</v>
      </c>
    </row>
    <row r="1205" spans="1:14" x14ac:dyDescent="0.25">
      <c r="A1205" s="23">
        <v>42342</v>
      </c>
      <c r="B1205" s="99">
        <f t="shared" si="18"/>
        <v>40.6096</v>
      </c>
      <c r="C1205" s="28">
        <f>VLOOKUP(RefiUniverseIOSOASTable[[#This Row],[Date]],G:H,2,0)</f>
        <v>0.41695945000000001</v>
      </c>
      <c r="G1205" s="29">
        <v>42300</v>
      </c>
      <c r="H1205" s="30">
        <v>0.53507565000000001</v>
      </c>
      <c r="L1205" s="23">
        <v>42342</v>
      </c>
      <c r="M1205" s="24" t="str">
        <f>[5]!YBHIST($L$1,L1205,"LMMOAS","sec","")</f>
        <v>E</v>
      </c>
      <c r="N1205" s="24">
        <v>40.6096</v>
      </c>
    </row>
    <row r="1206" spans="1:14" x14ac:dyDescent="0.25">
      <c r="A1206" s="23">
        <v>42345</v>
      </c>
      <c r="B1206" s="99">
        <f t="shared" si="18"/>
        <v>33.585799999999999</v>
      </c>
      <c r="C1206" s="28">
        <f>VLOOKUP(RefiUniverseIOSOASTable[[#This Row],[Date]],G:H,2,0)</f>
        <v>0.45032044999999998</v>
      </c>
      <c r="G1206" s="29">
        <v>42303</v>
      </c>
      <c r="H1206" s="30">
        <v>0.53804463000000002</v>
      </c>
      <c r="L1206" s="23">
        <v>42345</v>
      </c>
      <c r="M1206" s="24" t="str">
        <f>[5]!YBHIST($L$1,L1206,"LMMOAS","sec","")</f>
        <v>E</v>
      </c>
      <c r="N1206" s="24">
        <v>33.585799999999999</v>
      </c>
    </row>
    <row r="1207" spans="1:14" x14ac:dyDescent="0.25">
      <c r="A1207" s="23">
        <v>42346</v>
      </c>
      <c r="B1207" s="99">
        <f t="shared" si="18"/>
        <v>33.116599999999998</v>
      </c>
      <c r="C1207" s="28">
        <f>VLOOKUP(RefiUniverseIOSOASTable[[#This Row],[Date]],G:H,2,0)</f>
        <v>0.44748464999999998</v>
      </c>
      <c r="G1207" s="29">
        <v>42304</v>
      </c>
      <c r="H1207" s="30">
        <v>0.56562645</v>
      </c>
      <c r="L1207" s="23">
        <v>42346</v>
      </c>
      <c r="M1207" s="24" t="str">
        <f>[5]!YBHIST($L$1,L1207,"LMMOAS","sec","")</f>
        <v>E</v>
      </c>
      <c r="N1207" s="24">
        <v>33.116599999999998</v>
      </c>
    </row>
    <row r="1208" spans="1:14" x14ac:dyDescent="0.25">
      <c r="A1208" s="23">
        <v>42347</v>
      </c>
      <c r="B1208" s="99">
        <f t="shared" si="18"/>
        <v>29.989799000000001</v>
      </c>
      <c r="C1208" s="28">
        <f>VLOOKUP(RefiUniverseIOSOASTable[[#This Row],[Date]],G:H,2,0)</f>
        <v>0.45805622000000001</v>
      </c>
      <c r="G1208" s="29">
        <v>42305</v>
      </c>
      <c r="H1208" s="30">
        <v>0.53804443999999996</v>
      </c>
      <c r="L1208" s="23">
        <v>42347</v>
      </c>
      <c r="M1208" s="24" t="str">
        <f>[5]!YBHIST($L$1,L1208,"LMMOAS","sec","")</f>
        <v>E</v>
      </c>
      <c r="N1208" s="24">
        <v>29.989799000000001</v>
      </c>
    </row>
    <row r="1209" spans="1:14" x14ac:dyDescent="0.25">
      <c r="A1209" s="23">
        <v>42348</v>
      </c>
      <c r="B1209" s="99">
        <f t="shared" si="18"/>
        <v>37.681099000000003</v>
      </c>
      <c r="C1209" s="28">
        <f>VLOOKUP(RefiUniverseIOSOASTable[[#This Row],[Date]],G:H,2,0)</f>
        <v>0.44947168999999998</v>
      </c>
      <c r="G1209" s="29">
        <v>42306</v>
      </c>
      <c r="H1209" s="30">
        <v>0.49215356999999998</v>
      </c>
      <c r="L1209" s="23">
        <v>42348</v>
      </c>
      <c r="M1209" s="24" t="str">
        <f>[5]!YBHIST($L$1,L1209,"LMMOAS","sec","")</f>
        <v>E</v>
      </c>
      <c r="N1209" s="24">
        <v>37.681099000000003</v>
      </c>
    </row>
    <row r="1210" spans="1:14" x14ac:dyDescent="0.25">
      <c r="A1210" s="23">
        <v>42349</v>
      </c>
      <c r="B1210" s="99">
        <f t="shared" si="18"/>
        <v>53.887000999999998</v>
      </c>
      <c r="C1210" s="28">
        <f>VLOOKUP(RefiUniverseIOSOASTable[[#This Row],[Date]],G:H,2,0)</f>
        <v>0.47943594</v>
      </c>
      <c r="G1210" s="29">
        <v>42307</v>
      </c>
      <c r="H1210" s="30">
        <v>0.49795875000000001</v>
      </c>
      <c r="L1210" s="23">
        <v>42349</v>
      </c>
      <c r="M1210" s="24" t="str">
        <f>[5]!YBHIST($L$1,L1210,"LMMOAS","sec","")</f>
        <v>E</v>
      </c>
      <c r="N1210" s="24">
        <v>53.887000999999998</v>
      </c>
    </row>
    <row r="1211" spans="1:14" x14ac:dyDescent="0.25">
      <c r="A1211" s="23">
        <v>42352</v>
      </c>
      <c r="B1211" s="99">
        <f t="shared" si="18"/>
        <v>46.580502000000003</v>
      </c>
      <c r="C1211" s="28">
        <f>VLOOKUP(RefiUniverseIOSOASTable[[#This Row],[Date]],G:H,2,0)</f>
        <v>0.44957931000000001</v>
      </c>
      <c r="G1211" s="29">
        <v>42310</v>
      </c>
      <c r="H1211" s="30">
        <v>0.48923065999999998</v>
      </c>
      <c r="L1211" s="23">
        <v>42352</v>
      </c>
      <c r="M1211" s="24" t="str">
        <f>[5]!YBHIST($L$1,L1211,"LMMOAS","sec","")</f>
        <v>E</v>
      </c>
      <c r="N1211" s="24">
        <v>46.580502000000003</v>
      </c>
    </row>
    <row r="1212" spans="1:14" x14ac:dyDescent="0.25">
      <c r="A1212" s="23">
        <v>42353</v>
      </c>
      <c r="B1212" s="99">
        <f t="shared" si="18"/>
        <v>47.284801000000002</v>
      </c>
      <c r="C1212" s="28">
        <f>VLOOKUP(RefiUniverseIOSOASTable[[#This Row],[Date]],G:H,2,0)</f>
        <v>0.41773220999999999</v>
      </c>
      <c r="G1212" s="29">
        <v>42311</v>
      </c>
      <c r="H1212" s="30">
        <v>0.48328975000000002</v>
      </c>
      <c r="L1212" s="23">
        <v>42353</v>
      </c>
      <c r="M1212" s="24" t="str">
        <f>[5]!YBHIST($L$1,L1212,"LMMOAS","sec","")</f>
        <v>E</v>
      </c>
      <c r="N1212" s="24">
        <v>47.284801000000002</v>
      </c>
    </row>
    <row r="1213" spans="1:14" x14ac:dyDescent="0.25">
      <c r="A1213" s="23">
        <v>42354</v>
      </c>
      <c r="B1213" s="99">
        <f t="shared" si="18"/>
        <v>52.166901000000003</v>
      </c>
      <c r="C1213" s="28">
        <f>VLOOKUP(RefiUniverseIOSOASTable[[#This Row],[Date]],G:H,2,0)</f>
        <v>0.41437013</v>
      </c>
      <c r="G1213" s="29">
        <v>42312</v>
      </c>
      <c r="H1213" s="30">
        <v>0.46413897999999998</v>
      </c>
      <c r="L1213" s="23">
        <v>42354</v>
      </c>
      <c r="M1213" s="24" t="str">
        <f>[5]!YBHIST($L$1,L1213,"LMMOAS","sec","")</f>
        <v>E</v>
      </c>
      <c r="N1213" s="24">
        <v>52.166901000000003</v>
      </c>
    </row>
    <row r="1214" spans="1:14" x14ac:dyDescent="0.25">
      <c r="A1214" s="23">
        <v>42355</v>
      </c>
      <c r="B1214" s="99">
        <f t="shared" si="18"/>
        <v>51.793900000000001</v>
      </c>
      <c r="C1214" s="28">
        <f>VLOOKUP(RefiUniverseIOSOASTable[[#This Row],[Date]],G:H,2,0)</f>
        <v>0.44878560000000001</v>
      </c>
      <c r="G1214" s="29">
        <v>42313</v>
      </c>
      <c r="H1214" s="30">
        <v>0.46406428999999999</v>
      </c>
      <c r="L1214" s="23">
        <v>42355</v>
      </c>
      <c r="M1214" s="24" t="str">
        <f>[5]!YBHIST($L$1,L1214,"LMMOAS","sec","")</f>
        <v>E</v>
      </c>
      <c r="N1214" s="24">
        <v>51.793900000000001</v>
      </c>
    </row>
    <row r="1215" spans="1:14" x14ac:dyDescent="0.25">
      <c r="A1215" s="23">
        <v>42356</v>
      </c>
      <c r="B1215" s="99">
        <f t="shared" si="18"/>
        <v>54.888401000000002</v>
      </c>
      <c r="C1215" s="28">
        <f>VLOOKUP(RefiUniverseIOSOASTable[[#This Row],[Date]],G:H,2,0)</f>
        <v>0.45453147999999999</v>
      </c>
      <c r="G1215" s="29">
        <v>42314</v>
      </c>
      <c r="H1215" s="30">
        <v>0.42259359000000002</v>
      </c>
      <c r="L1215" s="23">
        <v>42356</v>
      </c>
      <c r="M1215" s="24" t="str">
        <f>[5]!YBHIST($L$1,L1215,"LMMOAS","sec","")</f>
        <v>E</v>
      </c>
      <c r="N1215" s="24">
        <v>54.888401000000002</v>
      </c>
    </row>
    <row r="1216" spans="1:14" x14ac:dyDescent="0.25">
      <c r="A1216" s="23">
        <v>42359</v>
      </c>
      <c r="B1216" s="99">
        <f t="shared" si="18"/>
        <v>58.032902</v>
      </c>
      <c r="C1216" s="28">
        <f>VLOOKUP(RefiUniverseIOSOASTable[[#This Row],[Date]],G:H,2,0)</f>
        <v>0.45131358999999999</v>
      </c>
      <c r="G1216" s="29">
        <v>42317</v>
      </c>
      <c r="H1216" s="30">
        <v>0.41885598000000002</v>
      </c>
      <c r="L1216" s="23">
        <v>42359</v>
      </c>
      <c r="M1216" s="24" t="str">
        <f>[5]!YBHIST($L$1,L1216,"LMMOAS","sec","")</f>
        <v>E</v>
      </c>
      <c r="N1216" s="24">
        <v>58.032902</v>
      </c>
    </row>
    <row r="1217" spans="1:14" x14ac:dyDescent="0.25">
      <c r="A1217" s="23">
        <v>42360</v>
      </c>
      <c r="B1217" s="99">
        <f t="shared" si="18"/>
        <v>62.460498999999999</v>
      </c>
      <c r="C1217" s="28">
        <f>VLOOKUP(RefiUniverseIOSOASTable[[#This Row],[Date]],G:H,2,0)</f>
        <v>0.41773220999999999</v>
      </c>
      <c r="G1217" s="29">
        <v>42318</v>
      </c>
      <c r="H1217" s="30">
        <v>0.42244228</v>
      </c>
      <c r="L1217" s="23">
        <v>42360</v>
      </c>
      <c r="M1217" s="24" t="str">
        <f>[5]!YBHIST($L$1,L1217,"LMMOAS","sec","")</f>
        <v>E</v>
      </c>
      <c r="N1217" s="24">
        <v>62.460498999999999</v>
      </c>
    </row>
    <row r="1218" spans="1:14" x14ac:dyDescent="0.25">
      <c r="A1218" s="23">
        <v>42361</v>
      </c>
      <c r="B1218" s="99">
        <f t="shared" si="18"/>
        <v>71.828102000000001</v>
      </c>
      <c r="C1218" s="28">
        <f>VLOOKUP(RefiUniverseIOSOASTable[[#This Row],[Date]],G:H,2,0)</f>
        <v>0.41579870000000002</v>
      </c>
      <c r="G1218" s="29">
        <v>42320</v>
      </c>
      <c r="H1218" s="30">
        <v>0.41962992999999998</v>
      </c>
      <c r="L1218" s="23">
        <v>42361</v>
      </c>
      <c r="M1218" s="24" t="str">
        <f>[5]!YBHIST($L$1,L1218,"LMMOAS","sec","")</f>
        <v>E</v>
      </c>
      <c r="N1218" s="24">
        <v>71.828102000000001</v>
      </c>
    </row>
    <row r="1219" spans="1:14" x14ac:dyDescent="0.25">
      <c r="A1219" s="23">
        <v>42362</v>
      </c>
      <c r="B1219" s="99">
        <f t="shared" ref="B1219:B1273" si="19">VLOOKUP(A1219,L:N,3,0)</f>
        <v>64.733597000000003</v>
      </c>
      <c r="C1219" s="28">
        <f>VLOOKUP(RefiUniverseIOSOASTable[[#This Row],[Date]],G:H,2,0)</f>
        <v>0.41836763999999999</v>
      </c>
      <c r="G1219" s="29">
        <v>42321</v>
      </c>
      <c r="H1219" s="30">
        <v>0.42508973</v>
      </c>
      <c r="L1219" s="23">
        <v>42362</v>
      </c>
      <c r="M1219" s="24" t="str">
        <f>[5]!YBHIST($L$1,L1219,"LMMOAS","sec","")</f>
        <v>E</v>
      </c>
      <c r="N1219" s="24">
        <v>64.733597000000003</v>
      </c>
    </row>
    <row r="1220" spans="1:14" x14ac:dyDescent="0.25">
      <c r="A1220" s="23">
        <v>42366</v>
      </c>
      <c r="B1220" s="99">
        <f t="shared" si="19"/>
        <v>65.139602999999994</v>
      </c>
      <c r="C1220" s="28">
        <f>VLOOKUP(RefiUniverseIOSOASTable[[#This Row],[Date]],G:H,2,0)</f>
        <v>0.44942407000000001</v>
      </c>
      <c r="G1220" s="29">
        <v>42324</v>
      </c>
      <c r="H1220" s="30">
        <v>0.45389929000000001</v>
      </c>
      <c r="L1220" s="23">
        <v>42366</v>
      </c>
      <c r="M1220" s="24" t="str">
        <f>[5]!YBHIST($L$1,L1220,"LMMOAS","sec","")</f>
        <v>E</v>
      </c>
      <c r="N1220" s="24">
        <v>65.139602999999994</v>
      </c>
    </row>
    <row r="1221" spans="1:14" x14ac:dyDescent="0.25">
      <c r="A1221" s="23">
        <v>42367</v>
      </c>
      <c r="B1221" s="99">
        <f t="shared" si="19"/>
        <v>62.847000000000001</v>
      </c>
      <c r="C1221" s="28">
        <f>VLOOKUP(RefiUniverseIOSOASTable[[#This Row],[Date]],G:H,2,0)</f>
        <v>0.41366633000000003</v>
      </c>
      <c r="G1221" s="29">
        <v>42325</v>
      </c>
      <c r="H1221" s="30">
        <v>0.45562933999999999</v>
      </c>
      <c r="L1221" s="23">
        <v>42367</v>
      </c>
      <c r="M1221" s="24" t="str">
        <f>[5]!YBHIST($L$1,L1221,"LMMOAS","sec","")</f>
        <v>E</v>
      </c>
      <c r="N1221" s="24">
        <v>62.847000000000001</v>
      </c>
    </row>
    <row r="1222" spans="1:14" x14ac:dyDescent="0.25">
      <c r="A1222" s="23">
        <v>42368</v>
      </c>
      <c r="B1222" s="99">
        <f t="shared" si="19"/>
        <v>65.155602000000002</v>
      </c>
      <c r="C1222" s="28">
        <f>VLOOKUP(RefiUniverseIOSOASTable[[#This Row],[Date]],G:H,2,0)</f>
        <v>0.41306271</v>
      </c>
      <c r="G1222" s="29">
        <v>42326</v>
      </c>
      <c r="H1222" s="30">
        <v>0.45637514000000001</v>
      </c>
      <c r="L1222" s="23">
        <v>42368</v>
      </c>
      <c r="M1222" s="24" t="str">
        <f>[5]!YBHIST($L$1,L1222,"LMMOAS","sec","")</f>
        <v>E</v>
      </c>
      <c r="N1222" s="24">
        <v>65.155602000000002</v>
      </c>
    </row>
    <row r="1223" spans="1:14" x14ac:dyDescent="0.25">
      <c r="A1223" s="23">
        <v>42369</v>
      </c>
      <c r="B1223" s="99">
        <f t="shared" si="19"/>
        <v>61.520901000000002</v>
      </c>
      <c r="C1223" s="28">
        <f>VLOOKUP(RefiUniverseIOSOASTable[[#This Row],[Date]],G:H,2,0)</f>
        <v>0.41899544999999999</v>
      </c>
      <c r="G1223" s="29">
        <v>42327</v>
      </c>
      <c r="H1223" s="30">
        <v>0.46406180000000002</v>
      </c>
      <c r="L1223" s="23">
        <v>42369</v>
      </c>
      <c r="M1223" s="24" t="str">
        <f>[5]!YBHIST($L$1,L1223,"LMMOAS","sec","")</f>
        <v>E</v>
      </c>
      <c r="N1223" s="24">
        <v>61.520901000000002</v>
      </c>
    </row>
    <row r="1224" spans="1:14" x14ac:dyDescent="0.25">
      <c r="A1224" s="23">
        <v>42373</v>
      </c>
      <c r="B1224" s="99">
        <f t="shared" si="19"/>
        <v>70.119399999999999</v>
      </c>
      <c r="C1224" s="28">
        <f>VLOOKUP(RefiUniverseIOSOASTable[[#This Row],[Date]],G:H,2,0)</f>
        <v>0.4431755</v>
      </c>
      <c r="G1224" s="29">
        <v>42328</v>
      </c>
      <c r="H1224" s="30">
        <v>0.45736015000000002</v>
      </c>
      <c r="L1224" s="23">
        <v>42373</v>
      </c>
      <c r="M1224" s="24" t="str">
        <f>[5]!YBHIST($L$1,L1224,"LMMOAS","sec","")</f>
        <v>E</v>
      </c>
      <c r="N1224" s="24">
        <v>70.119399999999999</v>
      </c>
    </row>
    <row r="1225" spans="1:14" x14ac:dyDescent="0.25">
      <c r="A1225" s="23">
        <v>42374</v>
      </c>
      <c r="B1225" s="99">
        <f t="shared" si="19"/>
        <v>71.838500999999994</v>
      </c>
      <c r="C1225" s="28">
        <f>VLOOKUP(RefiUniverseIOSOASTable[[#This Row],[Date]],G:H,2,0)</f>
        <v>0.44304255999999997</v>
      </c>
      <c r="G1225" s="29">
        <v>42331</v>
      </c>
      <c r="H1225" s="30">
        <v>0.45637801</v>
      </c>
      <c r="L1225" s="23">
        <v>42374</v>
      </c>
      <c r="M1225" s="24" t="str">
        <f>[5]!YBHIST($L$1,L1225,"LMMOAS","sec","")</f>
        <v>E</v>
      </c>
      <c r="N1225" s="24">
        <v>71.838500999999994</v>
      </c>
    </row>
    <row r="1226" spans="1:14" x14ac:dyDescent="0.25">
      <c r="A1226" s="23">
        <v>42375</v>
      </c>
      <c r="B1226" s="99">
        <f t="shared" si="19"/>
        <v>79.472603000000007</v>
      </c>
      <c r="C1226" s="28">
        <f>VLOOKUP(RefiUniverseIOSOASTable[[#This Row],[Date]],G:H,2,0)</f>
        <v>0.45325587000000001</v>
      </c>
      <c r="G1226" s="29">
        <v>42332</v>
      </c>
      <c r="H1226" s="30">
        <v>0.46020506</v>
      </c>
      <c r="L1226" s="23">
        <v>42375</v>
      </c>
      <c r="M1226" s="24" t="str">
        <f>[5]!YBHIST($L$1,L1226,"LMMOAS","sec","")</f>
        <v>E</v>
      </c>
      <c r="N1226" s="24">
        <v>79.472603000000007</v>
      </c>
    </row>
    <row r="1227" spans="1:14" x14ac:dyDescent="0.25">
      <c r="A1227" s="23">
        <v>42376</v>
      </c>
      <c r="B1227" s="99">
        <f t="shared" si="19"/>
        <v>84.571999000000005</v>
      </c>
      <c r="C1227" s="28">
        <f>VLOOKUP(RefiUniverseIOSOASTable[[#This Row],[Date]],G:H,2,0)</f>
        <v>0.47386609000000002</v>
      </c>
      <c r="G1227" s="29">
        <v>42333</v>
      </c>
      <c r="H1227" s="30">
        <v>0.45354477999999998</v>
      </c>
      <c r="L1227" s="23">
        <v>42376</v>
      </c>
      <c r="M1227" s="24" t="str">
        <f>[5]!YBHIST($L$1,L1227,"LMMOAS","sec","")</f>
        <v>E</v>
      </c>
      <c r="N1227" s="24">
        <v>84.571999000000005</v>
      </c>
    </row>
    <row r="1228" spans="1:14" x14ac:dyDescent="0.25">
      <c r="A1228" s="23">
        <v>42377</v>
      </c>
      <c r="B1228" s="99">
        <f t="shared" si="19"/>
        <v>92.742797999999993</v>
      </c>
      <c r="C1228" s="28">
        <f>VLOOKUP(RefiUniverseIOSOASTable[[#This Row],[Date]],G:H,2,0)</f>
        <v>0.47829148999999999</v>
      </c>
      <c r="G1228" s="29">
        <v>42335</v>
      </c>
      <c r="H1228" s="30">
        <v>0.45483011000000001</v>
      </c>
      <c r="L1228" s="23">
        <v>42377</v>
      </c>
      <c r="M1228" s="24" t="str">
        <f>[5]!YBHIST($L$1,L1228,"LMMOAS","sec","")</f>
        <v>E</v>
      </c>
      <c r="N1228" s="24">
        <v>92.742797999999993</v>
      </c>
    </row>
    <row r="1229" spans="1:14" x14ac:dyDescent="0.25">
      <c r="A1229" s="23">
        <v>42380</v>
      </c>
      <c r="B1229" s="99">
        <f t="shared" si="19"/>
        <v>95.882401000000002</v>
      </c>
      <c r="C1229" s="28">
        <f>VLOOKUP(RefiUniverseIOSOASTable[[#This Row],[Date]],G:H,2,0)</f>
        <v>0.47496196000000002</v>
      </c>
      <c r="G1229" s="29">
        <v>42338</v>
      </c>
      <c r="H1229" s="30">
        <v>0.45629565</v>
      </c>
      <c r="L1229" s="23">
        <v>42380</v>
      </c>
      <c r="M1229" s="24" t="str">
        <f>[5]!YBHIST($L$1,L1229,"LMMOAS","sec","")</f>
        <v>E</v>
      </c>
      <c r="N1229" s="24">
        <v>95.882401000000002</v>
      </c>
    </row>
    <row r="1230" spans="1:14" x14ac:dyDescent="0.25">
      <c r="A1230" s="23">
        <v>42381</v>
      </c>
      <c r="B1230" s="99">
        <f t="shared" si="19"/>
        <v>95.195899999999995</v>
      </c>
      <c r="C1230" s="28">
        <f>VLOOKUP(RefiUniverseIOSOASTable[[#This Row],[Date]],G:H,2,0)</f>
        <v>0.51465629000000002</v>
      </c>
      <c r="G1230" s="29">
        <v>42339</v>
      </c>
      <c r="H1230" s="30">
        <v>0.56660074000000005</v>
      </c>
      <c r="L1230" s="23">
        <v>42381</v>
      </c>
      <c r="M1230" s="24" t="str">
        <f>[5]!YBHIST($L$1,L1230,"LMMOAS","sec","")</f>
        <v>E</v>
      </c>
      <c r="N1230" s="24">
        <v>95.195899999999995</v>
      </c>
    </row>
    <row r="1231" spans="1:14" x14ac:dyDescent="0.25">
      <c r="A1231" s="23">
        <v>42382</v>
      </c>
      <c r="B1231" s="99">
        <f t="shared" si="19"/>
        <v>98.239699999999999</v>
      </c>
      <c r="C1231" s="28">
        <f>VLOOKUP(RefiUniverseIOSOASTable[[#This Row],[Date]],G:H,2,0)</f>
        <v>0.47993015999999999</v>
      </c>
      <c r="G1231" s="29">
        <v>42340</v>
      </c>
      <c r="H1231" s="30">
        <v>0.45856784</v>
      </c>
      <c r="L1231" s="23">
        <v>42382</v>
      </c>
      <c r="M1231" s="24" t="str">
        <f>[5]!YBHIST($L$1,L1231,"LMMOAS","sec","")</f>
        <v>E</v>
      </c>
      <c r="N1231" s="24">
        <v>98.239699999999999</v>
      </c>
    </row>
    <row r="1232" spans="1:14" x14ac:dyDescent="0.25">
      <c r="A1232" s="23">
        <v>42383</v>
      </c>
      <c r="B1232" s="99">
        <f t="shared" si="19"/>
        <v>112.55789900000001</v>
      </c>
      <c r="C1232" s="28">
        <f>VLOOKUP(RefiUniverseIOSOASTable[[#This Row],[Date]],G:H,2,0)</f>
        <v>0.47818712000000002</v>
      </c>
      <c r="G1232" s="29">
        <v>42341</v>
      </c>
      <c r="H1232" s="30">
        <v>0.39302736999999999</v>
      </c>
      <c r="L1232" s="23">
        <v>42383</v>
      </c>
      <c r="M1232" s="24" t="str">
        <f>[5]!YBHIST($L$1,L1232,"LMMOAS","sec","")</f>
        <v>E</v>
      </c>
      <c r="N1232" s="24">
        <v>112.55789900000001</v>
      </c>
    </row>
    <row r="1233" spans="1:14" x14ac:dyDescent="0.25">
      <c r="A1233" s="23">
        <v>42384</v>
      </c>
      <c r="B1233" s="99">
        <f t="shared" si="19"/>
        <v>117.712898</v>
      </c>
      <c r="C1233" s="28">
        <f>VLOOKUP(RefiUniverseIOSOASTable[[#This Row],[Date]],G:H,2,0)</f>
        <v>0.51465267000000003</v>
      </c>
      <c r="G1233" s="29">
        <v>42342</v>
      </c>
      <c r="H1233" s="30">
        <v>0.41695945000000001</v>
      </c>
      <c r="L1233" s="23">
        <v>42384</v>
      </c>
      <c r="M1233" s="24" t="str">
        <f>[5]!YBHIST($L$1,L1233,"LMMOAS","sec","")</f>
        <v>E</v>
      </c>
      <c r="N1233" s="24">
        <v>117.712898</v>
      </c>
    </row>
    <row r="1234" spans="1:14" x14ac:dyDescent="0.25">
      <c r="A1234" s="23">
        <v>42388</v>
      </c>
      <c r="B1234" s="99">
        <f t="shared" si="19"/>
        <v>111.930099</v>
      </c>
      <c r="C1234" s="28">
        <f>VLOOKUP(RefiUniverseIOSOASTable[[#This Row],[Date]],G:H,2,0)</f>
        <v>0.51390113999999998</v>
      </c>
      <c r="G1234" s="29">
        <v>42345</v>
      </c>
      <c r="H1234" s="30">
        <v>0.45032044999999998</v>
      </c>
      <c r="L1234" s="23">
        <v>42388</v>
      </c>
      <c r="M1234" s="24" t="str">
        <f>[5]!YBHIST($L$1,L1234,"LMMOAS","sec","")</f>
        <v>E</v>
      </c>
      <c r="N1234" s="24">
        <v>111.930099</v>
      </c>
    </row>
    <row r="1235" spans="1:14" x14ac:dyDescent="0.25">
      <c r="A1235" s="23">
        <v>42389</v>
      </c>
      <c r="B1235" s="99">
        <f t="shared" si="19"/>
        <v>116.53040300000001</v>
      </c>
      <c r="C1235" s="28">
        <f>VLOOKUP(RefiUniverseIOSOASTable[[#This Row],[Date]],G:H,2,0)</f>
        <v>0.51389351999999999</v>
      </c>
      <c r="G1235" s="29">
        <v>42346</v>
      </c>
      <c r="H1235" s="30">
        <v>0.44748464999999998</v>
      </c>
      <c r="L1235" s="23">
        <v>42389</v>
      </c>
      <c r="M1235" s="24" t="str">
        <f>[5]!YBHIST($L$1,L1235,"LMMOAS","sec","")</f>
        <v>E</v>
      </c>
      <c r="N1235" s="24">
        <v>116.53040300000001</v>
      </c>
    </row>
    <row r="1236" spans="1:14" x14ac:dyDescent="0.25">
      <c r="A1236" s="23">
        <v>42390</v>
      </c>
      <c r="B1236" s="99">
        <f t="shared" si="19"/>
        <v>121.905602</v>
      </c>
      <c r="C1236" s="28">
        <f>VLOOKUP(RefiUniverseIOSOASTable[[#This Row],[Date]],G:H,2,0)</f>
        <v>0.52755973</v>
      </c>
      <c r="G1236" s="29">
        <v>42347</v>
      </c>
      <c r="H1236" s="30">
        <v>0.45805622000000001</v>
      </c>
      <c r="L1236" s="23">
        <v>42390</v>
      </c>
      <c r="M1236" s="24" t="str">
        <f>[5]!YBHIST($L$1,L1236,"LMMOAS","sec","")</f>
        <v>E</v>
      </c>
      <c r="N1236" s="24">
        <v>121.905602</v>
      </c>
    </row>
    <row r="1237" spans="1:14" x14ac:dyDescent="0.25">
      <c r="A1237" s="23">
        <v>42391</v>
      </c>
      <c r="B1237" s="99">
        <f t="shared" si="19"/>
        <v>106.214798</v>
      </c>
      <c r="C1237" s="28">
        <f>VLOOKUP(RefiUniverseIOSOASTable[[#This Row],[Date]],G:H,2,0)</f>
        <v>0.51968539999999996</v>
      </c>
      <c r="G1237" s="29">
        <v>42348</v>
      </c>
      <c r="H1237" s="30">
        <v>0.44947168999999998</v>
      </c>
      <c r="L1237" s="23">
        <v>42391</v>
      </c>
      <c r="M1237" s="24" t="str">
        <f>[5]!YBHIST($L$1,L1237,"LMMOAS","sec","")</f>
        <v>E</v>
      </c>
      <c r="N1237" s="24">
        <v>106.214798</v>
      </c>
    </row>
    <row r="1238" spans="1:14" x14ac:dyDescent="0.25">
      <c r="A1238" s="23">
        <v>42394</v>
      </c>
      <c r="B1238" s="99">
        <f t="shared" si="19"/>
        <v>106.173897</v>
      </c>
      <c r="C1238" s="28">
        <f>VLOOKUP(RefiUniverseIOSOASTable[[#This Row],[Date]],G:H,2,0)</f>
        <v>0.52311247000000005</v>
      </c>
      <c r="G1238" s="29">
        <v>42349</v>
      </c>
      <c r="H1238" s="30">
        <v>0.47943594</v>
      </c>
      <c r="L1238" s="23">
        <v>42394</v>
      </c>
      <c r="M1238" s="24" t="str">
        <f>[5]!YBHIST($L$1,L1238,"LMMOAS","sec","")</f>
        <v>E</v>
      </c>
      <c r="N1238" s="24">
        <v>106.173897</v>
      </c>
    </row>
    <row r="1239" spans="1:14" x14ac:dyDescent="0.25">
      <c r="A1239" s="23">
        <v>42395</v>
      </c>
      <c r="B1239" s="99">
        <f t="shared" si="19"/>
        <v>101.172997</v>
      </c>
      <c r="C1239" s="28">
        <f>VLOOKUP(RefiUniverseIOSOASTable[[#This Row],[Date]],G:H,2,0)</f>
        <v>0.55131852999999997</v>
      </c>
      <c r="G1239" s="29">
        <v>42352</v>
      </c>
      <c r="H1239" s="30">
        <v>0.44957931000000001</v>
      </c>
      <c r="L1239" s="23">
        <v>42395</v>
      </c>
      <c r="M1239" s="24" t="str">
        <f>[5]!YBHIST($L$1,L1239,"LMMOAS","sec","")</f>
        <v>E</v>
      </c>
      <c r="N1239" s="24">
        <v>101.172997</v>
      </c>
    </row>
    <row r="1240" spans="1:14" x14ac:dyDescent="0.25">
      <c r="A1240" s="23">
        <v>42396</v>
      </c>
      <c r="B1240" s="99">
        <f t="shared" si="19"/>
        <v>105.427696</v>
      </c>
      <c r="C1240" s="28">
        <f>VLOOKUP(RefiUniverseIOSOASTable[[#This Row],[Date]],G:H,2,0)</f>
        <v>0.55127775999999995</v>
      </c>
      <c r="G1240" s="29">
        <v>42353</v>
      </c>
      <c r="H1240" s="30">
        <v>0.41773220999999999</v>
      </c>
      <c r="L1240" s="23">
        <v>42396</v>
      </c>
      <c r="M1240" s="24" t="str">
        <f>[5]!YBHIST($L$1,L1240,"LMMOAS","sec","")</f>
        <v>E</v>
      </c>
      <c r="N1240" s="24">
        <v>105.427696</v>
      </c>
    </row>
    <row r="1241" spans="1:14" x14ac:dyDescent="0.25">
      <c r="A1241" s="23">
        <v>42397</v>
      </c>
      <c r="B1241" s="99">
        <f t="shared" si="19"/>
        <v>106.987801</v>
      </c>
      <c r="C1241" s="28">
        <f>VLOOKUP(RefiUniverseIOSOASTable[[#This Row],[Date]],G:H,2,0)</f>
        <v>0.55686236</v>
      </c>
      <c r="G1241" s="29">
        <v>42354</v>
      </c>
      <c r="H1241" s="30">
        <v>0.41437013</v>
      </c>
      <c r="L1241" s="23">
        <v>42397</v>
      </c>
      <c r="M1241" s="24" t="str">
        <f>[5]!YBHIST($L$1,L1241,"LMMOAS","sec","")</f>
        <v>E</v>
      </c>
      <c r="N1241" s="24">
        <v>106.987801</v>
      </c>
    </row>
    <row r="1242" spans="1:14" x14ac:dyDescent="0.25">
      <c r="A1242" s="23">
        <v>42398</v>
      </c>
      <c r="B1242" s="99">
        <f t="shared" si="19"/>
        <v>99.289199999999994</v>
      </c>
      <c r="C1242" s="28">
        <f>VLOOKUP(RefiUniverseIOSOASTable[[#This Row],[Date]],G:H,2,0)</f>
        <v>0.59584331999999995</v>
      </c>
      <c r="G1242" s="29">
        <v>42355</v>
      </c>
      <c r="H1242" s="30">
        <v>0.44878560000000001</v>
      </c>
      <c r="L1242" s="23">
        <v>42398</v>
      </c>
      <c r="M1242" s="24" t="str">
        <f>[5]!YBHIST($L$1,L1242,"LMMOAS","sec","")</f>
        <v>E</v>
      </c>
      <c r="N1242" s="24">
        <v>99.289199999999994</v>
      </c>
    </row>
    <row r="1243" spans="1:14" x14ac:dyDescent="0.25">
      <c r="A1243" s="23">
        <v>42401</v>
      </c>
      <c r="B1243" s="99">
        <f t="shared" si="19"/>
        <v>103.93650100000001</v>
      </c>
      <c r="C1243" s="28">
        <f>VLOOKUP(RefiUniverseIOSOASTable[[#This Row],[Date]],G:H,2,0)</f>
        <v>0.54973638000000002</v>
      </c>
      <c r="G1243" s="29">
        <v>42356</v>
      </c>
      <c r="H1243" s="30">
        <v>0.45453147999999999</v>
      </c>
      <c r="L1243" s="23">
        <v>42401</v>
      </c>
      <c r="M1243" s="24" t="str">
        <f>[5]!YBHIST($L$1,L1243,"LMMOAS","sec","")</f>
        <v>E</v>
      </c>
      <c r="N1243" s="24">
        <v>103.93650100000001</v>
      </c>
    </row>
    <row r="1244" spans="1:14" x14ac:dyDescent="0.25">
      <c r="A1244" s="23">
        <v>42402</v>
      </c>
      <c r="B1244" s="99">
        <f t="shared" si="19"/>
        <v>102.911903</v>
      </c>
      <c r="C1244" s="28">
        <f>VLOOKUP(RefiUniverseIOSOASTable[[#This Row],[Date]],G:H,2,0)</f>
        <v>0.61961471000000001</v>
      </c>
      <c r="G1244" s="29">
        <v>42359</v>
      </c>
      <c r="H1244" s="30">
        <v>0.45131358999999999</v>
      </c>
      <c r="L1244" s="23">
        <v>42402</v>
      </c>
      <c r="M1244" s="24" t="str">
        <f>[5]!YBHIST($L$1,L1244,"LMMOAS","sec","")</f>
        <v>E</v>
      </c>
      <c r="N1244" s="24">
        <v>102.911903</v>
      </c>
    </row>
    <row r="1245" spans="1:14" x14ac:dyDescent="0.25">
      <c r="A1245" s="23">
        <v>42403</v>
      </c>
      <c r="B1245" s="99">
        <f t="shared" si="19"/>
        <v>100.86799600000001</v>
      </c>
      <c r="C1245" s="28">
        <f>VLOOKUP(RefiUniverseIOSOASTable[[#This Row],[Date]],G:H,2,0)</f>
        <v>0.62014212999999996</v>
      </c>
      <c r="G1245" s="29">
        <v>42360</v>
      </c>
      <c r="H1245" s="30">
        <v>0.41773220999999999</v>
      </c>
      <c r="L1245" s="23">
        <v>42403</v>
      </c>
      <c r="M1245" s="24" t="str">
        <f>[5]!YBHIST($L$1,L1245,"LMMOAS","sec","")</f>
        <v>E</v>
      </c>
      <c r="N1245" s="24">
        <v>100.86799600000001</v>
      </c>
    </row>
    <row r="1246" spans="1:14" x14ac:dyDescent="0.25">
      <c r="A1246" s="23">
        <v>42404</v>
      </c>
      <c r="B1246" s="99">
        <f t="shared" si="19"/>
        <v>103.809303</v>
      </c>
      <c r="C1246" s="28">
        <f>VLOOKUP(RefiUniverseIOSOASTable[[#This Row],[Date]],G:H,2,0)</f>
        <v>0.58964808999999996</v>
      </c>
      <c r="G1246" s="29">
        <v>42361</v>
      </c>
      <c r="H1246" s="30">
        <v>0.41579870000000002</v>
      </c>
      <c r="L1246" s="23">
        <v>42404</v>
      </c>
      <c r="M1246" s="24" t="str">
        <f>[5]!YBHIST($L$1,L1246,"LMMOAS","sec","")</f>
        <v>E</v>
      </c>
      <c r="N1246" s="24">
        <v>103.809303</v>
      </c>
    </row>
    <row r="1247" spans="1:14" x14ac:dyDescent="0.25">
      <c r="A1247" s="23">
        <v>42405</v>
      </c>
      <c r="B1247" s="99">
        <f t="shared" si="19"/>
        <v>100.627701</v>
      </c>
      <c r="C1247" s="28">
        <f>VLOOKUP(RefiUniverseIOSOASTable[[#This Row],[Date]],G:H,2,0)</f>
        <v>0.59064981000000005</v>
      </c>
      <c r="G1247" s="29">
        <v>42362</v>
      </c>
      <c r="H1247" s="30">
        <v>0.41836763999999999</v>
      </c>
      <c r="L1247" s="23">
        <v>42405</v>
      </c>
      <c r="M1247" s="24" t="str">
        <f>[5]!YBHIST($L$1,L1247,"LMMOAS","sec","")</f>
        <v>E</v>
      </c>
      <c r="N1247" s="24">
        <v>100.627701</v>
      </c>
    </row>
    <row r="1248" spans="1:14" x14ac:dyDescent="0.25">
      <c r="A1248" s="23">
        <v>42408</v>
      </c>
      <c r="B1248" s="99">
        <f t="shared" si="19"/>
        <v>83.695396000000002</v>
      </c>
      <c r="C1248" s="28">
        <f>VLOOKUP(RefiUniverseIOSOASTable[[#This Row],[Date]],G:H,2,0)</f>
        <v>0.66256015000000001</v>
      </c>
      <c r="G1248" s="29">
        <v>42366</v>
      </c>
      <c r="H1248" s="30">
        <v>0.44942407000000001</v>
      </c>
      <c r="L1248" s="23">
        <v>42408</v>
      </c>
      <c r="M1248" s="24" t="str">
        <f>[5]!YBHIST($L$1,L1248,"LMMOAS","sec","")</f>
        <v>E</v>
      </c>
      <c r="N1248" s="24">
        <v>83.695396000000002</v>
      </c>
    </row>
    <row r="1249" spans="1:14" x14ac:dyDescent="0.25">
      <c r="A1249" s="23">
        <v>42409</v>
      </c>
      <c r="B1249" s="99">
        <f t="shared" si="19"/>
        <v>80.942902000000004</v>
      </c>
      <c r="C1249" s="28">
        <f>VLOOKUP(RefiUniverseIOSOASTable[[#This Row],[Date]],G:H,2,0)</f>
        <v>0.67040396000000002</v>
      </c>
      <c r="G1249" s="29">
        <v>42367</v>
      </c>
      <c r="H1249" s="30">
        <v>0.41366633000000003</v>
      </c>
      <c r="L1249" s="23">
        <v>42409</v>
      </c>
      <c r="M1249" s="24" t="str">
        <f>[5]!YBHIST($L$1,L1249,"LMMOAS","sec","")</f>
        <v>E</v>
      </c>
      <c r="N1249" s="24">
        <v>80.942902000000004</v>
      </c>
    </row>
    <row r="1250" spans="1:14" x14ac:dyDescent="0.25">
      <c r="A1250" s="23">
        <v>42410</v>
      </c>
      <c r="B1250" s="99">
        <f t="shared" si="19"/>
        <v>87.731399999999994</v>
      </c>
      <c r="C1250" s="28">
        <f>VLOOKUP(RefiUniverseIOSOASTable[[#This Row],[Date]],G:H,2,0)</f>
        <v>0.67356110999999996</v>
      </c>
      <c r="G1250" s="29">
        <v>42368</v>
      </c>
      <c r="H1250" s="30">
        <v>0.41306271</v>
      </c>
      <c r="L1250" s="23">
        <v>42410</v>
      </c>
      <c r="M1250" s="24" t="str">
        <f>[5]!YBHIST($L$1,L1250,"LMMOAS","sec","")</f>
        <v>E</v>
      </c>
      <c r="N1250" s="24">
        <v>87.731399999999994</v>
      </c>
    </row>
    <row r="1251" spans="1:14" x14ac:dyDescent="0.25">
      <c r="A1251" s="23">
        <v>42411</v>
      </c>
      <c r="B1251" s="99">
        <f t="shared" si="19"/>
        <v>76.545997999999997</v>
      </c>
      <c r="C1251" s="28">
        <f>VLOOKUP(RefiUniverseIOSOASTable[[#This Row],[Date]],G:H,2,0)</f>
        <v>0.70441505000000004</v>
      </c>
      <c r="G1251" s="29">
        <v>42369</v>
      </c>
      <c r="H1251" s="30">
        <v>0.41899544999999999</v>
      </c>
      <c r="L1251" s="23">
        <v>42411</v>
      </c>
      <c r="M1251" s="24" t="str">
        <f>[5]!YBHIST($L$1,L1251,"LMMOAS","sec","")</f>
        <v>E</v>
      </c>
      <c r="N1251" s="24">
        <v>76.545997999999997</v>
      </c>
    </row>
    <row r="1252" spans="1:14" x14ac:dyDescent="0.25">
      <c r="A1252" s="23">
        <v>42412</v>
      </c>
      <c r="B1252" s="99">
        <f t="shared" si="19"/>
        <v>85.475898999999998</v>
      </c>
      <c r="C1252" s="28">
        <f>VLOOKUP(RefiUniverseIOSOASTable[[#This Row],[Date]],G:H,2,0)</f>
        <v>0.62082364999999995</v>
      </c>
      <c r="G1252" s="29">
        <v>42373</v>
      </c>
      <c r="H1252" s="30">
        <v>0.4431755</v>
      </c>
      <c r="L1252" s="23">
        <v>42412</v>
      </c>
      <c r="M1252" s="24" t="str">
        <f>[5]!YBHIST($L$1,L1252,"LMMOAS","sec","")</f>
        <v>E</v>
      </c>
      <c r="N1252" s="24">
        <v>85.475898999999998</v>
      </c>
    </row>
    <row r="1253" spans="1:14" x14ac:dyDescent="0.25">
      <c r="A1253" s="23">
        <v>42416</v>
      </c>
      <c r="B1253" s="99">
        <f t="shared" si="19"/>
        <v>92.657996999999995</v>
      </c>
      <c r="C1253" s="28">
        <f>VLOOKUP(RefiUniverseIOSOASTable[[#This Row],[Date]],G:H,2,0)</f>
        <v>0.62043510999999996</v>
      </c>
      <c r="G1253" s="29">
        <v>42374</v>
      </c>
      <c r="H1253" s="30">
        <v>0.44304255999999997</v>
      </c>
      <c r="L1253" s="23">
        <v>42416</v>
      </c>
      <c r="M1253" s="24" t="str">
        <f>[5]!YBHIST($L$1,L1253,"LMMOAS","sec","")</f>
        <v>E</v>
      </c>
      <c r="N1253" s="24">
        <v>92.657996999999995</v>
      </c>
    </row>
    <row r="1254" spans="1:14" x14ac:dyDescent="0.25">
      <c r="A1254" s="23">
        <v>42417</v>
      </c>
      <c r="B1254" s="99">
        <f t="shared" si="19"/>
        <v>105.87449599999999</v>
      </c>
      <c r="C1254" s="28">
        <f>VLOOKUP(RefiUniverseIOSOASTable[[#This Row],[Date]],G:H,2,0)</f>
        <v>0.58974674999999999</v>
      </c>
      <c r="G1254" s="29">
        <v>42375</v>
      </c>
      <c r="H1254" s="30">
        <v>0.45325587000000001</v>
      </c>
      <c r="L1254" s="23">
        <v>42417</v>
      </c>
      <c r="M1254" s="24" t="str">
        <f>[5]!YBHIST($L$1,L1254,"LMMOAS","sec","")</f>
        <v>E</v>
      </c>
      <c r="N1254" s="24">
        <v>105.87449599999999</v>
      </c>
    </row>
    <row r="1255" spans="1:14" x14ac:dyDescent="0.25">
      <c r="A1255" s="23">
        <v>42418</v>
      </c>
      <c r="B1255" s="99">
        <f t="shared" si="19"/>
        <v>103.461304</v>
      </c>
      <c r="C1255" s="28">
        <f>VLOOKUP(RefiUniverseIOSOASTable[[#This Row],[Date]],G:H,2,0)</f>
        <v>0.62082232999999998</v>
      </c>
      <c r="G1255" s="29">
        <v>42376</v>
      </c>
      <c r="H1255" s="30">
        <v>0.47386609000000002</v>
      </c>
      <c r="L1255" s="23">
        <v>42418</v>
      </c>
      <c r="M1255" s="24" t="str">
        <f>[5]!YBHIST($L$1,L1255,"LMMOAS","sec","")</f>
        <v>E</v>
      </c>
      <c r="N1255" s="24">
        <v>103.461304</v>
      </c>
    </row>
    <row r="1256" spans="1:14" x14ac:dyDescent="0.25">
      <c r="A1256" s="23">
        <v>42419</v>
      </c>
      <c r="B1256" s="99">
        <f t="shared" si="19"/>
        <v>96.458702000000002</v>
      </c>
      <c r="C1256" s="28">
        <f>VLOOKUP(RefiUniverseIOSOASTable[[#This Row],[Date]],G:H,2,0)</f>
        <v>0.62082157000000004</v>
      </c>
      <c r="G1256" s="29">
        <v>42377</v>
      </c>
      <c r="H1256" s="30">
        <v>0.47829148999999999</v>
      </c>
      <c r="L1256" s="23">
        <v>42419</v>
      </c>
      <c r="M1256" s="24" t="str">
        <f>[5]!YBHIST($L$1,L1256,"LMMOAS","sec","")</f>
        <v>E</v>
      </c>
      <c r="N1256" s="24">
        <v>96.458702000000002</v>
      </c>
    </row>
    <row r="1257" spans="1:14" x14ac:dyDescent="0.25">
      <c r="A1257" s="23">
        <v>42422</v>
      </c>
      <c r="B1257" s="99">
        <f t="shared" si="19"/>
        <v>89.089896999999993</v>
      </c>
      <c r="C1257" s="28">
        <f>VLOOKUP(RefiUniverseIOSOASTable[[#This Row],[Date]],G:H,2,0)</f>
        <v>0.62039754000000003</v>
      </c>
      <c r="G1257" s="29">
        <v>42380</v>
      </c>
      <c r="H1257" s="30">
        <v>0.47496196000000002</v>
      </c>
      <c r="L1257" s="23">
        <v>42422</v>
      </c>
      <c r="M1257" s="24" t="str">
        <f>[5]!YBHIST($L$1,L1257,"LMMOAS","sec","")</f>
        <v>E</v>
      </c>
      <c r="N1257" s="24">
        <v>89.089896999999993</v>
      </c>
    </row>
    <row r="1258" spans="1:14" x14ac:dyDescent="0.25">
      <c r="A1258" s="23">
        <v>42423</v>
      </c>
      <c r="B1258" s="99">
        <f t="shared" si="19"/>
        <v>79.5261</v>
      </c>
      <c r="C1258" s="28">
        <f>VLOOKUP(RefiUniverseIOSOASTable[[#This Row],[Date]],G:H,2,0)</f>
        <v>0.62461104999999995</v>
      </c>
      <c r="G1258" s="29">
        <v>42381</v>
      </c>
      <c r="H1258" s="30">
        <v>0.51465629000000002</v>
      </c>
      <c r="L1258" s="23">
        <v>42423</v>
      </c>
      <c r="M1258" s="24" t="str">
        <f>[5]!YBHIST($L$1,L1258,"LMMOAS","sec","")</f>
        <v>E</v>
      </c>
      <c r="N1258" s="24">
        <v>79.5261</v>
      </c>
    </row>
    <row r="1259" spans="1:14" x14ac:dyDescent="0.25">
      <c r="A1259" s="23">
        <v>42424</v>
      </c>
      <c r="B1259" s="99">
        <f t="shared" si="19"/>
        <v>72.053496999999993</v>
      </c>
      <c r="C1259" s="28">
        <f>VLOOKUP(RefiUniverseIOSOASTable[[#This Row],[Date]],G:H,2,0)</f>
        <v>0.62671580999999998</v>
      </c>
      <c r="G1259" s="29">
        <v>42382</v>
      </c>
      <c r="H1259" s="30">
        <v>0.47993015999999999</v>
      </c>
      <c r="L1259" s="23">
        <v>42424</v>
      </c>
      <c r="M1259" s="24" t="str">
        <f>[5]!YBHIST($L$1,L1259,"LMMOAS","sec","")</f>
        <v>E</v>
      </c>
      <c r="N1259" s="24">
        <v>72.053496999999993</v>
      </c>
    </row>
    <row r="1260" spans="1:14" x14ac:dyDescent="0.25">
      <c r="A1260" s="23">
        <v>42425</v>
      </c>
      <c r="B1260" s="99">
        <f t="shared" si="19"/>
        <v>70.974097999999998</v>
      </c>
      <c r="C1260" s="28">
        <f>VLOOKUP(RefiUniverseIOSOASTable[[#This Row],[Date]],G:H,2,0)</f>
        <v>0.66695844000000004</v>
      </c>
      <c r="G1260" s="29">
        <v>42383</v>
      </c>
      <c r="H1260" s="30">
        <v>0.47818712000000002</v>
      </c>
      <c r="L1260" s="23">
        <v>42425</v>
      </c>
      <c r="M1260" s="24" t="str">
        <f>[5]!YBHIST($L$1,L1260,"LMMOAS","sec","")</f>
        <v>E</v>
      </c>
      <c r="N1260" s="24">
        <v>70.974097999999998</v>
      </c>
    </row>
    <row r="1261" spans="1:14" x14ac:dyDescent="0.25">
      <c r="A1261" s="23">
        <v>42426</v>
      </c>
      <c r="B1261" s="99">
        <f t="shared" si="19"/>
        <v>76.661300999999995</v>
      </c>
      <c r="C1261" s="28">
        <f>VLOOKUP(RefiUniverseIOSOASTable[[#This Row],[Date]],G:H,2,0)</f>
        <v>0.62059200000000003</v>
      </c>
      <c r="G1261" s="29">
        <v>42384</v>
      </c>
      <c r="H1261" s="30">
        <v>0.51465267000000003</v>
      </c>
      <c r="L1261" s="23">
        <v>42426</v>
      </c>
      <c r="M1261" s="24" t="str">
        <f>[5]!YBHIST($L$1,L1261,"LMMOAS","sec","")</f>
        <v>E</v>
      </c>
      <c r="N1261" s="24">
        <v>76.661300999999995</v>
      </c>
    </row>
    <row r="1262" spans="1:14" x14ac:dyDescent="0.25">
      <c r="A1262" s="23">
        <v>42429</v>
      </c>
      <c r="B1262" s="99">
        <f t="shared" si="19"/>
        <v>70.162903</v>
      </c>
      <c r="C1262" s="28">
        <f>VLOOKUP(RefiUniverseIOSOASTable[[#This Row],[Date]],G:H,2,0)</f>
        <v>0.62644641000000001</v>
      </c>
      <c r="G1262" s="29">
        <v>42388</v>
      </c>
      <c r="H1262" s="30">
        <v>0.51390113999999998</v>
      </c>
      <c r="L1262" s="23">
        <v>42429</v>
      </c>
      <c r="M1262" s="24" t="str">
        <f>[5]!YBHIST($L$1,L1262,"LMMOAS","sec","")</f>
        <v>E</v>
      </c>
      <c r="N1262" s="24">
        <v>70.162903</v>
      </c>
    </row>
    <row r="1263" spans="1:14" x14ac:dyDescent="0.25">
      <c r="A1263" s="23">
        <v>42430</v>
      </c>
      <c r="B1263" s="99">
        <f t="shared" si="19"/>
        <v>82.245399000000006</v>
      </c>
      <c r="C1263" s="28">
        <f>VLOOKUP(RefiUniverseIOSOASTable[[#This Row],[Date]],G:H,2,0)</f>
        <v>0.58300154000000004</v>
      </c>
      <c r="G1263" s="29">
        <v>42389</v>
      </c>
      <c r="H1263" s="30">
        <v>0.51389351999999999</v>
      </c>
      <c r="L1263" s="23">
        <v>42430</v>
      </c>
      <c r="M1263" s="24" t="str">
        <f>[5]!YBHIST($L$1,L1263,"LMMOAS","sec","")</f>
        <v>E</v>
      </c>
      <c r="N1263" s="24">
        <v>82.245399000000006</v>
      </c>
    </row>
    <row r="1264" spans="1:14" x14ac:dyDescent="0.25">
      <c r="A1264" s="23">
        <v>42431</v>
      </c>
      <c r="B1264" s="99">
        <f t="shared" si="19"/>
        <v>74.920699999999997</v>
      </c>
      <c r="C1264" s="28">
        <f>VLOOKUP(RefiUniverseIOSOASTable[[#This Row],[Date]],G:H,2,0)</f>
        <v>0.58049090999999997</v>
      </c>
      <c r="G1264" s="29">
        <v>42390</v>
      </c>
      <c r="H1264" s="30">
        <v>0.52755973</v>
      </c>
      <c r="L1264" s="23">
        <v>42431</v>
      </c>
      <c r="M1264" s="24" t="str">
        <f>[5]!YBHIST($L$1,L1264,"LMMOAS","sec","")</f>
        <v>E</v>
      </c>
      <c r="N1264" s="24">
        <v>74.920699999999997</v>
      </c>
    </row>
    <row r="1265" spans="1:14" x14ac:dyDescent="0.25">
      <c r="A1265" s="23">
        <v>42432</v>
      </c>
      <c r="B1265" s="99">
        <f t="shared" si="19"/>
        <v>81.263603000000003</v>
      </c>
      <c r="C1265" s="28">
        <f>VLOOKUP(RefiUniverseIOSOASTable[[#This Row],[Date]],G:H,2,0)</f>
        <v>0.61797321999999999</v>
      </c>
      <c r="G1265" s="29">
        <v>42391</v>
      </c>
      <c r="H1265" s="30">
        <v>0.51968539999999996</v>
      </c>
      <c r="L1265" s="23">
        <v>42432</v>
      </c>
      <c r="M1265" s="24" t="str">
        <f>[5]!YBHIST($L$1,L1265,"LMMOAS","sec","")</f>
        <v>E</v>
      </c>
      <c r="N1265" s="24">
        <v>81.263603000000003</v>
      </c>
    </row>
    <row r="1266" spans="1:14" x14ac:dyDescent="0.25">
      <c r="A1266" s="23">
        <v>42433</v>
      </c>
      <c r="B1266" s="99">
        <f t="shared" si="19"/>
        <v>73.181800999999993</v>
      </c>
      <c r="C1266" s="28">
        <f>VLOOKUP(RefiUniverseIOSOASTable[[#This Row],[Date]],G:H,2,0)</f>
        <v>0.58303041</v>
      </c>
      <c r="G1266" s="29">
        <v>42394</v>
      </c>
      <c r="H1266" s="30">
        <v>0.52311247000000005</v>
      </c>
      <c r="L1266" s="23">
        <v>42433</v>
      </c>
      <c r="M1266" s="24" t="str">
        <f>[5]!YBHIST($L$1,L1266,"LMMOAS","sec","")</f>
        <v>E</v>
      </c>
      <c r="N1266" s="24">
        <v>73.181800999999993</v>
      </c>
    </row>
    <row r="1267" spans="1:14" x14ac:dyDescent="0.25">
      <c r="A1267" s="23">
        <v>42436</v>
      </c>
      <c r="B1267" s="99">
        <f t="shared" si="19"/>
        <v>69.566101000000003</v>
      </c>
      <c r="C1267" s="28">
        <f>VLOOKUP(RefiUniverseIOSOASTable[[#This Row],[Date]],G:H,2,0)</f>
        <v>0.54203120999999999</v>
      </c>
      <c r="G1267" s="29">
        <v>42395</v>
      </c>
      <c r="H1267" s="30">
        <v>0.55131852999999997</v>
      </c>
      <c r="L1267" s="23">
        <v>42436</v>
      </c>
      <c r="M1267" s="24" t="str">
        <f>[5]!YBHIST($L$1,L1267,"LMMOAS","sec","")</f>
        <v>E</v>
      </c>
      <c r="N1267" s="24">
        <v>69.566101000000003</v>
      </c>
    </row>
    <row r="1268" spans="1:14" x14ac:dyDescent="0.25">
      <c r="A1268" s="23">
        <v>42437</v>
      </c>
      <c r="B1268" s="99">
        <f t="shared" si="19"/>
        <v>59.283000999999999</v>
      </c>
      <c r="C1268" s="28">
        <f>VLOOKUP(RefiUniverseIOSOASTable[[#This Row],[Date]],G:H,2,0)</f>
        <v>0.58140057000000001</v>
      </c>
      <c r="G1268" s="29">
        <v>42396</v>
      </c>
      <c r="H1268" s="30">
        <v>0.55127775999999995</v>
      </c>
      <c r="L1268" s="23">
        <v>42437</v>
      </c>
      <c r="M1268" s="24" t="str">
        <f>[5]!YBHIST($L$1,L1268,"LMMOAS","sec","")</f>
        <v>E</v>
      </c>
      <c r="N1268" s="24">
        <v>59.283000999999999</v>
      </c>
    </row>
    <row r="1269" spans="1:14" x14ac:dyDescent="0.25">
      <c r="A1269" s="23">
        <v>42438</v>
      </c>
      <c r="B1269" s="99">
        <f t="shared" si="19"/>
        <v>65.432700999999994</v>
      </c>
      <c r="C1269" s="28">
        <f>VLOOKUP(RefiUniverseIOSOASTable[[#This Row],[Date]],G:H,2,0)</f>
        <v>0.53947831000000002</v>
      </c>
      <c r="G1269" s="29">
        <v>42397</v>
      </c>
      <c r="H1269" s="30">
        <v>0.55686236</v>
      </c>
      <c r="L1269" s="23">
        <v>42438</v>
      </c>
      <c r="M1269" s="24" t="str">
        <f>[5]!YBHIST($L$1,L1269,"LMMOAS","sec","")</f>
        <v>E</v>
      </c>
      <c r="N1269" s="24">
        <v>65.432700999999994</v>
      </c>
    </row>
    <row r="1270" spans="1:14" x14ac:dyDescent="0.25">
      <c r="A1270" s="23">
        <v>42439</v>
      </c>
      <c r="B1270" s="99">
        <f t="shared" si="19"/>
        <v>53.306702000000001</v>
      </c>
      <c r="C1270" s="28">
        <f>VLOOKUP(RefiUniverseIOSOASTable[[#This Row],[Date]],G:H,2,0)</f>
        <v>0.57554987999999996</v>
      </c>
      <c r="G1270" s="29">
        <v>42398</v>
      </c>
      <c r="H1270" s="30">
        <v>0.59584331999999995</v>
      </c>
      <c r="L1270" s="23">
        <v>42439</v>
      </c>
      <c r="M1270" s="24" t="str">
        <f>[5]!YBHIST($L$1,L1270,"LMMOAS","sec","")</f>
        <v>E</v>
      </c>
      <c r="N1270" s="24">
        <v>53.306702000000001</v>
      </c>
    </row>
    <row r="1271" spans="1:14" x14ac:dyDescent="0.25">
      <c r="A1271" s="23">
        <v>42440</v>
      </c>
      <c r="B1271" s="99">
        <f t="shared" si="19"/>
        <v>57.189602000000001</v>
      </c>
      <c r="C1271" s="28">
        <f>VLOOKUP(RefiUniverseIOSOASTable[[#This Row],[Date]],G:H,2,0)</f>
        <v>0.54023907000000004</v>
      </c>
      <c r="G1271" s="29">
        <v>42401</v>
      </c>
      <c r="H1271" s="30">
        <v>0.54973638000000002</v>
      </c>
      <c r="L1271" s="23">
        <v>42440</v>
      </c>
      <c r="M1271" s="24" t="str">
        <f>[5]!YBHIST($L$1,L1271,"LMMOAS","sec","")</f>
        <v>E</v>
      </c>
      <c r="N1271" s="24">
        <v>57.189602000000001</v>
      </c>
    </row>
    <row r="1272" spans="1:14" x14ac:dyDescent="0.25">
      <c r="A1272" s="23">
        <v>42443</v>
      </c>
      <c r="B1272" s="99">
        <f t="shared" si="19"/>
        <v>53.572800000000001</v>
      </c>
      <c r="C1272" s="28">
        <f>VLOOKUP(RefiUniverseIOSOASTable[[#This Row],[Date]],G:H,2,0)</f>
        <v>0.54165810000000003</v>
      </c>
      <c r="G1272" s="29">
        <v>42402</v>
      </c>
      <c r="H1272" s="30">
        <v>0.61961471000000001</v>
      </c>
      <c r="L1272" s="23">
        <v>42443</v>
      </c>
      <c r="M1272" s="24" t="str">
        <f>[5]!YBHIST($L$1,L1272,"LMMOAS","sec","")</f>
        <v>E</v>
      </c>
      <c r="N1272" s="24">
        <v>53.572800000000001</v>
      </c>
    </row>
    <row r="1273" spans="1:14" x14ac:dyDescent="0.25">
      <c r="A1273" s="23">
        <v>42444</v>
      </c>
      <c r="B1273" s="99">
        <f t="shared" si="19"/>
        <v>51.940497999999998</v>
      </c>
      <c r="C1273" s="28">
        <f>VLOOKUP(RefiUniverseIOSOASTable[[#This Row],[Date]],G:H,2,0)</f>
        <v>0.53932431000000003</v>
      </c>
      <c r="G1273" s="29">
        <v>42403</v>
      </c>
      <c r="H1273" s="30">
        <v>0.62014212999999996</v>
      </c>
      <c r="L1273" s="23">
        <v>42444</v>
      </c>
      <c r="M1273" s="24" t="str">
        <f>[5]!YBHIST($L$1,L1273,"LMMOAS","sec","")</f>
        <v>E</v>
      </c>
      <c r="N1273" s="24">
        <v>51.940497999999998</v>
      </c>
    </row>
    <row r="1274" spans="1:14" x14ac:dyDescent="0.25">
      <c r="A1274" s="57">
        <v>42445</v>
      </c>
      <c r="B1274" s="99">
        <f t="shared" ref="B1274:B1300" si="20">VLOOKUP(A1274,L:N,3,0)</f>
        <v>68.477897999999996</v>
      </c>
      <c r="C1274" s="28">
        <f>VLOOKUP(RefiUniverseIOSOASTable[[#This Row],[Date]],G:H,2,0)</f>
        <v>0.62767092000000002</v>
      </c>
      <c r="G1274" s="29">
        <v>42404</v>
      </c>
      <c r="H1274" s="30">
        <v>0.58964808999999996</v>
      </c>
      <c r="L1274" s="57">
        <v>42445</v>
      </c>
      <c r="M1274" s="24" t="str">
        <f>[5]!YBHIST($L$1,L1274,"LMMOAS","sec","")</f>
        <v>E</v>
      </c>
      <c r="N1274" s="24">
        <v>68.477897999999996</v>
      </c>
    </row>
    <row r="1275" spans="1:14" x14ac:dyDescent="0.25">
      <c r="A1275" s="57">
        <v>42446</v>
      </c>
      <c r="B1275" s="99">
        <f t="shared" si="20"/>
        <v>62.571201000000002</v>
      </c>
      <c r="C1275" s="28">
        <f>VLOOKUP(RefiUniverseIOSOASTable[[#This Row],[Date]],G:H,2,0)</f>
        <v>0.61210995999999995</v>
      </c>
      <c r="G1275" s="29">
        <v>42405</v>
      </c>
      <c r="H1275" s="30">
        <v>0.59064981000000005</v>
      </c>
      <c r="L1275" s="57">
        <v>42446</v>
      </c>
      <c r="M1275" s="24" t="str">
        <f>[5]!YBHIST($L$1,L1275,"LMMOAS","sec","")</f>
        <v>E</v>
      </c>
      <c r="N1275" s="24">
        <v>62.571201000000002</v>
      </c>
    </row>
    <row r="1276" spans="1:14" x14ac:dyDescent="0.25">
      <c r="A1276" s="57">
        <v>42447</v>
      </c>
      <c r="B1276" s="99">
        <f t="shared" si="20"/>
        <v>47.870899000000001</v>
      </c>
      <c r="C1276" s="28">
        <f>VLOOKUP(RefiUniverseIOSOASTable[[#This Row],[Date]],G:H,2,0)</f>
        <v>0.61301395999999997</v>
      </c>
      <c r="G1276" s="29">
        <v>42408</v>
      </c>
      <c r="H1276" s="30">
        <v>0.66256015000000001</v>
      </c>
      <c r="L1276" s="57">
        <v>42447</v>
      </c>
      <c r="M1276" s="24" t="str">
        <f>[5]!YBHIST($L$1,L1276,"LMMOAS","sec","")</f>
        <v>E</v>
      </c>
      <c r="N1276" s="24">
        <v>47.870899000000001</v>
      </c>
    </row>
    <row r="1277" spans="1:14" x14ac:dyDescent="0.25">
      <c r="A1277" s="57">
        <v>42450</v>
      </c>
      <c r="B1277" s="99">
        <f t="shared" si="20"/>
        <v>45.692799000000001</v>
      </c>
      <c r="C1277" s="28">
        <f>VLOOKUP(RefiUniverseIOSOASTable[[#This Row],[Date]],G:H,2,0)</f>
        <v>0.57710744000000003</v>
      </c>
      <c r="G1277" s="29">
        <v>42409</v>
      </c>
      <c r="H1277" s="30">
        <v>0.67040396000000002</v>
      </c>
      <c r="L1277" s="57">
        <v>42450</v>
      </c>
      <c r="M1277" s="24" t="str">
        <f>[5]!YBHIST($L$1,L1277,"LMMOAS","sec","")</f>
        <v>E</v>
      </c>
      <c r="N1277" s="24">
        <v>45.692799000000001</v>
      </c>
    </row>
    <row r="1278" spans="1:14" x14ac:dyDescent="0.25">
      <c r="A1278" s="57">
        <v>42451</v>
      </c>
      <c r="B1278" s="99">
        <f t="shared" si="20"/>
        <v>38.806598999999999</v>
      </c>
      <c r="C1278" s="28">
        <f>VLOOKUP(RefiUniverseIOSOASTable[[#This Row],[Date]],G:H,2,0)</f>
        <v>0.57193671999999995</v>
      </c>
      <c r="G1278" s="29">
        <v>42410</v>
      </c>
      <c r="H1278" s="30">
        <v>0.67356110999999996</v>
      </c>
      <c r="L1278" s="57">
        <v>42451</v>
      </c>
      <c r="M1278" s="24" t="str">
        <f>[5]!YBHIST($L$1,L1278,"LMMOAS","sec","")</f>
        <v>E</v>
      </c>
      <c r="N1278" s="24">
        <v>38.806598999999999</v>
      </c>
    </row>
    <row r="1279" spans="1:14" x14ac:dyDescent="0.25">
      <c r="A1279" s="57">
        <v>42452</v>
      </c>
      <c r="B1279" s="99">
        <f t="shared" si="20"/>
        <v>40.513598999999999</v>
      </c>
      <c r="C1279" s="28">
        <f>VLOOKUP(RefiUniverseIOSOASTable[[#This Row],[Date]],G:H,2,0)</f>
        <v>0.60079293</v>
      </c>
      <c r="G1279" s="29">
        <v>42411</v>
      </c>
      <c r="H1279" s="30">
        <v>0.70441505000000004</v>
      </c>
      <c r="L1279" s="57">
        <v>42452</v>
      </c>
      <c r="M1279" s="24" t="str">
        <f>[5]!YBHIST($L$1,L1279,"LMMOAS","sec","")</f>
        <v>E</v>
      </c>
      <c r="N1279" s="24">
        <v>40.513598999999999</v>
      </c>
    </row>
    <row r="1280" spans="1:14" x14ac:dyDescent="0.25">
      <c r="A1280" s="57">
        <v>42453</v>
      </c>
      <c r="B1280" s="99">
        <f t="shared" si="20"/>
        <v>33.455897999999998</v>
      </c>
      <c r="C1280" s="28">
        <f>VLOOKUP(RefiUniverseIOSOASTable[[#This Row],[Date]],G:H,2,0)</f>
        <v>0.60079293</v>
      </c>
      <c r="G1280" s="29">
        <v>42412</v>
      </c>
      <c r="H1280" s="30">
        <v>0.62082364999999995</v>
      </c>
      <c r="L1280" s="57">
        <v>42453</v>
      </c>
      <c r="M1280" s="24" t="str">
        <f>[5]!YBHIST($L$1,L1280,"LMMOAS","sec","")</f>
        <v>E</v>
      </c>
      <c r="N1280" s="24">
        <v>33.455897999999998</v>
      </c>
    </row>
    <row r="1281" spans="1:14" x14ac:dyDescent="0.25">
      <c r="A1281" s="57">
        <v>42457</v>
      </c>
      <c r="B1281" s="99">
        <f t="shared" si="20"/>
        <v>28.885598999999999</v>
      </c>
      <c r="C1281" s="28">
        <f>VLOOKUP(RefiUniverseIOSOASTable[[#This Row],[Date]],G:H,2,0)</f>
        <v>0.57406478999999999</v>
      </c>
      <c r="G1281" s="29">
        <v>42416</v>
      </c>
      <c r="H1281" s="30">
        <v>0.62043510999999996</v>
      </c>
      <c r="L1281" s="57">
        <v>42457</v>
      </c>
      <c r="M1281" s="24" t="str">
        <f>[5]!YBHIST($L$1,L1281,"LMMOAS","sec","")</f>
        <v>E</v>
      </c>
      <c r="N1281" s="24">
        <v>28.885598999999999</v>
      </c>
    </row>
    <row r="1282" spans="1:14" x14ac:dyDescent="0.25">
      <c r="A1282" s="57">
        <v>42458</v>
      </c>
      <c r="B1282" s="99">
        <f t="shared" si="20"/>
        <v>30.362200000000001</v>
      </c>
      <c r="C1282" s="28">
        <f>VLOOKUP(RefiUniverseIOSOASTable[[#This Row],[Date]],G:H,2,0)</f>
        <v>0.64874697999999997</v>
      </c>
      <c r="G1282" s="29">
        <v>42417</v>
      </c>
      <c r="H1282" s="30">
        <v>0.58974674999999999</v>
      </c>
      <c r="L1282" s="57">
        <v>42458</v>
      </c>
      <c r="M1282" s="24" t="str">
        <f>[5]!YBHIST($L$1,L1282,"LMMOAS","sec","")</f>
        <v>E</v>
      </c>
      <c r="N1282" s="24">
        <v>30.362200000000001</v>
      </c>
    </row>
    <row r="1283" spans="1:14" x14ac:dyDescent="0.25">
      <c r="A1283" s="57">
        <v>42459</v>
      </c>
      <c r="B1283" s="99">
        <f t="shared" si="20"/>
        <v>44.502200999999999</v>
      </c>
      <c r="C1283" s="28">
        <f>VLOOKUP(RefiUniverseIOSOASTable[[#This Row],[Date]],G:H,2,0)</f>
        <v>0.61430220999999996</v>
      </c>
      <c r="G1283" s="29">
        <v>42418</v>
      </c>
      <c r="H1283" s="30">
        <v>0.62082232999999998</v>
      </c>
      <c r="L1283" s="57">
        <v>42459</v>
      </c>
      <c r="M1283" s="24" t="str">
        <f>[5]!YBHIST($L$1,L1283,"LMMOAS","sec","")</f>
        <v>E</v>
      </c>
      <c r="N1283" s="24">
        <v>44.502200999999999</v>
      </c>
    </row>
    <row r="1284" spans="1:14" x14ac:dyDescent="0.25">
      <c r="A1284" s="57">
        <v>42460</v>
      </c>
      <c r="B1284" s="99">
        <f t="shared" si="20"/>
        <v>46.317402000000001</v>
      </c>
      <c r="C1284" s="28">
        <f>VLOOKUP(RefiUniverseIOSOASTable[[#This Row],[Date]],G:H,2,0)</f>
        <v>0.65199251999999996</v>
      </c>
      <c r="G1284" s="29">
        <v>42419</v>
      </c>
      <c r="H1284" s="30">
        <v>0.62082157000000004</v>
      </c>
      <c r="L1284" s="57">
        <v>42460</v>
      </c>
      <c r="M1284" s="24" t="str">
        <f>[5]!YBHIST($L$1,L1284,"LMMOAS","sec","")</f>
        <v>E</v>
      </c>
      <c r="N1284" s="24">
        <v>46.317402000000001</v>
      </c>
    </row>
    <row r="1285" spans="1:14" x14ac:dyDescent="0.25">
      <c r="A1285" s="57">
        <v>42461</v>
      </c>
      <c r="B1285" s="99">
        <f t="shared" si="20"/>
        <v>41.629002</v>
      </c>
      <c r="C1285" s="28">
        <f>VLOOKUP(RefiUniverseIOSOASTable[[#This Row],[Date]],G:H,2,0)</f>
        <v>0.64810387999999997</v>
      </c>
      <c r="G1285" s="29">
        <v>42422</v>
      </c>
      <c r="H1285" s="30">
        <v>0.62039754000000003</v>
      </c>
      <c r="L1285" s="57">
        <v>42461</v>
      </c>
      <c r="M1285" s="24" t="str">
        <f>[5]!YBHIST($L$1,L1285,"LMMOAS","sec","")</f>
        <v>E</v>
      </c>
      <c r="N1285" s="24">
        <v>41.629002</v>
      </c>
    </row>
    <row r="1286" spans="1:14" x14ac:dyDescent="0.25">
      <c r="A1286" s="57">
        <v>42464</v>
      </c>
      <c r="B1286" s="99">
        <f t="shared" si="20"/>
        <v>38.134498999999998</v>
      </c>
      <c r="C1286" s="28">
        <f>VLOOKUP(RefiUniverseIOSOASTable[[#This Row],[Date]],G:H,2,0)</f>
        <v>0.64889909999999995</v>
      </c>
      <c r="G1286" s="29">
        <v>42423</v>
      </c>
      <c r="H1286" s="30">
        <v>0.62461104999999995</v>
      </c>
      <c r="L1286" s="57">
        <v>42464</v>
      </c>
      <c r="M1286" s="24" t="str">
        <f>[5]!YBHIST($L$1,L1286,"LMMOAS","sec","")</f>
        <v>E</v>
      </c>
      <c r="N1286" s="24">
        <v>38.134498999999998</v>
      </c>
    </row>
    <row r="1287" spans="1:14" x14ac:dyDescent="0.25">
      <c r="A1287" s="57">
        <v>42465</v>
      </c>
      <c r="B1287" s="99">
        <f t="shared" si="20"/>
        <v>29.584499000000001</v>
      </c>
      <c r="C1287" s="28">
        <f>VLOOKUP(RefiUniverseIOSOASTable[[#This Row],[Date]],G:H,2,0)</f>
        <v>0.65871983000000001</v>
      </c>
      <c r="G1287" s="29">
        <v>42424</v>
      </c>
      <c r="H1287" s="30">
        <v>0.62671580999999998</v>
      </c>
      <c r="L1287" s="57">
        <v>42465</v>
      </c>
      <c r="M1287" s="24" t="str">
        <f>[5]!YBHIST($L$1,L1287,"LMMOAS","sec","")</f>
        <v>E</v>
      </c>
      <c r="N1287" s="24">
        <v>29.584499000000001</v>
      </c>
    </row>
    <row r="1288" spans="1:14" x14ac:dyDescent="0.25">
      <c r="A1288" s="57">
        <v>42466</v>
      </c>
      <c r="B1288" s="99">
        <f t="shared" si="20"/>
        <v>31.937901</v>
      </c>
      <c r="C1288" s="28">
        <f>VLOOKUP(RefiUniverseIOSOASTable[[#This Row],[Date]],G:H,2,0)</f>
        <v>0.64977023</v>
      </c>
      <c r="G1288" s="29">
        <v>42425</v>
      </c>
      <c r="H1288" s="30">
        <v>0.66695844000000004</v>
      </c>
      <c r="L1288" s="57">
        <v>42466</v>
      </c>
      <c r="M1288" s="24" t="str">
        <f>[5]!YBHIST($L$1,L1288,"LMMOAS","sec","")</f>
        <v>E</v>
      </c>
      <c r="N1288" s="24">
        <v>31.937901</v>
      </c>
    </row>
    <row r="1289" spans="1:14" x14ac:dyDescent="0.25">
      <c r="A1289" s="57">
        <v>42467</v>
      </c>
      <c r="B1289" s="99">
        <f t="shared" si="20"/>
        <v>25.980498999999998</v>
      </c>
      <c r="C1289" s="28">
        <f>VLOOKUP(RefiUniverseIOSOASTable[[#This Row],[Date]],G:H,2,0)</f>
        <v>0.68103849000000005</v>
      </c>
      <c r="G1289" s="29">
        <v>42426</v>
      </c>
      <c r="H1289" s="30">
        <v>0.62059200000000003</v>
      </c>
      <c r="L1289" s="57">
        <v>42467</v>
      </c>
      <c r="M1289" s="24" t="str">
        <f>[5]!YBHIST($L$1,L1289,"LMMOAS","sec","")</f>
        <v>E</v>
      </c>
      <c r="N1289" s="24">
        <v>25.980498999999998</v>
      </c>
    </row>
    <row r="1290" spans="1:14" x14ac:dyDescent="0.25">
      <c r="A1290" s="57">
        <v>42468</v>
      </c>
      <c r="B1290" s="99">
        <f t="shared" si="20"/>
        <v>40.930698</v>
      </c>
      <c r="C1290" s="28">
        <f>VLOOKUP(RefiUniverseIOSOASTable[[#This Row],[Date]],G:H,2,0)</f>
        <v>0.68103849000000005</v>
      </c>
      <c r="G1290" s="29">
        <v>42429</v>
      </c>
      <c r="H1290" s="30">
        <v>0.62644641000000001</v>
      </c>
      <c r="L1290" s="57">
        <v>42468</v>
      </c>
      <c r="M1290" s="24" t="str">
        <f>[5]!YBHIST($L$1,L1290,"LMMOAS","sec","")</f>
        <v>E</v>
      </c>
      <c r="N1290" s="24">
        <v>40.930698</v>
      </c>
    </row>
    <row r="1291" spans="1:14" x14ac:dyDescent="0.25">
      <c r="A1291" s="57">
        <v>42471</v>
      </c>
      <c r="B1291" s="99">
        <f t="shared" si="20"/>
        <v>49.4739</v>
      </c>
      <c r="C1291" s="28">
        <f>VLOOKUP(RefiUniverseIOSOASTable[[#This Row],[Date]],G:H,2,0)</f>
        <v>0.64194932999999998</v>
      </c>
      <c r="G1291" s="29">
        <v>42430</v>
      </c>
      <c r="H1291" s="30">
        <v>0.58300154000000004</v>
      </c>
      <c r="L1291" s="57">
        <v>42471</v>
      </c>
      <c r="M1291" s="24" t="str">
        <f>[5]!YBHIST($L$1,L1291,"LMMOAS","sec","")</f>
        <v>E</v>
      </c>
      <c r="N1291" s="24">
        <v>49.4739</v>
      </c>
    </row>
    <row r="1292" spans="1:14" x14ac:dyDescent="0.25">
      <c r="A1292" s="57">
        <v>42472</v>
      </c>
      <c r="B1292" s="99">
        <f t="shared" si="20"/>
        <v>49.594600999999997</v>
      </c>
      <c r="C1292" s="28">
        <f>VLOOKUP(RefiUniverseIOSOASTable[[#This Row],[Date]],G:H,2,0)</f>
        <v>0.64194932999999998</v>
      </c>
      <c r="G1292" s="29">
        <v>42431</v>
      </c>
      <c r="H1292" s="30">
        <v>0.58049090999999997</v>
      </c>
      <c r="L1292" s="57">
        <v>42472</v>
      </c>
      <c r="M1292" s="24" t="str">
        <f>[5]!YBHIST($L$1,L1292,"LMMOAS","sec","")</f>
        <v>E</v>
      </c>
      <c r="N1292" s="24">
        <v>49.594600999999997</v>
      </c>
    </row>
    <row r="1293" spans="1:14" x14ac:dyDescent="0.25">
      <c r="A1293" s="57">
        <v>42473</v>
      </c>
      <c r="B1293" s="99">
        <f t="shared" si="20"/>
        <v>29.929199000000001</v>
      </c>
      <c r="C1293" s="28">
        <f>VLOOKUP(RefiUniverseIOSOASTable[[#This Row],[Date]],G:H,2,0)</f>
        <v>0.64194932999999998</v>
      </c>
      <c r="G1293" s="29">
        <v>42432</v>
      </c>
      <c r="H1293" s="30">
        <v>0.61797321999999999</v>
      </c>
      <c r="L1293" s="57">
        <v>42473</v>
      </c>
      <c r="M1293" s="24" t="str">
        <f>[5]!YBHIST($L$1,L1293,"LMMOAS","sec","")</f>
        <v>E</v>
      </c>
      <c r="N1293" s="24">
        <v>29.929199000000001</v>
      </c>
    </row>
    <row r="1294" spans="1:14" x14ac:dyDescent="0.25">
      <c r="A1294" s="57">
        <v>42474</v>
      </c>
      <c r="B1294" s="99">
        <f t="shared" si="20"/>
        <v>23.835599999999999</v>
      </c>
      <c r="C1294" s="28">
        <f>VLOOKUP(RefiUniverseIOSOASTable[[#This Row],[Date]],G:H,2,0)</f>
        <v>0.64194932999999998</v>
      </c>
      <c r="G1294" s="29">
        <v>42433</v>
      </c>
      <c r="H1294" s="30">
        <v>0.58303041</v>
      </c>
      <c r="L1294" s="57">
        <v>42474</v>
      </c>
      <c r="M1294" s="24" t="str">
        <f>[5]!YBHIST($L$1,L1294,"LMMOAS","sec","")</f>
        <v>E</v>
      </c>
      <c r="N1294" s="24">
        <v>23.835599999999999</v>
      </c>
    </row>
    <row r="1295" spans="1:14" x14ac:dyDescent="0.25">
      <c r="A1295" s="57">
        <v>42475</v>
      </c>
      <c r="B1295" s="99">
        <f t="shared" si="20"/>
        <v>24.712098999999998</v>
      </c>
      <c r="C1295" s="28">
        <f>VLOOKUP(RefiUniverseIOSOASTable[[#This Row],[Date]],G:H,2,0)</f>
        <v>0.64194932999999998</v>
      </c>
      <c r="G1295" s="29">
        <v>42436</v>
      </c>
      <c r="H1295" s="30">
        <v>0.54203120999999999</v>
      </c>
      <c r="L1295" s="57">
        <v>42475</v>
      </c>
      <c r="M1295" s="24" t="str">
        <f>[5]!YBHIST($L$1,L1295,"LMMOAS","sec","")</f>
        <v>E</v>
      </c>
      <c r="N1295" s="24">
        <v>24.712098999999998</v>
      </c>
    </row>
    <row r="1296" spans="1:14" x14ac:dyDescent="0.25">
      <c r="A1296" s="57">
        <v>42478</v>
      </c>
      <c r="B1296" s="99">
        <f t="shared" si="20"/>
        <v>22.389299000000001</v>
      </c>
      <c r="C1296" s="28">
        <f>VLOOKUP(RefiUniverseIOSOASTable[[#This Row],[Date]],G:H,2,0)</f>
        <v>0.55915334999999999</v>
      </c>
      <c r="G1296" s="29">
        <v>42437</v>
      </c>
      <c r="H1296" s="30">
        <v>0.58140057000000001</v>
      </c>
      <c r="L1296" s="57">
        <v>42478</v>
      </c>
      <c r="M1296" s="24" t="str">
        <f>[5]!YBHIST($L$1,L1296,"LMMOAS","sec","")</f>
        <v>E</v>
      </c>
      <c r="N1296" s="24">
        <v>22.389299000000001</v>
      </c>
    </row>
    <row r="1297" spans="1:14" x14ac:dyDescent="0.25">
      <c r="A1297" s="57">
        <v>42479</v>
      </c>
      <c r="B1297" s="99">
        <f t="shared" si="20"/>
        <v>21.264600999999999</v>
      </c>
      <c r="C1297" s="28">
        <f>VLOOKUP(RefiUniverseIOSOASTable[[#This Row],[Date]],G:H,2,0)</f>
        <v>0.55915334999999999</v>
      </c>
      <c r="G1297" s="29">
        <v>42438</v>
      </c>
      <c r="H1297" s="30">
        <v>0.53947831000000002</v>
      </c>
      <c r="L1297" s="57">
        <v>42479</v>
      </c>
      <c r="M1297" s="24" t="str">
        <f>[5]!YBHIST($L$1,L1297,"LMMOAS","sec","")</f>
        <v>E</v>
      </c>
      <c r="N1297" s="24">
        <v>21.264600999999999</v>
      </c>
    </row>
    <row r="1298" spans="1:14" x14ac:dyDescent="0.25">
      <c r="A1298" s="57">
        <v>42480</v>
      </c>
      <c r="B1298" s="99">
        <f t="shared" si="20"/>
        <v>30.589701000000002</v>
      </c>
      <c r="C1298" s="28">
        <f>VLOOKUP(RefiUniverseIOSOASTable[[#This Row],[Date]],G:H,2,0)</f>
        <v>0.55915334999999999</v>
      </c>
      <c r="G1298" s="29">
        <v>42439</v>
      </c>
      <c r="H1298" s="30">
        <v>0.57554987999999996</v>
      </c>
      <c r="L1298" s="57">
        <v>42480</v>
      </c>
      <c r="M1298" s="24" t="str">
        <f>[5]!YBHIST($L$1,L1298,"LMMOAS","sec","")</f>
        <v>E</v>
      </c>
      <c r="N1298" s="24">
        <v>30.589701000000002</v>
      </c>
    </row>
    <row r="1299" spans="1:14" x14ac:dyDescent="0.25">
      <c r="A1299" s="57">
        <v>42481</v>
      </c>
      <c r="B1299" s="99">
        <f t="shared" si="20"/>
        <v>32.540500999999999</v>
      </c>
      <c r="C1299" s="28">
        <f>VLOOKUP(RefiUniverseIOSOASTable[[#This Row],[Date]],G:H,2,0)</f>
        <v>0.55915334999999999</v>
      </c>
      <c r="G1299" s="29">
        <v>42440</v>
      </c>
      <c r="H1299" s="30">
        <v>0.54023907000000004</v>
      </c>
      <c r="L1299" s="57">
        <v>42481</v>
      </c>
      <c r="M1299" s="24" t="str">
        <f>[5]!YBHIST($L$1,L1299,"LMMOAS","sec","")</f>
        <v>E</v>
      </c>
      <c r="N1299" s="24">
        <v>32.540500999999999</v>
      </c>
    </row>
    <row r="1300" spans="1:14" x14ac:dyDescent="0.25">
      <c r="A1300" s="57">
        <v>42482</v>
      </c>
      <c r="B1300" s="99">
        <f t="shared" si="20"/>
        <v>34.042099</v>
      </c>
      <c r="C1300" s="28">
        <f>VLOOKUP(RefiUniverseIOSOASTable[[#This Row],[Date]],G:H,2,0)</f>
        <v>0.55915334999999999</v>
      </c>
      <c r="G1300" s="29">
        <v>42443</v>
      </c>
      <c r="H1300" s="30">
        <v>0.54165810000000003</v>
      </c>
      <c r="L1300" s="57">
        <v>42482</v>
      </c>
      <c r="M1300" s="24" t="str">
        <f>[5]!YBHIST($L$1,L1300,"LMMOAS","sec","")</f>
        <v>E</v>
      </c>
      <c r="N1300" s="24">
        <v>34.042099</v>
      </c>
    </row>
    <row r="1301" spans="1:14" x14ac:dyDescent="0.25">
      <c r="A1301" s="57">
        <v>42485</v>
      </c>
      <c r="B1301" s="99">
        <f t="shared" ref="B1301:B1332" si="21">VLOOKUP(A1301,L:N,3,0)</f>
        <v>37.957099999999997</v>
      </c>
      <c r="C1301" s="28">
        <f>VLOOKUP(RefiUniverseIOSOASTable[[#This Row],[Date]],G:H,2,0)</f>
        <v>0.55822185999999996</v>
      </c>
      <c r="G1301" s="29">
        <v>42444</v>
      </c>
      <c r="H1301" s="30">
        <v>0.53932431000000003</v>
      </c>
      <c r="L1301" s="57">
        <v>42485</v>
      </c>
      <c r="M1301" s="24" t="str">
        <f>[5]!YBHIST($L$1,L1301,"LMMOAS","sec","")</f>
        <v>E</v>
      </c>
      <c r="N1301" s="24">
        <v>37.957099999999997</v>
      </c>
    </row>
    <row r="1302" spans="1:14" x14ac:dyDescent="0.25">
      <c r="A1302" s="57">
        <v>42486</v>
      </c>
      <c r="B1302" s="99">
        <f t="shared" si="21"/>
        <v>35.515498999999998</v>
      </c>
      <c r="C1302" s="28">
        <f>VLOOKUP(RefiUniverseIOSOASTable[[#This Row],[Date]],G:H,2,0)</f>
        <v>0.55677259999999995</v>
      </c>
      <c r="G1302" s="29">
        <v>42445</v>
      </c>
      <c r="H1302" s="30">
        <v>0.62767092000000002</v>
      </c>
      <c r="L1302" s="57">
        <v>42486</v>
      </c>
      <c r="M1302" s="24" t="str">
        <f>[5]!YBHIST($L$1,L1302,"LMMOAS","sec","")</f>
        <v>E</v>
      </c>
      <c r="N1302" s="24">
        <v>35.515498999999998</v>
      </c>
    </row>
    <row r="1303" spans="1:14" x14ac:dyDescent="0.25">
      <c r="A1303" s="57">
        <v>42487</v>
      </c>
      <c r="B1303" s="99">
        <f t="shared" si="21"/>
        <v>30.937201000000002</v>
      </c>
      <c r="C1303" s="28">
        <f>VLOOKUP(RefiUniverseIOSOASTable[[#This Row],[Date]],G:H,2,0)</f>
        <v>0.56603201999999997</v>
      </c>
      <c r="G1303" s="29">
        <v>42446</v>
      </c>
      <c r="H1303" s="30">
        <v>0.61210995999999995</v>
      </c>
      <c r="L1303" s="57">
        <v>42487</v>
      </c>
      <c r="M1303" s="24" t="str">
        <f>[5]!YBHIST($L$1,L1303,"LMMOAS","sec","")</f>
        <v>E</v>
      </c>
      <c r="N1303" s="24">
        <v>30.937201000000002</v>
      </c>
    </row>
    <row r="1304" spans="1:14" x14ac:dyDescent="0.25">
      <c r="A1304" s="57">
        <v>42488</v>
      </c>
      <c r="B1304" s="99">
        <f t="shared" si="21"/>
        <v>28.941099000000001</v>
      </c>
      <c r="C1304" s="28">
        <f>VLOOKUP(RefiUniverseIOSOASTable[[#This Row],[Date]],G:H,2,0)</f>
        <v>0.64071977000000002</v>
      </c>
      <c r="G1304" s="29">
        <v>42447</v>
      </c>
      <c r="H1304" s="30">
        <v>0.61301395999999997</v>
      </c>
      <c r="L1304" s="57">
        <v>42488</v>
      </c>
      <c r="M1304" s="24" t="str">
        <f>[5]!YBHIST($L$1,L1304,"LMMOAS","sec","")</f>
        <v>E</v>
      </c>
      <c r="N1304" s="24">
        <v>28.941099000000001</v>
      </c>
    </row>
    <row r="1305" spans="1:14" x14ac:dyDescent="0.25">
      <c r="A1305" s="57">
        <v>42489</v>
      </c>
      <c r="B1305" s="99">
        <f t="shared" si="21"/>
        <v>23.087999</v>
      </c>
      <c r="C1305" s="28">
        <f>VLOOKUP(RefiUniverseIOSOASTable[[#This Row],[Date]],G:H,2,0)</f>
        <v>0.64269335999999999</v>
      </c>
      <c r="G1305" s="29">
        <v>42450</v>
      </c>
      <c r="H1305" s="30">
        <v>0.57710744000000003</v>
      </c>
      <c r="L1305" s="57">
        <v>42489</v>
      </c>
      <c r="M1305" s="24" t="str">
        <f>[5]!YBHIST($L$1,L1305,"LMMOAS","sec","")</f>
        <v>E</v>
      </c>
      <c r="N1305" s="24">
        <v>23.087999</v>
      </c>
    </row>
    <row r="1306" spans="1:14" x14ac:dyDescent="0.25">
      <c r="A1306" s="57">
        <v>42492</v>
      </c>
      <c r="B1306" s="99">
        <f t="shared" si="21"/>
        <v>28.239100000000001</v>
      </c>
      <c r="C1306" s="28">
        <f>VLOOKUP(RefiUniverseIOSOASTable[[#This Row],[Date]],G:H,2,0)</f>
        <v>0.64530156999999999</v>
      </c>
      <c r="G1306" s="29">
        <v>42451</v>
      </c>
      <c r="H1306" s="30">
        <v>0.57193671999999995</v>
      </c>
      <c r="L1306" s="57">
        <v>42492</v>
      </c>
      <c r="M1306" s="24" t="str">
        <f>[5]!YBHIST($L$1,L1306,"LMMOAS","sec","")</f>
        <v>E</v>
      </c>
      <c r="N1306" s="24">
        <v>28.239100000000001</v>
      </c>
    </row>
    <row r="1307" spans="1:14" x14ac:dyDescent="0.25">
      <c r="A1307" s="57">
        <v>42493</v>
      </c>
      <c r="B1307" s="99">
        <f t="shared" si="21"/>
        <v>16.929600000000001</v>
      </c>
      <c r="C1307" s="28">
        <f>VLOOKUP(RefiUniverseIOSOASTable[[#This Row],[Date]],G:H,2,0)</f>
        <v>0.64530156999999999</v>
      </c>
      <c r="G1307" s="29">
        <v>42452</v>
      </c>
      <c r="H1307" s="30">
        <v>0.60079293</v>
      </c>
      <c r="L1307" s="57">
        <v>42493</v>
      </c>
      <c r="M1307" s="24" t="str">
        <f>[5]!YBHIST($L$1,L1307,"LMMOAS","sec","")</f>
        <v>E</v>
      </c>
      <c r="N1307" s="24">
        <v>16.929600000000001</v>
      </c>
    </row>
    <row r="1308" spans="1:14" x14ac:dyDescent="0.25">
      <c r="A1308" s="57">
        <v>42494</v>
      </c>
      <c r="B1308" s="99">
        <f t="shared" si="21"/>
        <v>23.310400000000001</v>
      </c>
      <c r="C1308" s="28">
        <f>VLOOKUP(RefiUniverseIOSOASTable[[#This Row],[Date]],G:H,2,0)</f>
        <v>0.64475627999999996</v>
      </c>
      <c r="G1308" s="29">
        <v>42453</v>
      </c>
      <c r="H1308" s="30">
        <v>0.60079293</v>
      </c>
      <c r="L1308" s="57">
        <v>42494</v>
      </c>
      <c r="M1308" s="24" t="str">
        <f>[5]!YBHIST($L$1,L1308,"LMMOAS","sec","")</f>
        <v>E</v>
      </c>
      <c r="N1308" s="24">
        <v>23.310400000000001</v>
      </c>
    </row>
    <row r="1309" spans="1:14" x14ac:dyDescent="0.25">
      <c r="A1309" s="57">
        <v>42495</v>
      </c>
      <c r="B1309" s="99">
        <f t="shared" si="21"/>
        <v>20.415800000000001</v>
      </c>
      <c r="C1309" s="28">
        <f>VLOOKUP(RefiUniverseIOSOASTable[[#This Row],[Date]],G:H,2,0)</f>
        <v>0.64501220999999997</v>
      </c>
      <c r="G1309" s="29">
        <v>42457</v>
      </c>
      <c r="H1309" s="30">
        <v>0.57406478999999999</v>
      </c>
      <c r="L1309" s="57">
        <v>42495</v>
      </c>
      <c r="M1309" s="24" t="str">
        <f>[5]!YBHIST($L$1,L1309,"LMMOAS","sec","")</f>
        <v>E</v>
      </c>
      <c r="N1309" s="24">
        <v>20.415800000000001</v>
      </c>
    </row>
    <row r="1310" spans="1:14" x14ac:dyDescent="0.25">
      <c r="A1310" s="57">
        <v>42496</v>
      </c>
      <c r="B1310" s="99">
        <f t="shared" si="21"/>
        <v>12.2704</v>
      </c>
      <c r="C1310" s="28">
        <f>VLOOKUP(RefiUniverseIOSOASTable[[#This Row],[Date]],G:H,2,0)</f>
        <v>0.64501220999999997</v>
      </c>
      <c r="G1310" s="29">
        <v>42458</v>
      </c>
      <c r="H1310" s="30">
        <v>0.64874697999999997</v>
      </c>
      <c r="L1310" s="57">
        <v>42496</v>
      </c>
      <c r="M1310" s="24" t="str">
        <f>[5]!YBHIST($L$1,L1310,"LMMOAS","sec","")</f>
        <v>E</v>
      </c>
      <c r="N1310" s="24">
        <v>12.2704</v>
      </c>
    </row>
    <row r="1311" spans="1:14" x14ac:dyDescent="0.25">
      <c r="A1311" s="57">
        <v>42499</v>
      </c>
      <c r="B1311" s="99">
        <f t="shared" si="21"/>
        <v>10.243600000000001</v>
      </c>
      <c r="C1311" s="28">
        <f>VLOOKUP(RefiUniverseIOSOASTable[[#This Row],[Date]],G:H,2,0)</f>
        <v>0.65697101999999996</v>
      </c>
      <c r="G1311" s="29">
        <v>42459</v>
      </c>
      <c r="H1311" s="30">
        <v>0.61430220999999996</v>
      </c>
      <c r="L1311" s="57">
        <v>42499</v>
      </c>
      <c r="M1311" s="24" t="str">
        <f>[5]!YBHIST($L$1,L1311,"LMMOAS","sec","")</f>
        <v>E</v>
      </c>
      <c r="N1311" s="24">
        <v>10.243600000000001</v>
      </c>
    </row>
    <row r="1312" spans="1:14" x14ac:dyDescent="0.25">
      <c r="A1312" s="57">
        <v>42500</v>
      </c>
      <c r="B1312" s="99">
        <f t="shared" si="21"/>
        <v>12.321199999999999</v>
      </c>
      <c r="C1312" s="28">
        <f>VLOOKUP(RefiUniverseIOSOASTable[[#This Row],[Date]],G:H,2,0)</f>
        <v>0.65697101999999996</v>
      </c>
      <c r="G1312" s="29">
        <v>42460</v>
      </c>
      <c r="H1312" s="30">
        <v>0.65199251999999996</v>
      </c>
      <c r="L1312" s="57">
        <v>42500</v>
      </c>
      <c r="M1312" s="24" t="str">
        <f>[5]!YBHIST($L$1,L1312,"LMMOAS","sec","")</f>
        <v>E</v>
      </c>
      <c r="N1312" s="24">
        <v>12.321199999999999</v>
      </c>
    </row>
    <row r="1313" spans="1:14" x14ac:dyDescent="0.25">
      <c r="A1313" s="57">
        <v>42501</v>
      </c>
      <c r="B1313" s="99">
        <f t="shared" si="21"/>
        <v>10.5648</v>
      </c>
      <c r="C1313" s="28">
        <f>VLOOKUP(RefiUniverseIOSOASTable[[#This Row],[Date]],G:H,2,0)</f>
        <v>0.65697101999999996</v>
      </c>
      <c r="G1313" s="29">
        <v>42461</v>
      </c>
      <c r="H1313" s="30">
        <v>0.64810387999999997</v>
      </c>
      <c r="L1313" s="57">
        <v>42501</v>
      </c>
      <c r="M1313" s="24" t="str">
        <f>[5]!YBHIST($L$1,L1313,"LMMOAS","sec","")</f>
        <v>E</v>
      </c>
      <c r="N1313" s="24">
        <v>10.5648</v>
      </c>
    </row>
    <row r="1314" spans="1:14" x14ac:dyDescent="0.25">
      <c r="A1314" s="57">
        <v>42502</v>
      </c>
      <c r="B1314" s="99">
        <f t="shared" si="21"/>
        <v>6.9549000000000003</v>
      </c>
      <c r="C1314" s="28">
        <f>VLOOKUP(RefiUniverseIOSOASTable[[#This Row],[Date]],G:H,2,0)</f>
        <v>0.65697101999999996</v>
      </c>
      <c r="G1314" s="29">
        <v>42464</v>
      </c>
      <c r="H1314" s="30">
        <v>0.64889909999999995</v>
      </c>
      <c r="L1314" s="57">
        <v>42502</v>
      </c>
      <c r="M1314" s="24" t="str">
        <f>[5]!YBHIST($L$1,L1314,"LMMOAS","sec","")</f>
        <v>E</v>
      </c>
      <c r="N1314" s="24">
        <v>6.9549000000000003</v>
      </c>
    </row>
    <row r="1315" spans="1:14" x14ac:dyDescent="0.25">
      <c r="A1315" s="57">
        <v>42503</v>
      </c>
      <c r="B1315" s="99">
        <f t="shared" si="21"/>
        <v>-6.0723000000000003</v>
      </c>
      <c r="C1315" s="28">
        <f>VLOOKUP(RefiUniverseIOSOASTable[[#This Row],[Date]],G:H,2,0)</f>
        <v>0.68377094999999999</v>
      </c>
      <c r="G1315" s="29">
        <v>42465</v>
      </c>
      <c r="H1315" s="30">
        <v>0.65871983000000001</v>
      </c>
      <c r="L1315" s="57">
        <v>42503</v>
      </c>
      <c r="M1315" s="24" t="str">
        <f>[5]!YBHIST($L$1,L1315,"LMMOAS","sec","")</f>
        <v>E</v>
      </c>
      <c r="N1315" s="24">
        <v>-6.0723000000000003</v>
      </c>
    </row>
    <row r="1316" spans="1:14" x14ac:dyDescent="0.25">
      <c r="A1316" s="57">
        <v>42506</v>
      </c>
      <c r="B1316" s="99">
        <f t="shared" si="21"/>
        <v>-8.3523999999999994</v>
      </c>
      <c r="C1316" s="28">
        <f>VLOOKUP(RefiUniverseIOSOASTable[[#This Row],[Date]],G:H,2,0)</f>
        <v>0.65700296000000002</v>
      </c>
      <c r="G1316" s="29">
        <v>42466</v>
      </c>
      <c r="H1316" s="30">
        <v>0.64977023</v>
      </c>
      <c r="L1316" s="57">
        <v>42506</v>
      </c>
      <c r="M1316" s="24" t="str">
        <f>[5]!YBHIST($L$1,L1316,"LMMOAS","sec","")</f>
        <v>E</v>
      </c>
      <c r="N1316" s="24">
        <v>-8.3523999999999994</v>
      </c>
    </row>
    <row r="1317" spans="1:14" x14ac:dyDescent="0.25">
      <c r="A1317" s="57">
        <v>42507</v>
      </c>
      <c r="B1317" s="99">
        <f t="shared" si="21"/>
        <v>-8.1037999999999997</v>
      </c>
      <c r="C1317" s="28">
        <f>VLOOKUP(RefiUniverseIOSOASTable[[#This Row],[Date]],G:H,2,0)</f>
        <v>0.64998699000000004</v>
      </c>
      <c r="G1317" s="29">
        <v>42467</v>
      </c>
      <c r="H1317" s="30">
        <v>0.68103849000000005</v>
      </c>
      <c r="L1317" s="57">
        <v>42507</v>
      </c>
      <c r="M1317" s="24" t="str">
        <f>[5]!YBHIST($L$1,L1317,"LMMOAS","sec","")</f>
        <v>E</v>
      </c>
      <c r="N1317" s="24">
        <v>-8.1037999999999997</v>
      </c>
    </row>
    <row r="1318" spans="1:14" x14ac:dyDescent="0.25">
      <c r="A1318" s="57">
        <v>42508</v>
      </c>
      <c r="B1318" s="99">
        <f t="shared" si="21"/>
        <v>-5.7096999999999998</v>
      </c>
      <c r="C1318" s="28">
        <f>VLOOKUP(RefiUniverseIOSOASTable[[#This Row],[Date]],G:H,2,0)</f>
        <v>0.57190841000000003</v>
      </c>
      <c r="G1318" s="29">
        <v>42468</v>
      </c>
      <c r="H1318" s="30">
        <v>0.68103849000000005</v>
      </c>
      <c r="L1318" s="57">
        <v>42508</v>
      </c>
      <c r="M1318" s="24" t="str">
        <f>[5]!YBHIST($L$1,L1318,"LMMOAS","sec","")</f>
        <v>E</v>
      </c>
      <c r="N1318" s="24">
        <v>-5.7096999999999998</v>
      </c>
    </row>
    <row r="1319" spans="1:14" x14ac:dyDescent="0.25">
      <c r="A1319" s="57">
        <v>42509</v>
      </c>
      <c r="B1319" s="99">
        <f t="shared" si="21"/>
        <v>-13.9473</v>
      </c>
      <c r="C1319" s="28">
        <f>VLOOKUP(RefiUniverseIOSOASTable[[#This Row],[Date]],G:H,2,0)</f>
        <v>0.60006627000000001</v>
      </c>
      <c r="G1319" s="2">
        <v>42471</v>
      </c>
      <c r="H1319" s="7">
        <v>0.64194932999999998</v>
      </c>
      <c r="L1319" s="57">
        <v>42509</v>
      </c>
      <c r="M1319" s="24" t="str">
        <f>[5]!YBHIST($L$1,L1319,"LMMOAS","sec","")</f>
        <v>E</v>
      </c>
      <c r="N1319" s="24">
        <v>-13.9473</v>
      </c>
    </row>
    <row r="1320" spans="1:14" x14ac:dyDescent="0.25">
      <c r="A1320" s="57">
        <v>42510</v>
      </c>
      <c r="B1320" s="99">
        <f t="shared" si="21"/>
        <v>-12.972799999999999</v>
      </c>
      <c r="C1320" s="28">
        <f>VLOOKUP(RefiUniverseIOSOASTable[[#This Row],[Date]],G:H,2,0)</f>
        <v>0.59943771999999995</v>
      </c>
      <c r="G1320" s="2">
        <v>42472</v>
      </c>
      <c r="H1320" s="7">
        <v>0.64194932999999998</v>
      </c>
      <c r="L1320" s="57">
        <v>42510</v>
      </c>
      <c r="M1320" s="24" t="str">
        <f>[5]!YBHIST($L$1,L1320,"LMMOAS","sec","")</f>
        <v>E</v>
      </c>
      <c r="N1320" s="24">
        <v>-12.972799999999999</v>
      </c>
    </row>
    <row r="1321" spans="1:14" x14ac:dyDescent="0.25">
      <c r="A1321" s="57">
        <v>42513</v>
      </c>
      <c r="B1321" s="99">
        <f t="shared" si="21"/>
        <v>-16.001100999999998</v>
      </c>
      <c r="C1321" s="28">
        <f>VLOOKUP(RefiUniverseIOSOASTable[[#This Row],[Date]],G:H,2,0)</f>
        <v>0.60035059000000002</v>
      </c>
      <c r="G1321" s="2">
        <v>42473</v>
      </c>
      <c r="H1321" s="7">
        <v>0.64194932999999998</v>
      </c>
      <c r="L1321" s="57">
        <v>42513</v>
      </c>
      <c r="M1321" s="24" t="str">
        <f>[5]!YBHIST($L$1,L1321,"LMMOAS","sec","")</f>
        <v>E</v>
      </c>
      <c r="N1321" s="24">
        <v>-16.001100999999998</v>
      </c>
    </row>
    <row r="1322" spans="1:14" x14ac:dyDescent="0.25">
      <c r="A1322" s="57">
        <v>42514</v>
      </c>
      <c r="B1322" s="99">
        <f>VLOOKUP(A1322,L:N,3,0)</f>
        <v>-16.7819</v>
      </c>
      <c r="C1322" s="28">
        <f>VLOOKUP(RefiUniverseIOSOASTable[[#This Row],[Date]],G:H,2,0)</f>
        <v>0.57922940999999994</v>
      </c>
      <c r="G1322" s="2">
        <v>42474</v>
      </c>
      <c r="H1322" s="7">
        <v>0.64194932999999998</v>
      </c>
      <c r="L1322" s="57">
        <v>42514</v>
      </c>
      <c r="M1322" s="24" t="str">
        <f>[5]!YBHIST($L$1,L1322,"LMMOAS","sec","")</f>
        <v>E</v>
      </c>
      <c r="N1322" s="24">
        <v>-16.7819</v>
      </c>
    </row>
    <row r="1323" spans="1:14" x14ac:dyDescent="0.25">
      <c r="A1323" s="57">
        <v>42515</v>
      </c>
      <c r="B1323" s="99">
        <f t="shared" si="21"/>
        <v>-7.6497999999999999</v>
      </c>
      <c r="C1323" s="28">
        <f>VLOOKUP(RefiUniverseIOSOASTable[[#This Row],[Date]],G:H,2,0)</f>
        <v>0.57360756999999996</v>
      </c>
      <c r="G1323" s="2">
        <v>42475</v>
      </c>
      <c r="H1323" s="7">
        <v>0.64194932999999998</v>
      </c>
      <c r="L1323" s="57">
        <v>42515</v>
      </c>
      <c r="M1323" s="24" t="str">
        <f>[5]!YBHIST($L$1,L1323,"LMMOAS","sec","")</f>
        <v>E</v>
      </c>
      <c r="N1323" s="24">
        <v>-7.6497999999999999</v>
      </c>
    </row>
    <row r="1324" spans="1:14" x14ac:dyDescent="0.25">
      <c r="A1324" s="57">
        <v>42516</v>
      </c>
      <c r="B1324" s="99">
        <f t="shared" si="21"/>
        <v>-6.1809000000000003</v>
      </c>
      <c r="C1324" s="28">
        <f>VLOOKUP(RefiUniverseIOSOASTable[[#This Row],[Date]],G:H,2,0)</f>
        <v>0.64563333999999994</v>
      </c>
      <c r="G1324" s="2">
        <v>42478</v>
      </c>
      <c r="H1324" s="7">
        <v>0.55915334999999999</v>
      </c>
      <c r="L1324" s="57">
        <v>42516</v>
      </c>
      <c r="M1324" s="24" t="str">
        <f>[5]!YBHIST($L$1,L1324,"LMMOAS","sec","")</f>
        <v>E</v>
      </c>
      <c r="N1324" s="24">
        <v>-6.1809000000000003</v>
      </c>
    </row>
    <row r="1325" spans="1:14" x14ac:dyDescent="0.25">
      <c r="A1325" s="57">
        <v>42517</v>
      </c>
      <c r="B1325" s="99">
        <f t="shared" si="21"/>
        <v>-7.9160000000000004</v>
      </c>
      <c r="C1325" s="28">
        <f>VLOOKUP(RefiUniverseIOSOASTable[[#This Row],[Date]],G:H,2,0)</f>
        <v>0.64531744999999996</v>
      </c>
      <c r="G1325" s="2">
        <v>42479</v>
      </c>
      <c r="H1325" s="7">
        <v>0.55915334999999999</v>
      </c>
      <c r="L1325" s="57">
        <v>42517</v>
      </c>
      <c r="M1325" s="24" t="str">
        <f>[5]!YBHIST($L$1,L1325,"LMMOAS","sec","")</f>
        <v>E</v>
      </c>
      <c r="N1325" s="24">
        <v>-7.9160000000000004</v>
      </c>
    </row>
    <row r="1326" spans="1:14" x14ac:dyDescent="0.25">
      <c r="A1326" s="57">
        <v>42521</v>
      </c>
      <c r="B1326" s="99">
        <f t="shared" si="21"/>
        <v>-10.3971</v>
      </c>
      <c r="C1326" s="28">
        <f>VLOOKUP(RefiUniverseIOSOASTable[[#This Row],[Date]],G:H,2,0)</f>
        <v>0.63006810000000002</v>
      </c>
      <c r="G1326" s="2">
        <v>42480</v>
      </c>
      <c r="H1326" s="7">
        <v>0.55915334999999999</v>
      </c>
      <c r="L1326" s="57">
        <v>42521</v>
      </c>
      <c r="M1326" s="24" t="str">
        <f>[5]!YBHIST($L$1,L1326,"LMMOAS","sec","")</f>
        <v>E</v>
      </c>
      <c r="N1326" s="24">
        <v>-10.3971</v>
      </c>
    </row>
    <row r="1327" spans="1:14" x14ac:dyDescent="0.25">
      <c r="A1327" s="57">
        <v>42522</v>
      </c>
      <c r="B1327" s="99">
        <f t="shared" si="21"/>
        <v>-17.427799</v>
      </c>
      <c r="C1327" s="28">
        <f>VLOOKUP(RefiUniverseIOSOASTable[[#This Row],[Date]],G:H,2,0)</f>
        <v>0.60247399000000001</v>
      </c>
      <c r="G1327" s="2">
        <v>42481</v>
      </c>
      <c r="H1327" s="7">
        <v>0.55915334999999999</v>
      </c>
      <c r="L1327" s="57">
        <v>42522</v>
      </c>
      <c r="M1327" s="24" t="str">
        <f>[5]!YBHIST($L$1,L1327,"LMMOAS","sec","")</f>
        <v>E</v>
      </c>
      <c r="N1327" s="24">
        <v>-17.427799</v>
      </c>
    </row>
    <row r="1328" spans="1:14" x14ac:dyDescent="0.25">
      <c r="A1328" s="57">
        <v>42523</v>
      </c>
      <c r="B1328" s="99">
        <f t="shared" si="21"/>
        <v>-16.011998999999999</v>
      </c>
      <c r="C1328" s="28">
        <f>VLOOKUP(RefiUniverseIOSOASTable[[#This Row],[Date]],G:H,2,0)</f>
        <v>0.59638500999999999</v>
      </c>
      <c r="G1328" s="2">
        <v>42482</v>
      </c>
      <c r="H1328" s="7">
        <v>0.55915334999999999</v>
      </c>
      <c r="L1328" s="57">
        <v>42523</v>
      </c>
      <c r="M1328" s="24" t="str">
        <f>[5]!YBHIST($L$1,L1328,"LMMOAS","sec","")</f>
        <v>E</v>
      </c>
      <c r="N1328" s="24">
        <v>-16.011998999999999</v>
      </c>
    </row>
    <row r="1329" spans="1:14" x14ac:dyDescent="0.25">
      <c r="A1329" s="57">
        <v>42524</v>
      </c>
      <c r="B1329" s="99">
        <f t="shared" si="21"/>
        <v>-17.160499999999999</v>
      </c>
      <c r="C1329" s="28">
        <f>VLOOKUP(RefiUniverseIOSOASTable[[#This Row],[Date]],G:H,2,0)</f>
        <v>0.67212985999999997</v>
      </c>
      <c r="G1329" s="2">
        <v>42485</v>
      </c>
      <c r="H1329" s="7">
        <v>0.55822185999999996</v>
      </c>
      <c r="L1329" s="57">
        <v>42524</v>
      </c>
      <c r="M1329" s="24" t="str">
        <f>[5]!YBHIST($L$1,L1329,"LMMOAS","sec","")</f>
        <v>E</v>
      </c>
      <c r="N1329" s="24">
        <v>-17.160499999999999</v>
      </c>
    </row>
    <row r="1330" spans="1:14" x14ac:dyDescent="0.25">
      <c r="A1330" s="57">
        <v>42527</v>
      </c>
      <c r="B1330" s="99">
        <f t="shared" si="21"/>
        <v>-16.069700000000001</v>
      </c>
      <c r="C1330" s="28">
        <f>VLOOKUP(RefiUniverseIOSOASTable[[#This Row],[Date]],G:H,2,0)</f>
        <v>0.65170421999999995</v>
      </c>
      <c r="G1330" s="2">
        <v>42486</v>
      </c>
      <c r="H1330" s="7">
        <v>0.55677259999999995</v>
      </c>
      <c r="L1330" s="57">
        <v>42527</v>
      </c>
      <c r="M1330" s="24" t="str">
        <f>[5]!YBHIST($L$1,L1330,"LMMOAS","sec","")</f>
        <v>E</v>
      </c>
      <c r="N1330" s="24">
        <v>-16.069700000000001</v>
      </c>
    </row>
    <row r="1331" spans="1:14" x14ac:dyDescent="0.25">
      <c r="A1331" s="57">
        <v>42528</v>
      </c>
      <c r="B1331" s="99">
        <f t="shared" si="21"/>
        <v>-13.581300000000001</v>
      </c>
      <c r="C1331" s="28">
        <f>VLOOKUP(RefiUniverseIOSOASTable[[#This Row],[Date]],G:H,2,0)</f>
        <v>0.64164686000000004</v>
      </c>
      <c r="G1331" s="2">
        <v>42487</v>
      </c>
      <c r="H1331" s="7">
        <v>0.56603201999999997</v>
      </c>
      <c r="L1331" s="57">
        <v>42528</v>
      </c>
      <c r="M1331" s="24" t="str">
        <f>[5]!YBHIST($L$1,L1331,"LMMOAS","sec","")</f>
        <v>E</v>
      </c>
      <c r="N1331" s="24">
        <v>-13.581300000000001</v>
      </c>
    </row>
    <row r="1332" spans="1:14" x14ac:dyDescent="0.25">
      <c r="A1332" s="57">
        <v>42529</v>
      </c>
      <c r="B1332" s="99">
        <f t="shared" si="21"/>
        <v>-11.1038</v>
      </c>
      <c r="C1332" s="28">
        <f>VLOOKUP(RefiUniverseIOSOASTable[[#This Row],[Date]],G:H,2,0)</f>
        <v>0.66187079999999998</v>
      </c>
      <c r="G1332" s="2">
        <v>42488</v>
      </c>
      <c r="H1332" s="7">
        <v>0.64071977000000002</v>
      </c>
      <c r="L1332" s="57">
        <v>42529</v>
      </c>
      <c r="M1332" s="24" t="str">
        <f>[5]!YBHIST($L$1,L1332,"LMMOAS","sec","")</f>
        <v>E</v>
      </c>
      <c r="N1332" s="24">
        <v>-11.1038</v>
      </c>
    </row>
    <row r="1333" spans="1:14" x14ac:dyDescent="0.25">
      <c r="A1333" s="57">
        <v>42530</v>
      </c>
      <c r="B1333" s="99">
        <f t="shared" ref="B1333:B1364" si="22">VLOOKUP(A1333,L:N,3,0)</f>
        <v>-9.3391999999999999</v>
      </c>
      <c r="C1333" s="28">
        <f>VLOOKUP(RefiUniverseIOSOASTable[[#This Row],[Date]],G:H,2,0)</f>
        <v>0.64371992</v>
      </c>
      <c r="G1333" s="2">
        <v>42489</v>
      </c>
      <c r="H1333" s="7">
        <v>0.64269335999999999</v>
      </c>
      <c r="L1333" s="57">
        <v>42530</v>
      </c>
      <c r="M1333" s="24" t="str">
        <f>[5]!YBHIST($L$1,L1333,"LMMOAS","sec","")</f>
        <v>E</v>
      </c>
      <c r="N1333" s="24">
        <v>-9.3391999999999999</v>
      </c>
    </row>
    <row r="1334" spans="1:14" x14ac:dyDescent="0.25">
      <c r="A1334" s="57">
        <v>42531</v>
      </c>
      <c r="B1334" s="99">
        <f t="shared" si="22"/>
        <v>11.045199999999999</v>
      </c>
      <c r="C1334" s="28">
        <f>VLOOKUP(RefiUniverseIOSOASTable[[#This Row],[Date]],G:H,2,0)</f>
        <v>0.65115937000000002</v>
      </c>
      <c r="G1334" s="2">
        <v>42492</v>
      </c>
      <c r="H1334" s="7">
        <v>0.64530156999999999</v>
      </c>
      <c r="L1334" s="57">
        <v>42531</v>
      </c>
      <c r="M1334" s="24" t="str">
        <f>[5]!YBHIST($L$1,L1334,"LMMOAS","sec","")</f>
        <v>E</v>
      </c>
      <c r="N1334" s="24">
        <v>11.045199999999999</v>
      </c>
    </row>
    <row r="1335" spans="1:14" x14ac:dyDescent="0.25">
      <c r="A1335" s="57">
        <v>42534</v>
      </c>
      <c r="B1335" s="99">
        <f t="shared" si="22"/>
        <v>6.8254000000000001</v>
      </c>
      <c r="C1335" s="28">
        <f>VLOOKUP(RefiUniverseIOSOASTable[[#This Row],[Date]],G:H,2,0)</f>
        <v>0.67898621999999997</v>
      </c>
      <c r="G1335" s="2">
        <v>42493</v>
      </c>
      <c r="H1335" s="7">
        <v>0.64530156999999999</v>
      </c>
      <c r="L1335" s="57">
        <v>42534</v>
      </c>
      <c r="M1335" s="24" t="str">
        <f>[5]!YBHIST($L$1,L1335,"LMMOAS","sec","")</f>
        <v>E</v>
      </c>
      <c r="N1335" s="24">
        <v>6.8254000000000001</v>
      </c>
    </row>
    <row r="1336" spans="1:14" x14ac:dyDescent="0.25">
      <c r="A1336" s="57">
        <v>42535</v>
      </c>
      <c r="B1336" s="99">
        <f t="shared" si="22"/>
        <v>8.1462000000000003</v>
      </c>
      <c r="C1336" s="28">
        <f>VLOOKUP(RefiUniverseIOSOASTable[[#This Row],[Date]],G:H,2,0)</f>
        <v>0.67837716000000003</v>
      </c>
      <c r="G1336" s="2">
        <v>42494</v>
      </c>
      <c r="H1336" s="7">
        <v>0.64475627999999996</v>
      </c>
      <c r="L1336" s="57">
        <v>42535</v>
      </c>
      <c r="M1336" s="24" t="str">
        <f>[5]!YBHIST($L$1,L1336,"LMMOAS","sec","")</f>
        <v>E</v>
      </c>
      <c r="N1336" s="24">
        <v>8.1462000000000003</v>
      </c>
    </row>
    <row r="1337" spans="1:14" x14ac:dyDescent="0.25">
      <c r="A1337" s="57">
        <v>42536</v>
      </c>
      <c r="B1337" s="99">
        <f t="shared" si="22"/>
        <v>21.341298999999999</v>
      </c>
      <c r="C1337" s="28">
        <f>VLOOKUP(RefiUniverseIOSOASTable[[#This Row],[Date]],G:H,2,0)</f>
        <v>0.68228763000000003</v>
      </c>
      <c r="G1337" s="2">
        <v>42495</v>
      </c>
      <c r="H1337" s="7">
        <v>0.64501220999999997</v>
      </c>
      <c r="L1337" s="57">
        <v>42536</v>
      </c>
      <c r="M1337" s="24" t="str">
        <f>[5]!YBHIST($L$1,L1337,"LMMOAS","sec","")</f>
        <v>E</v>
      </c>
      <c r="N1337" s="24">
        <v>21.341298999999999</v>
      </c>
    </row>
    <row r="1338" spans="1:14" x14ac:dyDescent="0.25">
      <c r="A1338" s="57">
        <v>42537</v>
      </c>
      <c r="B1338" s="99">
        <f t="shared" si="22"/>
        <v>23.5776</v>
      </c>
      <c r="C1338" s="28">
        <f>VLOOKUP(RefiUniverseIOSOASTable[[#This Row],[Date]],G:H,2,0)</f>
        <v>0.68793629999999995</v>
      </c>
      <c r="G1338" s="2">
        <v>42496</v>
      </c>
      <c r="H1338" s="7">
        <v>0.64501220999999997</v>
      </c>
      <c r="L1338" s="57">
        <v>42537</v>
      </c>
      <c r="M1338" s="24" t="str">
        <f>[5]!YBHIST($L$1,L1338,"LMMOAS","sec","")</f>
        <v>E</v>
      </c>
      <c r="N1338" s="24">
        <v>23.5776</v>
      </c>
    </row>
    <row r="1339" spans="1:14" x14ac:dyDescent="0.25">
      <c r="A1339" s="57">
        <v>42538</v>
      </c>
      <c r="B1339" s="99">
        <f t="shared" si="22"/>
        <v>29.370999999999999</v>
      </c>
      <c r="C1339" s="28">
        <f>VLOOKUP(RefiUniverseIOSOASTable[[#This Row],[Date]],G:H,2,0)</f>
        <v>0.67401794000000004</v>
      </c>
      <c r="G1339" s="2">
        <v>42499</v>
      </c>
      <c r="H1339" s="7">
        <v>0.65697101999999996</v>
      </c>
      <c r="L1339" s="57">
        <v>42538</v>
      </c>
      <c r="M1339" s="24" t="str">
        <f>[5]!YBHIST($L$1,L1339,"LMMOAS","sec","")</f>
        <v>E</v>
      </c>
      <c r="N1339" s="24">
        <v>29.370999999999999</v>
      </c>
    </row>
    <row r="1340" spans="1:14" x14ac:dyDescent="0.25">
      <c r="A1340" s="57">
        <v>42541</v>
      </c>
      <c r="B1340" s="99">
        <f t="shared" si="22"/>
        <v>30.059601000000001</v>
      </c>
      <c r="C1340" s="28">
        <f>VLOOKUP(RefiUniverseIOSOASTable[[#This Row],[Date]],G:H,2,0)</f>
        <v>0.65193935000000003</v>
      </c>
      <c r="G1340" s="2">
        <v>42499</v>
      </c>
      <c r="H1340" s="7">
        <v>0.65697101999999996</v>
      </c>
      <c r="L1340" s="57">
        <v>42541</v>
      </c>
      <c r="M1340" s="24" t="str">
        <f>[5]!YBHIST($L$1,L1340,"LMMOAS","sec","")</f>
        <v>E</v>
      </c>
      <c r="N1340" s="24">
        <v>30.059601000000001</v>
      </c>
    </row>
    <row r="1341" spans="1:14" x14ac:dyDescent="0.25">
      <c r="A1341" s="57">
        <v>42542</v>
      </c>
      <c r="B1341" s="99">
        <f t="shared" si="22"/>
        <v>32.230801</v>
      </c>
      <c r="C1341" s="28">
        <f>VLOOKUP(RefiUniverseIOSOASTable[[#This Row],[Date]],G:H,2,0)</f>
        <v>0.65082127999999995</v>
      </c>
      <c r="G1341" s="2">
        <v>42500</v>
      </c>
      <c r="H1341" s="7">
        <v>0.65697101999999996</v>
      </c>
      <c r="L1341" s="57">
        <v>42542</v>
      </c>
      <c r="M1341" s="24" t="str">
        <f>[5]!YBHIST($L$1,L1341,"LMMOAS","sec","")</f>
        <v>E</v>
      </c>
      <c r="N1341" s="24">
        <v>32.230801</v>
      </c>
    </row>
    <row r="1342" spans="1:14" x14ac:dyDescent="0.25">
      <c r="A1342" s="57">
        <v>42543</v>
      </c>
      <c r="B1342" s="99">
        <f>VLOOKUP(A1342,L:N,3,0)</f>
        <v>32.278399999999998</v>
      </c>
      <c r="C1342" s="28">
        <f>VLOOKUP(RefiUniverseIOSOASTable[[#This Row],[Date]],G:H,2,0)</f>
        <v>0.63062680999999998</v>
      </c>
      <c r="G1342" s="2">
        <v>42501</v>
      </c>
      <c r="H1342" s="7">
        <v>0.65697101999999996</v>
      </c>
      <c r="L1342" s="57">
        <v>42543</v>
      </c>
      <c r="M1342" s="24" t="str">
        <f>[5]!YBHIST($L$1,L1342,"LMMOAS","sec","")</f>
        <v>E</v>
      </c>
      <c r="N1342" s="24">
        <v>32.278399999999998</v>
      </c>
    </row>
    <row r="1343" spans="1:14" x14ac:dyDescent="0.25">
      <c r="A1343" s="57">
        <v>42544</v>
      </c>
      <c r="B1343" s="99">
        <f>VLOOKUP(A1343,L:N,3,0)</f>
        <v>44.705502000000003</v>
      </c>
      <c r="C1343" s="28">
        <f>VLOOKUP(RefiUniverseIOSOASTable[[#This Row],[Date]],G:H,2,0)</f>
        <v>0.60378577</v>
      </c>
      <c r="G1343" s="2">
        <v>42502</v>
      </c>
      <c r="H1343" s="7">
        <v>0.65697101999999996</v>
      </c>
      <c r="L1343" s="57">
        <v>42544</v>
      </c>
      <c r="M1343" s="24" t="str">
        <f>[5]!YBHIST($L$1,L1343,"LMMOAS","sec","")</f>
        <v>E</v>
      </c>
      <c r="N1343" s="24">
        <v>44.705502000000003</v>
      </c>
    </row>
    <row r="1344" spans="1:14" x14ac:dyDescent="0.25">
      <c r="A1344" s="57">
        <v>42545</v>
      </c>
      <c r="B1344" s="99">
        <f t="shared" si="22"/>
        <v>45.263500000000001</v>
      </c>
      <c r="C1344" s="28">
        <f>VLOOKUP(RefiUniverseIOSOASTable[[#This Row],[Date]],G:H,2,0)</f>
        <v>0.68497275000000002</v>
      </c>
      <c r="G1344" s="2">
        <v>42503</v>
      </c>
      <c r="H1344" s="7">
        <v>0.68377094999999999</v>
      </c>
      <c r="L1344" s="57">
        <v>42545</v>
      </c>
      <c r="M1344" s="24" t="str">
        <f>[5]!YBHIST($L$1,L1344,"LMMOAS","sec","")</f>
        <v>E</v>
      </c>
      <c r="N1344" s="24">
        <v>45.263500000000001</v>
      </c>
    </row>
    <row r="1345" spans="1:14" x14ac:dyDescent="0.25">
      <c r="A1345" s="57">
        <v>42548</v>
      </c>
      <c r="B1345" s="99">
        <f t="shared" si="22"/>
        <v>4.5495999999999999</v>
      </c>
      <c r="C1345" s="28">
        <f>VLOOKUP(RefiUniverseIOSOASTable[[#This Row],[Date]],G:H,2,0)</f>
        <v>0.76808451</v>
      </c>
      <c r="G1345" s="2">
        <v>42506</v>
      </c>
      <c r="H1345" s="7">
        <v>0.65700296000000002</v>
      </c>
      <c r="L1345" s="57">
        <v>42548</v>
      </c>
      <c r="M1345" s="24" t="str">
        <f>[5]!YBHIST($L$1,L1345,"LMMOAS","sec","")</f>
        <v>E</v>
      </c>
      <c r="N1345" s="24">
        <v>4.5495999999999999</v>
      </c>
    </row>
    <row r="1346" spans="1:14" x14ac:dyDescent="0.25">
      <c r="A1346" s="57">
        <v>42549</v>
      </c>
      <c r="B1346" s="99">
        <f t="shared" si="22"/>
        <v>7.2847999999999997</v>
      </c>
      <c r="C1346" s="28">
        <f>VLOOKUP(RefiUniverseIOSOASTable[[#This Row],[Date]],G:H,2,0)</f>
        <v>0.76744889999999999</v>
      </c>
      <c r="G1346" s="2">
        <v>42507</v>
      </c>
      <c r="H1346" s="7">
        <v>0.64998699000000004</v>
      </c>
      <c r="L1346" s="57">
        <v>42549</v>
      </c>
      <c r="M1346" s="24" t="str">
        <f>[5]!YBHIST($L$1,L1346,"LMMOAS","sec","")</f>
        <v>E</v>
      </c>
      <c r="N1346" s="24">
        <v>7.2847999999999997</v>
      </c>
    </row>
    <row r="1347" spans="1:14" x14ac:dyDescent="0.25">
      <c r="A1347" s="57">
        <v>42550</v>
      </c>
      <c r="B1347" s="99">
        <f t="shared" si="22"/>
        <v>5.0456000000000003</v>
      </c>
      <c r="C1347" s="28">
        <f>VLOOKUP(RefiUniverseIOSOASTable[[#This Row],[Date]],G:H,2,0)</f>
        <v>0.76820710000000003</v>
      </c>
      <c r="G1347" s="2">
        <v>42508</v>
      </c>
      <c r="H1347" s="7">
        <v>0.57190841000000003</v>
      </c>
      <c r="L1347" s="57">
        <v>42550</v>
      </c>
      <c r="M1347" s="24" t="str">
        <f>[5]!YBHIST($L$1,L1347,"LMMOAS","sec","")</f>
        <v>E</v>
      </c>
      <c r="N1347" s="24">
        <v>5.0456000000000003</v>
      </c>
    </row>
    <row r="1348" spans="1:14" x14ac:dyDescent="0.25">
      <c r="A1348" s="57">
        <v>42551</v>
      </c>
      <c r="B1348" s="99">
        <f>VLOOKUP(A1348,L:N,3,0)</f>
        <v>13.307</v>
      </c>
      <c r="C1348" s="28">
        <f>VLOOKUP(RefiUniverseIOSOASTable[[#This Row],[Date]],G:H,2,0)</f>
        <v>0.76759955000000002</v>
      </c>
      <c r="G1348" s="2">
        <v>42509</v>
      </c>
      <c r="H1348" s="7">
        <v>0.60006627000000001</v>
      </c>
      <c r="L1348" s="57">
        <v>42551</v>
      </c>
      <c r="M1348" s="24" t="str">
        <f>[5]!YBHIST($L$1,L1348,"LMMOAS","sec","")</f>
        <v>E</v>
      </c>
      <c r="N1348" s="24">
        <v>13.307</v>
      </c>
    </row>
    <row r="1349" spans="1:14" x14ac:dyDescent="0.25">
      <c r="A1349" s="57">
        <v>42552</v>
      </c>
      <c r="B1349" s="99">
        <f t="shared" si="22"/>
        <v>22.726998999999999</v>
      </c>
      <c r="C1349" s="28">
        <f>VLOOKUP(RefiUniverseIOSOASTable[[#This Row],[Date]],G:H,2,0)</f>
        <v>0.79873163999999996</v>
      </c>
      <c r="G1349" s="2">
        <v>42510</v>
      </c>
      <c r="H1349" s="7">
        <v>0.59943771999999995</v>
      </c>
      <c r="L1349" s="57">
        <v>42552</v>
      </c>
      <c r="M1349" s="24" t="str">
        <f>[5]!YBHIST($L$1,L1349,"LMMOAS","sec","")</f>
        <v>E</v>
      </c>
      <c r="N1349" s="24">
        <v>22.726998999999999</v>
      </c>
    </row>
    <row r="1350" spans="1:14" x14ac:dyDescent="0.25">
      <c r="A1350" s="57">
        <v>42556</v>
      </c>
      <c r="B1350" s="99">
        <f t="shared" si="22"/>
        <v>40.148701000000003</v>
      </c>
      <c r="C1350" s="28">
        <f>VLOOKUP(RefiUniverseIOSOASTable[[#This Row],[Date]],G:H,2,0)</f>
        <v>0.83069645999999997</v>
      </c>
      <c r="G1350" s="2">
        <v>42513</v>
      </c>
      <c r="H1350" s="7">
        <v>0.60035059000000002</v>
      </c>
      <c r="L1350" s="57">
        <v>42556</v>
      </c>
      <c r="M1350" s="24" t="str">
        <f>[5]!YBHIST($L$1,L1350,"LMMOAS","sec","")</f>
        <v>E</v>
      </c>
      <c r="N1350" s="24">
        <v>40.148701000000003</v>
      </c>
    </row>
    <row r="1351" spans="1:14" x14ac:dyDescent="0.25">
      <c r="A1351" s="57">
        <v>42557</v>
      </c>
      <c r="B1351" s="99">
        <f t="shared" si="22"/>
        <v>53.021000000000001</v>
      </c>
      <c r="C1351" s="28">
        <f>VLOOKUP(RefiUniverseIOSOASTable[[#This Row],[Date]],G:H,2,0)</f>
        <v>0.80539779</v>
      </c>
      <c r="G1351" s="2">
        <v>42514</v>
      </c>
      <c r="H1351" s="7">
        <v>0.57922940999999994</v>
      </c>
      <c r="L1351" s="57">
        <v>42557</v>
      </c>
      <c r="M1351" s="24" t="str">
        <f>[5]!YBHIST($L$1,L1351,"LMMOAS","sec","")</f>
        <v>E</v>
      </c>
      <c r="N1351" s="24">
        <v>53.021000000000001</v>
      </c>
    </row>
    <row r="1352" spans="1:14" x14ac:dyDescent="0.25">
      <c r="A1352" s="57">
        <v>42558</v>
      </c>
      <c r="B1352" s="99">
        <f t="shared" si="22"/>
        <v>69.877998000000005</v>
      </c>
      <c r="C1352" s="28">
        <f>VLOOKUP(RefiUniverseIOSOASTable[[#This Row],[Date]],G:H,2,0)</f>
        <v>0.75343450999999995</v>
      </c>
      <c r="G1352" s="2">
        <v>42515</v>
      </c>
      <c r="H1352" s="7">
        <v>0.57360756999999996</v>
      </c>
      <c r="L1352" s="57">
        <v>42558</v>
      </c>
      <c r="M1352" s="24" t="str">
        <f>[5]!YBHIST($L$1,L1352,"LMMOAS","sec","")</f>
        <v>E</v>
      </c>
      <c r="N1352" s="24">
        <v>69.877998000000005</v>
      </c>
    </row>
    <row r="1353" spans="1:14" x14ac:dyDescent="0.25">
      <c r="A1353" s="57">
        <v>42559</v>
      </c>
      <c r="B1353" s="99">
        <f t="shared" si="22"/>
        <v>71.780403000000007</v>
      </c>
      <c r="C1353" s="28" t="e">
        <f>VLOOKUP(RefiUniverseIOSOASTable[[#This Row],[Date]],G:H,2,0)</f>
        <v>#N/A</v>
      </c>
      <c r="G1353" s="2">
        <v>42516</v>
      </c>
      <c r="H1353" s="7">
        <v>0.64563333999999994</v>
      </c>
      <c r="L1353" s="57">
        <v>42559</v>
      </c>
      <c r="M1353" s="24" t="str">
        <f>[5]!YBHIST($L$1,L1353,"LMMOAS","sec","")</f>
        <v>E</v>
      </c>
      <c r="N1353" s="24">
        <v>71.780403000000007</v>
      </c>
    </row>
    <row r="1354" spans="1:14" x14ac:dyDescent="0.25">
      <c r="A1354" s="57">
        <v>42562</v>
      </c>
      <c r="B1354" s="99">
        <f t="shared" si="22"/>
        <v>70.938400000000001</v>
      </c>
      <c r="C1354" s="28">
        <f>VLOOKUP(RefiUniverseIOSOASTable[[#This Row],[Date]],G:H,2,0)</f>
        <v>0.71868504</v>
      </c>
      <c r="G1354" s="2">
        <v>42517</v>
      </c>
      <c r="H1354" s="7">
        <v>0.64531744999999996</v>
      </c>
      <c r="L1354" s="57">
        <v>42562</v>
      </c>
      <c r="M1354" s="24" t="str">
        <f>[5]!YBHIST($L$1,L1354,"LMMOAS","sec","")</f>
        <v>E</v>
      </c>
      <c r="N1354" s="24">
        <v>70.938400000000001</v>
      </c>
    </row>
    <row r="1355" spans="1:14" x14ac:dyDescent="0.25">
      <c r="A1355" s="57">
        <v>42563</v>
      </c>
      <c r="B1355" s="99">
        <f t="shared" si="22"/>
        <v>76.310096999999999</v>
      </c>
      <c r="C1355" s="28">
        <f>VLOOKUP(RefiUniverseIOSOASTable[[#This Row],[Date]],G:H,2,0)</f>
        <v>0.67012081999999995</v>
      </c>
      <c r="G1355" s="2">
        <v>42521</v>
      </c>
      <c r="H1355" s="7">
        <v>0.63006810000000002</v>
      </c>
      <c r="L1355" s="57">
        <v>42563</v>
      </c>
      <c r="M1355" s="24" t="str">
        <f>[5]!YBHIST($L$1,L1355,"LMMOAS","sec","")</f>
        <v>E</v>
      </c>
      <c r="N1355" s="24">
        <v>76.310096999999999</v>
      </c>
    </row>
    <row r="1356" spans="1:14" x14ac:dyDescent="0.25">
      <c r="A1356" s="57">
        <v>42564</v>
      </c>
      <c r="B1356" s="99">
        <f t="shared" si="22"/>
        <v>72.204102000000006</v>
      </c>
      <c r="C1356" s="28">
        <f>VLOOKUP(RefiUniverseIOSOASTable[[#This Row],[Date]],G:H,2,0)</f>
        <v>0.71272608999999998</v>
      </c>
      <c r="G1356" s="2">
        <v>42522</v>
      </c>
      <c r="H1356" s="7">
        <v>0.60247399000000001</v>
      </c>
      <c r="L1356" s="57">
        <v>42564</v>
      </c>
      <c r="M1356" s="24" t="str">
        <f>[5]!YBHIST($L$1,L1356,"LMMOAS","sec","")</f>
        <v>E</v>
      </c>
      <c r="N1356" s="24">
        <v>72.204102000000006</v>
      </c>
    </row>
    <row r="1357" spans="1:14" x14ac:dyDescent="0.25">
      <c r="A1357" s="57">
        <v>42565</v>
      </c>
      <c r="B1357" s="99">
        <f t="shared" si="22"/>
        <v>77.914398000000006</v>
      </c>
      <c r="C1357" s="28">
        <f>VLOOKUP(RefiUniverseIOSOASTable[[#This Row],[Date]],G:H,2,0)</f>
        <v>0.71273478000000001</v>
      </c>
      <c r="G1357" s="2">
        <v>42523</v>
      </c>
      <c r="H1357" s="7">
        <v>0.59638500999999999</v>
      </c>
      <c r="L1357" s="57">
        <v>42565</v>
      </c>
      <c r="M1357" s="24" t="str">
        <f>[5]!YBHIST($L$1,L1357,"LMMOAS","sec","")</f>
        <v>E</v>
      </c>
      <c r="N1357" s="24">
        <v>77.914398000000006</v>
      </c>
    </row>
    <row r="1358" spans="1:14" x14ac:dyDescent="0.25">
      <c r="A1358" s="57">
        <v>42566</v>
      </c>
      <c r="B1358" s="99">
        <f t="shared" si="22"/>
        <v>60.945202000000002</v>
      </c>
      <c r="C1358" s="28">
        <f>VLOOKUP(RefiUniverseIOSOASTable[[#This Row],[Date]],G:H,2,0)</f>
        <v>0.66567591999999998</v>
      </c>
      <c r="G1358" s="2">
        <v>42524</v>
      </c>
      <c r="H1358" s="7">
        <v>0.67212985999999997</v>
      </c>
      <c r="L1358" s="57">
        <v>42566</v>
      </c>
      <c r="M1358" s="24" t="str">
        <f>[5]!YBHIST($L$1,L1358,"LMMOAS","sec","")</f>
        <v>E</v>
      </c>
      <c r="N1358" s="24">
        <v>60.945202000000002</v>
      </c>
    </row>
    <row r="1359" spans="1:14" x14ac:dyDescent="0.25">
      <c r="A1359" s="57">
        <v>42569</v>
      </c>
      <c r="B1359" s="99">
        <f t="shared" si="22"/>
        <v>60.586601000000002</v>
      </c>
      <c r="C1359" s="28">
        <f>VLOOKUP(RefiUniverseIOSOASTable[[#This Row],[Date]],G:H,2,0)</f>
        <v>0.66656075999999997</v>
      </c>
      <c r="G1359" s="2">
        <v>42527</v>
      </c>
      <c r="H1359" s="7">
        <v>0.65170421999999995</v>
      </c>
      <c r="L1359" s="57">
        <v>42569</v>
      </c>
      <c r="M1359" s="24" t="str">
        <f>[5]!YBHIST($L$1,L1359,"LMMOAS","sec","")</f>
        <v>E</v>
      </c>
      <c r="N1359" s="24">
        <v>60.586601000000002</v>
      </c>
    </row>
    <row r="1360" spans="1:14" x14ac:dyDescent="0.25">
      <c r="A1360" s="57">
        <v>42570</v>
      </c>
      <c r="B1360" s="99">
        <f t="shared" si="22"/>
        <v>58.088298999999999</v>
      </c>
      <c r="C1360" s="28">
        <f>VLOOKUP(RefiUniverseIOSOASTable[[#This Row],[Date]],G:H,2,0)</f>
        <v>0.70940170000000002</v>
      </c>
      <c r="G1360" s="2">
        <v>42528</v>
      </c>
      <c r="H1360" s="7">
        <v>0.64164686000000004</v>
      </c>
      <c r="L1360" s="57">
        <v>42570</v>
      </c>
      <c r="M1360" s="24" t="str">
        <f>[5]!YBHIST($L$1,L1360,"LMMOAS","sec","")</f>
        <v>E</v>
      </c>
      <c r="N1360" s="24">
        <v>58.088298999999999</v>
      </c>
    </row>
    <row r="1361" spans="1:14" x14ac:dyDescent="0.25">
      <c r="A1361" s="57">
        <v>42571</v>
      </c>
      <c r="B1361" s="99">
        <f t="shared" si="22"/>
        <v>54.108601</v>
      </c>
      <c r="C1361" s="28">
        <f>VLOOKUP(RefiUniverseIOSOASTable[[#This Row],[Date]],G:H,2,0)</f>
        <v>0.66935076999999998</v>
      </c>
      <c r="G1361" s="2">
        <v>42529</v>
      </c>
      <c r="H1361" s="7">
        <v>0.66187079999999998</v>
      </c>
      <c r="L1361" s="57">
        <v>42571</v>
      </c>
      <c r="M1361" s="24" t="str">
        <f>[5]!YBHIST($L$1,L1361,"LMMOAS","sec","")</f>
        <v>E</v>
      </c>
      <c r="N1361" s="24">
        <v>54.108601</v>
      </c>
    </row>
    <row r="1362" spans="1:14" x14ac:dyDescent="0.25">
      <c r="A1362" s="57">
        <v>42572</v>
      </c>
      <c r="B1362" s="99">
        <f t="shared" si="22"/>
        <v>47.133597999999999</v>
      </c>
      <c r="C1362" s="28">
        <f>VLOOKUP(RefiUniverseIOSOASTable[[#This Row],[Date]],G:H,2,0)</f>
        <v>0.71793845999999995</v>
      </c>
      <c r="G1362" s="2">
        <v>42530</v>
      </c>
      <c r="H1362" s="7">
        <v>0.64371992</v>
      </c>
      <c r="L1362" s="57">
        <v>42572</v>
      </c>
      <c r="M1362" s="24" t="str">
        <f>[5]!YBHIST($L$1,L1362,"LMMOAS","sec","")</f>
        <v>E</v>
      </c>
      <c r="N1362" s="24">
        <v>47.133597999999999</v>
      </c>
    </row>
    <row r="1363" spans="1:14" x14ac:dyDescent="0.25">
      <c r="A1363" s="57">
        <v>42573</v>
      </c>
      <c r="B1363" s="99">
        <f t="shared" si="22"/>
        <v>42.896701999999998</v>
      </c>
      <c r="C1363" s="28">
        <f>VLOOKUP(RefiUniverseIOSOASTable[[#This Row],[Date]],G:H,2,0)</f>
        <v>0.71218190999999997</v>
      </c>
      <c r="G1363" s="2">
        <v>42531</v>
      </c>
      <c r="H1363" s="7">
        <v>0.65115937000000002</v>
      </c>
      <c r="L1363" s="57">
        <v>42573</v>
      </c>
      <c r="M1363" s="24" t="str">
        <f>[5]!YBHIST($L$1,L1363,"LMMOAS","sec","")</f>
        <v>E</v>
      </c>
      <c r="N1363" s="24">
        <v>42.896701999999998</v>
      </c>
    </row>
    <row r="1364" spans="1:14" x14ac:dyDescent="0.25">
      <c r="A1364" s="57">
        <v>42576</v>
      </c>
      <c r="B1364" s="99">
        <f t="shared" si="22"/>
        <v>39.616000999999997</v>
      </c>
      <c r="C1364" s="28">
        <f>VLOOKUP(RefiUniverseIOSOASTable[[#This Row],[Date]],G:H,2,0)</f>
        <v>0.70939355999999998</v>
      </c>
      <c r="G1364" s="2">
        <v>42534</v>
      </c>
      <c r="H1364" s="7">
        <v>0.67898621999999997</v>
      </c>
      <c r="L1364" s="57">
        <v>42576</v>
      </c>
      <c r="M1364" s="24" t="str">
        <f>[5]!YBHIST($L$1,L1364,"LMMOAS","sec","")</f>
        <v>E</v>
      </c>
      <c r="N1364" s="24">
        <v>39.616000999999997</v>
      </c>
    </row>
    <row r="1365" spans="1:14" x14ac:dyDescent="0.25">
      <c r="A1365" s="57">
        <v>42577</v>
      </c>
      <c r="B1365" s="99">
        <f t="shared" ref="B1365:B1367" si="23">VLOOKUP(A1365,L:N,3,0)</f>
        <v>40.010201000000002</v>
      </c>
      <c r="C1365" s="28">
        <f>VLOOKUP(RefiUniverseIOSOASTable[[#This Row],[Date]],G:H,2,0)</f>
        <v>0.67012950999999998</v>
      </c>
      <c r="G1365" s="2">
        <v>42535</v>
      </c>
      <c r="H1365" s="7">
        <v>0.67837716000000003</v>
      </c>
      <c r="L1365" s="57">
        <v>42577</v>
      </c>
      <c r="M1365" s="24" t="str">
        <f>[5]!YBHIST($L$1,L1365,"LMMOAS","sec","")</f>
        <v>E</v>
      </c>
      <c r="N1365" s="24">
        <v>40.010201000000002</v>
      </c>
    </row>
    <row r="1366" spans="1:14" x14ac:dyDescent="0.25">
      <c r="A1366" s="57">
        <v>42578</v>
      </c>
      <c r="B1366" s="99">
        <f t="shared" si="23"/>
        <v>44.031399</v>
      </c>
      <c r="C1366" s="28">
        <f>VLOOKUP(RefiUniverseIOSOASTable[[#This Row],[Date]],G:H,2,0)</f>
        <v>0.71829909000000003</v>
      </c>
      <c r="G1366" s="2">
        <v>42536</v>
      </c>
      <c r="H1366" s="7">
        <v>0.68228763000000003</v>
      </c>
      <c r="L1366" s="57">
        <v>42578</v>
      </c>
      <c r="M1366" s="24" t="str">
        <f>[5]!YBHIST($L$1,L1366,"LMMOAS","sec","")</f>
        <v>E</v>
      </c>
      <c r="N1366" s="24">
        <v>44.031399</v>
      </c>
    </row>
    <row r="1367" spans="1:14" x14ac:dyDescent="0.25">
      <c r="A1367" s="57">
        <v>42579</v>
      </c>
      <c r="B1367" s="99">
        <f t="shared" si="23"/>
        <v>49.096901000000003</v>
      </c>
      <c r="C1367" s="28">
        <f>VLOOKUP(RefiUniverseIOSOASTable[[#This Row],[Date]],G:H,2,0)</f>
        <v>0.74142288999999995</v>
      </c>
      <c r="G1367" s="2">
        <v>42537</v>
      </c>
      <c r="H1367" s="7">
        <v>0.68793629999999995</v>
      </c>
      <c r="L1367" s="57">
        <v>42579</v>
      </c>
      <c r="M1367" s="24" t="str">
        <f>[5]!YBHIST($L$1,L1367,"LMMOAS","sec","")</f>
        <v>E</v>
      </c>
      <c r="N1367" s="24">
        <v>49.096901000000003</v>
      </c>
    </row>
    <row r="1368" spans="1:14" x14ac:dyDescent="0.25">
      <c r="A1368" s="57">
        <v>42580</v>
      </c>
      <c r="B1368" s="99">
        <f t="shared" ref="B1368:B1431" si="24">VLOOKUP(A1368,L:N,3,0)</f>
        <v>50.780200999999998</v>
      </c>
      <c r="C1368" s="28">
        <f>VLOOKUP(RefiUniverseIOSOASTable[[#This Row],[Date]],G:H,2,0)</f>
        <v>0.73972179000000005</v>
      </c>
      <c r="G1368" s="2">
        <v>42538</v>
      </c>
      <c r="H1368" s="7">
        <v>0.67401794000000004</v>
      </c>
      <c r="L1368" s="57">
        <v>42580</v>
      </c>
      <c r="M1368" s="24" t="str">
        <f>[5]!YBHIST($L$1,L1368,"LMMOAS","sec","")</f>
        <v>E</v>
      </c>
      <c r="N1368" s="24">
        <v>50.780200999999998</v>
      </c>
    </row>
    <row r="1369" spans="1:14" x14ac:dyDescent="0.25">
      <c r="A1369" s="57">
        <v>42583</v>
      </c>
      <c r="B1369" s="99">
        <f t="shared" si="24"/>
        <v>56.151198999999998</v>
      </c>
      <c r="C1369" s="28">
        <f>VLOOKUP(RefiUniverseIOSOASTable[[#This Row],[Date]],G:H,2,0)</f>
        <v>0.74991295000000002</v>
      </c>
      <c r="G1369" s="2">
        <v>42541</v>
      </c>
      <c r="H1369" s="7">
        <v>0.65193935000000003</v>
      </c>
      <c r="L1369" s="57">
        <v>42583</v>
      </c>
      <c r="M1369" s="24" t="str">
        <f>[5]!YBHIST($L$1,L1369,"LMMOAS","sec","")</f>
        <v>E</v>
      </c>
      <c r="N1369" s="24">
        <v>56.151198999999998</v>
      </c>
    </row>
    <row r="1370" spans="1:14" x14ac:dyDescent="0.25">
      <c r="A1370" s="57">
        <v>42584</v>
      </c>
      <c r="B1370" s="99">
        <f t="shared" si="24"/>
        <v>48.667800999999997</v>
      </c>
      <c r="C1370" s="28">
        <f>VLOOKUP(RefiUniverseIOSOASTable[[#This Row],[Date]],G:H,2,0)</f>
        <v>0.72145946000000005</v>
      </c>
      <c r="G1370" s="2">
        <v>42542</v>
      </c>
      <c r="H1370" s="7">
        <v>0.65082127999999995</v>
      </c>
      <c r="L1370" s="57">
        <v>42584</v>
      </c>
      <c r="M1370" s="24" t="str">
        <f>[5]!YBHIST($L$1,L1370,"LMMOAS","sec","")</f>
        <v>E</v>
      </c>
      <c r="N1370" s="24">
        <v>48.667800999999997</v>
      </c>
    </row>
    <row r="1371" spans="1:14" x14ac:dyDescent="0.25">
      <c r="A1371" s="57">
        <v>42585</v>
      </c>
      <c r="B1371" s="99">
        <f t="shared" si="24"/>
        <v>52.898701000000003</v>
      </c>
      <c r="C1371" s="28">
        <f>VLOOKUP(RefiUniverseIOSOASTable[[#This Row],[Date]],G:H,2,0)</f>
        <v>0.72054878</v>
      </c>
      <c r="G1371" s="2">
        <v>42543</v>
      </c>
      <c r="H1371" s="7">
        <v>0.63062680999999998</v>
      </c>
      <c r="L1371" s="57">
        <v>42585</v>
      </c>
      <c r="M1371" s="24" t="str">
        <f>[5]!YBHIST($L$1,L1371,"LMMOAS","sec","")</f>
        <v>E</v>
      </c>
      <c r="N1371" s="24">
        <v>52.898701000000003</v>
      </c>
    </row>
    <row r="1372" spans="1:14" x14ac:dyDescent="0.25">
      <c r="A1372" s="57">
        <v>42586</v>
      </c>
      <c r="B1372" s="99">
        <f t="shared" si="24"/>
        <v>59.800700999999997</v>
      </c>
      <c r="C1372" s="28">
        <f>VLOOKUP(RefiUniverseIOSOASTable[[#This Row],[Date]],G:H,2,0)</f>
        <v>0.74613399000000002</v>
      </c>
      <c r="G1372" s="2">
        <v>42544</v>
      </c>
      <c r="H1372" s="7">
        <v>0.60378577</v>
      </c>
      <c r="L1372" s="57">
        <v>42586</v>
      </c>
      <c r="M1372" s="24" t="str">
        <f>[5]!YBHIST($L$1,L1372,"LMMOAS","sec","")</f>
        <v>E</v>
      </c>
      <c r="N1372" s="24">
        <v>59.800700999999997</v>
      </c>
    </row>
    <row r="1373" spans="1:14" x14ac:dyDescent="0.25">
      <c r="A1373" s="57">
        <v>42587</v>
      </c>
      <c r="B1373" s="99">
        <f t="shared" si="24"/>
        <v>37.288898000000003</v>
      </c>
      <c r="C1373" s="28">
        <f>VLOOKUP(RefiUniverseIOSOASTable[[#This Row],[Date]],G:H,2,0)</f>
        <v>0.70318579000000003</v>
      </c>
      <c r="G1373" s="2">
        <v>42545</v>
      </c>
      <c r="H1373" s="7">
        <v>0.68497275000000002</v>
      </c>
      <c r="L1373" s="57">
        <v>42587</v>
      </c>
      <c r="M1373" s="24" t="str">
        <f>[5]!YBHIST($L$1,L1373,"LMMOAS","sec","")</f>
        <v>E</v>
      </c>
      <c r="N1373" s="24">
        <v>37.288898000000003</v>
      </c>
    </row>
    <row r="1374" spans="1:14" x14ac:dyDescent="0.25">
      <c r="A1374" s="57">
        <v>42590</v>
      </c>
      <c r="B1374" s="99">
        <f t="shared" si="24"/>
        <v>25.968499999999999</v>
      </c>
      <c r="C1374" s="28">
        <f>VLOOKUP(RefiUniverseIOSOASTable[[#This Row],[Date]],G:H,2,0)</f>
        <v>0.70054205999999997</v>
      </c>
      <c r="G1374" s="2">
        <v>42548</v>
      </c>
      <c r="H1374" s="7">
        <v>0.76808451</v>
      </c>
      <c r="L1374" s="57">
        <v>42590</v>
      </c>
      <c r="M1374" s="24" t="str">
        <f>[5]!YBHIST($L$1,L1374,"LMMOAS","sec","")</f>
        <v>E</v>
      </c>
      <c r="N1374" s="24">
        <v>25.968499999999999</v>
      </c>
    </row>
    <row r="1375" spans="1:14" x14ac:dyDescent="0.25">
      <c r="A1375" s="57">
        <v>42591</v>
      </c>
      <c r="B1375" s="99">
        <f t="shared" si="24"/>
        <v>27.301000999999999</v>
      </c>
      <c r="C1375" s="28">
        <f>VLOOKUP(RefiUniverseIOSOASTable[[#This Row],[Date]],G:H,2,0)</f>
        <v>0.70945407000000005</v>
      </c>
      <c r="G1375" s="2">
        <v>42549</v>
      </c>
      <c r="H1375" s="7">
        <v>0.76744889999999999</v>
      </c>
      <c r="L1375" s="57">
        <v>42591</v>
      </c>
      <c r="M1375" s="24" t="str">
        <f>[5]!YBHIST($L$1,L1375,"LMMOAS","sec","")</f>
        <v>E</v>
      </c>
      <c r="N1375" s="24">
        <v>27.301000999999999</v>
      </c>
    </row>
    <row r="1376" spans="1:14" x14ac:dyDescent="0.25">
      <c r="A1376" s="57">
        <v>42592</v>
      </c>
      <c r="B1376" s="99">
        <f t="shared" si="24"/>
        <v>0</v>
      </c>
      <c r="C1376" s="28" t="e">
        <f>VLOOKUP(RefiUniverseIOSOASTable[[#This Row],[Date]],G:H,2,0)</f>
        <v>#N/A</v>
      </c>
      <c r="G1376" s="2">
        <v>42550</v>
      </c>
      <c r="H1376" s="7">
        <v>0.76820710000000003</v>
      </c>
      <c r="L1376" s="57">
        <v>42592</v>
      </c>
      <c r="M1376" s="24" t="str">
        <f>[5]!YBHIST($L$1,L1376,"LMMOAS","sec","")</f>
        <v>E</v>
      </c>
    </row>
    <row r="1377" spans="1:13" x14ac:dyDescent="0.25">
      <c r="A1377" s="57">
        <v>42593</v>
      </c>
      <c r="B1377" s="99">
        <f t="shared" si="24"/>
        <v>0</v>
      </c>
      <c r="C1377" s="28" t="e">
        <f>VLOOKUP(RefiUniverseIOSOASTable[[#This Row],[Date]],G:H,2,0)</f>
        <v>#N/A</v>
      </c>
      <c r="G1377" s="2">
        <v>42551</v>
      </c>
      <c r="H1377" s="7">
        <v>0.76759955000000002</v>
      </c>
      <c r="L1377" s="57">
        <v>42593</v>
      </c>
      <c r="M1377" s="24" t="str">
        <f>[5]!YBHIST($L$1,L1377,"LMMOAS","sec","")</f>
        <v>E</v>
      </c>
    </row>
    <row r="1378" spans="1:13" x14ac:dyDescent="0.25">
      <c r="A1378" s="57">
        <v>42594</v>
      </c>
      <c r="B1378" s="99">
        <f t="shared" si="24"/>
        <v>0</v>
      </c>
      <c r="C1378" s="28" t="e">
        <f>VLOOKUP(RefiUniverseIOSOASTable[[#This Row],[Date]],G:H,2,0)</f>
        <v>#N/A</v>
      </c>
      <c r="G1378" s="2">
        <v>42552</v>
      </c>
      <c r="H1378" s="7">
        <v>0.79873163999999996</v>
      </c>
      <c r="L1378" s="57">
        <v>42594</v>
      </c>
      <c r="M1378" s="24" t="str">
        <f>[5]!YBHIST($L$1,L1378,"LMMOAS","sec","")</f>
        <v>E</v>
      </c>
    </row>
    <row r="1379" spans="1:13" x14ac:dyDescent="0.25">
      <c r="A1379" s="57">
        <v>42597</v>
      </c>
      <c r="B1379" s="99">
        <f t="shared" si="24"/>
        <v>0</v>
      </c>
      <c r="C1379" s="28" t="e">
        <f>VLOOKUP(RefiUniverseIOSOASTable[[#This Row],[Date]],G:H,2,0)</f>
        <v>#N/A</v>
      </c>
      <c r="G1379" s="2">
        <v>42556</v>
      </c>
      <c r="H1379" s="7">
        <v>0.83069645999999997</v>
      </c>
      <c r="L1379" s="57">
        <v>42597</v>
      </c>
      <c r="M1379" s="24" t="str">
        <f>[5]!YBHIST($L$1,L1379,"LMMOAS","sec","")</f>
        <v>E</v>
      </c>
    </row>
    <row r="1380" spans="1:13" x14ac:dyDescent="0.25">
      <c r="A1380" s="57">
        <v>42598</v>
      </c>
      <c r="B1380" s="99">
        <f t="shared" si="24"/>
        <v>0</v>
      </c>
      <c r="C1380" s="28" t="e">
        <f>VLOOKUP(RefiUniverseIOSOASTable[[#This Row],[Date]],G:H,2,0)</f>
        <v>#N/A</v>
      </c>
      <c r="G1380" s="2">
        <v>42557</v>
      </c>
      <c r="H1380" s="7">
        <v>0.80539779</v>
      </c>
      <c r="L1380" s="57">
        <v>42598</v>
      </c>
      <c r="M1380" s="24" t="str">
        <f>[5]!YBHIST($L$1,L1380,"LMMOAS","sec","")</f>
        <v>E</v>
      </c>
    </row>
    <row r="1381" spans="1:13" x14ac:dyDescent="0.25">
      <c r="A1381" s="57">
        <v>42599</v>
      </c>
      <c r="B1381" s="99">
        <f t="shared" si="24"/>
        <v>0</v>
      </c>
      <c r="C1381" s="28" t="e">
        <f>VLOOKUP(RefiUniverseIOSOASTable[[#This Row],[Date]],G:H,2,0)</f>
        <v>#N/A</v>
      </c>
      <c r="G1381" s="2">
        <v>42558</v>
      </c>
      <c r="H1381" s="7">
        <v>0.75343450999999995</v>
      </c>
      <c r="L1381" s="57">
        <v>42599</v>
      </c>
      <c r="M1381" s="24" t="str">
        <f>[5]!YBHIST($L$1,L1381,"LMMOAS","sec","")</f>
        <v>E</v>
      </c>
    </row>
    <row r="1382" spans="1:13" x14ac:dyDescent="0.25">
      <c r="A1382" s="57">
        <v>42600</v>
      </c>
      <c r="B1382" s="99">
        <f t="shared" si="24"/>
        <v>0</v>
      </c>
      <c r="C1382" s="28" t="e">
        <f>VLOOKUP(RefiUniverseIOSOASTable[[#This Row],[Date]],G:H,2,0)</f>
        <v>#N/A</v>
      </c>
      <c r="G1382" s="2">
        <v>42562</v>
      </c>
      <c r="H1382" s="7">
        <v>0.71868504</v>
      </c>
      <c r="L1382" s="57">
        <v>42600</v>
      </c>
      <c r="M1382" s="24" t="str">
        <f>[5]!YBHIST($L$1,L1382,"LMMOAS","sec","")</f>
        <v>E</v>
      </c>
    </row>
    <row r="1383" spans="1:13" x14ac:dyDescent="0.25">
      <c r="A1383" s="57">
        <v>42601</v>
      </c>
      <c r="B1383" s="99">
        <f t="shared" si="24"/>
        <v>0</v>
      </c>
      <c r="C1383" s="28" t="e">
        <f>VLOOKUP(RefiUniverseIOSOASTable[[#This Row],[Date]],G:H,2,0)</f>
        <v>#N/A</v>
      </c>
      <c r="G1383" s="2">
        <v>42563</v>
      </c>
      <c r="H1383" s="7">
        <v>0.67012081999999995</v>
      </c>
      <c r="L1383" s="57">
        <v>42601</v>
      </c>
      <c r="M1383" s="24" t="str">
        <f>[5]!YBHIST($L$1,L1383,"LMMOAS","sec","")</f>
        <v>E</v>
      </c>
    </row>
    <row r="1384" spans="1:13" x14ac:dyDescent="0.25">
      <c r="A1384" s="57">
        <v>42604</v>
      </c>
      <c r="B1384" s="99">
        <f t="shared" si="24"/>
        <v>0</v>
      </c>
      <c r="C1384" s="28" t="e">
        <f>VLOOKUP(RefiUniverseIOSOASTable[[#This Row],[Date]],G:H,2,0)</f>
        <v>#N/A</v>
      </c>
      <c r="G1384" s="2">
        <v>42564</v>
      </c>
      <c r="H1384" s="7">
        <v>0.71272608999999998</v>
      </c>
      <c r="L1384" s="57">
        <v>42604</v>
      </c>
      <c r="M1384" s="24" t="str">
        <f>[5]!YBHIST($L$1,L1384,"LMMOAS","sec","")</f>
        <v>E</v>
      </c>
    </row>
    <row r="1385" spans="1:13" x14ac:dyDescent="0.25">
      <c r="A1385" s="57">
        <v>42605</v>
      </c>
      <c r="B1385" s="99">
        <f t="shared" si="24"/>
        <v>0</v>
      </c>
      <c r="C1385" s="28" t="e">
        <f>VLOOKUP(RefiUniverseIOSOASTable[[#This Row],[Date]],G:H,2,0)</f>
        <v>#N/A</v>
      </c>
      <c r="G1385" s="2">
        <v>42565</v>
      </c>
      <c r="H1385" s="7">
        <v>0.71273478000000001</v>
      </c>
      <c r="L1385" s="57">
        <v>42605</v>
      </c>
      <c r="M1385" s="24" t="str">
        <f>[5]!YBHIST($L$1,L1385,"LMMOAS","sec","")</f>
        <v>E</v>
      </c>
    </row>
    <row r="1386" spans="1:13" x14ac:dyDescent="0.25">
      <c r="A1386" s="57">
        <v>42606</v>
      </c>
      <c r="B1386" s="99">
        <f t="shared" si="24"/>
        <v>0</v>
      </c>
      <c r="C1386" s="28" t="e">
        <f>VLOOKUP(RefiUniverseIOSOASTable[[#This Row],[Date]],G:H,2,0)</f>
        <v>#N/A</v>
      </c>
      <c r="G1386" s="2">
        <v>42566</v>
      </c>
      <c r="H1386" s="7">
        <v>0.66567591999999998</v>
      </c>
      <c r="L1386" s="57">
        <v>42606</v>
      </c>
      <c r="M1386" s="24" t="str">
        <f>[5]!YBHIST($L$1,L1386,"LMMOAS","sec","")</f>
        <v>E</v>
      </c>
    </row>
    <row r="1387" spans="1:13" x14ac:dyDescent="0.25">
      <c r="A1387" s="57">
        <v>42607</v>
      </c>
      <c r="B1387" s="99">
        <f t="shared" si="24"/>
        <v>0</v>
      </c>
      <c r="C1387" s="28" t="e">
        <f>VLOOKUP(RefiUniverseIOSOASTable[[#This Row],[Date]],G:H,2,0)</f>
        <v>#N/A</v>
      </c>
      <c r="G1387" s="2">
        <v>42569</v>
      </c>
      <c r="H1387" s="7">
        <v>0.66656075999999997</v>
      </c>
      <c r="L1387" s="57">
        <v>42607</v>
      </c>
      <c r="M1387" s="24" t="str">
        <f>[5]!YBHIST($L$1,L1387,"LMMOAS","sec","")</f>
        <v>E</v>
      </c>
    </row>
    <row r="1388" spans="1:13" x14ac:dyDescent="0.25">
      <c r="A1388" s="57">
        <v>42608</v>
      </c>
      <c r="B1388" s="99">
        <f t="shared" si="24"/>
        <v>0</v>
      </c>
      <c r="C1388" s="28" t="e">
        <f>VLOOKUP(RefiUniverseIOSOASTable[[#This Row],[Date]],G:H,2,0)</f>
        <v>#N/A</v>
      </c>
      <c r="G1388" s="2">
        <v>42570</v>
      </c>
      <c r="H1388" s="7">
        <v>0.70940170000000002</v>
      </c>
      <c r="L1388" s="57">
        <v>42608</v>
      </c>
      <c r="M1388" s="24" t="str">
        <f>[5]!YBHIST($L$1,L1388,"LMMOAS","sec","")</f>
        <v>E</v>
      </c>
    </row>
    <row r="1389" spans="1:13" x14ac:dyDescent="0.25">
      <c r="A1389" s="57">
        <v>42611</v>
      </c>
      <c r="B1389" s="99">
        <f t="shared" si="24"/>
        <v>0</v>
      </c>
      <c r="C1389" s="28" t="e">
        <f>VLOOKUP(RefiUniverseIOSOASTable[[#This Row],[Date]],G:H,2,0)</f>
        <v>#N/A</v>
      </c>
      <c r="G1389" s="2">
        <v>42571</v>
      </c>
      <c r="H1389" s="7">
        <v>0.66935076999999998</v>
      </c>
      <c r="L1389" s="57">
        <v>42611</v>
      </c>
      <c r="M1389" s="24" t="str">
        <f>[5]!YBHIST($L$1,L1389,"LMMOAS","sec","")</f>
        <v>E</v>
      </c>
    </row>
    <row r="1390" spans="1:13" x14ac:dyDescent="0.25">
      <c r="A1390" s="57">
        <v>42612</v>
      </c>
      <c r="B1390" s="99">
        <f t="shared" si="24"/>
        <v>0</v>
      </c>
      <c r="C1390" s="28" t="e">
        <f>VLOOKUP(RefiUniverseIOSOASTable[[#This Row],[Date]],G:H,2,0)</f>
        <v>#N/A</v>
      </c>
      <c r="G1390" s="2">
        <v>42572</v>
      </c>
      <c r="H1390" s="7">
        <v>0.71793845999999995</v>
      </c>
      <c r="L1390" s="57">
        <v>42612</v>
      </c>
      <c r="M1390" s="24" t="str">
        <f>[5]!YBHIST($L$1,L1390,"LMMOAS","sec","")</f>
        <v>E</v>
      </c>
    </row>
    <row r="1391" spans="1:13" x14ac:dyDescent="0.25">
      <c r="A1391" s="57">
        <v>42613</v>
      </c>
      <c r="B1391" s="99">
        <f t="shared" si="24"/>
        <v>0</v>
      </c>
      <c r="C1391" s="28" t="e">
        <f>VLOOKUP(RefiUniverseIOSOASTable[[#This Row],[Date]],G:H,2,0)</f>
        <v>#N/A</v>
      </c>
      <c r="G1391" s="2">
        <v>42573</v>
      </c>
      <c r="H1391" s="7">
        <v>0.71218190999999997</v>
      </c>
      <c r="L1391" s="57">
        <v>42613</v>
      </c>
      <c r="M1391" s="24" t="str">
        <f>[5]!YBHIST($L$1,L1391,"LMMOAS","sec","")</f>
        <v>E</v>
      </c>
    </row>
    <row r="1392" spans="1:13" x14ac:dyDescent="0.25">
      <c r="A1392" s="57">
        <v>42614</v>
      </c>
      <c r="B1392" s="99">
        <f t="shared" si="24"/>
        <v>0</v>
      </c>
      <c r="C1392" s="28" t="e">
        <f>VLOOKUP(RefiUniverseIOSOASTable[[#This Row],[Date]],G:H,2,0)</f>
        <v>#N/A</v>
      </c>
      <c r="G1392" s="2">
        <v>42576</v>
      </c>
      <c r="H1392" s="7">
        <v>0.70939355999999998</v>
      </c>
      <c r="L1392" s="57">
        <v>42614</v>
      </c>
      <c r="M1392" s="24" t="str">
        <f>[5]!YBHIST($L$1,L1392,"LMMOAS","sec","")</f>
        <v>E</v>
      </c>
    </row>
    <row r="1393" spans="1:13" x14ac:dyDescent="0.25">
      <c r="A1393" s="57">
        <v>42615</v>
      </c>
      <c r="B1393" s="99">
        <f t="shared" si="24"/>
        <v>0</v>
      </c>
      <c r="C1393" s="28" t="e">
        <f>VLOOKUP(RefiUniverseIOSOASTable[[#This Row],[Date]],G:H,2,0)</f>
        <v>#N/A</v>
      </c>
      <c r="G1393" s="2">
        <v>42577</v>
      </c>
      <c r="H1393" s="7">
        <v>0.67012950999999998</v>
      </c>
      <c r="L1393" s="57">
        <v>42615</v>
      </c>
      <c r="M1393" s="24" t="str">
        <f>[5]!YBHIST($L$1,L1393,"LMMOAS","sec","")</f>
        <v>E</v>
      </c>
    </row>
    <row r="1394" spans="1:13" x14ac:dyDescent="0.25">
      <c r="A1394" s="57">
        <v>42619</v>
      </c>
      <c r="B1394" s="99">
        <f t="shared" si="24"/>
        <v>0</v>
      </c>
      <c r="C1394" s="28" t="e">
        <f>VLOOKUP(RefiUniverseIOSOASTable[[#This Row],[Date]],G:H,2,0)</f>
        <v>#N/A</v>
      </c>
      <c r="G1394" s="2">
        <v>42578</v>
      </c>
      <c r="H1394" s="7">
        <v>0.71829909000000003</v>
      </c>
      <c r="L1394" s="57">
        <v>42619</v>
      </c>
      <c r="M1394" s="24" t="str">
        <f>[5]!YBHIST($L$1,L1394,"LMMOAS","sec","")</f>
        <v>E</v>
      </c>
    </row>
    <row r="1395" spans="1:13" x14ac:dyDescent="0.25">
      <c r="A1395" s="57">
        <v>42620</v>
      </c>
      <c r="B1395" s="99">
        <f t="shared" si="24"/>
        <v>0</v>
      </c>
      <c r="C1395" s="28" t="e">
        <f>VLOOKUP(RefiUniverseIOSOASTable[[#This Row],[Date]],G:H,2,0)</f>
        <v>#N/A</v>
      </c>
      <c r="G1395" s="2">
        <v>42579</v>
      </c>
      <c r="H1395" s="7">
        <v>0.74142288999999995</v>
      </c>
      <c r="L1395" s="57">
        <v>42620</v>
      </c>
      <c r="M1395" s="24" t="str">
        <f>[5]!YBHIST($L$1,L1395,"LMMOAS","sec","")</f>
        <v>E</v>
      </c>
    </row>
    <row r="1396" spans="1:13" x14ac:dyDescent="0.25">
      <c r="A1396" s="57">
        <v>42621</v>
      </c>
      <c r="B1396" s="99">
        <f t="shared" si="24"/>
        <v>0</v>
      </c>
      <c r="C1396" s="28" t="e">
        <f>VLOOKUP(RefiUniverseIOSOASTable[[#This Row],[Date]],G:H,2,0)</f>
        <v>#N/A</v>
      </c>
      <c r="G1396" s="2">
        <v>42580</v>
      </c>
      <c r="H1396" s="7">
        <v>0.73972179000000005</v>
      </c>
      <c r="L1396" s="57">
        <v>42621</v>
      </c>
      <c r="M1396" s="24" t="str">
        <f>[5]!YBHIST($L$1,L1396,"LMMOAS","sec","")</f>
        <v>E</v>
      </c>
    </row>
    <row r="1397" spans="1:13" x14ac:dyDescent="0.25">
      <c r="A1397" s="57">
        <v>42622</v>
      </c>
      <c r="B1397" s="99">
        <f t="shared" si="24"/>
        <v>0</v>
      </c>
      <c r="C1397" s="28" t="e">
        <f>VLOOKUP(RefiUniverseIOSOASTable[[#This Row],[Date]],G:H,2,0)</f>
        <v>#N/A</v>
      </c>
      <c r="G1397" s="2">
        <v>42582</v>
      </c>
      <c r="H1397" s="7">
        <v>0.76759955000000002</v>
      </c>
      <c r="L1397" s="57">
        <v>42622</v>
      </c>
      <c r="M1397" s="24" t="str">
        <f>[5]!YBHIST($L$1,L1397,"LMMOAS","sec","")</f>
        <v>E</v>
      </c>
    </row>
    <row r="1398" spans="1:13" x14ac:dyDescent="0.25">
      <c r="A1398" s="57">
        <v>42625</v>
      </c>
      <c r="B1398" s="99">
        <f t="shared" si="24"/>
        <v>0</v>
      </c>
      <c r="C1398" s="28" t="e">
        <f>VLOOKUP(RefiUniverseIOSOASTable[[#This Row],[Date]],G:H,2,0)</f>
        <v>#N/A</v>
      </c>
      <c r="G1398" s="2">
        <v>42583</v>
      </c>
      <c r="H1398" s="7">
        <v>0.74991295000000002</v>
      </c>
      <c r="L1398" s="57">
        <v>42625</v>
      </c>
      <c r="M1398" s="24" t="str">
        <f>[5]!YBHIST($L$1,L1398,"LMMOAS","sec","")</f>
        <v>E</v>
      </c>
    </row>
    <row r="1399" spans="1:13" x14ac:dyDescent="0.25">
      <c r="A1399" s="57">
        <v>42626</v>
      </c>
      <c r="B1399" s="99">
        <f t="shared" si="24"/>
        <v>0</v>
      </c>
      <c r="C1399" s="28" t="e">
        <f>VLOOKUP(RefiUniverseIOSOASTable[[#This Row],[Date]],G:H,2,0)</f>
        <v>#N/A</v>
      </c>
      <c r="G1399" s="2">
        <v>42584</v>
      </c>
      <c r="H1399" s="7">
        <v>0.72145946000000005</v>
      </c>
      <c r="L1399" s="57">
        <v>42626</v>
      </c>
      <c r="M1399" s="24" t="str">
        <f>[5]!YBHIST($L$1,L1399,"LMMOAS","sec","")</f>
        <v>E</v>
      </c>
    </row>
    <row r="1400" spans="1:13" x14ac:dyDescent="0.25">
      <c r="A1400" s="57">
        <v>42627</v>
      </c>
      <c r="B1400" s="99">
        <f t="shared" si="24"/>
        <v>0</v>
      </c>
      <c r="C1400" s="28" t="e">
        <f>VLOOKUP(RefiUniverseIOSOASTable[[#This Row],[Date]],G:H,2,0)</f>
        <v>#N/A</v>
      </c>
      <c r="G1400" s="2">
        <v>42585</v>
      </c>
      <c r="H1400" s="7">
        <v>0.72054878</v>
      </c>
      <c r="L1400" s="57">
        <v>42627</v>
      </c>
      <c r="M1400" s="24" t="str">
        <f>[5]!YBHIST($L$1,L1400,"LMMOAS","sec","")</f>
        <v>E</v>
      </c>
    </row>
    <row r="1401" spans="1:13" x14ac:dyDescent="0.25">
      <c r="A1401" s="57">
        <v>42628</v>
      </c>
      <c r="B1401" s="99">
        <f t="shared" si="24"/>
        <v>0</v>
      </c>
      <c r="C1401" s="28" t="e">
        <f>VLOOKUP(RefiUniverseIOSOASTable[[#This Row],[Date]],G:H,2,0)</f>
        <v>#N/A</v>
      </c>
      <c r="G1401" s="2">
        <v>42586</v>
      </c>
      <c r="H1401" s="7">
        <v>0.74613399000000002</v>
      </c>
      <c r="L1401" s="57">
        <v>42628</v>
      </c>
      <c r="M1401" s="24" t="str">
        <f>[5]!YBHIST($L$1,L1401,"LMMOAS","sec","")</f>
        <v>E</v>
      </c>
    </row>
    <row r="1402" spans="1:13" x14ac:dyDescent="0.25">
      <c r="A1402" s="57">
        <v>42629</v>
      </c>
      <c r="B1402" s="99">
        <f t="shared" si="24"/>
        <v>0</v>
      </c>
      <c r="C1402" s="28" t="e">
        <f>VLOOKUP(RefiUniverseIOSOASTable[[#This Row],[Date]],G:H,2,0)</f>
        <v>#N/A</v>
      </c>
      <c r="G1402" s="2">
        <v>42587</v>
      </c>
      <c r="H1402" s="7">
        <v>0.70318579000000003</v>
      </c>
      <c r="L1402" s="57">
        <v>42629</v>
      </c>
      <c r="M1402" s="24" t="str">
        <f>[5]!YBHIST($L$1,L1402,"LMMOAS","sec","")</f>
        <v>E</v>
      </c>
    </row>
    <row r="1403" spans="1:13" x14ac:dyDescent="0.25">
      <c r="A1403" s="57">
        <v>42632</v>
      </c>
      <c r="B1403" s="99">
        <f t="shared" si="24"/>
        <v>0</v>
      </c>
      <c r="C1403" s="28" t="e">
        <f>VLOOKUP(RefiUniverseIOSOASTable[[#This Row],[Date]],G:H,2,0)</f>
        <v>#N/A</v>
      </c>
      <c r="G1403" s="2">
        <v>42590</v>
      </c>
      <c r="H1403" s="7">
        <v>0.70054205999999997</v>
      </c>
      <c r="L1403" s="57">
        <v>42632</v>
      </c>
      <c r="M1403" s="24" t="str">
        <f>[5]!YBHIST($L$1,L1403,"LMMOAS","sec","")</f>
        <v>E</v>
      </c>
    </row>
    <row r="1404" spans="1:13" x14ac:dyDescent="0.25">
      <c r="A1404" s="57">
        <v>42633</v>
      </c>
      <c r="B1404" s="99">
        <f t="shared" si="24"/>
        <v>0</v>
      </c>
      <c r="C1404" s="28" t="e">
        <f>VLOOKUP(RefiUniverseIOSOASTable[[#This Row],[Date]],G:H,2,0)</f>
        <v>#N/A</v>
      </c>
      <c r="G1404" s="2">
        <v>42591</v>
      </c>
      <c r="H1404" s="7">
        <v>0.70945407000000005</v>
      </c>
      <c r="L1404" s="57">
        <v>42633</v>
      </c>
      <c r="M1404" s="24" t="str">
        <f>[5]!YBHIST($L$1,L1404,"LMMOAS","sec","")</f>
        <v>E</v>
      </c>
    </row>
    <row r="1405" spans="1:13" x14ac:dyDescent="0.25">
      <c r="A1405" s="57">
        <v>42634</v>
      </c>
      <c r="B1405" s="99">
        <f t="shared" si="24"/>
        <v>0</v>
      </c>
      <c r="C1405" s="28" t="e">
        <f>VLOOKUP(RefiUniverseIOSOASTable[[#This Row],[Date]],G:H,2,0)</f>
        <v>#N/A</v>
      </c>
      <c r="L1405" s="57">
        <v>42634</v>
      </c>
      <c r="M1405" s="24" t="str">
        <f>[5]!YBHIST($L$1,L1405,"LMMOAS","sec","")</f>
        <v>E</v>
      </c>
    </row>
    <row r="1406" spans="1:13" x14ac:dyDescent="0.25">
      <c r="A1406" s="57">
        <v>42635</v>
      </c>
      <c r="B1406" s="99">
        <f t="shared" si="24"/>
        <v>0</v>
      </c>
      <c r="C1406" s="28" t="e">
        <f>VLOOKUP(RefiUniverseIOSOASTable[[#This Row],[Date]],G:H,2,0)</f>
        <v>#N/A</v>
      </c>
      <c r="L1406" s="57">
        <v>42635</v>
      </c>
      <c r="M1406" s="24" t="str">
        <f>[5]!YBHIST($L$1,L1406,"LMMOAS","sec","")</f>
        <v>E</v>
      </c>
    </row>
    <row r="1407" spans="1:13" x14ac:dyDescent="0.25">
      <c r="A1407" s="57">
        <v>42636</v>
      </c>
      <c r="B1407" s="99">
        <f t="shared" si="24"/>
        <v>0</v>
      </c>
      <c r="C1407" s="28" t="e">
        <f>VLOOKUP(RefiUniverseIOSOASTable[[#This Row],[Date]],G:H,2,0)</f>
        <v>#N/A</v>
      </c>
      <c r="L1407" s="57">
        <v>42636</v>
      </c>
      <c r="M1407" s="24" t="str">
        <f>[5]!YBHIST($L$1,L1407,"LMMOAS","sec","")</f>
        <v>E</v>
      </c>
    </row>
    <row r="1408" spans="1:13" x14ac:dyDescent="0.25">
      <c r="A1408" s="57">
        <v>42639</v>
      </c>
      <c r="B1408" s="99">
        <f t="shared" si="24"/>
        <v>0</v>
      </c>
      <c r="C1408" s="28" t="e">
        <f>VLOOKUP(RefiUniverseIOSOASTable[[#This Row],[Date]],G:H,2,0)</f>
        <v>#N/A</v>
      </c>
      <c r="L1408" s="57">
        <v>42639</v>
      </c>
      <c r="M1408" s="24" t="str">
        <f>[5]!YBHIST($L$1,L1408,"LMMOAS","sec","")</f>
        <v>E</v>
      </c>
    </row>
    <row r="1409" spans="1:13" x14ac:dyDescent="0.25">
      <c r="A1409" s="57">
        <v>42640</v>
      </c>
      <c r="B1409" s="99">
        <f t="shared" si="24"/>
        <v>0</v>
      </c>
      <c r="C1409" s="28" t="e">
        <f>VLOOKUP(RefiUniverseIOSOASTable[[#This Row],[Date]],G:H,2,0)</f>
        <v>#N/A</v>
      </c>
      <c r="L1409" s="57">
        <v>42640</v>
      </c>
      <c r="M1409" s="24" t="str">
        <f>[5]!YBHIST($L$1,L1409,"LMMOAS","sec","")</f>
        <v>E</v>
      </c>
    </row>
    <row r="1410" spans="1:13" x14ac:dyDescent="0.25">
      <c r="A1410" s="57">
        <v>42641</v>
      </c>
      <c r="B1410" s="99">
        <f t="shared" si="24"/>
        <v>0</v>
      </c>
      <c r="C1410" s="28" t="e">
        <f>VLOOKUP(RefiUniverseIOSOASTable[[#This Row],[Date]],G:H,2,0)</f>
        <v>#N/A</v>
      </c>
      <c r="L1410" s="57">
        <v>42641</v>
      </c>
      <c r="M1410" s="24" t="str">
        <f>[5]!YBHIST($L$1,L1410,"LMMOAS","sec","")</f>
        <v>E</v>
      </c>
    </row>
    <row r="1411" spans="1:13" x14ac:dyDescent="0.25">
      <c r="A1411" s="57">
        <v>42642</v>
      </c>
      <c r="B1411" s="99">
        <f t="shared" si="24"/>
        <v>0</v>
      </c>
      <c r="C1411" s="28" t="e">
        <f>VLOOKUP(RefiUniverseIOSOASTable[[#This Row],[Date]],G:H,2,0)</f>
        <v>#N/A</v>
      </c>
      <c r="L1411" s="57">
        <v>42642</v>
      </c>
      <c r="M1411" s="24" t="str">
        <f>[5]!YBHIST($L$1,L1411,"LMMOAS","sec","")</f>
        <v>E</v>
      </c>
    </row>
    <row r="1412" spans="1:13" x14ac:dyDescent="0.25">
      <c r="A1412" s="57">
        <v>42643</v>
      </c>
      <c r="B1412" s="99">
        <f t="shared" si="24"/>
        <v>0</v>
      </c>
      <c r="C1412" s="28" t="e">
        <f>VLOOKUP(RefiUniverseIOSOASTable[[#This Row],[Date]],G:H,2,0)</f>
        <v>#N/A</v>
      </c>
      <c r="L1412" s="57">
        <v>42643</v>
      </c>
      <c r="M1412" s="24" t="str">
        <f>[5]!YBHIST($L$1,L1412,"LMMOAS","sec","")</f>
        <v>E</v>
      </c>
    </row>
    <row r="1413" spans="1:13" x14ac:dyDescent="0.25">
      <c r="A1413" s="57">
        <v>42646</v>
      </c>
      <c r="B1413" s="99">
        <f t="shared" si="24"/>
        <v>0</v>
      </c>
      <c r="C1413" s="28" t="e">
        <f>VLOOKUP(RefiUniverseIOSOASTable[[#This Row],[Date]],G:H,2,0)</f>
        <v>#N/A</v>
      </c>
      <c r="L1413" s="57">
        <v>42646</v>
      </c>
      <c r="M1413" s="24" t="str">
        <f>[5]!YBHIST($L$1,L1413,"LMMOAS","sec","")</f>
        <v>E</v>
      </c>
    </row>
    <row r="1414" spans="1:13" x14ac:dyDescent="0.25">
      <c r="A1414" s="57">
        <v>42647</v>
      </c>
      <c r="B1414" s="99">
        <f t="shared" si="24"/>
        <v>0</v>
      </c>
      <c r="C1414" s="28" t="e">
        <f>VLOOKUP(RefiUniverseIOSOASTable[[#This Row],[Date]],G:H,2,0)</f>
        <v>#N/A</v>
      </c>
      <c r="L1414" s="57">
        <v>42647</v>
      </c>
      <c r="M1414" s="24" t="str">
        <f>[5]!YBHIST($L$1,L1414,"LMMOAS","sec","")</f>
        <v>E</v>
      </c>
    </row>
    <row r="1415" spans="1:13" x14ac:dyDescent="0.25">
      <c r="A1415" s="57">
        <v>42648</v>
      </c>
      <c r="B1415" s="99">
        <f t="shared" si="24"/>
        <v>0</v>
      </c>
      <c r="C1415" s="28" t="e">
        <f>VLOOKUP(RefiUniverseIOSOASTable[[#This Row],[Date]],G:H,2,0)</f>
        <v>#N/A</v>
      </c>
      <c r="L1415" s="57">
        <v>42648</v>
      </c>
      <c r="M1415" s="24" t="str">
        <f>[5]!YBHIST($L$1,L1415,"LMMOAS","sec","")</f>
        <v>E</v>
      </c>
    </row>
    <row r="1416" spans="1:13" x14ac:dyDescent="0.25">
      <c r="A1416" s="57">
        <v>42649</v>
      </c>
      <c r="B1416" s="99">
        <f t="shared" si="24"/>
        <v>0</v>
      </c>
      <c r="C1416" s="28" t="e">
        <f>VLOOKUP(RefiUniverseIOSOASTable[[#This Row],[Date]],G:H,2,0)</f>
        <v>#N/A</v>
      </c>
      <c r="L1416" s="57">
        <v>42649</v>
      </c>
      <c r="M1416" s="24" t="str">
        <f>[5]!YBHIST($L$1,L1416,"LMMOAS","sec","")</f>
        <v>E</v>
      </c>
    </row>
    <row r="1417" spans="1:13" x14ac:dyDescent="0.25">
      <c r="A1417" s="57">
        <v>42650</v>
      </c>
      <c r="B1417" s="99">
        <f t="shared" si="24"/>
        <v>0</v>
      </c>
      <c r="C1417" s="28" t="e">
        <f>VLOOKUP(RefiUniverseIOSOASTable[[#This Row],[Date]],G:H,2,0)</f>
        <v>#N/A</v>
      </c>
      <c r="L1417" s="57">
        <v>42650</v>
      </c>
      <c r="M1417" s="24" t="str">
        <f>[5]!YBHIST($L$1,L1417,"LMMOAS","sec","")</f>
        <v>E</v>
      </c>
    </row>
    <row r="1418" spans="1:13" x14ac:dyDescent="0.25">
      <c r="A1418" s="57">
        <v>42654</v>
      </c>
      <c r="B1418" s="99">
        <f t="shared" si="24"/>
        <v>0</v>
      </c>
      <c r="C1418" s="28" t="e">
        <f>VLOOKUP(RefiUniverseIOSOASTable[[#This Row],[Date]],G:H,2,0)</f>
        <v>#N/A</v>
      </c>
      <c r="L1418" s="57">
        <v>42654</v>
      </c>
      <c r="M1418" s="24" t="str">
        <f>[5]!YBHIST($L$1,L1418,"LMMOAS","sec","")</f>
        <v>E</v>
      </c>
    </row>
    <row r="1419" spans="1:13" x14ac:dyDescent="0.25">
      <c r="A1419" s="57">
        <v>42655</v>
      </c>
      <c r="B1419" s="99">
        <f t="shared" si="24"/>
        <v>0</v>
      </c>
      <c r="C1419" s="28" t="e">
        <f>VLOOKUP(RefiUniverseIOSOASTable[[#This Row],[Date]],G:H,2,0)</f>
        <v>#N/A</v>
      </c>
      <c r="L1419" s="57">
        <v>42655</v>
      </c>
      <c r="M1419" s="24" t="str">
        <f>[5]!YBHIST($L$1,L1419,"LMMOAS","sec","")</f>
        <v>E</v>
      </c>
    </row>
    <row r="1420" spans="1:13" x14ac:dyDescent="0.25">
      <c r="A1420" s="57">
        <v>42656</v>
      </c>
      <c r="B1420" s="99">
        <f t="shared" si="24"/>
        <v>0</v>
      </c>
      <c r="C1420" s="28" t="e">
        <f>VLOOKUP(RefiUniverseIOSOASTable[[#This Row],[Date]],G:H,2,0)</f>
        <v>#N/A</v>
      </c>
      <c r="L1420" s="57">
        <v>42656</v>
      </c>
      <c r="M1420" s="24" t="str">
        <f>[5]!YBHIST($L$1,L1420,"LMMOAS","sec","")</f>
        <v>E</v>
      </c>
    </row>
    <row r="1421" spans="1:13" x14ac:dyDescent="0.25">
      <c r="A1421" s="57">
        <v>42657</v>
      </c>
      <c r="B1421" s="99">
        <f t="shared" si="24"/>
        <v>0</v>
      </c>
      <c r="C1421" s="28" t="e">
        <f>VLOOKUP(RefiUniverseIOSOASTable[[#This Row],[Date]],G:H,2,0)</f>
        <v>#N/A</v>
      </c>
      <c r="L1421" s="57">
        <v>42657</v>
      </c>
      <c r="M1421" s="24" t="str">
        <f>[5]!YBHIST($L$1,L1421,"LMMOAS","sec","")</f>
        <v>E</v>
      </c>
    </row>
    <row r="1422" spans="1:13" x14ac:dyDescent="0.25">
      <c r="A1422" s="57">
        <v>42660</v>
      </c>
      <c r="B1422" s="99">
        <f t="shared" si="24"/>
        <v>0</v>
      </c>
      <c r="C1422" s="28" t="e">
        <f>VLOOKUP(RefiUniverseIOSOASTable[[#This Row],[Date]],G:H,2,0)</f>
        <v>#N/A</v>
      </c>
      <c r="L1422" s="57">
        <v>42660</v>
      </c>
      <c r="M1422" s="24" t="str">
        <f>[5]!YBHIST($L$1,L1422,"LMMOAS","sec","")</f>
        <v>E</v>
      </c>
    </row>
    <row r="1423" spans="1:13" x14ac:dyDescent="0.25">
      <c r="A1423" s="57">
        <v>42661</v>
      </c>
      <c r="B1423" s="99">
        <f t="shared" si="24"/>
        <v>0</v>
      </c>
      <c r="C1423" s="28" t="e">
        <f>VLOOKUP(RefiUniverseIOSOASTable[[#This Row],[Date]],G:H,2,0)</f>
        <v>#N/A</v>
      </c>
      <c r="L1423" s="57">
        <v>42661</v>
      </c>
      <c r="M1423" s="24" t="str">
        <f>[5]!YBHIST($L$1,L1423,"LMMOAS","sec","")</f>
        <v>E</v>
      </c>
    </row>
    <row r="1424" spans="1:13" x14ac:dyDescent="0.25">
      <c r="A1424" s="57">
        <v>42662</v>
      </c>
      <c r="B1424" s="99">
        <f t="shared" si="24"/>
        <v>0</v>
      </c>
      <c r="C1424" s="28" t="e">
        <f>VLOOKUP(RefiUniverseIOSOASTable[[#This Row],[Date]],G:H,2,0)</f>
        <v>#N/A</v>
      </c>
      <c r="L1424" s="57">
        <v>42662</v>
      </c>
      <c r="M1424" s="24" t="str">
        <f>[5]!YBHIST($L$1,L1424,"LMMOAS","sec","")</f>
        <v>E</v>
      </c>
    </row>
    <row r="1425" spans="1:13" x14ac:dyDescent="0.25">
      <c r="A1425" s="57">
        <v>42663</v>
      </c>
      <c r="B1425" s="99">
        <f t="shared" si="24"/>
        <v>0</v>
      </c>
      <c r="C1425" s="28" t="e">
        <f>VLOOKUP(RefiUniverseIOSOASTable[[#This Row],[Date]],G:H,2,0)</f>
        <v>#N/A</v>
      </c>
      <c r="L1425" s="57">
        <v>42663</v>
      </c>
      <c r="M1425" s="24" t="str">
        <f>[5]!YBHIST($L$1,L1425,"LMMOAS","sec","")</f>
        <v>E</v>
      </c>
    </row>
    <row r="1426" spans="1:13" x14ac:dyDescent="0.25">
      <c r="A1426" s="57">
        <v>42664</v>
      </c>
      <c r="B1426" s="99">
        <f t="shared" si="24"/>
        <v>0</v>
      </c>
      <c r="C1426" s="28" t="e">
        <f>VLOOKUP(RefiUniverseIOSOASTable[[#This Row],[Date]],G:H,2,0)</f>
        <v>#N/A</v>
      </c>
      <c r="L1426" s="57">
        <v>42664</v>
      </c>
      <c r="M1426" s="24" t="str">
        <f>[5]!YBHIST($L$1,L1426,"LMMOAS","sec","")</f>
        <v>E</v>
      </c>
    </row>
    <row r="1427" spans="1:13" x14ac:dyDescent="0.25">
      <c r="A1427" s="57">
        <v>42667</v>
      </c>
      <c r="B1427" s="99">
        <f t="shared" si="24"/>
        <v>0</v>
      </c>
      <c r="C1427" s="28" t="e">
        <f>VLOOKUP(RefiUniverseIOSOASTable[[#This Row],[Date]],G:H,2,0)</f>
        <v>#N/A</v>
      </c>
      <c r="L1427" s="57">
        <v>42667</v>
      </c>
      <c r="M1427" s="24" t="str">
        <f>[5]!YBHIST($L$1,L1427,"LMMOAS","sec","")</f>
        <v>E</v>
      </c>
    </row>
    <row r="1428" spans="1:13" x14ac:dyDescent="0.25">
      <c r="A1428" s="57">
        <v>42668</v>
      </c>
      <c r="B1428" s="99">
        <f t="shared" si="24"/>
        <v>0</v>
      </c>
      <c r="C1428" s="28" t="e">
        <f>VLOOKUP(RefiUniverseIOSOASTable[[#This Row],[Date]],G:H,2,0)</f>
        <v>#N/A</v>
      </c>
      <c r="L1428" s="57">
        <v>42668</v>
      </c>
      <c r="M1428" s="24" t="str">
        <f>[5]!YBHIST($L$1,L1428,"LMMOAS","sec","")</f>
        <v>E</v>
      </c>
    </row>
    <row r="1429" spans="1:13" x14ac:dyDescent="0.25">
      <c r="A1429" s="57">
        <v>42669</v>
      </c>
      <c r="B1429" s="99">
        <f t="shared" si="24"/>
        <v>0</v>
      </c>
      <c r="C1429" s="28" t="e">
        <f>VLOOKUP(RefiUniverseIOSOASTable[[#This Row],[Date]],G:H,2,0)</f>
        <v>#N/A</v>
      </c>
      <c r="L1429" s="57">
        <v>42669</v>
      </c>
      <c r="M1429" s="24" t="str">
        <f>[5]!YBHIST($L$1,L1429,"LMMOAS","sec","")</f>
        <v>E</v>
      </c>
    </row>
    <row r="1430" spans="1:13" x14ac:dyDescent="0.25">
      <c r="A1430" s="57">
        <v>42670</v>
      </c>
      <c r="B1430" s="99">
        <f t="shared" si="24"/>
        <v>0</v>
      </c>
      <c r="C1430" s="28" t="e">
        <f>VLOOKUP(RefiUniverseIOSOASTable[[#This Row],[Date]],G:H,2,0)</f>
        <v>#N/A</v>
      </c>
      <c r="L1430" s="57">
        <v>42670</v>
      </c>
      <c r="M1430" s="24" t="str">
        <f>[5]!YBHIST($L$1,L1430,"LMMOAS","sec","")</f>
        <v>E</v>
      </c>
    </row>
    <row r="1431" spans="1:13" x14ac:dyDescent="0.25">
      <c r="A1431" s="57">
        <v>42671</v>
      </c>
      <c r="B1431" s="99">
        <f t="shared" si="24"/>
        <v>0</v>
      </c>
      <c r="C1431" s="28" t="e">
        <f>VLOOKUP(RefiUniverseIOSOASTable[[#This Row],[Date]],G:H,2,0)</f>
        <v>#N/A</v>
      </c>
      <c r="L1431" s="57">
        <v>42671</v>
      </c>
      <c r="M1431" s="24" t="str">
        <f>[5]!YBHIST($L$1,L1431,"LMMOAS","sec","")</f>
        <v>E</v>
      </c>
    </row>
    <row r="1432" spans="1:13" x14ac:dyDescent="0.25">
      <c r="A1432" s="57">
        <v>42674</v>
      </c>
      <c r="B1432" s="99">
        <f t="shared" ref="B1432:B1495" si="25">VLOOKUP(A1432,L:N,3,0)</f>
        <v>0</v>
      </c>
      <c r="C1432" s="28" t="e">
        <f>VLOOKUP(RefiUniverseIOSOASTable[[#This Row],[Date]],G:H,2,0)</f>
        <v>#N/A</v>
      </c>
      <c r="L1432" s="57">
        <v>42674</v>
      </c>
      <c r="M1432" s="24" t="str">
        <f>[5]!YBHIST($L$1,L1432,"LMMOAS","sec","")</f>
        <v>E</v>
      </c>
    </row>
    <row r="1433" spans="1:13" x14ac:dyDescent="0.25">
      <c r="A1433" s="57">
        <v>42675</v>
      </c>
      <c r="B1433" s="99">
        <f t="shared" si="25"/>
        <v>0</v>
      </c>
      <c r="C1433" s="28" t="e">
        <f>VLOOKUP(RefiUniverseIOSOASTable[[#This Row],[Date]],G:H,2,0)</f>
        <v>#N/A</v>
      </c>
      <c r="L1433" s="57">
        <v>42675</v>
      </c>
      <c r="M1433" s="24" t="str">
        <f>[5]!YBHIST($L$1,L1433,"LMMOAS","sec","")</f>
        <v>E</v>
      </c>
    </row>
    <row r="1434" spans="1:13" x14ac:dyDescent="0.25">
      <c r="A1434" s="57">
        <v>42676</v>
      </c>
      <c r="B1434" s="99">
        <f t="shared" si="25"/>
        <v>0</v>
      </c>
      <c r="C1434" s="28" t="e">
        <f>VLOOKUP(RefiUniverseIOSOASTable[[#This Row],[Date]],G:H,2,0)</f>
        <v>#N/A</v>
      </c>
      <c r="L1434" s="57">
        <v>42676</v>
      </c>
      <c r="M1434" s="24" t="str">
        <f>[5]!YBHIST($L$1,L1434,"LMMOAS","sec","")</f>
        <v>E</v>
      </c>
    </row>
    <row r="1435" spans="1:13" x14ac:dyDescent="0.25">
      <c r="A1435" s="57">
        <v>42677</v>
      </c>
      <c r="B1435" s="99">
        <f t="shared" si="25"/>
        <v>0</v>
      </c>
      <c r="C1435" s="28" t="e">
        <f>VLOOKUP(RefiUniverseIOSOASTable[[#This Row],[Date]],G:H,2,0)</f>
        <v>#N/A</v>
      </c>
      <c r="L1435" s="57">
        <v>42677</v>
      </c>
      <c r="M1435" s="24" t="str">
        <f>[5]!YBHIST($L$1,L1435,"LMMOAS","sec","")</f>
        <v>E</v>
      </c>
    </row>
    <row r="1436" spans="1:13" x14ac:dyDescent="0.25">
      <c r="A1436" s="57">
        <v>42678</v>
      </c>
      <c r="B1436" s="99">
        <f t="shared" si="25"/>
        <v>0</v>
      </c>
      <c r="C1436" s="28" t="e">
        <f>VLOOKUP(RefiUniverseIOSOASTable[[#This Row],[Date]],G:H,2,0)</f>
        <v>#N/A</v>
      </c>
      <c r="L1436" s="57">
        <v>42678</v>
      </c>
      <c r="M1436" s="24" t="str">
        <f>[5]!YBHIST($L$1,L1436,"LMMOAS","sec","")</f>
        <v>E</v>
      </c>
    </row>
    <row r="1437" spans="1:13" x14ac:dyDescent="0.25">
      <c r="A1437" s="57">
        <v>42681</v>
      </c>
      <c r="B1437" s="99">
        <f t="shared" si="25"/>
        <v>0</v>
      </c>
      <c r="C1437" s="28" t="e">
        <f>VLOOKUP(RefiUniverseIOSOASTable[[#This Row],[Date]],G:H,2,0)</f>
        <v>#N/A</v>
      </c>
      <c r="L1437" s="57">
        <v>42681</v>
      </c>
      <c r="M1437" s="24" t="str">
        <f>[5]!YBHIST($L$1,L1437,"LMMOAS","sec","")</f>
        <v>E</v>
      </c>
    </row>
    <row r="1438" spans="1:13" x14ac:dyDescent="0.25">
      <c r="A1438" s="57">
        <v>42682</v>
      </c>
      <c r="B1438" s="99">
        <f t="shared" si="25"/>
        <v>0</v>
      </c>
      <c r="C1438" s="28" t="e">
        <f>VLOOKUP(RefiUniverseIOSOASTable[[#This Row],[Date]],G:H,2,0)</f>
        <v>#N/A</v>
      </c>
      <c r="L1438" s="57">
        <v>42682</v>
      </c>
      <c r="M1438" s="24" t="str">
        <f>[5]!YBHIST($L$1,L1438,"LMMOAS","sec","")</f>
        <v>E</v>
      </c>
    </row>
    <row r="1439" spans="1:13" x14ac:dyDescent="0.25">
      <c r="A1439" s="57">
        <v>42683</v>
      </c>
      <c r="B1439" s="99">
        <f t="shared" si="25"/>
        <v>0</v>
      </c>
      <c r="C1439" s="28" t="e">
        <f>VLOOKUP(RefiUniverseIOSOASTable[[#This Row],[Date]],G:H,2,0)</f>
        <v>#N/A</v>
      </c>
      <c r="L1439" s="57">
        <v>42683</v>
      </c>
      <c r="M1439" s="24" t="str">
        <f>[5]!YBHIST($L$1,L1439,"LMMOAS","sec","")</f>
        <v>E</v>
      </c>
    </row>
    <row r="1440" spans="1:13" x14ac:dyDescent="0.25">
      <c r="A1440" s="57">
        <v>42684</v>
      </c>
      <c r="B1440" s="99">
        <f t="shared" si="25"/>
        <v>0</v>
      </c>
      <c r="C1440" s="28" t="e">
        <f>VLOOKUP(RefiUniverseIOSOASTable[[#This Row],[Date]],G:H,2,0)</f>
        <v>#N/A</v>
      </c>
      <c r="L1440" s="57">
        <v>42684</v>
      </c>
      <c r="M1440" s="24" t="str">
        <f>[5]!YBHIST($L$1,L1440,"LMMOAS","sec","")</f>
        <v>E</v>
      </c>
    </row>
    <row r="1441" spans="1:13" x14ac:dyDescent="0.25">
      <c r="A1441" s="57">
        <v>42688</v>
      </c>
      <c r="B1441" s="99">
        <f t="shared" si="25"/>
        <v>0</v>
      </c>
      <c r="C1441" s="28" t="e">
        <f>VLOOKUP(RefiUniverseIOSOASTable[[#This Row],[Date]],G:H,2,0)</f>
        <v>#N/A</v>
      </c>
      <c r="L1441" s="57">
        <v>42688</v>
      </c>
      <c r="M1441" s="24" t="str">
        <f>[5]!YBHIST($L$1,L1441,"LMMOAS","sec","")</f>
        <v>E</v>
      </c>
    </row>
    <row r="1442" spans="1:13" x14ac:dyDescent="0.25">
      <c r="A1442" s="57">
        <v>42689</v>
      </c>
      <c r="B1442" s="99">
        <f t="shared" si="25"/>
        <v>0</v>
      </c>
      <c r="C1442" s="28" t="e">
        <f>VLOOKUP(RefiUniverseIOSOASTable[[#This Row],[Date]],G:H,2,0)</f>
        <v>#N/A</v>
      </c>
      <c r="L1442" s="57">
        <v>42689</v>
      </c>
      <c r="M1442" s="24" t="str">
        <f>[5]!YBHIST($L$1,L1442,"LMMOAS","sec","")</f>
        <v>E</v>
      </c>
    </row>
    <row r="1443" spans="1:13" x14ac:dyDescent="0.25">
      <c r="A1443" s="57">
        <v>42690</v>
      </c>
      <c r="B1443" s="99">
        <f t="shared" si="25"/>
        <v>0</v>
      </c>
      <c r="C1443" s="28" t="e">
        <f>VLOOKUP(RefiUniverseIOSOASTable[[#This Row],[Date]],G:H,2,0)</f>
        <v>#N/A</v>
      </c>
      <c r="L1443" s="57">
        <v>42690</v>
      </c>
      <c r="M1443" s="24" t="str">
        <f>[5]!YBHIST($L$1,L1443,"LMMOAS","sec","")</f>
        <v>E</v>
      </c>
    </row>
    <row r="1444" spans="1:13" x14ac:dyDescent="0.25">
      <c r="A1444" s="57">
        <v>42691</v>
      </c>
      <c r="B1444" s="99">
        <f t="shared" si="25"/>
        <v>0</v>
      </c>
      <c r="C1444" s="28" t="e">
        <f>VLOOKUP(RefiUniverseIOSOASTable[[#This Row],[Date]],G:H,2,0)</f>
        <v>#N/A</v>
      </c>
      <c r="L1444" s="57">
        <v>42691</v>
      </c>
      <c r="M1444" s="24" t="str">
        <f>[5]!YBHIST($L$1,L1444,"LMMOAS","sec","")</f>
        <v>E</v>
      </c>
    </row>
    <row r="1445" spans="1:13" x14ac:dyDescent="0.25">
      <c r="A1445" s="57">
        <v>42692</v>
      </c>
      <c r="B1445" s="99">
        <f t="shared" si="25"/>
        <v>0</v>
      </c>
      <c r="C1445" s="28" t="e">
        <f>VLOOKUP(RefiUniverseIOSOASTable[[#This Row],[Date]],G:H,2,0)</f>
        <v>#N/A</v>
      </c>
      <c r="L1445" s="57">
        <v>42692</v>
      </c>
      <c r="M1445" s="24" t="str">
        <f>[5]!YBHIST($L$1,L1445,"LMMOAS","sec","")</f>
        <v>E</v>
      </c>
    </row>
    <row r="1446" spans="1:13" x14ac:dyDescent="0.25">
      <c r="A1446" s="57">
        <v>42695</v>
      </c>
      <c r="B1446" s="99">
        <f t="shared" si="25"/>
        <v>0</v>
      </c>
      <c r="C1446" s="28" t="e">
        <f>VLOOKUP(RefiUniverseIOSOASTable[[#This Row],[Date]],G:H,2,0)</f>
        <v>#N/A</v>
      </c>
      <c r="L1446" s="57">
        <v>42695</v>
      </c>
      <c r="M1446" s="24" t="str">
        <f>[5]!YBHIST($L$1,L1446,"LMMOAS","sec","")</f>
        <v>E</v>
      </c>
    </row>
    <row r="1447" spans="1:13" x14ac:dyDescent="0.25">
      <c r="A1447" s="57">
        <v>42696</v>
      </c>
      <c r="B1447" s="99">
        <f t="shared" si="25"/>
        <v>0</v>
      </c>
      <c r="C1447" s="28" t="e">
        <f>VLOOKUP(RefiUniverseIOSOASTable[[#This Row],[Date]],G:H,2,0)</f>
        <v>#N/A</v>
      </c>
      <c r="L1447" s="57">
        <v>42696</v>
      </c>
      <c r="M1447" s="24" t="str">
        <f>[5]!YBHIST($L$1,L1447,"LMMOAS","sec","")</f>
        <v>E</v>
      </c>
    </row>
    <row r="1448" spans="1:13" x14ac:dyDescent="0.25">
      <c r="A1448" s="57">
        <v>42697</v>
      </c>
      <c r="B1448" s="99">
        <f t="shared" si="25"/>
        <v>0</v>
      </c>
      <c r="C1448" s="28" t="e">
        <f>VLOOKUP(RefiUniverseIOSOASTable[[#This Row],[Date]],G:H,2,0)</f>
        <v>#N/A</v>
      </c>
      <c r="L1448" s="57">
        <v>42697</v>
      </c>
      <c r="M1448" s="24" t="str">
        <f>[5]!YBHIST($L$1,L1448,"LMMOAS","sec","")</f>
        <v>E</v>
      </c>
    </row>
    <row r="1449" spans="1:13" x14ac:dyDescent="0.25">
      <c r="A1449" s="57">
        <v>42699</v>
      </c>
      <c r="B1449" s="99">
        <f t="shared" si="25"/>
        <v>0</v>
      </c>
      <c r="C1449" s="28" t="e">
        <f>VLOOKUP(RefiUniverseIOSOASTable[[#This Row],[Date]],G:H,2,0)</f>
        <v>#N/A</v>
      </c>
      <c r="L1449" s="57">
        <v>42699</v>
      </c>
      <c r="M1449" s="24" t="str">
        <f>[5]!YBHIST($L$1,L1449,"LMMOAS","sec","")</f>
        <v>E</v>
      </c>
    </row>
    <row r="1450" spans="1:13" x14ac:dyDescent="0.25">
      <c r="A1450" s="57">
        <v>42702</v>
      </c>
      <c r="B1450" s="99">
        <f t="shared" si="25"/>
        <v>0</v>
      </c>
      <c r="C1450" s="28" t="e">
        <f>VLOOKUP(RefiUniverseIOSOASTable[[#This Row],[Date]],G:H,2,0)</f>
        <v>#N/A</v>
      </c>
      <c r="L1450" s="57">
        <v>42702</v>
      </c>
      <c r="M1450" s="24" t="str">
        <f>[5]!YBHIST($L$1,L1450,"LMMOAS","sec","")</f>
        <v>E</v>
      </c>
    </row>
    <row r="1451" spans="1:13" x14ac:dyDescent="0.25">
      <c r="A1451" s="57">
        <v>42703</v>
      </c>
      <c r="B1451" s="99">
        <f t="shared" si="25"/>
        <v>0</v>
      </c>
      <c r="C1451" s="28" t="e">
        <f>VLOOKUP(RefiUniverseIOSOASTable[[#This Row],[Date]],G:H,2,0)</f>
        <v>#N/A</v>
      </c>
      <c r="L1451" s="57">
        <v>42703</v>
      </c>
      <c r="M1451" s="24" t="str">
        <f>[5]!YBHIST($L$1,L1451,"LMMOAS","sec","")</f>
        <v>E</v>
      </c>
    </row>
    <row r="1452" spans="1:13" x14ac:dyDescent="0.25">
      <c r="A1452" s="57">
        <v>42704</v>
      </c>
      <c r="B1452" s="99">
        <f t="shared" si="25"/>
        <v>0</v>
      </c>
      <c r="C1452" s="28" t="e">
        <f>VLOOKUP(RefiUniverseIOSOASTable[[#This Row],[Date]],G:H,2,0)</f>
        <v>#N/A</v>
      </c>
      <c r="L1452" s="57">
        <v>42704</v>
      </c>
      <c r="M1452" s="24" t="str">
        <f>[5]!YBHIST($L$1,L1452,"LMMOAS","sec","")</f>
        <v>E</v>
      </c>
    </row>
    <row r="1453" spans="1:13" x14ac:dyDescent="0.25">
      <c r="A1453" s="57">
        <v>42705</v>
      </c>
      <c r="B1453" s="99">
        <f t="shared" si="25"/>
        <v>0</v>
      </c>
      <c r="C1453" s="28" t="e">
        <f>VLOOKUP(RefiUniverseIOSOASTable[[#This Row],[Date]],G:H,2,0)</f>
        <v>#N/A</v>
      </c>
      <c r="L1453" s="57">
        <v>42705</v>
      </c>
      <c r="M1453" s="24" t="str">
        <f>[5]!YBHIST($L$1,L1453,"LMMOAS","sec","")</f>
        <v>E</v>
      </c>
    </row>
    <row r="1454" spans="1:13" x14ac:dyDescent="0.25">
      <c r="A1454" s="57">
        <v>42706</v>
      </c>
      <c r="B1454" s="99">
        <f t="shared" si="25"/>
        <v>0</v>
      </c>
      <c r="C1454" s="28" t="e">
        <f>VLOOKUP(RefiUniverseIOSOASTable[[#This Row],[Date]],G:H,2,0)</f>
        <v>#N/A</v>
      </c>
      <c r="L1454" s="57">
        <v>42706</v>
      </c>
      <c r="M1454" s="24" t="str">
        <f>[5]!YBHIST($L$1,L1454,"LMMOAS","sec","")</f>
        <v>E</v>
      </c>
    </row>
    <row r="1455" spans="1:13" x14ac:dyDescent="0.25">
      <c r="A1455" s="57">
        <v>42709</v>
      </c>
      <c r="B1455" s="99">
        <f t="shared" si="25"/>
        <v>0</v>
      </c>
      <c r="C1455" s="28" t="e">
        <f>VLOOKUP(RefiUniverseIOSOASTable[[#This Row],[Date]],G:H,2,0)</f>
        <v>#N/A</v>
      </c>
      <c r="L1455" s="57">
        <v>42709</v>
      </c>
      <c r="M1455" s="24" t="str">
        <f>[5]!YBHIST($L$1,L1455,"LMMOAS","sec","")</f>
        <v>E</v>
      </c>
    </row>
    <row r="1456" spans="1:13" x14ac:dyDescent="0.25">
      <c r="A1456" s="57">
        <v>42710</v>
      </c>
      <c r="B1456" s="99">
        <f t="shared" si="25"/>
        <v>0</v>
      </c>
      <c r="C1456" s="28" t="e">
        <f>VLOOKUP(RefiUniverseIOSOASTable[[#This Row],[Date]],G:H,2,0)</f>
        <v>#N/A</v>
      </c>
      <c r="L1456" s="57">
        <v>42710</v>
      </c>
      <c r="M1456" s="24" t="str">
        <f>[5]!YBHIST($L$1,L1456,"LMMOAS","sec","")</f>
        <v>E</v>
      </c>
    </row>
    <row r="1457" spans="1:13" x14ac:dyDescent="0.25">
      <c r="A1457" s="57">
        <v>42711</v>
      </c>
      <c r="B1457" s="99">
        <f t="shared" si="25"/>
        <v>0</v>
      </c>
      <c r="C1457" s="28" t="e">
        <f>VLOOKUP(RefiUniverseIOSOASTable[[#This Row],[Date]],G:H,2,0)</f>
        <v>#N/A</v>
      </c>
      <c r="L1457" s="57">
        <v>42711</v>
      </c>
      <c r="M1457" s="24" t="str">
        <f>[5]!YBHIST($L$1,L1457,"LMMOAS","sec","")</f>
        <v>E</v>
      </c>
    </row>
    <row r="1458" spans="1:13" x14ac:dyDescent="0.25">
      <c r="A1458" s="57">
        <v>42712</v>
      </c>
      <c r="B1458" s="99">
        <f t="shared" si="25"/>
        <v>0</v>
      </c>
      <c r="C1458" s="28" t="e">
        <f>VLOOKUP(RefiUniverseIOSOASTable[[#This Row],[Date]],G:H,2,0)</f>
        <v>#N/A</v>
      </c>
      <c r="L1458" s="57">
        <v>42712</v>
      </c>
      <c r="M1458" s="24" t="str">
        <f>[5]!YBHIST($L$1,L1458,"LMMOAS","sec","")</f>
        <v>E</v>
      </c>
    </row>
    <row r="1459" spans="1:13" x14ac:dyDescent="0.25">
      <c r="A1459" s="57">
        <v>42713</v>
      </c>
      <c r="B1459" s="99">
        <f t="shared" si="25"/>
        <v>0</v>
      </c>
      <c r="C1459" s="28" t="e">
        <f>VLOOKUP(RefiUniverseIOSOASTable[[#This Row],[Date]],G:H,2,0)</f>
        <v>#N/A</v>
      </c>
      <c r="L1459" s="57">
        <v>42713</v>
      </c>
      <c r="M1459" s="24" t="str">
        <f>[5]!YBHIST($L$1,L1459,"LMMOAS","sec","")</f>
        <v>E</v>
      </c>
    </row>
    <row r="1460" spans="1:13" x14ac:dyDescent="0.25">
      <c r="A1460" s="57">
        <v>42716</v>
      </c>
      <c r="B1460" s="99">
        <f t="shared" si="25"/>
        <v>0</v>
      </c>
      <c r="C1460" s="28" t="e">
        <f>VLOOKUP(RefiUniverseIOSOASTable[[#This Row],[Date]],G:H,2,0)</f>
        <v>#N/A</v>
      </c>
      <c r="L1460" s="57">
        <v>42716</v>
      </c>
      <c r="M1460" s="24" t="str">
        <f>[5]!YBHIST($L$1,L1460,"LMMOAS","sec","")</f>
        <v>E</v>
      </c>
    </row>
    <row r="1461" spans="1:13" x14ac:dyDescent="0.25">
      <c r="A1461" s="57">
        <v>42717</v>
      </c>
      <c r="B1461" s="99">
        <f t="shared" si="25"/>
        <v>0</v>
      </c>
      <c r="C1461" s="28" t="e">
        <f>VLOOKUP(RefiUniverseIOSOASTable[[#This Row],[Date]],G:H,2,0)</f>
        <v>#N/A</v>
      </c>
      <c r="L1461" s="57">
        <v>42717</v>
      </c>
      <c r="M1461" s="24" t="str">
        <f>[5]!YBHIST($L$1,L1461,"LMMOAS","sec","")</f>
        <v>E</v>
      </c>
    </row>
    <row r="1462" spans="1:13" x14ac:dyDescent="0.25">
      <c r="A1462" s="57">
        <v>42718</v>
      </c>
      <c r="B1462" s="99">
        <f t="shared" si="25"/>
        <v>0</v>
      </c>
      <c r="C1462" s="28" t="e">
        <f>VLOOKUP(RefiUniverseIOSOASTable[[#This Row],[Date]],G:H,2,0)</f>
        <v>#N/A</v>
      </c>
      <c r="L1462" s="57">
        <v>42718</v>
      </c>
      <c r="M1462" s="24" t="str">
        <f>[5]!YBHIST($L$1,L1462,"LMMOAS","sec","")</f>
        <v>E</v>
      </c>
    </row>
    <row r="1463" spans="1:13" x14ac:dyDescent="0.25">
      <c r="A1463" s="57">
        <v>42719</v>
      </c>
      <c r="B1463" s="99">
        <f t="shared" si="25"/>
        <v>0</v>
      </c>
      <c r="C1463" s="28" t="e">
        <f>VLOOKUP(RefiUniverseIOSOASTable[[#This Row],[Date]],G:H,2,0)</f>
        <v>#N/A</v>
      </c>
      <c r="L1463" s="57">
        <v>42719</v>
      </c>
      <c r="M1463" s="24" t="str">
        <f>[5]!YBHIST($L$1,L1463,"LMMOAS","sec","")</f>
        <v>E</v>
      </c>
    </row>
    <row r="1464" spans="1:13" x14ac:dyDescent="0.25">
      <c r="A1464" s="57">
        <v>42720</v>
      </c>
      <c r="B1464" s="99">
        <f t="shared" si="25"/>
        <v>0</v>
      </c>
      <c r="C1464" s="28" t="e">
        <f>VLOOKUP(RefiUniverseIOSOASTable[[#This Row],[Date]],G:H,2,0)</f>
        <v>#N/A</v>
      </c>
      <c r="L1464" s="57">
        <v>42720</v>
      </c>
      <c r="M1464" s="24" t="str">
        <f>[5]!YBHIST($L$1,L1464,"LMMOAS","sec","")</f>
        <v>E</v>
      </c>
    </row>
    <row r="1465" spans="1:13" x14ac:dyDescent="0.25">
      <c r="A1465" s="57">
        <v>42723</v>
      </c>
      <c r="B1465" s="99">
        <f t="shared" si="25"/>
        <v>0</v>
      </c>
      <c r="C1465" s="28" t="e">
        <f>VLOOKUP(RefiUniverseIOSOASTable[[#This Row],[Date]],G:H,2,0)</f>
        <v>#N/A</v>
      </c>
      <c r="L1465" s="57">
        <v>42723</v>
      </c>
      <c r="M1465" s="24" t="str">
        <f>[5]!YBHIST($L$1,L1465,"LMMOAS","sec","")</f>
        <v>E</v>
      </c>
    </row>
    <row r="1466" spans="1:13" x14ac:dyDescent="0.25">
      <c r="A1466" s="57">
        <v>42724</v>
      </c>
      <c r="B1466" s="99">
        <f t="shared" si="25"/>
        <v>0</v>
      </c>
      <c r="C1466" s="28" t="e">
        <f>VLOOKUP(RefiUniverseIOSOASTable[[#This Row],[Date]],G:H,2,0)</f>
        <v>#N/A</v>
      </c>
      <c r="L1466" s="57">
        <v>42724</v>
      </c>
      <c r="M1466" s="24" t="str">
        <f>[5]!YBHIST($L$1,L1466,"LMMOAS","sec","")</f>
        <v>E</v>
      </c>
    </row>
    <row r="1467" spans="1:13" x14ac:dyDescent="0.25">
      <c r="A1467" s="57">
        <v>42725</v>
      </c>
      <c r="B1467" s="99">
        <f t="shared" si="25"/>
        <v>0</v>
      </c>
      <c r="C1467" s="28" t="e">
        <f>VLOOKUP(RefiUniverseIOSOASTable[[#This Row],[Date]],G:H,2,0)</f>
        <v>#N/A</v>
      </c>
      <c r="L1467" s="57">
        <v>42725</v>
      </c>
      <c r="M1467" s="24" t="str">
        <f>[5]!YBHIST($L$1,L1467,"LMMOAS","sec","")</f>
        <v>E</v>
      </c>
    </row>
    <row r="1468" spans="1:13" x14ac:dyDescent="0.25">
      <c r="A1468" s="57">
        <v>42726</v>
      </c>
      <c r="B1468" s="99">
        <f t="shared" si="25"/>
        <v>0</v>
      </c>
      <c r="C1468" s="28" t="e">
        <f>VLOOKUP(RefiUniverseIOSOASTable[[#This Row],[Date]],G:H,2,0)</f>
        <v>#N/A</v>
      </c>
      <c r="L1468" s="57">
        <v>42726</v>
      </c>
      <c r="M1468" s="24" t="str">
        <f>[5]!YBHIST($L$1,L1468,"LMMOAS","sec","")</f>
        <v>E</v>
      </c>
    </row>
    <row r="1469" spans="1:13" x14ac:dyDescent="0.25">
      <c r="A1469" s="57">
        <v>42727</v>
      </c>
      <c r="B1469" s="99">
        <f t="shared" si="25"/>
        <v>0</v>
      </c>
      <c r="C1469" s="28" t="e">
        <f>VLOOKUP(RefiUniverseIOSOASTable[[#This Row],[Date]],G:H,2,0)</f>
        <v>#N/A</v>
      </c>
      <c r="L1469" s="57">
        <v>42727</v>
      </c>
      <c r="M1469" s="24" t="str">
        <f>[5]!YBHIST($L$1,L1469,"LMMOAS","sec","")</f>
        <v>E</v>
      </c>
    </row>
    <row r="1470" spans="1:13" x14ac:dyDescent="0.25">
      <c r="A1470" s="57">
        <v>42731</v>
      </c>
      <c r="B1470" s="99">
        <f t="shared" si="25"/>
        <v>0</v>
      </c>
      <c r="C1470" s="28" t="e">
        <f>VLOOKUP(RefiUniverseIOSOASTable[[#This Row],[Date]],G:H,2,0)</f>
        <v>#N/A</v>
      </c>
      <c r="L1470" s="57">
        <v>42731</v>
      </c>
      <c r="M1470" s="24" t="str">
        <f>[5]!YBHIST($L$1,L1470,"LMMOAS","sec","")</f>
        <v>E</v>
      </c>
    </row>
    <row r="1471" spans="1:13" x14ac:dyDescent="0.25">
      <c r="A1471" s="57">
        <v>42732</v>
      </c>
      <c r="B1471" s="99">
        <f t="shared" si="25"/>
        <v>0</v>
      </c>
      <c r="C1471" s="28" t="e">
        <f>VLOOKUP(RefiUniverseIOSOASTable[[#This Row],[Date]],G:H,2,0)</f>
        <v>#N/A</v>
      </c>
      <c r="L1471" s="57">
        <v>42732</v>
      </c>
      <c r="M1471" s="24" t="str">
        <f>[5]!YBHIST($L$1,L1471,"LMMOAS","sec","")</f>
        <v>E</v>
      </c>
    </row>
    <row r="1472" spans="1:13" x14ac:dyDescent="0.25">
      <c r="A1472" s="57">
        <v>42733</v>
      </c>
      <c r="B1472" s="99">
        <f t="shared" si="25"/>
        <v>0</v>
      </c>
      <c r="C1472" s="28" t="e">
        <f>VLOOKUP(RefiUniverseIOSOASTable[[#This Row],[Date]],G:H,2,0)</f>
        <v>#N/A</v>
      </c>
      <c r="L1472" s="57">
        <v>42733</v>
      </c>
      <c r="M1472" s="24" t="str">
        <f>[5]!YBHIST($L$1,L1472,"LMMOAS","sec","")</f>
        <v>E</v>
      </c>
    </row>
    <row r="1473" spans="1:13" x14ac:dyDescent="0.25">
      <c r="A1473" s="57">
        <v>42734</v>
      </c>
      <c r="B1473" s="99">
        <f t="shared" si="25"/>
        <v>0</v>
      </c>
      <c r="C1473" s="28" t="e">
        <f>VLOOKUP(RefiUniverseIOSOASTable[[#This Row],[Date]],G:H,2,0)</f>
        <v>#N/A</v>
      </c>
      <c r="L1473" s="57">
        <v>42734</v>
      </c>
      <c r="M1473" s="24" t="str">
        <f>[5]!YBHIST($L$1,L1473,"LMMOAS","sec","")</f>
        <v>E</v>
      </c>
    </row>
    <row r="1474" spans="1:13" x14ac:dyDescent="0.25">
      <c r="A1474" s="57">
        <v>42738</v>
      </c>
      <c r="B1474" s="99">
        <f t="shared" si="25"/>
        <v>0</v>
      </c>
      <c r="C1474" s="28" t="e">
        <f>VLOOKUP(RefiUniverseIOSOASTable[[#This Row],[Date]],G:H,2,0)</f>
        <v>#N/A</v>
      </c>
      <c r="L1474" s="57">
        <v>42738</v>
      </c>
      <c r="M1474" s="24" t="str">
        <f>[5]!YBHIST($L$1,L1474,"LMMOAS","sec","")</f>
        <v>E</v>
      </c>
    </row>
    <row r="1475" spans="1:13" x14ac:dyDescent="0.25">
      <c r="A1475" s="57">
        <v>42739</v>
      </c>
      <c r="B1475" s="99">
        <f t="shared" si="25"/>
        <v>0</v>
      </c>
      <c r="C1475" s="28" t="e">
        <f>VLOOKUP(RefiUniverseIOSOASTable[[#This Row],[Date]],G:H,2,0)</f>
        <v>#N/A</v>
      </c>
      <c r="L1475" s="57">
        <v>42739</v>
      </c>
      <c r="M1475" s="24" t="str">
        <f>[5]!YBHIST($L$1,L1475,"LMMOAS","sec","")</f>
        <v>E</v>
      </c>
    </row>
    <row r="1476" spans="1:13" x14ac:dyDescent="0.25">
      <c r="A1476" s="57">
        <v>42740</v>
      </c>
      <c r="B1476" s="99">
        <f t="shared" si="25"/>
        <v>0</v>
      </c>
      <c r="C1476" s="28" t="e">
        <f>VLOOKUP(RefiUniverseIOSOASTable[[#This Row],[Date]],G:H,2,0)</f>
        <v>#N/A</v>
      </c>
      <c r="L1476" s="57">
        <v>42740</v>
      </c>
      <c r="M1476" s="24" t="str">
        <f>[5]!YBHIST($L$1,L1476,"LMMOAS","sec","")</f>
        <v>E</v>
      </c>
    </row>
    <row r="1477" spans="1:13" x14ac:dyDescent="0.25">
      <c r="A1477" s="57">
        <v>42741</v>
      </c>
      <c r="B1477" s="99">
        <f t="shared" si="25"/>
        <v>0</v>
      </c>
      <c r="C1477" s="28" t="e">
        <f>VLOOKUP(RefiUniverseIOSOASTable[[#This Row],[Date]],G:H,2,0)</f>
        <v>#N/A</v>
      </c>
      <c r="L1477" s="57">
        <v>42741</v>
      </c>
      <c r="M1477" s="24" t="str">
        <f>[5]!YBHIST($L$1,L1477,"LMMOAS","sec","")</f>
        <v>E</v>
      </c>
    </row>
    <row r="1478" spans="1:13" x14ac:dyDescent="0.25">
      <c r="A1478" s="57">
        <v>42744</v>
      </c>
      <c r="B1478" s="99">
        <f t="shared" si="25"/>
        <v>0</v>
      </c>
      <c r="C1478" s="28" t="e">
        <f>VLOOKUP(RefiUniverseIOSOASTable[[#This Row],[Date]],G:H,2,0)</f>
        <v>#N/A</v>
      </c>
      <c r="L1478" s="57">
        <v>42744</v>
      </c>
      <c r="M1478" s="24" t="str">
        <f>[5]!YBHIST($L$1,L1478,"LMMOAS","sec","")</f>
        <v>E</v>
      </c>
    </row>
    <row r="1479" spans="1:13" x14ac:dyDescent="0.25">
      <c r="A1479" s="57">
        <v>42745</v>
      </c>
      <c r="B1479" s="99">
        <f t="shared" si="25"/>
        <v>0</v>
      </c>
      <c r="C1479" s="28" t="e">
        <f>VLOOKUP(RefiUniverseIOSOASTable[[#This Row],[Date]],G:H,2,0)</f>
        <v>#N/A</v>
      </c>
      <c r="L1479" s="57">
        <v>42745</v>
      </c>
      <c r="M1479" s="24" t="str">
        <f>[5]!YBHIST($L$1,L1479,"LMMOAS","sec","")</f>
        <v>E</v>
      </c>
    </row>
    <row r="1480" spans="1:13" x14ac:dyDescent="0.25">
      <c r="A1480" s="57">
        <v>42746</v>
      </c>
      <c r="B1480" s="99">
        <f t="shared" si="25"/>
        <v>0</v>
      </c>
      <c r="C1480" s="28" t="e">
        <f>VLOOKUP(RefiUniverseIOSOASTable[[#This Row],[Date]],G:H,2,0)</f>
        <v>#N/A</v>
      </c>
      <c r="L1480" s="57">
        <v>42746</v>
      </c>
      <c r="M1480" s="24" t="str">
        <f>[5]!YBHIST($L$1,L1480,"LMMOAS","sec","")</f>
        <v>E</v>
      </c>
    </row>
    <row r="1481" spans="1:13" x14ac:dyDescent="0.25">
      <c r="A1481" s="57">
        <v>42747</v>
      </c>
      <c r="B1481" s="99">
        <f t="shared" si="25"/>
        <v>0</v>
      </c>
      <c r="C1481" s="28" t="e">
        <f>VLOOKUP(RefiUniverseIOSOASTable[[#This Row],[Date]],G:H,2,0)</f>
        <v>#N/A</v>
      </c>
      <c r="L1481" s="57">
        <v>42747</v>
      </c>
      <c r="M1481" s="24" t="str">
        <f>[5]!YBHIST($L$1,L1481,"LMMOAS","sec","")</f>
        <v>E</v>
      </c>
    </row>
    <row r="1482" spans="1:13" x14ac:dyDescent="0.25">
      <c r="A1482" s="57">
        <v>42748</v>
      </c>
      <c r="B1482" s="99">
        <f t="shared" si="25"/>
        <v>0</v>
      </c>
      <c r="C1482" s="28" t="e">
        <f>VLOOKUP(RefiUniverseIOSOASTable[[#This Row],[Date]],G:H,2,0)</f>
        <v>#N/A</v>
      </c>
      <c r="L1482" s="57">
        <v>42748</v>
      </c>
      <c r="M1482" s="24" t="str">
        <f>[5]!YBHIST($L$1,L1482,"LMMOAS","sec","")</f>
        <v>E</v>
      </c>
    </row>
    <row r="1483" spans="1:13" x14ac:dyDescent="0.25">
      <c r="A1483" s="57">
        <v>42752</v>
      </c>
      <c r="B1483" s="99">
        <f t="shared" si="25"/>
        <v>0</v>
      </c>
      <c r="C1483" s="28" t="e">
        <f>VLOOKUP(RefiUniverseIOSOASTable[[#This Row],[Date]],G:H,2,0)</f>
        <v>#N/A</v>
      </c>
      <c r="L1483" s="57">
        <v>42752</v>
      </c>
      <c r="M1483" s="24" t="str">
        <f>[5]!YBHIST($L$1,L1483,"LMMOAS","sec","")</f>
        <v>E</v>
      </c>
    </row>
    <row r="1484" spans="1:13" x14ac:dyDescent="0.25">
      <c r="A1484" s="57">
        <v>42753</v>
      </c>
      <c r="B1484" s="99">
        <f t="shared" si="25"/>
        <v>0</v>
      </c>
      <c r="C1484" s="28" t="e">
        <f>VLOOKUP(RefiUniverseIOSOASTable[[#This Row],[Date]],G:H,2,0)</f>
        <v>#N/A</v>
      </c>
      <c r="L1484" s="57">
        <v>42753</v>
      </c>
      <c r="M1484" s="24" t="str">
        <f>[5]!YBHIST($L$1,L1484,"LMMOAS","sec","")</f>
        <v>E</v>
      </c>
    </row>
    <row r="1485" spans="1:13" x14ac:dyDescent="0.25">
      <c r="A1485" s="57">
        <v>42754</v>
      </c>
      <c r="B1485" s="99">
        <f t="shared" si="25"/>
        <v>0</v>
      </c>
      <c r="C1485" s="28" t="e">
        <f>VLOOKUP(RefiUniverseIOSOASTable[[#This Row],[Date]],G:H,2,0)</f>
        <v>#N/A</v>
      </c>
      <c r="L1485" s="57">
        <v>42754</v>
      </c>
      <c r="M1485" s="24" t="str">
        <f>[5]!YBHIST($L$1,L1485,"LMMOAS","sec","")</f>
        <v>E</v>
      </c>
    </row>
    <row r="1486" spans="1:13" x14ac:dyDescent="0.25">
      <c r="A1486" s="57">
        <v>42755</v>
      </c>
      <c r="B1486" s="99">
        <f t="shared" si="25"/>
        <v>0</v>
      </c>
      <c r="C1486" s="28" t="e">
        <f>VLOOKUP(RefiUniverseIOSOASTable[[#This Row],[Date]],G:H,2,0)</f>
        <v>#N/A</v>
      </c>
      <c r="L1486" s="57">
        <v>42755</v>
      </c>
      <c r="M1486" s="24" t="str">
        <f>[5]!YBHIST($L$1,L1486,"LMMOAS","sec","")</f>
        <v>E</v>
      </c>
    </row>
    <row r="1487" spans="1:13" x14ac:dyDescent="0.25">
      <c r="A1487" s="57">
        <v>42758</v>
      </c>
      <c r="B1487" s="99">
        <f t="shared" si="25"/>
        <v>0</v>
      </c>
      <c r="C1487" s="28" t="e">
        <f>VLOOKUP(RefiUniverseIOSOASTable[[#This Row],[Date]],G:H,2,0)</f>
        <v>#N/A</v>
      </c>
      <c r="L1487" s="57">
        <v>42758</v>
      </c>
      <c r="M1487" s="24" t="str">
        <f>[5]!YBHIST($L$1,L1487,"LMMOAS","sec","")</f>
        <v>E</v>
      </c>
    </row>
    <row r="1488" spans="1:13" x14ac:dyDescent="0.25">
      <c r="A1488" s="57">
        <v>42759</v>
      </c>
      <c r="B1488" s="99">
        <f t="shared" si="25"/>
        <v>0</v>
      </c>
      <c r="C1488" s="28" t="e">
        <f>VLOOKUP(RefiUniverseIOSOASTable[[#This Row],[Date]],G:H,2,0)</f>
        <v>#N/A</v>
      </c>
      <c r="L1488" s="57">
        <v>42759</v>
      </c>
      <c r="M1488" s="24" t="str">
        <f>[5]!YBHIST($L$1,L1488,"LMMOAS","sec","")</f>
        <v>E</v>
      </c>
    </row>
    <row r="1489" spans="1:13" x14ac:dyDescent="0.25">
      <c r="A1489" s="57">
        <v>42760</v>
      </c>
      <c r="B1489" s="99">
        <f t="shared" si="25"/>
        <v>0</v>
      </c>
      <c r="C1489" s="28" t="e">
        <f>VLOOKUP(RefiUniverseIOSOASTable[[#This Row],[Date]],G:H,2,0)</f>
        <v>#N/A</v>
      </c>
      <c r="L1489" s="57">
        <v>42760</v>
      </c>
      <c r="M1489" s="24" t="str">
        <f>[5]!YBHIST($L$1,L1489,"LMMOAS","sec","")</f>
        <v>E</v>
      </c>
    </row>
    <row r="1490" spans="1:13" x14ac:dyDescent="0.25">
      <c r="A1490" s="57">
        <v>42761</v>
      </c>
      <c r="B1490" s="99">
        <f t="shared" si="25"/>
        <v>0</v>
      </c>
      <c r="C1490" s="28" t="e">
        <f>VLOOKUP(RefiUniverseIOSOASTable[[#This Row],[Date]],G:H,2,0)</f>
        <v>#N/A</v>
      </c>
      <c r="L1490" s="57">
        <v>42761</v>
      </c>
      <c r="M1490" s="24" t="str">
        <f>[5]!YBHIST($L$1,L1490,"LMMOAS","sec","")</f>
        <v>E</v>
      </c>
    </row>
    <row r="1491" spans="1:13" x14ac:dyDescent="0.25">
      <c r="A1491" s="57">
        <v>42762</v>
      </c>
      <c r="B1491" s="99">
        <f t="shared" si="25"/>
        <v>0</v>
      </c>
      <c r="C1491" s="28" t="e">
        <f>VLOOKUP(RefiUniverseIOSOASTable[[#This Row],[Date]],G:H,2,0)</f>
        <v>#N/A</v>
      </c>
      <c r="L1491" s="57">
        <v>42762</v>
      </c>
      <c r="M1491" s="24" t="str">
        <f>[5]!YBHIST($L$1,L1491,"LMMOAS","sec","")</f>
        <v>E</v>
      </c>
    </row>
    <row r="1492" spans="1:13" x14ac:dyDescent="0.25">
      <c r="A1492" s="57">
        <v>42765</v>
      </c>
      <c r="B1492" s="99">
        <f t="shared" si="25"/>
        <v>0</v>
      </c>
      <c r="C1492" s="28" t="e">
        <f>VLOOKUP(RefiUniverseIOSOASTable[[#This Row],[Date]],G:H,2,0)</f>
        <v>#N/A</v>
      </c>
      <c r="L1492" s="57">
        <v>42765</v>
      </c>
      <c r="M1492" s="24" t="str">
        <f>[5]!YBHIST($L$1,L1492,"LMMOAS","sec","")</f>
        <v>E</v>
      </c>
    </row>
    <row r="1493" spans="1:13" x14ac:dyDescent="0.25">
      <c r="A1493" s="57">
        <v>42766</v>
      </c>
      <c r="B1493" s="99">
        <f t="shared" si="25"/>
        <v>0</v>
      </c>
      <c r="C1493" s="28" t="e">
        <f>VLOOKUP(RefiUniverseIOSOASTable[[#This Row],[Date]],G:H,2,0)</f>
        <v>#N/A</v>
      </c>
      <c r="L1493" s="57">
        <v>42766</v>
      </c>
      <c r="M1493" s="24" t="str">
        <f>[5]!YBHIST($L$1,L1493,"LMMOAS","sec","")</f>
        <v>E</v>
      </c>
    </row>
    <row r="1494" spans="1:13" x14ac:dyDescent="0.25">
      <c r="A1494" s="57">
        <v>42767</v>
      </c>
      <c r="B1494" s="99">
        <f t="shared" si="25"/>
        <v>0</v>
      </c>
      <c r="C1494" s="28" t="e">
        <f>VLOOKUP(RefiUniverseIOSOASTable[[#This Row],[Date]],G:H,2,0)</f>
        <v>#N/A</v>
      </c>
      <c r="L1494" s="57">
        <v>42767</v>
      </c>
      <c r="M1494" s="24" t="str">
        <f>[5]!YBHIST($L$1,L1494,"LMMOAS","sec","")</f>
        <v>E</v>
      </c>
    </row>
    <row r="1495" spans="1:13" x14ac:dyDescent="0.25">
      <c r="A1495" s="57">
        <v>42768</v>
      </c>
      <c r="B1495" s="99">
        <f t="shared" si="25"/>
        <v>0</v>
      </c>
      <c r="C1495" s="28" t="e">
        <f>VLOOKUP(RefiUniverseIOSOASTable[[#This Row],[Date]],G:H,2,0)</f>
        <v>#N/A</v>
      </c>
      <c r="L1495" s="57">
        <v>42768</v>
      </c>
      <c r="M1495" s="24" t="str">
        <f>[5]!YBHIST($L$1,L1495,"LMMOAS","sec","")</f>
        <v>E</v>
      </c>
    </row>
    <row r="1496" spans="1:13" x14ac:dyDescent="0.25">
      <c r="A1496" s="57">
        <v>42769</v>
      </c>
      <c r="B1496" s="99">
        <f t="shared" ref="B1496:B1559" si="26">VLOOKUP(A1496,L:N,3,0)</f>
        <v>0</v>
      </c>
      <c r="C1496" s="28" t="e">
        <f>VLOOKUP(RefiUniverseIOSOASTable[[#This Row],[Date]],G:H,2,0)</f>
        <v>#N/A</v>
      </c>
      <c r="L1496" s="57">
        <v>42769</v>
      </c>
      <c r="M1496" s="24" t="str">
        <f>[5]!YBHIST($L$1,L1496,"LMMOAS","sec","")</f>
        <v>E</v>
      </c>
    </row>
    <row r="1497" spans="1:13" x14ac:dyDescent="0.25">
      <c r="A1497" s="57">
        <v>42772</v>
      </c>
      <c r="B1497" s="99">
        <f t="shared" si="26"/>
        <v>0</v>
      </c>
      <c r="C1497" s="28" t="e">
        <f>VLOOKUP(RefiUniverseIOSOASTable[[#This Row],[Date]],G:H,2,0)</f>
        <v>#N/A</v>
      </c>
      <c r="L1497" s="57">
        <v>42772</v>
      </c>
      <c r="M1497" s="24" t="str">
        <f>[5]!YBHIST($L$1,L1497,"LMMOAS","sec","")</f>
        <v>E</v>
      </c>
    </row>
    <row r="1498" spans="1:13" x14ac:dyDescent="0.25">
      <c r="A1498" s="57">
        <v>42773</v>
      </c>
      <c r="B1498" s="99">
        <f t="shared" si="26"/>
        <v>0</v>
      </c>
      <c r="C1498" s="28" t="e">
        <f>VLOOKUP(RefiUniverseIOSOASTable[[#This Row],[Date]],G:H,2,0)</f>
        <v>#N/A</v>
      </c>
      <c r="L1498" s="57">
        <v>42773</v>
      </c>
      <c r="M1498" s="24" t="str">
        <f>[5]!YBHIST($L$1,L1498,"LMMOAS","sec","")</f>
        <v>E</v>
      </c>
    </row>
    <row r="1499" spans="1:13" x14ac:dyDescent="0.25">
      <c r="A1499" s="57">
        <v>42774</v>
      </c>
      <c r="B1499" s="99">
        <f t="shared" si="26"/>
        <v>0</v>
      </c>
      <c r="C1499" s="28" t="e">
        <f>VLOOKUP(RefiUniverseIOSOASTable[[#This Row],[Date]],G:H,2,0)</f>
        <v>#N/A</v>
      </c>
      <c r="L1499" s="57">
        <v>42774</v>
      </c>
      <c r="M1499" s="24" t="str">
        <f>[5]!YBHIST($L$1,L1499,"LMMOAS","sec","")</f>
        <v>E</v>
      </c>
    </row>
    <row r="1500" spans="1:13" x14ac:dyDescent="0.25">
      <c r="A1500" s="57">
        <v>42775</v>
      </c>
      <c r="B1500" s="99">
        <f t="shared" si="26"/>
        <v>0</v>
      </c>
      <c r="C1500" s="28" t="e">
        <f>VLOOKUP(RefiUniverseIOSOASTable[[#This Row],[Date]],G:H,2,0)</f>
        <v>#N/A</v>
      </c>
      <c r="L1500" s="57">
        <v>42775</v>
      </c>
      <c r="M1500" s="24" t="str">
        <f>[5]!YBHIST($L$1,L1500,"LMMOAS","sec","")</f>
        <v>E</v>
      </c>
    </row>
    <row r="1501" spans="1:13" x14ac:dyDescent="0.25">
      <c r="A1501" s="57">
        <v>42776</v>
      </c>
      <c r="B1501" s="99">
        <f t="shared" si="26"/>
        <v>0</v>
      </c>
      <c r="C1501" s="28" t="e">
        <f>VLOOKUP(RefiUniverseIOSOASTable[[#This Row],[Date]],G:H,2,0)</f>
        <v>#N/A</v>
      </c>
      <c r="L1501" s="57">
        <v>42776</v>
      </c>
      <c r="M1501" s="24" t="str">
        <f>[5]!YBHIST($L$1,L1501,"LMMOAS","sec","")</f>
        <v>E</v>
      </c>
    </row>
    <row r="1502" spans="1:13" x14ac:dyDescent="0.25">
      <c r="A1502" s="57">
        <v>42779</v>
      </c>
      <c r="B1502" s="99">
        <f t="shared" si="26"/>
        <v>0</v>
      </c>
      <c r="C1502" s="28" t="e">
        <f>VLOOKUP(RefiUniverseIOSOASTable[[#This Row],[Date]],G:H,2,0)</f>
        <v>#N/A</v>
      </c>
      <c r="L1502" s="57">
        <v>42779</v>
      </c>
      <c r="M1502" s="24" t="str">
        <f>[5]!YBHIST($L$1,L1502,"LMMOAS","sec","")</f>
        <v>E</v>
      </c>
    </row>
    <row r="1503" spans="1:13" x14ac:dyDescent="0.25">
      <c r="A1503" s="57">
        <v>42780</v>
      </c>
      <c r="B1503" s="99">
        <f t="shared" si="26"/>
        <v>0</v>
      </c>
      <c r="C1503" s="28" t="e">
        <f>VLOOKUP(RefiUniverseIOSOASTable[[#This Row],[Date]],G:H,2,0)</f>
        <v>#N/A</v>
      </c>
      <c r="L1503" s="57">
        <v>42780</v>
      </c>
      <c r="M1503" s="24" t="str">
        <f>[5]!YBHIST($L$1,L1503,"LMMOAS","sec","")</f>
        <v>E</v>
      </c>
    </row>
    <row r="1504" spans="1:13" x14ac:dyDescent="0.25">
      <c r="A1504" s="57">
        <v>42781</v>
      </c>
      <c r="B1504" s="99">
        <f t="shared" si="26"/>
        <v>0</v>
      </c>
      <c r="C1504" s="28" t="e">
        <f>VLOOKUP(RefiUniverseIOSOASTable[[#This Row],[Date]],G:H,2,0)</f>
        <v>#N/A</v>
      </c>
      <c r="L1504" s="57">
        <v>42781</v>
      </c>
      <c r="M1504" s="24" t="str">
        <f>[5]!YBHIST($L$1,L1504,"LMMOAS","sec","")</f>
        <v>E</v>
      </c>
    </row>
    <row r="1505" spans="1:13" x14ac:dyDescent="0.25">
      <c r="A1505" s="57">
        <v>42782</v>
      </c>
      <c r="B1505" s="99">
        <f t="shared" si="26"/>
        <v>0</v>
      </c>
      <c r="C1505" s="28" t="e">
        <f>VLOOKUP(RefiUniverseIOSOASTable[[#This Row],[Date]],G:H,2,0)</f>
        <v>#N/A</v>
      </c>
      <c r="L1505" s="57">
        <v>42782</v>
      </c>
      <c r="M1505" s="24" t="str">
        <f>[5]!YBHIST($L$1,L1505,"LMMOAS","sec","")</f>
        <v>E</v>
      </c>
    </row>
    <row r="1506" spans="1:13" x14ac:dyDescent="0.25">
      <c r="A1506" s="57">
        <v>42783</v>
      </c>
      <c r="B1506" s="99">
        <f t="shared" si="26"/>
        <v>0</v>
      </c>
      <c r="C1506" s="28" t="e">
        <f>VLOOKUP(RefiUniverseIOSOASTable[[#This Row],[Date]],G:H,2,0)</f>
        <v>#N/A</v>
      </c>
      <c r="L1506" s="57">
        <v>42783</v>
      </c>
      <c r="M1506" s="24" t="str">
        <f>[5]!YBHIST($L$1,L1506,"LMMOAS","sec","")</f>
        <v>E</v>
      </c>
    </row>
    <row r="1507" spans="1:13" x14ac:dyDescent="0.25">
      <c r="A1507" s="57">
        <v>42787</v>
      </c>
      <c r="B1507" s="99">
        <f t="shared" si="26"/>
        <v>0</v>
      </c>
      <c r="C1507" s="28" t="e">
        <f>VLOOKUP(RefiUniverseIOSOASTable[[#This Row],[Date]],G:H,2,0)</f>
        <v>#N/A</v>
      </c>
      <c r="L1507" s="57">
        <v>42787</v>
      </c>
      <c r="M1507" s="24" t="str">
        <f>[5]!YBHIST($L$1,L1507,"LMMOAS","sec","")</f>
        <v>E</v>
      </c>
    </row>
    <row r="1508" spans="1:13" x14ac:dyDescent="0.25">
      <c r="A1508" s="57">
        <v>42788</v>
      </c>
      <c r="B1508" s="99">
        <f t="shared" si="26"/>
        <v>0</v>
      </c>
      <c r="C1508" s="28" t="e">
        <f>VLOOKUP(RefiUniverseIOSOASTable[[#This Row],[Date]],G:H,2,0)</f>
        <v>#N/A</v>
      </c>
      <c r="L1508" s="57">
        <v>42788</v>
      </c>
      <c r="M1508" s="24" t="str">
        <f>[5]!YBHIST($L$1,L1508,"LMMOAS","sec","")</f>
        <v>E</v>
      </c>
    </row>
    <row r="1509" spans="1:13" x14ac:dyDescent="0.25">
      <c r="A1509" s="57">
        <v>42789</v>
      </c>
      <c r="B1509" s="99">
        <f t="shared" si="26"/>
        <v>0</v>
      </c>
      <c r="C1509" s="28" t="e">
        <f>VLOOKUP(RefiUniverseIOSOASTable[[#This Row],[Date]],G:H,2,0)</f>
        <v>#N/A</v>
      </c>
      <c r="L1509" s="57">
        <v>42789</v>
      </c>
      <c r="M1509" s="24" t="str">
        <f>[5]!YBHIST($L$1,L1509,"LMMOAS","sec","")</f>
        <v>E</v>
      </c>
    </row>
    <row r="1510" spans="1:13" x14ac:dyDescent="0.25">
      <c r="A1510" s="57">
        <v>42790</v>
      </c>
      <c r="B1510" s="99">
        <f t="shared" si="26"/>
        <v>0</v>
      </c>
      <c r="C1510" s="28" t="e">
        <f>VLOOKUP(RefiUniverseIOSOASTable[[#This Row],[Date]],G:H,2,0)</f>
        <v>#N/A</v>
      </c>
      <c r="L1510" s="57">
        <v>42790</v>
      </c>
      <c r="M1510" s="24" t="str">
        <f>[5]!YBHIST($L$1,L1510,"LMMOAS","sec","")</f>
        <v>E</v>
      </c>
    </row>
    <row r="1511" spans="1:13" x14ac:dyDescent="0.25">
      <c r="A1511" s="57">
        <v>42793</v>
      </c>
      <c r="B1511" s="99">
        <f t="shared" si="26"/>
        <v>0</v>
      </c>
      <c r="C1511" s="28" t="e">
        <f>VLOOKUP(RefiUniverseIOSOASTable[[#This Row],[Date]],G:H,2,0)</f>
        <v>#N/A</v>
      </c>
      <c r="L1511" s="57">
        <v>42793</v>
      </c>
      <c r="M1511" s="24" t="str">
        <f>[5]!YBHIST($L$1,L1511,"LMMOAS","sec","")</f>
        <v>E</v>
      </c>
    </row>
    <row r="1512" spans="1:13" x14ac:dyDescent="0.25">
      <c r="A1512" s="57">
        <v>42794</v>
      </c>
      <c r="B1512" s="99">
        <f t="shared" si="26"/>
        <v>0</v>
      </c>
      <c r="C1512" s="28" t="e">
        <f>VLOOKUP(RefiUniverseIOSOASTable[[#This Row],[Date]],G:H,2,0)</f>
        <v>#N/A</v>
      </c>
      <c r="L1512" s="57">
        <v>42794</v>
      </c>
      <c r="M1512" s="24" t="str">
        <f>[5]!YBHIST($L$1,L1512,"LMMOAS","sec","")</f>
        <v>E</v>
      </c>
    </row>
    <row r="1513" spans="1:13" x14ac:dyDescent="0.25">
      <c r="A1513" s="57">
        <v>42795</v>
      </c>
      <c r="B1513" s="99">
        <f t="shared" si="26"/>
        <v>0</v>
      </c>
      <c r="C1513" s="28" t="e">
        <f>VLOOKUP(RefiUniverseIOSOASTable[[#This Row],[Date]],G:H,2,0)</f>
        <v>#N/A</v>
      </c>
      <c r="L1513" s="57">
        <v>42795</v>
      </c>
      <c r="M1513" s="24" t="str">
        <f>[5]!YBHIST($L$1,L1513,"LMMOAS","sec","")</f>
        <v>E</v>
      </c>
    </row>
    <row r="1514" spans="1:13" x14ac:dyDescent="0.25">
      <c r="A1514" s="57">
        <v>42796</v>
      </c>
      <c r="B1514" s="99">
        <f t="shared" si="26"/>
        <v>0</v>
      </c>
      <c r="C1514" s="28" t="e">
        <f>VLOOKUP(RefiUniverseIOSOASTable[[#This Row],[Date]],G:H,2,0)</f>
        <v>#N/A</v>
      </c>
      <c r="L1514" s="57">
        <v>42796</v>
      </c>
      <c r="M1514" s="24" t="str">
        <f>[5]!YBHIST($L$1,L1514,"LMMOAS","sec","")</f>
        <v>E</v>
      </c>
    </row>
    <row r="1515" spans="1:13" x14ac:dyDescent="0.25">
      <c r="A1515" s="57">
        <v>42797</v>
      </c>
      <c r="B1515" s="99">
        <f t="shared" si="26"/>
        <v>0</v>
      </c>
      <c r="C1515" s="28" t="e">
        <f>VLOOKUP(RefiUniverseIOSOASTable[[#This Row],[Date]],G:H,2,0)</f>
        <v>#N/A</v>
      </c>
      <c r="L1515" s="57">
        <v>42797</v>
      </c>
      <c r="M1515" s="24" t="str">
        <f>[5]!YBHIST($L$1,L1515,"LMMOAS","sec","")</f>
        <v>E</v>
      </c>
    </row>
    <row r="1516" spans="1:13" x14ac:dyDescent="0.25">
      <c r="A1516" s="57">
        <v>42800</v>
      </c>
      <c r="B1516" s="99">
        <f t="shared" si="26"/>
        <v>0</v>
      </c>
      <c r="C1516" s="28" t="e">
        <f>VLOOKUP(RefiUniverseIOSOASTable[[#This Row],[Date]],G:H,2,0)</f>
        <v>#N/A</v>
      </c>
      <c r="L1516" s="57">
        <v>42800</v>
      </c>
      <c r="M1516" s="24" t="str">
        <f>[5]!YBHIST($L$1,L1516,"LMMOAS","sec","")</f>
        <v>E</v>
      </c>
    </row>
    <row r="1517" spans="1:13" x14ac:dyDescent="0.25">
      <c r="A1517" s="57">
        <v>42801</v>
      </c>
      <c r="B1517" s="99">
        <f t="shared" si="26"/>
        <v>0</v>
      </c>
      <c r="C1517" s="28" t="e">
        <f>VLOOKUP(RefiUniverseIOSOASTable[[#This Row],[Date]],G:H,2,0)</f>
        <v>#N/A</v>
      </c>
      <c r="L1517" s="57">
        <v>42801</v>
      </c>
      <c r="M1517" s="24" t="str">
        <f>[5]!YBHIST($L$1,L1517,"LMMOAS","sec","")</f>
        <v>E</v>
      </c>
    </row>
    <row r="1518" spans="1:13" x14ac:dyDescent="0.25">
      <c r="A1518" s="57">
        <v>42802</v>
      </c>
      <c r="B1518" s="99">
        <f t="shared" si="26"/>
        <v>0</v>
      </c>
      <c r="C1518" s="28" t="e">
        <f>VLOOKUP(RefiUniverseIOSOASTable[[#This Row],[Date]],G:H,2,0)</f>
        <v>#N/A</v>
      </c>
      <c r="L1518" s="57">
        <v>42802</v>
      </c>
      <c r="M1518" s="24" t="str">
        <f>[5]!YBHIST($L$1,L1518,"LMMOAS","sec","")</f>
        <v>E</v>
      </c>
    </row>
    <row r="1519" spans="1:13" x14ac:dyDescent="0.25">
      <c r="A1519" s="57">
        <v>42803</v>
      </c>
      <c r="B1519" s="99">
        <f t="shared" si="26"/>
        <v>0</v>
      </c>
      <c r="C1519" s="28" t="e">
        <f>VLOOKUP(RefiUniverseIOSOASTable[[#This Row],[Date]],G:H,2,0)</f>
        <v>#N/A</v>
      </c>
      <c r="L1519" s="57">
        <v>42803</v>
      </c>
      <c r="M1519" s="24" t="str">
        <f>[5]!YBHIST($L$1,L1519,"LMMOAS","sec","")</f>
        <v>E</v>
      </c>
    </row>
    <row r="1520" spans="1:13" x14ac:dyDescent="0.25">
      <c r="A1520" s="57">
        <v>42804</v>
      </c>
      <c r="B1520" s="99">
        <f t="shared" si="26"/>
        <v>0</v>
      </c>
      <c r="C1520" s="28" t="e">
        <f>VLOOKUP(RefiUniverseIOSOASTable[[#This Row],[Date]],G:H,2,0)</f>
        <v>#N/A</v>
      </c>
      <c r="L1520" s="57">
        <v>42804</v>
      </c>
      <c r="M1520" s="24" t="str">
        <f>[5]!YBHIST($L$1,L1520,"LMMOAS","sec","")</f>
        <v>E</v>
      </c>
    </row>
    <row r="1521" spans="1:13" x14ac:dyDescent="0.25">
      <c r="A1521" s="57">
        <v>42807</v>
      </c>
      <c r="B1521" s="99">
        <f t="shared" si="26"/>
        <v>0</v>
      </c>
      <c r="C1521" s="28" t="e">
        <f>VLOOKUP(RefiUniverseIOSOASTable[[#This Row],[Date]],G:H,2,0)</f>
        <v>#N/A</v>
      </c>
      <c r="L1521" s="57">
        <v>42807</v>
      </c>
      <c r="M1521" s="24" t="str">
        <f>[5]!YBHIST($L$1,L1521,"LMMOAS","sec","")</f>
        <v>E</v>
      </c>
    </row>
    <row r="1522" spans="1:13" x14ac:dyDescent="0.25">
      <c r="A1522" s="57">
        <v>42808</v>
      </c>
      <c r="B1522" s="99">
        <f t="shared" si="26"/>
        <v>0</v>
      </c>
      <c r="C1522" s="28" t="e">
        <f>VLOOKUP(RefiUniverseIOSOASTable[[#This Row],[Date]],G:H,2,0)</f>
        <v>#N/A</v>
      </c>
      <c r="L1522" s="57">
        <v>42808</v>
      </c>
      <c r="M1522" s="24" t="str">
        <f>[5]!YBHIST($L$1,L1522,"LMMOAS","sec","")</f>
        <v>E</v>
      </c>
    </row>
    <row r="1523" spans="1:13" x14ac:dyDescent="0.25">
      <c r="A1523" s="57">
        <v>42809</v>
      </c>
      <c r="B1523" s="99">
        <f t="shared" si="26"/>
        <v>0</v>
      </c>
      <c r="C1523" s="28" t="e">
        <f>VLOOKUP(RefiUniverseIOSOASTable[[#This Row],[Date]],G:H,2,0)</f>
        <v>#N/A</v>
      </c>
      <c r="L1523" s="57">
        <v>42809</v>
      </c>
      <c r="M1523" s="24" t="str">
        <f>[5]!YBHIST($L$1,L1523,"LMMOAS","sec","")</f>
        <v>E</v>
      </c>
    </row>
    <row r="1524" spans="1:13" x14ac:dyDescent="0.25">
      <c r="A1524" s="57">
        <v>42810</v>
      </c>
      <c r="B1524" s="99">
        <f t="shared" si="26"/>
        <v>0</v>
      </c>
      <c r="C1524" s="28" t="e">
        <f>VLOOKUP(RefiUniverseIOSOASTable[[#This Row],[Date]],G:H,2,0)</f>
        <v>#N/A</v>
      </c>
      <c r="L1524" s="57">
        <v>42810</v>
      </c>
      <c r="M1524" s="24" t="str">
        <f>[5]!YBHIST($L$1,L1524,"LMMOAS","sec","")</f>
        <v>E</v>
      </c>
    </row>
    <row r="1525" spans="1:13" x14ac:dyDescent="0.25">
      <c r="A1525" s="57">
        <v>42811</v>
      </c>
      <c r="B1525" s="99">
        <f t="shared" si="26"/>
        <v>0</v>
      </c>
      <c r="C1525" s="28" t="e">
        <f>VLOOKUP(RefiUniverseIOSOASTable[[#This Row],[Date]],G:H,2,0)</f>
        <v>#N/A</v>
      </c>
      <c r="L1525" s="57">
        <v>42811</v>
      </c>
      <c r="M1525" s="24" t="str">
        <f>[5]!YBHIST($L$1,L1525,"LMMOAS","sec","")</f>
        <v>E</v>
      </c>
    </row>
    <row r="1526" spans="1:13" x14ac:dyDescent="0.25">
      <c r="A1526" s="57">
        <v>42814</v>
      </c>
      <c r="B1526" s="99">
        <f t="shared" si="26"/>
        <v>0</v>
      </c>
      <c r="C1526" s="28" t="e">
        <f>VLOOKUP(RefiUniverseIOSOASTable[[#This Row],[Date]],G:H,2,0)</f>
        <v>#N/A</v>
      </c>
      <c r="L1526" s="57">
        <v>42814</v>
      </c>
      <c r="M1526" s="24" t="str">
        <f>[5]!YBHIST($L$1,L1526,"LMMOAS","sec","")</f>
        <v>E</v>
      </c>
    </row>
    <row r="1527" spans="1:13" x14ac:dyDescent="0.25">
      <c r="A1527" s="57">
        <v>42815</v>
      </c>
      <c r="B1527" s="99">
        <f t="shared" si="26"/>
        <v>0</v>
      </c>
      <c r="C1527" s="28" t="e">
        <f>VLOOKUP(RefiUniverseIOSOASTable[[#This Row],[Date]],G:H,2,0)</f>
        <v>#N/A</v>
      </c>
      <c r="L1527" s="57">
        <v>42815</v>
      </c>
      <c r="M1527" s="24" t="str">
        <f>[5]!YBHIST($L$1,L1527,"LMMOAS","sec","")</f>
        <v>E</v>
      </c>
    </row>
    <row r="1528" spans="1:13" x14ac:dyDescent="0.25">
      <c r="A1528" s="57">
        <v>42816</v>
      </c>
      <c r="B1528" s="99">
        <f t="shared" si="26"/>
        <v>0</v>
      </c>
      <c r="C1528" s="28" t="e">
        <f>VLOOKUP(RefiUniverseIOSOASTable[[#This Row],[Date]],G:H,2,0)</f>
        <v>#N/A</v>
      </c>
      <c r="L1528" s="57">
        <v>42816</v>
      </c>
      <c r="M1528" s="24" t="str">
        <f>[5]!YBHIST($L$1,L1528,"LMMOAS","sec","")</f>
        <v>E</v>
      </c>
    </row>
    <row r="1529" spans="1:13" x14ac:dyDescent="0.25">
      <c r="A1529" s="57">
        <v>42817</v>
      </c>
      <c r="B1529" s="99">
        <f t="shared" si="26"/>
        <v>0</v>
      </c>
      <c r="C1529" s="28" t="e">
        <f>VLOOKUP(RefiUniverseIOSOASTable[[#This Row],[Date]],G:H,2,0)</f>
        <v>#N/A</v>
      </c>
      <c r="L1529" s="57">
        <v>42817</v>
      </c>
      <c r="M1529" s="24" t="str">
        <f>[5]!YBHIST($L$1,L1529,"LMMOAS","sec","")</f>
        <v>E</v>
      </c>
    </row>
    <row r="1530" spans="1:13" x14ac:dyDescent="0.25">
      <c r="A1530" s="57">
        <v>42818</v>
      </c>
      <c r="B1530" s="99">
        <f t="shared" si="26"/>
        <v>0</v>
      </c>
      <c r="C1530" s="28" t="e">
        <f>VLOOKUP(RefiUniverseIOSOASTable[[#This Row],[Date]],G:H,2,0)</f>
        <v>#N/A</v>
      </c>
      <c r="L1530" s="57">
        <v>42818</v>
      </c>
      <c r="M1530" s="24" t="str">
        <f>[5]!YBHIST($L$1,L1530,"LMMOAS","sec","")</f>
        <v>E</v>
      </c>
    </row>
    <row r="1531" spans="1:13" x14ac:dyDescent="0.25">
      <c r="A1531" s="57">
        <v>42821</v>
      </c>
      <c r="B1531" s="99">
        <f t="shared" si="26"/>
        <v>0</v>
      </c>
      <c r="C1531" s="28" t="e">
        <f>VLOOKUP(RefiUniverseIOSOASTable[[#This Row],[Date]],G:H,2,0)</f>
        <v>#N/A</v>
      </c>
      <c r="L1531" s="57">
        <v>42821</v>
      </c>
      <c r="M1531" s="24" t="str">
        <f>[5]!YBHIST($L$1,L1531,"LMMOAS","sec","")</f>
        <v>E</v>
      </c>
    </row>
    <row r="1532" spans="1:13" x14ac:dyDescent="0.25">
      <c r="A1532" s="57">
        <v>42822</v>
      </c>
      <c r="B1532" s="99">
        <f t="shared" si="26"/>
        <v>0</v>
      </c>
      <c r="C1532" s="28" t="e">
        <f>VLOOKUP(RefiUniverseIOSOASTable[[#This Row],[Date]],G:H,2,0)</f>
        <v>#N/A</v>
      </c>
      <c r="L1532" s="57">
        <v>42822</v>
      </c>
      <c r="M1532" s="24" t="str">
        <f>[5]!YBHIST($L$1,L1532,"LMMOAS","sec","")</f>
        <v>E</v>
      </c>
    </row>
    <row r="1533" spans="1:13" x14ac:dyDescent="0.25">
      <c r="A1533" s="57">
        <v>42823</v>
      </c>
      <c r="B1533" s="99">
        <f t="shared" si="26"/>
        <v>0</v>
      </c>
      <c r="C1533" s="28" t="e">
        <f>VLOOKUP(RefiUniverseIOSOASTable[[#This Row],[Date]],G:H,2,0)</f>
        <v>#N/A</v>
      </c>
      <c r="L1533" s="57">
        <v>42823</v>
      </c>
      <c r="M1533" s="24" t="str">
        <f>[5]!YBHIST($L$1,L1533,"LMMOAS","sec","")</f>
        <v>E</v>
      </c>
    </row>
    <row r="1534" spans="1:13" x14ac:dyDescent="0.25">
      <c r="A1534" s="57">
        <v>42824</v>
      </c>
      <c r="B1534" s="99">
        <f t="shared" si="26"/>
        <v>0</v>
      </c>
      <c r="C1534" s="28" t="e">
        <f>VLOOKUP(RefiUniverseIOSOASTable[[#This Row],[Date]],G:H,2,0)</f>
        <v>#N/A</v>
      </c>
      <c r="L1534" s="57">
        <v>42824</v>
      </c>
      <c r="M1534" s="24" t="str">
        <f>[5]!YBHIST($L$1,L1534,"LMMOAS","sec","")</f>
        <v>E</v>
      </c>
    </row>
    <row r="1535" spans="1:13" x14ac:dyDescent="0.25">
      <c r="A1535" s="57">
        <v>42825</v>
      </c>
      <c r="B1535" s="99">
        <f t="shared" si="26"/>
        <v>0</v>
      </c>
      <c r="C1535" s="28" t="e">
        <f>VLOOKUP(RefiUniverseIOSOASTable[[#This Row],[Date]],G:H,2,0)</f>
        <v>#N/A</v>
      </c>
      <c r="L1535" s="57">
        <v>42825</v>
      </c>
      <c r="M1535" s="24" t="str">
        <f>[5]!YBHIST($L$1,L1535,"LMMOAS","sec","")</f>
        <v>E</v>
      </c>
    </row>
    <row r="1536" spans="1:13" x14ac:dyDescent="0.25">
      <c r="A1536" s="57">
        <v>42828</v>
      </c>
      <c r="B1536" s="99">
        <f t="shared" si="26"/>
        <v>0</v>
      </c>
      <c r="C1536" s="28" t="e">
        <f>VLOOKUP(RefiUniverseIOSOASTable[[#This Row],[Date]],G:H,2,0)</f>
        <v>#N/A</v>
      </c>
      <c r="L1536" s="57">
        <v>42828</v>
      </c>
      <c r="M1536" s="24" t="str">
        <f>[5]!YBHIST($L$1,L1536,"LMMOAS","sec","")</f>
        <v>E</v>
      </c>
    </row>
    <row r="1537" spans="1:13" x14ac:dyDescent="0.25">
      <c r="A1537" s="57">
        <v>42829</v>
      </c>
      <c r="B1537" s="99">
        <f t="shared" si="26"/>
        <v>0</v>
      </c>
      <c r="C1537" s="28" t="e">
        <f>VLOOKUP(RefiUniverseIOSOASTable[[#This Row],[Date]],G:H,2,0)</f>
        <v>#N/A</v>
      </c>
      <c r="L1537" s="57">
        <v>42829</v>
      </c>
      <c r="M1537" s="24" t="str">
        <f>[5]!YBHIST($L$1,L1537,"LMMOAS","sec","")</f>
        <v>E</v>
      </c>
    </row>
    <row r="1538" spans="1:13" x14ac:dyDescent="0.25">
      <c r="A1538" s="57">
        <v>42830</v>
      </c>
      <c r="B1538" s="99">
        <f t="shared" si="26"/>
        <v>0</v>
      </c>
      <c r="C1538" s="28" t="e">
        <f>VLOOKUP(RefiUniverseIOSOASTable[[#This Row],[Date]],G:H,2,0)</f>
        <v>#N/A</v>
      </c>
      <c r="L1538" s="57">
        <v>42830</v>
      </c>
      <c r="M1538" s="24" t="str">
        <f>[5]!YBHIST($L$1,L1538,"LMMOAS","sec","")</f>
        <v>E</v>
      </c>
    </row>
    <row r="1539" spans="1:13" x14ac:dyDescent="0.25">
      <c r="A1539" s="57">
        <v>42831</v>
      </c>
      <c r="B1539" s="99">
        <f t="shared" si="26"/>
        <v>0</v>
      </c>
      <c r="C1539" s="28" t="e">
        <f>VLOOKUP(RefiUniverseIOSOASTable[[#This Row],[Date]],G:H,2,0)</f>
        <v>#N/A</v>
      </c>
      <c r="L1539" s="57">
        <v>42831</v>
      </c>
      <c r="M1539" s="24" t="str">
        <f>[5]!YBHIST($L$1,L1539,"LMMOAS","sec","")</f>
        <v>E</v>
      </c>
    </row>
    <row r="1540" spans="1:13" x14ac:dyDescent="0.25">
      <c r="A1540" s="57">
        <v>42832</v>
      </c>
      <c r="B1540" s="99">
        <f t="shared" si="26"/>
        <v>0</v>
      </c>
      <c r="C1540" s="28" t="e">
        <f>VLOOKUP(RefiUniverseIOSOASTable[[#This Row],[Date]],G:H,2,0)</f>
        <v>#N/A</v>
      </c>
      <c r="L1540" s="57">
        <v>42832</v>
      </c>
      <c r="M1540" s="24" t="str">
        <f>[5]!YBHIST($L$1,L1540,"LMMOAS","sec","")</f>
        <v>E</v>
      </c>
    </row>
    <row r="1541" spans="1:13" x14ac:dyDescent="0.25">
      <c r="A1541" s="57">
        <v>42835</v>
      </c>
      <c r="B1541" s="99">
        <f t="shared" si="26"/>
        <v>0</v>
      </c>
      <c r="C1541" s="28" t="e">
        <f>VLOOKUP(RefiUniverseIOSOASTable[[#This Row],[Date]],G:H,2,0)</f>
        <v>#N/A</v>
      </c>
      <c r="L1541" s="57">
        <v>42835</v>
      </c>
      <c r="M1541" s="24" t="str">
        <f>[5]!YBHIST($L$1,L1541,"LMMOAS","sec","")</f>
        <v>E</v>
      </c>
    </row>
    <row r="1542" spans="1:13" x14ac:dyDescent="0.25">
      <c r="A1542" s="57">
        <v>42836</v>
      </c>
      <c r="B1542" s="99">
        <f t="shared" si="26"/>
        <v>0</v>
      </c>
      <c r="C1542" s="28" t="e">
        <f>VLOOKUP(RefiUniverseIOSOASTable[[#This Row],[Date]],G:H,2,0)</f>
        <v>#N/A</v>
      </c>
      <c r="L1542" s="57">
        <v>42836</v>
      </c>
      <c r="M1542" s="24" t="str">
        <f>[5]!YBHIST($L$1,L1542,"LMMOAS","sec","")</f>
        <v>E</v>
      </c>
    </row>
    <row r="1543" spans="1:13" x14ac:dyDescent="0.25">
      <c r="A1543" s="57">
        <v>42837</v>
      </c>
      <c r="B1543" s="99">
        <f t="shared" si="26"/>
        <v>0</v>
      </c>
      <c r="C1543" s="28" t="e">
        <f>VLOOKUP(RefiUniverseIOSOASTable[[#This Row],[Date]],G:H,2,0)</f>
        <v>#N/A</v>
      </c>
      <c r="L1543" s="57">
        <v>42837</v>
      </c>
      <c r="M1543" s="24" t="str">
        <f>[5]!YBHIST($L$1,L1543,"LMMOAS","sec","")</f>
        <v>E</v>
      </c>
    </row>
    <row r="1544" spans="1:13" x14ac:dyDescent="0.25">
      <c r="A1544" s="57">
        <v>42838</v>
      </c>
      <c r="B1544" s="99">
        <f t="shared" si="26"/>
        <v>0</v>
      </c>
      <c r="C1544" s="28" t="e">
        <f>VLOOKUP(RefiUniverseIOSOASTable[[#This Row],[Date]],G:H,2,0)</f>
        <v>#N/A</v>
      </c>
      <c r="L1544" s="57">
        <v>42838</v>
      </c>
      <c r="M1544" s="24" t="str">
        <f>[5]!YBHIST($L$1,L1544,"LMMOAS","sec","")</f>
        <v>E</v>
      </c>
    </row>
    <row r="1545" spans="1:13" x14ac:dyDescent="0.25">
      <c r="A1545" s="57">
        <v>42842</v>
      </c>
      <c r="B1545" s="99">
        <f t="shared" si="26"/>
        <v>0</v>
      </c>
      <c r="C1545" s="28" t="e">
        <f>VLOOKUP(RefiUniverseIOSOASTable[[#This Row],[Date]],G:H,2,0)</f>
        <v>#N/A</v>
      </c>
      <c r="L1545" s="57">
        <v>42842</v>
      </c>
      <c r="M1545" s="24" t="str">
        <f>[5]!YBHIST($L$1,L1545,"LMMOAS","sec","")</f>
        <v>E</v>
      </c>
    </row>
    <row r="1546" spans="1:13" x14ac:dyDescent="0.25">
      <c r="A1546" s="57">
        <v>42843</v>
      </c>
      <c r="B1546" s="99">
        <f t="shared" si="26"/>
        <v>0</v>
      </c>
      <c r="C1546" s="28" t="e">
        <f>VLOOKUP(RefiUniverseIOSOASTable[[#This Row],[Date]],G:H,2,0)</f>
        <v>#N/A</v>
      </c>
      <c r="L1546" s="57">
        <v>42843</v>
      </c>
      <c r="M1546" s="24" t="str">
        <f>[5]!YBHIST($L$1,L1546,"LMMOAS","sec","")</f>
        <v>E</v>
      </c>
    </row>
    <row r="1547" spans="1:13" x14ac:dyDescent="0.25">
      <c r="A1547" s="57">
        <v>42844</v>
      </c>
      <c r="B1547" s="99">
        <f t="shared" si="26"/>
        <v>0</v>
      </c>
      <c r="C1547" s="28" t="e">
        <f>VLOOKUP(RefiUniverseIOSOASTable[[#This Row],[Date]],G:H,2,0)</f>
        <v>#N/A</v>
      </c>
      <c r="L1547" s="57">
        <v>42844</v>
      </c>
      <c r="M1547" s="24" t="str">
        <f>[5]!YBHIST($L$1,L1547,"LMMOAS","sec","")</f>
        <v>E</v>
      </c>
    </row>
    <row r="1548" spans="1:13" x14ac:dyDescent="0.25">
      <c r="A1548" s="57">
        <v>42845</v>
      </c>
      <c r="B1548" s="99">
        <f t="shared" si="26"/>
        <v>0</v>
      </c>
      <c r="C1548" s="28" t="e">
        <f>VLOOKUP(RefiUniverseIOSOASTable[[#This Row],[Date]],G:H,2,0)</f>
        <v>#N/A</v>
      </c>
      <c r="L1548" s="57">
        <v>42845</v>
      </c>
      <c r="M1548" s="24" t="str">
        <f>[5]!YBHIST($L$1,L1548,"LMMOAS","sec","")</f>
        <v>E</v>
      </c>
    </row>
    <row r="1549" spans="1:13" x14ac:dyDescent="0.25">
      <c r="A1549" s="57">
        <v>42846</v>
      </c>
      <c r="B1549" s="99">
        <f t="shared" si="26"/>
        <v>0</v>
      </c>
      <c r="C1549" s="28" t="e">
        <f>VLOOKUP(RefiUniverseIOSOASTable[[#This Row],[Date]],G:H,2,0)</f>
        <v>#N/A</v>
      </c>
      <c r="L1549" s="57">
        <v>42846</v>
      </c>
      <c r="M1549" s="24" t="str">
        <f>[5]!YBHIST($L$1,L1549,"LMMOAS","sec","")</f>
        <v>E</v>
      </c>
    </row>
    <row r="1550" spans="1:13" x14ac:dyDescent="0.25">
      <c r="A1550" s="57">
        <v>42849</v>
      </c>
      <c r="B1550" s="99">
        <f t="shared" si="26"/>
        <v>0</v>
      </c>
      <c r="C1550" s="28" t="e">
        <f>VLOOKUP(RefiUniverseIOSOASTable[[#This Row],[Date]],G:H,2,0)</f>
        <v>#N/A</v>
      </c>
      <c r="L1550" s="57">
        <v>42849</v>
      </c>
      <c r="M1550" s="24" t="str">
        <f>[5]!YBHIST($L$1,L1550,"LMMOAS","sec","")</f>
        <v>E</v>
      </c>
    </row>
    <row r="1551" spans="1:13" x14ac:dyDescent="0.25">
      <c r="A1551" s="57">
        <v>42850</v>
      </c>
      <c r="B1551" s="99">
        <f t="shared" si="26"/>
        <v>0</v>
      </c>
      <c r="C1551" s="28" t="e">
        <f>VLOOKUP(RefiUniverseIOSOASTable[[#This Row],[Date]],G:H,2,0)</f>
        <v>#N/A</v>
      </c>
      <c r="L1551" s="57">
        <v>42850</v>
      </c>
      <c r="M1551" s="24" t="str">
        <f>[5]!YBHIST($L$1,L1551,"LMMOAS","sec","")</f>
        <v>E</v>
      </c>
    </row>
    <row r="1552" spans="1:13" x14ac:dyDescent="0.25">
      <c r="A1552" s="57">
        <v>42851</v>
      </c>
      <c r="B1552" s="99">
        <f t="shared" si="26"/>
        <v>0</v>
      </c>
      <c r="C1552" s="28" t="e">
        <f>VLOOKUP(RefiUniverseIOSOASTable[[#This Row],[Date]],G:H,2,0)</f>
        <v>#N/A</v>
      </c>
      <c r="L1552" s="57">
        <v>42851</v>
      </c>
      <c r="M1552" s="24" t="str">
        <f>[5]!YBHIST($L$1,L1552,"LMMOAS","sec","")</f>
        <v>E</v>
      </c>
    </row>
    <row r="1553" spans="1:13" x14ac:dyDescent="0.25">
      <c r="A1553" s="57">
        <v>42852</v>
      </c>
      <c r="B1553" s="99">
        <f t="shared" si="26"/>
        <v>0</v>
      </c>
      <c r="C1553" s="28" t="e">
        <f>VLOOKUP(RefiUniverseIOSOASTable[[#This Row],[Date]],G:H,2,0)</f>
        <v>#N/A</v>
      </c>
      <c r="L1553" s="57">
        <v>42852</v>
      </c>
      <c r="M1553" s="24" t="str">
        <f>[5]!YBHIST($L$1,L1553,"LMMOAS","sec","")</f>
        <v>E</v>
      </c>
    </row>
    <row r="1554" spans="1:13" x14ac:dyDescent="0.25">
      <c r="A1554" s="57">
        <v>42853</v>
      </c>
      <c r="B1554" s="99">
        <f t="shared" si="26"/>
        <v>0</v>
      </c>
      <c r="C1554" s="28" t="e">
        <f>VLOOKUP(RefiUniverseIOSOASTable[[#This Row],[Date]],G:H,2,0)</f>
        <v>#N/A</v>
      </c>
      <c r="L1554" s="57">
        <v>42853</v>
      </c>
      <c r="M1554" s="24" t="str">
        <f>[5]!YBHIST($L$1,L1554,"LMMOAS","sec","")</f>
        <v>E</v>
      </c>
    </row>
    <row r="1555" spans="1:13" x14ac:dyDescent="0.25">
      <c r="A1555" s="57">
        <v>42856</v>
      </c>
      <c r="B1555" s="99">
        <f t="shared" si="26"/>
        <v>0</v>
      </c>
      <c r="C1555" s="28" t="e">
        <f>VLOOKUP(RefiUniverseIOSOASTable[[#This Row],[Date]],G:H,2,0)</f>
        <v>#N/A</v>
      </c>
      <c r="L1555" s="57">
        <v>42856</v>
      </c>
      <c r="M1555" s="24" t="str">
        <f>[5]!YBHIST($L$1,L1555,"LMMOAS","sec","")</f>
        <v>E</v>
      </c>
    </row>
    <row r="1556" spans="1:13" x14ac:dyDescent="0.25">
      <c r="A1556" s="57">
        <v>42857</v>
      </c>
      <c r="B1556" s="99">
        <f t="shared" si="26"/>
        <v>0</v>
      </c>
      <c r="C1556" s="28" t="e">
        <f>VLOOKUP(RefiUniverseIOSOASTable[[#This Row],[Date]],G:H,2,0)</f>
        <v>#N/A</v>
      </c>
      <c r="L1556" s="57">
        <v>42857</v>
      </c>
      <c r="M1556" s="24" t="str">
        <f>[5]!YBHIST($L$1,L1556,"LMMOAS","sec","")</f>
        <v>E</v>
      </c>
    </row>
    <row r="1557" spans="1:13" x14ac:dyDescent="0.25">
      <c r="A1557" s="57">
        <v>42858</v>
      </c>
      <c r="B1557" s="99">
        <f t="shared" si="26"/>
        <v>0</v>
      </c>
      <c r="C1557" s="28" t="e">
        <f>VLOOKUP(RefiUniverseIOSOASTable[[#This Row],[Date]],G:H,2,0)</f>
        <v>#N/A</v>
      </c>
      <c r="L1557" s="57">
        <v>42858</v>
      </c>
      <c r="M1557" s="24" t="str">
        <f>[5]!YBHIST($L$1,L1557,"LMMOAS","sec","")</f>
        <v>E</v>
      </c>
    </row>
    <row r="1558" spans="1:13" x14ac:dyDescent="0.25">
      <c r="A1558" s="57">
        <v>42859</v>
      </c>
      <c r="B1558" s="99">
        <f t="shared" si="26"/>
        <v>0</v>
      </c>
      <c r="C1558" s="28" t="e">
        <f>VLOOKUP(RefiUniverseIOSOASTable[[#This Row],[Date]],G:H,2,0)</f>
        <v>#N/A</v>
      </c>
      <c r="L1558" s="57">
        <v>42859</v>
      </c>
      <c r="M1558" s="24" t="str">
        <f>[5]!YBHIST($L$1,L1558,"LMMOAS","sec","")</f>
        <v>E</v>
      </c>
    </row>
    <row r="1559" spans="1:13" x14ac:dyDescent="0.25">
      <c r="A1559" s="57">
        <v>42860</v>
      </c>
      <c r="B1559" s="99">
        <f t="shared" si="26"/>
        <v>0</v>
      </c>
      <c r="C1559" s="28" t="e">
        <f>VLOOKUP(RefiUniverseIOSOASTable[[#This Row],[Date]],G:H,2,0)</f>
        <v>#N/A</v>
      </c>
      <c r="L1559" s="57">
        <v>42860</v>
      </c>
      <c r="M1559" s="24" t="str">
        <f>[5]!YBHIST($L$1,L1559,"LMMOAS","sec","")</f>
        <v>E</v>
      </c>
    </row>
    <row r="1560" spans="1:13" x14ac:dyDescent="0.25">
      <c r="A1560" s="57">
        <v>42863</v>
      </c>
      <c r="B1560" s="99">
        <f t="shared" ref="B1560:B1623" si="27">VLOOKUP(A1560,L:N,3,0)</f>
        <v>0</v>
      </c>
      <c r="C1560" s="28" t="e">
        <f>VLOOKUP(RefiUniverseIOSOASTable[[#This Row],[Date]],G:H,2,0)</f>
        <v>#N/A</v>
      </c>
      <c r="L1560" s="57">
        <v>42863</v>
      </c>
      <c r="M1560" s="24" t="str">
        <f>[5]!YBHIST($L$1,L1560,"LMMOAS","sec","")</f>
        <v>E</v>
      </c>
    </row>
    <row r="1561" spans="1:13" x14ac:dyDescent="0.25">
      <c r="A1561" s="57">
        <v>42864</v>
      </c>
      <c r="B1561" s="99">
        <f t="shared" si="27"/>
        <v>0</v>
      </c>
      <c r="C1561" s="28" t="e">
        <f>VLOOKUP(RefiUniverseIOSOASTable[[#This Row],[Date]],G:H,2,0)</f>
        <v>#N/A</v>
      </c>
      <c r="L1561" s="57">
        <v>42864</v>
      </c>
      <c r="M1561" s="24" t="str">
        <f>[5]!YBHIST($L$1,L1561,"LMMOAS","sec","")</f>
        <v>E</v>
      </c>
    </row>
    <row r="1562" spans="1:13" x14ac:dyDescent="0.25">
      <c r="A1562" s="57">
        <v>42865</v>
      </c>
      <c r="B1562" s="99">
        <f t="shared" si="27"/>
        <v>0</v>
      </c>
      <c r="C1562" s="28" t="e">
        <f>VLOOKUP(RefiUniverseIOSOASTable[[#This Row],[Date]],G:H,2,0)</f>
        <v>#N/A</v>
      </c>
      <c r="L1562" s="57">
        <v>42865</v>
      </c>
      <c r="M1562" s="24" t="str">
        <f>[5]!YBHIST($L$1,L1562,"LMMOAS","sec","")</f>
        <v>E</v>
      </c>
    </row>
    <row r="1563" spans="1:13" x14ac:dyDescent="0.25">
      <c r="A1563" s="57">
        <v>42866</v>
      </c>
      <c r="B1563" s="99">
        <f t="shared" si="27"/>
        <v>0</v>
      </c>
      <c r="C1563" s="28" t="e">
        <f>VLOOKUP(RefiUniverseIOSOASTable[[#This Row],[Date]],G:H,2,0)</f>
        <v>#N/A</v>
      </c>
      <c r="L1563" s="57">
        <v>42866</v>
      </c>
      <c r="M1563" s="24" t="str">
        <f>[5]!YBHIST($L$1,L1563,"LMMOAS","sec","")</f>
        <v>E</v>
      </c>
    </row>
    <row r="1564" spans="1:13" x14ac:dyDescent="0.25">
      <c r="A1564" s="57">
        <v>42867</v>
      </c>
      <c r="B1564" s="99">
        <f t="shared" si="27"/>
        <v>0</v>
      </c>
      <c r="C1564" s="28" t="e">
        <f>VLOOKUP(RefiUniverseIOSOASTable[[#This Row],[Date]],G:H,2,0)</f>
        <v>#N/A</v>
      </c>
      <c r="L1564" s="57">
        <v>42867</v>
      </c>
      <c r="M1564" s="24" t="str">
        <f>[5]!YBHIST($L$1,L1564,"LMMOAS","sec","")</f>
        <v>E</v>
      </c>
    </row>
    <row r="1565" spans="1:13" x14ac:dyDescent="0.25">
      <c r="A1565" s="57">
        <v>42870</v>
      </c>
      <c r="B1565" s="99">
        <f t="shared" si="27"/>
        <v>0</v>
      </c>
      <c r="C1565" s="28" t="e">
        <f>VLOOKUP(RefiUniverseIOSOASTable[[#This Row],[Date]],G:H,2,0)</f>
        <v>#N/A</v>
      </c>
      <c r="L1565" s="57">
        <v>42870</v>
      </c>
      <c r="M1565" s="24" t="str">
        <f>[5]!YBHIST($L$1,L1565,"LMMOAS","sec","")</f>
        <v>E</v>
      </c>
    </row>
    <row r="1566" spans="1:13" x14ac:dyDescent="0.25">
      <c r="A1566" s="57">
        <v>42871</v>
      </c>
      <c r="B1566" s="99">
        <f t="shared" si="27"/>
        <v>0</v>
      </c>
      <c r="C1566" s="28" t="e">
        <f>VLOOKUP(RefiUniverseIOSOASTable[[#This Row],[Date]],G:H,2,0)</f>
        <v>#N/A</v>
      </c>
      <c r="L1566" s="57">
        <v>42871</v>
      </c>
      <c r="M1566" s="24" t="str">
        <f>[5]!YBHIST($L$1,L1566,"LMMOAS","sec","")</f>
        <v>E</v>
      </c>
    </row>
    <row r="1567" spans="1:13" x14ac:dyDescent="0.25">
      <c r="A1567" s="57">
        <v>42872</v>
      </c>
      <c r="B1567" s="99">
        <f t="shared" si="27"/>
        <v>0</v>
      </c>
      <c r="C1567" s="28" t="e">
        <f>VLOOKUP(RefiUniverseIOSOASTable[[#This Row],[Date]],G:H,2,0)</f>
        <v>#N/A</v>
      </c>
      <c r="L1567" s="57">
        <v>42872</v>
      </c>
      <c r="M1567" s="24" t="str">
        <f>[5]!YBHIST($L$1,L1567,"LMMOAS","sec","")</f>
        <v>E</v>
      </c>
    </row>
    <row r="1568" spans="1:13" x14ac:dyDescent="0.25">
      <c r="A1568" s="57">
        <v>42873</v>
      </c>
      <c r="B1568" s="99">
        <f t="shared" si="27"/>
        <v>0</v>
      </c>
      <c r="C1568" s="28" t="e">
        <f>VLOOKUP(RefiUniverseIOSOASTable[[#This Row],[Date]],G:H,2,0)</f>
        <v>#N/A</v>
      </c>
      <c r="L1568" s="57">
        <v>42873</v>
      </c>
      <c r="M1568" s="24" t="str">
        <f>[5]!YBHIST($L$1,L1568,"LMMOAS","sec","")</f>
        <v>E</v>
      </c>
    </row>
    <row r="1569" spans="1:13" x14ac:dyDescent="0.25">
      <c r="A1569" s="57">
        <v>42874</v>
      </c>
      <c r="B1569" s="99">
        <f t="shared" si="27"/>
        <v>0</v>
      </c>
      <c r="C1569" s="28" t="e">
        <f>VLOOKUP(RefiUniverseIOSOASTable[[#This Row],[Date]],G:H,2,0)</f>
        <v>#N/A</v>
      </c>
      <c r="L1569" s="57">
        <v>42874</v>
      </c>
      <c r="M1569" s="24" t="str">
        <f>[5]!YBHIST($L$1,L1569,"LMMOAS","sec","")</f>
        <v>E</v>
      </c>
    </row>
    <row r="1570" spans="1:13" x14ac:dyDescent="0.25">
      <c r="A1570" s="57">
        <v>42877</v>
      </c>
      <c r="B1570" s="99">
        <f t="shared" si="27"/>
        <v>0</v>
      </c>
      <c r="C1570" s="28" t="e">
        <f>VLOOKUP(RefiUniverseIOSOASTable[[#This Row],[Date]],G:H,2,0)</f>
        <v>#N/A</v>
      </c>
      <c r="L1570" s="57">
        <v>42877</v>
      </c>
      <c r="M1570" s="24" t="str">
        <f>[5]!YBHIST($L$1,L1570,"LMMOAS","sec","")</f>
        <v>E</v>
      </c>
    </row>
    <row r="1571" spans="1:13" x14ac:dyDescent="0.25">
      <c r="A1571" s="57">
        <v>42878</v>
      </c>
      <c r="B1571" s="99">
        <f t="shared" si="27"/>
        <v>0</v>
      </c>
      <c r="C1571" s="28" t="e">
        <f>VLOOKUP(RefiUniverseIOSOASTable[[#This Row],[Date]],G:H,2,0)</f>
        <v>#N/A</v>
      </c>
      <c r="L1571" s="57">
        <v>42878</v>
      </c>
      <c r="M1571" s="24" t="str">
        <f>[5]!YBHIST($L$1,L1571,"LMMOAS","sec","")</f>
        <v>E</v>
      </c>
    </row>
    <row r="1572" spans="1:13" x14ac:dyDescent="0.25">
      <c r="A1572" s="57">
        <v>42879</v>
      </c>
      <c r="B1572" s="99">
        <f t="shared" si="27"/>
        <v>0</v>
      </c>
      <c r="C1572" s="28" t="e">
        <f>VLOOKUP(RefiUniverseIOSOASTable[[#This Row],[Date]],G:H,2,0)</f>
        <v>#N/A</v>
      </c>
      <c r="L1572" s="57">
        <v>42879</v>
      </c>
      <c r="M1572" s="24" t="str">
        <f>[5]!YBHIST($L$1,L1572,"LMMOAS","sec","")</f>
        <v>E</v>
      </c>
    </row>
    <row r="1573" spans="1:13" x14ac:dyDescent="0.25">
      <c r="A1573" s="57">
        <v>42880</v>
      </c>
      <c r="B1573" s="99">
        <f t="shared" si="27"/>
        <v>0</v>
      </c>
      <c r="C1573" s="28" t="e">
        <f>VLOOKUP(RefiUniverseIOSOASTable[[#This Row],[Date]],G:H,2,0)</f>
        <v>#N/A</v>
      </c>
      <c r="L1573" s="57">
        <v>42880</v>
      </c>
      <c r="M1573" s="24" t="str">
        <f>[5]!YBHIST($L$1,L1573,"LMMOAS","sec","")</f>
        <v>E</v>
      </c>
    </row>
    <row r="1574" spans="1:13" x14ac:dyDescent="0.25">
      <c r="A1574" s="57">
        <v>42881</v>
      </c>
      <c r="B1574" s="99">
        <f t="shared" si="27"/>
        <v>0</v>
      </c>
      <c r="C1574" s="28" t="e">
        <f>VLOOKUP(RefiUniverseIOSOASTable[[#This Row],[Date]],G:H,2,0)</f>
        <v>#N/A</v>
      </c>
      <c r="L1574" s="57">
        <v>42881</v>
      </c>
      <c r="M1574" s="24" t="str">
        <f>[5]!YBHIST($L$1,L1574,"LMMOAS","sec","")</f>
        <v>E</v>
      </c>
    </row>
    <row r="1575" spans="1:13" x14ac:dyDescent="0.25">
      <c r="A1575" s="57">
        <v>42885</v>
      </c>
      <c r="B1575" s="99">
        <f t="shared" si="27"/>
        <v>0</v>
      </c>
      <c r="C1575" s="28" t="e">
        <f>VLOOKUP(RefiUniverseIOSOASTable[[#This Row],[Date]],G:H,2,0)</f>
        <v>#N/A</v>
      </c>
      <c r="L1575" s="57">
        <v>42885</v>
      </c>
      <c r="M1575" s="24" t="str">
        <f>[5]!YBHIST($L$1,L1575,"LMMOAS","sec","")</f>
        <v>E</v>
      </c>
    </row>
    <row r="1576" spans="1:13" x14ac:dyDescent="0.25">
      <c r="A1576" s="57">
        <v>42886</v>
      </c>
      <c r="B1576" s="99">
        <f t="shared" si="27"/>
        <v>0</v>
      </c>
      <c r="C1576" s="28" t="e">
        <f>VLOOKUP(RefiUniverseIOSOASTable[[#This Row],[Date]],G:H,2,0)</f>
        <v>#N/A</v>
      </c>
      <c r="L1576" s="57">
        <v>42886</v>
      </c>
      <c r="M1576" s="24" t="str">
        <f>[5]!YBHIST($L$1,L1576,"LMMOAS","sec","")</f>
        <v>E</v>
      </c>
    </row>
    <row r="1577" spans="1:13" x14ac:dyDescent="0.25">
      <c r="A1577" s="57">
        <v>42887</v>
      </c>
      <c r="B1577" s="99">
        <f t="shared" si="27"/>
        <v>0</v>
      </c>
      <c r="C1577" s="28" t="e">
        <f>VLOOKUP(RefiUniverseIOSOASTable[[#This Row],[Date]],G:H,2,0)</f>
        <v>#N/A</v>
      </c>
      <c r="L1577" s="57">
        <v>42887</v>
      </c>
      <c r="M1577" s="24" t="str">
        <f>[5]!YBHIST($L$1,L1577,"LMMOAS","sec","")</f>
        <v>E</v>
      </c>
    </row>
    <row r="1578" spans="1:13" x14ac:dyDescent="0.25">
      <c r="A1578" s="57">
        <v>42888</v>
      </c>
      <c r="B1578" s="99">
        <f t="shared" si="27"/>
        <v>0</v>
      </c>
      <c r="C1578" s="28" t="e">
        <f>VLOOKUP(RefiUniverseIOSOASTable[[#This Row],[Date]],G:H,2,0)</f>
        <v>#N/A</v>
      </c>
      <c r="L1578" s="57">
        <v>42888</v>
      </c>
      <c r="M1578" s="24" t="str">
        <f>[5]!YBHIST($L$1,L1578,"LMMOAS","sec","")</f>
        <v>E</v>
      </c>
    </row>
    <row r="1579" spans="1:13" x14ac:dyDescent="0.25">
      <c r="A1579" s="57">
        <v>42891</v>
      </c>
      <c r="B1579" s="99">
        <f t="shared" si="27"/>
        <v>0</v>
      </c>
      <c r="C1579" s="28" t="e">
        <f>VLOOKUP(RefiUniverseIOSOASTable[[#This Row],[Date]],G:H,2,0)</f>
        <v>#N/A</v>
      </c>
      <c r="L1579" s="57">
        <v>42891</v>
      </c>
      <c r="M1579" s="24" t="str">
        <f>[5]!YBHIST($L$1,L1579,"LMMOAS","sec","")</f>
        <v>E</v>
      </c>
    </row>
    <row r="1580" spans="1:13" x14ac:dyDescent="0.25">
      <c r="A1580" s="57">
        <v>42892</v>
      </c>
      <c r="B1580" s="99">
        <f t="shared" si="27"/>
        <v>0</v>
      </c>
      <c r="C1580" s="28" t="e">
        <f>VLOOKUP(RefiUniverseIOSOASTable[[#This Row],[Date]],G:H,2,0)</f>
        <v>#N/A</v>
      </c>
      <c r="L1580" s="57">
        <v>42892</v>
      </c>
      <c r="M1580" s="24" t="str">
        <f>[5]!YBHIST($L$1,L1580,"LMMOAS","sec","")</f>
        <v>E</v>
      </c>
    </row>
    <row r="1581" spans="1:13" x14ac:dyDescent="0.25">
      <c r="A1581" s="57">
        <v>42893</v>
      </c>
      <c r="B1581" s="99">
        <f t="shared" si="27"/>
        <v>0</v>
      </c>
      <c r="C1581" s="28" t="e">
        <f>VLOOKUP(RefiUniverseIOSOASTable[[#This Row],[Date]],G:H,2,0)</f>
        <v>#N/A</v>
      </c>
      <c r="L1581" s="57">
        <v>42893</v>
      </c>
      <c r="M1581" s="24" t="str">
        <f>[5]!YBHIST($L$1,L1581,"LMMOAS","sec","")</f>
        <v>E</v>
      </c>
    </row>
    <row r="1582" spans="1:13" x14ac:dyDescent="0.25">
      <c r="A1582" s="57">
        <v>42894</v>
      </c>
      <c r="B1582" s="99">
        <f t="shared" si="27"/>
        <v>0</v>
      </c>
      <c r="C1582" s="28" t="e">
        <f>VLOOKUP(RefiUniverseIOSOASTable[[#This Row],[Date]],G:H,2,0)</f>
        <v>#N/A</v>
      </c>
      <c r="L1582" s="57">
        <v>42894</v>
      </c>
      <c r="M1582" s="24" t="str">
        <f>[5]!YBHIST($L$1,L1582,"LMMOAS","sec","")</f>
        <v>E</v>
      </c>
    </row>
    <row r="1583" spans="1:13" x14ac:dyDescent="0.25">
      <c r="A1583" s="57">
        <v>42895</v>
      </c>
      <c r="B1583" s="99">
        <f t="shared" si="27"/>
        <v>0</v>
      </c>
      <c r="C1583" s="28" t="e">
        <f>VLOOKUP(RefiUniverseIOSOASTable[[#This Row],[Date]],G:H,2,0)</f>
        <v>#N/A</v>
      </c>
      <c r="L1583" s="57">
        <v>42895</v>
      </c>
      <c r="M1583" s="24" t="str">
        <f>[5]!YBHIST($L$1,L1583,"LMMOAS","sec","")</f>
        <v>E</v>
      </c>
    </row>
    <row r="1584" spans="1:13" x14ac:dyDescent="0.25">
      <c r="A1584" s="57">
        <v>42898</v>
      </c>
      <c r="B1584" s="99">
        <f t="shared" si="27"/>
        <v>0</v>
      </c>
      <c r="C1584" s="28" t="e">
        <f>VLOOKUP(RefiUniverseIOSOASTable[[#This Row],[Date]],G:H,2,0)</f>
        <v>#N/A</v>
      </c>
      <c r="L1584" s="57">
        <v>42898</v>
      </c>
      <c r="M1584" s="24" t="str">
        <f>[5]!YBHIST($L$1,L1584,"LMMOAS","sec","")</f>
        <v>E</v>
      </c>
    </row>
    <row r="1585" spans="1:13" x14ac:dyDescent="0.25">
      <c r="A1585" s="57">
        <v>42899</v>
      </c>
      <c r="B1585" s="99">
        <f t="shared" si="27"/>
        <v>0</v>
      </c>
      <c r="C1585" s="28" t="e">
        <f>VLOOKUP(RefiUniverseIOSOASTable[[#This Row],[Date]],G:H,2,0)</f>
        <v>#N/A</v>
      </c>
      <c r="L1585" s="57">
        <v>42899</v>
      </c>
      <c r="M1585" s="24" t="str">
        <f>[5]!YBHIST($L$1,L1585,"LMMOAS","sec","")</f>
        <v>E</v>
      </c>
    </row>
    <row r="1586" spans="1:13" x14ac:dyDescent="0.25">
      <c r="A1586" s="57">
        <v>42900</v>
      </c>
      <c r="B1586" s="99">
        <f t="shared" si="27"/>
        <v>0</v>
      </c>
      <c r="C1586" s="28" t="e">
        <f>VLOOKUP(RefiUniverseIOSOASTable[[#This Row],[Date]],G:H,2,0)</f>
        <v>#N/A</v>
      </c>
      <c r="L1586" s="57">
        <v>42900</v>
      </c>
      <c r="M1586" s="24" t="str">
        <f>[5]!YBHIST($L$1,L1586,"LMMOAS","sec","")</f>
        <v>E</v>
      </c>
    </row>
    <row r="1587" spans="1:13" x14ac:dyDescent="0.25">
      <c r="A1587" s="57">
        <v>42901</v>
      </c>
      <c r="B1587" s="99">
        <f t="shared" si="27"/>
        <v>0</v>
      </c>
      <c r="C1587" s="28" t="e">
        <f>VLOOKUP(RefiUniverseIOSOASTable[[#This Row],[Date]],G:H,2,0)</f>
        <v>#N/A</v>
      </c>
      <c r="L1587" s="57">
        <v>42901</v>
      </c>
      <c r="M1587" s="24" t="str">
        <f>[5]!YBHIST($L$1,L1587,"LMMOAS","sec","")</f>
        <v>E</v>
      </c>
    </row>
    <row r="1588" spans="1:13" x14ac:dyDescent="0.25">
      <c r="A1588" s="57">
        <v>42902</v>
      </c>
      <c r="B1588" s="99">
        <f t="shared" si="27"/>
        <v>0</v>
      </c>
      <c r="C1588" s="28" t="e">
        <f>VLOOKUP(RefiUniverseIOSOASTable[[#This Row],[Date]],G:H,2,0)</f>
        <v>#N/A</v>
      </c>
      <c r="L1588" s="57">
        <v>42902</v>
      </c>
      <c r="M1588" s="24" t="str">
        <f>[5]!YBHIST($L$1,L1588,"LMMOAS","sec","")</f>
        <v>E</v>
      </c>
    </row>
    <row r="1589" spans="1:13" x14ac:dyDescent="0.25">
      <c r="A1589" s="57">
        <v>42905</v>
      </c>
      <c r="B1589" s="99">
        <f t="shared" si="27"/>
        <v>0</v>
      </c>
      <c r="C1589" s="28" t="e">
        <f>VLOOKUP(RefiUniverseIOSOASTable[[#This Row],[Date]],G:H,2,0)</f>
        <v>#N/A</v>
      </c>
      <c r="L1589" s="57">
        <v>42905</v>
      </c>
      <c r="M1589" s="24" t="str">
        <f>[5]!YBHIST($L$1,L1589,"LMMOAS","sec","")</f>
        <v>E</v>
      </c>
    </row>
    <row r="1590" spans="1:13" x14ac:dyDescent="0.25">
      <c r="A1590" s="57">
        <v>42906</v>
      </c>
      <c r="B1590" s="99">
        <f t="shared" si="27"/>
        <v>0</v>
      </c>
      <c r="C1590" s="28" t="e">
        <f>VLOOKUP(RefiUniverseIOSOASTable[[#This Row],[Date]],G:H,2,0)</f>
        <v>#N/A</v>
      </c>
      <c r="L1590" s="57">
        <v>42906</v>
      </c>
      <c r="M1590" s="24" t="str">
        <f>[5]!YBHIST($L$1,L1590,"LMMOAS","sec","")</f>
        <v>E</v>
      </c>
    </row>
    <row r="1591" spans="1:13" x14ac:dyDescent="0.25">
      <c r="A1591" s="57">
        <v>42907</v>
      </c>
      <c r="B1591" s="99">
        <f t="shared" si="27"/>
        <v>0</v>
      </c>
      <c r="C1591" s="28" t="e">
        <f>VLOOKUP(RefiUniverseIOSOASTable[[#This Row],[Date]],G:H,2,0)</f>
        <v>#N/A</v>
      </c>
      <c r="L1591" s="57">
        <v>42907</v>
      </c>
      <c r="M1591" s="24" t="str">
        <f>[5]!YBHIST($L$1,L1591,"LMMOAS","sec","")</f>
        <v>E</v>
      </c>
    </row>
    <row r="1592" spans="1:13" x14ac:dyDescent="0.25">
      <c r="A1592" s="57">
        <v>42908</v>
      </c>
      <c r="B1592" s="99">
        <f t="shared" si="27"/>
        <v>0</v>
      </c>
      <c r="C1592" s="28" t="e">
        <f>VLOOKUP(RefiUniverseIOSOASTable[[#This Row],[Date]],G:H,2,0)</f>
        <v>#N/A</v>
      </c>
      <c r="L1592" s="57">
        <v>42908</v>
      </c>
      <c r="M1592" s="24" t="str">
        <f>[5]!YBHIST($L$1,L1592,"LMMOAS","sec","")</f>
        <v>E</v>
      </c>
    </row>
    <row r="1593" spans="1:13" x14ac:dyDescent="0.25">
      <c r="A1593" s="57">
        <v>42909</v>
      </c>
      <c r="B1593" s="99">
        <f t="shared" si="27"/>
        <v>0</v>
      </c>
      <c r="C1593" s="28" t="e">
        <f>VLOOKUP(RefiUniverseIOSOASTable[[#This Row],[Date]],G:H,2,0)</f>
        <v>#N/A</v>
      </c>
      <c r="L1593" s="57">
        <v>42909</v>
      </c>
      <c r="M1593" s="24" t="str">
        <f>[5]!YBHIST($L$1,L1593,"LMMOAS","sec","")</f>
        <v>E</v>
      </c>
    </row>
    <row r="1594" spans="1:13" x14ac:dyDescent="0.25">
      <c r="A1594" s="57">
        <v>42912</v>
      </c>
      <c r="B1594" s="99">
        <f t="shared" si="27"/>
        <v>0</v>
      </c>
      <c r="C1594" s="28" t="e">
        <f>VLOOKUP(RefiUniverseIOSOASTable[[#This Row],[Date]],G:H,2,0)</f>
        <v>#N/A</v>
      </c>
      <c r="L1594" s="57">
        <v>42912</v>
      </c>
      <c r="M1594" s="24" t="str">
        <f>[5]!YBHIST($L$1,L1594,"LMMOAS","sec","")</f>
        <v>E</v>
      </c>
    </row>
    <row r="1595" spans="1:13" x14ac:dyDescent="0.25">
      <c r="A1595" s="57">
        <v>42913</v>
      </c>
      <c r="B1595" s="99">
        <f t="shared" si="27"/>
        <v>0</v>
      </c>
      <c r="C1595" s="28" t="e">
        <f>VLOOKUP(RefiUniverseIOSOASTable[[#This Row],[Date]],G:H,2,0)</f>
        <v>#N/A</v>
      </c>
      <c r="L1595" s="57">
        <v>42913</v>
      </c>
      <c r="M1595" s="24" t="str">
        <f>[5]!YBHIST($L$1,L1595,"LMMOAS","sec","")</f>
        <v>E</v>
      </c>
    </row>
    <row r="1596" spans="1:13" x14ac:dyDescent="0.25">
      <c r="A1596" s="57">
        <v>42914</v>
      </c>
      <c r="B1596" s="99">
        <f t="shared" si="27"/>
        <v>0</v>
      </c>
      <c r="C1596" s="28" t="e">
        <f>VLOOKUP(RefiUniverseIOSOASTable[[#This Row],[Date]],G:H,2,0)</f>
        <v>#N/A</v>
      </c>
      <c r="L1596" s="57">
        <v>42914</v>
      </c>
      <c r="M1596" s="24" t="str">
        <f>[5]!YBHIST($L$1,L1596,"LMMOAS","sec","")</f>
        <v>E</v>
      </c>
    </row>
    <row r="1597" spans="1:13" x14ac:dyDescent="0.25">
      <c r="A1597" s="57">
        <v>42915</v>
      </c>
      <c r="B1597" s="99">
        <f t="shared" si="27"/>
        <v>0</v>
      </c>
      <c r="C1597" s="28" t="e">
        <f>VLOOKUP(RefiUniverseIOSOASTable[[#This Row],[Date]],G:H,2,0)</f>
        <v>#N/A</v>
      </c>
      <c r="L1597" s="57">
        <v>42915</v>
      </c>
      <c r="M1597" s="24" t="str">
        <f>[5]!YBHIST($L$1,L1597,"LMMOAS","sec","")</f>
        <v>E</v>
      </c>
    </row>
    <row r="1598" spans="1:13" x14ac:dyDescent="0.25">
      <c r="A1598" s="57">
        <v>42916</v>
      </c>
      <c r="B1598" s="99">
        <f t="shared" si="27"/>
        <v>0</v>
      </c>
      <c r="C1598" s="28" t="e">
        <f>VLOOKUP(RefiUniverseIOSOASTable[[#This Row],[Date]],G:H,2,0)</f>
        <v>#N/A</v>
      </c>
      <c r="L1598" s="57">
        <v>42916</v>
      </c>
      <c r="M1598" s="24" t="str">
        <f>[5]!YBHIST($L$1,L1598,"LMMOAS","sec","")</f>
        <v>E</v>
      </c>
    </row>
    <row r="1599" spans="1:13" x14ac:dyDescent="0.25">
      <c r="A1599" s="57">
        <v>42919</v>
      </c>
      <c r="B1599" s="99">
        <f t="shared" si="27"/>
        <v>0</v>
      </c>
      <c r="C1599" s="28" t="e">
        <f>VLOOKUP(RefiUniverseIOSOASTable[[#This Row],[Date]],G:H,2,0)</f>
        <v>#N/A</v>
      </c>
      <c r="L1599" s="57">
        <v>42919</v>
      </c>
      <c r="M1599" s="24" t="str">
        <f>[5]!YBHIST($L$1,L1599,"LMMOAS","sec","")</f>
        <v>E</v>
      </c>
    </row>
    <row r="1600" spans="1:13" x14ac:dyDescent="0.25">
      <c r="A1600" s="57">
        <v>42921</v>
      </c>
      <c r="B1600" s="99">
        <f t="shared" si="27"/>
        <v>0</v>
      </c>
      <c r="C1600" s="28" t="e">
        <f>VLOOKUP(RefiUniverseIOSOASTable[[#This Row],[Date]],G:H,2,0)</f>
        <v>#N/A</v>
      </c>
      <c r="L1600" s="57">
        <v>42921</v>
      </c>
      <c r="M1600" s="24" t="str">
        <f>[5]!YBHIST($L$1,L1600,"LMMOAS","sec","")</f>
        <v>E</v>
      </c>
    </row>
    <row r="1601" spans="1:13" x14ac:dyDescent="0.25">
      <c r="A1601" s="57">
        <v>42922</v>
      </c>
      <c r="B1601" s="99">
        <f t="shared" si="27"/>
        <v>0</v>
      </c>
      <c r="C1601" s="28" t="e">
        <f>VLOOKUP(RefiUniverseIOSOASTable[[#This Row],[Date]],G:H,2,0)</f>
        <v>#N/A</v>
      </c>
      <c r="L1601" s="57">
        <v>42922</v>
      </c>
      <c r="M1601" s="24" t="str">
        <f>[5]!YBHIST($L$1,L1601,"LMMOAS","sec","")</f>
        <v>E</v>
      </c>
    </row>
    <row r="1602" spans="1:13" x14ac:dyDescent="0.25">
      <c r="A1602" s="57">
        <v>42923</v>
      </c>
      <c r="B1602" s="99">
        <f t="shared" si="27"/>
        <v>0</v>
      </c>
      <c r="C1602" s="28" t="e">
        <f>VLOOKUP(RefiUniverseIOSOASTable[[#This Row],[Date]],G:H,2,0)</f>
        <v>#N/A</v>
      </c>
      <c r="L1602" s="57">
        <v>42923</v>
      </c>
      <c r="M1602" s="24" t="str">
        <f>[5]!YBHIST($L$1,L1602,"LMMOAS","sec","")</f>
        <v>E</v>
      </c>
    </row>
    <row r="1603" spans="1:13" x14ac:dyDescent="0.25">
      <c r="A1603" s="57">
        <v>42926</v>
      </c>
      <c r="B1603" s="99">
        <f t="shared" si="27"/>
        <v>0</v>
      </c>
      <c r="C1603" s="28" t="e">
        <f>VLOOKUP(RefiUniverseIOSOASTable[[#This Row],[Date]],G:H,2,0)</f>
        <v>#N/A</v>
      </c>
      <c r="L1603" s="57">
        <v>42926</v>
      </c>
      <c r="M1603" s="24" t="str">
        <f>[5]!YBHIST($L$1,L1603,"LMMOAS","sec","")</f>
        <v>E</v>
      </c>
    </row>
    <row r="1604" spans="1:13" x14ac:dyDescent="0.25">
      <c r="A1604" s="57">
        <v>42927</v>
      </c>
      <c r="B1604" s="99">
        <f t="shared" si="27"/>
        <v>0</v>
      </c>
      <c r="C1604" s="28" t="e">
        <f>VLOOKUP(RefiUniverseIOSOASTable[[#This Row],[Date]],G:H,2,0)</f>
        <v>#N/A</v>
      </c>
      <c r="L1604" s="57">
        <v>42927</v>
      </c>
      <c r="M1604" s="24" t="str">
        <f>[5]!YBHIST($L$1,L1604,"LMMOAS","sec","")</f>
        <v>E</v>
      </c>
    </row>
    <row r="1605" spans="1:13" x14ac:dyDescent="0.25">
      <c r="A1605" s="57">
        <v>42928</v>
      </c>
      <c r="B1605" s="99">
        <f t="shared" si="27"/>
        <v>0</v>
      </c>
      <c r="C1605" s="28" t="e">
        <f>VLOOKUP(RefiUniverseIOSOASTable[[#This Row],[Date]],G:H,2,0)</f>
        <v>#N/A</v>
      </c>
      <c r="L1605" s="57">
        <v>42928</v>
      </c>
      <c r="M1605" s="24" t="str">
        <f>[5]!YBHIST($L$1,L1605,"LMMOAS","sec","")</f>
        <v>E</v>
      </c>
    </row>
    <row r="1606" spans="1:13" x14ac:dyDescent="0.25">
      <c r="A1606" s="57">
        <v>42929</v>
      </c>
      <c r="B1606" s="99">
        <f t="shared" si="27"/>
        <v>0</v>
      </c>
      <c r="C1606" s="28" t="e">
        <f>VLOOKUP(RefiUniverseIOSOASTable[[#This Row],[Date]],G:H,2,0)</f>
        <v>#N/A</v>
      </c>
      <c r="L1606" s="57">
        <v>42929</v>
      </c>
      <c r="M1606" s="24" t="str">
        <f>[5]!YBHIST($L$1,L1606,"LMMOAS","sec","")</f>
        <v>E</v>
      </c>
    </row>
    <row r="1607" spans="1:13" x14ac:dyDescent="0.25">
      <c r="A1607" s="57">
        <v>42930</v>
      </c>
      <c r="B1607" s="99">
        <f t="shared" si="27"/>
        <v>0</v>
      </c>
      <c r="C1607" s="28" t="e">
        <f>VLOOKUP(RefiUniverseIOSOASTable[[#This Row],[Date]],G:H,2,0)</f>
        <v>#N/A</v>
      </c>
      <c r="L1607" s="57">
        <v>42930</v>
      </c>
      <c r="M1607" s="24" t="str">
        <f>[5]!YBHIST($L$1,L1607,"LMMOAS","sec","")</f>
        <v>E</v>
      </c>
    </row>
    <row r="1608" spans="1:13" x14ac:dyDescent="0.25">
      <c r="A1608" s="57">
        <v>42933</v>
      </c>
      <c r="B1608" s="99">
        <f t="shared" si="27"/>
        <v>0</v>
      </c>
      <c r="C1608" s="28" t="e">
        <f>VLOOKUP(RefiUniverseIOSOASTable[[#This Row],[Date]],G:H,2,0)</f>
        <v>#N/A</v>
      </c>
      <c r="L1608" s="57">
        <v>42933</v>
      </c>
      <c r="M1608" s="24" t="str">
        <f>[5]!YBHIST($L$1,L1608,"LMMOAS","sec","")</f>
        <v>E</v>
      </c>
    </row>
    <row r="1609" spans="1:13" x14ac:dyDescent="0.25">
      <c r="A1609" s="57">
        <v>42934</v>
      </c>
      <c r="B1609" s="99">
        <f t="shared" si="27"/>
        <v>0</v>
      </c>
      <c r="C1609" s="28" t="e">
        <f>VLOOKUP(RefiUniverseIOSOASTable[[#This Row],[Date]],G:H,2,0)</f>
        <v>#N/A</v>
      </c>
      <c r="L1609" s="57">
        <v>42934</v>
      </c>
      <c r="M1609" s="24" t="str">
        <f>[5]!YBHIST($L$1,L1609,"LMMOAS","sec","")</f>
        <v>E</v>
      </c>
    </row>
    <row r="1610" spans="1:13" x14ac:dyDescent="0.25">
      <c r="A1610" s="57">
        <v>42935</v>
      </c>
      <c r="B1610" s="99">
        <f t="shared" si="27"/>
        <v>0</v>
      </c>
      <c r="C1610" s="28" t="e">
        <f>VLOOKUP(RefiUniverseIOSOASTable[[#This Row],[Date]],G:H,2,0)</f>
        <v>#N/A</v>
      </c>
      <c r="L1610" s="57">
        <v>42935</v>
      </c>
      <c r="M1610" s="24" t="str">
        <f>[5]!YBHIST($L$1,L1610,"LMMOAS","sec","")</f>
        <v>E</v>
      </c>
    </row>
    <row r="1611" spans="1:13" x14ac:dyDescent="0.25">
      <c r="A1611" s="57">
        <v>42936</v>
      </c>
      <c r="B1611" s="99">
        <f t="shared" si="27"/>
        <v>0</v>
      </c>
      <c r="C1611" s="28" t="e">
        <f>VLOOKUP(RefiUniverseIOSOASTable[[#This Row],[Date]],G:H,2,0)</f>
        <v>#N/A</v>
      </c>
      <c r="L1611" s="57">
        <v>42936</v>
      </c>
      <c r="M1611" s="24" t="str">
        <f>[5]!YBHIST($L$1,L1611,"LMMOAS","sec","")</f>
        <v>E</v>
      </c>
    </row>
    <row r="1612" spans="1:13" x14ac:dyDescent="0.25">
      <c r="A1612" s="57">
        <v>42937</v>
      </c>
      <c r="B1612" s="99">
        <f t="shared" si="27"/>
        <v>0</v>
      </c>
      <c r="C1612" s="28" t="e">
        <f>VLOOKUP(RefiUniverseIOSOASTable[[#This Row],[Date]],G:H,2,0)</f>
        <v>#N/A</v>
      </c>
      <c r="L1612" s="57">
        <v>42937</v>
      </c>
      <c r="M1612" s="24" t="str">
        <f>[5]!YBHIST($L$1,L1612,"LMMOAS","sec","")</f>
        <v>E</v>
      </c>
    </row>
    <row r="1613" spans="1:13" x14ac:dyDescent="0.25">
      <c r="A1613" s="57">
        <v>42940</v>
      </c>
      <c r="B1613" s="99">
        <f t="shared" si="27"/>
        <v>0</v>
      </c>
      <c r="C1613" s="28" t="e">
        <f>VLOOKUP(RefiUniverseIOSOASTable[[#This Row],[Date]],G:H,2,0)</f>
        <v>#N/A</v>
      </c>
      <c r="L1613" s="57">
        <v>42940</v>
      </c>
      <c r="M1613" s="24" t="str">
        <f>[5]!YBHIST($L$1,L1613,"LMMOAS","sec","")</f>
        <v>E</v>
      </c>
    </row>
    <row r="1614" spans="1:13" x14ac:dyDescent="0.25">
      <c r="A1614" s="57">
        <v>42941</v>
      </c>
      <c r="B1614" s="99">
        <f t="shared" si="27"/>
        <v>0</v>
      </c>
      <c r="C1614" s="28" t="e">
        <f>VLOOKUP(RefiUniverseIOSOASTable[[#This Row],[Date]],G:H,2,0)</f>
        <v>#N/A</v>
      </c>
      <c r="L1614" s="57">
        <v>42941</v>
      </c>
      <c r="M1614" s="24" t="str">
        <f>[5]!YBHIST($L$1,L1614,"LMMOAS","sec","")</f>
        <v>E</v>
      </c>
    </row>
    <row r="1615" spans="1:13" x14ac:dyDescent="0.25">
      <c r="A1615" s="57">
        <v>42942</v>
      </c>
      <c r="B1615" s="99">
        <f t="shared" si="27"/>
        <v>0</v>
      </c>
      <c r="C1615" s="28" t="e">
        <f>VLOOKUP(RefiUniverseIOSOASTable[[#This Row],[Date]],G:H,2,0)</f>
        <v>#N/A</v>
      </c>
      <c r="L1615" s="57">
        <v>42942</v>
      </c>
      <c r="M1615" s="24" t="str">
        <f>[5]!YBHIST($L$1,L1615,"LMMOAS","sec","")</f>
        <v>E</v>
      </c>
    </row>
    <row r="1616" spans="1:13" x14ac:dyDescent="0.25">
      <c r="A1616" s="57">
        <v>42943</v>
      </c>
      <c r="B1616" s="99">
        <f t="shared" si="27"/>
        <v>0</v>
      </c>
      <c r="C1616" s="28" t="e">
        <f>VLOOKUP(RefiUniverseIOSOASTable[[#This Row],[Date]],G:H,2,0)</f>
        <v>#N/A</v>
      </c>
      <c r="L1616" s="57">
        <v>42943</v>
      </c>
      <c r="M1616" s="24" t="str">
        <f>[5]!YBHIST($L$1,L1616,"LMMOAS","sec","")</f>
        <v>E</v>
      </c>
    </row>
    <row r="1617" spans="1:13" x14ac:dyDescent="0.25">
      <c r="A1617" s="57">
        <v>42944</v>
      </c>
      <c r="B1617" s="99">
        <f t="shared" si="27"/>
        <v>0</v>
      </c>
      <c r="C1617" s="28" t="e">
        <f>VLOOKUP(RefiUniverseIOSOASTable[[#This Row],[Date]],G:H,2,0)</f>
        <v>#N/A</v>
      </c>
      <c r="L1617" s="57">
        <v>42944</v>
      </c>
      <c r="M1617" s="24" t="str">
        <f>[5]!YBHIST($L$1,L1617,"LMMOAS","sec","")</f>
        <v>E</v>
      </c>
    </row>
    <row r="1618" spans="1:13" x14ac:dyDescent="0.25">
      <c r="A1618" s="57">
        <v>42947</v>
      </c>
      <c r="B1618" s="99">
        <f t="shared" si="27"/>
        <v>0</v>
      </c>
      <c r="C1618" s="28" t="e">
        <f>VLOOKUP(RefiUniverseIOSOASTable[[#This Row],[Date]],G:H,2,0)</f>
        <v>#N/A</v>
      </c>
      <c r="L1618" s="57">
        <v>42947</v>
      </c>
      <c r="M1618" s="24" t="str">
        <f>[5]!YBHIST($L$1,L1618,"LMMOAS","sec","")</f>
        <v>E</v>
      </c>
    </row>
    <row r="1619" spans="1:13" x14ac:dyDescent="0.25">
      <c r="A1619" s="57">
        <v>42948</v>
      </c>
      <c r="B1619" s="99">
        <f t="shared" si="27"/>
        <v>0</v>
      </c>
      <c r="C1619" s="28" t="e">
        <f>VLOOKUP(RefiUniverseIOSOASTable[[#This Row],[Date]],G:H,2,0)</f>
        <v>#N/A</v>
      </c>
      <c r="L1619" s="57">
        <v>42948</v>
      </c>
      <c r="M1619" s="24" t="str">
        <f>[5]!YBHIST($L$1,L1619,"LMMOAS","sec","")</f>
        <v>E</v>
      </c>
    </row>
    <row r="1620" spans="1:13" x14ac:dyDescent="0.25">
      <c r="A1620" s="57">
        <v>42949</v>
      </c>
      <c r="B1620" s="99">
        <f t="shared" si="27"/>
        <v>0</v>
      </c>
      <c r="C1620" s="28" t="e">
        <f>VLOOKUP(RefiUniverseIOSOASTable[[#This Row],[Date]],G:H,2,0)</f>
        <v>#N/A</v>
      </c>
      <c r="L1620" s="57">
        <v>42949</v>
      </c>
      <c r="M1620" s="24" t="str">
        <f>[5]!YBHIST($L$1,L1620,"LMMOAS","sec","")</f>
        <v>E</v>
      </c>
    </row>
    <row r="1621" spans="1:13" x14ac:dyDescent="0.25">
      <c r="A1621" s="57">
        <v>42950</v>
      </c>
      <c r="B1621" s="99">
        <f t="shared" si="27"/>
        <v>0</v>
      </c>
      <c r="C1621" s="28" t="e">
        <f>VLOOKUP(RefiUniverseIOSOASTable[[#This Row],[Date]],G:H,2,0)</f>
        <v>#N/A</v>
      </c>
      <c r="L1621" s="57">
        <v>42950</v>
      </c>
      <c r="M1621" s="24" t="str">
        <f>[5]!YBHIST($L$1,L1621,"LMMOAS","sec","")</f>
        <v>E</v>
      </c>
    </row>
    <row r="1622" spans="1:13" x14ac:dyDescent="0.25">
      <c r="A1622" s="57">
        <v>42951</v>
      </c>
      <c r="B1622" s="99">
        <f t="shared" si="27"/>
        <v>0</v>
      </c>
      <c r="C1622" s="28" t="e">
        <f>VLOOKUP(RefiUniverseIOSOASTable[[#This Row],[Date]],G:H,2,0)</f>
        <v>#N/A</v>
      </c>
      <c r="L1622" s="57">
        <v>42951</v>
      </c>
      <c r="M1622" s="24" t="str">
        <f>[5]!YBHIST($L$1,L1622,"LMMOAS","sec","")</f>
        <v>E</v>
      </c>
    </row>
    <row r="1623" spans="1:13" x14ac:dyDescent="0.25">
      <c r="A1623" s="57">
        <v>42954</v>
      </c>
      <c r="B1623" s="99">
        <f t="shared" si="27"/>
        <v>0</v>
      </c>
      <c r="C1623" s="28" t="e">
        <f>VLOOKUP(RefiUniverseIOSOASTable[[#This Row],[Date]],G:H,2,0)</f>
        <v>#N/A</v>
      </c>
      <c r="L1623" s="57">
        <v>42954</v>
      </c>
      <c r="M1623" s="24" t="str">
        <f>[5]!YBHIST($L$1,L1623,"LMMOAS","sec","")</f>
        <v>E</v>
      </c>
    </row>
    <row r="1624" spans="1:13" x14ac:dyDescent="0.25">
      <c r="A1624" s="57">
        <v>42955</v>
      </c>
      <c r="B1624" s="99">
        <f t="shared" ref="B1624:B1687" si="28">VLOOKUP(A1624,L:N,3,0)</f>
        <v>0</v>
      </c>
      <c r="C1624" s="28" t="e">
        <f>VLOOKUP(RefiUniverseIOSOASTable[[#This Row],[Date]],G:H,2,0)</f>
        <v>#N/A</v>
      </c>
      <c r="L1624" s="57">
        <v>42955</v>
      </c>
      <c r="M1624" s="24" t="str">
        <f>[5]!YBHIST($L$1,L1624,"LMMOAS","sec","")</f>
        <v>E</v>
      </c>
    </row>
    <row r="1625" spans="1:13" x14ac:dyDescent="0.25">
      <c r="A1625" s="57">
        <v>42956</v>
      </c>
      <c r="B1625" s="99">
        <f t="shared" si="28"/>
        <v>0</v>
      </c>
      <c r="C1625" s="28" t="e">
        <f>VLOOKUP(RefiUniverseIOSOASTable[[#This Row],[Date]],G:H,2,0)</f>
        <v>#N/A</v>
      </c>
      <c r="L1625" s="57">
        <v>42956</v>
      </c>
      <c r="M1625" s="24" t="str">
        <f>[5]!YBHIST($L$1,L1625,"LMMOAS","sec","")</f>
        <v>E</v>
      </c>
    </row>
    <row r="1626" spans="1:13" x14ac:dyDescent="0.25">
      <c r="A1626" s="57">
        <v>42957</v>
      </c>
      <c r="B1626" s="99">
        <f t="shared" si="28"/>
        <v>0</v>
      </c>
      <c r="C1626" s="28" t="e">
        <f>VLOOKUP(RefiUniverseIOSOASTable[[#This Row],[Date]],G:H,2,0)</f>
        <v>#N/A</v>
      </c>
      <c r="L1626" s="57">
        <v>42957</v>
      </c>
      <c r="M1626" s="24" t="str">
        <f>[5]!YBHIST($L$1,L1626,"LMMOAS","sec","")</f>
        <v>E</v>
      </c>
    </row>
    <row r="1627" spans="1:13" x14ac:dyDescent="0.25">
      <c r="A1627" s="57">
        <v>42958</v>
      </c>
      <c r="B1627" s="99">
        <f t="shared" si="28"/>
        <v>0</v>
      </c>
      <c r="C1627" s="28" t="e">
        <f>VLOOKUP(RefiUniverseIOSOASTable[[#This Row],[Date]],G:H,2,0)</f>
        <v>#N/A</v>
      </c>
      <c r="L1627" s="57">
        <v>42958</v>
      </c>
      <c r="M1627" s="24" t="str">
        <f>[5]!YBHIST($L$1,L1627,"LMMOAS","sec","")</f>
        <v>E</v>
      </c>
    </row>
    <row r="1628" spans="1:13" x14ac:dyDescent="0.25">
      <c r="A1628" s="57">
        <v>42961</v>
      </c>
      <c r="B1628" s="99">
        <f t="shared" si="28"/>
        <v>0</v>
      </c>
      <c r="C1628" s="28" t="e">
        <f>VLOOKUP(RefiUniverseIOSOASTable[[#This Row],[Date]],G:H,2,0)</f>
        <v>#N/A</v>
      </c>
      <c r="L1628" s="57">
        <v>42961</v>
      </c>
      <c r="M1628" s="24" t="str">
        <f>[5]!YBHIST($L$1,L1628,"LMMOAS","sec","")</f>
        <v>E</v>
      </c>
    </row>
    <row r="1629" spans="1:13" x14ac:dyDescent="0.25">
      <c r="A1629" s="57">
        <v>42962</v>
      </c>
      <c r="B1629" s="99">
        <f t="shared" si="28"/>
        <v>0</v>
      </c>
      <c r="C1629" s="28" t="e">
        <f>VLOOKUP(RefiUniverseIOSOASTable[[#This Row],[Date]],G:H,2,0)</f>
        <v>#N/A</v>
      </c>
      <c r="L1629" s="57">
        <v>42962</v>
      </c>
      <c r="M1629" s="24" t="str">
        <f>[5]!YBHIST($L$1,L1629,"LMMOAS","sec","")</f>
        <v>E</v>
      </c>
    </row>
    <row r="1630" spans="1:13" x14ac:dyDescent="0.25">
      <c r="A1630" s="57">
        <v>42963</v>
      </c>
      <c r="B1630" s="99">
        <f t="shared" si="28"/>
        <v>0</v>
      </c>
      <c r="C1630" s="28" t="e">
        <f>VLOOKUP(RefiUniverseIOSOASTable[[#This Row],[Date]],G:H,2,0)</f>
        <v>#N/A</v>
      </c>
      <c r="L1630" s="57">
        <v>42963</v>
      </c>
      <c r="M1630" s="24" t="str">
        <f>[5]!YBHIST($L$1,L1630,"LMMOAS","sec","")</f>
        <v>E</v>
      </c>
    </row>
    <row r="1631" spans="1:13" x14ac:dyDescent="0.25">
      <c r="A1631" s="57">
        <v>42964</v>
      </c>
      <c r="B1631" s="99">
        <f t="shared" si="28"/>
        <v>0</v>
      </c>
      <c r="C1631" s="28" t="e">
        <f>VLOOKUP(RefiUniverseIOSOASTable[[#This Row],[Date]],G:H,2,0)</f>
        <v>#N/A</v>
      </c>
      <c r="L1631" s="57">
        <v>42964</v>
      </c>
      <c r="M1631" s="24" t="str">
        <f>[5]!YBHIST($L$1,L1631,"LMMOAS","sec","")</f>
        <v>E</v>
      </c>
    </row>
    <row r="1632" spans="1:13" x14ac:dyDescent="0.25">
      <c r="A1632" s="57">
        <v>42965</v>
      </c>
      <c r="B1632" s="99">
        <f t="shared" si="28"/>
        <v>0</v>
      </c>
      <c r="C1632" s="28" t="e">
        <f>VLOOKUP(RefiUniverseIOSOASTable[[#This Row],[Date]],G:H,2,0)</f>
        <v>#N/A</v>
      </c>
      <c r="L1632" s="57">
        <v>42965</v>
      </c>
      <c r="M1632" s="24" t="str">
        <f>[5]!YBHIST($L$1,L1632,"LMMOAS","sec","")</f>
        <v>E</v>
      </c>
    </row>
    <row r="1633" spans="1:13" x14ac:dyDescent="0.25">
      <c r="A1633" s="57">
        <v>42968</v>
      </c>
      <c r="B1633" s="99">
        <f t="shared" si="28"/>
        <v>0</v>
      </c>
      <c r="C1633" s="28" t="e">
        <f>VLOOKUP(RefiUniverseIOSOASTable[[#This Row],[Date]],G:H,2,0)</f>
        <v>#N/A</v>
      </c>
      <c r="L1633" s="57">
        <v>42968</v>
      </c>
      <c r="M1633" s="24" t="str">
        <f>[5]!YBHIST($L$1,L1633,"LMMOAS","sec","")</f>
        <v>E</v>
      </c>
    </row>
    <row r="1634" spans="1:13" x14ac:dyDescent="0.25">
      <c r="A1634" s="57">
        <v>42969</v>
      </c>
      <c r="B1634" s="99">
        <f t="shared" si="28"/>
        <v>0</v>
      </c>
      <c r="C1634" s="28" t="e">
        <f>VLOOKUP(RefiUniverseIOSOASTable[[#This Row],[Date]],G:H,2,0)</f>
        <v>#N/A</v>
      </c>
      <c r="L1634" s="57">
        <v>42969</v>
      </c>
      <c r="M1634" s="24" t="str">
        <f>[5]!YBHIST($L$1,L1634,"LMMOAS","sec","")</f>
        <v>E</v>
      </c>
    </row>
    <row r="1635" spans="1:13" x14ac:dyDescent="0.25">
      <c r="A1635" s="57">
        <v>42970</v>
      </c>
      <c r="B1635" s="99">
        <f t="shared" si="28"/>
        <v>0</v>
      </c>
      <c r="C1635" s="28" t="e">
        <f>VLOOKUP(RefiUniverseIOSOASTable[[#This Row],[Date]],G:H,2,0)</f>
        <v>#N/A</v>
      </c>
      <c r="L1635" s="57">
        <v>42970</v>
      </c>
      <c r="M1635" s="24" t="str">
        <f>[5]!YBHIST($L$1,L1635,"LMMOAS","sec","")</f>
        <v>E</v>
      </c>
    </row>
    <row r="1636" spans="1:13" x14ac:dyDescent="0.25">
      <c r="A1636" s="57">
        <v>42971</v>
      </c>
      <c r="B1636" s="99">
        <f t="shared" si="28"/>
        <v>0</v>
      </c>
      <c r="C1636" s="28" t="e">
        <f>VLOOKUP(RefiUniverseIOSOASTable[[#This Row],[Date]],G:H,2,0)</f>
        <v>#N/A</v>
      </c>
      <c r="L1636" s="57">
        <v>42971</v>
      </c>
      <c r="M1636" s="24" t="str">
        <f>[5]!YBHIST($L$1,L1636,"LMMOAS","sec","")</f>
        <v>E</v>
      </c>
    </row>
    <row r="1637" spans="1:13" x14ac:dyDescent="0.25">
      <c r="A1637" s="57">
        <v>42972</v>
      </c>
      <c r="B1637" s="99">
        <f t="shared" si="28"/>
        <v>0</v>
      </c>
      <c r="C1637" s="28" t="e">
        <f>VLOOKUP(RefiUniverseIOSOASTable[[#This Row],[Date]],G:H,2,0)</f>
        <v>#N/A</v>
      </c>
      <c r="L1637" s="57">
        <v>42972</v>
      </c>
      <c r="M1637" s="24" t="str">
        <f>[5]!YBHIST($L$1,L1637,"LMMOAS","sec","")</f>
        <v>E</v>
      </c>
    </row>
    <row r="1638" spans="1:13" x14ac:dyDescent="0.25">
      <c r="A1638" s="57">
        <v>42975</v>
      </c>
      <c r="B1638" s="99">
        <f t="shared" si="28"/>
        <v>0</v>
      </c>
      <c r="C1638" s="28" t="e">
        <f>VLOOKUP(RefiUniverseIOSOASTable[[#This Row],[Date]],G:H,2,0)</f>
        <v>#N/A</v>
      </c>
      <c r="L1638" s="57">
        <v>42975</v>
      </c>
      <c r="M1638" s="24" t="str">
        <f>[5]!YBHIST($L$1,L1638,"LMMOAS","sec","")</f>
        <v>E</v>
      </c>
    </row>
    <row r="1639" spans="1:13" x14ac:dyDescent="0.25">
      <c r="A1639" s="57">
        <v>42976</v>
      </c>
      <c r="B1639" s="99">
        <f t="shared" si="28"/>
        <v>0</v>
      </c>
      <c r="C1639" s="28" t="e">
        <f>VLOOKUP(RefiUniverseIOSOASTable[[#This Row],[Date]],G:H,2,0)</f>
        <v>#N/A</v>
      </c>
      <c r="L1639" s="57">
        <v>42976</v>
      </c>
      <c r="M1639" s="24" t="str">
        <f>[5]!YBHIST($L$1,L1639,"LMMOAS","sec","")</f>
        <v>E</v>
      </c>
    </row>
    <row r="1640" spans="1:13" x14ac:dyDescent="0.25">
      <c r="A1640" s="57">
        <v>42977</v>
      </c>
      <c r="B1640" s="99">
        <f t="shared" si="28"/>
        <v>0</v>
      </c>
      <c r="C1640" s="28" t="e">
        <f>VLOOKUP(RefiUniverseIOSOASTable[[#This Row],[Date]],G:H,2,0)</f>
        <v>#N/A</v>
      </c>
      <c r="L1640" s="57">
        <v>42977</v>
      </c>
      <c r="M1640" s="24" t="str">
        <f>[5]!YBHIST($L$1,L1640,"LMMOAS","sec","")</f>
        <v>E</v>
      </c>
    </row>
    <row r="1641" spans="1:13" x14ac:dyDescent="0.25">
      <c r="A1641" s="57">
        <v>42978</v>
      </c>
      <c r="B1641" s="99">
        <f t="shared" si="28"/>
        <v>0</v>
      </c>
      <c r="C1641" s="28" t="e">
        <f>VLOOKUP(RefiUniverseIOSOASTable[[#This Row],[Date]],G:H,2,0)</f>
        <v>#N/A</v>
      </c>
      <c r="L1641" s="57">
        <v>42978</v>
      </c>
      <c r="M1641" s="24" t="str">
        <f>[5]!YBHIST($L$1,L1641,"LMMOAS","sec","")</f>
        <v>E</v>
      </c>
    </row>
    <row r="1642" spans="1:13" x14ac:dyDescent="0.25">
      <c r="A1642" s="57">
        <v>42979</v>
      </c>
      <c r="B1642" s="99">
        <f t="shared" si="28"/>
        <v>0</v>
      </c>
      <c r="C1642" s="28" t="e">
        <f>VLOOKUP(RefiUniverseIOSOASTable[[#This Row],[Date]],G:H,2,0)</f>
        <v>#N/A</v>
      </c>
      <c r="L1642" s="57">
        <v>42979</v>
      </c>
      <c r="M1642" s="24" t="str">
        <f>[5]!YBHIST($L$1,L1642,"LMMOAS","sec","")</f>
        <v>E</v>
      </c>
    </row>
    <row r="1643" spans="1:13" x14ac:dyDescent="0.25">
      <c r="A1643" s="57">
        <v>42983</v>
      </c>
      <c r="B1643" s="99">
        <f t="shared" si="28"/>
        <v>0</v>
      </c>
      <c r="C1643" s="28" t="e">
        <f>VLOOKUP(RefiUniverseIOSOASTable[[#This Row],[Date]],G:H,2,0)</f>
        <v>#N/A</v>
      </c>
      <c r="L1643" s="57">
        <v>42983</v>
      </c>
      <c r="M1643" s="24" t="str">
        <f>[5]!YBHIST($L$1,L1643,"LMMOAS","sec","")</f>
        <v>E</v>
      </c>
    </row>
    <row r="1644" spans="1:13" x14ac:dyDescent="0.25">
      <c r="A1644" s="57">
        <v>42984</v>
      </c>
      <c r="B1644" s="99">
        <f t="shared" si="28"/>
        <v>0</v>
      </c>
      <c r="C1644" s="28" t="e">
        <f>VLOOKUP(RefiUniverseIOSOASTable[[#This Row],[Date]],G:H,2,0)</f>
        <v>#N/A</v>
      </c>
      <c r="L1644" s="57">
        <v>42984</v>
      </c>
      <c r="M1644" s="24" t="str">
        <f>[5]!YBHIST($L$1,L1644,"LMMOAS","sec","")</f>
        <v>E</v>
      </c>
    </row>
    <row r="1645" spans="1:13" x14ac:dyDescent="0.25">
      <c r="A1645" s="57">
        <v>42985</v>
      </c>
      <c r="B1645" s="99">
        <f t="shared" si="28"/>
        <v>0</v>
      </c>
      <c r="C1645" s="28" t="e">
        <f>VLOOKUP(RefiUniverseIOSOASTable[[#This Row],[Date]],G:H,2,0)</f>
        <v>#N/A</v>
      </c>
      <c r="L1645" s="57">
        <v>42985</v>
      </c>
      <c r="M1645" s="24" t="str">
        <f>[5]!YBHIST($L$1,L1645,"LMMOAS","sec","")</f>
        <v>E</v>
      </c>
    </row>
    <row r="1646" spans="1:13" x14ac:dyDescent="0.25">
      <c r="A1646" s="57">
        <v>42986</v>
      </c>
      <c r="B1646" s="99">
        <f t="shared" si="28"/>
        <v>0</v>
      </c>
      <c r="C1646" s="28" t="e">
        <f>VLOOKUP(RefiUniverseIOSOASTable[[#This Row],[Date]],G:H,2,0)</f>
        <v>#N/A</v>
      </c>
      <c r="L1646" s="57">
        <v>42986</v>
      </c>
      <c r="M1646" s="24" t="str">
        <f>[5]!YBHIST($L$1,L1646,"LMMOAS","sec","")</f>
        <v>E</v>
      </c>
    </row>
    <row r="1647" spans="1:13" x14ac:dyDescent="0.25">
      <c r="A1647" s="57">
        <v>42989</v>
      </c>
      <c r="B1647" s="99">
        <f t="shared" si="28"/>
        <v>0</v>
      </c>
      <c r="C1647" s="28" t="e">
        <f>VLOOKUP(RefiUniverseIOSOASTable[[#This Row],[Date]],G:H,2,0)</f>
        <v>#N/A</v>
      </c>
      <c r="L1647" s="57">
        <v>42989</v>
      </c>
      <c r="M1647" s="24" t="str">
        <f>[5]!YBHIST($L$1,L1647,"LMMOAS","sec","")</f>
        <v>E</v>
      </c>
    </row>
    <row r="1648" spans="1:13" x14ac:dyDescent="0.25">
      <c r="A1648" s="57">
        <v>42990</v>
      </c>
      <c r="B1648" s="99">
        <f t="shared" si="28"/>
        <v>0</v>
      </c>
      <c r="C1648" s="28" t="e">
        <f>VLOOKUP(RefiUniverseIOSOASTable[[#This Row],[Date]],G:H,2,0)</f>
        <v>#N/A</v>
      </c>
      <c r="L1648" s="57">
        <v>42990</v>
      </c>
      <c r="M1648" s="24" t="str">
        <f>[5]!YBHIST($L$1,L1648,"LMMOAS","sec","")</f>
        <v>E</v>
      </c>
    </row>
    <row r="1649" spans="1:13" x14ac:dyDescent="0.25">
      <c r="A1649" s="57">
        <v>42991</v>
      </c>
      <c r="B1649" s="99">
        <f t="shared" si="28"/>
        <v>0</v>
      </c>
      <c r="C1649" s="28" t="e">
        <f>VLOOKUP(RefiUniverseIOSOASTable[[#This Row],[Date]],G:H,2,0)</f>
        <v>#N/A</v>
      </c>
      <c r="L1649" s="57">
        <v>42991</v>
      </c>
      <c r="M1649" s="24" t="str">
        <f>[5]!YBHIST($L$1,L1649,"LMMOAS","sec","")</f>
        <v>E</v>
      </c>
    </row>
    <row r="1650" spans="1:13" x14ac:dyDescent="0.25">
      <c r="A1650" s="57">
        <v>42992</v>
      </c>
      <c r="B1650" s="99">
        <f t="shared" si="28"/>
        <v>0</v>
      </c>
      <c r="C1650" s="28" t="e">
        <f>VLOOKUP(RefiUniverseIOSOASTable[[#This Row],[Date]],G:H,2,0)</f>
        <v>#N/A</v>
      </c>
      <c r="L1650" s="57">
        <v>42992</v>
      </c>
      <c r="M1650" s="24" t="str">
        <f>[5]!YBHIST($L$1,L1650,"LMMOAS","sec","")</f>
        <v>E</v>
      </c>
    </row>
    <row r="1651" spans="1:13" x14ac:dyDescent="0.25">
      <c r="A1651" s="57">
        <v>42993</v>
      </c>
      <c r="B1651" s="99">
        <f t="shared" si="28"/>
        <v>0</v>
      </c>
      <c r="C1651" s="28" t="e">
        <f>VLOOKUP(RefiUniverseIOSOASTable[[#This Row],[Date]],G:H,2,0)</f>
        <v>#N/A</v>
      </c>
      <c r="L1651" s="57">
        <v>42993</v>
      </c>
      <c r="M1651" s="24" t="str">
        <f>[5]!YBHIST($L$1,L1651,"LMMOAS","sec","")</f>
        <v>E</v>
      </c>
    </row>
    <row r="1652" spans="1:13" x14ac:dyDescent="0.25">
      <c r="A1652" s="57">
        <v>42996</v>
      </c>
      <c r="B1652" s="99">
        <f t="shared" si="28"/>
        <v>0</v>
      </c>
      <c r="C1652" s="28" t="e">
        <f>VLOOKUP(RefiUniverseIOSOASTable[[#This Row],[Date]],G:H,2,0)</f>
        <v>#N/A</v>
      </c>
      <c r="L1652" s="57">
        <v>42996</v>
      </c>
      <c r="M1652" s="24" t="str">
        <f>[5]!YBHIST($L$1,L1652,"LMMOAS","sec","")</f>
        <v>E</v>
      </c>
    </row>
    <row r="1653" spans="1:13" x14ac:dyDescent="0.25">
      <c r="A1653" s="57">
        <v>42997</v>
      </c>
      <c r="B1653" s="99">
        <f t="shared" si="28"/>
        <v>0</v>
      </c>
      <c r="C1653" s="28" t="e">
        <f>VLOOKUP(RefiUniverseIOSOASTable[[#This Row],[Date]],G:H,2,0)</f>
        <v>#N/A</v>
      </c>
      <c r="L1653" s="57">
        <v>42997</v>
      </c>
      <c r="M1653" s="24" t="str">
        <f>[5]!YBHIST($L$1,L1653,"LMMOAS","sec","")</f>
        <v>E</v>
      </c>
    </row>
    <row r="1654" spans="1:13" x14ac:dyDescent="0.25">
      <c r="A1654" s="57">
        <v>42998</v>
      </c>
      <c r="B1654" s="99">
        <f t="shared" si="28"/>
        <v>0</v>
      </c>
      <c r="C1654" s="28" t="e">
        <f>VLOOKUP(RefiUniverseIOSOASTable[[#This Row],[Date]],G:H,2,0)</f>
        <v>#N/A</v>
      </c>
      <c r="L1654" s="57">
        <v>42998</v>
      </c>
      <c r="M1654" s="24" t="str">
        <f>[5]!YBHIST($L$1,L1654,"LMMOAS","sec","")</f>
        <v>E</v>
      </c>
    </row>
    <row r="1655" spans="1:13" x14ac:dyDescent="0.25">
      <c r="A1655" s="57">
        <v>42999</v>
      </c>
      <c r="B1655" s="99">
        <f t="shared" si="28"/>
        <v>0</v>
      </c>
      <c r="C1655" s="28" t="e">
        <f>VLOOKUP(RefiUniverseIOSOASTable[[#This Row],[Date]],G:H,2,0)</f>
        <v>#N/A</v>
      </c>
      <c r="L1655" s="57">
        <v>42999</v>
      </c>
      <c r="M1655" s="24" t="str">
        <f>[5]!YBHIST($L$1,L1655,"LMMOAS","sec","")</f>
        <v>E</v>
      </c>
    </row>
    <row r="1656" spans="1:13" x14ac:dyDescent="0.25">
      <c r="A1656" s="57">
        <v>43000</v>
      </c>
      <c r="B1656" s="99">
        <f t="shared" si="28"/>
        <v>0</v>
      </c>
      <c r="C1656" s="28" t="e">
        <f>VLOOKUP(RefiUniverseIOSOASTable[[#This Row],[Date]],G:H,2,0)</f>
        <v>#N/A</v>
      </c>
      <c r="L1656" s="57">
        <v>43000</v>
      </c>
      <c r="M1656" s="24" t="str">
        <f>[5]!YBHIST($L$1,L1656,"LMMOAS","sec","")</f>
        <v>E</v>
      </c>
    </row>
    <row r="1657" spans="1:13" x14ac:dyDescent="0.25">
      <c r="A1657" s="57">
        <v>43003</v>
      </c>
      <c r="B1657" s="99">
        <f t="shared" si="28"/>
        <v>0</v>
      </c>
      <c r="C1657" s="28" t="e">
        <f>VLOOKUP(RefiUniverseIOSOASTable[[#This Row],[Date]],G:H,2,0)</f>
        <v>#N/A</v>
      </c>
      <c r="L1657" s="57">
        <v>43003</v>
      </c>
      <c r="M1657" s="24" t="str">
        <f>[5]!YBHIST($L$1,L1657,"LMMOAS","sec","")</f>
        <v>E</v>
      </c>
    </row>
    <row r="1658" spans="1:13" x14ac:dyDescent="0.25">
      <c r="A1658" s="57">
        <v>43004</v>
      </c>
      <c r="B1658" s="99">
        <f t="shared" si="28"/>
        <v>0</v>
      </c>
      <c r="C1658" s="28" t="e">
        <f>VLOOKUP(RefiUniverseIOSOASTable[[#This Row],[Date]],G:H,2,0)</f>
        <v>#N/A</v>
      </c>
      <c r="L1658" s="57">
        <v>43004</v>
      </c>
      <c r="M1658" s="24" t="str">
        <f>[5]!YBHIST($L$1,L1658,"LMMOAS","sec","")</f>
        <v>E</v>
      </c>
    </row>
    <row r="1659" spans="1:13" x14ac:dyDescent="0.25">
      <c r="A1659" s="57">
        <v>43005</v>
      </c>
      <c r="B1659" s="99">
        <f t="shared" si="28"/>
        <v>0</v>
      </c>
      <c r="C1659" s="28" t="e">
        <f>VLOOKUP(RefiUniverseIOSOASTable[[#This Row],[Date]],G:H,2,0)</f>
        <v>#N/A</v>
      </c>
      <c r="L1659" s="57">
        <v>43005</v>
      </c>
      <c r="M1659" s="24" t="str">
        <f>[5]!YBHIST($L$1,L1659,"LMMOAS","sec","")</f>
        <v>E</v>
      </c>
    </row>
    <row r="1660" spans="1:13" x14ac:dyDescent="0.25">
      <c r="A1660" s="57">
        <v>43006</v>
      </c>
      <c r="B1660" s="99">
        <f t="shared" si="28"/>
        <v>0</v>
      </c>
      <c r="C1660" s="28" t="e">
        <f>VLOOKUP(RefiUniverseIOSOASTable[[#This Row],[Date]],G:H,2,0)</f>
        <v>#N/A</v>
      </c>
      <c r="L1660" s="57">
        <v>43006</v>
      </c>
      <c r="M1660" s="24" t="str">
        <f>[5]!YBHIST($L$1,L1660,"LMMOAS","sec","")</f>
        <v>E</v>
      </c>
    </row>
    <row r="1661" spans="1:13" x14ac:dyDescent="0.25">
      <c r="A1661" s="57">
        <v>43007</v>
      </c>
      <c r="B1661" s="99">
        <f t="shared" si="28"/>
        <v>0</v>
      </c>
      <c r="C1661" s="28" t="e">
        <f>VLOOKUP(RefiUniverseIOSOASTable[[#This Row],[Date]],G:H,2,0)</f>
        <v>#N/A</v>
      </c>
      <c r="L1661" s="57">
        <v>43007</v>
      </c>
      <c r="M1661" s="24" t="str">
        <f>[5]!YBHIST($L$1,L1661,"LMMOAS","sec","")</f>
        <v>E</v>
      </c>
    </row>
    <row r="1662" spans="1:13" x14ac:dyDescent="0.25">
      <c r="A1662" s="57">
        <v>43010</v>
      </c>
      <c r="B1662" s="99">
        <f t="shared" si="28"/>
        <v>0</v>
      </c>
      <c r="C1662" s="28" t="e">
        <f>VLOOKUP(RefiUniverseIOSOASTable[[#This Row],[Date]],G:H,2,0)</f>
        <v>#N/A</v>
      </c>
      <c r="L1662" s="57">
        <v>43010</v>
      </c>
      <c r="M1662" s="24" t="str">
        <f>[5]!YBHIST($L$1,L1662,"LMMOAS","sec","")</f>
        <v>E</v>
      </c>
    </row>
    <row r="1663" spans="1:13" x14ac:dyDescent="0.25">
      <c r="A1663" s="57">
        <v>43011</v>
      </c>
      <c r="B1663" s="99">
        <f t="shared" si="28"/>
        <v>0</v>
      </c>
      <c r="C1663" s="28" t="e">
        <f>VLOOKUP(RefiUniverseIOSOASTable[[#This Row],[Date]],G:H,2,0)</f>
        <v>#N/A</v>
      </c>
      <c r="L1663" s="57">
        <v>43011</v>
      </c>
      <c r="M1663" s="24" t="str">
        <f>[5]!YBHIST($L$1,L1663,"LMMOAS","sec","")</f>
        <v>E</v>
      </c>
    </row>
    <row r="1664" spans="1:13" x14ac:dyDescent="0.25">
      <c r="A1664" s="57">
        <v>43012</v>
      </c>
      <c r="B1664" s="99">
        <f t="shared" si="28"/>
        <v>0</v>
      </c>
      <c r="C1664" s="28" t="e">
        <f>VLOOKUP(RefiUniverseIOSOASTable[[#This Row],[Date]],G:H,2,0)</f>
        <v>#N/A</v>
      </c>
      <c r="L1664" s="57">
        <v>43012</v>
      </c>
      <c r="M1664" s="24" t="str">
        <f>[5]!YBHIST($L$1,L1664,"LMMOAS","sec","")</f>
        <v>E</v>
      </c>
    </row>
    <row r="1665" spans="1:13" x14ac:dyDescent="0.25">
      <c r="A1665" s="57">
        <v>43013</v>
      </c>
      <c r="B1665" s="99">
        <f t="shared" si="28"/>
        <v>0</v>
      </c>
      <c r="C1665" s="28" t="e">
        <f>VLOOKUP(RefiUniverseIOSOASTable[[#This Row],[Date]],G:H,2,0)</f>
        <v>#N/A</v>
      </c>
      <c r="L1665" s="57">
        <v>43013</v>
      </c>
      <c r="M1665" s="24" t="str">
        <f>[5]!YBHIST($L$1,L1665,"LMMOAS","sec","")</f>
        <v>E</v>
      </c>
    </row>
    <row r="1666" spans="1:13" x14ac:dyDescent="0.25">
      <c r="A1666" s="57">
        <v>43014</v>
      </c>
      <c r="B1666" s="99">
        <f t="shared" si="28"/>
        <v>0</v>
      </c>
      <c r="C1666" s="28" t="e">
        <f>VLOOKUP(RefiUniverseIOSOASTable[[#This Row],[Date]],G:H,2,0)</f>
        <v>#N/A</v>
      </c>
      <c r="L1666" s="57">
        <v>43014</v>
      </c>
      <c r="M1666" s="24" t="str">
        <f>[5]!YBHIST($L$1,L1666,"LMMOAS","sec","")</f>
        <v>E</v>
      </c>
    </row>
    <row r="1667" spans="1:13" x14ac:dyDescent="0.25">
      <c r="A1667" s="57">
        <v>43018</v>
      </c>
      <c r="B1667" s="99">
        <f t="shared" si="28"/>
        <v>0</v>
      </c>
      <c r="C1667" s="28" t="e">
        <f>VLOOKUP(RefiUniverseIOSOASTable[[#This Row],[Date]],G:H,2,0)</f>
        <v>#N/A</v>
      </c>
      <c r="L1667" s="57">
        <v>43018</v>
      </c>
      <c r="M1667" s="24" t="str">
        <f>[5]!YBHIST($L$1,L1667,"LMMOAS","sec","")</f>
        <v>E</v>
      </c>
    </row>
    <row r="1668" spans="1:13" x14ac:dyDescent="0.25">
      <c r="A1668" s="57">
        <v>43019</v>
      </c>
      <c r="B1668" s="99">
        <f t="shared" si="28"/>
        <v>0</v>
      </c>
      <c r="C1668" s="28" t="e">
        <f>VLOOKUP(RefiUniverseIOSOASTable[[#This Row],[Date]],G:H,2,0)</f>
        <v>#N/A</v>
      </c>
      <c r="L1668" s="57">
        <v>43019</v>
      </c>
      <c r="M1668" s="24" t="str">
        <f>[5]!YBHIST($L$1,L1668,"LMMOAS","sec","")</f>
        <v>E</v>
      </c>
    </row>
    <row r="1669" spans="1:13" x14ac:dyDescent="0.25">
      <c r="A1669" s="57">
        <v>43020</v>
      </c>
      <c r="B1669" s="99">
        <f t="shared" si="28"/>
        <v>0</v>
      </c>
      <c r="C1669" s="28" t="e">
        <f>VLOOKUP(RefiUniverseIOSOASTable[[#This Row],[Date]],G:H,2,0)</f>
        <v>#N/A</v>
      </c>
      <c r="L1669" s="57">
        <v>43020</v>
      </c>
      <c r="M1669" s="24" t="str">
        <f>[5]!YBHIST($L$1,L1669,"LMMOAS","sec","")</f>
        <v>E</v>
      </c>
    </row>
    <row r="1670" spans="1:13" x14ac:dyDescent="0.25">
      <c r="A1670" s="57">
        <v>43021</v>
      </c>
      <c r="B1670" s="99">
        <f t="shared" si="28"/>
        <v>0</v>
      </c>
      <c r="C1670" s="28" t="e">
        <f>VLOOKUP(RefiUniverseIOSOASTable[[#This Row],[Date]],G:H,2,0)</f>
        <v>#N/A</v>
      </c>
      <c r="L1670" s="57">
        <v>43021</v>
      </c>
      <c r="M1670" s="24" t="str">
        <f>[5]!YBHIST($L$1,L1670,"LMMOAS","sec","")</f>
        <v>E</v>
      </c>
    </row>
    <row r="1671" spans="1:13" x14ac:dyDescent="0.25">
      <c r="A1671" s="57">
        <v>43024</v>
      </c>
      <c r="B1671" s="99">
        <f t="shared" si="28"/>
        <v>0</v>
      </c>
      <c r="C1671" s="28" t="e">
        <f>VLOOKUP(RefiUniverseIOSOASTable[[#This Row],[Date]],G:H,2,0)</f>
        <v>#N/A</v>
      </c>
      <c r="L1671" s="57">
        <v>43024</v>
      </c>
      <c r="M1671" s="24" t="str">
        <f>[5]!YBHIST($L$1,L1671,"LMMOAS","sec","")</f>
        <v>E</v>
      </c>
    </row>
    <row r="1672" spans="1:13" x14ac:dyDescent="0.25">
      <c r="A1672" s="57">
        <v>43025</v>
      </c>
      <c r="B1672" s="99">
        <f t="shared" si="28"/>
        <v>0</v>
      </c>
      <c r="C1672" s="28" t="e">
        <f>VLOOKUP(RefiUniverseIOSOASTable[[#This Row],[Date]],G:H,2,0)</f>
        <v>#N/A</v>
      </c>
      <c r="L1672" s="57">
        <v>43025</v>
      </c>
      <c r="M1672" s="24" t="str">
        <f>[5]!YBHIST($L$1,L1672,"LMMOAS","sec","")</f>
        <v>E</v>
      </c>
    </row>
    <row r="1673" spans="1:13" x14ac:dyDescent="0.25">
      <c r="A1673" s="57">
        <v>43026</v>
      </c>
      <c r="B1673" s="99">
        <f t="shared" si="28"/>
        <v>0</v>
      </c>
      <c r="C1673" s="28" t="e">
        <f>VLOOKUP(RefiUniverseIOSOASTable[[#This Row],[Date]],G:H,2,0)</f>
        <v>#N/A</v>
      </c>
      <c r="L1673" s="57">
        <v>43026</v>
      </c>
      <c r="M1673" s="24" t="str">
        <f>[5]!YBHIST($L$1,L1673,"LMMOAS","sec","")</f>
        <v>E</v>
      </c>
    </row>
    <row r="1674" spans="1:13" x14ac:dyDescent="0.25">
      <c r="A1674" s="57">
        <v>43027</v>
      </c>
      <c r="B1674" s="99">
        <f t="shared" si="28"/>
        <v>0</v>
      </c>
      <c r="C1674" s="28" t="e">
        <f>VLOOKUP(RefiUniverseIOSOASTable[[#This Row],[Date]],G:H,2,0)</f>
        <v>#N/A</v>
      </c>
      <c r="L1674" s="57">
        <v>43027</v>
      </c>
      <c r="M1674" s="24" t="str">
        <f>[5]!YBHIST($L$1,L1674,"LMMOAS","sec","")</f>
        <v>E</v>
      </c>
    </row>
    <row r="1675" spans="1:13" x14ac:dyDescent="0.25">
      <c r="A1675" s="57">
        <v>43028</v>
      </c>
      <c r="B1675" s="99">
        <f t="shared" si="28"/>
        <v>0</v>
      </c>
      <c r="C1675" s="28" t="e">
        <f>VLOOKUP(RefiUniverseIOSOASTable[[#This Row],[Date]],G:H,2,0)</f>
        <v>#N/A</v>
      </c>
      <c r="L1675" s="57">
        <v>43028</v>
      </c>
      <c r="M1675" s="24" t="str">
        <f>[5]!YBHIST($L$1,L1675,"LMMOAS","sec","")</f>
        <v>E</v>
      </c>
    </row>
    <row r="1676" spans="1:13" x14ac:dyDescent="0.25">
      <c r="A1676" s="57">
        <v>43031</v>
      </c>
      <c r="B1676" s="99">
        <f t="shared" si="28"/>
        <v>0</v>
      </c>
      <c r="C1676" s="28" t="e">
        <f>VLOOKUP(RefiUniverseIOSOASTable[[#This Row],[Date]],G:H,2,0)</f>
        <v>#N/A</v>
      </c>
      <c r="L1676" s="57">
        <v>43031</v>
      </c>
      <c r="M1676" s="24" t="str">
        <f>[5]!YBHIST($L$1,L1676,"LMMOAS","sec","")</f>
        <v>E</v>
      </c>
    </row>
    <row r="1677" spans="1:13" x14ac:dyDescent="0.25">
      <c r="A1677" s="57">
        <v>43032</v>
      </c>
      <c r="B1677" s="99">
        <f t="shared" si="28"/>
        <v>0</v>
      </c>
      <c r="C1677" s="28" t="e">
        <f>VLOOKUP(RefiUniverseIOSOASTable[[#This Row],[Date]],G:H,2,0)</f>
        <v>#N/A</v>
      </c>
      <c r="L1677" s="57">
        <v>43032</v>
      </c>
      <c r="M1677" s="24" t="str">
        <f>[5]!YBHIST($L$1,L1677,"LMMOAS","sec","")</f>
        <v>E</v>
      </c>
    </row>
    <row r="1678" spans="1:13" x14ac:dyDescent="0.25">
      <c r="A1678" s="57">
        <v>43033</v>
      </c>
      <c r="B1678" s="99">
        <f t="shared" si="28"/>
        <v>0</v>
      </c>
      <c r="C1678" s="28" t="e">
        <f>VLOOKUP(RefiUniverseIOSOASTable[[#This Row],[Date]],G:H,2,0)</f>
        <v>#N/A</v>
      </c>
      <c r="L1678" s="57">
        <v>43033</v>
      </c>
      <c r="M1678" s="24" t="str">
        <f>[5]!YBHIST($L$1,L1678,"LMMOAS","sec","")</f>
        <v>E</v>
      </c>
    </row>
    <row r="1679" spans="1:13" x14ac:dyDescent="0.25">
      <c r="A1679" s="57">
        <v>43034</v>
      </c>
      <c r="B1679" s="99">
        <f t="shared" si="28"/>
        <v>0</v>
      </c>
      <c r="C1679" s="28" t="e">
        <f>VLOOKUP(RefiUniverseIOSOASTable[[#This Row],[Date]],G:H,2,0)</f>
        <v>#N/A</v>
      </c>
      <c r="L1679" s="57">
        <v>43034</v>
      </c>
      <c r="M1679" s="24" t="str">
        <f>[5]!YBHIST($L$1,L1679,"LMMOAS","sec","")</f>
        <v>E</v>
      </c>
    </row>
    <row r="1680" spans="1:13" x14ac:dyDescent="0.25">
      <c r="A1680" s="57">
        <v>43035</v>
      </c>
      <c r="B1680" s="99">
        <f t="shared" si="28"/>
        <v>0</v>
      </c>
      <c r="C1680" s="28" t="e">
        <f>VLOOKUP(RefiUniverseIOSOASTable[[#This Row],[Date]],G:H,2,0)</f>
        <v>#N/A</v>
      </c>
      <c r="L1680" s="57">
        <v>43035</v>
      </c>
      <c r="M1680" s="24" t="str">
        <f>[5]!YBHIST($L$1,L1680,"LMMOAS","sec","")</f>
        <v>E</v>
      </c>
    </row>
    <row r="1681" spans="1:13" x14ac:dyDescent="0.25">
      <c r="A1681" s="57">
        <v>43038</v>
      </c>
      <c r="B1681" s="99">
        <f t="shared" si="28"/>
        <v>0</v>
      </c>
      <c r="C1681" s="28" t="e">
        <f>VLOOKUP(RefiUniverseIOSOASTable[[#This Row],[Date]],G:H,2,0)</f>
        <v>#N/A</v>
      </c>
      <c r="L1681" s="57">
        <v>43038</v>
      </c>
      <c r="M1681" s="24" t="str">
        <f>[5]!YBHIST($L$1,L1681,"LMMOAS","sec","")</f>
        <v>E</v>
      </c>
    </row>
    <row r="1682" spans="1:13" x14ac:dyDescent="0.25">
      <c r="A1682" s="57">
        <v>43039</v>
      </c>
      <c r="B1682" s="99">
        <f t="shared" si="28"/>
        <v>0</v>
      </c>
      <c r="C1682" s="28" t="e">
        <f>VLOOKUP(RefiUniverseIOSOASTable[[#This Row],[Date]],G:H,2,0)</f>
        <v>#N/A</v>
      </c>
      <c r="L1682" s="57">
        <v>43039</v>
      </c>
      <c r="M1682" s="24" t="str">
        <f>[5]!YBHIST($L$1,L1682,"LMMOAS","sec","")</f>
        <v>E</v>
      </c>
    </row>
    <row r="1683" spans="1:13" x14ac:dyDescent="0.25">
      <c r="A1683" s="57">
        <v>43040</v>
      </c>
      <c r="B1683" s="99">
        <f t="shared" si="28"/>
        <v>0</v>
      </c>
      <c r="C1683" s="28" t="e">
        <f>VLOOKUP(RefiUniverseIOSOASTable[[#This Row],[Date]],G:H,2,0)</f>
        <v>#N/A</v>
      </c>
      <c r="L1683" s="57">
        <v>43040</v>
      </c>
      <c r="M1683" s="24" t="str">
        <f>[5]!YBHIST($L$1,L1683,"LMMOAS","sec","")</f>
        <v>E</v>
      </c>
    </row>
    <row r="1684" spans="1:13" x14ac:dyDescent="0.25">
      <c r="A1684" s="57">
        <v>43041</v>
      </c>
      <c r="B1684" s="99">
        <f t="shared" si="28"/>
        <v>0</v>
      </c>
      <c r="C1684" s="28" t="e">
        <f>VLOOKUP(RefiUniverseIOSOASTable[[#This Row],[Date]],G:H,2,0)</f>
        <v>#N/A</v>
      </c>
      <c r="L1684" s="57">
        <v>43041</v>
      </c>
      <c r="M1684" s="24" t="str">
        <f>[5]!YBHIST($L$1,L1684,"LMMOAS","sec","")</f>
        <v>E</v>
      </c>
    </row>
    <row r="1685" spans="1:13" x14ac:dyDescent="0.25">
      <c r="A1685" s="57">
        <v>43042</v>
      </c>
      <c r="B1685" s="99">
        <f t="shared" si="28"/>
        <v>0</v>
      </c>
      <c r="C1685" s="28" t="e">
        <f>VLOOKUP(RefiUniverseIOSOASTable[[#This Row],[Date]],G:H,2,0)</f>
        <v>#N/A</v>
      </c>
      <c r="L1685" s="57">
        <v>43042</v>
      </c>
      <c r="M1685" s="24" t="str">
        <f>[5]!YBHIST($L$1,L1685,"LMMOAS","sec","")</f>
        <v>E</v>
      </c>
    </row>
    <row r="1686" spans="1:13" x14ac:dyDescent="0.25">
      <c r="A1686" s="57">
        <v>43045</v>
      </c>
      <c r="B1686" s="99">
        <f t="shared" si="28"/>
        <v>0</v>
      </c>
      <c r="C1686" s="28" t="e">
        <f>VLOOKUP(RefiUniverseIOSOASTable[[#This Row],[Date]],G:H,2,0)</f>
        <v>#N/A</v>
      </c>
      <c r="L1686" s="57">
        <v>43045</v>
      </c>
      <c r="M1686" s="24" t="str">
        <f>[5]!YBHIST($L$1,L1686,"LMMOAS","sec","")</f>
        <v>E</v>
      </c>
    </row>
    <row r="1687" spans="1:13" x14ac:dyDescent="0.25">
      <c r="A1687" s="57">
        <v>43046</v>
      </c>
      <c r="B1687" s="99">
        <f t="shared" si="28"/>
        <v>0</v>
      </c>
      <c r="C1687" s="28" t="e">
        <f>VLOOKUP(RefiUniverseIOSOASTable[[#This Row],[Date]],G:H,2,0)</f>
        <v>#N/A</v>
      </c>
      <c r="L1687" s="57">
        <v>43046</v>
      </c>
      <c r="M1687" s="24" t="str">
        <f>[5]!YBHIST($L$1,L1687,"LMMOAS","sec","")</f>
        <v>E</v>
      </c>
    </row>
    <row r="1688" spans="1:13" x14ac:dyDescent="0.25">
      <c r="A1688" s="57">
        <v>43047</v>
      </c>
      <c r="B1688" s="99">
        <f t="shared" ref="B1688:B1723" si="29">VLOOKUP(A1688,L:N,3,0)</f>
        <v>0</v>
      </c>
      <c r="C1688" s="28" t="e">
        <f>VLOOKUP(RefiUniverseIOSOASTable[[#This Row],[Date]],G:H,2,0)</f>
        <v>#N/A</v>
      </c>
      <c r="L1688" s="57">
        <v>43047</v>
      </c>
      <c r="M1688" s="24" t="str">
        <f>[5]!YBHIST($L$1,L1688,"LMMOAS","sec","")</f>
        <v>E</v>
      </c>
    </row>
    <row r="1689" spans="1:13" x14ac:dyDescent="0.25">
      <c r="A1689" s="57">
        <v>43048</v>
      </c>
      <c r="B1689" s="99">
        <f t="shared" si="29"/>
        <v>0</v>
      </c>
      <c r="C1689" s="28" t="e">
        <f>VLOOKUP(RefiUniverseIOSOASTable[[#This Row],[Date]],G:H,2,0)</f>
        <v>#N/A</v>
      </c>
      <c r="L1689" s="57">
        <v>43048</v>
      </c>
      <c r="M1689" s="24" t="str">
        <f>[5]!YBHIST($L$1,L1689,"LMMOAS","sec","")</f>
        <v>E</v>
      </c>
    </row>
    <row r="1690" spans="1:13" x14ac:dyDescent="0.25">
      <c r="A1690" s="57">
        <v>43049</v>
      </c>
      <c r="B1690" s="99">
        <f t="shared" si="29"/>
        <v>0</v>
      </c>
      <c r="C1690" s="28" t="e">
        <f>VLOOKUP(RefiUniverseIOSOASTable[[#This Row],[Date]],G:H,2,0)</f>
        <v>#N/A</v>
      </c>
      <c r="L1690" s="57">
        <v>43049</v>
      </c>
      <c r="M1690" s="24" t="str">
        <f>[5]!YBHIST($L$1,L1690,"LMMOAS","sec","")</f>
        <v>E</v>
      </c>
    </row>
    <row r="1691" spans="1:13" x14ac:dyDescent="0.25">
      <c r="A1691" s="57">
        <v>43052</v>
      </c>
      <c r="B1691" s="99">
        <f t="shared" si="29"/>
        <v>0</v>
      </c>
      <c r="C1691" s="28" t="e">
        <f>VLOOKUP(RefiUniverseIOSOASTable[[#This Row],[Date]],G:H,2,0)</f>
        <v>#N/A</v>
      </c>
      <c r="L1691" s="57">
        <v>43052</v>
      </c>
      <c r="M1691" s="24" t="str">
        <f>[5]!YBHIST($L$1,L1691,"LMMOAS","sec","")</f>
        <v>E</v>
      </c>
    </row>
    <row r="1692" spans="1:13" x14ac:dyDescent="0.25">
      <c r="A1692" s="57">
        <v>43053</v>
      </c>
      <c r="B1692" s="99">
        <f t="shared" si="29"/>
        <v>0</v>
      </c>
      <c r="C1692" s="28" t="e">
        <f>VLOOKUP(RefiUniverseIOSOASTable[[#This Row],[Date]],G:H,2,0)</f>
        <v>#N/A</v>
      </c>
      <c r="L1692" s="57">
        <v>43053</v>
      </c>
      <c r="M1692" s="24" t="str">
        <f>[5]!YBHIST($L$1,L1692,"LMMOAS","sec","")</f>
        <v>E</v>
      </c>
    </row>
    <row r="1693" spans="1:13" x14ac:dyDescent="0.25">
      <c r="A1693" s="57">
        <v>43054</v>
      </c>
      <c r="B1693" s="99">
        <f t="shared" si="29"/>
        <v>0</v>
      </c>
      <c r="C1693" s="28" t="e">
        <f>VLOOKUP(RefiUniverseIOSOASTable[[#This Row],[Date]],G:H,2,0)</f>
        <v>#N/A</v>
      </c>
      <c r="L1693" s="57">
        <v>43054</v>
      </c>
      <c r="M1693" s="24" t="str">
        <f>[5]!YBHIST($L$1,L1693,"LMMOAS","sec","")</f>
        <v>E</v>
      </c>
    </row>
    <row r="1694" spans="1:13" x14ac:dyDescent="0.25">
      <c r="A1694" s="57">
        <v>43055</v>
      </c>
      <c r="B1694" s="99">
        <f t="shared" si="29"/>
        <v>0</v>
      </c>
      <c r="C1694" s="28" t="e">
        <f>VLOOKUP(RefiUniverseIOSOASTable[[#This Row],[Date]],G:H,2,0)</f>
        <v>#N/A</v>
      </c>
      <c r="L1694" s="57">
        <v>43055</v>
      </c>
      <c r="M1694" s="24" t="str">
        <f>[5]!YBHIST($L$1,L1694,"LMMOAS","sec","")</f>
        <v>E</v>
      </c>
    </row>
    <row r="1695" spans="1:13" x14ac:dyDescent="0.25">
      <c r="A1695" s="57">
        <v>43056</v>
      </c>
      <c r="B1695" s="99">
        <f t="shared" si="29"/>
        <v>0</v>
      </c>
      <c r="C1695" s="28" t="e">
        <f>VLOOKUP(RefiUniverseIOSOASTable[[#This Row],[Date]],G:H,2,0)</f>
        <v>#N/A</v>
      </c>
      <c r="L1695" s="57">
        <v>43056</v>
      </c>
      <c r="M1695" s="24" t="str">
        <f>[5]!YBHIST($L$1,L1695,"LMMOAS","sec","")</f>
        <v>E</v>
      </c>
    </row>
    <row r="1696" spans="1:13" x14ac:dyDescent="0.25">
      <c r="A1696" s="57">
        <v>43059</v>
      </c>
      <c r="B1696" s="99">
        <f t="shared" si="29"/>
        <v>0</v>
      </c>
      <c r="C1696" s="28" t="e">
        <f>VLOOKUP(RefiUniverseIOSOASTable[[#This Row],[Date]],G:H,2,0)</f>
        <v>#N/A</v>
      </c>
      <c r="L1696" s="57">
        <v>43059</v>
      </c>
      <c r="M1696" s="24" t="str">
        <f>[5]!YBHIST($L$1,L1696,"LMMOAS","sec","")</f>
        <v>E</v>
      </c>
    </row>
    <row r="1697" spans="1:13" x14ac:dyDescent="0.25">
      <c r="A1697" s="57">
        <v>43060</v>
      </c>
      <c r="B1697" s="99">
        <f t="shared" si="29"/>
        <v>0</v>
      </c>
      <c r="C1697" s="28" t="e">
        <f>VLOOKUP(RefiUniverseIOSOASTable[[#This Row],[Date]],G:H,2,0)</f>
        <v>#N/A</v>
      </c>
      <c r="L1697" s="57">
        <v>43060</v>
      </c>
      <c r="M1697" s="24" t="str">
        <f>[5]!YBHIST($L$1,L1697,"LMMOAS","sec","")</f>
        <v>E</v>
      </c>
    </row>
    <row r="1698" spans="1:13" x14ac:dyDescent="0.25">
      <c r="A1698" s="57">
        <v>43061</v>
      </c>
      <c r="B1698" s="99">
        <f t="shared" si="29"/>
        <v>0</v>
      </c>
      <c r="C1698" s="28" t="e">
        <f>VLOOKUP(RefiUniverseIOSOASTable[[#This Row],[Date]],G:H,2,0)</f>
        <v>#N/A</v>
      </c>
      <c r="L1698" s="57">
        <v>43061</v>
      </c>
      <c r="M1698" s="24" t="str">
        <f>[5]!YBHIST($L$1,L1698,"LMMOAS","sec","")</f>
        <v>E</v>
      </c>
    </row>
    <row r="1699" spans="1:13" x14ac:dyDescent="0.25">
      <c r="A1699" s="57">
        <v>43063</v>
      </c>
      <c r="B1699" s="99">
        <f t="shared" si="29"/>
        <v>0</v>
      </c>
      <c r="C1699" s="28" t="e">
        <f>VLOOKUP(RefiUniverseIOSOASTable[[#This Row],[Date]],G:H,2,0)</f>
        <v>#N/A</v>
      </c>
      <c r="L1699" s="57">
        <v>43063</v>
      </c>
      <c r="M1699" s="24" t="str">
        <f>[5]!YBHIST($L$1,L1699,"LMMOAS","sec","")</f>
        <v>E</v>
      </c>
    </row>
    <row r="1700" spans="1:13" x14ac:dyDescent="0.25">
      <c r="A1700" s="57">
        <v>43066</v>
      </c>
      <c r="B1700" s="99">
        <f t="shared" si="29"/>
        <v>0</v>
      </c>
      <c r="C1700" s="28" t="e">
        <f>VLOOKUP(RefiUniverseIOSOASTable[[#This Row],[Date]],G:H,2,0)</f>
        <v>#N/A</v>
      </c>
      <c r="L1700" s="57">
        <v>43066</v>
      </c>
      <c r="M1700" s="24" t="str">
        <f>[5]!YBHIST($L$1,L1700,"LMMOAS","sec","")</f>
        <v>E</v>
      </c>
    </row>
    <row r="1701" spans="1:13" x14ac:dyDescent="0.25">
      <c r="A1701" s="57">
        <v>43067</v>
      </c>
      <c r="B1701" s="99">
        <f t="shared" si="29"/>
        <v>0</v>
      </c>
      <c r="C1701" s="28" t="e">
        <f>VLOOKUP(RefiUniverseIOSOASTable[[#This Row],[Date]],G:H,2,0)</f>
        <v>#N/A</v>
      </c>
      <c r="L1701" s="57">
        <v>43067</v>
      </c>
      <c r="M1701" s="24" t="str">
        <f>[5]!YBHIST($L$1,L1701,"LMMOAS","sec","")</f>
        <v>E</v>
      </c>
    </row>
    <row r="1702" spans="1:13" x14ac:dyDescent="0.25">
      <c r="A1702" s="57">
        <v>43068</v>
      </c>
      <c r="B1702" s="99">
        <f t="shared" si="29"/>
        <v>0</v>
      </c>
      <c r="C1702" s="28" t="e">
        <f>VLOOKUP(RefiUniverseIOSOASTable[[#This Row],[Date]],G:H,2,0)</f>
        <v>#N/A</v>
      </c>
      <c r="L1702" s="57">
        <v>43068</v>
      </c>
      <c r="M1702" s="24" t="str">
        <f>[5]!YBHIST($L$1,L1702,"LMMOAS","sec","")</f>
        <v>E</v>
      </c>
    </row>
    <row r="1703" spans="1:13" x14ac:dyDescent="0.25">
      <c r="A1703" s="57">
        <v>43069</v>
      </c>
      <c r="B1703" s="99">
        <f t="shared" si="29"/>
        <v>0</v>
      </c>
      <c r="C1703" s="28" t="e">
        <f>VLOOKUP(RefiUniverseIOSOASTable[[#This Row],[Date]],G:H,2,0)</f>
        <v>#N/A</v>
      </c>
      <c r="L1703" s="57">
        <v>43069</v>
      </c>
      <c r="M1703" s="24" t="str">
        <f>[5]!YBHIST($L$1,L1703,"LMMOAS","sec","")</f>
        <v>E</v>
      </c>
    </row>
    <row r="1704" spans="1:13" x14ac:dyDescent="0.25">
      <c r="A1704" s="57">
        <v>43070</v>
      </c>
      <c r="B1704" s="99">
        <f t="shared" si="29"/>
        <v>0</v>
      </c>
      <c r="C1704" s="28" t="e">
        <f>VLOOKUP(RefiUniverseIOSOASTable[[#This Row],[Date]],G:H,2,0)</f>
        <v>#N/A</v>
      </c>
      <c r="L1704" s="57">
        <v>43070</v>
      </c>
      <c r="M1704" s="24" t="str">
        <f>[5]!YBHIST($L$1,L1704,"LMMOAS","sec","")</f>
        <v>E</v>
      </c>
    </row>
    <row r="1705" spans="1:13" x14ac:dyDescent="0.25">
      <c r="A1705" s="57">
        <v>43073</v>
      </c>
      <c r="B1705" s="99">
        <f t="shared" si="29"/>
        <v>0</v>
      </c>
      <c r="C1705" s="28" t="e">
        <f>VLOOKUP(RefiUniverseIOSOASTable[[#This Row],[Date]],G:H,2,0)</f>
        <v>#N/A</v>
      </c>
      <c r="L1705" s="57">
        <v>43073</v>
      </c>
      <c r="M1705" s="24" t="str">
        <f>[5]!YBHIST($L$1,L1705,"LMMOAS","sec","")</f>
        <v>E</v>
      </c>
    </row>
    <row r="1706" spans="1:13" x14ac:dyDescent="0.25">
      <c r="A1706" s="57">
        <v>43074</v>
      </c>
      <c r="B1706" s="99">
        <f t="shared" si="29"/>
        <v>0</v>
      </c>
      <c r="C1706" s="28" t="e">
        <f>VLOOKUP(RefiUniverseIOSOASTable[[#This Row],[Date]],G:H,2,0)</f>
        <v>#N/A</v>
      </c>
      <c r="L1706" s="57">
        <v>43074</v>
      </c>
      <c r="M1706" s="24" t="str">
        <f>[5]!YBHIST($L$1,L1706,"LMMOAS","sec","")</f>
        <v>E</v>
      </c>
    </row>
    <row r="1707" spans="1:13" x14ac:dyDescent="0.25">
      <c r="A1707" s="57">
        <v>43075</v>
      </c>
      <c r="B1707" s="99">
        <f t="shared" si="29"/>
        <v>0</v>
      </c>
      <c r="C1707" s="28" t="e">
        <f>VLOOKUP(RefiUniverseIOSOASTable[[#This Row],[Date]],G:H,2,0)</f>
        <v>#N/A</v>
      </c>
      <c r="L1707" s="57">
        <v>43075</v>
      </c>
      <c r="M1707" s="24" t="str">
        <f>[5]!YBHIST($L$1,L1707,"LMMOAS","sec","")</f>
        <v>E</v>
      </c>
    </row>
    <row r="1708" spans="1:13" x14ac:dyDescent="0.25">
      <c r="A1708" s="57">
        <v>43076</v>
      </c>
      <c r="B1708" s="99">
        <f t="shared" si="29"/>
        <v>0</v>
      </c>
      <c r="C1708" s="28" t="e">
        <f>VLOOKUP(RefiUniverseIOSOASTable[[#This Row],[Date]],G:H,2,0)</f>
        <v>#N/A</v>
      </c>
      <c r="L1708" s="57">
        <v>43076</v>
      </c>
      <c r="M1708" s="24" t="str">
        <f>[5]!YBHIST($L$1,L1708,"LMMOAS","sec","")</f>
        <v>E</v>
      </c>
    </row>
    <row r="1709" spans="1:13" x14ac:dyDescent="0.25">
      <c r="A1709" s="57">
        <v>43077</v>
      </c>
      <c r="B1709" s="99">
        <f t="shared" si="29"/>
        <v>0</v>
      </c>
      <c r="C1709" s="28" t="e">
        <f>VLOOKUP(RefiUniverseIOSOASTable[[#This Row],[Date]],G:H,2,0)</f>
        <v>#N/A</v>
      </c>
      <c r="L1709" s="57">
        <v>43077</v>
      </c>
      <c r="M1709" s="24" t="str">
        <f>[5]!YBHIST($L$1,L1709,"LMMOAS","sec","")</f>
        <v>E</v>
      </c>
    </row>
    <row r="1710" spans="1:13" x14ac:dyDescent="0.25">
      <c r="A1710" s="57">
        <v>43080</v>
      </c>
      <c r="B1710" s="99">
        <f t="shared" si="29"/>
        <v>0</v>
      </c>
      <c r="C1710" s="28" t="e">
        <f>VLOOKUP(RefiUniverseIOSOASTable[[#This Row],[Date]],G:H,2,0)</f>
        <v>#N/A</v>
      </c>
      <c r="L1710" s="57">
        <v>43080</v>
      </c>
      <c r="M1710" s="24" t="str">
        <f>[5]!YBHIST($L$1,L1710,"LMMOAS","sec","")</f>
        <v>E</v>
      </c>
    </row>
    <row r="1711" spans="1:13" x14ac:dyDescent="0.25">
      <c r="A1711" s="57">
        <v>43081</v>
      </c>
      <c r="B1711" s="99">
        <f t="shared" si="29"/>
        <v>0</v>
      </c>
      <c r="C1711" s="28" t="e">
        <f>VLOOKUP(RefiUniverseIOSOASTable[[#This Row],[Date]],G:H,2,0)</f>
        <v>#N/A</v>
      </c>
      <c r="L1711" s="57">
        <v>43081</v>
      </c>
      <c r="M1711" s="24" t="str">
        <f>[5]!YBHIST($L$1,L1711,"LMMOAS","sec","")</f>
        <v>E</v>
      </c>
    </row>
    <row r="1712" spans="1:13" x14ac:dyDescent="0.25">
      <c r="A1712" s="57">
        <v>43082</v>
      </c>
      <c r="B1712" s="99">
        <f t="shared" si="29"/>
        <v>0</v>
      </c>
      <c r="C1712" s="28" t="e">
        <f>VLOOKUP(RefiUniverseIOSOASTable[[#This Row],[Date]],G:H,2,0)</f>
        <v>#N/A</v>
      </c>
      <c r="L1712" s="57">
        <v>43082</v>
      </c>
      <c r="M1712" s="24" t="str">
        <f>[5]!YBHIST($L$1,L1712,"LMMOAS","sec","")</f>
        <v>E</v>
      </c>
    </row>
    <row r="1713" spans="1:13" x14ac:dyDescent="0.25">
      <c r="A1713" s="57">
        <v>43083</v>
      </c>
      <c r="B1713" s="99">
        <f t="shared" si="29"/>
        <v>0</v>
      </c>
      <c r="C1713" s="28" t="e">
        <f>VLOOKUP(RefiUniverseIOSOASTable[[#This Row],[Date]],G:H,2,0)</f>
        <v>#N/A</v>
      </c>
      <c r="L1713" s="57">
        <v>43083</v>
      </c>
      <c r="M1713" s="24" t="str">
        <f>[5]!YBHIST($L$1,L1713,"LMMOAS","sec","")</f>
        <v>E</v>
      </c>
    </row>
    <row r="1714" spans="1:13" x14ac:dyDescent="0.25">
      <c r="A1714" s="57">
        <v>43084</v>
      </c>
      <c r="B1714" s="99">
        <f t="shared" si="29"/>
        <v>0</v>
      </c>
      <c r="C1714" s="28" t="e">
        <f>VLOOKUP(RefiUniverseIOSOASTable[[#This Row],[Date]],G:H,2,0)</f>
        <v>#N/A</v>
      </c>
      <c r="L1714" s="57">
        <v>43084</v>
      </c>
      <c r="M1714" s="24" t="str">
        <f>[5]!YBHIST($L$1,L1714,"LMMOAS","sec","")</f>
        <v>E</v>
      </c>
    </row>
    <row r="1715" spans="1:13" x14ac:dyDescent="0.25">
      <c r="A1715" s="57">
        <v>43087</v>
      </c>
      <c r="B1715" s="99">
        <f t="shared" si="29"/>
        <v>0</v>
      </c>
      <c r="C1715" s="28" t="e">
        <f>VLOOKUP(RefiUniverseIOSOASTable[[#This Row],[Date]],G:H,2,0)</f>
        <v>#N/A</v>
      </c>
      <c r="L1715" s="57">
        <v>43087</v>
      </c>
      <c r="M1715" s="24" t="str">
        <f>[5]!YBHIST($L$1,L1715,"LMMOAS","sec","")</f>
        <v>E</v>
      </c>
    </row>
    <row r="1716" spans="1:13" x14ac:dyDescent="0.25">
      <c r="A1716" s="57">
        <v>43088</v>
      </c>
      <c r="B1716" s="99">
        <f t="shared" si="29"/>
        <v>0</v>
      </c>
      <c r="C1716" s="28" t="e">
        <f>VLOOKUP(RefiUniverseIOSOASTable[[#This Row],[Date]],G:H,2,0)</f>
        <v>#N/A</v>
      </c>
      <c r="L1716" s="57">
        <v>43088</v>
      </c>
      <c r="M1716" s="24" t="str">
        <f>[5]!YBHIST($L$1,L1716,"LMMOAS","sec","")</f>
        <v>E</v>
      </c>
    </row>
    <row r="1717" spans="1:13" x14ac:dyDescent="0.25">
      <c r="A1717" s="57">
        <v>43089</v>
      </c>
      <c r="B1717" s="99">
        <f t="shared" si="29"/>
        <v>0</v>
      </c>
      <c r="C1717" s="28" t="e">
        <f>VLOOKUP(RefiUniverseIOSOASTable[[#This Row],[Date]],G:H,2,0)</f>
        <v>#N/A</v>
      </c>
      <c r="L1717" s="57">
        <v>43089</v>
      </c>
      <c r="M1717" s="24" t="str">
        <f>[5]!YBHIST($L$1,L1717,"LMMOAS","sec","")</f>
        <v>E</v>
      </c>
    </row>
    <row r="1718" spans="1:13" x14ac:dyDescent="0.25">
      <c r="A1718" s="57">
        <v>43090</v>
      </c>
      <c r="B1718" s="99">
        <f t="shared" si="29"/>
        <v>0</v>
      </c>
      <c r="C1718" s="28" t="e">
        <f>VLOOKUP(RefiUniverseIOSOASTable[[#This Row],[Date]],G:H,2,0)</f>
        <v>#N/A</v>
      </c>
      <c r="L1718" s="57">
        <v>43090</v>
      </c>
      <c r="M1718" s="24" t="str">
        <f>[5]!YBHIST($L$1,L1718,"LMMOAS","sec","")</f>
        <v>E</v>
      </c>
    </row>
    <row r="1719" spans="1:13" x14ac:dyDescent="0.25">
      <c r="A1719" s="57">
        <v>43091</v>
      </c>
      <c r="B1719" s="99">
        <f t="shared" si="29"/>
        <v>0</v>
      </c>
      <c r="C1719" s="28" t="e">
        <f>VLOOKUP(RefiUniverseIOSOASTable[[#This Row],[Date]],G:H,2,0)</f>
        <v>#N/A</v>
      </c>
      <c r="L1719" s="57">
        <v>43091</v>
      </c>
      <c r="M1719" s="24" t="str">
        <f>[5]!YBHIST($L$1,L1719,"LMMOAS","sec","")</f>
        <v>E</v>
      </c>
    </row>
    <row r="1720" spans="1:13" x14ac:dyDescent="0.25">
      <c r="A1720" s="57">
        <v>43095</v>
      </c>
      <c r="B1720" s="99">
        <f t="shared" si="29"/>
        <v>0</v>
      </c>
      <c r="C1720" s="28" t="e">
        <f>VLOOKUP(RefiUniverseIOSOASTable[[#This Row],[Date]],G:H,2,0)</f>
        <v>#N/A</v>
      </c>
      <c r="L1720" s="57">
        <v>43095</v>
      </c>
      <c r="M1720" s="24" t="str">
        <f>[5]!YBHIST($L$1,L1720,"LMMOAS","sec","")</f>
        <v>E</v>
      </c>
    </row>
    <row r="1721" spans="1:13" x14ac:dyDescent="0.25">
      <c r="A1721" s="57">
        <v>43096</v>
      </c>
      <c r="B1721" s="99">
        <f t="shared" si="29"/>
        <v>0</v>
      </c>
      <c r="C1721" s="28" t="e">
        <f>VLOOKUP(RefiUniverseIOSOASTable[[#This Row],[Date]],G:H,2,0)</f>
        <v>#N/A</v>
      </c>
      <c r="L1721" s="57">
        <v>43096</v>
      </c>
      <c r="M1721" s="24" t="str">
        <f>[5]!YBHIST($L$1,L1721,"LMMOAS","sec","")</f>
        <v>E</v>
      </c>
    </row>
    <row r="1722" spans="1:13" x14ac:dyDescent="0.25">
      <c r="A1722" s="57">
        <v>43097</v>
      </c>
      <c r="B1722" s="99">
        <f t="shared" si="29"/>
        <v>0</v>
      </c>
      <c r="C1722" s="28" t="e">
        <f>VLOOKUP(RefiUniverseIOSOASTable[[#This Row],[Date]],G:H,2,0)</f>
        <v>#N/A</v>
      </c>
      <c r="L1722" s="57">
        <v>43097</v>
      </c>
      <c r="M1722" s="24" t="str">
        <f>[5]!YBHIST($L$1,L1722,"LMMOAS","sec","")</f>
        <v>E</v>
      </c>
    </row>
    <row r="1723" spans="1:13" x14ac:dyDescent="0.25">
      <c r="A1723" s="57">
        <v>43098</v>
      </c>
      <c r="B1723" s="99">
        <f t="shared" si="29"/>
        <v>0</v>
      </c>
      <c r="C1723" s="28" t="e">
        <f>VLOOKUP(RefiUniverseIOSOASTable[[#This Row],[Date]],G:H,2,0)</f>
        <v>#N/A</v>
      </c>
      <c r="L1723" s="57">
        <v>43098</v>
      </c>
      <c r="M1723" s="24" t="str">
        <f>[5]!YBHIST($L$1,L1723,"LMMOAS","sec","")</f>
        <v>E</v>
      </c>
    </row>
    <row r="1724" spans="1:13" x14ac:dyDescent="0.25">
      <c r="A1724" s="57"/>
      <c r="C1724" s="28"/>
    </row>
    <row r="1725" spans="1:13" x14ac:dyDescent="0.25">
      <c r="A1725" s="57"/>
      <c r="C1725" s="28"/>
    </row>
    <row r="1726" spans="1:13" x14ac:dyDescent="0.25">
      <c r="A1726" s="57"/>
      <c r="C1726" s="28"/>
    </row>
    <row r="1727" spans="1:13" x14ac:dyDescent="0.25">
      <c r="A1727" s="57"/>
      <c r="C1727" s="28"/>
    </row>
    <row r="1728" spans="1:13" x14ac:dyDescent="0.25">
      <c r="A1728" s="57"/>
      <c r="C1728" s="28"/>
    </row>
    <row r="1729" spans="1:3" x14ac:dyDescent="0.25">
      <c r="A1729" s="57"/>
      <c r="C1729" s="28"/>
    </row>
    <row r="1730" spans="1:3" x14ac:dyDescent="0.25">
      <c r="A1730" s="57"/>
      <c r="C1730" s="28"/>
    </row>
    <row r="1731" spans="1:3" x14ac:dyDescent="0.25">
      <c r="A1731" s="57"/>
      <c r="C1731" s="28"/>
    </row>
    <row r="1732" spans="1:3" x14ac:dyDescent="0.25">
      <c r="A1732" s="57"/>
      <c r="C1732" s="28"/>
    </row>
    <row r="1733" spans="1:3" x14ac:dyDescent="0.25">
      <c r="A1733" s="57"/>
      <c r="C1733" s="28"/>
    </row>
    <row r="1734" spans="1:3" x14ac:dyDescent="0.25">
      <c r="A1734" s="57"/>
      <c r="C1734" s="28"/>
    </row>
    <row r="1735" spans="1:3" x14ac:dyDescent="0.25">
      <c r="A1735" s="57"/>
      <c r="C1735" s="28"/>
    </row>
    <row r="1736" spans="1:3" x14ac:dyDescent="0.25">
      <c r="A1736" s="57"/>
      <c r="C1736" s="28"/>
    </row>
    <row r="1737" spans="1:3" x14ac:dyDescent="0.25">
      <c r="A1737" s="57"/>
      <c r="C1737" s="28"/>
    </row>
  </sheetData>
  <mergeCells count="4">
    <mergeCell ref="G1:H1"/>
    <mergeCell ref="L1:N1"/>
    <mergeCell ref="R4:AA4"/>
    <mergeCell ref="A1:C1"/>
  </mergeCells>
  <pageMargins left="0.7" right="0.7" top="0.75" bottom="0.75" header="0.3" footer="0.3"/>
  <pageSetup orientation="portrait" horizontalDpi="1200" verticalDpi="1200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E43"/>
  <sheetViews>
    <sheetView topLeftCell="A49" workbookViewId="0"/>
  </sheetViews>
  <sheetFormatPr defaultRowHeight="15" x14ac:dyDescent="0.25"/>
  <cols>
    <col min="1" max="1" width="13.5703125" style="26" bestFit="1" customWidth="1"/>
    <col min="2" max="2" width="15.140625" style="26" customWidth="1"/>
    <col min="3" max="3" width="11.42578125" style="26" customWidth="1"/>
    <col min="4" max="6" width="11.140625" style="26" bestFit="1" customWidth="1"/>
    <col min="7" max="7" width="11.7109375" style="26" bestFit="1" customWidth="1"/>
    <col min="8" max="9" width="11.140625" style="26" bestFit="1" customWidth="1"/>
    <col min="10" max="11" width="12.140625" style="26" bestFit="1" customWidth="1"/>
    <col min="12" max="13" width="10" style="26" customWidth="1"/>
    <col min="14" max="14" width="10.42578125" style="26" customWidth="1"/>
    <col min="15" max="15" width="7.7109375" style="26" customWidth="1"/>
    <col min="16" max="16" width="13" style="26" customWidth="1"/>
    <col min="17" max="17" width="13.42578125" style="26" bestFit="1" customWidth="1"/>
    <col min="18" max="19" width="13.5703125" style="26" bestFit="1" customWidth="1"/>
    <col min="20" max="23" width="9.28515625" style="26" customWidth="1"/>
    <col min="24" max="24" width="2.7109375" style="26" customWidth="1"/>
    <col min="25" max="25" width="2" style="26" customWidth="1"/>
    <col min="26" max="16384" width="9.140625" style="17"/>
  </cols>
  <sheetData>
    <row r="1" spans="1:20" x14ac:dyDescent="0.25">
      <c r="A1" s="63">
        <v>-0.5</v>
      </c>
      <c r="B1" s="64">
        <v>-0.4</v>
      </c>
      <c r="C1" s="64">
        <v>-0.3</v>
      </c>
      <c r="D1" s="64">
        <v>-0.2</v>
      </c>
      <c r="E1" s="64">
        <v>-0.1</v>
      </c>
      <c r="F1" s="64"/>
      <c r="G1" s="64">
        <v>0.1</v>
      </c>
      <c r="H1" s="64">
        <v>0.2</v>
      </c>
      <c r="I1" s="64">
        <v>0.3</v>
      </c>
      <c r="J1" s="64">
        <v>0.4</v>
      </c>
      <c r="K1" s="65">
        <v>0.5</v>
      </c>
    </row>
    <row r="2" spans="1:20" x14ac:dyDescent="0.25">
      <c r="A2" s="38">
        <f t="shared" ref="A2:D2" si="0">$F$2+A1</f>
        <v>2.753111689861218</v>
      </c>
      <c r="B2" s="38">
        <f t="shared" si="0"/>
        <v>2.8531116898612181</v>
      </c>
      <c r="C2" s="38">
        <f t="shared" si="0"/>
        <v>2.9531116898612182</v>
      </c>
      <c r="D2" s="38">
        <f t="shared" si="0"/>
        <v>3.0531116898612178</v>
      </c>
      <c r="E2" s="38">
        <f>$F$2+E1</f>
        <v>3.1531116898612179</v>
      </c>
      <c r="F2" s="38">
        <f>CurrentCouponDataTable[MtgRate]</f>
        <v>3.253111689861218</v>
      </c>
      <c r="G2" s="38">
        <f t="shared" ref="G2:K2" si="1">$F$2+G1</f>
        <v>3.3531116898612181</v>
      </c>
      <c r="H2" s="38">
        <f t="shared" si="1"/>
        <v>3.4531116898612182</v>
      </c>
      <c r="I2" s="38">
        <f t="shared" si="1"/>
        <v>3.5531116898612178</v>
      </c>
      <c r="J2" s="38">
        <f t="shared" si="1"/>
        <v>3.6531116898612179</v>
      </c>
      <c r="K2" s="38">
        <f t="shared" si="1"/>
        <v>3.753111689861218</v>
      </c>
    </row>
    <row r="3" spans="1:20" x14ac:dyDescent="0.25">
      <c r="A3" s="66" t="s">
        <v>52</v>
      </c>
      <c r="P3" s="336" t="s">
        <v>105</v>
      </c>
      <c r="Q3" s="337"/>
    </row>
    <row r="4" spans="1:20" x14ac:dyDescent="0.25">
      <c r="A4" s="40" t="s">
        <v>53</v>
      </c>
      <c r="B4" s="40" t="s">
        <v>54</v>
      </c>
      <c r="C4" s="40" t="s">
        <v>55</v>
      </c>
      <c r="D4" s="40" t="s">
        <v>56</v>
      </c>
      <c r="E4" s="40" t="s">
        <v>57</v>
      </c>
      <c r="F4" s="40" t="s">
        <v>58</v>
      </c>
      <c r="G4" s="40" t="s">
        <v>59</v>
      </c>
      <c r="H4" s="40" t="s">
        <v>60</v>
      </c>
      <c r="I4" s="40" t="s">
        <v>61</v>
      </c>
      <c r="J4" s="40" t="s">
        <v>62</v>
      </c>
      <c r="K4" s="40" t="s">
        <v>63</v>
      </c>
      <c r="P4" s="40" t="s">
        <v>64</v>
      </c>
      <c r="Q4" s="40" t="s">
        <v>65</v>
      </c>
      <c r="S4" s="192" t="s">
        <v>104</v>
      </c>
    </row>
    <row r="5" spans="1:20" x14ac:dyDescent="0.25">
      <c r="A5" s="32">
        <v>0.93187260977147779</v>
      </c>
      <c r="B5" s="32">
        <v>0.92217910014985749</v>
      </c>
      <c r="C5" s="32">
        <v>0.89461390309415401</v>
      </c>
      <c r="D5" s="32">
        <v>0.86038735809960321</v>
      </c>
      <c r="E5" s="32">
        <v>0.8056614015293373</v>
      </c>
      <c r="F5" s="32">
        <v>0.73972179408443062</v>
      </c>
      <c r="G5" s="32">
        <v>0.70182612123080024</v>
      </c>
      <c r="H5" s="32">
        <v>0.62355993075690097</v>
      </c>
      <c r="I5" s="32">
        <v>0.56524650469850812</v>
      </c>
      <c r="J5" s="32">
        <v>0.49502215573772079</v>
      </c>
      <c r="K5" s="32">
        <v>0.4266606054485047</v>
      </c>
      <c r="P5" s="39" t="s">
        <v>252</v>
      </c>
      <c r="Q5" s="74">
        <v>3.253111689861218</v>
      </c>
      <c r="S5" s="193">
        <f>DATE(YEAR(EDATE(CurrentCouponAsOfDate, -1)), MONTH(EDATE(CurrentCouponAsOfDate, -1)), 1)</f>
        <v>42522</v>
      </c>
    </row>
    <row r="7" spans="1:20" hidden="1" x14ac:dyDescent="0.25"/>
    <row r="8" spans="1:20" hidden="1" x14ac:dyDescent="0.25"/>
    <row r="9" spans="1:20" hidden="1" x14ac:dyDescent="0.25"/>
    <row r="10" spans="1:20" hidden="1" x14ac:dyDescent="0.25"/>
    <row r="11" spans="1:20" hidden="1" x14ac:dyDescent="0.25"/>
    <row r="12" spans="1:20" x14ac:dyDescent="0.25">
      <c r="C12" s="63">
        <v>-0.5</v>
      </c>
      <c r="D12" s="64">
        <v>-0.4</v>
      </c>
      <c r="E12" s="64">
        <v>-0.3</v>
      </c>
      <c r="F12" s="64">
        <v>-0.2</v>
      </c>
      <c r="G12" s="64">
        <v>-0.1</v>
      </c>
      <c r="H12" s="64"/>
      <c r="I12" s="64">
        <v>0.1</v>
      </c>
      <c r="J12" s="64">
        <v>0.2</v>
      </c>
      <c r="K12" s="64">
        <v>0.3</v>
      </c>
      <c r="L12" s="64">
        <v>0.4</v>
      </c>
      <c r="M12" s="65">
        <v>0.5</v>
      </c>
      <c r="T12" s="186" t="s">
        <v>171</v>
      </c>
    </row>
    <row r="13" spans="1:20" x14ac:dyDescent="0.25">
      <c r="A13" s="66" t="s">
        <v>108</v>
      </c>
      <c r="B13" s="86"/>
      <c r="C13" s="69">
        <f>$H$13+C12</f>
        <v>4.4349999999999996</v>
      </c>
      <c r="D13" s="70">
        <f t="shared" ref="D13:G13" si="2">$H$13+D12</f>
        <v>4.5349999999999993</v>
      </c>
      <c r="E13" s="70">
        <f t="shared" si="2"/>
        <v>4.6349999999999998</v>
      </c>
      <c r="F13" s="70">
        <f t="shared" si="2"/>
        <v>4.7349999999999994</v>
      </c>
      <c r="G13" s="70">
        <f t="shared" si="2"/>
        <v>4.835</v>
      </c>
      <c r="H13" s="71">
        <f>Frm30YrRateDataTable[Rate]</f>
        <v>4.9349999999999996</v>
      </c>
      <c r="I13" s="70">
        <f>$H$13+I12</f>
        <v>5.0349999999999993</v>
      </c>
      <c r="J13" s="70">
        <f t="shared" ref="J13:M13" si="3">$H$13+J12</f>
        <v>5.1349999999999998</v>
      </c>
      <c r="K13" s="70">
        <f t="shared" si="3"/>
        <v>5.2349999999999994</v>
      </c>
      <c r="L13" s="70">
        <f t="shared" si="3"/>
        <v>5.335</v>
      </c>
      <c r="M13" s="72">
        <f t="shared" si="3"/>
        <v>5.4349999999999996</v>
      </c>
      <c r="P13" s="336" t="s">
        <v>107</v>
      </c>
      <c r="Q13" s="338"/>
      <c r="R13" s="338"/>
      <c r="S13" s="337"/>
    </row>
    <row r="14" spans="1:20" x14ac:dyDescent="0.25">
      <c r="A14" s="40" t="s">
        <v>11</v>
      </c>
      <c r="B14" s="40" t="s">
        <v>66</v>
      </c>
      <c r="C14" s="40" t="s">
        <v>67</v>
      </c>
      <c r="D14" s="40" t="s">
        <v>68</v>
      </c>
      <c r="E14" s="40" t="s">
        <v>69</v>
      </c>
      <c r="F14" s="40" t="s">
        <v>70</v>
      </c>
      <c r="G14" s="40" t="s">
        <v>71</v>
      </c>
      <c r="H14" s="40" t="s">
        <v>51</v>
      </c>
      <c r="I14" s="40" t="s">
        <v>72</v>
      </c>
      <c r="J14" s="40" t="s">
        <v>73</v>
      </c>
      <c r="K14" s="40" t="s">
        <v>74</v>
      </c>
      <c r="L14" s="40" t="s">
        <v>75</v>
      </c>
      <c r="M14" s="40" t="s">
        <v>76</v>
      </c>
      <c r="P14" s="40" t="s">
        <v>11</v>
      </c>
      <c r="Q14" s="40" t="s">
        <v>77</v>
      </c>
      <c r="R14" s="40" t="s">
        <v>78</v>
      </c>
      <c r="S14" s="67" t="s">
        <v>79</v>
      </c>
    </row>
    <row r="15" spans="1:20" x14ac:dyDescent="0.25">
      <c r="A15" s="177">
        <v>42580</v>
      </c>
      <c r="B15" s="26" t="s">
        <v>80</v>
      </c>
      <c r="C15" s="73">
        <v>0.99536572000000001</v>
      </c>
      <c r="D15" s="73">
        <v>0.99317721999999997</v>
      </c>
      <c r="E15" s="73">
        <v>0.98273275999999998</v>
      </c>
      <c r="F15" s="73">
        <v>0.92433377999999999</v>
      </c>
      <c r="G15" s="73">
        <v>0.87061801000000005</v>
      </c>
      <c r="H15" s="73">
        <v>0.82208102999999999</v>
      </c>
      <c r="I15" s="73">
        <v>0.77500712000000005</v>
      </c>
      <c r="J15" s="73">
        <v>0.71406097000000002</v>
      </c>
      <c r="K15" s="73">
        <v>0.61815065000000002</v>
      </c>
      <c r="L15" s="73">
        <v>0.54504481999999999</v>
      </c>
      <c r="M15" s="73">
        <v>0.47737478999999999</v>
      </c>
      <c r="P15" s="39" t="s">
        <v>81</v>
      </c>
      <c r="Q15" s="26">
        <v>5.01</v>
      </c>
      <c r="R15" s="26">
        <v>0.7</v>
      </c>
      <c r="S15" s="68">
        <f>Frm30YrRateDataTable[RawRate]+Frm30YrRateDataTable[Points]/4-0.25</f>
        <v>4.9349999999999996</v>
      </c>
    </row>
    <row r="16" spans="1:20" hidden="1" x14ac:dyDescent="0.25"/>
    <row r="17" spans="1:23" hidden="1" x14ac:dyDescent="0.25"/>
    <row r="18" spans="1:23" hidden="1" x14ac:dyDescent="0.25"/>
    <row r="19" spans="1:23" ht="15.75" thickBot="1" x14ac:dyDescent="0.3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</row>
    <row r="20" spans="1:23" hidden="1" x14ac:dyDescent="0.25"/>
    <row r="21" spans="1:23" ht="15.75" thickTop="1" x14ac:dyDescent="0.25"/>
    <row r="22" spans="1:23" x14ac:dyDescent="0.25">
      <c r="A22" s="92" t="s">
        <v>110</v>
      </c>
    </row>
    <row r="23" spans="1:23" x14ac:dyDescent="0.25">
      <c r="A23" s="61" t="s">
        <v>79</v>
      </c>
      <c r="B23" s="41">
        <f t="shared" ref="B23:K23" si="4">A2</f>
        <v>2.753111689861218</v>
      </c>
      <c r="C23" s="41">
        <f t="shared" si="4"/>
        <v>2.8531116898612181</v>
      </c>
      <c r="D23" s="41">
        <f t="shared" si="4"/>
        <v>2.9531116898612182</v>
      </c>
      <c r="E23" s="41">
        <f t="shared" si="4"/>
        <v>3.0531116898612178</v>
      </c>
      <c r="F23" s="41">
        <f t="shared" si="4"/>
        <v>3.1531116898612179</v>
      </c>
      <c r="G23" s="41">
        <f t="shared" si="4"/>
        <v>3.253111689861218</v>
      </c>
      <c r="H23" s="41">
        <f t="shared" si="4"/>
        <v>3.3531116898612181</v>
      </c>
      <c r="I23" s="41">
        <f t="shared" si="4"/>
        <v>3.4531116898612182</v>
      </c>
      <c r="J23" s="41">
        <f t="shared" si="4"/>
        <v>3.5531116898612178</v>
      </c>
      <c r="K23" s="41">
        <f t="shared" si="4"/>
        <v>3.6531116898612179</v>
      </c>
      <c r="L23" s="41">
        <f>K2</f>
        <v>3.753111689861218</v>
      </c>
      <c r="M23" s="41">
        <f t="shared" ref="M23:W23" si="5">C13</f>
        <v>4.4349999999999996</v>
      </c>
      <c r="N23" s="41">
        <f t="shared" si="5"/>
        <v>4.5349999999999993</v>
      </c>
      <c r="O23" s="41">
        <f t="shared" si="5"/>
        <v>4.6349999999999998</v>
      </c>
      <c r="P23" s="41">
        <f t="shared" si="5"/>
        <v>4.7349999999999994</v>
      </c>
      <c r="Q23" s="41">
        <f t="shared" si="5"/>
        <v>4.835</v>
      </c>
      <c r="R23" s="41">
        <f t="shared" si="5"/>
        <v>4.9349999999999996</v>
      </c>
      <c r="S23" s="41">
        <f t="shared" si="5"/>
        <v>5.0349999999999993</v>
      </c>
      <c r="T23" s="41">
        <f t="shared" si="5"/>
        <v>5.1349999999999998</v>
      </c>
      <c r="U23" s="41">
        <f t="shared" si="5"/>
        <v>5.2349999999999994</v>
      </c>
      <c r="V23" s="41">
        <f t="shared" si="5"/>
        <v>5.335</v>
      </c>
      <c r="W23" s="42">
        <f t="shared" si="5"/>
        <v>5.4349999999999996</v>
      </c>
    </row>
    <row r="24" spans="1:23" x14ac:dyDescent="0.25">
      <c r="A24" s="62" t="str">
        <f>TEXT(Frm30YrRateDataTable[asOf],"mmm-yy")</f>
        <v>Jan-10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4">
        <f>FunctionOfRatesLoanWithLowestRateDataTable[-50]</f>
        <v>0.99536572000000001</v>
      </c>
      <c r="N24" s="44">
        <f>FunctionOfRatesLoanWithLowestRateDataTable[-40]</f>
        <v>0.99317721999999997</v>
      </c>
      <c r="O24" s="44">
        <f>FunctionOfRatesLoanWithLowestRateDataTable[-30]</f>
        <v>0.98273275999999998</v>
      </c>
      <c r="P24" s="44">
        <f>FunctionOfRatesLoanWithLowestRateDataTable[-20]</f>
        <v>0.92433377999999999</v>
      </c>
      <c r="Q24" s="44">
        <f>FunctionOfRatesLoanWithLowestRateDataTable[-10]</f>
        <v>0.87061801000000005</v>
      </c>
      <c r="R24" s="44">
        <f>FunctionOfRatesLoanWithLowestRateDataTable[0]</f>
        <v>0.82208102999999999</v>
      </c>
      <c r="S24" s="44">
        <f>FunctionOfRatesLoanWithLowestRateDataTable[10]</f>
        <v>0.77500712000000005</v>
      </c>
      <c r="T24" s="44">
        <f>FunctionOfRatesLoanWithLowestRateDataTable[20]</f>
        <v>0.71406097000000002</v>
      </c>
      <c r="U24" s="44">
        <f>FunctionOfRatesLoanWithLowestRateDataTable[30]</f>
        <v>0.61815065000000002</v>
      </c>
      <c r="V24" s="44">
        <f>FunctionOfRatesLoanWithLowestRateDataTable[40]</f>
        <v>0.54504481999999999</v>
      </c>
      <c r="W24" s="45">
        <f>FunctionOfRatesLoanWithLowestRateDataTable[50]</f>
        <v>0.47737478999999999</v>
      </c>
    </row>
    <row r="25" spans="1:23" x14ac:dyDescent="0.25">
      <c r="A25" s="62" t="str">
        <f>CurrentCouponDataTable[AsOf]</f>
        <v>2016-07-29</v>
      </c>
      <c r="B25" s="46">
        <f>FunctionOfRatesLoanDataTable[refinancible1]</f>
        <v>0.93187260977147779</v>
      </c>
      <c r="C25" s="46">
        <f>FunctionOfRatesLoanDataTable[refinancible2]</f>
        <v>0.92217910014985749</v>
      </c>
      <c r="D25" s="46">
        <f>FunctionOfRatesLoanDataTable[refinancible3]</f>
        <v>0.89461390309415401</v>
      </c>
      <c r="E25" s="46">
        <f>FunctionOfRatesLoanDataTable[refinancible4]</f>
        <v>0.86038735809960321</v>
      </c>
      <c r="F25" s="46">
        <f>FunctionOfRatesLoanDataTable[refinancible5]</f>
        <v>0.8056614015293373</v>
      </c>
      <c r="G25" s="46">
        <f>FunctionOfRatesLoanDataTable[refinancible6]</f>
        <v>0.73972179408443062</v>
      </c>
      <c r="H25" s="46">
        <f>FunctionOfRatesLoanDataTable[refinancible7]</f>
        <v>0.70182612123080024</v>
      </c>
      <c r="I25" s="46">
        <f>FunctionOfRatesLoanDataTable[refinancible8]</f>
        <v>0.62355993075690097</v>
      </c>
      <c r="J25" s="46">
        <f>FunctionOfRatesLoanDataTable[refinancible9]</f>
        <v>0.56524650469850812</v>
      </c>
      <c r="K25" s="46">
        <f>FunctionOfRatesLoanDataTable[refinancible10]</f>
        <v>0.49502215573772079</v>
      </c>
      <c r="L25" s="46">
        <f>FunctionOfRatesLoanDataTable[refinancible11]</f>
        <v>0.4266606054485047</v>
      </c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8"/>
    </row>
    <row r="28" spans="1:23" ht="21" x14ac:dyDescent="0.25">
      <c r="C28" s="332" t="s">
        <v>97</v>
      </c>
      <c r="D28" s="332"/>
      <c r="E28" s="332"/>
      <c r="F28" s="332"/>
      <c r="G28" s="332"/>
      <c r="H28" s="332"/>
      <c r="I28" s="332"/>
      <c r="J28" s="332"/>
      <c r="K28" s="332"/>
      <c r="L28" s="332"/>
    </row>
    <row r="29" spans="1:23" x14ac:dyDescent="0.25">
      <c r="P29" s="187"/>
      <c r="Q29" s="188"/>
      <c r="R29" s="188"/>
    </row>
    <row r="30" spans="1:23" x14ac:dyDescent="0.25">
      <c r="P30" s="34"/>
      <c r="Q30" s="34"/>
      <c r="R30" s="34"/>
    </row>
    <row r="31" spans="1:23" x14ac:dyDescent="0.25">
      <c r="P31" s="29"/>
      <c r="Q31" s="189"/>
      <c r="R31" s="29"/>
    </row>
    <row r="32" spans="1:23" x14ac:dyDescent="0.25">
      <c r="P32" s="190"/>
      <c r="Q32" s="190"/>
      <c r="R32" s="190"/>
    </row>
    <row r="33" spans="16:31" x14ac:dyDescent="0.25">
      <c r="P33" s="339"/>
      <c r="Q33" s="339"/>
      <c r="R33" s="190"/>
    </row>
    <row r="34" spans="16:31" x14ac:dyDescent="0.25">
      <c r="P34" s="191"/>
      <c r="Q34" s="191"/>
      <c r="R34" s="190"/>
    </row>
    <row r="35" spans="16:31" x14ac:dyDescent="0.25">
      <c r="P35" s="39"/>
      <c r="Q35" s="74"/>
    </row>
    <row r="43" spans="16:31" x14ac:dyDescent="0.25">
      <c r="AE43" s="17" t="s">
        <v>82</v>
      </c>
    </row>
  </sheetData>
  <mergeCells count="4">
    <mergeCell ref="C28:L28"/>
    <mergeCell ref="P3:Q3"/>
    <mergeCell ref="P13:S13"/>
    <mergeCell ref="P33:Q33"/>
  </mergeCells>
  <pageMargins left="0.7" right="0.7" top="0.75" bottom="0.75" header="0.3" footer="0.3"/>
  <pageSetup scale="32" orientation="portrait" horizontalDpi="1200" verticalDpi="1200" r:id="rId1"/>
  <colBreaks count="1" manualBreakCount="1">
    <brk id="25" max="1048575" man="1"/>
  </colBreaks>
  <drawing r:id="rId2"/>
  <legacyDrawing r:id="rId3"/>
  <tableParts count="4"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14"/>
  <sheetViews>
    <sheetView topLeftCell="A22" workbookViewId="0"/>
  </sheetViews>
  <sheetFormatPr defaultRowHeight="15" x14ac:dyDescent="0.25"/>
  <cols>
    <col min="1" max="1" width="11.140625" style="17" customWidth="1"/>
    <col min="2" max="9" width="11.140625" style="17" bestFit="1" customWidth="1"/>
    <col min="10" max="11" width="12.140625" style="17" bestFit="1" customWidth="1"/>
    <col min="12" max="13" width="9.140625" style="17"/>
    <col min="14" max="14" width="13.28515625" style="17" customWidth="1"/>
    <col min="15" max="15" width="13.42578125" style="17" bestFit="1" customWidth="1"/>
    <col min="16" max="16" width="13.5703125" style="17" bestFit="1" customWidth="1"/>
    <col min="17" max="16384" width="9.140625" style="17"/>
  </cols>
  <sheetData>
    <row r="1" spans="1:16" x14ac:dyDescent="0.25">
      <c r="A1" s="93" t="s">
        <v>83</v>
      </c>
      <c r="B1" s="94" t="s">
        <v>84</v>
      </c>
      <c r="C1" s="95" t="s">
        <v>85</v>
      </c>
      <c r="D1" s="95" t="s">
        <v>86</v>
      </c>
      <c r="E1" s="95" t="s">
        <v>87</v>
      </c>
      <c r="F1" s="180">
        <f>'Refinaneable Universe'!$O$4:$O$4</f>
        <v>3.253111689861218</v>
      </c>
      <c r="G1" s="95" t="s">
        <v>88</v>
      </c>
      <c r="H1" s="95" t="s">
        <v>89</v>
      </c>
      <c r="I1" s="95" t="s">
        <v>90</v>
      </c>
      <c r="J1" s="95" t="s">
        <v>91</v>
      </c>
      <c r="K1" s="96" t="s">
        <v>92</v>
      </c>
    </row>
    <row r="2" spans="1:16" x14ac:dyDescent="0.25">
      <c r="A2" s="97" t="s">
        <v>52</v>
      </c>
      <c r="B2" s="86"/>
      <c r="C2" s="26"/>
      <c r="D2" s="26"/>
      <c r="E2" s="26"/>
      <c r="F2" s="178"/>
      <c r="G2" s="26"/>
      <c r="H2" s="26"/>
      <c r="I2" s="26"/>
      <c r="J2" s="26"/>
      <c r="K2" s="26"/>
      <c r="M2" s="26"/>
      <c r="P2" s="26"/>
    </row>
    <row r="3" spans="1:16" x14ac:dyDescent="0.25">
      <c r="A3" s="84" t="s">
        <v>53</v>
      </c>
      <c r="B3" s="85" t="s">
        <v>54</v>
      </c>
      <c r="C3" s="82" t="s">
        <v>55</v>
      </c>
      <c r="D3" s="82" t="s">
        <v>56</v>
      </c>
      <c r="E3" s="82" t="s">
        <v>57</v>
      </c>
      <c r="F3" s="82" t="s">
        <v>58</v>
      </c>
      <c r="G3" s="82" t="s">
        <v>59</v>
      </c>
      <c r="H3" s="82" t="s">
        <v>60</v>
      </c>
      <c r="I3" s="82" t="s">
        <v>61</v>
      </c>
      <c r="J3" s="82" t="s">
        <v>62</v>
      </c>
      <c r="K3" s="83" t="s">
        <v>63</v>
      </c>
      <c r="M3" s="26"/>
      <c r="N3" s="59" t="s">
        <v>64</v>
      </c>
      <c r="O3" s="60" t="s">
        <v>65</v>
      </c>
      <c r="P3" s="26"/>
    </row>
    <row r="4" spans="1:16" x14ac:dyDescent="0.25">
      <c r="A4" s="79">
        <f>FunctionOfRatesLoanDataTable[refinancible1]</f>
        <v>0.93187260977147779</v>
      </c>
      <c r="B4" s="80">
        <f>FunctionOfRatesLoanDataTable[refinancible2]</f>
        <v>0.92217910014985749</v>
      </c>
      <c r="C4" s="80">
        <f>FunctionOfRatesLoanDataTable[refinancible3]</f>
        <v>0.89461390309415401</v>
      </c>
      <c r="D4" s="80">
        <f>FunctionOfRatesLoanDataTable[refinancible4]</f>
        <v>0.86038735809960321</v>
      </c>
      <c r="E4" s="80">
        <f>FunctionOfRatesLoanDataTable[refinancible5]</f>
        <v>0.8056614015293373</v>
      </c>
      <c r="F4" s="80">
        <f>FunctionOfRatesLoanDataTable[refinancible6]</f>
        <v>0.73972179408443062</v>
      </c>
      <c r="G4" s="80">
        <f>FunctionOfRatesLoanDataTable[refinancible7]</f>
        <v>0.70182612123080024</v>
      </c>
      <c r="H4" s="80">
        <f>FunctionOfRatesLoanDataTable[refinancible8]</f>
        <v>0.62355993075690097</v>
      </c>
      <c r="I4" s="80">
        <f>FunctionOfRatesLoanDataTable[refinancible9]</f>
        <v>0.56524650469850812</v>
      </c>
      <c r="J4" s="80">
        <f>FunctionOfRatesLoanDataTable[refinancible10]</f>
        <v>0.49502215573772079</v>
      </c>
      <c r="K4" s="81">
        <f>FunctionOfRatesLoanDataTable[refinancible11]</f>
        <v>0.4266606054485047</v>
      </c>
      <c r="M4" s="26"/>
      <c r="N4" s="58" t="str">
        <f>CurrentCouponAsOfDate</f>
        <v>2016-07-29</v>
      </c>
      <c r="O4" s="179">
        <f>CurrentCoupon</f>
        <v>3.253111689861218</v>
      </c>
      <c r="P4" s="26"/>
    </row>
    <row r="5" spans="1:16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M5" s="26"/>
      <c r="N5" s="26"/>
      <c r="O5" s="26"/>
      <c r="P5" s="26"/>
    </row>
    <row r="6" spans="1:16" x14ac:dyDescent="0.25">
      <c r="A6" s="97" t="s">
        <v>167</v>
      </c>
      <c r="B6" s="90"/>
      <c r="C6" s="86"/>
      <c r="D6" s="26"/>
      <c r="E6" s="26"/>
      <c r="F6" s="26"/>
      <c r="G6" s="26"/>
      <c r="H6" s="26"/>
      <c r="I6" s="26"/>
      <c r="J6" s="26"/>
      <c r="K6" s="26"/>
      <c r="M6" s="26"/>
      <c r="N6" s="26"/>
      <c r="O6" s="26"/>
      <c r="P6" s="26"/>
    </row>
    <row r="7" spans="1:16" x14ac:dyDescent="0.25">
      <c r="A7" s="77" t="s">
        <v>53</v>
      </c>
      <c r="B7" s="77" t="s">
        <v>54</v>
      </c>
      <c r="C7" s="77" t="s">
        <v>55</v>
      </c>
      <c r="D7" s="77" t="s">
        <v>56</v>
      </c>
      <c r="E7" s="77" t="s">
        <v>57</v>
      </c>
      <c r="F7" s="77" t="s">
        <v>58</v>
      </c>
      <c r="G7" s="77" t="s">
        <v>59</v>
      </c>
      <c r="H7" s="77" t="s">
        <v>60</v>
      </c>
      <c r="I7" s="77" t="s">
        <v>61</v>
      </c>
      <c r="J7" s="77" t="s">
        <v>62</v>
      </c>
      <c r="K7" s="77" t="s">
        <v>63</v>
      </c>
      <c r="M7" s="26"/>
      <c r="N7" s="75" t="s">
        <v>109</v>
      </c>
      <c r="O7" s="26"/>
      <c r="P7" s="186" t="s">
        <v>172</v>
      </c>
    </row>
    <row r="8" spans="1:16" x14ac:dyDescent="0.25">
      <c r="A8" s="78">
        <v>0.93187260977147779</v>
      </c>
      <c r="B8" s="78">
        <v>0.92217910014985749</v>
      </c>
      <c r="C8" s="78">
        <v>0.89461390309415401</v>
      </c>
      <c r="D8" s="78">
        <v>0.86038735809960321</v>
      </c>
      <c r="E8" s="78">
        <v>0.8056614015293373</v>
      </c>
      <c r="F8" s="78">
        <v>0.36310469869843803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M8" s="26"/>
      <c r="N8" s="76">
        <f>IF(WEEKDAY(CurrentCouponAsOfDate,2)&lt;4,CurrentCouponAsOfDate-WEEKDAY(CurrentCouponAsOfDate,2)-3,CurrentCouponAsOfDate-WEEKDAY(CurrentCouponAsOfDate,2)+4)</f>
        <v>42579</v>
      </c>
      <c r="P8" s="26"/>
    </row>
    <row r="11" spans="1:16" ht="15" customHeight="1" x14ac:dyDescent="0.25"/>
    <row r="14" spans="1:16" ht="21" x14ac:dyDescent="0.25">
      <c r="C14" s="332" t="s">
        <v>98</v>
      </c>
      <c r="D14" s="332"/>
      <c r="E14" s="332"/>
      <c r="F14" s="332"/>
      <c r="G14" s="332"/>
      <c r="H14" s="332"/>
      <c r="I14" s="332"/>
      <c r="J14" s="332"/>
      <c r="K14" s="332"/>
      <c r="L14" s="332"/>
    </row>
  </sheetData>
  <mergeCells count="1">
    <mergeCell ref="C14:L14"/>
  </mergeCells>
  <pageMargins left="0.7" right="0.7" top="0.75" bottom="0.75" header="0.3" footer="0.3"/>
  <pageSetup scale="58" orientation="portrait" horizontalDpi="1200" verticalDpi="1200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1758"/>
  <sheetViews>
    <sheetView workbookViewId="0">
      <selection activeCell="B3" sqref="B3:B1758"/>
    </sheetView>
  </sheetViews>
  <sheetFormatPr defaultRowHeight="15" x14ac:dyDescent="0.25"/>
  <cols>
    <col min="1" max="1" width="16" style="33" bestFit="1" customWidth="1"/>
    <col min="2" max="2" width="10.7109375" style="23" bestFit="1" customWidth="1"/>
    <col min="3" max="3" width="8.5703125" style="52" customWidth="1"/>
    <col min="4" max="4" width="15.28515625" style="26" customWidth="1"/>
    <col min="5" max="7" width="4.85546875" style="26" customWidth="1"/>
    <col min="8" max="8" width="11.42578125" style="17" customWidth="1"/>
    <col min="9" max="16384" width="9.140625" style="17"/>
  </cols>
  <sheetData>
    <row r="1" spans="1:22" x14ac:dyDescent="0.25">
      <c r="A1" s="340" t="s">
        <v>110</v>
      </c>
      <c r="B1" s="341"/>
      <c r="C1" s="341"/>
      <c r="D1" s="342"/>
    </row>
    <row r="2" spans="1:22" x14ac:dyDescent="0.25">
      <c r="A2" s="104" t="s">
        <v>48</v>
      </c>
      <c r="B2" s="105" t="s">
        <v>10</v>
      </c>
      <c r="C2" s="100" t="s">
        <v>170</v>
      </c>
      <c r="D2" s="110" t="s">
        <v>111</v>
      </c>
    </row>
    <row r="3" spans="1:22" x14ac:dyDescent="0.25">
      <c r="B3" s="106">
        <v>40588</v>
      </c>
      <c r="C3" s="102">
        <f>VLOOKUP(B3, 'IOS OAS &amp; Universe Refi'!$L:$N, 3, 0)</f>
        <v>-46.355499000000002</v>
      </c>
      <c r="D3" s="43" t="e">
        <f>VLOOKUP(B3, 'Cello Net IO &amp; CMO MV % of NAV '!$A:$B, 2, 0)</f>
        <v>#N/A</v>
      </c>
    </row>
    <row r="4" spans="1:22" x14ac:dyDescent="0.25">
      <c r="B4" s="106">
        <v>40589</v>
      </c>
      <c r="C4" s="102">
        <f>VLOOKUP(B4, 'IOS OAS &amp; Universe Refi'!$L:$N, 3, 0)</f>
        <v>-59.443801999999998</v>
      </c>
      <c r="D4" s="111" t="e">
        <f>VLOOKUP(B4, 'Cello Net IO &amp; CMO MV % of NAV '!$A:$B, 2, 0)</f>
        <v>#N/A</v>
      </c>
    </row>
    <row r="5" spans="1:22" ht="21" x14ac:dyDescent="0.25">
      <c r="B5" s="106">
        <v>40590</v>
      </c>
      <c r="C5" s="102">
        <f>VLOOKUP(B5, 'IOS OAS &amp; Universe Refi'!$L:$N, 3, 0)</f>
        <v>-65.651900999999995</v>
      </c>
      <c r="D5" s="111" t="e">
        <f>VLOOKUP(B5, 'Cello Net IO &amp; CMO MV % of NAV '!$A:$B, 2, 0)</f>
        <v>#N/A</v>
      </c>
      <c r="J5" s="332" t="s">
        <v>169</v>
      </c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2"/>
      <c r="V5" s="332"/>
    </row>
    <row r="6" spans="1:22" x14ac:dyDescent="0.25">
      <c r="B6" s="106">
        <v>40591</v>
      </c>
      <c r="C6" s="102">
        <f>VLOOKUP(B6, 'IOS OAS &amp; Universe Refi'!$L:$N, 3, 0)</f>
        <v>-47.389000000000003</v>
      </c>
      <c r="D6" s="111" t="e">
        <f>VLOOKUP(B6, 'Cello Net IO &amp; CMO MV % of NAV '!$A:$B, 2, 0)</f>
        <v>#N/A</v>
      </c>
    </row>
    <row r="7" spans="1:22" x14ac:dyDescent="0.25">
      <c r="B7" s="106">
        <v>40592</v>
      </c>
      <c r="C7" s="102">
        <f>VLOOKUP(B7, 'IOS OAS &amp; Universe Refi'!$L:$N, 3, 0)</f>
        <v>-51.927298999999998</v>
      </c>
      <c r="D7" s="111" t="e">
        <f>VLOOKUP(B7, 'Cello Net IO &amp; CMO MV % of NAV '!$A:$B, 2, 0)</f>
        <v>#N/A</v>
      </c>
    </row>
    <row r="8" spans="1:22" x14ac:dyDescent="0.25">
      <c r="B8" s="106">
        <v>40596</v>
      </c>
      <c r="C8" s="102">
        <f>VLOOKUP(B8, 'IOS OAS &amp; Universe Refi'!$L:$N, 3, 0)</f>
        <v>-36.043598000000003</v>
      </c>
      <c r="D8" s="111" t="e">
        <f>VLOOKUP(B8, 'Cello Net IO &amp; CMO MV % of NAV '!$A:$B, 2, 0)</f>
        <v>#N/A</v>
      </c>
    </row>
    <row r="9" spans="1:22" x14ac:dyDescent="0.25">
      <c r="B9" s="106">
        <v>40597</v>
      </c>
      <c r="C9" s="102">
        <f>VLOOKUP(B9, 'IOS OAS &amp; Universe Refi'!$L:$N, 3, 0)</f>
        <v>-40.838698999999998</v>
      </c>
      <c r="D9" s="111" t="e">
        <f>VLOOKUP(B9, 'Cello Net IO &amp; CMO MV % of NAV '!$A:$B, 2, 0)</f>
        <v>#N/A</v>
      </c>
    </row>
    <row r="10" spans="1:22" x14ac:dyDescent="0.25">
      <c r="B10" s="106">
        <v>40598</v>
      </c>
      <c r="C10" s="102">
        <f>VLOOKUP(B10, 'IOS OAS &amp; Universe Refi'!$L:$N, 3, 0)</f>
        <v>-36.337600999999999</v>
      </c>
      <c r="D10" s="111" t="e">
        <f>VLOOKUP(B10, 'Cello Net IO &amp; CMO MV % of NAV '!$A:$B, 2, 0)</f>
        <v>#N/A</v>
      </c>
    </row>
    <row r="11" spans="1:22" x14ac:dyDescent="0.25">
      <c r="B11" s="106">
        <v>40599</v>
      </c>
      <c r="C11" s="102">
        <f>VLOOKUP(B11, 'IOS OAS &amp; Universe Refi'!$L:$N, 3, 0)</f>
        <v>-30.010598999999999</v>
      </c>
      <c r="D11" s="111" t="e">
        <f>VLOOKUP(B11, 'Cello Net IO &amp; CMO MV % of NAV '!$A:$B, 2, 0)</f>
        <v>#N/A</v>
      </c>
    </row>
    <row r="12" spans="1:22" x14ac:dyDescent="0.25">
      <c r="B12" s="106">
        <v>40602</v>
      </c>
      <c r="C12" s="102">
        <f>VLOOKUP(B12, 'IOS OAS &amp; Universe Refi'!$L:$N, 3, 0)</f>
        <v>-27.406798999999999</v>
      </c>
      <c r="D12" s="111" t="e">
        <f>VLOOKUP(B12, 'Cello Net IO &amp; CMO MV % of NAV '!$A:$B, 2, 0)</f>
        <v>#N/A</v>
      </c>
    </row>
    <row r="13" spans="1:22" x14ac:dyDescent="0.25">
      <c r="B13" s="106">
        <v>40603</v>
      </c>
      <c r="C13" s="102">
        <f>VLOOKUP(B13, 'IOS OAS &amp; Universe Refi'!$L:$N, 3, 0)</f>
        <v>-22.981199</v>
      </c>
      <c r="D13" s="111" t="e">
        <f>VLOOKUP(B13, 'Cello Net IO &amp; CMO MV % of NAV '!$A:$B, 2, 0)</f>
        <v>#N/A</v>
      </c>
    </row>
    <row r="14" spans="1:22" x14ac:dyDescent="0.25">
      <c r="B14" s="106">
        <v>40604</v>
      </c>
      <c r="C14" s="102">
        <f>VLOOKUP(B14, 'IOS OAS &amp; Universe Refi'!$L:$N, 3, 0)</f>
        <v>-28.412299999999998</v>
      </c>
      <c r="D14" s="111" t="e">
        <f>VLOOKUP(B14, 'Cello Net IO &amp; CMO MV % of NAV '!$A:$B, 2, 0)</f>
        <v>#N/A</v>
      </c>
    </row>
    <row r="15" spans="1:22" x14ac:dyDescent="0.25">
      <c r="B15" s="106">
        <v>40605</v>
      </c>
      <c r="C15" s="102">
        <f>VLOOKUP(B15, 'IOS OAS &amp; Universe Refi'!$L:$N, 3, 0)</f>
        <v>-50.316001999999997</v>
      </c>
      <c r="D15" s="111" t="e">
        <f>VLOOKUP(B15, 'Cello Net IO &amp; CMO MV % of NAV '!$A:$B, 2, 0)</f>
        <v>#N/A</v>
      </c>
    </row>
    <row r="16" spans="1:22" x14ac:dyDescent="0.25">
      <c r="B16" s="106">
        <v>40606</v>
      </c>
      <c r="C16" s="102">
        <f>VLOOKUP(B16, 'IOS OAS &amp; Universe Refi'!$L:$N, 3, 0)</f>
        <v>-40.587898000000003</v>
      </c>
      <c r="D16" s="111" t="e">
        <f>VLOOKUP(B16, 'Cello Net IO &amp; CMO MV % of NAV '!$A:$B, 2, 0)</f>
        <v>#N/A</v>
      </c>
    </row>
    <row r="17" spans="2:4" x14ac:dyDescent="0.25">
      <c r="B17" s="106">
        <v>40609</v>
      </c>
      <c r="C17" s="102">
        <f>VLOOKUP(B17, 'IOS OAS &amp; Universe Refi'!$L:$N, 3, 0)</f>
        <v>-51.506900999999999</v>
      </c>
      <c r="D17" s="111" t="e">
        <f>VLOOKUP(B17, 'Cello Net IO &amp; CMO MV % of NAV '!$A:$B, 2, 0)</f>
        <v>#N/A</v>
      </c>
    </row>
    <row r="18" spans="2:4" x14ac:dyDescent="0.25">
      <c r="B18" s="106">
        <v>40610</v>
      </c>
      <c r="C18" s="102">
        <f>VLOOKUP(B18, 'IOS OAS &amp; Universe Refi'!$L:$N, 3, 0)</f>
        <v>-59.562099000000003</v>
      </c>
      <c r="D18" s="111" t="e">
        <f>VLOOKUP(B18, 'Cello Net IO &amp; CMO MV % of NAV '!$A:$B, 2, 0)</f>
        <v>#N/A</v>
      </c>
    </row>
    <row r="19" spans="2:4" x14ac:dyDescent="0.25">
      <c r="B19" s="106">
        <v>40611</v>
      </c>
      <c r="C19" s="102">
        <f>VLOOKUP(B19, 'IOS OAS &amp; Universe Refi'!$L:$N, 3, 0)</f>
        <v>-46.314200999999997</v>
      </c>
      <c r="D19" s="111" t="e">
        <f>VLOOKUP(B19, 'Cello Net IO &amp; CMO MV % of NAV '!$A:$B, 2, 0)</f>
        <v>#N/A</v>
      </c>
    </row>
    <row r="20" spans="2:4" x14ac:dyDescent="0.25">
      <c r="B20" s="106">
        <v>40612</v>
      </c>
      <c r="C20" s="102">
        <f>VLOOKUP(B20, 'IOS OAS &amp; Universe Refi'!$L:$N, 3, 0)</f>
        <v>-24.422799999999999</v>
      </c>
      <c r="D20" s="111" t="e">
        <f>VLOOKUP(B20, 'Cello Net IO &amp; CMO MV % of NAV '!$A:$B, 2, 0)</f>
        <v>#N/A</v>
      </c>
    </row>
    <row r="21" spans="2:4" x14ac:dyDescent="0.25">
      <c r="B21" s="106">
        <v>40613</v>
      </c>
      <c r="C21" s="102">
        <f>VLOOKUP(B21, 'IOS OAS &amp; Universe Refi'!$L:$N, 3, 0)</f>
        <v>-21.935101</v>
      </c>
      <c r="D21" s="111" t="e">
        <f>VLOOKUP(B21, 'Cello Net IO &amp; CMO MV % of NAV '!$A:$B, 2, 0)</f>
        <v>#N/A</v>
      </c>
    </row>
    <row r="22" spans="2:4" x14ac:dyDescent="0.25">
      <c r="B22" s="106">
        <v>40616</v>
      </c>
      <c r="C22" s="102">
        <f>VLOOKUP(B22, 'IOS OAS &amp; Universe Refi'!$L:$N, 3, 0)</f>
        <v>-36.973300999999999</v>
      </c>
      <c r="D22" s="111" t="e">
        <f>VLOOKUP(B22, 'Cello Net IO &amp; CMO MV % of NAV '!$A:$B, 2, 0)</f>
        <v>#N/A</v>
      </c>
    </row>
    <row r="23" spans="2:4" x14ac:dyDescent="0.25">
      <c r="B23" s="106">
        <v>40617</v>
      </c>
      <c r="C23" s="102">
        <f>VLOOKUP(B23, 'IOS OAS &amp; Universe Refi'!$L:$N, 3, 0)</f>
        <v>-44.364699999999999</v>
      </c>
      <c r="D23" s="111" t="e">
        <f>VLOOKUP(B23, 'Cello Net IO &amp; CMO MV % of NAV '!$A:$B, 2, 0)</f>
        <v>#N/A</v>
      </c>
    </row>
    <row r="24" spans="2:4" x14ac:dyDescent="0.25">
      <c r="B24" s="106">
        <v>40618</v>
      </c>
      <c r="C24" s="102">
        <f>VLOOKUP(B24, 'IOS OAS &amp; Universe Refi'!$L:$N, 3, 0)</f>
        <v>-28.299199999999999</v>
      </c>
      <c r="D24" s="111" t="e">
        <f>VLOOKUP(B24, 'Cello Net IO &amp; CMO MV % of NAV '!$A:$B, 2, 0)</f>
        <v>#N/A</v>
      </c>
    </row>
    <row r="25" spans="2:4" x14ac:dyDescent="0.25">
      <c r="B25" s="106">
        <v>40619</v>
      </c>
      <c r="C25" s="102">
        <f>VLOOKUP(B25, 'IOS OAS &amp; Universe Refi'!$L:$N, 3, 0)</f>
        <v>-28.6996</v>
      </c>
      <c r="D25" s="111" t="e">
        <f>VLOOKUP(B25, 'Cello Net IO &amp; CMO MV % of NAV '!$A:$B, 2, 0)</f>
        <v>#N/A</v>
      </c>
    </row>
    <row r="26" spans="2:4" x14ac:dyDescent="0.25">
      <c r="B26" s="106">
        <v>40620</v>
      </c>
      <c r="C26" s="102">
        <f>VLOOKUP(B26, 'IOS OAS &amp; Universe Refi'!$L:$N, 3, 0)</f>
        <v>-31.032301</v>
      </c>
      <c r="D26" s="111" t="e">
        <f>VLOOKUP(B26, 'Cello Net IO &amp; CMO MV % of NAV '!$A:$B, 2, 0)</f>
        <v>#N/A</v>
      </c>
    </row>
    <row r="27" spans="2:4" x14ac:dyDescent="0.25">
      <c r="B27" s="106">
        <v>40623</v>
      </c>
      <c r="C27" s="102">
        <f>VLOOKUP(B27, 'IOS OAS &amp; Universe Refi'!$L:$N, 3, 0)</f>
        <v>-39.778098999999997</v>
      </c>
      <c r="D27" s="111" t="e">
        <f>VLOOKUP(B27, 'Cello Net IO &amp; CMO MV % of NAV '!$A:$B, 2, 0)</f>
        <v>#N/A</v>
      </c>
    </row>
    <row r="28" spans="2:4" x14ac:dyDescent="0.25">
      <c r="B28" s="106">
        <v>40624</v>
      </c>
      <c r="C28" s="102">
        <f>VLOOKUP(B28, 'IOS OAS &amp; Universe Refi'!$L:$N, 3, 0)</f>
        <v>-39.322800000000001</v>
      </c>
      <c r="D28" s="111" t="e">
        <f>VLOOKUP(B28, 'Cello Net IO &amp; CMO MV % of NAV '!$A:$B, 2, 0)</f>
        <v>#N/A</v>
      </c>
    </row>
    <row r="29" spans="2:4" x14ac:dyDescent="0.25">
      <c r="B29" s="106">
        <v>40625</v>
      </c>
      <c r="C29" s="102">
        <f>VLOOKUP(B29, 'IOS OAS &amp; Universe Refi'!$L:$N, 3, 0)</f>
        <v>-41.5625</v>
      </c>
      <c r="D29" s="111" t="e">
        <f>VLOOKUP(B29, 'Cello Net IO &amp; CMO MV % of NAV '!$A:$B, 2, 0)</f>
        <v>#N/A</v>
      </c>
    </row>
    <row r="30" spans="2:4" x14ac:dyDescent="0.25">
      <c r="B30" s="106">
        <v>40626</v>
      </c>
      <c r="C30" s="102">
        <f>VLOOKUP(B30, 'IOS OAS &amp; Universe Refi'!$L:$N, 3, 0)</f>
        <v>-49.425499000000002</v>
      </c>
      <c r="D30" s="111" t="e">
        <f>VLOOKUP(B30, 'Cello Net IO &amp; CMO MV % of NAV '!$A:$B, 2, 0)</f>
        <v>#N/A</v>
      </c>
    </row>
    <row r="31" spans="2:4" x14ac:dyDescent="0.25">
      <c r="B31" s="106">
        <v>40627</v>
      </c>
      <c r="C31" s="102">
        <f>VLOOKUP(B31, 'IOS OAS &amp; Universe Refi'!$L:$N, 3, 0)</f>
        <v>-64.829696999999996</v>
      </c>
      <c r="D31" s="111" t="e">
        <f>VLOOKUP(B31, 'Cello Net IO &amp; CMO MV % of NAV '!$A:$B, 2, 0)</f>
        <v>#N/A</v>
      </c>
    </row>
    <row r="32" spans="2:4" x14ac:dyDescent="0.25">
      <c r="B32" s="106">
        <v>40630</v>
      </c>
      <c r="C32" s="102">
        <f>VLOOKUP(B32, 'IOS OAS &amp; Universe Refi'!$L:$N, 3, 0)</f>
        <v>-77.691399000000004</v>
      </c>
      <c r="D32" s="111" t="e">
        <f>VLOOKUP(B32, 'Cello Net IO &amp; CMO MV % of NAV '!$A:$B, 2, 0)</f>
        <v>#N/A</v>
      </c>
    </row>
    <row r="33" spans="2:4" x14ac:dyDescent="0.25">
      <c r="B33" s="106">
        <v>40631</v>
      </c>
      <c r="C33" s="102">
        <f>VLOOKUP(B33, 'IOS OAS &amp; Universe Refi'!$L:$N, 3, 0)</f>
        <v>-85.883797000000001</v>
      </c>
      <c r="D33" s="111" t="e">
        <f>VLOOKUP(B33, 'Cello Net IO &amp; CMO MV % of NAV '!$A:$B, 2, 0)</f>
        <v>#N/A</v>
      </c>
    </row>
    <row r="34" spans="2:4" x14ac:dyDescent="0.25">
      <c r="B34" s="106">
        <v>40632</v>
      </c>
      <c r="C34" s="102">
        <f>VLOOKUP(B34, 'IOS OAS &amp; Universe Refi'!$L:$N, 3, 0)</f>
        <v>-84.886803</v>
      </c>
      <c r="D34" s="111" t="e">
        <f>VLOOKUP(B34, 'Cello Net IO &amp; CMO MV % of NAV '!$A:$B, 2, 0)</f>
        <v>#N/A</v>
      </c>
    </row>
    <row r="35" spans="2:4" x14ac:dyDescent="0.25">
      <c r="B35" s="106">
        <v>40633</v>
      </c>
      <c r="C35" s="102">
        <f>VLOOKUP(B35, 'IOS OAS &amp; Universe Refi'!$L:$N, 3, 0)</f>
        <v>-86.372497999999993</v>
      </c>
      <c r="D35" s="111" t="e">
        <f>VLOOKUP(B35, 'Cello Net IO &amp; CMO MV % of NAV '!$A:$B, 2, 0)</f>
        <v>#N/A</v>
      </c>
    </row>
    <row r="36" spans="2:4" x14ac:dyDescent="0.25">
      <c r="B36" s="106">
        <v>40634</v>
      </c>
      <c r="C36" s="102">
        <f>VLOOKUP(B36, 'IOS OAS &amp; Universe Refi'!$L:$N, 3, 0)</f>
        <v>-92.224402999999995</v>
      </c>
      <c r="D36" s="111" t="e">
        <f>VLOOKUP(B36, 'Cello Net IO &amp; CMO MV % of NAV '!$A:$B, 2, 0)</f>
        <v>#N/A</v>
      </c>
    </row>
    <row r="37" spans="2:4" x14ac:dyDescent="0.25">
      <c r="B37" s="106">
        <v>40637</v>
      </c>
      <c r="C37" s="102">
        <f>VLOOKUP(B37, 'IOS OAS &amp; Universe Refi'!$L:$N, 3, 0)</f>
        <v>-88.982001999999994</v>
      </c>
      <c r="D37" s="111" t="e">
        <f>VLOOKUP(B37, 'Cello Net IO &amp; CMO MV % of NAV '!$A:$B, 2, 0)</f>
        <v>#N/A</v>
      </c>
    </row>
    <row r="38" spans="2:4" x14ac:dyDescent="0.25">
      <c r="B38" s="106">
        <v>40638</v>
      </c>
      <c r="C38" s="102">
        <f>VLOOKUP(B38, 'IOS OAS &amp; Universe Refi'!$L:$N, 3, 0)</f>
        <v>-105.489304</v>
      </c>
      <c r="D38" s="111" t="e">
        <f>VLOOKUP(B38, 'Cello Net IO &amp; CMO MV % of NAV '!$A:$B, 2, 0)</f>
        <v>#N/A</v>
      </c>
    </row>
    <row r="39" spans="2:4" x14ac:dyDescent="0.25">
      <c r="B39" s="106">
        <v>40639</v>
      </c>
      <c r="C39" s="102">
        <f>VLOOKUP(B39, 'IOS OAS &amp; Universe Refi'!$L:$N, 3, 0)</f>
        <v>-121.661102</v>
      </c>
      <c r="D39" s="111" t="e">
        <f>VLOOKUP(B39, 'Cello Net IO &amp; CMO MV % of NAV '!$A:$B, 2, 0)</f>
        <v>#N/A</v>
      </c>
    </row>
    <row r="40" spans="2:4" x14ac:dyDescent="0.25">
      <c r="B40" s="106">
        <v>40640</v>
      </c>
      <c r="C40" s="102">
        <f>VLOOKUP(B40, 'IOS OAS &amp; Universe Refi'!$L:$N, 3, 0)</f>
        <v>-130.50590500000001</v>
      </c>
      <c r="D40" s="111" t="e">
        <f>VLOOKUP(B40, 'Cello Net IO &amp; CMO MV % of NAV '!$A:$B, 2, 0)</f>
        <v>#N/A</v>
      </c>
    </row>
    <row r="41" spans="2:4" x14ac:dyDescent="0.25">
      <c r="B41" s="106">
        <v>40641</v>
      </c>
      <c r="C41" s="102">
        <f>VLOOKUP(B41, 'IOS OAS &amp; Universe Refi'!$L:$N, 3, 0)</f>
        <v>-135.06170700000001</v>
      </c>
      <c r="D41" s="111" t="e">
        <f>VLOOKUP(B41, 'Cello Net IO &amp; CMO MV % of NAV '!$A:$B, 2, 0)</f>
        <v>#N/A</v>
      </c>
    </row>
    <row r="42" spans="2:4" x14ac:dyDescent="0.25">
      <c r="B42" s="106">
        <v>40644</v>
      </c>
      <c r="C42" s="102">
        <f>VLOOKUP(B42, 'IOS OAS &amp; Universe Refi'!$L:$N, 3, 0)</f>
        <v>-141.42529300000001</v>
      </c>
      <c r="D42" s="111" t="e">
        <f>VLOOKUP(B42, 'Cello Net IO &amp; CMO MV % of NAV '!$A:$B, 2, 0)</f>
        <v>#N/A</v>
      </c>
    </row>
    <row r="43" spans="2:4" x14ac:dyDescent="0.25">
      <c r="B43" s="106">
        <v>40645</v>
      </c>
      <c r="C43" s="102">
        <f>VLOOKUP(B43, 'IOS OAS &amp; Universe Refi'!$L:$N, 3, 0)</f>
        <v>-137.64359999999999</v>
      </c>
      <c r="D43" s="111" t="e">
        <f>VLOOKUP(B43, 'Cello Net IO &amp; CMO MV % of NAV '!$A:$B, 2, 0)</f>
        <v>#N/A</v>
      </c>
    </row>
    <row r="44" spans="2:4" x14ac:dyDescent="0.25">
      <c r="B44" s="106">
        <v>40646</v>
      </c>
      <c r="C44" s="102">
        <f>VLOOKUP(B44, 'IOS OAS &amp; Universe Refi'!$L:$N, 3, 0)</f>
        <v>-137.808899</v>
      </c>
      <c r="D44" s="111" t="e">
        <f>VLOOKUP(B44, 'Cello Net IO &amp; CMO MV % of NAV '!$A:$B, 2, 0)</f>
        <v>#N/A</v>
      </c>
    </row>
    <row r="45" spans="2:4" x14ac:dyDescent="0.25">
      <c r="B45" s="106">
        <v>40647</v>
      </c>
      <c r="C45" s="102">
        <f>VLOOKUP(B45, 'IOS OAS &amp; Universe Refi'!$L:$N, 3, 0)</f>
        <v>-137.074997</v>
      </c>
      <c r="D45" s="111" t="e">
        <f>VLOOKUP(B45, 'Cello Net IO &amp; CMO MV % of NAV '!$A:$B, 2, 0)</f>
        <v>#N/A</v>
      </c>
    </row>
    <row r="46" spans="2:4" x14ac:dyDescent="0.25">
      <c r="B46" s="106">
        <v>40648</v>
      </c>
      <c r="C46" s="102">
        <f>VLOOKUP(B46, 'IOS OAS &amp; Universe Refi'!$L:$N, 3, 0)</f>
        <v>-124.151802</v>
      </c>
      <c r="D46" s="111" t="e">
        <f>VLOOKUP(B46, 'Cello Net IO &amp; CMO MV % of NAV '!$A:$B, 2, 0)</f>
        <v>#N/A</v>
      </c>
    </row>
    <row r="47" spans="2:4" x14ac:dyDescent="0.25">
      <c r="B47" s="106">
        <v>40651</v>
      </c>
      <c r="C47" s="102">
        <f>VLOOKUP(B47, 'IOS OAS &amp; Universe Refi'!$L:$N, 3, 0)</f>
        <v>115.686897</v>
      </c>
      <c r="D47" s="111" t="e">
        <f>VLOOKUP(B47, 'Cello Net IO &amp; CMO MV % of NAV '!$A:$B, 2, 0)</f>
        <v>#N/A</v>
      </c>
    </row>
    <row r="48" spans="2:4" x14ac:dyDescent="0.25">
      <c r="B48" s="106">
        <v>40652</v>
      </c>
      <c r="C48" s="102">
        <f>VLOOKUP(B48, 'IOS OAS &amp; Universe Refi'!$L:$N, 3, 0)</f>
        <v>-111.029999</v>
      </c>
      <c r="D48" s="111" t="e">
        <f>VLOOKUP(B48, 'Cello Net IO &amp; CMO MV % of NAV '!$A:$B, 2, 0)</f>
        <v>#N/A</v>
      </c>
    </row>
    <row r="49" spans="2:4" x14ac:dyDescent="0.25">
      <c r="B49" s="106">
        <v>40653</v>
      </c>
      <c r="C49" s="102">
        <f>VLOOKUP(B49, 'IOS OAS &amp; Universe Refi'!$L:$N, 3, 0)</f>
        <v>-120.20839700000001</v>
      </c>
      <c r="D49" s="111" t="e">
        <f>VLOOKUP(B49, 'Cello Net IO &amp; CMO MV % of NAV '!$A:$B, 2, 0)</f>
        <v>#N/A</v>
      </c>
    </row>
    <row r="50" spans="2:4" x14ac:dyDescent="0.25">
      <c r="B50" s="106">
        <v>40654</v>
      </c>
      <c r="C50" s="102">
        <f>VLOOKUP(B50, 'IOS OAS &amp; Universe Refi'!$L:$N, 3, 0)</f>
        <v>-119.152901</v>
      </c>
      <c r="D50" s="111" t="e">
        <f>VLOOKUP(B50, 'Cello Net IO &amp; CMO MV % of NAV '!$A:$B, 2, 0)</f>
        <v>#N/A</v>
      </c>
    </row>
    <row r="51" spans="2:4" x14ac:dyDescent="0.25">
      <c r="B51" s="106">
        <v>40658</v>
      </c>
      <c r="C51" s="102">
        <f>VLOOKUP(B51, 'IOS OAS &amp; Universe Refi'!$L:$N, 3, 0)</f>
        <v>-117.247803</v>
      </c>
      <c r="D51" s="111" t="e">
        <f>VLOOKUP(B51, 'Cello Net IO &amp; CMO MV % of NAV '!$A:$B, 2, 0)</f>
        <v>#N/A</v>
      </c>
    </row>
    <row r="52" spans="2:4" x14ac:dyDescent="0.25">
      <c r="B52" s="106">
        <v>40659</v>
      </c>
      <c r="C52" s="102">
        <f>VLOOKUP(B52, 'IOS OAS &amp; Universe Refi'!$L:$N, 3, 0)</f>
        <v>-116.952499</v>
      </c>
      <c r="D52" s="111" t="e">
        <f>VLOOKUP(B52, 'Cello Net IO &amp; CMO MV % of NAV '!$A:$B, 2, 0)</f>
        <v>#N/A</v>
      </c>
    </row>
    <row r="53" spans="2:4" x14ac:dyDescent="0.25">
      <c r="B53" s="106">
        <v>40660</v>
      </c>
      <c r="C53" s="102">
        <f>VLOOKUP(B53, 'IOS OAS &amp; Universe Refi'!$L:$N, 3, 0)</f>
        <v>-117.538498</v>
      </c>
      <c r="D53" s="111" t="e">
        <f>VLOOKUP(B53, 'Cello Net IO &amp; CMO MV % of NAV '!$A:$B, 2, 0)</f>
        <v>#N/A</v>
      </c>
    </row>
    <row r="54" spans="2:4" x14ac:dyDescent="0.25">
      <c r="B54" s="106">
        <v>40661</v>
      </c>
      <c r="C54" s="102">
        <f>VLOOKUP(B54, 'IOS OAS &amp; Universe Refi'!$L:$N, 3, 0)</f>
        <v>-103.995903</v>
      </c>
      <c r="D54" s="111" t="e">
        <f>VLOOKUP(B54, 'Cello Net IO &amp; CMO MV % of NAV '!$A:$B, 2, 0)</f>
        <v>#N/A</v>
      </c>
    </row>
    <row r="55" spans="2:4" x14ac:dyDescent="0.25">
      <c r="B55" s="106">
        <v>40662</v>
      </c>
      <c r="C55" s="102">
        <f>VLOOKUP(B55, 'IOS OAS &amp; Universe Refi'!$L:$N, 3, 0)</f>
        <v>-106.533096</v>
      </c>
      <c r="D55" s="111" t="e">
        <f>VLOOKUP(B55, 'Cello Net IO &amp; CMO MV % of NAV '!$A:$B, 2, 0)</f>
        <v>#N/A</v>
      </c>
    </row>
    <row r="56" spans="2:4" x14ac:dyDescent="0.25">
      <c r="B56" s="106">
        <v>40665</v>
      </c>
      <c r="C56" s="102">
        <f>VLOOKUP(B56, 'IOS OAS &amp; Universe Refi'!$L:$N, 3, 0)</f>
        <v>-108.476501</v>
      </c>
      <c r="D56" s="111" t="e">
        <f>VLOOKUP(B56, 'Cello Net IO &amp; CMO MV % of NAV '!$A:$B, 2, 0)</f>
        <v>#N/A</v>
      </c>
    </row>
    <row r="57" spans="2:4" x14ac:dyDescent="0.25">
      <c r="B57" s="106">
        <v>40666</v>
      </c>
      <c r="C57" s="102">
        <f>VLOOKUP(B57, 'IOS OAS &amp; Universe Refi'!$L:$N, 3, 0)</f>
        <v>-108.627403</v>
      </c>
      <c r="D57" s="111" t="e">
        <f>VLOOKUP(B57, 'Cello Net IO &amp; CMO MV % of NAV '!$A:$B, 2, 0)</f>
        <v>#N/A</v>
      </c>
    </row>
    <row r="58" spans="2:4" x14ac:dyDescent="0.25">
      <c r="B58" s="106">
        <v>40667</v>
      </c>
      <c r="C58" s="102">
        <f>VLOOKUP(B58, 'IOS OAS &amp; Universe Refi'!$L:$N, 3, 0)</f>
        <v>-100.710098</v>
      </c>
      <c r="D58" s="111" t="e">
        <f>VLOOKUP(B58, 'Cello Net IO &amp; CMO MV % of NAV '!$A:$B, 2, 0)</f>
        <v>#N/A</v>
      </c>
    </row>
    <row r="59" spans="2:4" x14ac:dyDescent="0.25">
      <c r="B59" s="106">
        <v>40668</v>
      </c>
      <c r="C59" s="102">
        <f>VLOOKUP(B59, 'IOS OAS &amp; Universe Refi'!$L:$N, 3, 0)</f>
        <v>-93.175597999999994</v>
      </c>
      <c r="D59" s="111" t="e">
        <f>VLOOKUP(B59, 'Cello Net IO &amp; CMO MV % of NAV '!$A:$B, 2, 0)</f>
        <v>#N/A</v>
      </c>
    </row>
    <row r="60" spans="2:4" x14ac:dyDescent="0.25">
      <c r="B60" s="106">
        <v>40669</v>
      </c>
      <c r="C60" s="102">
        <f>VLOOKUP(B60, 'IOS OAS &amp; Universe Refi'!$L:$N, 3, 0)</f>
        <v>-103.90570099999999</v>
      </c>
      <c r="D60" s="111" t="e">
        <f>VLOOKUP(B60, 'Cello Net IO &amp; CMO MV % of NAV '!$A:$B, 2, 0)</f>
        <v>#N/A</v>
      </c>
    </row>
    <row r="61" spans="2:4" x14ac:dyDescent="0.25">
      <c r="B61" s="106">
        <v>40672</v>
      </c>
      <c r="C61" s="102">
        <f>VLOOKUP(B61, 'IOS OAS &amp; Universe Refi'!$L:$N, 3, 0)</f>
        <v>-101.403999</v>
      </c>
      <c r="D61" s="111" t="e">
        <f>VLOOKUP(B61, 'Cello Net IO &amp; CMO MV % of NAV '!$A:$B, 2, 0)</f>
        <v>#N/A</v>
      </c>
    </row>
    <row r="62" spans="2:4" x14ac:dyDescent="0.25">
      <c r="B62" s="106">
        <v>40673</v>
      </c>
      <c r="C62" s="102">
        <f>VLOOKUP(B62, 'IOS OAS &amp; Universe Refi'!$L:$N, 3, 0)</f>
        <v>-114.08669999999999</v>
      </c>
      <c r="D62" s="111" t="e">
        <f>VLOOKUP(B62, 'Cello Net IO &amp; CMO MV % of NAV '!$A:$B, 2, 0)</f>
        <v>#N/A</v>
      </c>
    </row>
    <row r="63" spans="2:4" x14ac:dyDescent="0.25">
      <c r="B63" s="106">
        <v>40674</v>
      </c>
      <c r="C63" s="102">
        <f>VLOOKUP(B63, 'IOS OAS &amp; Universe Refi'!$L:$N, 3, 0)</f>
        <v>-111.4729</v>
      </c>
      <c r="D63" s="111" t="e">
        <f>VLOOKUP(B63, 'Cello Net IO &amp; CMO MV % of NAV '!$A:$B, 2, 0)</f>
        <v>#N/A</v>
      </c>
    </row>
    <row r="64" spans="2:4" x14ac:dyDescent="0.25">
      <c r="B64" s="106">
        <v>40675</v>
      </c>
      <c r="C64" s="102">
        <f>VLOOKUP(B64, 'IOS OAS &amp; Universe Refi'!$L:$N, 3, 0)</f>
        <v>-129.59599299999999</v>
      </c>
      <c r="D64" s="111" t="e">
        <f>VLOOKUP(B64, 'Cello Net IO &amp; CMO MV % of NAV '!$A:$B, 2, 0)</f>
        <v>#N/A</v>
      </c>
    </row>
    <row r="65" spans="2:4" x14ac:dyDescent="0.25">
      <c r="B65" s="106">
        <v>40676</v>
      </c>
      <c r="C65" s="102">
        <f>VLOOKUP(B65, 'IOS OAS &amp; Universe Refi'!$L:$N, 3, 0)</f>
        <v>-121.444801</v>
      </c>
      <c r="D65" s="111" t="e">
        <f>VLOOKUP(B65, 'Cello Net IO &amp; CMO MV % of NAV '!$A:$B, 2, 0)</f>
        <v>#N/A</v>
      </c>
    </row>
    <row r="66" spans="2:4" x14ac:dyDescent="0.25">
      <c r="B66" s="106">
        <v>40679</v>
      </c>
      <c r="C66" s="102">
        <f>VLOOKUP(B66, 'IOS OAS &amp; Universe Refi'!$L:$N, 3, 0)</f>
        <v>-113.47380099999999</v>
      </c>
      <c r="D66" s="111" t="e">
        <f>VLOOKUP(B66, 'Cello Net IO &amp; CMO MV % of NAV '!$A:$B, 2, 0)</f>
        <v>#N/A</v>
      </c>
    </row>
    <row r="67" spans="2:4" x14ac:dyDescent="0.25">
      <c r="B67" s="106">
        <v>40680</v>
      </c>
      <c r="C67" s="102">
        <f>VLOOKUP(B67, 'IOS OAS &amp; Universe Refi'!$L:$N, 3, 0)</f>
        <v>-108.28649900000001</v>
      </c>
      <c r="D67" s="111" t="e">
        <f>VLOOKUP(B67, 'Cello Net IO &amp; CMO MV % of NAV '!$A:$B, 2, 0)</f>
        <v>#N/A</v>
      </c>
    </row>
    <row r="68" spans="2:4" x14ac:dyDescent="0.25">
      <c r="B68" s="106">
        <v>40681</v>
      </c>
      <c r="C68" s="102">
        <f>VLOOKUP(B68, 'IOS OAS &amp; Universe Refi'!$L:$N, 3, 0)</f>
        <v>-122.6054</v>
      </c>
      <c r="D68" s="111" t="e">
        <f>VLOOKUP(B68, 'Cello Net IO &amp; CMO MV % of NAV '!$A:$B, 2, 0)</f>
        <v>#N/A</v>
      </c>
    </row>
    <row r="69" spans="2:4" x14ac:dyDescent="0.25">
      <c r="B69" s="106">
        <v>40682</v>
      </c>
      <c r="C69" s="102">
        <f>VLOOKUP(B69, 'IOS OAS &amp; Universe Refi'!$L:$N, 3, 0)</f>
        <v>-130.94000199999999</v>
      </c>
      <c r="D69" s="111" t="e">
        <f>VLOOKUP(B69, 'Cello Net IO &amp; CMO MV % of NAV '!$A:$B, 2, 0)</f>
        <v>#N/A</v>
      </c>
    </row>
    <row r="70" spans="2:4" x14ac:dyDescent="0.25">
      <c r="B70" s="106">
        <v>40683</v>
      </c>
      <c r="C70" s="102">
        <f>VLOOKUP(B70, 'IOS OAS &amp; Universe Refi'!$L:$N, 3, 0)</f>
        <v>-142.17790199999999</v>
      </c>
      <c r="D70" s="111" t="e">
        <f>VLOOKUP(B70, 'Cello Net IO &amp; CMO MV % of NAV '!$A:$B, 2, 0)</f>
        <v>#N/A</v>
      </c>
    </row>
    <row r="71" spans="2:4" x14ac:dyDescent="0.25">
      <c r="B71" s="106">
        <v>40686</v>
      </c>
      <c r="C71" s="102">
        <f>VLOOKUP(B71, 'IOS OAS &amp; Universe Refi'!$L:$N, 3, 0)</f>
        <v>-151.290604</v>
      </c>
      <c r="D71" s="111" t="e">
        <f>VLOOKUP(B71, 'Cello Net IO &amp; CMO MV % of NAV '!$A:$B, 2, 0)</f>
        <v>#N/A</v>
      </c>
    </row>
    <row r="72" spans="2:4" x14ac:dyDescent="0.25">
      <c r="B72" s="106">
        <v>40687</v>
      </c>
      <c r="C72" s="102">
        <f>VLOOKUP(B72, 'IOS OAS &amp; Universe Refi'!$L:$N, 3, 0)</f>
        <v>-167.628601</v>
      </c>
      <c r="D72" s="111" t="e">
        <f>VLOOKUP(B72, 'Cello Net IO &amp; CMO MV % of NAV '!$A:$B, 2, 0)</f>
        <v>#N/A</v>
      </c>
    </row>
    <row r="73" spans="2:4" x14ac:dyDescent="0.25">
      <c r="B73" s="106">
        <v>40688</v>
      </c>
      <c r="C73" s="102">
        <f>VLOOKUP(B73, 'IOS OAS &amp; Universe Refi'!$L:$N, 3, 0)</f>
        <v>-164.972702</v>
      </c>
      <c r="D73" s="111" t="e">
        <f>VLOOKUP(B73, 'Cello Net IO &amp; CMO MV % of NAV '!$A:$B, 2, 0)</f>
        <v>#N/A</v>
      </c>
    </row>
    <row r="74" spans="2:4" x14ac:dyDescent="0.25">
      <c r="B74" s="106">
        <v>40689</v>
      </c>
      <c r="C74" s="102">
        <f>VLOOKUP(B74, 'IOS OAS &amp; Universe Refi'!$L:$N, 3, 0)</f>
        <v>-144.80439799999999</v>
      </c>
      <c r="D74" s="111" t="e">
        <f>VLOOKUP(B74, 'Cello Net IO &amp; CMO MV % of NAV '!$A:$B, 2, 0)</f>
        <v>#N/A</v>
      </c>
    </row>
    <row r="75" spans="2:4" x14ac:dyDescent="0.25">
      <c r="B75" s="106">
        <v>40690</v>
      </c>
      <c r="C75" s="102">
        <f>VLOOKUP(B75, 'IOS OAS &amp; Universe Refi'!$L:$N, 3, 0)</f>
        <v>-146.529404</v>
      </c>
      <c r="D75" s="111" t="e">
        <f>VLOOKUP(B75, 'Cello Net IO &amp; CMO MV % of NAV '!$A:$B, 2, 0)</f>
        <v>#N/A</v>
      </c>
    </row>
    <row r="76" spans="2:4" x14ac:dyDescent="0.25">
      <c r="B76" s="106">
        <v>40694</v>
      </c>
      <c r="C76" s="102">
        <f>VLOOKUP(B76, 'IOS OAS &amp; Universe Refi'!$L:$N, 3, 0)</f>
        <v>-144.807907</v>
      </c>
      <c r="D76" s="111" t="e">
        <f>VLOOKUP(B76, 'Cello Net IO &amp; CMO MV % of NAV '!$A:$B, 2, 0)</f>
        <v>#N/A</v>
      </c>
    </row>
    <row r="77" spans="2:4" x14ac:dyDescent="0.25">
      <c r="B77" s="106">
        <v>40695</v>
      </c>
      <c r="C77" s="102">
        <f>VLOOKUP(B77, 'IOS OAS &amp; Universe Refi'!$L:$N, 3, 0)</f>
        <v>-129.80059800000001</v>
      </c>
      <c r="D77" s="111" t="e">
        <f>VLOOKUP(B77, 'Cello Net IO &amp; CMO MV % of NAV '!$A:$B, 2, 0)</f>
        <v>#N/A</v>
      </c>
    </row>
    <row r="78" spans="2:4" x14ac:dyDescent="0.25">
      <c r="B78" s="106">
        <v>40696</v>
      </c>
      <c r="C78" s="102">
        <f>VLOOKUP(B78, 'IOS OAS &amp; Universe Refi'!$L:$N, 3, 0)</f>
        <v>-146.11729399999999</v>
      </c>
      <c r="D78" s="111" t="e">
        <f>VLOOKUP(B78, 'Cello Net IO &amp; CMO MV % of NAV '!$A:$B, 2, 0)</f>
        <v>#N/A</v>
      </c>
    </row>
    <row r="79" spans="2:4" x14ac:dyDescent="0.25">
      <c r="B79" s="106">
        <v>40697</v>
      </c>
      <c r="C79" s="102">
        <f>VLOOKUP(B79, 'IOS OAS &amp; Universe Refi'!$L:$N, 3, 0)</f>
        <v>-154.878693</v>
      </c>
      <c r="D79" s="111" t="e">
        <f>VLOOKUP(B79, 'Cello Net IO &amp; CMO MV % of NAV '!$A:$B, 2, 0)</f>
        <v>#N/A</v>
      </c>
    </row>
    <row r="80" spans="2:4" x14ac:dyDescent="0.25">
      <c r="B80" s="106">
        <v>40700</v>
      </c>
      <c r="C80" s="102">
        <f>VLOOKUP(B80, 'IOS OAS &amp; Universe Refi'!$L:$N, 3, 0)</f>
        <v>-167.74659700000001</v>
      </c>
      <c r="D80" s="111" t="e">
        <f>VLOOKUP(B80, 'Cello Net IO &amp; CMO MV % of NAV '!$A:$B, 2, 0)</f>
        <v>#N/A</v>
      </c>
    </row>
    <row r="81" spans="1:4" x14ac:dyDescent="0.25">
      <c r="B81" s="106">
        <v>40701</v>
      </c>
      <c r="C81" s="102">
        <f>VLOOKUP(B81, 'IOS OAS &amp; Universe Refi'!$L:$N, 3, 0)</f>
        <v>-180.83670000000001</v>
      </c>
      <c r="D81" s="111" t="e">
        <f>VLOOKUP(B81, 'Cello Net IO &amp; CMO MV % of NAV '!$A:$B, 2, 0)</f>
        <v>#N/A</v>
      </c>
    </row>
    <row r="82" spans="1:4" x14ac:dyDescent="0.25">
      <c r="B82" s="106">
        <v>40702</v>
      </c>
      <c r="C82" s="102">
        <f>VLOOKUP(B82, 'IOS OAS &amp; Universe Refi'!$L:$N, 3, 0)</f>
        <v>-159.42250100000001</v>
      </c>
      <c r="D82" s="111" t="e">
        <f>VLOOKUP(B82, 'Cello Net IO &amp; CMO MV % of NAV '!$A:$B, 2, 0)</f>
        <v>#N/A</v>
      </c>
    </row>
    <row r="83" spans="1:4" x14ac:dyDescent="0.25">
      <c r="B83" s="106">
        <v>40703</v>
      </c>
      <c r="C83" s="102">
        <f>VLOOKUP(B83, 'IOS OAS &amp; Universe Refi'!$L:$N, 3, 0)</f>
        <v>-165.55149800000001</v>
      </c>
      <c r="D83" s="111" t="e">
        <f>VLOOKUP(B83, 'Cello Net IO &amp; CMO MV % of NAV '!$A:$B, 2, 0)</f>
        <v>#N/A</v>
      </c>
    </row>
    <row r="84" spans="1:4" x14ac:dyDescent="0.25">
      <c r="B84" s="106">
        <v>40704</v>
      </c>
      <c r="C84" s="102">
        <f>VLOOKUP(B84, 'IOS OAS &amp; Universe Refi'!$L:$N, 3, 0)</f>
        <v>-153.711502</v>
      </c>
      <c r="D84" s="111" t="e">
        <f>VLOOKUP(B84, 'Cello Net IO &amp; CMO MV % of NAV '!$A:$B, 2, 0)</f>
        <v>#N/A</v>
      </c>
    </row>
    <row r="85" spans="1:4" x14ac:dyDescent="0.25">
      <c r="B85" s="106">
        <v>40707</v>
      </c>
      <c r="C85" s="102">
        <f>VLOOKUP(B85, 'IOS OAS &amp; Universe Refi'!$L:$N, 3, 0)</f>
        <v>-153.46620200000001</v>
      </c>
      <c r="D85" s="111" t="e">
        <f>VLOOKUP(B85, 'Cello Net IO &amp; CMO MV % of NAV '!$A:$B, 2, 0)</f>
        <v>#N/A</v>
      </c>
    </row>
    <row r="86" spans="1:4" x14ac:dyDescent="0.25">
      <c r="B86" s="106">
        <v>40708</v>
      </c>
      <c r="C86" s="102">
        <f>VLOOKUP(B86, 'IOS OAS &amp; Universe Refi'!$L:$N, 3, 0)</f>
        <v>-184.65269499999999</v>
      </c>
      <c r="D86" s="111" t="e">
        <f>VLOOKUP(B86, 'Cello Net IO &amp; CMO MV % of NAV '!$A:$B, 2, 0)</f>
        <v>#N/A</v>
      </c>
    </row>
    <row r="87" spans="1:4" x14ac:dyDescent="0.25">
      <c r="B87" s="106">
        <v>40709</v>
      </c>
      <c r="C87" s="102">
        <f>VLOOKUP(B87, 'IOS OAS &amp; Universe Refi'!$L:$N, 3, 0)</f>
        <v>-165.41760300000001</v>
      </c>
      <c r="D87" s="111" t="e">
        <f>VLOOKUP(B87, 'Cello Net IO &amp; CMO MV % of NAV '!$A:$B, 2, 0)</f>
        <v>#N/A</v>
      </c>
    </row>
    <row r="88" spans="1:4" x14ac:dyDescent="0.25">
      <c r="B88" s="106">
        <v>40710</v>
      </c>
      <c r="C88" s="102">
        <f>VLOOKUP(B88, 'IOS OAS &amp; Universe Refi'!$L:$N, 3, 0)</f>
        <v>-143.43150299999999</v>
      </c>
      <c r="D88" s="111">
        <f>VLOOKUP(B88, 'Cello Net IO &amp; CMO MV % of NAV '!$A:$B, 2, 0)</f>
        <v>26.408259000000001</v>
      </c>
    </row>
    <row r="89" spans="1:4" x14ac:dyDescent="0.25">
      <c r="B89" s="106">
        <v>40711</v>
      </c>
      <c r="C89" s="102">
        <f>VLOOKUP(B89, 'IOS OAS &amp; Universe Refi'!$L:$N, 3, 0)</f>
        <v>-152.50889599999999</v>
      </c>
      <c r="D89" s="111">
        <f>VLOOKUP(B89, 'Cello Net IO &amp; CMO MV % of NAV '!$A:$B, 2, 0)</f>
        <v>26.463370000000001</v>
      </c>
    </row>
    <row r="90" spans="1:4" ht="15.75" thickBot="1" x14ac:dyDescent="0.3">
      <c r="A90" s="27" t="s">
        <v>112</v>
      </c>
      <c r="B90" s="107">
        <v>40714</v>
      </c>
      <c r="C90" s="101">
        <f>VLOOKUP(B90, 'IOS OAS &amp; Universe Refi'!$L:$N, 3, 0)</f>
        <v>-150.42700199999999</v>
      </c>
      <c r="D90" s="112" t="e">
        <f>VLOOKUP(B90, 'Cello Net IO &amp; CMO MV % of NAV '!$A:$B, 2, 0)</f>
        <v>#N/A</v>
      </c>
    </row>
    <row r="91" spans="1:4" ht="15.75" thickTop="1" x14ac:dyDescent="0.25">
      <c r="B91" s="108">
        <f>IF('Cello Net IO &amp; CMO MV % of NAV '!A4=0, "NA", 'Cello Net IO &amp; CMO MV % of NAV '!A4)</f>
        <v>40710</v>
      </c>
      <c r="C91" s="103">
        <f>VLOOKUP(B91, 'IOS OAS &amp; Universe Refi'!$L:$N, 3, 0)</f>
        <v>-143.43150299999999</v>
      </c>
      <c r="D91" s="113">
        <f>VLOOKUP(B91, 'Cello Net IO &amp; CMO MV % of NAV '!$A:$B, 2, 0)</f>
        <v>26.408259000000001</v>
      </c>
    </row>
    <row r="92" spans="1:4" x14ac:dyDescent="0.25">
      <c r="B92" s="106">
        <f>IF('Cello Net IO &amp; CMO MV % of NAV '!A5=0, "NA", 'Cello Net IO &amp; CMO MV % of NAV '!A5)</f>
        <v>40711</v>
      </c>
      <c r="C92" s="102">
        <f>VLOOKUP(B92, 'IOS OAS &amp; Universe Refi'!$L:$N, 3, 0)</f>
        <v>-152.50889599999999</v>
      </c>
      <c r="D92" s="111">
        <f>VLOOKUP(B92, 'Cello Net IO &amp; CMO MV % of NAV '!$A:$B, 2, 0)</f>
        <v>26.463370000000001</v>
      </c>
    </row>
    <row r="93" spans="1:4" x14ac:dyDescent="0.25">
      <c r="B93" s="106">
        <f>IF('Cello Net IO &amp; CMO MV % of NAV '!A6=0, "NA", 'Cello Net IO &amp; CMO MV % of NAV '!A6)</f>
        <v>40715</v>
      </c>
      <c r="C93" s="102">
        <f>VLOOKUP(B93, 'IOS OAS &amp; Universe Refi'!$L:$N, 3, 0)</f>
        <v>-142.10060100000001</v>
      </c>
      <c r="D93" s="111">
        <f>VLOOKUP(B93, 'Cello Net IO &amp; CMO MV % of NAV '!$A:$B, 2, 0)</f>
        <v>20.33089</v>
      </c>
    </row>
    <row r="94" spans="1:4" x14ac:dyDescent="0.25">
      <c r="B94" s="106">
        <f>IF('Cello Net IO &amp; CMO MV % of NAV '!A7=0, "NA", 'Cello Net IO &amp; CMO MV % of NAV '!A7)</f>
        <v>40716</v>
      </c>
      <c r="C94" s="102">
        <f>VLOOKUP(B94, 'IOS OAS &amp; Universe Refi'!$L:$N, 3, 0)</f>
        <v>-147.61360199999999</v>
      </c>
      <c r="D94" s="111">
        <f>VLOOKUP(B94, 'Cello Net IO &amp; CMO MV % of NAV '!$A:$B, 2, 0)</f>
        <v>19.789752</v>
      </c>
    </row>
    <row r="95" spans="1:4" x14ac:dyDescent="0.25">
      <c r="B95" s="106">
        <f>IF('Cello Net IO &amp; CMO MV % of NAV '!A8=0, "NA", 'Cello Net IO &amp; CMO MV % of NAV '!A8)</f>
        <v>40717</v>
      </c>
      <c r="C95" s="102">
        <f>VLOOKUP(B95, 'IOS OAS &amp; Universe Refi'!$L:$N, 3, 0)</f>
        <v>-126.6576</v>
      </c>
      <c r="D95" s="111">
        <f>VLOOKUP(B95, 'Cello Net IO &amp; CMO MV % of NAV '!$A:$B, 2, 0)</f>
        <v>19.472556000000001</v>
      </c>
    </row>
    <row r="96" spans="1:4" x14ac:dyDescent="0.25">
      <c r="B96" s="106">
        <f>IF('Cello Net IO &amp; CMO MV % of NAV '!A9=0, "NA", 'Cello Net IO &amp; CMO MV % of NAV '!A9)</f>
        <v>40718</v>
      </c>
      <c r="C96" s="102">
        <f>VLOOKUP(B96, 'IOS OAS &amp; Universe Refi'!$L:$N, 3, 0)</f>
        <v>-114.576103</v>
      </c>
      <c r="D96" s="111">
        <f>VLOOKUP(B96, 'Cello Net IO &amp; CMO MV % of NAV '!$A:$B, 2, 0)</f>
        <v>19.606809999999999</v>
      </c>
    </row>
    <row r="97" spans="2:4" x14ac:dyDescent="0.25">
      <c r="B97" s="106">
        <f>IF('Cello Net IO &amp; CMO MV % of NAV '!A10=0, "NA", 'Cello Net IO &amp; CMO MV % of NAV '!A10)</f>
        <v>40721</v>
      </c>
      <c r="C97" s="102">
        <f>VLOOKUP(B97, 'IOS OAS &amp; Universe Refi'!$L:$N, 3, 0)</f>
        <v>-126.025299</v>
      </c>
      <c r="D97" s="111">
        <f>VLOOKUP(B97, 'Cello Net IO &amp; CMO MV % of NAV '!$A:$B, 2, 0)</f>
        <v>19.897186000000001</v>
      </c>
    </row>
    <row r="98" spans="2:4" x14ac:dyDescent="0.25">
      <c r="B98" s="106">
        <f>IF('Cello Net IO &amp; CMO MV % of NAV '!A11=0, "NA", 'Cello Net IO &amp; CMO MV % of NAV '!A11)</f>
        <v>40722</v>
      </c>
      <c r="C98" s="102">
        <f>VLOOKUP(B98, 'IOS OAS &amp; Universe Refi'!$L:$N, 3, 0)</f>
        <v>-149.566406</v>
      </c>
      <c r="D98" s="111">
        <f>VLOOKUP(B98, 'Cello Net IO &amp; CMO MV % of NAV '!$A:$B, 2, 0)</f>
        <v>20.187017999999998</v>
      </c>
    </row>
    <row r="99" spans="2:4" x14ac:dyDescent="0.25">
      <c r="B99" s="106">
        <f>IF('Cello Net IO &amp; CMO MV % of NAV '!A12=0, "NA", 'Cello Net IO &amp; CMO MV % of NAV '!A12)</f>
        <v>40723</v>
      </c>
      <c r="C99" s="102">
        <f>VLOOKUP(B99, 'IOS OAS &amp; Universe Refi'!$L:$N, 3, 0)</f>
        <v>-167.92739900000001</v>
      </c>
      <c r="D99" s="111">
        <f>VLOOKUP(B99, 'Cello Net IO &amp; CMO MV % of NAV '!$A:$B, 2, 0)</f>
        <v>20.021044</v>
      </c>
    </row>
    <row r="100" spans="2:4" x14ac:dyDescent="0.25">
      <c r="B100" s="106">
        <f>IF('Cello Net IO &amp; CMO MV % of NAV '!A13=0, "NA", 'Cello Net IO &amp; CMO MV % of NAV '!A13)</f>
        <v>40724</v>
      </c>
      <c r="C100" s="102">
        <f>VLOOKUP(B100, 'IOS OAS &amp; Universe Refi'!$L:$N, 3, 0)</f>
        <v>-184.590103</v>
      </c>
      <c r="D100" s="111">
        <f>VLOOKUP(B100, 'Cello Net IO &amp; CMO MV % of NAV '!$A:$B, 2, 0)</f>
        <v>19.766183000000002</v>
      </c>
    </row>
    <row r="101" spans="2:4" x14ac:dyDescent="0.25">
      <c r="B101" s="106">
        <f>IF('Cello Net IO &amp; CMO MV % of NAV '!A14=0, "NA", 'Cello Net IO &amp; CMO MV % of NAV '!A14)</f>
        <v>40725</v>
      </c>
      <c r="C101" s="102">
        <f>VLOOKUP(B101, 'IOS OAS &amp; Universe Refi'!$L:$N, 3, 0)</f>
        <v>-208.734207</v>
      </c>
      <c r="D101" s="111">
        <f>VLOOKUP(B101, 'Cello Net IO &amp; CMO MV % of NAV '!$A:$B, 2, 0)</f>
        <v>22.318912999999998</v>
      </c>
    </row>
    <row r="102" spans="2:4" x14ac:dyDescent="0.25">
      <c r="B102" s="106">
        <f>IF('Cello Net IO &amp; CMO MV % of NAV '!A15=0, "NA", 'Cello Net IO &amp; CMO MV % of NAV '!A15)</f>
        <v>40729</v>
      </c>
      <c r="C102" s="102">
        <f>VLOOKUP(B102, 'IOS OAS &amp; Universe Refi'!$L:$N, 3, 0)</f>
        <v>-196.01719700000001</v>
      </c>
      <c r="D102" s="111">
        <f>VLOOKUP(B102, 'Cello Net IO &amp; CMO MV % of NAV '!$A:$B, 2, 0)</f>
        <v>26.820893999999999</v>
      </c>
    </row>
    <row r="103" spans="2:4" x14ac:dyDescent="0.25">
      <c r="B103" s="106">
        <f>IF('Cello Net IO &amp; CMO MV % of NAV '!A16=0, "NA", 'Cello Net IO &amp; CMO MV % of NAV '!A16)</f>
        <v>40730</v>
      </c>
      <c r="C103" s="102">
        <f>VLOOKUP(B103, 'IOS OAS &amp; Universe Refi'!$L:$N, 3, 0)</f>
        <v>-190.83180200000001</v>
      </c>
      <c r="D103" s="111">
        <f>VLOOKUP(B103, 'Cello Net IO &amp; CMO MV % of NAV '!$A:$B, 2, 0)</f>
        <v>30.310095</v>
      </c>
    </row>
    <row r="104" spans="2:4" x14ac:dyDescent="0.25">
      <c r="B104" s="106">
        <f>IF('Cello Net IO &amp; CMO MV % of NAV '!A17=0, "NA", 'Cello Net IO &amp; CMO MV % of NAV '!A17)</f>
        <v>40731</v>
      </c>
      <c r="C104" s="102">
        <f>VLOOKUP(B104, 'IOS OAS &amp; Universe Refi'!$L:$N, 3, 0)</f>
        <v>-211.08009300000001</v>
      </c>
      <c r="D104" s="111">
        <f>VLOOKUP(B104, 'Cello Net IO &amp; CMO MV % of NAV '!$A:$B, 2, 0)</f>
        <v>36.379128999999999</v>
      </c>
    </row>
    <row r="105" spans="2:4" x14ac:dyDescent="0.25">
      <c r="B105" s="106">
        <f>IF('Cello Net IO &amp; CMO MV % of NAV '!A18=0, "NA", 'Cello Net IO &amp; CMO MV % of NAV '!A18)</f>
        <v>40732</v>
      </c>
      <c r="C105" s="102">
        <f>VLOOKUP(B105, 'IOS OAS &amp; Universe Refi'!$L:$N, 3, 0)</f>
        <v>-176.598907</v>
      </c>
      <c r="D105" s="111">
        <f>VLOOKUP(B105, 'Cello Net IO &amp; CMO MV % of NAV '!$A:$B, 2, 0)</f>
        <v>37.902602999999999</v>
      </c>
    </row>
    <row r="106" spans="2:4" x14ac:dyDescent="0.25">
      <c r="B106" s="106">
        <f>IF('Cello Net IO &amp; CMO MV % of NAV '!A19=0, "NA", 'Cello Net IO &amp; CMO MV % of NAV '!A19)</f>
        <v>40735</v>
      </c>
      <c r="C106" s="102">
        <f>VLOOKUP(B106, 'IOS OAS &amp; Universe Refi'!$L:$N, 3, 0)</f>
        <v>-161.908997</v>
      </c>
      <c r="D106" s="111">
        <f>VLOOKUP(B106, 'Cello Net IO &amp; CMO MV % of NAV '!$A:$B, 2, 0)</f>
        <v>42.162928000000001</v>
      </c>
    </row>
    <row r="107" spans="2:4" x14ac:dyDescent="0.25">
      <c r="B107" s="106">
        <f>IF('Cello Net IO &amp; CMO MV % of NAV '!A20=0, "NA", 'Cello Net IO &amp; CMO MV % of NAV '!A20)</f>
        <v>40736</v>
      </c>
      <c r="C107" s="102">
        <f>VLOOKUP(B107, 'IOS OAS &amp; Universe Refi'!$L:$N, 3, 0)</f>
        <v>-160.67030299999999</v>
      </c>
      <c r="D107" s="111">
        <f>VLOOKUP(B107, 'Cello Net IO &amp; CMO MV % of NAV '!$A:$B, 2, 0)</f>
        <v>41.147804000000001</v>
      </c>
    </row>
    <row r="108" spans="2:4" x14ac:dyDescent="0.25">
      <c r="B108" s="106">
        <f>IF('Cello Net IO &amp; CMO MV % of NAV '!A21=0, "NA", 'Cello Net IO &amp; CMO MV % of NAV '!A21)</f>
        <v>40737</v>
      </c>
      <c r="C108" s="102">
        <f>VLOOKUP(B108, 'IOS OAS &amp; Universe Refi'!$L:$N, 3, 0)</f>
        <v>-151.01319899999999</v>
      </c>
      <c r="D108" s="111">
        <f>VLOOKUP(B108, 'Cello Net IO &amp; CMO MV % of NAV '!$A:$B, 2, 0)</f>
        <v>44.905974999999998</v>
      </c>
    </row>
    <row r="109" spans="2:4" x14ac:dyDescent="0.25">
      <c r="B109" s="106">
        <f>IF('Cello Net IO &amp; CMO MV % of NAV '!A22=0, "NA", 'Cello Net IO &amp; CMO MV % of NAV '!A22)</f>
        <v>40738</v>
      </c>
      <c r="C109" s="102">
        <f>VLOOKUP(B109, 'IOS OAS &amp; Universe Refi'!$L:$N, 3, 0)</f>
        <v>-155.20249899999999</v>
      </c>
      <c r="D109" s="111">
        <f>VLOOKUP(B109, 'Cello Net IO &amp; CMO MV % of NAV '!$A:$B, 2, 0)</f>
        <v>36.255845999999998</v>
      </c>
    </row>
    <row r="110" spans="2:4" x14ac:dyDescent="0.25">
      <c r="B110" s="106">
        <f>IF('Cello Net IO &amp; CMO MV % of NAV '!A23=0, "NA", 'Cello Net IO &amp; CMO MV % of NAV '!A23)</f>
        <v>40739</v>
      </c>
      <c r="C110" s="102">
        <f>VLOOKUP(B110, 'IOS OAS &amp; Universe Refi'!$L:$N, 3, 0)</f>
        <v>-155.61300700000001</v>
      </c>
      <c r="D110" s="111">
        <f>VLOOKUP(B110, 'Cello Net IO &amp; CMO MV % of NAV '!$A:$B, 2, 0)</f>
        <v>35.959994000000002</v>
      </c>
    </row>
    <row r="111" spans="2:4" x14ac:dyDescent="0.25">
      <c r="B111" s="106">
        <f>IF('Cello Net IO &amp; CMO MV % of NAV '!A24=0, "NA", 'Cello Net IO &amp; CMO MV % of NAV '!A24)</f>
        <v>40742</v>
      </c>
      <c r="C111" s="102">
        <f>VLOOKUP(B111, 'IOS OAS &amp; Universe Refi'!$L:$N, 3, 0)</f>
        <v>-159.14909399999999</v>
      </c>
      <c r="D111" s="111">
        <f>VLOOKUP(B111, 'Cello Net IO &amp; CMO MV % of NAV '!$A:$B, 2, 0)</f>
        <v>37.468341000000002</v>
      </c>
    </row>
    <row r="112" spans="2:4" x14ac:dyDescent="0.25">
      <c r="B112" s="106">
        <f>IF('Cello Net IO &amp; CMO MV % of NAV '!A25=0, "NA", 'Cello Net IO &amp; CMO MV % of NAV '!A25)</f>
        <v>40743</v>
      </c>
      <c r="C112" s="102">
        <f>VLOOKUP(B112, 'IOS OAS &amp; Universe Refi'!$L:$N, 3, 0)</f>
        <v>-157.30169699999999</v>
      </c>
      <c r="D112" s="111">
        <f>VLOOKUP(B112, 'Cello Net IO &amp; CMO MV % of NAV '!$A:$B, 2, 0)</f>
        <v>32.747776000000002</v>
      </c>
    </row>
    <row r="113" spans="2:4" x14ac:dyDescent="0.25">
      <c r="B113" s="106">
        <f>IF('Cello Net IO &amp; CMO MV % of NAV '!A26=0, "NA", 'Cello Net IO &amp; CMO MV % of NAV '!A26)</f>
        <v>40744</v>
      </c>
      <c r="C113" s="102">
        <f>VLOOKUP(B113, 'IOS OAS &amp; Universe Refi'!$L:$N, 3, 0)</f>
        <v>-151.40130600000001</v>
      </c>
      <c r="D113" s="111">
        <f>VLOOKUP(B113, 'Cello Net IO &amp; CMO MV % of NAV '!$A:$B, 2, 0)</f>
        <v>33.102518000000003</v>
      </c>
    </row>
    <row r="114" spans="2:4" x14ac:dyDescent="0.25">
      <c r="B114" s="106">
        <f>IF('Cello Net IO &amp; CMO MV % of NAV '!A27=0, "NA", 'Cello Net IO &amp; CMO MV % of NAV '!A27)</f>
        <v>40745</v>
      </c>
      <c r="C114" s="102">
        <f>VLOOKUP(B114, 'IOS OAS &amp; Universe Refi'!$L:$N, 3, 0)</f>
        <v>-158.899597</v>
      </c>
      <c r="D114" s="111">
        <f>VLOOKUP(B114, 'Cello Net IO &amp; CMO MV % of NAV '!$A:$B, 2, 0)</f>
        <v>31.084985</v>
      </c>
    </row>
    <row r="115" spans="2:4" x14ac:dyDescent="0.25">
      <c r="B115" s="106">
        <f>IF('Cello Net IO &amp; CMO MV % of NAV '!A28=0, "NA", 'Cello Net IO &amp; CMO MV % of NAV '!A28)</f>
        <v>40746</v>
      </c>
      <c r="C115" s="102">
        <f>VLOOKUP(B115, 'IOS OAS &amp; Universe Refi'!$L:$N, 3, 0)</f>
        <v>-150.48599200000001</v>
      </c>
      <c r="D115" s="111">
        <f>VLOOKUP(B115, 'Cello Net IO &amp; CMO MV % of NAV '!$A:$B, 2, 0)</f>
        <v>30.843178000000002</v>
      </c>
    </row>
    <row r="116" spans="2:4" x14ac:dyDescent="0.25">
      <c r="B116" s="106">
        <f>IF('Cello Net IO &amp; CMO MV % of NAV '!A29=0, "NA", 'Cello Net IO &amp; CMO MV % of NAV '!A29)</f>
        <v>40749</v>
      </c>
      <c r="C116" s="102">
        <f>VLOOKUP(B116, 'IOS OAS &amp; Universe Refi'!$L:$N, 3, 0)</f>
        <v>-157.503693</v>
      </c>
      <c r="D116" s="111">
        <f>VLOOKUP(B116, 'Cello Net IO &amp; CMO MV % of NAV '!$A:$B, 2, 0)</f>
        <v>31.379259000000001</v>
      </c>
    </row>
    <row r="117" spans="2:4" x14ac:dyDescent="0.25">
      <c r="B117" s="106">
        <f>IF('Cello Net IO &amp; CMO MV % of NAV '!A30=0, "NA", 'Cello Net IO &amp; CMO MV % of NAV '!A30)</f>
        <v>40750</v>
      </c>
      <c r="C117" s="102">
        <f>VLOOKUP(B117, 'IOS OAS &amp; Universe Refi'!$L:$N, 3, 0)</f>
        <v>-152.16789199999999</v>
      </c>
      <c r="D117" s="111">
        <f>VLOOKUP(B117, 'Cello Net IO &amp; CMO MV % of NAV '!$A:$B, 2, 0)</f>
        <v>30.980988</v>
      </c>
    </row>
    <row r="118" spans="2:4" x14ac:dyDescent="0.25">
      <c r="B118" s="106">
        <f>IF('Cello Net IO &amp; CMO MV % of NAV '!A31=0, "NA", 'Cello Net IO &amp; CMO MV % of NAV '!A31)</f>
        <v>40751</v>
      </c>
      <c r="C118" s="102">
        <f>VLOOKUP(B118, 'IOS OAS &amp; Universe Refi'!$L:$N, 3, 0)</f>
        <v>-169.447205</v>
      </c>
      <c r="D118" s="111">
        <f>VLOOKUP(B118, 'Cello Net IO &amp; CMO MV % of NAV '!$A:$B, 2, 0)</f>
        <v>31.372109999999999</v>
      </c>
    </row>
    <row r="119" spans="2:4" x14ac:dyDescent="0.25">
      <c r="B119" s="106">
        <f>IF('Cello Net IO &amp; CMO MV % of NAV '!A32=0, "NA", 'Cello Net IO &amp; CMO MV % of NAV '!A32)</f>
        <v>40752</v>
      </c>
      <c r="C119" s="102">
        <f>VLOOKUP(B119, 'IOS OAS &amp; Universe Refi'!$L:$N, 3, 0)</f>
        <v>-160.44650300000001</v>
      </c>
      <c r="D119" s="111">
        <f>VLOOKUP(B119, 'Cello Net IO &amp; CMO MV % of NAV '!$A:$B, 2, 0)</f>
        <v>30.915448000000001</v>
      </c>
    </row>
    <row r="120" spans="2:4" x14ac:dyDescent="0.25">
      <c r="B120" s="106">
        <f>IF('Cello Net IO &amp; CMO MV % of NAV '!A33=0, "NA", 'Cello Net IO &amp; CMO MV % of NAV '!A33)</f>
        <v>40753</v>
      </c>
      <c r="C120" s="102">
        <f>VLOOKUP(B120, 'IOS OAS &amp; Universe Refi'!$L:$N, 3, 0)</f>
        <v>-131.04409799999999</v>
      </c>
      <c r="D120" s="111">
        <f>VLOOKUP(B120, 'Cello Net IO &amp; CMO MV % of NAV '!$A:$B, 2, 0)</f>
        <v>29.742616000000002</v>
      </c>
    </row>
    <row r="121" spans="2:4" x14ac:dyDescent="0.25">
      <c r="B121" s="106">
        <f>IF('Cello Net IO &amp; CMO MV % of NAV '!A34=0, "NA", 'Cello Net IO &amp; CMO MV % of NAV '!A34)</f>
        <v>40756</v>
      </c>
      <c r="C121" s="102">
        <f>VLOOKUP(B121, 'IOS OAS &amp; Universe Refi'!$L:$N, 3, 0)</f>
        <v>-117.55500000000001</v>
      </c>
      <c r="D121" s="111">
        <f>VLOOKUP(B121, 'Cello Net IO &amp; CMO MV % of NAV '!$A:$B, 2, 0)</f>
        <v>26.984479</v>
      </c>
    </row>
    <row r="122" spans="2:4" x14ac:dyDescent="0.25">
      <c r="B122" s="106">
        <f>IF('Cello Net IO &amp; CMO MV % of NAV '!A35=0, "NA", 'Cello Net IO &amp; CMO MV % of NAV '!A35)</f>
        <v>40757</v>
      </c>
      <c r="C122" s="102">
        <f>VLOOKUP(B122, 'IOS OAS &amp; Universe Refi'!$L:$N, 3, 0)</f>
        <v>-95.877701000000002</v>
      </c>
      <c r="D122" s="111">
        <f>VLOOKUP(B122, 'Cello Net IO &amp; CMO MV % of NAV '!$A:$B, 2, 0)</f>
        <v>25.865811999999998</v>
      </c>
    </row>
    <row r="123" spans="2:4" x14ac:dyDescent="0.25">
      <c r="B123" s="106">
        <f>IF('Cello Net IO &amp; CMO MV % of NAV '!A36=0, "NA", 'Cello Net IO &amp; CMO MV % of NAV '!A36)</f>
        <v>40758</v>
      </c>
      <c r="C123" s="102">
        <f>VLOOKUP(B123, 'IOS OAS &amp; Universe Refi'!$L:$N, 3, 0)</f>
        <v>-81.612801000000005</v>
      </c>
      <c r="D123" s="111">
        <f>VLOOKUP(B123, 'Cello Net IO &amp; CMO MV % of NAV '!$A:$B, 2, 0)</f>
        <v>24.972211000000001</v>
      </c>
    </row>
    <row r="124" spans="2:4" x14ac:dyDescent="0.25">
      <c r="B124" s="106">
        <f>IF('Cello Net IO &amp; CMO MV % of NAV '!A37=0, "NA", 'Cello Net IO &amp; CMO MV % of NAV '!A37)</f>
        <v>40759</v>
      </c>
      <c r="C124" s="102">
        <f>VLOOKUP(B124, 'IOS OAS &amp; Universe Refi'!$L:$N, 3, 0)</f>
        <v>-30.2742</v>
      </c>
      <c r="D124" s="111">
        <f>VLOOKUP(B124, 'Cello Net IO &amp; CMO MV % of NAV '!$A:$B, 2, 0)</f>
        <v>17.053411000000001</v>
      </c>
    </row>
    <row r="125" spans="2:4" x14ac:dyDescent="0.25">
      <c r="B125" s="106">
        <f>IF('Cello Net IO &amp; CMO MV % of NAV '!A38=0, "NA", 'Cello Net IO &amp; CMO MV % of NAV '!A38)</f>
        <v>40760</v>
      </c>
      <c r="C125" s="102">
        <f>VLOOKUP(B125, 'IOS OAS &amp; Universe Refi'!$L:$N, 3, 0)</f>
        <v>-60.526198999999998</v>
      </c>
      <c r="D125" s="111">
        <f>VLOOKUP(B125, 'Cello Net IO &amp; CMO MV % of NAV '!$A:$B, 2, 0)</f>
        <v>18.771122999999999</v>
      </c>
    </row>
    <row r="126" spans="2:4" x14ac:dyDescent="0.25">
      <c r="B126" s="106">
        <f>IF('Cello Net IO &amp; CMO MV % of NAV '!A39=0, "NA", 'Cello Net IO &amp; CMO MV % of NAV '!A39)</f>
        <v>40763</v>
      </c>
      <c r="C126" s="102">
        <f>VLOOKUP(B126, 'IOS OAS &amp; Universe Refi'!$L:$N, 3, 0)</f>
        <v>-32.468497999999997</v>
      </c>
      <c r="D126" s="111">
        <f>VLOOKUP(B126, 'Cello Net IO &amp; CMO MV % of NAV '!$A:$B, 2, 0)</f>
        <v>17.525656000000001</v>
      </c>
    </row>
    <row r="127" spans="2:4" x14ac:dyDescent="0.25">
      <c r="B127" s="106">
        <f>IF('Cello Net IO &amp; CMO MV % of NAV '!A40=0, "NA", 'Cello Net IO &amp; CMO MV % of NAV '!A40)</f>
        <v>40764</v>
      </c>
      <c r="C127" s="102">
        <f>VLOOKUP(B127, 'IOS OAS &amp; Universe Refi'!$L:$N, 3, 0)</f>
        <v>67.997703999999999</v>
      </c>
      <c r="D127" s="111">
        <f>VLOOKUP(B127, 'Cello Net IO &amp; CMO MV % of NAV '!$A:$B, 2, 0)</f>
        <v>15.310325000000001</v>
      </c>
    </row>
    <row r="128" spans="2:4" x14ac:dyDescent="0.25">
      <c r="B128" s="106">
        <f>IF('Cello Net IO &amp; CMO MV % of NAV '!A41=0, "NA", 'Cello Net IO &amp; CMO MV % of NAV '!A41)</f>
        <v>40765</v>
      </c>
      <c r="C128" s="102">
        <f>VLOOKUP(B128, 'IOS OAS &amp; Universe Refi'!$L:$N, 3, 0)</f>
        <v>212.84480300000001</v>
      </c>
      <c r="D128" s="111">
        <f>VLOOKUP(B128, 'Cello Net IO &amp; CMO MV % of NAV '!$A:$B, 2, 0)</f>
        <v>15.045192999999999</v>
      </c>
    </row>
    <row r="129" spans="2:4" x14ac:dyDescent="0.25">
      <c r="B129" s="106">
        <f>IF('Cello Net IO &amp; CMO MV % of NAV '!A42=0, "NA", 'Cello Net IO &amp; CMO MV % of NAV '!A42)</f>
        <v>40766</v>
      </c>
      <c r="C129" s="102">
        <f>VLOOKUP(B129, 'IOS OAS &amp; Universe Refi'!$L:$N, 3, 0)</f>
        <v>150.24899300000001</v>
      </c>
      <c r="D129" s="111">
        <f>VLOOKUP(B129, 'Cello Net IO &amp; CMO MV % of NAV '!$A:$B, 2, 0)</f>
        <v>22.103808999999998</v>
      </c>
    </row>
    <row r="130" spans="2:4" x14ac:dyDescent="0.25">
      <c r="B130" s="106">
        <f>IF('Cello Net IO &amp; CMO MV % of NAV '!A43=0, "NA", 'Cello Net IO &amp; CMO MV % of NAV '!A43)</f>
        <v>40767</v>
      </c>
      <c r="C130" s="102">
        <f>VLOOKUP(B130, 'IOS OAS &amp; Universe Refi'!$L:$N, 3, 0)</f>
        <v>185.57150300000001</v>
      </c>
      <c r="D130" s="111">
        <f>VLOOKUP(B130, 'Cello Net IO &amp; CMO MV % of NAV '!$A:$B, 2, 0)</f>
        <v>23.337927000000001</v>
      </c>
    </row>
    <row r="131" spans="2:4" x14ac:dyDescent="0.25">
      <c r="B131" s="106">
        <f>IF('Cello Net IO &amp; CMO MV % of NAV '!A44=0, "NA", 'Cello Net IO &amp; CMO MV % of NAV '!A44)</f>
        <v>40770</v>
      </c>
      <c r="C131" s="102">
        <f>VLOOKUP(B131, 'IOS OAS &amp; Universe Refi'!$L:$N, 3, 0)</f>
        <v>165.89149499999999</v>
      </c>
      <c r="D131" s="111">
        <f>VLOOKUP(B131, 'Cello Net IO &amp; CMO MV % of NAV '!$A:$B, 2, 0)</f>
        <v>23.609508999999999</v>
      </c>
    </row>
    <row r="132" spans="2:4" x14ac:dyDescent="0.25">
      <c r="B132" s="106">
        <f>IF('Cello Net IO &amp; CMO MV % of NAV '!A45=0, "NA", 'Cello Net IO &amp; CMO MV % of NAV '!A45)</f>
        <v>40771</v>
      </c>
      <c r="C132" s="102">
        <f>VLOOKUP(B132, 'IOS OAS &amp; Universe Refi'!$L:$N, 3, 0)</f>
        <v>170.404999</v>
      </c>
      <c r="D132" s="111">
        <f>VLOOKUP(B132, 'Cello Net IO &amp; CMO MV % of NAV '!$A:$B, 2, 0)</f>
        <v>22.462755999999999</v>
      </c>
    </row>
    <row r="133" spans="2:4" x14ac:dyDescent="0.25">
      <c r="B133" s="106">
        <f>IF('Cello Net IO &amp; CMO MV % of NAV '!A46=0, "NA", 'Cello Net IO &amp; CMO MV % of NAV '!A46)</f>
        <v>40772</v>
      </c>
      <c r="C133" s="102">
        <f>VLOOKUP(B133, 'IOS OAS &amp; Universe Refi'!$L:$N, 3, 0)</f>
        <v>181.5625</v>
      </c>
      <c r="D133" s="111">
        <f>VLOOKUP(B133, 'Cello Net IO &amp; CMO MV % of NAV '!$A:$B, 2, 0)</f>
        <v>21.879242000000001</v>
      </c>
    </row>
    <row r="134" spans="2:4" x14ac:dyDescent="0.25">
      <c r="B134" s="106">
        <f>IF('Cello Net IO &amp; CMO MV % of NAV '!A47=0, "NA", 'Cello Net IO &amp; CMO MV % of NAV '!A47)</f>
        <v>40773</v>
      </c>
      <c r="C134" s="102">
        <f>VLOOKUP(B134, 'IOS OAS &amp; Universe Refi'!$L:$N, 3, 0)</f>
        <v>201.32539399999999</v>
      </c>
      <c r="D134" s="111">
        <f>VLOOKUP(B134, 'Cello Net IO &amp; CMO MV % of NAV '!$A:$B, 2, 0)</f>
        <v>23.664057</v>
      </c>
    </row>
    <row r="135" spans="2:4" x14ac:dyDescent="0.25">
      <c r="B135" s="106">
        <f>IF('Cello Net IO &amp; CMO MV % of NAV '!A48=0, "NA", 'Cello Net IO &amp; CMO MV % of NAV '!A48)</f>
        <v>40774</v>
      </c>
      <c r="C135" s="102">
        <f>VLOOKUP(B135, 'IOS OAS &amp; Universe Refi'!$L:$N, 3, 0)</f>
        <v>204.99620100000001</v>
      </c>
      <c r="D135" s="111">
        <f>VLOOKUP(B135, 'Cello Net IO &amp; CMO MV % of NAV '!$A:$B, 2, 0)</f>
        <v>24.476997999999998</v>
      </c>
    </row>
    <row r="136" spans="2:4" x14ac:dyDescent="0.25">
      <c r="B136" s="106">
        <f>IF('Cello Net IO &amp; CMO MV % of NAV '!A49=0, "NA", 'Cello Net IO &amp; CMO MV % of NAV '!A49)</f>
        <v>40777</v>
      </c>
      <c r="C136" s="102">
        <f>VLOOKUP(B136, 'IOS OAS &amp; Universe Refi'!$L:$N, 3, 0)</f>
        <v>218.77720600000001</v>
      </c>
      <c r="D136" s="111">
        <f>VLOOKUP(B136, 'Cello Net IO &amp; CMO MV % of NAV '!$A:$B, 2, 0)</f>
        <v>24.961345000000001</v>
      </c>
    </row>
    <row r="137" spans="2:4" x14ac:dyDescent="0.25">
      <c r="B137" s="106">
        <f>IF('Cello Net IO &amp; CMO MV % of NAV '!A50=0, "NA", 'Cello Net IO &amp; CMO MV % of NAV '!A50)</f>
        <v>40778</v>
      </c>
      <c r="C137" s="102">
        <f>VLOOKUP(B137, 'IOS OAS &amp; Universe Refi'!$L:$N, 3, 0)</f>
        <v>207.47309899999999</v>
      </c>
      <c r="D137" s="111">
        <f>VLOOKUP(B137, 'Cello Net IO &amp; CMO MV % of NAV '!$A:$B, 2, 0)</f>
        <v>26.018439000000001</v>
      </c>
    </row>
    <row r="138" spans="2:4" x14ac:dyDescent="0.25">
      <c r="B138" s="106">
        <f>IF('Cello Net IO &amp; CMO MV % of NAV '!A51=0, "NA", 'Cello Net IO &amp; CMO MV % of NAV '!A51)</f>
        <v>40779</v>
      </c>
      <c r="C138" s="102">
        <f>VLOOKUP(B138, 'IOS OAS &amp; Universe Refi'!$L:$N, 3, 0)</f>
        <v>165.69160500000001</v>
      </c>
      <c r="D138" s="111">
        <f>VLOOKUP(B138, 'Cello Net IO &amp; CMO MV % of NAV '!$A:$B, 2, 0)</f>
        <v>30.531929999999999</v>
      </c>
    </row>
    <row r="139" spans="2:4" x14ac:dyDescent="0.25">
      <c r="B139" s="106">
        <f>IF('Cello Net IO &amp; CMO MV % of NAV '!A52=0, "NA", 'Cello Net IO &amp; CMO MV % of NAV '!A52)</f>
        <v>40780</v>
      </c>
      <c r="C139" s="102">
        <f>VLOOKUP(B139, 'IOS OAS &amp; Universe Refi'!$L:$N, 3, 0)</f>
        <v>226.270004</v>
      </c>
      <c r="D139" s="111">
        <f>VLOOKUP(B139, 'Cello Net IO &amp; CMO MV % of NAV '!$A:$B, 2, 0)</f>
        <v>30.837602</v>
      </c>
    </row>
    <row r="140" spans="2:4" x14ac:dyDescent="0.25">
      <c r="B140" s="106">
        <f>IF('Cello Net IO &amp; CMO MV % of NAV '!A53=0, "NA", 'Cello Net IO &amp; CMO MV % of NAV '!A53)</f>
        <v>40781</v>
      </c>
      <c r="C140" s="102">
        <f>VLOOKUP(B140, 'IOS OAS &amp; Universe Refi'!$L:$N, 3, 0)</f>
        <v>208.36329699999999</v>
      </c>
      <c r="D140" s="111">
        <f>VLOOKUP(B140, 'Cello Net IO &amp; CMO MV % of NAV '!$A:$B, 2, 0)</f>
        <v>30.166461999999999</v>
      </c>
    </row>
    <row r="141" spans="2:4" x14ac:dyDescent="0.25">
      <c r="B141" s="106">
        <f>IF('Cello Net IO &amp; CMO MV % of NAV '!A54=0, "NA", 'Cello Net IO &amp; CMO MV % of NAV '!A54)</f>
        <v>40784</v>
      </c>
      <c r="C141" s="102">
        <f>VLOOKUP(B141, 'IOS OAS &amp; Universe Refi'!$L:$N, 3, 0)</f>
        <v>160.53990200000001</v>
      </c>
      <c r="D141" s="111">
        <f>VLOOKUP(B141, 'Cello Net IO &amp; CMO MV % of NAV '!$A:$B, 2, 0)</f>
        <v>30.820042000000001</v>
      </c>
    </row>
    <row r="142" spans="2:4" x14ac:dyDescent="0.25">
      <c r="B142" s="106">
        <f>IF('Cello Net IO &amp; CMO MV % of NAV '!A55=0, "NA", 'Cello Net IO &amp; CMO MV % of NAV '!A55)</f>
        <v>40785</v>
      </c>
      <c r="C142" s="102">
        <f>VLOOKUP(B142, 'IOS OAS &amp; Universe Refi'!$L:$N, 3, 0)</f>
        <v>179.919006</v>
      </c>
      <c r="D142" s="111">
        <f>VLOOKUP(B142, 'Cello Net IO &amp; CMO MV % of NAV '!$A:$B, 2, 0)</f>
        <v>29.887865999999999</v>
      </c>
    </row>
    <row r="143" spans="2:4" x14ac:dyDescent="0.25">
      <c r="B143" s="106">
        <f>IF('Cello Net IO &amp; CMO MV % of NAV '!A56=0, "NA", 'Cello Net IO &amp; CMO MV % of NAV '!A56)</f>
        <v>40786</v>
      </c>
      <c r="C143" s="102">
        <f>VLOOKUP(B143, 'IOS OAS &amp; Universe Refi'!$L:$N, 3, 0)</f>
        <v>141.329803</v>
      </c>
      <c r="D143" s="111">
        <f>VLOOKUP(B143, 'Cello Net IO &amp; CMO MV % of NAV '!$A:$B, 2, 0)</f>
        <v>29.690367999999999</v>
      </c>
    </row>
    <row r="144" spans="2:4" x14ac:dyDescent="0.25">
      <c r="B144" s="106">
        <f>IF('Cello Net IO &amp; CMO MV % of NAV '!A57=0, "NA", 'Cello Net IO &amp; CMO MV % of NAV '!A57)</f>
        <v>40787</v>
      </c>
      <c r="C144" s="102">
        <f>VLOOKUP(B144, 'IOS OAS &amp; Universe Refi'!$L:$N, 3, 0)</f>
        <v>166.545502</v>
      </c>
      <c r="D144" s="111">
        <f>VLOOKUP(B144, 'Cello Net IO &amp; CMO MV % of NAV '!$A:$B, 2, 0)</f>
        <v>26.635204999999999</v>
      </c>
    </row>
    <row r="145" spans="2:4" x14ac:dyDescent="0.25">
      <c r="B145" s="106">
        <f>IF('Cello Net IO &amp; CMO MV % of NAV '!A58=0, "NA", 'Cello Net IO &amp; CMO MV % of NAV '!A58)</f>
        <v>40788</v>
      </c>
      <c r="C145" s="102">
        <f>VLOOKUP(B145, 'IOS OAS &amp; Universe Refi'!$L:$N, 3, 0)</f>
        <v>196.21000699999999</v>
      </c>
      <c r="D145" s="111">
        <f>VLOOKUP(B145, 'Cello Net IO &amp; CMO MV % of NAV '!$A:$B, 2, 0)</f>
        <v>25.645399999999999</v>
      </c>
    </row>
    <row r="146" spans="2:4" x14ac:dyDescent="0.25">
      <c r="B146" s="106">
        <f>IF('Cello Net IO &amp; CMO MV % of NAV '!A59=0, "NA", 'Cello Net IO &amp; CMO MV % of NAV '!A59)</f>
        <v>40792</v>
      </c>
      <c r="C146" s="102">
        <f>VLOOKUP(B146, 'IOS OAS &amp; Universe Refi'!$L:$N, 3, 0)</f>
        <v>219.12429800000001</v>
      </c>
      <c r="D146" s="111">
        <f>VLOOKUP(B146, 'Cello Net IO &amp; CMO MV % of NAV '!$A:$B, 2, 0)</f>
        <v>25.942836</v>
      </c>
    </row>
    <row r="147" spans="2:4" x14ac:dyDescent="0.25">
      <c r="B147" s="106">
        <f>IF('Cello Net IO &amp; CMO MV % of NAV '!A60=0, "NA", 'Cello Net IO &amp; CMO MV % of NAV '!A60)</f>
        <v>40793</v>
      </c>
      <c r="C147" s="102">
        <f>VLOOKUP(B147, 'IOS OAS &amp; Universe Refi'!$L:$N, 3, 0)</f>
        <v>187.603195</v>
      </c>
      <c r="D147" s="111">
        <f>VLOOKUP(B147, 'Cello Net IO &amp; CMO MV % of NAV '!$A:$B, 2, 0)</f>
        <v>28.663927000000001</v>
      </c>
    </row>
    <row r="148" spans="2:4" x14ac:dyDescent="0.25">
      <c r="B148" s="106">
        <f>IF('Cello Net IO &amp; CMO MV % of NAV '!A61=0, "NA", 'Cello Net IO &amp; CMO MV % of NAV '!A61)</f>
        <v>40794</v>
      </c>
      <c r="C148" s="102">
        <f>VLOOKUP(B148, 'IOS OAS &amp; Universe Refi'!$L:$N, 3, 0)</f>
        <v>222.77979999999999</v>
      </c>
      <c r="D148" s="111">
        <f>VLOOKUP(B148, 'Cello Net IO &amp; CMO MV % of NAV '!$A:$B, 2, 0)</f>
        <v>29.233640999999999</v>
      </c>
    </row>
    <row r="149" spans="2:4" x14ac:dyDescent="0.25">
      <c r="B149" s="106">
        <f>IF('Cello Net IO &amp; CMO MV % of NAV '!A62=0, "NA", 'Cello Net IO &amp; CMO MV % of NAV '!A62)</f>
        <v>40795</v>
      </c>
      <c r="C149" s="102">
        <f>VLOOKUP(B149, 'IOS OAS &amp; Universe Refi'!$L:$N, 3, 0)</f>
        <v>198.651398</v>
      </c>
      <c r="D149" s="111">
        <f>VLOOKUP(B149, 'Cello Net IO &amp; CMO MV % of NAV '!$A:$B, 2, 0)</f>
        <v>27.440456999999999</v>
      </c>
    </row>
    <row r="150" spans="2:4" x14ac:dyDescent="0.25">
      <c r="B150" s="106">
        <f>IF('Cello Net IO &amp; CMO MV % of NAV '!A63=0, "NA", 'Cello Net IO &amp; CMO MV % of NAV '!A63)</f>
        <v>40798</v>
      </c>
      <c r="C150" s="102">
        <f>VLOOKUP(B150, 'IOS OAS &amp; Universe Refi'!$L:$N, 3, 0)</f>
        <v>163.085297</v>
      </c>
      <c r="D150" s="111">
        <f>VLOOKUP(B150, 'Cello Net IO &amp; CMO MV % of NAV '!$A:$B, 2, 0)</f>
        <v>27.668396999999999</v>
      </c>
    </row>
    <row r="151" spans="2:4" x14ac:dyDescent="0.25">
      <c r="B151" s="106">
        <f>IF('Cello Net IO &amp; CMO MV % of NAV '!A64=0, "NA", 'Cello Net IO &amp; CMO MV % of NAV '!A64)</f>
        <v>40799</v>
      </c>
      <c r="C151" s="102">
        <f>VLOOKUP(B151, 'IOS OAS &amp; Universe Refi'!$L:$N, 3, 0)</f>
        <v>171.527603</v>
      </c>
      <c r="D151" s="111">
        <f>VLOOKUP(B151, 'Cello Net IO &amp; CMO MV % of NAV '!$A:$B, 2, 0)</f>
        <v>29.040528999999999</v>
      </c>
    </row>
    <row r="152" spans="2:4" x14ac:dyDescent="0.25">
      <c r="B152" s="106">
        <f>IF('Cello Net IO &amp; CMO MV % of NAV '!A65=0, "NA", 'Cello Net IO &amp; CMO MV % of NAV '!A65)</f>
        <v>40800</v>
      </c>
      <c r="C152" s="102">
        <f>VLOOKUP(B152, 'IOS OAS &amp; Universe Refi'!$L:$N, 3, 0)</f>
        <v>182.26840200000001</v>
      </c>
      <c r="D152" s="111">
        <f>VLOOKUP(B152, 'Cello Net IO &amp; CMO MV % of NAV '!$A:$B, 2, 0)</f>
        <v>37.790049000000003</v>
      </c>
    </row>
    <row r="153" spans="2:4" x14ac:dyDescent="0.25">
      <c r="B153" s="106">
        <f>IF('Cello Net IO &amp; CMO MV % of NAV '!A66=0, "NA", 'Cello Net IO &amp; CMO MV % of NAV '!A66)</f>
        <v>40801</v>
      </c>
      <c r="C153" s="102">
        <f>VLOOKUP(B153, 'IOS OAS &amp; Universe Refi'!$L:$N, 3, 0)</f>
        <v>162.280304</v>
      </c>
      <c r="D153" s="111">
        <f>VLOOKUP(B153, 'Cello Net IO &amp; CMO MV % of NAV '!$A:$B, 2, 0)</f>
        <v>37.756556000000003</v>
      </c>
    </row>
    <row r="154" spans="2:4" x14ac:dyDescent="0.25">
      <c r="B154" s="106">
        <f>IF('Cello Net IO &amp; CMO MV % of NAV '!A67=0, "NA", 'Cello Net IO &amp; CMO MV % of NAV '!A67)</f>
        <v>40802</v>
      </c>
      <c r="C154" s="102">
        <f>VLOOKUP(B154, 'IOS OAS &amp; Universe Refi'!$L:$N, 3, 0)</f>
        <v>146.23460399999999</v>
      </c>
      <c r="D154" s="111">
        <f>VLOOKUP(B154, 'Cello Net IO &amp; CMO MV % of NAV '!$A:$B, 2, 0)</f>
        <v>37.488397999999997</v>
      </c>
    </row>
    <row r="155" spans="2:4" x14ac:dyDescent="0.25">
      <c r="B155" s="106">
        <f>IF('Cello Net IO &amp; CMO MV % of NAV '!A68=0, "NA", 'Cello Net IO &amp; CMO MV % of NAV '!A68)</f>
        <v>40805</v>
      </c>
      <c r="C155" s="102">
        <f>VLOOKUP(B155, 'IOS OAS &amp; Universe Refi'!$L:$N, 3, 0)</f>
        <v>209.977203</v>
      </c>
      <c r="D155" s="111">
        <f>VLOOKUP(B155, 'Cello Net IO &amp; CMO MV % of NAV '!$A:$B, 2, 0)</f>
        <v>33.164568000000003</v>
      </c>
    </row>
    <row r="156" spans="2:4" x14ac:dyDescent="0.25">
      <c r="B156" s="106">
        <f>IF('Cello Net IO &amp; CMO MV % of NAV '!A69=0, "NA", 'Cello Net IO &amp; CMO MV % of NAV '!A69)</f>
        <v>40806</v>
      </c>
      <c r="C156" s="102">
        <f>VLOOKUP(B156, 'IOS OAS &amp; Universe Refi'!$L:$N, 3, 0)</f>
        <v>217.34440599999999</v>
      </c>
      <c r="D156" s="111">
        <f>VLOOKUP(B156, 'Cello Net IO &amp; CMO MV % of NAV '!$A:$B, 2, 0)</f>
        <v>32.545991999999998</v>
      </c>
    </row>
    <row r="157" spans="2:4" x14ac:dyDescent="0.25">
      <c r="B157" s="106">
        <f>IF('Cello Net IO &amp; CMO MV % of NAV '!A70=0, "NA", 'Cello Net IO &amp; CMO MV % of NAV '!A70)</f>
        <v>40807</v>
      </c>
      <c r="C157" s="102">
        <f>VLOOKUP(B157, 'IOS OAS &amp; Universe Refi'!$L:$N, 3, 0)</f>
        <v>318.66861</v>
      </c>
      <c r="D157" s="111">
        <f>VLOOKUP(B157, 'Cello Net IO &amp; CMO MV % of NAV '!$A:$B, 2, 0)</f>
        <v>29.752154999999998</v>
      </c>
    </row>
    <row r="158" spans="2:4" x14ac:dyDescent="0.25">
      <c r="B158" s="106">
        <f>IF('Cello Net IO &amp; CMO MV % of NAV '!A71=0, "NA", 'Cello Net IO &amp; CMO MV % of NAV '!A71)</f>
        <v>40808</v>
      </c>
      <c r="C158" s="102">
        <f>VLOOKUP(B158, 'IOS OAS &amp; Universe Refi'!$L:$N, 3, 0)</f>
        <v>506.69229100000001</v>
      </c>
      <c r="D158" s="111">
        <f>VLOOKUP(B158, 'Cello Net IO &amp; CMO MV % of NAV '!$A:$B, 2, 0)</f>
        <v>30.463152999999998</v>
      </c>
    </row>
    <row r="159" spans="2:4" x14ac:dyDescent="0.25">
      <c r="B159" s="106">
        <f>IF('Cello Net IO &amp; CMO MV % of NAV '!A72=0, "NA", 'Cello Net IO &amp; CMO MV % of NAV '!A72)</f>
        <v>40809</v>
      </c>
      <c r="C159" s="102">
        <f>VLOOKUP(B159, 'IOS OAS &amp; Universe Refi'!$L:$N, 3, 0)</f>
        <v>402.06860399999999</v>
      </c>
      <c r="D159" s="111">
        <f>VLOOKUP(B159, 'Cello Net IO &amp; CMO MV % of NAV '!$A:$B, 2, 0)</f>
        <v>31.401596999999999</v>
      </c>
    </row>
    <row r="160" spans="2:4" x14ac:dyDescent="0.25">
      <c r="B160" s="106">
        <f>IF('Cello Net IO &amp; CMO MV % of NAV '!A73=0, "NA", 'Cello Net IO &amp; CMO MV % of NAV '!A73)</f>
        <v>40812</v>
      </c>
      <c r="C160" s="102">
        <f>VLOOKUP(B160, 'IOS OAS &amp; Universe Refi'!$L:$N, 3, 0)</f>
        <v>411.81408699999997</v>
      </c>
      <c r="D160" s="111">
        <f>VLOOKUP(B160, 'Cello Net IO &amp; CMO MV % of NAV '!$A:$B, 2, 0)</f>
        <v>32.438952</v>
      </c>
    </row>
    <row r="161" spans="2:4" x14ac:dyDescent="0.25">
      <c r="B161" s="106">
        <f>IF('Cello Net IO &amp; CMO MV % of NAV '!A74=0, "NA", 'Cello Net IO &amp; CMO MV % of NAV '!A74)</f>
        <v>40813</v>
      </c>
      <c r="C161" s="102">
        <f>VLOOKUP(B161, 'IOS OAS &amp; Universe Refi'!$L:$N, 3, 0)</f>
        <v>362.45700099999999</v>
      </c>
      <c r="D161" s="111">
        <f>VLOOKUP(B161, 'Cello Net IO &amp; CMO MV % of NAV '!$A:$B, 2, 0)</f>
        <v>33.665498999999997</v>
      </c>
    </row>
    <row r="162" spans="2:4" x14ac:dyDescent="0.25">
      <c r="B162" s="106">
        <f>IF('Cello Net IO &amp; CMO MV % of NAV '!A75=0, "NA", 'Cello Net IO &amp; CMO MV % of NAV '!A75)</f>
        <v>40814</v>
      </c>
      <c r="C162" s="102">
        <f>VLOOKUP(B162, 'IOS OAS &amp; Universe Refi'!$L:$N, 3, 0)</f>
        <v>337.88320900000002</v>
      </c>
      <c r="D162" s="111">
        <f>VLOOKUP(B162, 'Cello Net IO &amp; CMO MV % of NAV '!$A:$B, 2, 0)</f>
        <v>32.814168000000002</v>
      </c>
    </row>
    <row r="163" spans="2:4" x14ac:dyDescent="0.25">
      <c r="B163" s="106">
        <f>IF('Cello Net IO &amp; CMO MV % of NAV '!A76=0, "NA", 'Cello Net IO &amp; CMO MV % of NAV '!A76)</f>
        <v>40815</v>
      </c>
      <c r="C163" s="102">
        <f>VLOOKUP(B163, 'IOS OAS &amp; Universe Refi'!$L:$N, 3, 0)</f>
        <v>387.40838600000001</v>
      </c>
      <c r="D163" s="111">
        <f>VLOOKUP(B163, 'Cello Net IO &amp; CMO MV % of NAV '!$A:$B, 2, 0)</f>
        <v>32.29025</v>
      </c>
    </row>
    <row r="164" spans="2:4" x14ac:dyDescent="0.25">
      <c r="B164" s="106">
        <f>IF('Cello Net IO &amp; CMO MV % of NAV '!A77=0, "NA", 'Cello Net IO &amp; CMO MV % of NAV '!A77)</f>
        <v>40816</v>
      </c>
      <c r="C164" s="102">
        <f>VLOOKUP(B164, 'IOS OAS &amp; Universe Refi'!$L:$N, 3, 0)</f>
        <v>402.68069500000001</v>
      </c>
      <c r="D164" s="111">
        <f>VLOOKUP(B164, 'Cello Net IO &amp; CMO MV % of NAV '!$A:$B, 2, 0)</f>
        <v>27.380379999999999</v>
      </c>
    </row>
    <row r="165" spans="2:4" x14ac:dyDescent="0.25">
      <c r="B165" s="106">
        <f>IF('Cello Net IO &amp; CMO MV % of NAV '!A78=0, "NA", 'Cello Net IO &amp; CMO MV % of NAV '!A78)</f>
        <v>40819</v>
      </c>
      <c r="C165" s="102">
        <f>VLOOKUP(B165, 'IOS OAS &amp; Universe Refi'!$L:$N, 3, 0)</f>
        <v>452.123108</v>
      </c>
      <c r="D165" s="111">
        <f>VLOOKUP(B165, 'Cello Net IO &amp; CMO MV % of NAV '!$A:$B, 2, 0)</f>
        <v>26.856458</v>
      </c>
    </row>
    <row r="166" spans="2:4" x14ac:dyDescent="0.25">
      <c r="B166" s="106">
        <f>IF('Cello Net IO &amp; CMO MV % of NAV '!A79=0, "NA", 'Cello Net IO &amp; CMO MV % of NAV '!A79)</f>
        <v>40820</v>
      </c>
      <c r="C166" s="102">
        <f>VLOOKUP(B166, 'IOS OAS &amp; Universe Refi'!$L:$N, 3, 0)</f>
        <v>390.32308999999998</v>
      </c>
      <c r="D166" s="111">
        <f>VLOOKUP(B166, 'Cello Net IO &amp; CMO MV % of NAV '!$A:$B, 2, 0)</f>
        <v>27.158337</v>
      </c>
    </row>
    <row r="167" spans="2:4" x14ac:dyDescent="0.25">
      <c r="B167" s="106">
        <f>IF('Cello Net IO &amp; CMO MV % of NAV '!A80=0, "NA", 'Cello Net IO &amp; CMO MV % of NAV '!A80)</f>
        <v>40821</v>
      </c>
      <c r="C167" s="102">
        <f>VLOOKUP(B167, 'IOS OAS &amp; Universe Refi'!$L:$N, 3, 0)</f>
        <v>346.89920000000001</v>
      </c>
      <c r="D167" s="111">
        <f>VLOOKUP(B167, 'Cello Net IO &amp; CMO MV % of NAV '!$A:$B, 2, 0)</f>
        <v>27.391197999999999</v>
      </c>
    </row>
    <row r="168" spans="2:4" x14ac:dyDescent="0.25">
      <c r="B168" s="106">
        <f>IF('Cello Net IO &amp; CMO MV % of NAV '!A81=0, "NA", 'Cello Net IO &amp; CMO MV % of NAV '!A81)</f>
        <v>40822</v>
      </c>
      <c r="C168" s="102">
        <f>VLOOKUP(B168, 'IOS OAS &amp; Universe Refi'!$L:$N, 3, 0)</f>
        <v>341.91738900000001</v>
      </c>
      <c r="D168" s="111">
        <f>VLOOKUP(B168, 'Cello Net IO &amp; CMO MV % of NAV '!$A:$B, 2, 0)</f>
        <v>29.420869</v>
      </c>
    </row>
    <row r="169" spans="2:4" x14ac:dyDescent="0.25">
      <c r="B169" s="106">
        <f>IF('Cello Net IO &amp; CMO MV % of NAV '!A82=0, "NA", 'Cello Net IO &amp; CMO MV % of NAV '!A82)</f>
        <v>40823</v>
      </c>
      <c r="C169" s="102">
        <f>VLOOKUP(B169, 'IOS OAS &amp; Universe Refi'!$L:$N, 3, 0)</f>
        <v>571.11279300000001</v>
      </c>
      <c r="D169" s="111">
        <f>VLOOKUP(B169, 'Cello Net IO &amp; CMO MV % of NAV '!$A:$B, 2, 0)</f>
        <v>32.486516999999999</v>
      </c>
    </row>
    <row r="170" spans="2:4" x14ac:dyDescent="0.25">
      <c r="B170" s="106">
        <f>IF('Cello Net IO &amp; CMO MV % of NAV '!A83=0, "NA", 'Cello Net IO &amp; CMO MV % of NAV '!A83)</f>
        <v>40827</v>
      </c>
      <c r="C170" s="102">
        <f>VLOOKUP(B170, 'IOS OAS &amp; Universe Refi'!$L:$N, 3, 0)</f>
        <v>558.91272000000004</v>
      </c>
      <c r="D170" s="111">
        <f>VLOOKUP(B170, 'Cello Net IO &amp; CMO MV % of NAV '!$A:$B, 2, 0)</f>
        <v>31.295400000000001</v>
      </c>
    </row>
    <row r="171" spans="2:4" x14ac:dyDescent="0.25">
      <c r="B171" s="106">
        <f>IF('Cello Net IO &amp; CMO MV % of NAV '!A84=0, "NA", 'Cello Net IO &amp; CMO MV % of NAV '!A84)</f>
        <v>40828</v>
      </c>
      <c r="C171" s="102">
        <f>VLOOKUP(B171, 'IOS OAS &amp; Universe Refi'!$L:$N, 3, 0)</f>
        <v>498.21618699999999</v>
      </c>
      <c r="D171" s="111">
        <f>VLOOKUP(B171, 'Cello Net IO &amp; CMO MV % of NAV '!$A:$B, 2, 0)</f>
        <v>30.500197</v>
      </c>
    </row>
    <row r="172" spans="2:4" x14ac:dyDescent="0.25">
      <c r="B172" s="106">
        <f>IF('Cello Net IO &amp; CMO MV % of NAV '!A85=0, "NA", 'Cello Net IO &amp; CMO MV % of NAV '!A85)</f>
        <v>40829</v>
      </c>
      <c r="C172" s="102">
        <f>VLOOKUP(B172, 'IOS OAS &amp; Universe Refi'!$L:$N, 3, 0)</f>
        <v>595.66577099999995</v>
      </c>
      <c r="D172" s="111">
        <f>VLOOKUP(B172, 'Cello Net IO &amp; CMO MV % of NAV '!$A:$B, 2, 0)</f>
        <v>31.227035000000001</v>
      </c>
    </row>
    <row r="173" spans="2:4" x14ac:dyDescent="0.25">
      <c r="B173" s="106">
        <f>IF('Cello Net IO &amp; CMO MV % of NAV '!A86=0, "NA", 'Cello Net IO &amp; CMO MV % of NAV '!A86)</f>
        <v>40830</v>
      </c>
      <c r="C173" s="102">
        <f>VLOOKUP(B173, 'IOS OAS &amp; Universe Refi'!$L:$N, 3, 0)</f>
        <v>554.31030299999998</v>
      </c>
      <c r="D173" s="111">
        <f>VLOOKUP(B173, 'Cello Net IO &amp; CMO MV % of NAV '!$A:$B, 2, 0)</f>
        <v>31.194697999999999</v>
      </c>
    </row>
    <row r="174" spans="2:4" x14ac:dyDescent="0.25">
      <c r="B174" s="106">
        <f>IF('Cello Net IO &amp; CMO MV % of NAV '!A87=0, "NA", 'Cello Net IO &amp; CMO MV % of NAV '!A87)</f>
        <v>40833</v>
      </c>
      <c r="C174" s="102">
        <f>VLOOKUP(B174, 'IOS OAS &amp; Universe Refi'!$L:$N, 3, 0)</f>
        <v>583.54742399999998</v>
      </c>
      <c r="D174" s="111">
        <f>VLOOKUP(B174, 'Cello Net IO &amp; CMO MV % of NAV '!$A:$B, 2, 0)</f>
        <v>30.638283000000001</v>
      </c>
    </row>
    <row r="175" spans="2:4" x14ac:dyDescent="0.25">
      <c r="B175" s="106">
        <f>IF('Cello Net IO &amp; CMO MV % of NAV '!A88=0, "NA", 'Cello Net IO &amp; CMO MV % of NAV '!A88)</f>
        <v>40834</v>
      </c>
      <c r="C175" s="102">
        <f>VLOOKUP(B175, 'IOS OAS &amp; Universe Refi'!$L:$N, 3, 0)</f>
        <v>592.65258800000004</v>
      </c>
      <c r="D175" s="111">
        <f>VLOOKUP(B175, 'Cello Net IO &amp; CMO MV % of NAV '!$A:$B, 2, 0)</f>
        <v>30.207958999999999</v>
      </c>
    </row>
    <row r="176" spans="2:4" x14ac:dyDescent="0.25">
      <c r="B176" s="106">
        <f>IF('Cello Net IO &amp; CMO MV % of NAV '!A89=0, "NA", 'Cello Net IO &amp; CMO MV % of NAV '!A89)</f>
        <v>40835</v>
      </c>
      <c r="C176" s="102">
        <f>VLOOKUP(B176, 'IOS OAS &amp; Universe Refi'!$L:$N, 3, 0)</f>
        <v>571.28790300000003</v>
      </c>
      <c r="D176" s="111">
        <f>VLOOKUP(B176, 'Cello Net IO &amp; CMO MV % of NAV '!$A:$B, 2, 0)</f>
        <v>30.034037999999999</v>
      </c>
    </row>
    <row r="177" spans="2:4" x14ac:dyDescent="0.25">
      <c r="B177" s="106">
        <f>IF('Cello Net IO &amp; CMO MV % of NAV '!A90=0, "NA", 'Cello Net IO &amp; CMO MV % of NAV '!A90)</f>
        <v>40836</v>
      </c>
      <c r="C177" s="102">
        <f>VLOOKUP(B177, 'IOS OAS &amp; Universe Refi'!$L:$N, 3, 0)</f>
        <v>553.003601</v>
      </c>
      <c r="D177" s="111">
        <f>VLOOKUP(B177, 'Cello Net IO &amp; CMO MV % of NAV '!$A:$B, 2, 0)</f>
        <v>30.140771000000001</v>
      </c>
    </row>
    <row r="178" spans="2:4" x14ac:dyDescent="0.25">
      <c r="B178" s="106">
        <f>IF('Cello Net IO &amp; CMO MV % of NAV '!A91=0, "NA", 'Cello Net IO &amp; CMO MV % of NAV '!A91)</f>
        <v>40837</v>
      </c>
      <c r="C178" s="102">
        <f>VLOOKUP(B178, 'IOS OAS &amp; Universe Refi'!$L:$N, 3, 0)</f>
        <v>543.54217500000004</v>
      </c>
      <c r="D178" s="111">
        <f>VLOOKUP(B178, 'Cello Net IO &amp; CMO MV % of NAV '!$A:$B, 2, 0)</f>
        <v>30.062604</v>
      </c>
    </row>
    <row r="179" spans="2:4" x14ac:dyDescent="0.25">
      <c r="B179" s="106">
        <f>IF('Cello Net IO &amp; CMO MV % of NAV '!A92=0, "NA", 'Cello Net IO &amp; CMO MV % of NAV '!A92)</f>
        <v>40840</v>
      </c>
      <c r="C179" s="102">
        <f>VLOOKUP(B179, 'IOS OAS &amp; Universe Refi'!$L:$N, 3, 0)</f>
        <v>504.98129299999999</v>
      </c>
      <c r="D179" s="111">
        <f>VLOOKUP(B179, 'Cello Net IO &amp; CMO MV % of NAV '!$A:$B, 2, 0)</f>
        <v>29.104495</v>
      </c>
    </row>
    <row r="180" spans="2:4" x14ac:dyDescent="0.25">
      <c r="B180" s="106">
        <f>IF('Cello Net IO &amp; CMO MV % of NAV '!A93=0, "NA", 'Cello Net IO &amp; CMO MV % of NAV '!A93)</f>
        <v>40841</v>
      </c>
      <c r="C180" s="102">
        <f>VLOOKUP(B180, 'IOS OAS &amp; Universe Refi'!$L:$N, 3, 0)</f>
        <v>558.97827099999995</v>
      </c>
      <c r="D180" s="111">
        <f>VLOOKUP(B180, 'Cello Net IO &amp; CMO MV % of NAV '!$A:$B, 2, 0)</f>
        <v>28.595524999999999</v>
      </c>
    </row>
    <row r="181" spans="2:4" x14ac:dyDescent="0.25">
      <c r="B181" s="106">
        <f>IF('Cello Net IO &amp; CMO MV % of NAV '!A94=0, "NA", 'Cello Net IO &amp; CMO MV % of NAV '!A94)</f>
        <v>40842</v>
      </c>
      <c r="C181" s="102">
        <f>VLOOKUP(B181, 'IOS OAS &amp; Universe Refi'!$L:$N, 3, 0)</f>
        <v>515.569885</v>
      </c>
      <c r="D181" s="111">
        <f>VLOOKUP(B181, 'Cello Net IO &amp; CMO MV % of NAV '!$A:$B, 2, 0)</f>
        <v>28.816284</v>
      </c>
    </row>
    <row r="182" spans="2:4" x14ac:dyDescent="0.25">
      <c r="B182" s="106">
        <f>IF('Cello Net IO &amp; CMO MV % of NAV '!A95=0, "NA", 'Cello Net IO &amp; CMO MV % of NAV '!A95)</f>
        <v>40843</v>
      </c>
      <c r="C182" s="102">
        <f>VLOOKUP(B182, 'IOS OAS &amp; Universe Refi'!$L:$N, 3, 0)</f>
        <v>386.40411399999999</v>
      </c>
      <c r="D182" s="111">
        <f>VLOOKUP(B182, 'Cello Net IO &amp; CMO MV % of NAV '!$A:$B, 2, 0)</f>
        <v>24.641459999999999</v>
      </c>
    </row>
    <row r="183" spans="2:4" x14ac:dyDescent="0.25">
      <c r="B183" s="106">
        <f>IF('Cello Net IO &amp; CMO MV % of NAV '!A96=0, "NA", 'Cello Net IO &amp; CMO MV % of NAV '!A96)</f>
        <v>40844</v>
      </c>
      <c r="C183" s="102">
        <f>VLOOKUP(B183, 'IOS OAS &amp; Universe Refi'!$L:$N, 3, 0)</f>
        <v>431.65380900000002</v>
      </c>
      <c r="D183" s="111">
        <f>VLOOKUP(B183, 'Cello Net IO &amp; CMO MV % of NAV '!$A:$B, 2, 0)</f>
        <v>24.461486000000001</v>
      </c>
    </row>
    <row r="184" spans="2:4" x14ac:dyDescent="0.25">
      <c r="B184" s="106">
        <f>IF('Cello Net IO &amp; CMO MV % of NAV '!A97=0, "NA", 'Cello Net IO &amp; CMO MV % of NAV '!A97)</f>
        <v>40847</v>
      </c>
      <c r="C184" s="102">
        <f>VLOOKUP(B184, 'IOS OAS &amp; Universe Refi'!$L:$N, 3, 0)</f>
        <v>529.158997</v>
      </c>
      <c r="D184" s="111">
        <f>VLOOKUP(B184, 'Cello Net IO &amp; CMO MV % of NAV '!$A:$B, 2, 0)</f>
        <v>24.727782000000001</v>
      </c>
    </row>
    <row r="185" spans="2:4" x14ac:dyDescent="0.25">
      <c r="B185" s="106">
        <f>IF('Cello Net IO &amp; CMO MV % of NAV '!A98=0, "NA", 'Cello Net IO &amp; CMO MV % of NAV '!A98)</f>
        <v>40848</v>
      </c>
      <c r="C185" s="102">
        <f>VLOOKUP(B185, 'IOS OAS &amp; Universe Refi'!$L:$N, 3, 0)</f>
        <v>616.67901600000005</v>
      </c>
      <c r="D185" s="111">
        <f>VLOOKUP(B185, 'Cello Net IO &amp; CMO MV % of NAV '!$A:$B, 2, 0)</f>
        <v>24.126123</v>
      </c>
    </row>
    <row r="186" spans="2:4" x14ac:dyDescent="0.25">
      <c r="B186" s="106">
        <f>IF('Cello Net IO &amp; CMO MV % of NAV '!A99=0, "NA", 'Cello Net IO &amp; CMO MV % of NAV '!A99)</f>
        <v>40849</v>
      </c>
      <c r="C186" s="102">
        <f>VLOOKUP(B186, 'IOS OAS &amp; Universe Refi'!$L:$N, 3, 0)</f>
        <v>618.67730700000004</v>
      </c>
      <c r="D186" s="111">
        <f>VLOOKUP(B186, 'Cello Net IO &amp; CMO MV % of NAV '!$A:$B, 2, 0)</f>
        <v>23.951633000000001</v>
      </c>
    </row>
    <row r="187" spans="2:4" x14ac:dyDescent="0.25">
      <c r="B187" s="106">
        <f>IF('Cello Net IO &amp; CMO MV % of NAV '!A100=0, "NA", 'Cello Net IO &amp; CMO MV % of NAV '!A100)</f>
        <v>40850</v>
      </c>
      <c r="C187" s="102">
        <f>VLOOKUP(B187, 'IOS OAS &amp; Universe Refi'!$L:$N, 3, 0)</f>
        <v>549.28417999999999</v>
      </c>
      <c r="D187" s="111">
        <f>VLOOKUP(B187, 'Cello Net IO &amp; CMO MV % of NAV '!$A:$B, 2, 0)</f>
        <v>26.250512000000001</v>
      </c>
    </row>
    <row r="188" spans="2:4" x14ac:dyDescent="0.25">
      <c r="B188" s="106">
        <f>IF('Cello Net IO &amp; CMO MV % of NAV '!A101=0, "NA", 'Cello Net IO &amp; CMO MV % of NAV '!A101)</f>
        <v>40851</v>
      </c>
      <c r="C188" s="102">
        <f>VLOOKUP(B188, 'IOS OAS &amp; Universe Refi'!$L:$N, 3, 0)</f>
        <v>572.97912599999995</v>
      </c>
      <c r="D188" s="111">
        <f>VLOOKUP(B188, 'Cello Net IO &amp; CMO MV % of NAV '!$A:$B, 2, 0)</f>
        <v>27.191983</v>
      </c>
    </row>
    <row r="189" spans="2:4" x14ac:dyDescent="0.25">
      <c r="B189" s="106">
        <f>IF('Cello Net IO &amp; CMO MV % of NAV '!A102=0, "NA", 'Cello Net IO &amp; CMO MV % of NAV '!A102)</f>
        <v>40854</v>
      </c>
      <c r="C189" s="102">
        <f>VLOOKUP(B189, 'IOS OAS &amp; Universe Refi'!$L:$N, 3, 0)</f>
        <v>630.30102499999998</v>
      </c>
      <c r="D189" s="111">
        <f>VLOOKUP(B189, 'Cello Net IO &amp; CMO MV % of NAV '!$A:$B, 2, 0)</f>
        <v>28.720333</v>
      </c>
    </row>
    <row r="190" spans="2:4" x14ac:dyDescent="0.25">
      <c r="B190" s="106">
        <f>IF('Cello Net IO &amp; CMO MV % of NAV '!A103=0, "NA", 'Cello Net IO &amp; CMO MV % of NAV '!A103)</f>
        <v>40855</v>
      </c>
      <c r="C190" s="102">
        <f>VLOOKUP(B190, 'IOS OAS &amp; Universe Refi'!$L:$N, 3, 0)</f>
        <v>615.78887899999995</v>
      </c>
      <c r="D190" s="111">
        <f>VLOOKUP(B190, 'Cello Net IO &amp; CMO MV % of NAV '!$A:$B, 2, 0)</f>
        <v>29.618801999999999</v>
      </c>
    </row>
    <row r="191" spans="2:4" x14ac:dyDescent="0.25">
      <c r="B191" s="106">
        <f>IF('Cello Net IO &amp; CMO MV % of NAV '!A104=0, "NA", 'Cello Net IO &amp; CMO MV % of NAV '!A104)</f>
        <v>40856</v>
      </c>
      <c r="C191" s="102">
        <f>VLOOKUP(B191, 'IOS OAS &amp; Universe Refi'!$L:$N, 3, 0)</f>
        <v>641.28967299999999</v>
      </c>
      <c r="D191" s="111">
        <f>VLOOKUP(B191, 'Cello Net IO &amp; CMO MV % of NAV '!$A:$B, 2, 0)</f>
        <v>29.163219999999999</v>
      </c>
    </row>
    <row r="192" spans="2:4" x14ac:dyDescent="0.25">
      <c r="B192" s="106">
        <f>IF('Cello Net IO &amp; CMO MV % of NAV '!A105=0, "NA", 'Cello Net IO &amp; CMO MV % of NAV '!A105)</f>
        <v>40857</v>
      </c>
      <c r="C192" s="102">
        <f>VLOOKUP(B192, 'IOS OAS &amp; Universe Refi'!$L:$N, 3, 0)</f>
        <v>649.35717799999998</v>
      </c>
      <c r="D192" s="111">
        <f>VLOOKUP(B192, 'Cello Net IO &amp; CMO MV % of NAV '!$A:$B, 2, 0)</f>
        <v>31.181479</v>
      </c>
    </row>
    <row r="193" spans="2:4" x14ac:dyDescent="0.25">
      <c r="B193" s="106">
        <f>IF('Cello Net IO &amp; CMO MV % of NAV '!A106=0, "NA", 'Cello Net IO &amp; CMO MV % of NAV '!A106)</f>
        <v>40861</v>
      </c>
      <c r="C193" s="102">
        <f>VLOOKUP(B193, 'IOS OAS &amp; Universe Refi'!$L:$N, 3, 0)</f>
        <v>632.01147500000002</v>
      </c>
      <c r="D193" s="111">
        <f>VLOOKUP(B193, 'Cello Net IO &amp; CMO MV % of NAV '!$A:$B, 2, 0)</f>
        <v>30.749237000000001</v>
      </c>
    </row>
    <row r="194" spans="2:4" x14ac:dyDescent="0.25">
      <c r="B194" s="106">
        <f>IF('Cello Net IO &amp; CMO MV % of NAV '!A107=0, "NA", 'Cello Net IO &amp; CMO MV % of NAV '!A107)</f>
        <v>40862</v>
      </c>
      <c r="C194" s="102">
        <f>VLOOKUP(B194, 'IOS OAS &amp; Universe Refi'!$L:$N, 3, 0)</f>
        <v>634.83471699999996</v>
      </c>
      <c r="D194" s="111">
        <f>VLOOKUP(B194, 'Cello Net IO &amp; CMO MV % of NAV '!$A:$B, 2, 0)</f>
        <v>39.320613000000002</v>
      </c>
    </row>
    <row r="195" spans="2:4" x14ac:dyDescent="0.25">
      <c r="B195" s="106">
        <f>IF('Cello Net IO &amp; CMO MV % of NAV '!A108=0, "NA", 'Cello Net IO &amp; CMO MV % of NAV '!A108)</f>
        <v>40863</v>
      </c>
      <c r="C195" s="102">
        <f>VLOOKUP(B195, 'IOS OAS &amp; Universe Refi'!$L:$N, 3, 0)</f>
        <v>619.89160200000003</v>
      </c>
      <c r="D195" s="111">
        <f>VLOOKUP(B195, 'Cello Net IO &amp; CMO MV % of NAV '!$A:$B, 2, 0)</f>
        <v>37.260604999999998</v>
      </c>
    </row>
    <row r="196" spans="2:4" x14ac:dyDescent="0.25">
      <c r="B196" s="106">
        <f>IF('Cello Net IO &amp; CMO MV % of NAV '!A109=0, "NA", 'Cello Net IO &amp; CMO MV % of NAV '!A109)</f>
        <v>40864</v>
      </c>
      <c r="C196" s="102">
        <f>VLOOKUP(B196, 'IOS OAS &amp; Universe Refi'!$L:$N, 3, 0)</f>
        <v>629.605774</v>
      </c>
      <c r="D196" s="111">
        <f>VLOOKUP(B196, 'Cello Net IO &amp; CMO MV % of NAV '!$A:$B, 2, 0)</f>
        <v>42.08381</v>
      </c>
    </row>
    <row r="197" spans="2:4" x14ac:dyDescent="0.25">
      <c r="B197" s="106">
        <f>IF('Cello Net IO &amp; CMO MV % of NAV '!A110=0, "NA", 'Cello Net IO &amp; CMO MV % of NAV '!A110)</f>
        <v>40865</v>
      </c>
      <c r="C197" s="102">
        <f>VLOOKUP(B197, 'IOS OAS &amp; Universe Refi'!$L:$N, 3, 0)</f>
        <v>575.94122300000004</v>
      </c>
      <c r="D197" s="111">
        <f>VLOOKUP(B197, 'Cello Net IO &amp; CMO MV % of NAV '!$A:$B, 2, 0)</f>
        <v>42.411186999999998</v>
      </c>
    </row>
    <row r="198" spans="2:4" x14ac:dyDescent="0.25">
      <c r="B198" s="106">
        <f>IF('Cello Net IO &amp; CMO MV % of NAV '!A111=0, "NA", 'Cello Net IO &amp; CMO MV % of NAV '!A111)</f>
        <v>40868</v>
      </c>
      <c r="C198" s="102">
        <f>VLOOKUP(B198, 'IOS OAS &amp; Universe Refi'!$L:$N, 3, 0)</f>
        <v>588.51208499999996</v>
      </c>
      <c r="D198" s="111">
        <f>VLOOKUP(B198, 'Cello Net IO &amp; CMO MV % of NAV '!$A:$B, 2, 0)</f>
        <v>51.426279000000001</v>
      </c>
    </row>
    <row r="199" spans="2:4" x14ac:dyDescent="0.25">
      <c r="B199" s="106">
        <f>IF('Cello Net IO &amp; CMO MV % of NAV '!A112=0, "NA", 'Cello Net IO &amp; CMO MV % of NAV '!A112)</f>
        <v>40869</v>
      </c>
      <c r="C199" s="102">
        <f>VLOOKUP(B199, 'IOS OAS &amp; Universe Refi'!$L:$N, 3, 0)</f>
        <v>597.26178000000004</v>
      </c>
      <c r="D199" s="111">
        <f>VLOOKUP(B199, 'Cello Net IO &amp; CMO MV % of NAV '!$A:$B, 2, 0)</f>
        <v>50.289430000000003</v>
      </c>
    </row>
    <row r="200" spans="2:4" x14ac:dyDescent="0.25">
      <c r="B200" s="106">
        <f>IF('Cello Net IO &amp; CMO MV % of NAV '!A113=0, "NA", 'Cello Net IO &amp; CMO MV % of NAV '!A113)</f>
        <v>40870</v>
      </c>
      <c r="C200" s="102">
        <f>VLOOKUP(B200, 'IOS OAS &amp; Universe Refi'!$L:$N, 3, 0)</f>
        <v>562.76147500000002</v>
      </c>
      <c r="D200" s="111">
        <f>VLOOKUP(B200, 'Cello Net IO &amp; CMO MV % of NAV '!$A:$B, 2, 0)</f>
        <v>48.978382000000003</v>
      </c>
    </row>
    <row r="201" spans="2:4" x14ac:dyDescent="0.25">
      <c r="B201" s="106">
        <f>IF('Cello Net IO &amp; CMO MV % of NAV '!A114=0, "NA", 'Cello Net IO &amp; CMO MV % of NAV '!A114)</f>
        <v>40872</v>
      </c>
      <c r="C201" s="102">
        <f>VLOOKUP(B201, 'IOS OAS &amp; Universe Refi'!$L:$N, 3, 0)</f>
        <v>516.54400599999997</v>
      </c>
      <c r="D201" s="111">
        <f>VLOOKUP(B201, 'Cello Net IO &amp; CMO MV % of NAV '!$A:$B, 2, 0)</f>
        <v>50.894286999999998</v>
      </c>
    </row>
    <row r="202" spans="2:4" x14ac:dyDescent="0.25">
      <c r="B202" s="106">
        <f>IF('Cello Net IO &amp; CMO MV % of NAV '!A115=0, "NA", 'Cello Net IO &amp; CMO MV % of NAV '!A115)</f>
        <v>40875</v>
      </c>
      <c r="C202" s="102">
        <f>VLOOKUP(B202, 'IOS OAS &amp; Universe Refi'!$L:$N, 3, 0)</f>
        <v>514.64190699999995</v>
      </c>
      <c r="D202" s="111">
        <f>VLOOKUP(B202, 'Cello Net IO &amp; CMO MV % of NAV '!$A:$B, 2, 0)</f>
        <v>50.023432</v>
      </c>
    </row>
    <row r="203" spans="2:4" x14ac:dyDescent="0.25">
      <c r="B203" s="106">
        <f>IF('Cello Net IO &amp; CMO MV % of NAV '!A116=0, "NA", 'Cello Net IO &amp; CMO MV % of NAV '!A116)</f>
        <v>40876</v>
      </c>
      <c r="C203" s="102">
        <f>VLOOKUP(B203, 'IOS OAS &amp; Universe Refi'!$L:$N, 3, 0)</f>
        <v>520.67559800000004</v>
      </c>
      <c r="D203" s="111">
        <f>VLOOKUP(B203, 'Cello Net IO &amp; CMO MV % of NAV '!$A:$B, 2, 0)</f>
        <v>50.310017999999999</v>
      </c>
    </row>
    <row r="204" spans="2:4" x14ac:dyDescent="0.25">
      <c r="B204" s="106">
        <f>IF('Cello Net IO &amp; CMO MV % of NAV '!A117=0, "NA", 'Cello Net IO &amp; CMO MV % of NAV '!A117)</f>
        <v>40877</v>
      </c>
      <c r="C204" s="102">
        <f>VLOOKUP(B204, 'IOS OAS &amp; Universe Refi'!$L:$N, 3, 0)</f>
        <v>536.75042699999995</v>
      </c>
      <c r="D204" s="111">
        <f>VLOOKUP(B204, 'Cello Net IO &amp; CMO MV % of NAV '!$A:$B, 2, 0)</f>
        <v>51.034117999999999</v>
      </c>
    </row>
    <row r="205" spans="2:4" x14ac:dyDescent="0.25">
      <c r="B205" s="106">
        <f>IF('Cello Net IO &amp; CMO MV % of NAV '!A118=0, "NA", 'Cello Net IO &amp; CMO MV % of NAV '!A118)</f>
        <v>40878</v>
      </c>
      <c r="C205" s="102">
        <f>VLOOKUP(B205, 'IOS OAS &amp; Universe Refi'!$L:$N, 3, 0)</f>
        <v>524.893372</v>
      </c>
      <c r="D205" s="111">
        <f>VLOOKUP(B205, 'Cello Net IO &amp; CMO MV % of NAV '!$A:$B, 2, 0)</f>
        <v>52.044893000000002</v>
      </c>
    </row>
    <row r="206" spans="2:4" x14ac:dyDescent="0.25">
      <c r="B206" s="106">
        <f>IF('Cello Net IO &amp; CMO MV % of NAV '!A119=0, "NA", 'Cello Net IO &amp; CMO MV % of NAV '!A119)</f>
        <v>40879</v>
      </c>
      <c r="C206" s="102">
        <f>VLOOKUP(B206, 'IOS OAS &amp; Universe Refi'!$L:$N, 3, 0)</f>
        <v>536.76800500000002</v>
      </c>
      <c r="D206" s="111">
        <f>VLOOKUP(B206, 'Cello Net IO &amp; CMO MV % of NAV '!$A:$B, 2, 0)</f>
        <v>50.305019999999999</v>
      </c>
    </row>
    <row r="207" spans="2:4" x14ac:dyDescent="0.25">
      <c r="B207" s="106">
        <f>IF('Cello Net IO &amp; CMO MV % of NAV '!A120=0, "NA", 'Cello Net IO &amp; CMO MV % of NAV '!A120)</f>
        <v>40882</v>
      </c>
      <c r="C207" s="102">
        <f>VLOOKUP(B207, 'IOS OAS &amp; Universe Refi'!$L:$N, 3, 0)</f>
        <v>547.01458700000001</v>
      </c>
      <c r="D207" s="111">
        <f>VLOOKUP(B207, 'Cello Net IO &amp; CMO MV % of NAV '!$A:$B, 2, 0)</f>
        <v>50.448777</v>
      </c>
    </row>
    <row r="208" spans="2:4" x14ac:dyDescent="0.25">
      <c r="B208" s="106">
        <f>IF('Cello Net IO &amp; CMO MV % of NAV '!A121=0, "NA", 'Cello Net IO &amp; CMO MV % of NAV '!A121)</f>
        <v>40883</v>
      </c>
      <c r="C208" s="102">
        <f>VLOOKUP(B208, 'IOS OAS &amp; Universe Refi'!$L:$N, 3, 0)</f>
        <v>549.46972700000003</v>
      </c>
      <c r="D208" s="111">
        <f>VLOOKUP(B208, 'Cello Net IO &amp; CMO MV % of NAV '!$A:$B, 2, 0)</f>
        <v>50.824134999999998</v>
      </c>
    </row>
    <row r="209" spans="2:4" x14ac:dyDescent="0.25">
      <c r="B209" s="106">
        <f>IF('Cello Net IO &amp; CMO MV % of NAV '!A122=0, "NA", 'Cello Net IO &amp; CMO MV % of NAV '!A122)</f>
        <v>40884</v>
      </c>
      <c r="C209" s="102">
        <f>VLOOKUP(B209, 'IOS OAS &amp; Universe Refi'!$L:$N, 3, 0)</f>
        <v>571.09692399999994</v>
      </c>
      <c r="D209" s="111">
        <f>VLOOKUP(B209, 'Cello Net IO &amp; CMO MV % of NAV '!$A:$B, 2, 0)</f>
        <v>57.467913000000003</v>
      </c>
    </row>
    <row r="210" spans="2:4" x14ac:dyDescent="0.25">
      <c r="B210" s="106">
        <f>IF('Cello Net IO &amp; CMO MV % of NAV '!A123=0, "NA", 'Cello Net IO &amp; CMO MV % of NAV '!A123)</f>
        <v>40885</v>
      </c>
      <c r="C210" s="102">
        <f>VLOOKUP(B210, 'IOS OAS &amp; Universe Refi'!$L:$N, 3, 0)</f>
        <v>551.06317100000001</v>
      </c>
      <c r="D210" s="111">
        <f>VLOOKUP(B210, 'Cello Net IO &amp; CMO MV % of NAV '!$A:$B, 2, 0)</f>
        <v>54.895358999999999</v>
      </c>
    </row>
    <row r="211" spans="2:4" x14ac:dyDescent="0.25">
      <c r="B211" s="106">
        <f>IF('Cello Net IO &amp; CMO MV % of NAV '!A124=0, "NA", 'Cello Net IO &amp; CMO MV % of NAV '!A124)</f>
        <v>40886</v>
      </c>
      <c r="C211" s="102">
        <f>VLOOKUP(B211, 'IOS OAS &amp; Universe Refi'!$L:$N, 3, 0)</f>
        <v>500.40579200000002</v>
      </c>
      <c r="D211" s="111">
        <f>VLOOKUP(B211, 'Cello Net IO &amp; CMO MV % of NAV '!$A:$B, 2, 0)</f>
        <v>54.351360999999997</v>
      </c>
    </row>
    <row r="212" spans="2:4" x14ac:dyDescent="0.25">
      <c r="B212" s="106">
        <f>IF('Cello Net IO &amp; CMO MV % of NAV '!A125=0, "NA", 'Cello Net IO &amp; CMO MV % of NAV '!A125)</f>
        <v>40889</v>
      </c>
      <c r="C212" s="102">
        <f>VLOOKUP(B212, 'IOS OAS &amp; Universe Refi'!$L:$N, 3, 0)</f>
        <v>510.26629600000001</v>
      </c>
      <c r="D212" s="111">
        <f>VLOOKUP(B212, 'Cello Net IO &amp; CMO MV % of NAV '!$A:$B, 2, 0)</f>
        <v>53.726768</v>
      </c>
    </row>
    <row r="213" spans="2:4" x14ac:dyDescent="0.25">
      <c r="B213" s="106">
        <f>IF('Cello Net IO &amp; CMO MV % of NAV '!A126=0, "NA", 'Cello Net IO &amp; CMO MV % of NAV '!A126)</f>
        <v>40890</v>
      </c>
      <c r="C213" s="102">
        <f>VLOOKUP(B213, 'IOS OAS &amp; Universe Refi'!$L:$N, 3, 0)</f>
        <v>522.46698000000004</v>
      </c>
      <c r="D213" s="111">
        <f>VLOOKUP(B213, 'Cello Net IO &amp; CMO MV % of NAV '!$A:$B, 2, 0)</f>
        <v>54.398015999999998</v>
      </c>
    </row>
    <row r="214" spans="2:4" x14ac:dyDescent="0.25">
      <c r="B214" s="106">
        <f>IF('Cello Net IO &amp; CMO MV % of NAV '!A127=0, "NA", 'Cello Net IO &amp; CMO MV % of NAV '!A127)</f>
        <v>40891</v>
      </c>
      <c r="C214" s="102">
        <f>VLOOKUP(B214, 'IOS OAS &amp; Universe Refi'!$L:$N, 3, 0)</f>
        <v>544.02117899999996</v>
      </c>
      <c r="D214" s="111">
        <f>VLOOKUP(B214, 'Cello Net IO &amp; CMO MV % of NAV '!$A:$B, 2, 0)</f>
        <v>52.159030999999999</v>
      </c>
    </row>
    <row r="215" spans="2:4" x14ac:dyDescent="0.25">
      <c r="B215" s="106">
        <f>IF('Cello Net IO &amp; CMO MV % of NAV '!A128=0, "NA", 'Cello Net IO &amp; CMO MV % of NAV '!A128)</f>
        <v>40892</v>
      </c>
      <c r="C215" s="102">
        <f>VLOOKUP(B215, 'IOS OAS &amp; Universe Refi'!$L:$N, 3, 0)</f>
        <v>536.22497599999997</v>
      </c>
      <c r="D215" s="111">
        <f>VLOOKUP(B215, 'Cello Net IO &amp; CMO MV % of NAV '!$A:$B, 2, 0)</f>
        <v>52.976100000000002</v>
      </c>
    </row>
    <row r="216" spans="2:4" x14ac:dyDescent="0.25">
      <c r="B216" s="106">
        <f>IF('Cello Net IO &amp; CMO MV % of NAV '!A129=0, "NA", 'Cello Net IO &amp; CMO MV % of NAV '!A129)</f>
        <v>40893</v>
      </c>
      <c r="C216" s="102">
        <f>VLOOKUP(B216, 'IOS OAS &amp; Universe Refi'!$L:$N, 3, 0)</f>
        <v>549.69769299999996</v>
      </c>
      <c r="D216" s="111">
        <f>VLOOKUP(B216, 'Cello Net IO &amp; CMO MV % of NAV '!$A:$B, 2, 0)</f>
        <v>51.426475000000003</v>
      </c>
    </row>
    <row r="217" spans="2:4" x14ac:dyDescent="0.25">
      <c r="B217" s="106">
        <f>IF('Cello Net IO &amp; CMO MV % of NAV '!A130=0, "NA", 'Cello Net IO &amp; CMO MV % of NAV '!A130)</f>
        <v>40896</v>
      </c>
      <c r="C217" s="102">
        <f>VLOOKUP(B217, 'IOS OAS &amp; Universe Refi'!$L:$N, 3, 0)</f>
        <v>591.45141599999999</v>
      </c>
      <c r="D217" s="111">
        <f>VLOOKUP(B217, 'Cello Net IO &amp; CMO MV % of NAV '!$A:$B, 2, 0)</f>
        <v>47.898558000000001</v>
      </c>
    </row>
    <row r="218" spans="2:4" x14ac:dyDescent="0.25">
      <c r="B218" s="106">
        <f>IF('Cello Net IO &amp; CMO MV % of NAV '!A131=0, "NA", 'Cello Net IO &amp; CMO MV % of NAV '!A131)</f>
        <v>40897</v>
      </c>
      <c r="C218" s="102">
        <f>VLOOKUP(B218, 'IOS OAS &amp; Universe Refi'!$L:$N, 3, 0)</f>
        <v>542.69537400000002</v>
      </c>
      <c r="D218" s="111">
        <f>VLOOKUP(B218, 'Cello Net IO &amp; CMO MV % of NAV '!$A:$B, 2, 0)</f>
        <v>52.730102000000002</v>
      </c>
    </row>
    <row r="219" spans="2:4" x14ac:dyDescent="0.25">
      <c r="B219" s="106">
        <f>IF('Cello Net IO &amp; CMO MV % of NAV '!A132=0, "NA", 'Cello Net IO &amp; CMO MV % of NAV '!A132)</f>
        <v>40898</v>
      </c>
      <c r="C219" s="102">
        <f>VLOOKUP(B219, 'IOS OAS &amp; Universe Refi'!$L:$N, 3, 0)</f>
        <v>532.91687000000002</v>
      </c>
      <c r="D219" s="111">
        <f>VLOOKUP(B219, 'Cello Net IO &amp; CMO MV % of NAV '!$A:$B, 2, 0)</f>
        <v>53.721972999999998</v>
      </c>
    </row>
    <row r="220" spans="2:4" x14ac:dyDescent="0.25">
      <c r="B220" s="106">
        <f>IF('Cello Net IO &amp; CMO MV % of NAV '!A133=0, "NA", 'Cello Net IO &amp; CMO MV % of NAV '!A133)</f>
        <v>40899</v>
      </c>
      <c r="C220" s="102">
        <f>VLOOKUP(B220, 'IOS OAS &amp; Universe Refi'!$L:$N, 3, 0)</f>
        <v>498.67550699999998</v>
      </c>
      <c r="D220" s="111">
        <f>VLOOKUP(B220, 'Cello Net IO &amp; CMO MV % of NAV '!$A:$B, 2, 0)</f>
        <v>52.352410999999996</v>
      </c>
    </row>
    <row r="221" spans="2:4" x14ac:dyDescent="0.25">
      <c r="B221" s="106">
        <f>IF('Cello Net IO &amp; CMO MV % of NAV '!A134=0, "NA", 'Cello Net IO &amp; CMO MV % of NAV '!A134)</f>
        <v>40900</v>
      </c>
      <c r="C221" s="102">
        <f>VLOOKUP(B221, 'IOS OAS &amp; Universe Refi'!$L:$N, 3, 0)</f>
        <v>456.501801</v>
      </c>
      <c r="D221" s="111">
        <f>VLOOKUP(B221, 'Cello Net IO &amp; CMO MV % of NAV '!$A:$B, 2, 0)</f>
        <v>54.209950999999997</v>
      </c>
    </row>
    <row r="222" spans="2:4" x14ac:dyDescent="0.25">
      <c r="B222" s="106">
        <f>IF('Cello Net IO &amp; CMO MV % of NAV '!A135=0, "NA", 'Cello Net IO &amp; CMO MV % of NAV '!A135)</f>
        <v>40904</v>
      </c>
      <c r="C222" s="102">
        <f>VLOOKUP(B222, 'IOS OAS &amp; Universe Refi'!$L:$N, 3, 0)</f>
        <v>461.38189699999998</v>
      </c>
      <c r="D222" s="111">
        <f>VLOOKUP(B222, 'Cello Net IO &amp; CMO MV % of NAV '!$A:$B, 2, 0)</f>
        <v>53.771214999999998</v>
      </c>
    </row>
    <row r="223" spans="2:4" x14ac:dyDescent="0.25">
      <c r="B223" s="106">
        <f>IF('Cello Net IO &amp; CMO MV % of NAV '!A136=0, "NA", 'Cello Net IO &amp; CMO MV % of NAV '!A136)</f>
        <v>40905</v>
      </c>
      <c r="C223" s="102">
        <f>VLOOKUP(B223, 'IOS OAS &amp; Universe Refi'!$L:$N, 3, 0)</f>
        <v>497.535889</v>
      </c>
      <c r="D223" s="111">
        <f>VLOOKUP(B223, 'Cello Net IO &amp; CMO MV % of NAV '!$A:$B, 2, 0)</f>
        <v>50.851461999999998</v>
      </c>
    </row>
    <row r="224" spans="2:4" x14ac:dyDescent="0.25">
      <c r="B224" s="106">
        <f>IF('Cello Net IO &amp; CMO MV % of NAV '!A137=0, "NA", 'Cello Net IO &amp; CMO MV % of NAV '!A137)</f>
        <v>40906</v>
      </c>
      <c r="C224" s="102">
        <f>VLOOKUP(B224, 'IOS OAS &amp; Universe Refi'!$L:$N, 3, 0)</f>
        <v>511.15978999999999</v>
      </c>
      <c r="D224" s="111">
        <f>VLOOKUP(B224, 'Cello Net IO &amp; CMO MV % of NAV '!$A:$B, 2, 0)</f>
        <v>50.723084999999998</v>
      </c>
    </row>
    <row r="225" spans="2:4" x14ac:dyDescent="0.25">
      <c r="B225" s="106">
        <f>IF('Cello Net IO &amp; CMO MV % of NAV '!A138=0, "NA", 'Cello Net IO &amp; CMO MV % of NAV '!A138)</f>
        <v>40907</v>
      </c>
      <c r="C225" s="102">
        <f>VLOOKUP(B225, 'IOS OAS &amp; Universe Refi'!$L:$N, 3, 0)</f>
        <v>531.68841599999996</v>
      </c>
      <c r="D225" s="111">
        <f>VLOOKUP(B225, 'Cello Net IO &amp; CMO MV % of NAV '!$A:$B, 2, 0)</f>
        <v>52.039369000000001</v>
      </c>
    </row>
    <row r="226" spans="2:4" x14ac:dyDescent="0.25">
      <c r="B226" s="106">
        <f>IF('Cello Net IO &amp; CMO MV % of NAV '!A139=0, "NA", 'Cello Net IO &amp; CMO MV % of NAV '!A139)</f>
        <v>40911</v>
      </c>
      <c r="C226" s="102">
        <f>VLOOKUP(B226, 'IOS OAS &amp; Universe Refi'!$L:$N, 3, 0)</f>
        <v>234.40919500000001</v>
      </c>
      <c r="D226" s="111">
        <f>VLOOKUP(B226, 'Cello Net IO &amp; CMO MV % of NAV '!$A:$B, 2, 0)</f>
        <v>48.228310999999998</v>
      </c>
    </row>
    <row r="227" spans="2:4" x14ac:dyDescent="0.25">
      <c r="B227" s="106">
        <f>IF('Cello Net IO &amp; CMO MV % of NAV '!A140=0, "NA", 'Cello Net IO &amp; CMO MV % of NAV '!A140)</f>
        <v>40912</v>
      </c>
      <c r="C227" s="102">
        <f>VLOOKUP(B227, 'IOS OAS &amp; Universe Refi'!$L:$N, 3, 0)</f>
        <v>220.58659399999999</v>
      </c>
      <c r="D227" s="111">
        <f>VLOOKUP(B227, 'Cello Net IO &amp; CMO MV % of NAV '!$A:$B, 2, 0)</f>
        <v>50.170448999999998</v>
      </c>
    </row>
    <row r="228" spans="2:4" x14ac:dyDescent="0.25">
      <c r="B228" s="106">
        <f>IF('Cello Net IO &amp; CMO MV % of NAV '!A141=0, "NA", 'Cello Net IO &amp; CMO MV % of NAV '!A141)</f>
        <v>40913</v>
      </c>
      <c r="C228" s="102">
        <f>VLOOKUP(B228, 'IOS OAS &amp; Universe Refi'!$L:$N, 3, 0)</f>
        <v>240.911697</v>
      </c>
      <c r="D228" s="111">
        <f>VLOOKUP(B228, 'Cello Net IO &amp; CMO MV % of NAV '!$A:$B, 2, 0)</f>
        <v>45.593559999999997</v>
      </c>
    </row>
    <row r="229" spans="2:4" x14ac:dyDescent="0.25">
      <c r="B229" s="106">
        <f>IF('Cello Net IO &amp; CMO MV % of NAV '!A142=0, "NA", 'Cello Net IO &amp; CMO MV % of NAV '!A142)</f>
        <v>40914</v>
      </c>
      <c r="C229" s="102">
        <f>VLOOKUP(B229, 'IOS OAS &amp; Universe Refi'!$L:$N, 3, 0)</f>
        <v>266.53460699999999</v>
      </c>
      <c r="D229" s="111">
        <f>VLOOKUP(B229, 'Cello Net IO &amp; CMO MV % of NAV '!$A:$B, 2, 0)</f>
        <v>46.275680999999999</v>
      </c>
    </row>
    <row r="230" spans="2:4" x14ac:dyDescent="0.25">
      <c r="B230" s="106">
        <f>IF('Cello Net IO &amp; CMO MV % of NAV '!A143=0, "NA", 'Cello Net IO &amp; CMO MV % of NAV '!A143)</f>
        <v>40917</v>
      </c>
      <c r="C230" s="102">
        <f>VLOOKUP(B230, 'IOS OAS &amp; Universe Refi'!$L:$N, 3, 0)</f>
        <v>270.11138899999997</v>
      </c>
      <c r="D230" s="111">
        <f>VLOOKUP(B230, 'Cello Net IO &amp; CMO MV % of NAV '!$A:$B, 2, 0)</f>
        <v>48.028500999999999</v>
      </c>
    </row>
    <row r="231" spans="2:4" x14ac:dyDescent="0.25">
      <c r="B231" s="106">
        <f>IF('Cello Net IO &amp; CMO MV % of NAV '!A144=0, "NA", 'Cello Net IO &amp; CMO MV % of NAV '!A144)</f>
        <v>40918</v>
      </c>
      <c r="C231" s="102">
        <f>VLOOKUP(B231, 'IOS OAS &amp; Universe Refi'!$L:$N, 3, 0)</f>
        <v>222.23039199999999</v>
      </c>
      <c r="D231" s="111">
        <f>VLOOKUP(B231, 'Cello Net IO &amp; CMO MV % of NAV '!$A:$B, 2, 0)</f>
        <v>51.135938000000003</v>
      </c>
    </row>
    <row r="232" spans="2:4" x14ac:dyDescent="0.25">
      <c r="B232" s="106">
        <f>IF('Cello Net IO &amp; CMO MV % of NAV '!A145=0, "NA", 'Cello Net IO &amp; CMO MV % of NAV '!A145)</f>
        <v>40919</v>
      </c>
      <c r="C232" s="102">
        <f>VLOOKUP(B232, 'IOS OAS &amp; Universe Refi'!$L:$N, 3, 0)</f>
        <v>254.002396</v>
      </c>
      <c r="D232" s="111">
        <f>VLOOKUP(B232, 'Cello Net IO &amp; CMO MV % of NAV '!$A:$B, 2, 0)</f>
        <v>47.952277000000002</v>
      </c>
    </row>
    <row r="233" spans="2:4" x14ac:dyDescent="0.25">
      <c r="B233" s="106">
        <f>IF('Cello Net IO &amp; CMO MV % of NAV '!A146=0, "NA", 'Cello Net IO &amp; CMO MV % of NAV '!A146)</f>
        <v>40920</v>
      </c>
      <c r="C233" s="102">
        <f>VLOOKUP(B233, 'IOS OAS &amp; Universe Refi'!$L:$N, 3, 0)</f>
        <v>252.30360400000001</v>
      </c>
      <c r="D233" s="111">
        <f>VLOOKUP(B233, 'Cello Net IO &amp; CMO MV % of NAV '!$A:$B, 2, 0)</f>
        <v>47.368994000000001</v>
      </c>
    </row>
    <row r="234" spans="2:4" x14ac:dyDescent="0.25">
      <c r="B234" s="106">
        <f>IF('Cello Net IO &amp; CMO MV % of NAV '!A147=0, "NA", 'Cello Net IO &amp; CMO MV % of NAV '!A147)</f>
        <v>40921</v>
      </c>
      <c r="C234" s="102">
        <f>VLOOKUP(B234, 'IOS OAS &amp; Universe Refi'!$L:$N, 3, 0)</f>
        <v>318.09210200000001</v>
      </c>
      <c r="D234" s="111">
        <f>VLOOKUP(B234, 'Cello Net IO &amp; CMO MV % of NAV '!$A:$B, 2, 0)</f>
        <v>44.733929000000003</v>
      </c>
    </row>
    <row r="235" spans="2:4" x14ac:dyDescent="0.25">
      <c r="B235" s="106">
        <f>IF('Cello Net IO &amp; CMO MV % of NAV '!A148=0, "NA", 'Cello Net IO &amp; CMO MV % of NAV '!A148)</f>
        <v>40925</v>
      </c>
      <c r="C235" s="102">
        <f>VLOOKUP(B235, 'IOS OAS &amp; Universe Refi'!$L:$N, 3, 0)</f>
        <v>309.236603</v>
      </c>
      <c r="D235" s="111">
        <f>VLOOKUP(B235, 'Cello Net IO &amp; CMO MV % of NAV '!$A:$B, 2, 0)</f>
        <v>45.099341000000003</v>
      </c>
    </row>
    <row r="236" spans="2:4" x14ac:dyDescent="0.25">
      <c r="B236" s="106">
        <f>IF('Cello Net IO &amp; CMO MV % of NAV '!A149=0, "NA", 'Cello Net IO &amp; CMO MV % of NAV '!A149)</f>
        <v>40926</v>
      </c>
      <c r="C236" s="102">
        <f>VLOOKUP(B236, 'IOS OAS &amp; Universe Refi'!$L:$N, 3, 0)</f>
        <v>279.54901100000001</v>
      </c>
      <c r="D236" s="111">
        <f>VLOOKUP(B236, 'Cello Net IO &amp; CMO MV % of NAV '!$A:$B, 2, 0)</f>
        <v>44.886712000000003</v>
      </c>
    </row>
    <row r="237" spans="2:4" x14ac:dyDescent="0.25">
      <c r="B237" s="106">
        <f>IF('Cello Net IO &amp; CMO MV % of NAV '!A150=0, "NA", 'Cello Net IO &amp; CMO MV % of NAV '!A150)</f>
        <v>40927</v>
      </c>
      <c r="C237" s="102">
        <f>VLOOKUP(B237, 'IOS OAS &amp; Universe Refi'!$L:$N, 3, 0)</f>
        <v>219.23280299999999</v>
      </c>
      <c r="D237" s="111">
        <f>VLOOKUP(B237, 'Cello Net IO &amp; CMO MV % of NAV '!$A:$B, 2, 0)</f>
        <v>46.402987000000003</v>
      </c>
    </row>
    <row r="238" spans="2:4" x14ac:dyDescent="0.25">
      <c r="B238" s="106">
        <f>IF('Cello Net IO &amp; CMO MV % of NAV '!A151=0, "NA", 'Cello Net IO &amp; CMO MV % of NAV '!A151)</f>
        <v>40928</v>
      </c>
      <c r="C238" s="102">
        <f>VLOOKUP(B238, 'IOS OAS &amp; Universe Refi'!$L:$N, 3, 0)</f>
        <v>190.48629800000001</v>
      </c>
      <c r="D238" s="111">
        <f>VLOOKUP(B238, 'Cello Net IO &amp; CMO MV % of NAV '!$A:$B, 2, 0)</f>
        <v>46.888497000000001</v>
      </c>
    </row>
    <row r="239" spans="2:4" x14ac:dyDescent="0.25">
      <c r="B239" s="106">
        <f>IF('Cello Net IO &amp; CMO MV % of NAV '!A152=0, "NA", 'Cello Net IO &amp; CMO MV % of NAV '!A152)</f>
        <v>40932</v>
      </c>
      <c r="C239" s="102">
        <f>VLOOKUP(B239, 'IOS OAS &amp; Universe Refi'!$L:$N, 3, 0)</f>
        <v>207.017303</v>
      </c>
      <c r="D239" s="111">
        <f>VLOOKUP(B239, 'Cello Net IO &amp; CMO MV % of NAV '!$A:$B, 2, 0)</f>
        <v>70.951459</v>
      </c>
    </row>
    <row r="240" spans="2:4" x14ac:dyDescent="0.25">
      <c r="B240" s="106">
        <f>IF('Cello Net IO &amp; CMO MV % of NAV '!A153=0, "NA", 'Cello Net IO &amp; CMO MV % of NAV '!A153)</f>
        <v>40933</v>
      </c>
      <c r="C240" s="102">
        <f>VLOOKUP(B240, 'IOS OAS &amp; Universe Refi'!$L:$N, 3, 0)</f>
        <v>286.08599900000002</v>
      </c>
      <c r="D240" s="111">
        <f>VLOOKUP(B240, 'Cello Net IO &amp; CMO MV % of NAV '!$A:$B, 2, 0)</f>
        <v>70.552601999999993</v>
      </c>
    </row>
    <row r="241" spans="2:4" x14ac:dyDescent="0.25">
      <c r="B241" s="106">
        <f>IF('Cello Net IO &amp; CMO MV % of NAV '!A154=0, "NA", 'Cello Net IO &amp; CMO MV % of NAV '!A154)</f>
        <v>40934</v>
      </c>
      <c r="C241" s="102">
        <f>VLOOKUP(B241, 'IOS OAS &amp; Universe Refi'!$L:$N, 3, 0)</f>
        <v>377.079498</v>
      </c>
      <c r="D241" s="111">
        <f>VLOOKUP(B241, 'Cello Net IO &amp; CMO MV % of NAV '!$A:$B, 2, 0)</f>
        <v>69.566089000000005</v>
      </c>
    </row>
    <row r="242" spans="2:4" x14ac:dyDescent="0.25">
      <c r="B242" s="106">
        <f>IF('Cello Net IO &amp; CMO MV % of NAV '!A155=0, "NA", 'Cello Net IO &amp; CMO MV % of NAV '!A155)</f>
        <v>40935</v>
      </c>
      <c r="C242" s="102">
        <f>VLOOKUP(B242, 'IOS OAS &amp; Universe Refi'!$L:$N, 3, 0)</f>
        <v>404.96490499999999</v>
      </c>
      <c r="D242" s="111">
        <f>VLOOKUP(B242, 'Cello Net IO &amp; CMO MV % of NAV '!$A:$B, 2, 0)</f>
        <v>67.718387000000007</v>
      </c>
    </row>
    <row r="243" spans="2:4" x14ac:dyDescent="0.25">
      <c r="B243" s="106">
        <f>IF('Cello Net IO &amp; CMO MV % of NAV '!A156=0, "NA", 'Cello Net IO &amp; CMO MV % of NAV '!A156)</f>
        <v>40938</v>
      </c>
      <c r="C243" s="102">
        <f>VLOOKUP(B243, 'IOS OAS &amp; Universe Refi'!$L:$N, 3, 0)</f>
        <v>438.29830900000002</v>
      </c>
      <c r="D243" s="111">
        <f>VLOOKUP(B243, 'Cello Net IO &amp; CMO MV % of NAV '!$A:$B, 2, 0)</f>
        <v>62.216647999999999</v>
      </c>
    </row>
    <row r="244" spans="2:4" x14ac:dyDescent="0.25">
      <c r="B244" s="106">
        <f>IF('Cello Net IO &amp; CMO MV % of NAV '!A157=0, "NA", 'Cello Net IO &amp; CMO MV % of NAV '!A157)</f>
        <v>40939</v>
      </c>
      <c r="C244" s="102">
        <f>VLOOKUP(B244, 'IOS OAS &amp; Universe Refi'!$L:$N, 3, 0)</f>
        <v>457.81469700000002</v>
      </c>
      <c r="D244" s="111">
        <f>VLOOKUP(B244, 'Cello Net IO &amp; CMO MV % of NAV '!$A:$B, 2, 0)</f>
        <v>61.814509000000001</v>
      </c>
    </row>
    <row r="245" spans="2:4" x14ac:dyDescent="0.25">
      <c r="B245" s="106">
        <f>IF('Cello Net IO &amp; CMO MV % of NAV '!A158=0, "NA", 'Cello Net IO &amp; CMO MV % of NAV '!A158)</f>
        <v>40940</v>
      </c>
      <c r="C245" s="102">
        <f>VLOOKUP(B245, 'IOS OAS &amp; Universe Refi'!$L:$N, 3, 0)</f>
        <v>466.91738900000001</v>
      </c>
      <c r="D245" s="111">
        <f>VLOOKUP(B245, 'Cello Net IO &amp; CMO MV % of NAV '!$A:$B, 2, 0)</f>
        <v>46.123621</v>
      </c>
    </row>
    <row r="246" spans="2:4" x14ac:dyDescent="0.25">
      <c r="B246" s="106">
        <f>IF('Cello Net IO &amp; CMO MV % of NAV '!A159=0, "NA", 'Cello Net IO &amp; CMO MV % of NAV '!A159)</f>
        <v>40941</v>
      </c>
      <c r="C246" s="102">
        <f>VLOOKUP(B246, 'IOS OAS &amp; Universe Refi'!$L:$N, 3, 0)</f>
        <v>490.40579200000002</v>
      </c>
      <c r="D246" s="111">
        <f>VLOOKUP(B246, 'Cello Net IO &amp; CMO MV % of NAV '!$A:$B, 2, 0)</f>
        <v>52.180911999999999</v>
      </c>
    </row>
    <row r="247" spans="2:4" x14ac:dyDescent="0.25">
      <c r="B247" s="106">
        <f>IF('Cello Net IO &amp; CMO MV % of NAV '!A160=0, "NA", 'Cello Net IO &amp; CMO MV % of NAV '!A160)</f>
        <v>40942</v>
      </c>
      <c r="C247" s="102">
        <f>VLOOKUP(B247, 'IOS OAS &amp; Universe Refi'!$L:$N, 3, 0)</f>
        <v>365.53659099999999</v>
      </c>
      <c r="D247" s="111">
        <f>VLOOKUP(B247, 'Cello Net IO &amp; CMO MV % of NAV '!$A:$B, 2, 0)</f>
        <v>58.518185000000003</v>
      </c>
    </row>
    <row r="248" spans="2:4" x14ac:dyDescent="0.25">
      <c r="B248" s="106">
        <f>IF('Cello Net IO &amp; CMO MV % of NAV '!A161=0, "NA", 'Cello Net IO &amp; CMO MV % of NAV '!A161)</f>
        <v>40945</v>
      </c>
      <c r="C248" s="102">
        <f>VLOOKUP(B248, 'IOS OAS &amp; Universe Refi'!$L:$N, 3, 0)</f>
        <v>383.16290299999997</v>
      </c>
      <c r="D248" s="111">
        <f>VLOOKUP(B248, 'Cello Net IO &amp; CMO MV % of NAV '!$A:$B, 2, 0)</f>
        <v>57.078631000000001</v>
      </c>
    </row>
    <row r="249" spans="2:4" x14ac:dyDescent="0.25">
      <c r="B249" s="106">
        <f>IF('Cello Net IO &amp; CMO MV % of NAV '!A162=0, "NA", 'Cello Net IO &amp; CMO MV % of NAV '!A162)</f>
        <v>40946</v>
      </c>
      <c r="C249" s="102">
        <f>VLOOKUP(B249, 'IOS OAS &amp; Universe Refi'!$L:$N, 3, 0)</f>
        <v>319.17748999999998</v>
      </c>
      <c r="D249" s="111">
        <f>VLOOKUP(B249, 'Cello Net IO &amp; CMO MV % of NAV '!$A:$B, 2, 0)</f>
        <v>57.515120000000003</v>
      </c>
    </row>
    <row r="250" spans="2:4" x14ac:dyDescent="0.25">
      <c r="B250" s="106">
        <f>IF('Cello Net IO &amp; CMO MV % of NAV '!A163=0, "NA", 'Cello Net IO &amp; CMO MV % of NAV '!A163)</f>
        <v>40947</v>
      </c>
      <c r="C250" s="102">
        <f>VLOOKUP(B250, 'IOS OAS &amp; Universe Refi'!$L:$N, 3, 0)</f>
        <v>313.64639299999999</v>
      </c>
      <c r="D250" s="111">
        <f>VLOOKUP(B250, 'Cello Net IO &amp; CMO MV % of NAV '!$A:$B, 2, 0)</f>
        <v>55.226869000000001</v>
      </c>
    </row>
    <row r="251" spans="2:4" x14ac:dyDescent="0.25">
      <c r="B251" s="106">
        <f>IF('Cello Net IO &amp; CMO MV % of NAV '!A164=0, "NA", 'Cello Net IO &amp; CMO MV % of NAV '!A164)</f>
        <v>40948</v>
      </c>
      <c r="C251" s="102">
        <f>VLOOKUP(B251, 'IOS OAS &amp; Universe Refi'!$L:$N, 3, 0)</f>
        <v>259.65728799999999</v>
      </c>
      <c r="D251" s="111">
        <f>VLOOKUP(B251, 'Cello Net IO &amp; CMO MV % of NAV '!$A:$B, 2, 0)</f>
        <v>58.595044000000001</v>
      </c>
    </row>
    <row r="252" spans="2:4" x14ac:dyDescent="0.25">
      <c r="B252" s="106">
        <f>IF('Cello Net IO &amp; CMO MV % of NAV '!A165=0, "NA", 'Cello Net IO &amp; CMO MV % of NAV '!A165)</f>
        <v>40949</v>
      </c>
      <c r="C252" s="102">
        <f>VLOOKUP(B252, 'IOS OAS &amp; Universe Refi'!$L:$N, 3, 0)</f>
        <v>297.07180799999998</v>
      </c>
      <c r="D252" s="111">
        <f>VLOOKUP(B252, 'Cello Net IO &amp; CMO MV % of NAV '!$A:$B, 2, 0)</f>
        <v>55.330618999999999</v>
      </c>
    </row>
    <row r="253" spans="2:4" x14ac:dyDescent="0.25">
      <c r="B253" s="106">
        <f>IF('Cello Net IO &amp; CMO MV % of NAV '!A166=0, "NA", 'Cello Net IO &amp; CMO MV % of NAV '!A166)</f>
        <v>40952</v>
      </c>
      <c r="C253" s="102">
        <f>VLOOKUP(B253, 'IOS OAS &amp; Universe Refi'!$L:$N, 3, 0)</f>
        <v>247.52720600000001</v>
      </c>
      <c r="D253" s="111">
        <f>VLOOKUP(B253, 'Cello Net IO &amp; CMO MV % of NAV '!$A:$B, 2, 0)</f>
        <v>55.119658999999999</v>
      </c>
    </row>
    <row r="254" spans="2:4" x14ac:dyDescent="0.25">
      <c r="B254" s="106">
        <f>IF('Cello Net IO &amp; CMO MV % of NAV '!A167=0, "NA", 'Cello Net IO &amp; CMO MV % of NAV '!A167)</f>
        <v>40953</v>
      </c>
      <c r="C254" s="102">
        <f>VLOOKUP(B254, 'IOS OAS &amp; Universe Refi'!$L:$N, 3, 0)</f>
        <v>286.90188599999999</v>
      </c>
      <c r="D254" s="111">
        <f>VLOOKUP(B254, 'Cello Net IO &amp; CMO MV % of NAV '!$A:$B, 2, 0)</f>
        <v>56.159337999999998</v>
      </c>
    </row>
    <row r="255" spans="2:4" x14ac:dyDescent="0.25">
      <c r="B255" s="106">
        <f>IF('Cello Net IO &amp; CMO MV % of NAV '!A168=0, "NA", 'Cello Net IO &amp; CMO MV % of NAV '!A168)</f>
        <v>40954</v>
      </c>
      <c r="C255" s="102">
        <f>VLOOKUP(B255, 'IOS OAS &amp; Universe Refi'!$L:$N, 3, 0)</f>
        <v>306.90368699999999</v>
      </c>
      <c r="D255" s="111">
        <f>VLOOKUP(B255, 'Cello Net IO &amp; CMO MV % of NAV '!$A:$B, 2, 0)</f>
        <v>57.536326000000003</v>
      </c>
    </row>
    <row r="256" spans="2:4" x14ac:dyDescent="0.25">
      <c r="B256" s="106">
        <f>IF('Cello Net IO &amp; CMO MV % of NAV '!A169=0, "NA", 'Cello Net IO &amp; CMO MV % of NAV '!A169)</f>
        <v>40955</v>
      </c>
      <c r="C256" s="102">
        <f>VLOOKUP(B256, 'IOS OAS &amp; Universe Refi'!$L:$N, 3, 0)</f>
        <v>238.676804</v>
      </c>
      <c r="D256" s="111">
        <f>VLOOKUP(B256, 'Cello Net IO &amp; CMO MV % of NAV '!$A:$B, 2, 0)</f>
        <v>59.121251000000001</v>
      </c>
    </row>
    <row r="257" spans="2:4" x14ac:dyDescent="0.25">
      <c r="B257" s="106">
        <f>IF('Cello Net IO &amp; CMO MV % of NAV '!A170=0, "NA", 'Cello Net IO &amp; CMO MV % of NAV '!A170)</f>
        <v>40956</v>
      </c>
      <c r="C257" s="102">
        <f>VLOOKUP(B257, 'IOS OAS &amp; Universe Refi'!$L:$N, 3, 0)</f>
        <v>227.82620199999999</v>
      </c>
      <c r="D257" s="111">
        <f>VLOOKUP(B257, 'Cello Net IO &amp; CMO MV % of NAV '!$A:$B, 2, 0)</f>
        <v>60.795231999999999</v>
      </c>
    </row>
    <row r="258" spans="2:4" x14ac:dyDescent="0.25">
      <c r="B258" s="106">
        <f>IF('Cello Net IO &amp; CMO MV % of NAV '!A171=0, "NA", 'Cello Net IO &amp; CMO MV % of NAV '!A171)</f>
        <v>40960</v>
      </c>
      <c r="C258" s="102">
        <f>VLOOKUP(B258, 'IOS OAS &amp; Universe Refi'!$L:$N, 3, 0)</f>
        <v>201.929596</v>
      </c>
      <c r="D258" s="111">
        <f>VLOOKUP(B258, 'Cello Net IO &amp; CMO MV % of NAV '!$A:$B, 2, 0)</f>
        <v>61.859945000000003</v>
      </c>
    </row>
    <row r="259" spans="2:4" x14ac:dyDescent="0.25">
      <c r="B259" s="106">
        <f>IF('Cello Net IO &amp; CMO MV % of NAV '!A172=0, "NA", 'Cello Net IO &amp; CMO MV % of NAV '!A172)</f>
        <v>40961</v>
      </c>
      <c r="C259" s="102">
        <f>VLOOKUP(B259, 'IOS OAS &amp; Universe Refi'!$L:$N, 3, 0)</f>
        <v>242.471802</v>
      </c>
      <c r="D259" s="111">
        <f>VLOOKUP(B259, 'Cello Net IO &amp; CMO MV % of NAV '!$A:$B, 2, 0)</f>
        <v>60.227741000000002</v>
      </c>
    </row>
    <row r="260" spans="2:4" x14ac:dyDescent="0.25">
      <c r="B260" s="106">
        <f>IF('Cello Net IO &amp; CMO MV % of NAV '!A173=0, "NA", 'Cello Net IO &amp; CMO MV % of NAV '!A173)</f>
        <v>40962</v>
      </c>
      <c r="C260" s="102">
        <f>VLOOKUP(B260, 'IOS OAS &amp; Universe Refi'!$L:$N, 3, 0)</f>
        <v>240.480896</v>
      </c>
      <c r="D260" s="111">
        <f>VLOOKUP(B260, 'Cello Net IO &amp; CMO MV % of NAV '!$A:$B, 2, 0)</f>
        <v>58.161706000000002</v>
      </c>
    </row>
    <row r="261" spans="2:4" x14ac:dyDescent="0.25">
      <c r="B261" s="106">
        <f>IF('Cello Net IO &amp; CMO MV % of NAV '!A174=0, "NA", 'Cello Net IO &amp; CMO MV % of NAV '!A174)</f>
        <v>40963</v>
      </c>
      <c r="C261" s="102">
        <f>VLOOKUP(B261, 'IOS OAS &amp; Universe Refi'!$L:$N, 3, 0)</f>
        <v>223.970901</v>
      </c>
      <c r="D261" s="111">
        <f>VLOOKUP(B261, 'Cello Net IO &amp; CMO MV % of NAV '!$A:$B, 2, 0)</f>
        <v>57.420594999999999</v>
      </c>
    </row>
    <row r="262" spans="2:4" x14ac:dyDescent="0.25">
      <c r="B262" s="106">
        <f>IF('Cello Net IO &amp; CMO MV % of NAV '!A175=0, "NA", 'Cello Net IO &amp; CMO MV % of NAV '!A175)</f>
        <v>40966</v>
      </c>
      <c r="C262" s="102">
        <f>VLOOKUP(B262, 'IOS OAS &amp; Universe Refi'!$L:$N, 3, 0)</f>
        <v>236.057602</v>
      </c>
      <c r="D262" s="111">
        <f>VLOOKUP(B262, 'Cello Net IO &amp; CMO MV % of NAV '!$A:$B, 2, 0)</f>
        <v>56.376890000000003</v>
      </c>
    </row>
    <row r="263" spans="2:4" x14ac:dyDescent="0.25">
      <c r="B263" s="106">
        <f>IF('Cello Net IO &amp; CMO MV % of NAV '!A176=0, "NA", 'Cello Net IO &amp; CMO MV % of NAV '!A176)</f>
        <v>40967</v>
      </c>
      <c r="C263" s="102">
        <f>VLOOKUP(B263, 'IOS OAS &amp; Universe Refi'!$L:$N, 3, 0)</f>
        <v>220.4785</v>
      </c>
      <c r="D263" s="111">
        <f>VLOOKUP(B263, 'Cello Net IO &amp; CMO MV % of NAV '!$A:$B, 2, 0)</f>
        <v>55.649833000000001</v>
      </c>
    </row>
    <row r="264" spans="2:4" x14ac:dyDescent="0.25">
      <c r="B264" s="106">
        <f>IF('Cello Net IO &amp; CMO MV % of NAV '!A177=0, "NA", 'Cello Net IO &amp; CMO MV % of NAV '!A177)</f>
        <v>40968</v>
      </c>
      <c r="C264" s="102">
        <f>VLOOKUP(B264, 'IOS OAS &amp; Universe Refi'!$L:$N, 3, 0)</f>
        <v>162.42820699999999</v>
      </c>
      <c r="D264" s="111">
        <f>VLOOKUP(B264, 'Cello Net IO &amp; CMO MV % of NAV '!$A:$B, 2, 0)</f>
        <v>56.767622000000003</v>
      </c>
    </row>
    <row r="265" spans="2:4" x14ac:dyDescent="0.25">
      <c r="B265" s="106">
        <f>IF('Cello Net IO &amp; CMO MV % of NAV '!A178=0, "NA", 'Cello Net IO &amp; CMO MV % of NAV '!A178)</f>
        <v>40969</v>
      </c>
      <c r="C265" s="102">
        <f>VLOOKUP(B265, 'IOS OAS &amp; Universe Refi'!$L:$N, 3, 0)</f>
        <v>129.48699999999999</v>
      </c>
      <c r="D265" s="111">
        <f>VLOOKUP(B265, 'Cello Net IO &amp; CMO MV % of NAV '!$A:$B, 2, 0)</f>
        <v>60.652569</v>
      </c>
    </row>
    <row r="266" spans="2:4" x14ac:dyDescent="0.25">
      <c r="B266" s="106">
        <f>IF('Cello Net IO &amp; CMO MV % of NAV '!A179=0, "NA", 'Cello Net IO &amp; CMO MV % of NAV '!A179)</f>
        <v>40970</v>
      </c>
      <c r="C266" s="102">
        <f>VLOOKUP(B266, 'IOS OAS &amp; Universe Refi'!$L:$N, 3, 0)</f>
        <v>160.42860400000001</v>
      </c>
      <c r="D266" s="111">
        <f>VLOOKUP(B266, 'Cello Net IO &amp; CMO MV % of NAV '!$A:$B, 2, 0)</f>
        <v>59.964593000000001</v>
      </c>
    </row>
    <row r="267" spans="2:4" x14ac:dyDescent="0.25">
      <c r="B267" s="106">
        <f>IF('Cello Net IO &amp; CMO MV % of NAV '!A180=0, "NA", 'Cello Net IO &amp; CMO MV % of NAV '!A180)</f>
        <v>40973</v>
      </c>
      <c r="C267" s="102">
        <f>VLOOKUP(B267, 'IOS OAS &amp; Universe Refi'!$L:$N, 3, 0)</f>
        <v>145.221802</v>
      </c>
      <c r="D267" s="111">
        <f>VLOOKUP(B267, 'Cello Net IO &amp; CMO MV % of NAV '!$A:$B, 2, 0)</f>
        <v>60.692087000000001</v>
      </c>
    </row>
    <row r="268" spans="2:4" x14ac:dyDescent="0.25">
      <c r="B268" s="106">
        <f>IF('Cello Net IO &amp; CMO MV % of NAV '!A181=0, "NA", 'Cello Net IO &amp; CMO MV % of NAV '!A181)</f>
        <v>40974</v>
      </c>
      <c r="C268" s="102">
        <f>VLOOKUP(B268, 'IOS OAS &amp; Universe Refi'!$L:$N, 3, 0)</f>
        <v>163.85519400000001</v>
      </c>
      <c r="D268" s="111">
        <f>VLOOKUP(B268, 'Cello Net IO &amp; CMO MV % of NAV '!$A:$B, 2, 0)</f>
        <v>60.162610999999998</v>
      </c>
    </row>
    <row r="269" spans="2:4" x14ac:dyDescent="0.25">
      <c r="B269" s="106">
        <f>IF('Cello Net IO &amp; CMO MV % of NAV '!A182=0, "NA", 'Cello Net IO &amp; CMO MV % of NAV '!A182)</f>
        <v>40975</v>
      </c>
      <c r="C269" s="102">
        <f>VLOOKUP(B269, 'IOS OAS &amp; Universe Refi'!$L:$N, 3, 0)</f>
        <v>169.16520700000001</v>
      </c>
      <c r="D269" s="111">
        <f>VLOOKUP(B269, 'Cello Net IO &amp; CMO MV % of NAV '!$A:$B, 2, 0)</f>
        <v>62.525913000000003</v>
      </c>
    </row>
    <row r="270" spans="2:4" x14ac:dyDescent="0.25">
      <c r="B270" s="106">
        <f>IF('Cello Net IO &amp; CMO MV % of NAV '!A183=0, "NA", 'Cello Net IO &amp; CMO MV % of NAV '!A183)</f>
        <v>40976</v>
      </c>
      <c r="C270" s="102">
        <f>VLOOKUP(B270, 'IOS OAS &amp; Universe Refi'!$L:$N, 3, 0)</f>
        <v>170.226303</v>
      </c>
      <c r="D270" s="111">
        <f>VLOOKUP(B270, 'Cello Net IO &amp; CMO MV % of NAV '!$A:$B, 2, 0)</f>
        <v>64.337980999999999</v>
      </c>
    </row>
    <row r="271" spans="2:4" x14ac:dyDescent="0.25">
      <c r="B271" s="106">
        <f>IF('Cello Net IO &amp; CMO MV % of NAV '!A184=0, "NA", 'Cello Net IO &amp; CMO MV % of NAV '!A184)</f>
        <v>40977</v>
      </c>
      <c r="C271" s="102">
        <f>VLOOKUP(B271, 'IOS OAS &amp; Universe Refi'!$L:$N, 3, 0)</f>
        <v>154.49949599999999</v>
      </c>
      <c r="D271" s="111">
        <f>VLOOKUP(B271, 'Cello Net IO &amp; CMO MV % of NAV '!$A:$B, 2, 0)</f>
        <v>61.560454</v>
      </c>
    </row>
    <row r="272" spans="2:4" x14ac:dyDescent="0.25">
      <c r="B272" s="106">
        <f>IF('Cello Net IO &amp; CMO MV % of NAV '!A185=0, "NA", 'Cello Net IO &amp; CMO MV % of NAV '!A185)</f>
        <v>40980</v>
      </c>
      <c r="C272" s="102">
        <f>VLOOKUP(B272, 'IOS OAS &amp; Universe Refi'!$L:$N, 3, 0)</f>
        <v>167.63699299999999</v>
      </c>
      <c r="D272" s="111">
        <f>VLOOKUP(B272, 'Cello Net IO &amp; CMO MV % of NAV '!$A:$B, 2, 0)</f>
        <v>64.460652999999994</v>
      </c>
    </row>
    <row r="273" spans="2:4" x14ac:dyDescent="0.25">
      <c r="B273" s="106">
        <f>IF('Cello Net IO &amp; CMO MV % of NAV '!A186=0, "NA", 'Cello Net IO &amp; CMO MV % of NAV '!A186)</f>
        <v>40981</v>
      </c>
      <c r="C273" s="102">
        <f>VLOOKUP(B273, 'IOS OAS &amp; Universe Refi'!$L:$N, 3, 0)</f>
        <v>125.08719600000001</v>
      </c>
      <c r="D273" s="111">
        <f>VLOOKUP(B273, 'Cello Net IO &amp; CMO MV % of NAV '!$A:$B, 2, 0)</f>
        <v>66.110491999999994</v>
      </c>
    </row>
    <row r="274" spans="2:4" x14ac:dyDescent="0.25">
      <c r="B274" s="106">
        <f>IF('Cello Net IO &amp; CMO MV % of NAV '!A187=0, "NA", 'Cello Net IO &amp; CMO MV % of NAV '!A187)</f>
        <v>40982</v>
      </c>
      <c r="C274" s="102">
        <f>VLOOKUP(B274, 'IOS OAS &amp; Universe Refi'!$L:$N, 3, 0)</f>
        <v>56.842799999999997</v>
      </c>
      <c r="D274" s="111">
        <f>VLOOKUP(B274, 'Cello Net IO &amp; CMO MV % of NAV '!$A:$B, 2, 0)</f>
        <v>68.529968999999994</v>
      </c>
    </row>
    <row r="275" spans="2:4" x14ac:dyDescent="0.25">
      <c r="B275" s="106">
        <f>IF('Cello Net IO &amp; CMO MV % of NAV '!A188=0, "NA", 'Cello Net IO &amp; CMO MV % of NAV '!A188)</f>
        <v>40983</v>
      </c>
      <c r="C275" s="102">
        <f>VLOOKUP(B275, 'IOS OAS &amp; Universe Refi'!$L:$N, 3, 0)</f>
        <v>71.837303000000006</v>
      </c>
      <c r="D275" s="111">
        <f>VLOOKUP(B275, 'Cello Net IO &amp; CMO MV % of NAV '!$A:$B, 2, 0)</f>
        <v>69.743404999999996</v>
      </c>
    </row>
    <row r="276" spans="2:4" x14ac:dyDescent="0.25">
      <c r="B276" s="106">
        <f>IF('Cello Net IO &amp; CMO MV % of NAV '!A189=0, "NA", 'Cello Net IO &amp; CMO MV % of NAV '!A189)</f>
        <v>40984</v>
      </c>
      <c r="C276" s="102">
        <f>VLOOKUP(B276, 'IOS OAS &amp; Universe Refi'!$L:$N, 3, 0)</f>
        <v>60.188400000000001</v>
      </c>
      <c r="D276" s="111">
        <f>VLOOKUP(B276, 'Cello Net IO &amp; CMO MV % of NAV '!$A:$B, 2, 0)</f>
        <v>68.946872999999997</v>
      </c>
    </row>
    <row r="277" spans="2:4" x14ac:dyDescent="0.25">
      <c r="B277" s="106">
        <f>IF('Cello Net IO &amp; CMO MV % of NAV '!A190=0, "NA", 'Cello Net IO &amp; CMO MV % of NAV '!A190)</f>
        <v>40987</v>
      </c>
      <c r="C277" s="102">
        <f>VLOOKUP(B277, 'IOS OAS &amp; Universe Refi'!$L:$N, 3, 0)</f>
        <v>-4.1496000000000004</v>
      </c>
      <c r="D277" s="111">
        <f>VLOOKUP(B277, 'Cello Net IO &amp; CMO MV % of NAV '!$A:$B, 2, 0)</f>
        <v>67.960976000000002</v>
      </c>
    </row>
    <row r="278" spans="2:4" x14ac:dyDescent="0.25">
      <c r="B278" s="106">
        <f>IF('Cello Net IO &amp; CMO MV % of NAV '!A191=0, "NA", 'Cello Net IO &amp; CMO MV % of NAV '!A191)</f>
        <v>40988</v>
      </c>
      <c r="C278" s="102">
        <f>VLOOKUP(B278, 'IOS OAS &amp; Universe Refi'!$L:$N, 3, 0)</f>
        <v>-16.381001000000001</v>
      </c>
      <c r="D278" s="111">
        <f>VLOOKUP(B278, 'Cello Net IO &amp; CMO MV % of NAV '!$A:$B, 2, 0)</f>
        <v>66.987492000000003</v>
      </c>
    </row>
    <row r="279" spans="2:4" x14ac:dyDescent="0.25">
      <c r="B279" s="106">
        <f>IF('Cello Net IO &amp; CMO MV % of NAV '!A192=0, "NA", 'Cello Net IO &amp; CMO MV % of NAV '!A192)</f>
        <v>40989</v>
      </c>
      <c r="C279" s="102">
        <f>VLOOKUP(B279, 'IOS OAS &amp; Universe Refi'!$L:$N, 3, 0)</f>
        <v>15.536</v>
      </c>
      <c r="D279" s="111">
        <f>VLOOKUP(B279, 'Cello Net IO &amp; CMO MV % of NAV '!$A:$B, 2, 0)</f>
        <v>67.125968999999998</v>
      </c>
    </row>
    <row r="280" spans="2:4" x14ac:dyDescent="0.25">
      <c r="B280" s="106">
        <f>IF('Cello Net IO &amp; CMO MV % of NAV '!A193=0, "NA", 'Cello Net IO &amp; CMO MV % of NAV '!A193)</f>
        <v>40990</v>
      </c>
      <c r="C280" s="102">
        <f>VLOOKUP(B280, 'IOS OAS &amp; Universe Refi'!$L:$N, 3, 0)</f>
        <v>15.0131</v>
      </c>
      <c r="D280" s="111">
        <f>VLOOKUP(B280, 'Cello Net IO &amp; CMO MV % of NAV '!$A:$B, 2, 0)</f>
        <v>69.279630999999995</v>
      </c>
    </row>
    <row r="281" spans="2:4" x14ac:dyDescent="0.25">
      <c r="B281" s="106">
        <f>IF('Cello Net IO &amp; CMO MV % of NAV '!A194=0, "NA", 'Cello Net IO &amp; CMO MV % of NAV '!A194)</f>
        <v>40991</v>
      </c>
      <c r="C281" s="102">
        <f>VLOOKUP(B281, 'IOS OAS &amp; Universe Refi'!$L:$N, 3, 0)</f>
        <v>16.662399000000001</v>
      </c>
      <c r="D281" s="111">
        <f>VLOOKUP(B281, 'Cello Net IO &amp; CMO MV % of NAV '!$A:$B, 2, 0)</f>
        <v>68.648543000000004</v>
      </c>
    </row>
    <row r="282" spans="2:4" x14ac:dyDescent="0.25">
      <c r="B282" s="106">
        <f>IF('Cello Net IO &amp; CMO MV % of NAV '!A195=0, "NA", 'Cello Net IO &amp; CMO MV % of NAV '!A195)</f>
        <v>40994</v>
      </c>
      <c r="C282" s="102">
        <f>VLOOKUP(B282, 'IOS OAS &amp; Universe Refi'!$L:$N, 3, 0)</f>
        <v>19.258400000000002</v>
      </c>
      <c r="D282" s="111">
        <f>VLOOKUP(B282, 'Cello Net IO &amp; CMO MV % of NAV '!$A:$B, 2, 0)</f>
        <v>68.312262000000004</v>
      </c>
    </row>
    <row r="283" spans="2:4" x14ac:dyDescent="0.25">
      <c r="B283" s="106">
        <f>IF('Cello Net IO &amp; CMO MV % of NAV '!A196=0, "NA", 'Cello Net IO &amp; CMO MV % of NAV '!A196)</f>
        <v>40995</v>
      </c>
      <c r="C283" s="102">
        <f>VLOOKUP(B283, 'IOS OAS &amp; Universe Refi'!$L:$N, 3, 0)</f>
        <v>57.465302000000001</v>
      </c>
      <c r="D283" s="111">
        <f>VLOOKUP(B283, 'Cello Net IO &amp; CMO MV % of NAV '!$A:$B, 2, 0)</f>
        <v>68.242609000000002</v>
      </c>
    </row>
    <row r="284" spans="2:4" x14ac:dyDescent="0.25">
      <c r="B284" s="106">
        <f>IF('Cello Net IO &amp; CMO MV % of NAV '!A197=0, "NA", 'Cello Net IO &amp; CMO MV % of NAV '!A197)</f>
        <v>40996</v>
      </c>
      <c r="C284" s="102">
        <f>VLOOKUP(B284, 'IOS OAS &amp; Universe Refi'!$L:$N, 3, 0)</f>
        <v>47.925700999999997</v>
      </c>
      <c r="D284" s="111">
        <f>VLOOKUP(B284, 'Cello Net IO &amp; CMO MV % of NAV '!$A:$B, 2, 0)</f>
        <v>68.374105</v>
      </c>
    </row>
    <row r="285" spans="2:4" x14ac:dyDescent="0.25">
      <c r="B285" s="106">
        <f>IF('Cello Net IO &amp; CMO MV % of NAV '!A198=0, "NA", 'Cello Net IO &amp; CMO MV % of NAV '!A198)</f>
        <v>40997</v>
      </c>
      <c r="C285" s="102">
        <f>VLOOKUP(B285, 'IOS OAS &amp; Universe Refi'!$L:$N, 3, 0)</f>
        <v>63.045898000000001</v>
      </c>
      <c r="D285" s="111">
        <f>VLOOKUP(B285, 'Cello Net IO &amp; CMO MV % of NAV '!$A:$B, 2, 0)</f>
        <v>67.886655000000005</v>
      </c>
    </row>
    <row r="286" spans="2:4" x14ac:dyDescent="0.25">
      <c r="B286" s="106">
        <f>IF('Cello Net IO &amp; CMO MV % of NAV '!A199=0, "NA", 'Cello Net IO &amp; CMO MV % of NAV '!A199)</f>
        <v>40998</v>
      </c>
      <c r="C286" s="102">
        <f>VLOOKUP(B286, 'IOS OAS &amp; Universe Refi'!$L:$N, 3, 0)</f>
        <v>21.704599000000002</v>
      </c>
      <c r="D286" s="111">
        <f>VLOOKUP(B286, 'Cello Net IO &amp; CMO MV % of NAV '!$A:$B, 2, 0)</f>
        <v>67.350111999999996</v>
      </c>
    </row>
    <row r="287" spans="2:4" x14ac:dyDescent="0.25">
      <c r="B287" s="106">
        <f>IF('Cello Net IO &amp; CMO MV % of NAV '!A200=0, "NA", 'Cello Net IO &amp; CMO MV % of NAV '!A200)</f>
        <v>41001</v>
      </c>
      <c r="C287" s="102">
        <f>VLOOKUP(B287, 'IOS OAS &amp; Universe Refi'!$L:$N, 3, 0)</f>
        <v>26.460999999999999</v>
      </c>
      <c r="D287" s="111">
        <f>VLOOKUP(B287, 'Cello Net IO &amp; CMO MV % of NAV '!$A:$B, 2, 0)</f>
        <v>62.182231999999999</v>
      </c>
    </row>
    <row r="288" spans="2:4" x14ac:dyDescent="0.25">
      <c r="B288" s="106">
        <f>IF('Cello Net IO &amp; CMO MV % of NAV '!A201=0, "NA", 'Cello Net IO &amp; CMO MV % of NAV '!A201)</f>
        <v>41002</v>
      </c>
      <c r="C288" s="102">
        <f>VLOOKUP(B288, 'IOS OAS &amp; Universe Refi'!$L:$N, 3, 0)</f>
        <v>-25.407800999999999</v>
      </c>
      <c r="D288" s="111">
        <f>VLOOKUP(B288, 'Cello Net IO &amp; CMO MV % of NAV '!$A:$B, 2, 0)</f>
        <v>56.662601000000002</v>
      </c>
    </row>
    <row r="289" spans="2:4" x14ac:dyDescent="0.25">
      <c r="B289" s="106">
        <f>IF('Cello Net IO &amp; CMO MV % of NAV '!A202=0, "NA", 'Cello Net IO &amp; CMO MV % of NAV '!A202)</f>
        <v>41003</v>
      </c>
      <c r="C289" s="102">
        <f>VLOOKUP(B289, 'IOS OAS &amp; Universe Refi'!$L:$N, 3, 0)</f>
        <v>-9.9998000000000005</v>
      </c>
      <c r="D289" s="111">
        <f>VLOOKUP(B289, 'Cello Net IO &amp; CMO MV % of NAV '!$A:$B, 2, 0)</f>
        <v>55.886257000000001</v>
      </c>
    </row>
    <row r="290" spans="2:4" x14ac:dyDescent="0.25">
      <c r="B290" s="106">
        <f>IF('Cello Net IO &amp; CMO MV % of NAV '!A203=0, "NA", 'Cello Net IO &amp; CMO MV % of NAV '!A203)</f>
        <v>41004</v>
      </c>
      <c r="C290" s="102">
        <f>VLOOKUP(B290, 'IOS OAS &amp; Universe Refi'!$L:$N, 3, 0)</f>
        <v>13.196199999999999</v>
      </c>
      <c r="D290" s="111">
        <f>VLOOKUP(B290, 'Cello Net IO &amp; CMO MV % of NAV '!$A:$B, 2, 0)</f>
        <v>61.324660000000002</v>
      </c>
    </row>
    <row r="291" spans="2:4" x14ac:dyDescent="0.25">
      <c r="B291" s="106">
        <f>IF('Cello Net IO &amp; CMO MV % of NAV '!A204=0, "NA", 'Cello Net IO &amp; CMO MV % of NAV '!A204)</f>
        <v>41005</v>
      </c>
      <c r="C291" s="102">
        <f>VLOOKUP(B291, 'IOS OAS &amp; Universe Refi'!$L:$N, 3, 0)</f>
        <v>268.24160799999999</v>
      </c>
      <c r="D291" s="111">
        <f>VLOOKUP(B291, 'Cello Net IO &amp; CMO MV % of NAV '!$A:$B, 2, 0)</f>
        <v>59.069609999999997</v>
      </c>
    </row>
    <row r="292" spans="2:4" x14ac:dyDescent="0.25">
      <c r="B292" s="106">
        <f>IF('Cello Net IO &amp; CMO MV % of NAV '!A205=0, "NA", 'Cello Net IO &amp; CMO MV % of NAV '!A205)</f>
        <v>41008</v>
      </c>
      <c r="C292" s="102">
        <f>VLOOKUP(B292, 'IOS OAS &amp; Universe Refi'!$L:$N, 3, 0)</f>
        <v>65.207297999999994</v>
      </c>
      <c r="D292" s="111">
        <f>VLOOKUP(B292, 'Cello Net IO &amp; CMO MV % of NAV '!$A:$B, 2, 0)</f>
        <v>60.045577000000002</v>
      </c>
    </row>
    <row r="293" spans="2:4" x14ac:dyDescent="0.25">
      <c r="B293" s="106">
        <f>IF('Cello Net IO &amp; CMO MV % of NAV '!A206=0, "NA", 'Cello Net IO &amp; CMO MV % of NAV '!A206)</f>
        <v>41009</v>
      </c>
      <c r="C293" s="102">
        <f>VLOOKUP(B293, 'IOS OAS &amp; Universe Refi'!$L:$N, 3, 0)</f>
        <v>86.164398000000006</v>
      </c>
      <c r="D293" s="111">
        <f>VLOOKUP(B293, 'Cello Net IO &amp; CMO MV % of NAV '!$A:$B, 2, 0)</f>
        <v>62.440286</v>
      </c>
    </row>
    <row r="294" spans="2:4" x14ac:dyDescent="0.25">
      <c r="B294" s="106">
        <f>IF('Cello Net IO &amp; CMO MV % of NAV '!A207=0, "NA", 'Cello Net IO &amp; CMO MV % of NAV '!A207)</f>
        <v>41010</v>
      </c>
      <c r="C294" s="102">
        <f>VLOOKUP(B294, 'IOS OAS &amp; Universe Refi'!$L:$N, 3, 0)</f>
        <v>81.158896999999996</v>
      </c>
      <c r="D294" s="111">
        <f>VLOOKUP(B294, 'Cello Net IO &amp; CMO MV % of NAV '!$A:$B, 2, 0)</f>
        <v>62.979422999999997</v>
      </c>
    </row>
    <row r="295" spans="2:4" x14ac:dyDescent="0.25">
      <c r="B295" s="106">
        <f>IF('Cello Net IO &amp; CMO MV % of NAV '!A208=0, "NA", 'Cello Net IO &amp; CMO MV % of NAV '!A208)</f>
        <v>41011</v>
      </c>
      <c r="C295" s="102">
        <f>VLOOKUP(B295, 'IOS OAS &amp; Universe Refi'!$L:$N, 3, 0)</f>
        <v>80.005095999999995</v>
      </c>
      <c r="D295" s="111">
        <f>VLOOKUP(B295, 'Cello Net IO &amp; CMO MV % of NAV '!$A:$B, 2, 0)</f>
        <v>64.892904000000001</v>
      </c>
    </row>
    <row r="296" spans="2:4" x14ac:dyDescent="0.25">
      <c r="B296" s="106">
        <f>IF('Cello Net IO &amp; CMO MV % of NAV '!A209=0, "NA", 'Cello Net IO &amp; CMO MV % of NAV '!A209)</f>
        <v>41012</v>
      </c>
      <c r="C296" s="102">
        <f>VLOOKUP(B296, 'IOS OAS &amp; Universe Refi'!$L:$N, 3, 0)</f>
        <v>102.285202</v>
      </c>
      <c r="D296" s="111">
        <f>VLOOKUP(B296, 'Cello Net IO &amp; CMO MV % of NAV '!$A:$B, 2, 0)</f>
        <v>65.725132000000002</v>
      </c>
    </row>
    <row r="297" spans="2:4" x14ac:dyDescent="0.25">
      <c r="B297" s="106">
        <f>IF('Cello Net IO &amp; CMO MV % of NAV '!A210=0, "NA", 'Cello Net IO &amp; CMO MV % of NAV '!A210)</f>
        <v>41015</v>
      </c>
      <c r="C297" s="102">
        <f>VLOOKUP(B297, 'IOS OAS &amp; Universe Refi'!$L:$N, 3, 0)</f>
        <v>116.2677</v>
      </c>
      <c r="D297" s="111">
        <f>VLOOKUP(B297, 'Cello Net IO &amp; CMO MV % of NAV '!$A:$B, 2, 0)</f>
        <v>65.208194000000006</v>
      </c>
    </row>
    <row r="298" spans="2:4" x14ac:dyDescent="0.25">
      <c r="B298" s="106">
        <f>IF('Cello Net IO &amp; CMO MV % of NAV '!A211=0, "NA", 'Cello Net IO &amp; CMO MV % of NAV '!A211)</f>
        <v>41016</v>
      </c>
      <c r="C298" s="102">
        <f>VLOOKUP(B298, 'IOS OAS &amp; Universe Refi'!$L:$N, 3, 0)</f>
        <v>129.25959800000001</v>
      </c>
      <c r="D298" s="111">
        <f>VLOOKUP(B298, 'Cello Net IO &amp; CMO MV % of NAV '!$A:$B, 2, 0)</f>
        <v>72.180812000000003</v>
      </c>
    </row>
    <row r="299" spans="2:4" x14ac:dyDescent="0.25">
      <c r="B299" s="106">
        <f>IF('Cello Net IO &amp; CMO MV % of NAV '!A212=0, "NA", 'Cello Net IO &amp; CMO MV % of NAV '!A212)</f>
        <v>41017</v>
      </c>
      <c r="C299" s="102">
        <f>VLOOKUP(B299, 'IOS OAS &amp; Universe Refi'!$L:$N, 3, 0)</f>
        <v>156.50619499999999</v>
      </c>
      <c r="D299" s="111">
        <f>VLOOKUP(B299, 'Cello Net IO &amp; CMO MV % of NAV '!$A:$B, 2, 0)</f>
        <v>71.575244999999995</v>
      </c>
    </row>
    <row r="300" spans="2:4" x14ac:dyDescent="0.25">
      <c r="B300" s="106">
        <f>IF('Cello Net IO &amp; CMO MV % of NAV '!A213=0, "NA", 'Cello Net IO &amp; CMO MV % of NAV '!A213)</f>
        <v>41018</v>
      </c>
      <c r="C300" s="102">
        <f>VLOOKUP(B300, 'IOS OAS &amp; Universe Refi'!$L:$N, 3, 0)</f>
        <v>155.35600299999999</v>
      </c>
      <c r="D300" s="111">
        <f>VLOOKUP(B300, 'Cello Net IO &amp; CMO MV % of NAV '!$A:$B, 2, 0)</f>
        <v>70.104902999999993</v>
      </c>
    </row>
    <row r="301" spans="2:4" x14ac:dyDescent="0.25">
      <c r="B301" s="106">
        <f>IF('Cello Net IO &amp; CMO MV % of NAV '!A214=0, "NA", 'Cello Net IO &amp; CMO MV % of NAV '!A214)</f>
        <v>41019</v>
      </c>
      <c r="C301" s="102">
        <f>VLOOKUP(B301, 'IOS OAS &amp; Universe Refi'!$L:$N, 3, 0)</f>
        <v>128.5121</v>
      </c>
      <c r="D301" s="111">
        <f>VLOOKUP(B301, 'Cello Net IO &amp; CMO MV % of NAV '!$A:$B, 2, 0)</f>
        <v>66.984492000000003</v>
      </c>
    </row>
    <row r="302" spans="2:4" x14ac:dyDescent="0.25">
      <c r="B302" s="106">
        <f>IF('Cello Net IO &amp; CMO MV % of NAV '!A215=0, "NA", 'Cello Net IO &amp; CMO MV % of NAV '!A215)</f>
        <v>41022</v>
      </c>
      <c r="C302" s="102">
        <f>VLOOKUP(B302, 'IOS OAS &amp; Universe Refi'!$L:$N, 3, 0)</f>
        <v>142.64700300000001</v>
      </c>
      <c r="D302" s="111">
        <f>VLOOKUP(B302, 'Cello Net IO &amp; CMO MV % of NAV '!$A:$B, 2, 0)</f>
        <v>65.847927999999996</v>
      </c>
    </row>
    <row r="303" spans="2:4" x14ac:dyDescent="0.25">
      <c r="B303" s="106">
        <f>IF('Cello Net IO &amp; CMO MV % of NAV '!A216=0, "NA", 'Cello Net IO &amp; CMO MV % of NAV '!A216)</f>
        <v>41023</v>
      </c>
      <c r="C303" s="102">
        <f>VLOOKUP(B303, 'IOS OAS &amp; Universe Refi'!$L:$N, 3, 0)</f>
        <v>128.158096</v>
      </c>
      <c r="D303" s="111">
        <f>VLOOKUP(B303, 'Cello Net IO &amp; CMO MV % of NAV '!$A:$B, 2, 0)</f>
        <v>63.572304000000003</v>
      </c>
    </row>
    <row r="304" spans="2:4" x14ac:dyDescent="0.25">
      <c r="B304" s="106">
        <f>IF('Cello Net IO &amp; CMO MV % of NAV '!A217=0, "NA", 'Cello Net IO &amp; CMO MV % of NAV '!A217)</f>
        <v>41024</v>
      </c>
      <c r="C304" s="102">
        <f>VLOOKUP(B304, 'IOS OAS &amp; Universe Refi'!$L:$N, 3, 0)</f>
        <v>110.977997</v>
      </c>
      <c r="D304" s="111">
        <f>VLOOKUP(B304, 'Cello Net IO &amp; CMO MV % of NAV '!$A:$B, 2, 0)</f>
        <v>65.538842000000002</v>
      </c>
    </row>
    <row r="305" spans="2:4" x14ac:dyDescent="0.25">
      <c r="B305" s="106">
        <f>IF('Cello Net IO &amp; CMO MV % of NAV '!A218=0, "NA", 'Cello Net IO &amp; CMO MV % of NAV '!A218)</f>
        <v>41025</v>
      </c>
      <c r="C305" s="102">
        <f>VLOOKUP(B305, 'IOS OAS &amp; Universe Refi'!$L:$N, 3, 0)</f>
        <v>119.915398</v>
      </c>
      <c r="D305" s="111">
        <f>VLOOKUP(B305, 'Cello Net IO &amp; CMO MV % of NAV '!$A:$B, 2, 0)</f>
        <v>66.728596999999993</v>
      </c>
    </row>
    <row r="306" spans="2:4" x14ac:dyDescent="0.25">
      <c r="B306" s="106">
        <f>IF('Cello Net IO &amp; CMO MV % of NAV '!A219=0, "NA", 'Cello Net IO &amp; CMO MV % of NAV '!A219)</f>
        <v>41026</v>
      </c>
      <c r="C306" s="102">
        <f>VLOOKUP(B306, 'IOS OAS &amp; Universe Refi'!$L:$N, 3, 0)</f>
        <v>124.584503</v>
      </c>
      <c r="D306" s="111">
        <f>VLOOKUP(B306, 'Cello Net IO &amp; CMO MV % of NAV '!$A:$B, 2, 0)</f>
        <v>64.053740000000005</v>
      </c>
    </row>
    <row r="307" spans="2:4" x14ac:dyDescent="0.25">
      <c r="B307" s="106">
        <f>IF('Cello Net IO &amp; CMO MV % of NAV '!A220=0, "NA", 'Cello Net IO &amp; CMO MV % of NAV '!A220)</f>
        <v>41029</v>
      </c>
      <c r="C307" s="102">
        <f>VLOOKUP(B307, 'IOS OAS &amp; Universe Refi'!$L:$N, 3, 0)</f>
        <v>103.585098</v>
      </c>
      <c r="D307" s="111">
        <f>VLOOKUP(B307, 'Cello Net IO &amp; CMO MV % of NAV '!$A:$B, 2, 0)</f>
        <v>62.153694000000002</v>
      </c>
    </row>
    <row r="308" spans="2:4" x14ac:dyDescent="0.25">
      <c r="B308" s="106">
        <f>IF('Cello Net IO &amp; CMO MV % of NAV '!A221=0, "NA", 'Cello Net IO &amp; CMO MV % of NAV '!A221)</f>
        <v>41030</v>
      </c>
      <c r="C308" s="102">
        <f>VLOOKUP(B308, 'IOS OAS &amp; Universe Refi'!$L:$N, 3, 0)</f>
        <v>71.352203000000003</v>
      </c>
      <c r="D308" s="111">
        <f>VLOOKUP(B308, 'Cello Net IO &amp; CMO MV % of NAV '!$A:$B, 2, 0)</f>
        <v>56.876264999999997</v>
      </c>
    </row>
    <row r="309" spans="2:4" x14ac:dyDescent="0.25">
      <c r="B309" s="106">
        <f>IF('Cello Net IO &amp; CMO MV % of NAV '!A222=0, "NA", 'Cello Net IO &amp; CMO MV % of NAV '!A222)</f>
        <v>41031</v>
      </c>
      <c r="C309" s="102">
        <f>VLOOKUP(B309, 'IOS OAS &amp; Universe Refi'!$L:$N, 3, 0)</f>
        <v>78.429100000000005</v>
      </c>
      <c r="D309" s="111">
        <f>VLOOKUP(B309, 'Cello Net IO &amp; CMO MV % of NAV '!$A:$B, 2, 0)</f>
        <v>56.354747000000003</v>
      </c>
    </row>
    <row r="310" spans="2:4" x14ac:dyDescent="0.25">
      <c r="B310" s="106">
        <f>IF('Cello Net IO &amp; CMO MV % of NAV '!A223=0, "NA", 'Cello Net IO &amp; CMO MV % of NAV '!A223)</f>
        <v>41032</v>
      </c>
      <c r="C310" s="102">
        <f>VLOOKUP(B310, 'IOS OAS &amp; Universe Refi'!$L:$N, 3, 0)</f>
        <v>59.625599000000001</v>
      </c>
      <c r="D310" s="111">
        <f>VLOOKUP(B310, 'Cello Net IO &amp; CMO MV % of NAV '!$A:$B, 2, 0)</f>
        <v>56.350949999999997</v>
      </c>
    </row>
    <row r="311" spans="2:4" x14ac:dyDescent="0.25">
      <c r="B311" s="106">
        <f>IF('Cello Net IO &amp; CMO MV % of NAV '!A224=0, "NA", 'Cello Net IO &amp; CMO MV % of NAV '!A224)</f>
        <v>41033</v>
      </c>
      <c r="C311" s="102">
        <f>VLOOKUP(B311, 'IOS OAS &amp; Universe Refi'!$L:$N, 3, 0)</f>
        <v>62.234698999999999</v>
      </c>
      <c r="D311" s="111">
        <f>VLOOKUP(B311, 'Cello Net IO &amp; CMO MV % of NAV '!$A:$B, 2, 0)</f>
        <v>56.625909999999998</v>
      </c>
    </row>
    <row r="312" spans="2:4" x14ac:dyDescent="0.25">
      <c r="B312" s="106">
        <f>IF('Cello Net IO &amp; CMO MV % of NAV '!A225=0, "NA", 'Cello Net IO &amp; CMO MV % of NAV '!A225)</f>
        <v>41036</v>
      </c>
      <c r="C312" s="102">
        <f>VLOOKUP(B312, 'IOS OAS &amp; Universe Refi'!$L:$N, 3, 0)</f>
        <v>17.575600000000001</v>
      </c>
      <c r="D312" s="111">
        <f>VLOOKUP(B312, 'Cello Net IO &amp; CMO MV % of NAV '!$A:$B, 2, 0)</f>
        <v>54.433731000000002</v>
      </c>
    </row>
    <row r="313" spans="2:4" x14ac:dyDescent="0.25">
      <c r="B313" s="106">
        <f>IF('Cello Net IO &amp; CMO MV % of NAV '!A226=0, "NA", 'Cello Net IO &amp; CMO MV % of NAV '!A226)</f>
        <v>41037</v>
      </c>
      <c r="C313" s="102">
        <f>VLOOKUP(B313, 'IOS OAS &amp; Universe Refi'!$L:$N, 3, 0)</f>
        <v>-2.2479</v>
      </c>
      <c r="D313" s="111">
        <f>VLOOKUP(B313, 'Cello Net IO &amp; CMO MV % of NAV '!$A:$B, 2, 0)</f>
        <v>52.894941000000003</v>
      </c>
    </row>
    <row r="314" spans="2:4" x14ac:dyDescent="0.25">
      <c r="B314" s="106">
        <f>IF('Cello Net IO &amp; CMO MV % of NAV '!A227=0, "NA", 'Cello Net IO &amp; CMO MV % of NAV '!A227)</f>
        <v>41038</v>
      </c>
      <c r="C314" s="102">
        <f>VLOOKUP(B314, 'IOS OAS &amp; Universe Refi'!$L:$N, 3, 0)</f>
        <v>-22.840401</v>
      </c>
      <c r="D314" s="111">
        <f>VLOOKUP(B314, 'Cello Net IO &amp; CMO MV % of NAV '!$A:$B, 2, 0)</f>
        <v>53.631196000000003</v>
      </c>
    </row>
    <row r="315" spans="2:4" x14ac:dyDescent="0.25">
      <c r="B315" s="106">
        <f>IF('Cello Net IO &amp; CMO MV % of NAV '!A228=0, "NA", 'Cello Net IO &amp; CMO MV % of NAV '!A228)</f>
        <v>41039</v>
      </c>
      <c r="C315" s="102">
        <f>VLOOKUP(B315, 'IOS OAS &amp; Universe Refi'!$L:$N, 3, 0)</f>
        <v>-16.379000000000001</v>
      </c>
      <c r="D315" s="111">
        <f>VLOOKUP(B315, 'Cello Net IO &amp; CMO MV % of NAV '!$A:$B, 2, 0)</f>
        <v>56.553260999999999</v>
      </c>
    </row>
    <row r="316" spans="2:4" x14ac:dyDescent="0.25">
      <c r="B316" s="106">
        <f>IF('Cello Net IO &amp; CMO MV % of NAV '!A229=0, "NA", 'Cello Net IO &amp; CMO MV % of NAV '!A229)</f>
        <v>41040</v>
      </c>
      <c r="C316" s="102">
        <f>VLOOKUP(B316, 'IOS OAS &amp; Universe Refi'!$L:$N, 3, 0)</f>
        <v>4.6672000000000002</v>
      </c>
      <c r="D316" s="111">
        <f>VLOOKUP(B316, 'Cello Net IO &amp; CMO MV % of NAV '!$A:$B, 2, 0)</f>
        <v>54.849120999999997</v>
      </c>
    </row>
    <row r="317" spans="2:4" x14ac:dyDescent="0.25">
      <c r="B317" s="106">
        <f>IF('Cello Net IO &amp; CMO MV % of NAV '!A230=0, "NA", 'Cello Net IO &amp; CMO MV % of NAV '!A230)</f>
        <v>41043</v>
      </c>
      <c r="C317" s="102">
        <f>VLOOKUP(B317, 'IOS OAS &amp; Universe Refi'!$L:$N, 3, 0)</f>
        <v>28.029900000000001</v>
      </c>
      <c r="D317" s="111">
        <f>VLOOKUP(B317, 'Cello Net IO &amp; CMO MV % of NAV '!$A:$B, 2, 0)</f>
        <v>53.865169999999999</v>
      </c>
    </row>
    <row r="318" spans="2:4" x14ac:dyDescent="0.25">
      <c r="B318" s="106">
        <f>IF('Cello Net IO &amp; CMO MV % of NAV '!A231=0, "NA", 'Cello Net IO &amp; CMO MV % of NAV '!A231)</f>
        <v>41044</v>
      </c>
      <c r="C318" s="102">
        <f>VLOOKUP(B318, 'IOS OAS &amp; Universe Refi'!$L:$N, 3, 0)</f>
        <v>24.404499000000001</v>
      </c>
      <c r="D318" s="111">
        <f>VLOOKUP(B318, 'Cello Net IO &amp; CMO MV % of NAV '!$A:$B, 2, 0)</f>
        <v>53.891267999999997</v>
      </c>
    </row>
    <row r="319" spans="2:4" x14ac:dyDescent="0.25">
      <c r="B319" s="106">
        <f>IF('Cello Net IO &amp; CMO MV % of NAV '!A232=0, "NA", 'Cello Net IO &amp; CMO MV % of NAV '!A232)</f>
        <v>41045</v>
      </c>
      <c r="C319" s="102">
        <f>VLOOKUP(B319, 'IOS OAS &amp; Universe Refi'!$L:$N, 3, 0)</f>
        <v>67.080901999999995</v>
      </c>
      <c r="D319" s="111">
        <f>VLOOKUP(B319, 'Cello Net IO &amp; CMO MV % of NAV '!$A:$B, 2, 0)</f>
        <v>52.314278999999999</v>
      </c>
    </row>
    <row r="320" spans="2:4" x14ac:dyDescent="0.25">
      <c r="B320" s="106">
        <f>IF('Cello Net IO &amp; CMO MV % of NAV '!A233=0, "NA", 'Cello Net IO &amp; CMO MV % of NAV '!A233)</f>
        <v>41046</v>
      </c>
      <c r="C320" s="102">
        <f>VLOOKUP(B320, 'IOS OAS &amp; Universe Refi'!$L:$N, 3, 0)</f>
        <v>99.404601999999997</v>
      </c>
      <c r="D320" s="111">
        <f>VLOOKUP(B320, 'Cello Net IO &amp; CMO MV % of NAV '!$A:$B, 2, 0)</f>
        <v>48.080872999999997</v>
      </c>
    </row>
    <row r="321" spans="2:4" x14ac:dyDescent="0.25">
      <c r="B321" s="106">
        <f>IF('Cello Net IO &amp; CMO MV % of NAV '!A234=0, "NA", 'Cello Net IO &amp; CMO MV % of NAV '!A234)</f>
        <v>41047</v>
      </c>
      <c r="C321" s="102">
        <f>VLOOKUP(B321, 'IOS OAS &amp; Universe Refi'!$L:$N, 3, 0)</f>
        <v>102.77829699999999</v>
      </c>
      <c r="D321" s="111">
        <f>VLOOKUP(B321, 'Cello Net IO &amp; CMO MV % of NAV '!$A:$B, 2, 0)</f>
        <v>48.241241000000002</v>
      </c>
    </row>
    <row r="322" spans="2:4" x14ac:dyDescent="0.25">
      <c r="B322" s="106">
        <f>IF('Cello Net IO &amp; CMO MV % of NAV '!A235=0, "NA", 'Cello Net IO &amp; CMO MV % of NAV '!A235)</f>
        <v>41050</v>
      </c>
      <c r="C322" s="102">
        <f>VLOOKUP(B322, 'IOS OAS &amp; Universe Refi'!$L:$N, 3, 0)</f>
        <v>145.88859600000001</v>
      </c>
      <c r="D322" s="111">
        <f>VLOOKUP(B322, 'Cello Net IO &amp; CMO MV % of NAV '!$A:$B, 2, 0)</f>
        <v>51.063493999999999</v>
      </c>
    </row>
    <row r="323" spans="2:4" x14ac:dyDescent="0.25">
      <c r="B323" s="106">
        <f>IF('Cello Net IO &amp; CMO MV % of NAV '!A236=0, "NA", 'Cello Net IO &amp; CMO MV % of NAV '!A236)</f>
        <v>41051</v>
      </c>
      <c r="C323" s="102">
        <f>VLOOKUP(B323, 'IOS OAS &amp; Universe Refi'!$L:$N, 3, 0)</f>
        <v>118.70700100000001</v>
      </c>
      <c r="D323" s="111">
        <f>VLOOKUP(B323, 'Cello Net IO &amp; CMO MV % of NAV '!$A:$B, 2, 0)</f>
        <v>52.680624999999999</v>
      </c>
    </row>
    <row r="324" spans="2:4" x14ac:dyDescent="0.25">
      <c r="B324" s="106">
        <f>IF('Cello Net IO &amp; CMO MV % of NAV '!A237=0, "NA", 'Cello Net IO &amp; CMO MV % of NAV '!A237)</f>
        <v>41052</v>
      </c>
      <c r="C324" s="102">
        <f>VLOOKUP(B324, 'IOS OAS &amp; Universe Refi'!$L:$N, 3, 0)</f>
        <v>121.586502</v>
      </c>
      <c r="D324" s="111">
        <f>VLOOKUP(B324, 'Cello Net IO &amp; CMO MV % of NAV '!$A:$B, 2, 0)</f>
        <v>50.002687999999999</v>
      </c>
    </row>
    <row r="325" spans="2:4" x14ac:dyDescent="0.25">
      <c r="B325" s="106">
        <f>IF('Cello Net IO &amp; CMO MV % of NAV '!A238=0, "NA", 'Cello Net IO &amp; CMO MV % of NAV '!A238)</f>
        <v>41053</v>
      </c>
      <c r="C325" s="102">
        <f>VLOOKUP(B325, 'IOS OAS &amp; Universe Refi'!$L:$N, 3, 0)</f>
        <v>136.14830000000001</v>
      </c>
      <c r="D325" s="111">
        <f>VLOOKUP(B325, 'Cello Net IO &amp; CMO MV % of NAV '!$A:$B, 2, 0)</f>
        <v>50.061667999999997</v>
      </c>
    </row>
    <row r="326" spans="2:4" x14ac:dyDescent="0.25">
      <c r="B326" s="106">
        <f>IF('Cello Net IO &amp; CMO MV % of NAV '!A239=0, "NA", 'Cello Net IO &amp; CMO MV % of NAV '!A239)</f>
        <v>41054</v>
      </c>
      <c r="C326" s="102">
        <f>VLOOKUP(B326, 'IOS OAS &amp; Universe Refi'!$L:$N, 3, 0)</f>
        <v>134.78270000000001</v>
      </c>
      <c r="D326" s="111">
        <f>VLOOKUP(B326, 'Cello Net IO &amp; CMO MV % of NAV '!$A:$B, 2, 0)</f>
        <v>50.157150999999999</v>
      </c>
    </row>
    <row r="327" spans="2:4" x14ac:dyDescent="0.25">
      <c r="B327" s="106">
        <f>IF('Cello Net IO &amp; CMO MV % of NAV '!A240=0, "NA", 'Cello Net IO &amp; CMO MV % of NAV '!A240)</f>
        <v>41058</v>
      </c>
      <c r="C327" s="102">
        <f>VLOOKUP(B327, 'IOS OAS &amp; Universe Refi'!$L:$N, 3, 0)</f>
        <v>138.218704</v>
      </c>
      <c r="D327" s="111">
        <f>VLOOKUP(B327, 'Cello Net IO &amp; CMO MV % of NAV '!$A:$B, 2, 0)</f>
        <v>49.165562000000001</v>
      </c>
    </row>
    <row r="328" spans="2:4" x14ac:dyDescent="0.25">
      <c r="B328" s="106">
        <f>IF('Cello Net IO &amp; CMO MV % of NAV '!A241=0, "NA", 'Cello Net IO &amp; CMO MV % of NAV '!A241)</f>
        <v>41059</v>
      </c>
      <c r="C328" s="102">
        <f>VLOOKUP(B328, 'IOS OAS &amp; Universe Refi'!$L:$N, 3, 0)</f>
        <v>210.74279799999999</v>
      </c>
      <c r="D328" s="111">
        <f>VLOOKUP(B328, 'Cello Net IO &amp; CMO MV % of NAV '!$A:$B, 2, 0)</f>
        <v>46.291248000000003</v>
      </c>
    </row>
    <row r="329" spans="2:4" x14ac:dyDescent="0.25">
      <c r="B329" s="106">
        <f>IF('Cello Net IO &amp; CMO MV % of NAV '!A242=0, "NA", 'Cello Net IO &amp; CMO MV % of NAV '!A242)</f>
        <v>41060</v>
      </c>
      <c r="C329" s="102">
        <f>VLOOKUP(B329, 'IOS OAS &amp; Universe Refi'!$L:$N, 3, 0)</f>
        <v>252.547394</v>
      </c>
      <c r="D329" s="111">
        <f>VLOOKUP(B329, 'Cello Net IO &amp; CMO MV % of NAV '!$A:$B, 2, 0)</f>
        <v>48.575381</v>
      </c>
    </row>
    <row r="330" spans="2:4" x14ac:dyDescent="0.25">
      <c r="B330" s="106">
        <f>IF('Cello Net IO &amp; CMO MV % of NAV '!A243=0, "NA", 'Cello Net IO &amp; CMO MV % of NAV '!A243)</f>
        <v>41061</v>
      </c>
      <c r="C330" s="102">
        <f>VLOOKUP(B330, 'IOS OAS &amp; Universe Refi'!$L:$N, 3, 0)</f>
        <v>281.22601300000002</v>
      </c>
      <c r="D330" s="111">
        <f>VLOOKUP(B330, 'Cello Net IO &amp; CMO MV % of NAV '!$A:$B, 2, 0)</f>
        <v>41.885356999999999</v>
      </c>
    </row>
    <row r="331" spans="2:4" x14ac:dyDescent="0.25">
      <c r="B331" s="106">
        <f>IF('Cello Net IO &amp; CMO MV % of NAV '!A244=0, "NA", 'Cello Net IO &amp; CMO MV % of NAV '!A244)</f>
        <v>41064</v>
      </c>
      <c r="C331" s="102">
        <f>VLOOKUP(B331, 'IOS OAS &amp; Universe Refi'!$L:$N, 3, 0)</f>
        <v>237.566406</v>
      </c>
      <c r="D331" s="111">
        <f>VLOOKUP(B331, 'Cello Net IO &amp; CMO MV % of NAV '!$A:$B, 2, 0)</f>
        <v>37.840024</v>
      </c>
    </row>
    <row r="332" spans="2:4" x14ac:dyDescent="0.25">
      <c r="B332" s="106">
        <f>IF('Cello Net IO &amp; CMO MV % of NAV '!A245=0, "NA", 'Cello Net IO &amp; CMO MV % of NAV '!A245)</f>
        <v>41065</v>
      </c>
      <c r="C332" s="102">
        <f>VLOOKUP(B332, 'IOS OAS &amp; Universe Refi'!$L:$N, 3, 0)</f>
        <v>280.08108499999997</v>
      </c>
      <c r="D332" s="111">
        <f>VLOOKUP(B332, 'Cello Net IO &amp; CMO MV % of NAV '!$A:$B, 2, 0)</f>
        <v>46.368665</v>
      </c>
    </row>
    <row r="333" spans="2:4" x14ac:dyDescent="0.25">
      <c r="B333" s="106">
        <f>IF('Cello Net IO &amp; CMO MV % of NAV '!A246=0, "NA", 'Cello Net IO &amp; CMO MV % of NAV '!A246)</f>
        <v>41066</v>
      </c>
      <c r="C333" s="102">
        <f>VLOOKUP(B333, 'IOS OAS &amp; Universe Refi'!$L:$N, 3, 0)</f>
        <v>234.496094</v>
      </c>
      <c r="D333" s="111">
        <f>VLOOKUP(B333, 'Cello Net IO &amp; CMO MV % of NAV '!$A:$B, 2, 0)</f>
        <v>48.362136999999997</v>
      </c>
    </row>
    <row r="334" spans="2:4" x14ac:dyDescent="0.25">
      <c r="B334" s="106">
        <f>IF('Cello Net IO &amp; CMO MV % of NAV '!A247=0, "NA", 'Cello Net IO &amp; CMO MV % of NAV '!A247)</f>
        <v>41067</v>
      </c>
      <c r="C334" s="102">
        <f>VLOOKUP(B334, 'IOS OAS &amp; Universe Refi'!$L:$N, 3, 0)</f>
        <v>222.69180299999999</v>
      </c>
      <c r="D334" s="111">
        <f>VLOOKUP(B334, 'Cello Net IO &amp; CMO MV % of NAV '!$A:$B, 2, 0)</f>
        <v>49.503073000000001</v>
      </c>
    </row>
    <row r="335" spans="2:4" x14ac:dyDescent="0.25">
      <c r="B335" s="106">
        <f>IF('Cello Net IO &amp; CMO MV % of NAV '!A248=0, "NA", 'Cello Net IO &amp; CMO MV % of NAV '!A248)</f>
        <v>41068</v>
      </c>
      <c r="C335" s="102">
        <f>VLOOKUP(B335, 'IOS OAS &amp; Universe Refi'!$L:$N, 3, 0)</f>
        <v>216.009094</v>
      </c>
      <c r="D335" s="111">
        <f>VLOOKUP(B335, 'Cello Net IO &amp; CMO MV % of NAV '!$A:$B, 2, 0)</f>
        <v>47.488342000000003</v>
      </c>
    </row>
    <row r="336" spans="2:4" x14ac:dyDescent="0.25">
      <c r="B336" s="106">
        <f>IF('Cello Net IO &amp; CMO MV % of NAV '!A249=0, "NA", 'Cello Net IO &amp; CMO MV % of NAV '!A249)</f>
        <v>41071</v>
      </c>
      <c r="C336" s="102">
        <f>VLOOKUP(B336, 'IOS OAS &amp; Universe Refi'!$L:$N, 3, 0)</f>
        <v>243.88789399999999</v>
      </c>
      <c r="D336" s="111">
        <f>VLOOKUP(B336, 'Cello Net IO &amp; CMO MV % of NAV '!$A:$B, 2, 0)</f>
        <v>44.775098999999997</v>
      </c>
    </row>
    <row r="337" spans="2:4" x14ac:dyDescent="0.25">
      <c r="B337" s="106">
        <f>IF('Cello Net IO &amp; CMO MV % of NAV '!A250=0, "NA", 'Cello Net IO &amp; CMO MV % of NAV '!A250)</f>
        <v>41072</v>
      </c>
      <c r="C337" s="102">
        <f>VLOOKUP(B337, 'IOS OAS &amp; Universe Refi'!$L:$N, 3, 0)</f>
        <v>207.63220200000001</v>
      </c>
      <c r="D337" s="111">
        <f>VLOOKUP(B337, 'Cello Net IO &amp; CMO MV % of NAV '!$A:$B, 2, 0)</f>
        <v>45.946192000000003</v>
      </c>
    </row>
    <row r="338" spans="2:4" x14ac:dyDescent="0.25">
      <c r="B338" s="106">
        <f>IF('Cello Net IO &amp; CMO MV % of NAV '!A251=0, "NA", 'Cello Net IO &amp; CMO MV % of NAV '!A251)</f>
        <v>41073</v>
      </c>
      <c r="C338" s="102">
        <f>VLOOKUP(B338, 'IOS OAS &amp; Universe Refi'!$L:$N, 3, 0)</f>
        <v>225.23699999999999</v>
      </c>
      <c r="D338" s="111">
        <f>VLOOKUP(B338, 'Cello Net IO &amp; CMO MV % of NAV '!$A:$B, 2, 0)</f>
        <v>48.948717000000002</v>
      </c>
    </row>
    <row r="339" spans="2:4" x14ac:dyDescent="0.25">
      <c r="B339" s="106">
        <f>IF('Cello Net IO &amp; CMO MV % of NAV '!A252=0, "NA", 'Cello Net IO &amp; CMO MV % of NAV '!A252)</f>
        <v>41074</v>
      </c>
      <c r="C339" s="102">
        <f>VLOOKUP(B339, 'IOS OAS &amp; Universe Refi'!$L:$N, 3, 0)</f>
        <v>216.458496</v>
      </c>
      <c r="D339" s="111">
        <f>VLOOKUP(B339, 'Cello Net IO &amp; CMO MV % of NAV '!$A:$B, 2, 0)</f>
        <v>50.231065999999998</v>
      </c>
    </row>
    <row r="340" spans="2:4" x14ac:dyDescent="0.25">
      <c r="B340" s="106">
        <f>IF('Cello Net IO &amp; CMO MV % of NAV '!A253=0, "NA", 'Cello Net IO &amp; CMO MV % of NAV '!A253)</f>
        <v>41075</v>
      </c>
      <c r="C340" s="102">
        <f>VLOOKUP(B340, 'IOS OAS &amp; Universe Refi'!$L:$N, 3, 0)</f>
        <v>244.73980700000001</v>
      </c>
      <c r="D340" s="111">
        <f>VLOOKUP(B340, 'Cello Net IO &amp; CMO MV % of NAV '!$A:$B, 2, 0)</f>
        <v>50.472092000000004</v>
      </c>
    </row>
    <row r="341" spans="2:4" x14ac:dyDescent="0.25">
      <c r="B341" s="106">
        <f>IF('Cello Net IO &amp; CMO MV % of NAV '!A254=0, "NA", 'Cello Net IO &amp; CMO MV % of NAV '!A254)</f>
        <v>41078</v>
      </c>
      <c r="C341" s="102">
        <f>VLOOKUP(B341, 'IOS OAS &amp; Universe Refi'!$L:$N, 3, 0)</f>
        <v>268.31658900000002</v>
      </c>
      <c r="D341" s="111">
        <f>VLOOKUP(B341, 'Cello Net IO &amp; CMO MV % of NAV '!$A:$B, 2, 0)</f>
        <v>53.389631000000001</v>
      </c>
    </row>
    <row r="342" spans="2:4" x14ac:dyDescent="0.25">
      <c r="B342" s="106">
        <f>IF('Cello Net IO &amp; CMO MV % of NAV '!A255=0, "NA", 'Cello Net IO &amp; CMO MV % of NAV '!A255)</f>
        <v>41079</v>
      </c>
      <c r="C342" s="102">
        <f>VLOOKUP(B342, 'IOS OAS &amp; Universe Refi'!$L:$N, 3, 0)</f>
        <v>280.94699100000003</v>
      </c>
      <c r="D342" s="111">
        <f>VLOOKUP(B342, 'Cello Net IO &amp; CMO MV % of NAV '!$A:$B, 2, 0)</f>
        <v>47.733263000000001</v>
      </c>
    </row>
    <row r="343" spans="2:4" x14ac:dyDescent="0.25">
      <c r="B343" s="106">
        <f>IF('Cello Net IO &amp; CMO MV % of NAV '!A256=0, "NA", 'Cello Net IO &amp; CMO MV % of NAV '!A256)</f>
        <v>41080</v>
      </c>
      <c r="C343" s="102">
        <f>VLOOKUP(B343, 'IOS OAS &amp; Universe Refi'!$L:$N, 3, 0)</f>
        <v>231.11309800000001</v>
      </c>
      <c r="D343" s="111">
        <f>VLOOKUP(B343, 'Cello Net IO &amp; CMO MV % of NAV '!$A:$B, 2, 0)</f>
        <v>47.420378999999997</v>
      </c>
    </row>
    <row r="344" spans="2:4" x14ac:dyDescent="0.25">
      <c r="B344" s="106">
        <f>IF('Cello Net IO &amp; CMO MV % of NAV '!A257=0, "NA", 'Cello Net IO &amp; CMO MV % of NAV '!A257)</f>
        <v>41081</v>
      </c>
      <c r="C344" s="102">
        <f>VLOOKUP(B344, 'IOS OAS &amp; Universe Refi'!$L:$N, 3, 0)</f>
        <v>247.57929999999999</v>
      </c>
      <c r="D344" s="111">
        <f>VLOOKUP(B344, 'Cello Net IO &amp; CMO MV % of NAV '!$A:$B, 2, 0)</f>
        <v>46.311059999999998</v>
      </c>
    </row>
    <row r="345" spans="2:4" x14ac:dyDescent="0.25">
      <c r="B345" s="106">
        <f>IF('Cello Net IO &amp; CMO MV % of NAV '!A258=0, "NA", 'Cello Net IO &amp; CMO MV % of NAV '!A258)</f>
        <v>41082</v>
      </c>
      <c r="C345" s="102">
        <f>VLOOKUP(B345, 'IOS OAS &amp; Universe Refi'!$L:$N, 3, 0)</f>
        <v>255.39529400000001</v>
      </c>
      <c r="D345" s="111">
        <f>VLOOKUP(B345, 'Cello Net IO &amp; CMO MV % of NAV '!$A:$B, 2, 0)</f>
        <v>48.532462000000002</v>
      </c>
    </row>
    <row r="346" spans="2:4" x14ac:dyDescent="0.25">
      <c r="B346" s="106">
        <f>IF('Cello Net IO &amp; CMO MV % of NAV '!A259=0, "NA", 'Cello Net IO &amp; CMO MV % of NAV '!A259)</f>
        <v>41085</v>
      </c>
      <c r="C346" s="102">
        <f>VLOOKUP(B346, 'IOS OAS &amp; Universe Refi'!$L:$N, 3, 0)</f>
        <v>283.58480800000001</v>
      </c>
      <c r="D346" s="111">
        <f>VLOOKUP(B346, 'Cello Net IO &amp; CMO MV % of NAV '!$A:$B, 2, 0)</f>
        <v>52.931888000000001</v>
      </c>
    </row>
    <row r="347" spans="2:4" x14ac:dyDescent="0.25">
      <c r="B347" s="106">
        <f>IF('Cello Net IO &amp; CMO MV % of NAV '!A260=0, "NA", 'Cello Net IO &amp; CMO MV % of NAV '!A260)</f>
        <v>41086</v>
      </c>
      <c r="C347" s="102">
        <f>VLOOKUP(B347, 'IOS OAS &amp; Universe Refi'!$L:$N, 3, 0)</f>
        <v>261.72378500000002</v>
      </c>
      <c r="D347" s="111">
        <f>VLOOKUP(B347, 'Cello Net IO &amp; CMO MV % of NAV '!$A:$B, 2, 0)</f>
        <v>45.284035000000003</v>
      </c>
    </row>
    <row r="348" spans="2:4" x14ac:dyDescent="0.25">
      <c r="B348" s="106">
        <f>IF('Cello Net IO &amp; CMO MV % of NAV '!A261=0, "NA", 'Cello Net IO &amp; CMO MV % of NAV '!A261)</f>
        <v>41087</v>
      </c>
      <c r="C348" s="102">
        <f>VLOOKUP(B348, 'IOS OAS &amp; Universe Refi'!$L:$N, 3, 0)</f>
        <v>261.79888899999997</v>
      </c>
      <c r="D348" s="111">
        <f>VLOOKUP(B348, 'Cello Net IO &amp; CMO MV % of NAV '!$A:$B, 2, 0)</f>
        <v>44.788072999999997</v>
      </c>
    </row>
    <row r="349" spans="2:4" x14ac:dyDescent="0.25">
      <c r="B349" s="106">
        <f>IF('Cello Net IO &amp; CMO MV % of NAV '!A262=0, "NA", 'Cello Net IO &amp; CMO MV % of NAV '!A262)</f>
        <v>41088</v>
      </c>
      <c r="C349" s="102">
        <f>VLOOKUP(B349, 'IOS OAS &amp; Universe Refi'!$L:$N, 3, 0)</f>
        <v>271.69628899999998</v>
      </c>
      <c r="D349" s="111">
        <f>VLOOKUP(B349, 'Cello Net IO &amp; CMO MV % of NAV '!$A:$B, 2, 0)</f>
        <v>43.547787999999997</v>
      </c>
    </row>
    <row r="350" spans="2:4" x14ac:dyDescent="0.25">
      <c r="B350" s="106">
        <f>IF('Cello Net IO &amp; CMO MV % of NAV '!A263=0, "NA", 'Cello Net IO &amp; CMO MV % of NAV '!A263)</f>
        <v>41089</v>
      </c>
      <c r="C350" s="102">
        <f>VLOOKUP(B350, 'IOS OAS &amp; Universe Refi'!$L:$N, 3, 0)</f>
        <v>261.36380000000003</v>
      </c>
      <c r="D350" s="111">
        <f>VLOOKUP(B350, 'Cello Net IO &amp; CMO MV % of NAV '!$A:$B, 2, 0)</f>
        <v>46.846497999999997</v>
      </c>
    </row>
    <row r="351" spans="2:4" x14ac:dyDescent="0.25">
      <c r="B351" s="106">
        <f>IF('Cello Net IO &amp; CMO MV % of NAV '!A264=0, "NA", 'Cello Net IO &amp; CMO MV % of NAV '!A264)</f>
        <v>41092</v>
      </c>
      <c r="C351" s="102">
        <f>VLOOKUP(B351, 'IOS OAS &amp; Universe Refi'!$L:$N, 3, 0)</f>
        <v>302.69808999999998</v>
      </c>
      <c r="D351" s="111">
        <f>VLOOKUP(B351, 'Cello Net IO &amp; CMO MV % of NAV '!$A:$B, 2, 0)</f>
        <v>41.456257000000001</v>
      </c>
    </row>
    <row r="352" spans="2:4" x14ac:dyDescent="0.25">
      <c r="B352" s="106">
        <f>IF('Cello Net IO &amp; CMO MV % of NAV '!A265=0, "NA", 'Cello Net IO &amp; CMO MV % of NAV '!A265)</f>
        <v>41093</v>
      </c>
      <c r="C352" s="102">
        <f>VLOOKUP(B352, 'IOS OAS &amp; Universe Refi'!$L:$N, 3, 0)</f>
        <v>290.41229199999998</v>
      </c>
      <c r="D352" s="111">
        <f>VLOOKUP(B352, 'Cello Net IO &amp; CMO MV % of NAV '!$A:$B, 2, 0)</f>
        <v>42.634300000000003</v>
      </c>
    </row>
    <row r="353" spans="2:4" x14ac:dyDescent="0.25">
      <c r="B353" s="106">
        <f>IF('Cello Net IO &amp; CMO MV % of NAV '!A266=0, "NA", 'Cello Net IO &amp; CMO MV % of NAV '!A266)</f>
        <v>41095</v>
      </c>
      <c r="C353" s="102">
        <f>VLOOKUP(B353, 'IOS OAS &amp; Universe Refi'!$L:$N, 3, 0)</f>
        <v>313.41918900000002</v>
      </c>
      <c r="D353" s="111">
        <f>VLOOKUP(B353, 'Cello Net IO &amp; CMO MV % of NAV '!$A:$B, 2, 0)</f>
        <v>42.028793999999998</v>
      </c>
    </row>
    <row r="354" spans="2:4" x14ac:dyDescent="0.25">
      <c r="B354" s="106">
        <f>IF('Cello Net IO &amp; CMO MV % of NAV '!A267=0, "NA", 'Cello Net IO &amp; CMO MV % of NAV '!A267)</f>
        <v>41096</v>
      </c>
      <c r="C354" s="102">
        <f>VLOOKUP(B354, 'IOS OAS &amp; Universe Refi'!$L:$N, 3, 0)</f>
        <v>331.91339099999999</v>
      </c>
      <c r="D354" s="111">
        <f>VLOOKUP(B354, 'Cello Net IO &amp; CMO MV % of NAV '!$A:$B, 2, 0)</f>
        <v>40.415483000000002</v>
      </c>
    </row>
    <row r="355" spans="2:4" x14ac:dyDescent="0.25">
      <c r="B355" s="106">
        <f>IF('Cello Net IO &amp; CMO MV % of NAV '!A268=0, "NA", 'Cello Net IO &amp; CMO MV % of NAV '!A268)</f>
        <v>41099</v>
      </c>
      <c r="C355" s="102">
        <f>VLOOKUP(B355, 'IOS OAS &amp; Universe Refi'!$L:$N, 3, 0)</f>
        <v>324.81710800000002</v>
      </c>
      <c r="D355" s="111">
        <f>VLOOKUP(B355, 'Cello Net IO &amp; CMO MV % of NAV '!$A:$B, 2, 0)</f>
        <v>40.491078000000002</v>
      </c>
    </row>
    <row r="356" spans="2:4" x14ac:dyDescent="0.25">
      <c r="B356" s="106">
        <f>IF('Cello Net IO &amp; CMO MV % of NAV '!A269=0, "NA", 'Cello Net IO &amp; CMO MV % of NAV '!A269)</f>
        <v>41100</v>
      </c>
      <c r="C356" s="102">
        <f>VLOOKUP(B356, 'IOS OAS &amp; Universe Refi'!$L:$N, 3, 0)</f>
        <v>288.075897</v>
      </c>
      <c r="D356" s="111">
        <f>VLOOKUP(B356, 'Cello Net IO &amp; CMO MV % of NAV '!$A:$B, 2, 0)</f>
        <v>38.997551000000001</v>
      </c>
    </row>
    <row r="357" spans="2:4" x14ac:dyDescent="0.25">
      <c r="B357" s="106">
        <f>IF('Cello Net IO &amp; CMO MV % of NAV '!A270=0, "NA", 'Cello Net IO &amp; CMO MV % of NAV '!A270)</f>
        <v>41101</v>
      </c>
      <c r="C357" s="102">
        <f>VLOOKUP(B357, 'IOS OAS &amp; Universe Refi'!$L:$N, 3, 0)</f>
        <v>285.666901</v>
      </c>
      <c r="D357" s="111">
        <f>VLOOKUP(B357, 'Cello Net IO &amp; CMO MV % of NAV '!$A:$B, 2, 0)</f>
        <v>35.510717999999997</v>
      </c>
    </row>
    <row r="358" spans="2:4" x14ac:dyDescent="0.25">
      <c r="B358" s="106">
        <f>IF('Cello Net IO &amp; CMO MV % of NAV '!A271=0, "NA", 'Cello Net IO &amp; CMO MV % of NAV '!A271)</f>
        <v>41102</v>
      </c>
      <c r="C358" s="102">
        <f>VLOOKUP(B358, 'IOS OAS &amp; Universe Refi'!$L:$N, 3, 0)</f>
        <v>287.60751299999998</v>
      </c>
      <c r="D358" s="111">
        <f>VLOOKUP(B358, 'Cello Net IO &amp; CMO MV % of NAV '!$A:$B, 2, 0)</f>
        <v>35.166240000000002</v>
      </c>
    </row>
    <row r="359" spans="2:4" x14ac:dyDescent="0.25">
      <c r="B359" s="106">
        <f>IF('Cello Net IO &amp; CMO MV % of NAV '!A272=0, "NA", 'Cello Net IO &amp; CMO MV % of NAV '!A272)</f>
        <v>41103</v>
      </c>
      <c r="C359" s="102">
        <f>VLOOKUP(B359, 'IOS OAS &amp; Universe Refi'!$L:$N, 3, 0)</f>
        <v>270.31561299999998</v>
      </c>
      <c r="D359" s="111">
        <f>VLOOKUP(B359, 'Cello Net IO &amp; CMO MV % of NAV '!$A:$B, 2, 0)</f>
        <v>36.61797</v>
      </c>
    </row>
    <row r="360" spans="2:4" x14ac:dyDescent="0.25">
      <c r="B360" s="106">
        <f>IF('Cello Net IO &amp; CMO MV % of NAV '!A273=0, "NA", 'Cello Net IO &amp; CMO MV % of NAV '!A273)</f>
        <v>41106</v>
      </c>
      <c r="C360" s="102">
        <f>VLOOKUP(B360, 'IOS OAS &amp; Universe Refi'!$L:$N, 3, 0)</f>
        <v>309.26388500000002</v>
      </c>
      <c r="D360" s="111">
        <f>VLOOKUP(B360, 'Cello Net IO &amp; CMO MV % of NAV '!$A:$B, 2, 0)</f>
        <v>37.996115000000003</v>
      </c>
    </row>
    <row r="361" spans="2:4" x14ac:dyDescent="0.25">
      <c r="B361" s="106">
        <f>IF('Cello Net IO &amp; CMO MV % of NAV '!A274=0, "NA", 'Cello Net IO &amp; CMO MV % of NAV '!A274)</f>
        <v>41107</v>
      </c>
      <c r="C361" s="102">
        <f>VLOOKUP(B361, 'IOS OAS &amp; Universe Refi'!$L:$N, 3, 0)</f>
        <v>293.67010499999998</v>
      </c>
      <c r="D361" s="111">
        <f>VLOOKUP(B361, 'Cello Net IO &amp; CMO MV % of NAV '!$A:$B, 2, 0)</f>
        <v>38.931949000000003</v>
      </c>
    </row>
    <row r="362" spans="2:4" x14ac:dyDescent="0.25">
      <c r="B362" s="106">
        <f>IF('Cello Net IO &amp; CMO MV % of NAV '!A275=0, "NA", 'Cello Net IO &amp; CMO MV % of NAV '!A275)</f>
        <v>41108</v>
      </c>
      <c r="C362" s="102">
        <f>VLOOKUP(B362, 'IOS OAS &amp; Universe Refi'!$L:$N, 3, 0)</f>
        <v>305.90008499999999</v>
      </c>
      <c r="D362" s="111">
        <f>VLOOKUP(B362, 'Cello Net IO &amp; CMO MV % of NAV '!$A:$B, 2, 0)</f>
        <v>37.022360999999997</v>
      </c>
    </row>
    <row r="363" spans="2:4" x14ac:dyDescent="0.25">
      <c r="B363" s="106">
        <f>IF('Cello Net IO &amp; CMO MV % of NAV '!A276=0, "NA", 'Cello Net IO &amp; CMO MV % of NAV '!A276)</f>
        <v>41109</v>
      </c>
      <c r="C363" s="102">
        <f>VLOOKUP(B363, 'IOS OAS &amp; Universe Refi'!$L:$N, 3, 0)</f>
        <v>298.12649499999998</v>
      </c>
      <c r="D363" s="111">
        <f>VLOOKUP(B363, 'Cello Net IO &amp; CMO MV % of NAV '!$A:$B, 2, 0)</f>
        <v>39.333609000000003</v>
      </c>
    </row>
    <row r="364" spans="2:4" x14ac:dyDescent="0.25">
      <c r="B364" s="106">
        <f>IF('Cello Net IO &amp; CMO MV % of NAV '!A277=0, "NA", 'Cello Net IO &amp; CMO MV % of NAV '!A277)</f>
        <v>41110</v>
      </c>
      <c r="C364" s="102">
        <f>VLOOKUP(B364, 'IOS OAS &amp; Universe Refi'!$L:$N, 3, 0)</f>
        <v>303.14209</v>
      </c>
      <c r="D364" s="111">
        <f>VLOOKUP(B364, 'Cello Net IO &amp; CMO MV % of NAV '!$A:$B, 2, 0)</f>
        <v>38.685896999999997</v>
      </c>
    </row>
    <row r="365" spans="2:4" x14ac:dyDescent="0.25">
      <c r="B365" s="106">
        <f>IF('Cello Net IO &amp; CMO MV % of NAV '!A278=0, "NA", 'Cello Net IO &amp; CMO MV % of NAV '!A278)</f>
        <v>41113</v>
      </c>
      <c r="C365" s="102">
        <f>VLOOKUP(B365, 'IOS OAS &amp; Universe Refi'!$L:$N, 3, 0)</f>
        <v>318.377411</v>
      </c>
      <c r="D365" s="111">
        <f>VLOOKUP(B365, 'Cello Net IO &amp; CMO MV % of NAV '!$A:$B, 2, 0)</f>
        <v>37.847835000000003</v>
      </c>
    </row>
    <row r="366" spans="2:4" x14ac:dyDescent="0.25">
      <c r="B366" s="106">
        <f>IF('Cello Net IO &amp; CMO MV % of NAV '!A279=0, "NA", 'Cello Net IO &amp; CMO MV % of NAV '!A279)</f>
        <v>41114</v>
      </c>
      <c r="C366" s="102">
        <f>VLOOKUP(B366, 'IOS OAS &amp; Universe Refi'!$L:$N, 3, 0)</f>
        <v>344.65121499999998</v>
      </c>
      <c r="D366" s="111">
        <f>VLOOKUP(B366, 'Cello Net IO &amp; CMO MV % of NAV '!$A:$B, 2, 0)</f>
        <v>37.536906000000002</v>
      </c>
    </row>
    <row r="367" spans="2:4" x14ac:dyDescent="0.25">
      <c r="B367" s="106">
        <f>IF('Cello Net IO &amp; CMO MV % of NAV '!A280=0, "NA", 'Cello Net IO &amp; CMO MV % of NAV '!A280)</f>
        <v>41115</v>
      </c>
      <c r="C367" s="102">
        <f>VLOOKUP(B367, 'IOS OAS &amp; Universe Refi'!$L:$N, 3, 0)</f>
        <v>339.24349999999998</v>
      </c>
      <c r="D367" s="111">
        <f>VLOOKUP(B367, 'Cello Net IO &amp; CMO MV % of NAV '!$A:$B, 2, 0)</f>
        <v>37.846905</v>
      </c>
    </row>
    <row r="368" spans="2:4" x14ac:dyDescent="0.25">
      <c r="B368" s="106">
        <f>IF('Cello Net IO &amp; CMO MV % of NAV '!A281=0, "NA", 'Cello Net IO &amp; CMO MV % of NAV '!A281)</f>
        <v>41116</v>
      </c>
      <c r="C368" s="102">
        <f>VLOOKUP(B368, 'IOS OAS &amp; Universe Refi'!$L:$N, 3, 0)</f>
        <v>293.882294</v>
      </c>
      <c r="D368" s="111">
        <f>VLOOKUP(B368, 'Cello Net IO &amp; CMO MV % of NAV '!$A:$B, 2, 0)</f>
        <v>37.829996000000001</v>
      </c>
    </row>
    <row r="369" spans="2:4" x14ac:dyDescent="0.25">
      <c r="B369" s="106">
        <f>IF('Cello Net IO &amp; CMO MV % of NAV '!A282=0, "NA", 'Cello Net IO &amp; CMO MV % of NAV '!A282)</f>
        <v>41117</v>
      </c>
      <c r="C369" s="102">
        <f>VLOOKUP(B369, 'IOS OAS &amp; Universe Refi'!$L:$N, 3, 0)</f>
        <v>249.08770799999999</v>
      </c>
      <c r="D369" s="111">
        <f>VLOOKUP(B369, 'Cello Net IO &amp; CMO MV % of NAV '!$A:$B, 2, 0)</f>
        <v>42.067368999999999</v>
      </c>
    </row>
    <row r="370" spans="2:4" x14ac:dyDescent="0.25">
      <c r="B370" s="106">
        <f>IF('Cello Net IO &amp; CMO MV % of NAV '!A283=0, "NA", 'Cello Net IO &amp; CMO MV % of NAV '!A283)</f>
        <v>41120</v>
      </c>
      <c r="C370" s="102">
        <f>VLOOKUP(B370, 'IOS OAS &amp; Universe Refi'!$L:$N, 3, 0)</f>
        <v>236.45889299999999</v>
      </c>
      <c r="D370" s="111">
        <f>VLOOKUP(B370, 'Cello Net IO &amp; CMO MV % of NAV '!$A:$B, 2, 0)</f>
        <v>38.674047999999999</v>
      </c>
    </row>
    <row r="371" spans="2:4" x14ac:dyDescent="0.25">
      <c r="B371" s="106">
        <f>IF('Cello Net IO &amp; CMO MV % of NAV '!A284=0, "NA", 'Cello Net IO &amp; CMO MV % of NAV '!A284)</f>
        <v>41121</v>
      </c>
      <c r="C371" s="102">
        <f>VLOOKUP(B371, 'IOS OAS &amp; Universe Refi'!$L:$N, 3, 0)</f>
        <v>229.97110000000001</v>
      </c>
      <c r="D371" s="111">
        <f>VLOOKUP(B371, 'Cello Net IO &amp; CMO MV % of NAV '!$A:$B, 2, 0)</f>
        <v>38.928877999999997</v>
      </c>
    </row>
    <row r="372" spans="2:4" x14ac:dyDescent="0.25">
      <c r="B372" s="106">
        <f>IF('Cello Net IO &amp; CMO MV % of NAV '!A285=0, "NA", 'Cello Net IO &amp; CMO MV % of NAV '!A285)</f>
        <v>41122</v>
      </c>
      <c r="C372" s="102">
        <f>VLOOKUP(B372, 'IOS OAS &amp; Universe Refi'!$L:$N, 3, 0)</f>
        <v>201.82839999999999</v>
      </c>
      <c r="D372" s="111">
        <f>VLOOKUP(B372, 'Cello Net IO &amp; CMO MV % of NAV '!$A:$B, 2, 0)</f>
        <v>30.793683000000001</v>
      </c>
    </row>
    <row r="373" spans="2:4" x14ac:dyDescent="0.25">
      <c r="B373" s="106">
        <f>IF('Cello Net IO &amp; CMO MV % of NAV '!A286=0, "NA", 'Cello Net IO &amp; CMO MV % of NAV '!A286)</f>
        <v>41123</v>
      </c>
      <c r="C373" s="102">
        <f>VLOOKUP(B373, 'IOS OAS &amp; Universe Refi'!$L:$N, 3, 0)</f>
        <v>200.926605</v>
      </c>
      <c r="D373" s="111">
        <f>VLOOKUP(B373, 'Cello Net IO &amp; CMO MV % of NAV '!$A:$B, 2, 0)</f>
        <v>30.625785</v>
      </c>
    </row>
    <row r="374" spans="2:4" x14ac:dyDescent="0.25">
      <c r="B374" s="106">
        <f>IF('Cello Net IO &amp; CMO MV % of NAV '!A287=0, "NA", 'Cello Net IO &amp; CMO MV % of NAV '!A287)</f>
        <v>41124</v>
      </c>
      <c r="C374" s="102">
        <f>VLOOKUP(B374, 'IOS OAS &amp; Universe Refi'!$L:$N, 3, 0)</f>
        <v>172.87600699999999</v>
      </c>
      <c r="D374" s="111">
        <f>VLOOKUP(B374, 'Cello Net IO &amp; CMO MV % of NAV '!$A:$B, 2, 0)</f>
        <v>32.895183000000003</v>
      </c>
    </row>
    <row r="375" spans="2:4" x14ac:dyDescent="0.25">
      <c r="B375" s="106">
        <f>IF('Cello Net IO &amp; CMO MV % of NAV '!A288=0, "NA", 'Cello Net IO &amp; CMO MV % of NAV '!A288)</f>
        <v>41127</v>
      </c>
      <c r="C375" s="102">
        <f>VLOOKUP(B375, 'IOS OAS &amp; Universe Refi'!$L:$N, 3, 0)</f>
        <v>181.199997</v>
      </c>
      <c r="D375" s="111">
        <f>VLOOKUP(B375, 'Cello Net IO &amp; CMO MV % of NAV '!$A:$B, 2, 0)</f>
        <v>32.797384999999998</v>
      </c>
    </row>
    <row r="376" spans="2:4" x14ac:dyDescent="0.25">
      <c r="B376" s="106">
        <f>IF('Cello Net IO &amp; CMO MV % of NAV '!A289=0, "NA", 'Cello Net IO &amp; CMO MV % of NAV '!A289)</f>
        <v>41128</v>
      </c>
      <c r="C376" s="102">
        <f>VLOOKUP(B376, 'IOS OAS &amp; Universe Refi'!$L:$N, 3, 0)</f>
        <v>173.72740200000001</v>
      </c>
      <c r="D376" s="111">
        <f>VLOOKUP(B376, 'Cello Net IO &amp; CMO MV % of NAV '!$A:$B, 2, 0)</f>
        <v>36.947648000000001</v>
      </c>
    </row>
    <row r="377" spans="2:4" x14ac:dyDescent="0.25">
      <c r="B377" s="106">
        <f>IF('Cello Net IO &amp; CMO MV % of NAV '!A290=0, "NA", 'Cello Net IO &amp; CMO MV % of NAV '!A290)</f>
        <v>41129</v>
      </c>
      <c r="C377" s="102">
        <f>VLOOKUP(B377, 'IOS OAS &amp; Universe Refi'!$L:$N, 3, 0)</f>
        <v>176.588898</v>
      </c>
      <c r="D377" s="111">
        <f>VLOOKUP(B377, 'Cello Net IO &amp; CMO MV % of NAV '!$A:$B, 2, 0)</f>
        <v>29.853818</v>
      </c>
    </row>
    <row r="378" spans="2:4" x14ac:dyDescent="0.25">
      <c r="B378" s="106">
        <f>IF('Cello Net IO &amp; CMO MV % of NAV '!A291=0, "NA", 'Cello Net IO &amp; CMO MV % of NAV '!A291)</f>
        <v>41130</v>
      </c>
      <c r="C378" s="102">
        <f>VLOOKUP(B378, 'IOS OAS &amp; Universe Refi'!$L:$N, 3, 0)</f>
        <v>163.587997</v>
      </c>
      <c r="D378" s="111">
        <f>VLOOKUP(B378, 'Cello Net IO &amp; CMO MV % of NAV '!$A:$B, 2, 0)</f>
        <v>33.509583999999997</v>
      </c>
    </row>
    <row r="379" spans="2:4" x14ac:dyDescent="0.25">
      <c r="B379" s="106">
        <f>IF('Cello Net IO &amp; CMO MV % of NAV '!A292=0, "NA", 'Cello Net IO &amp; CMO MV % of NAV '!A292)</f>
        <v>41131</v>
      </c>
      <c r="C379" s="102">
        <f>VLOOKUP(B379, 'IOS OAS &amp; Universe Refi'!$L:$N, 3, 0)</f>
        <v>171.76010099999999</v>
      </c>
      <c r="D379" s="111">
        <f>VLOOKUP(B379, 'Cello Net IO &amp; CMO MV % of NAV '!$A:$B, 2, 0)</f>
        <v>35.585636000000001</v>
      </c>
    </row>
    <row r="380" spans="2:4" x14ac:dyDescent="0.25">
      <c r="B380" s="106">
        <f>IF('Cello Net IO &amp; CMO MV % of NAV '!A293=0, "NA", 'Cello Net IO &amp; CMO MV % of NAV '!A293)</f>
        <v>41134</v>
      </c>
      <c r="C380" s="102">
        <f>VLOOKUP(B380, 'IOS OAS &amp; Universe Refi'!$L:$N, 3, 0)</f>
        <v>162.964294</v>
      </c>
      <c r="D380" s="111">
        <f>VLOOKUP(B380, 'Cello Net IO &amp; CMO MV % of NAV '!$A:$B, 2, 0)</f>
        <v>42.911409999999997</v>
      </c>
    </row>
    <row r="381" spans="2:4" x14ac:dyDescent="0.25">
      <c r="B381" s="106">
        <f>IF('Cello Net IO &amp; CMO MV % of NAV '!A294=0, "NA", 'Cello Net IO &amp; CMO MV % of NAV '!A294)</f>
        <v>41135</v>
      </c>
      <c r="C381" s="102">
        <f>VLOOKUP(B381, 'IOS OAS &amp; Universe Refi'!$L:$N, 3, 0)</f>
        <v>151.04840100000001</v>
      </c>
      <c r="D381" s="111">
        <f>VLOOKUP(B381, 'Cello Net IO &amp; CMO MV % of NAV '!$A:$B, 2, 0)</f>
        <v>44.887784000000003</v>
      </c>
    </row>
    <row r="382" spans="2:4" x14ac:dyDescent="0.25">
      <c r="B382" s="106">
        <f>IF('Cello Net IO &amp; CMO MV % of NAV '!A295=0, "NA", 'Cello Net IO &amp; CMO MV % of NAV '!A295)</f>
        <v>41136</v>
      </c>
      <c r="C382" s="102">
        <f>VLOOKUP(B382, 'IOS OAS &amp; Universe Refi'!$L:$N, 3, 0)</f>
        <v>139.95199600000001</v>
      </c>
      <c r="D382" s="111">
        <f>VLOOKUP(B382, 'Cello Net IO &amp; CMO MV % of NAV '!$A:$B, 2, 0)</f>
        <v>48.391683</v>
      </c>
    </row>
    <row r="383" spans="2:4" x14ac:dyDescent="0.25">
      <c r="B383" s="106">
        <f>IF('Cello Net IO &amp; CMO MV % of NAV '!A296=0, "NA", 'Cello Net IO &amp; CMO MV % of NAV '!A296)</f>
        <v>41137</v>
      </c>
      <c r="C383" s="102">
        <f>VLOOKUP(B383, 'IOS OAS &amp; Universe Refi'!$L:$N, 3, 0)</f>
        <v>111.673203</v>
      </c>
      <c r="D383" s="111">
        <f>VLOOKUP(B383, 'Cello Net IO &amp; CMO MV % of NAV '!$A:$B, 2, 0)</f>
        <v>48.494140000000002</v>
      </c>
    </row>
    <row r="384" spans="2:4" x14ac:dyDescent="0.25">
      <c r="B384" s="106">
        <f>IF('Cello Net IO &amp; CMO MV % of NAV '!A297=0, "NA", 'Cello Net IO &amp; CMO MV % of NAV '!A297)</f>
        <v>41138</v>
      </c>
      <c r="C384" s="102">
        <f>VLOOKUP(B384, 'IOS OAS &amp; Universe Refi'!$L:$N, 3, 0)</f>
        <v>118.69259599999999</v>
      </c>
      <c r="D384" s="111">
        <f>VLOOKUP(B384, 'Cello Net IO &amp; CMO MV % of NAV '!$A:$B, 2, 0)</f>
        <v>47.805829000000003</v>
      </c>
    </row>
    <row r="385" spans="2:4" x14ac:dyDescent="0.25">
      <c r="B385" s="106">
        <f>IF('Cello Net IO &amp; CMO MV % of NAV '!A298=0, "NA", 'Cello Net IO &amp; CMO MV % of NAV '!A298)</f>
        <v>41141</v>
      </c>
      <c r="C385" s="102">
        <f>VLOOKUP(B385, 'IOS OAS &amp; Universe Refi'!$L:$N, 3, 0)</f>
        <v>125.724403</v>
      </c>
      <c r="D385" s="111">
        <f>VLOOKUP(B385, 'Cello Net IO &amp; CMO MV % of NAV '!$A:$B, 2, 0)</f>
        <v>47.438102000000001</v>
      </c>
    </row>
    <row r="386" spans="2:4" x14ac:dyDescent="0.25">
      <c r="B386" s="106">
        <f>IF('Cello Net IO &amp; CMO MV % of NAV '!A299=0, "NA", 'Cello Net IO &amp; CMO MV % of NAV '!A299)</f>
        <v>41142</v>
      </c>
      <c r="C386" s="102">
        <f>VLOOKUP(B386, 'IOS OAS &amp; Universe Refi'!$L:$N, 3, 0)</f>
        <v>122.78479799999999</v>
      </c>
      <c r="D386" s="111">
        <f>VLOOKUP(B386, 'Cello Net IO &amp; CMO MV % of NAV '!$A:$B, 2, 0)</f>
        <v>48.542591999999999</v>
      </c>
    </row>
    <row r="387" spans="2:4" x14ac:dyDescent="0.25">
      <c r="B387" s="106">
        <f>IF('Cello Net IO &amp; CMO MV % of NAV '!A300=0, "NA", 'Cello Net IO &amp; CMO MV % of NAV '!A300)</f>
        <v>41143</v>
      </c>
      <c r="C387" s="102">
        <f>VLOOKUP(B387, 'IOS OAS &amp; Universe Refi'!$L:$N, 3, 0)</f>
        <v>115.84200300000001</v>
      </c>
      <c r="D387" s="111">
        <f>VLOOKUP(B387, 'Cello Net IO &amp; CMO MV % of NAV '!$A:$B, 2, 0)</f>
        <v>46.514853000000002</v>
      </c>
    </row>
    <row r="388" spans="2:4" x14ac:dyDescent="0.25">
      <c r="B388" s="106">
        <f>IF('Cello Net IO &amp; CMO MV % of NAV '!A301=0, "NA", 'Cello Net IO &amp; CMO MV % of NAV '!A301)</f>
        <v>41144</v>
      </c>
      <c r="C388" s="102">
        <f>VLOOKUP(B388, 'IOS OAS &amp; Universe Refi'!$L:$N, 3, 0)</f>
        <v>131.06759600000001</v>
      </c>
      <c r="D388" s="111">
        <f>VLOOKUP(B388, 'Cello Net IO &amp; CMO MV % of NAV '!$A:$B, 2, 0)</f>
        <v>45.662002000000001</v>
      </c>
    </row>
    <row r="389" spans="2:4" x14ac:dyDescent="0.25">
      <c r="B389" s="106">
        <f>IF('Cello Net IO &amp; CMO MV % of NAV '!A302=0, "NA", 'Cello Net IO &amp; CMO MV % of NAV '!A302)</f>
        <v>41145</v>
      </c>
      <c r="C389" s="102">
        <f>VLOOKUP(B389, 'IOS OAS &amp; Universe Refi'!$L:$N, 3, 0)</f>
        <v>107.89340199999999</v>
      </c>
      <c r="D389" s="111">
        <f>VLOOKUP(B389, 'Cello Net IO &amp; CMO MV % of NAV '!$A:$B, 2, 0)</f>
        <v>46.089976999999998</v>
      </c>
    </row>
    <row r="390" spans="2:4" x14ac:dyDescent="0.25">
      <c r="B390" s="106">
        <f>IF('Cello Net IO &amp; CMO MV % of NAV '!A303=0, "NA", 'Cello Net IO &amp; CMO MV % of NAV '!A303)</f>
        <v>41148</v>
      </c>
      <c r="C390" s="102">
        <f>VLOOKUP(B390, 'IOS OAS &amp; Universe Refi'!$L:$N, 3, 0)</f>
        <v>107.43589799999999</v>
      </c>
      <c r="D390" s="111">
        <f>VLOOKUP(B390, 'Cello Net IO &amp; CMO MV % of NAV '!$A:$B, 2, 0)</f>
        <v>45.564633999999998</v>
      </c>
    </row>
    <row r="391" spans="2:4" x14ac:dyDescent="0.25">
      <c r="B391" s="106">
        <f>IF('Cello Net IO &amp; CMO MV % of NAV '!A304=0, "NA", 'Cello Net IO &amp; CMO MV % of NAV '!A304)</f>
        <v>41149</v>
      </c>
      <c r="C391" s="102">
        <f>VLOOKUP(B391, 'IOS OAS &amp; Universe Refi'!$L:$N, 3, 0)</f>
        <v>92.273598000000007</v>
      </c>
      <c r="D391" s="111">
        <f>VLOOKUP(B391, 'Cello Net IO &amp; CMO MV % of NAV '!$A:$B, 2, 0)</f>
        <v>44.349316999999999</v>
      </c>
    </row>
    <row r="392" spans="2:4" x14ac:dyDescent="0.25">
      <c r="B392" s="106">
        <f>IF('Cello Net IO &amp; CMO MV % of NAV '!A305=0, "NA", 'Cello Net IO &amp; CMO MV % of NAV '!A305)</f>
        <v>41150</v>
      </c>
      <c r="C392" s="102">
        <f>VLOOKUP(B392, 'IOS OAS &amp; Universe Refi'!$L:$N, 3, 0)</f>
        <v>103.21520200000001</v>
      </c>
      <c r="D392" s="111">
        <f>VLOOKUP(B392, 'Cello Net IO &amp; CMO MV % of NAV '!$A:$B, 2, 0)</f>
        <v>45.677360999999998</v>
      </c>
    </row>
    <row r="393" spans="2:4" x14ac:dyDescent="0.25">
      <c r="B393" s="106">
        <f>IF('Cello Net IO &amp; CMO MV % of NAV '!A306=0, "NA", 'Cello Net IO &amp; CMO MV % of NAV '!A306)</f>
        <v>41151</v>
      </c>
      <c r="C393" s="102">
        <f>VLOOKUP(B393, 'IOS OAS &amp; Universe Refi'!$L:$N, 3, 0)</f>
        <v>108.836304</v>
      </c>
      <c r="D393" s="111">
        <f>VLOOKUP(B393, 'Cello Net IO &amp; CMO MV % of NAV '!$A:$B, 2, 0)</f>
        <v>44.935932000000001</v>
      </c>
    </row>
    <row r="394" spans="2:4" x14ac:dyDescent="0.25">
      <c r="B394" s="106">
        <f>IF('Cello Net IO &amp; CMO MV % of NAV '!A307=0, "NA", 'Cello Net IO &amp; CMO MV % of NAV '!A307)</f>
        <v>41152</v>
      </c>
      <c r="C394" s="102">
        <f>VLOOKUP(B394, 'IOS OAS &amp; Universe Refi'!$L:$N, 3, 0)</f>
        <v>126.018501</v>
      </c>
      <c r="D394" s="111">
        <f>VLOOKUP(B394, 'Cello Net IO &amp; CMO MV % of NAV '!$A:$B, 2, 0)</f>
        <v>45.876795999999999</v>
      </c>
    </row>
    <row r="395" spans="2:4" x14ac:dyDescent="0.25">
      <c r="B395" s="106">
        <f>IF('Cello Net IO &amp; CMO MV % of NAV '!A308=0, "NA", 'Cello Net IO &amp; CMO MV % of NAV '!A308)</f>
        <v>41156</v>
      </c>
      <c r="C395" s="102">
        <f>VLOOKUP(B395, 'IOS OAS &amp; Universe Refi'!$L:$N, 3, 0)</f>
        <v>136.16789199999999</v>
      </c>
      <c r="D395" s="111">
        <f>VLOOKUP(B395, 'Cello Net IO &amp; CMO MV % of NAV '!$A:$B, 2, 0)</f>
        <v>44.999673000000001</v>
      </c>
    </row>
    <row r="396" spans="2:4" x14ac:dyDescent="0.25">
      <c r="B396" s="106">
        <f>IF('Cello Net IO &amp; CMO MV % of NAV '!A309=0, "NA", 'Cello Net IO &amp; CMO MV % of NAV '!A309)</f>
        <v>41157</v>
      </c>
      <c r="C396" s="102">
        <f>VLOOKUP(B396, 'IOS OAS &amp; Universe Refi'!$L:$N, 3, 0)</f>
        <v>145.36779799999999</v>
      </c>
      <c r="D396" s="111">
        <f>VLOOKUP(B396, 'Cello Net IO &amp; CMO MV % of NAV '!$A:$B, 2, 0)</f>
        <v>45.219895000000001</v>
      </c>
    </row>
    <row r="397" spans="2:4" x14ac:dyDescent="0.25">
      <c r="B397" s="106">
        <f>IF('Cello Net IO &amp; CMO MV % of NAV '!A310=0, "NA", 'Cello Net IO &amp; CMO MV % of NAV '!A310)</f>
        <v>41158</v>
      </c>
      <c r="C397" s="102">
        <f>VLOOKUP(B397, 'IOS OAS &amp; Universe Refi'!$L:$N, 3, 0)</f>
        <v>136.753906</v>
      </c>
      <c r="D397" s="111">
        <f>VLOOKUP(B397, 'Cello Net IO &amp; CMO MV % of NAV '!$A:$B, 2, 0)</f>
        <v>46.253960999999997</v>
      </c>
    </row>
    <row r="398" spans="2:4" x14ac:dyDescent="0.25">
      <c r="B398" s="106">
        <f>IF('Cello Net IO &amp; CMO MV % of NAV '!A311=0, "NA", 'Cello Net IO &amp; CMO MV % of NAV '!A311)</f>
        <v>41159</v>
      </c>
      <c r="C398" s="102">
        <f>VLOOKUP(B398, 'IOS OAS &amp; Universe Refi'!$L:$N, 3, 0)</f>
        <v>156.40870699999999</v>
      </c>
      <c r="D398" s="111">
        <f>VLOOKUP(B398, 'Cello Net IO &amp; CMO MV % of NAV '!$A:$B, 2, 0)</f>
        <v>44.349854000000001</v>
      </c>
    </row>
    <row r="399" spans="2:4" x14ac:dyDescent="0.25">
      <c r="B399" s="106">
        <f>IF('Cello Net IO &amp; CMO MV % of NAV '!A312=0, "NA", 'Cello Net IO &amp; CMO MV % of NAV '!A312)</f>
        <v>41162</v>
      </c>
      <c r="C399" s="102">
        <f>VLOOKUP(B399, 'IOS OAS &amp; Universe Refi'!$L:$N, 3, 0)</f>
        <v>182.48620600000001</v>
      </c>
      <c r="D399" s="111">
        <f>VLOOKUP(B399, 'Cello Net IO &amp; CMO MV % of NAV '!$A:$B, 2, 0)</f>
        <v>46.332738999999997</v>
      </c>
    </row>
    <row r="400" spans="2:4" x14ac:dyDescent="0.25">
      <c r="B400" s="106">
        <f>IF('Cello Net IO &amp; CMO MV % of NAV '!A313=0, "NA", 'Cello Net IO &amp; CMO MV % of NAV '!A313)</f>
        <v>41163</v>
      </c>
      <c r="C400" s="102">
        <f>VLOOKUP(B400, 'IOS OAS &amp; Universe Refi'!$L:$N, 3, 0)</f>
        <v>186.86039700000001</v>
      </c>
      <c r="D400" s="111">
        <f>VLOOKUP(B400, 'Cello Net IO &amp; CMO MV % of NAV '!$A:$B, 2, 0)</f>
        <v>46.860342000000003</v>
      </c>
    </row>
    <row r="401" spans="2:4" x14ac:dyDescent="0.25">
      <c r="B401" s="106">
        <f>IF('Cello Net IO &amp; CMO MV % of NAV '!A314=0, "NA", 'Cello Net IO &amp; CMO MV % of NAV '!A314)</f>
        <v>41164</v>
      </c>
      <c r="C401" s="102">
        <f>VLOOKUP(B401, 'IOS OAS &amp; Universe Refi'!$L:$N, 3, 0)</f>
        <v>206.483902</v>
      </c>
      <c r="D401" s="111">
        <f>VLOOKUP(B401, 'Cello Net IO &amp; CMO MV % of NAV '!$A:$B, 2, 0)</f>
        <v>46.811154000000002</v>
      </c>
    </row>
    <row r="402" spans="2:4" x14ac:dyDescent="0.25">
      <c r="B402" s="106">
        <f>IF('Cello Net IO &amp; CMO MV % of NAV '!A315=0, "NA", 'Cello Net IO &amp; CMO MV % of NAV '!A315)</f>
        <v>41165</v>
      </c>
      <c r="C402" s="102">
        <f>VLOOKUP(B402, 'IOS OAS &amp; Universe Refi'!$L:$N, 3, 0)</f>
        <v>289.24529999999999</v>
      </c>
      <c r="D402" s="111">
        <f>VLOOKUP(B402, 'Cello Net IO &amp; CMO MV % of NAV '!$A:$B, 2, 0)</f>
        <v>44.275201000000003</v>
      </c>
    </row>
    <row r="403" spans="2:4" x14ac:dyDescent="0.25">
      <c r="B403" s="106">
        <f>IF('Cello Net IO &amp; CMO MV % of NAV '!A316=0, "NA", 'Cello Net IO &amp; CMO MV % of NAV '!A316)</f>
        <v>41166</v>
      </c>
      <c r="C403" s="102">
        <f>VLOOKUP(B403, 'IOS OAS &amp; Universe Refi'!$L:$N, 3, 0)</f>
        <v>299.248108</v>
      </c>
      <c r="D403" s="111">
        <f>VLOOKUP(B403, 'Cello Net IO &amp; CMO MV % of NAV '!$A:$B, 2, 0)</f>
        <v>45.370885000000001</v>
      </c>
    </row>
    <row r="404" spans="2:4" x14ac:dyDescent="0.25">
      <c r="B404" s="106">
        <f>IF('Cello Net IO &amp; CMO MV % of NAV '!A317=0, "NA", 'Cello Net IO &amp; CMO MV % of NAV '!A317)</f>
        <v>41169</v>
      </c>
      <c r="C404" s="102">
        <f>VLOOKUP(B404, 'IOS OAS &amp; Universe Refi'!$L:$N, 3, 0)</f>
        <v>288.83160400000003</v>
      </c>
      <c r="D404" s="111">
        <f>VLOOKUP(B404, 'Cello Net IO &amp; CMO MV % of NAV '!$A:$B, 2, 0)</f>
        <v>44.044144000000003</v>
      </c>
    </row>
    <row r="405" spans="2:4" x14ac:dyDescent="0.25">
      <c r="B405" s="106">
        <f>IF('Cello Net IO &amp; CMO MV % of NAV '!A318=0, "NA", 'Cello Net IO &amp; CMO MV % of NAV '!A318)</f>
        <v>41170</v>
      </c>
      <c r="C405" s="102">
        <f>VLOOKUP(B405, 'IOS OAS &amp; Universe Refi'!$L:$N, 3, 0)</f>
        <v>295.59310900000003</v>
      </c>
      <c r="D405" s="111">
        <f>VLOOKUP(B405, 'Cello Net IO &amp; CMO MV % of NAV '!$A:$B, 2, 0)</f>
        <v>42.195638000000002</v>
      </c>
    </row>
    <row r="406" spans="2:4" x14ac:dyDescent="0.25">
      <c r="B406" s="106">
        <f>IF('Cello Net IO &amp; CMO MV % of NAV '!A319=0, "NA", 'Cello Net IO &amp; CMO MV % of NAV '!A319)</f>
        <v>41171</v>
      </c>
      <c r="C406" s="102">
        <f>VLOOKUP(B406, 'IOS OAS &amp; Universe Refi'!$L:$N, 3, 0)</f>
        <v>305.35391199999998</v>
      </c>
      <c r="D406" s="111">
        <f>VLOOKUP(B406, 'Cello Net IO &amp; CMO MV % of NAV '!$A:$B, 2, 0)</f>
        <v>39.335377999999999</v>
      </c>
    </row>
    <row r="407" spans="2:4" x14ac:dyDescent="0.25">
      <c r="B407" s="106">
        <f>IF('Cello Net IO &amp; CMO MV % of NAV '!A320=0, "NA", 'Cello Net IO &amp; CMO MV % of NAV '!A320)</f>
        <v>41172</v>
      </c>
      <c r="C407" s="102">
        <f>VLOOKUP(B407, 'IOS OAS &amp; Universe Refi'!$L:$N, 3, 0)</f>
        <v>330.882812</v>
      </c>
      <c r="D407" s="111">
        <f>VLOOKUP(B407, 'Cello Net IO &amp; CMO MV % of NAV '!$A:$B, 2, 0)</f>
        <v>36.463787000000004</v>
      </c>
    </row>
    <row r="408" spans="2:4" x14ac:dyDescent="0.25">
      <c r="B408" s="106">
        <f>IF('Cello Net IO &amp; CMO MV % of NAV '!A321=0, "NA", 'Cello Net IO &amp; CMO MV % of NAV '!A321)</f>
        <v>41173</v>
      </c>
      <c r="C408" s="102">
        <f>VLOOKUP(B408, 'IOS OAS &amp; Universe Refi'!$L:$N, 3, 0)</f>
        <v>371.7099</v>
      </c>
      <c r="D408" s="111">
        <f>VLOOKUP(B408, 'Cello Net IO &amp; CMO MV % of NAV '!$A:$B, 2, 0)</f>
        <v>35.055937999999998</v>
      </c>
    </row>
    <row r="409" spans="2:4" x14ac:dyDescent="0.25">
      <c r="B409" s="106">
        <f>IF('Cello Net IO &amp; CMO MV % of NAV '!A322=0, "NA", 'Cello Net IO &amp; CMO MV % of NAV '!A322)</f>
        <v>41176</v>
      </c>
      <c r="C409" s="102">
        <f>VLOOKUP(B409, 'IOS OAS &amp; Universe Refi'!$L:$N, 3, 0)</f>
        <v>447.06280500000003</v>
      </c>
      <c r="D409" s="111">
        <f>VLOOKUP(B409, 'Cello Net IO &amp; CMO MV % of NAV '!$A:$B, 2, 0)</f>
        <v>33.550716000000001</v>
      </c>
    </row>
    <row r="410" spans="2:4" x14ac:dyDescent="0.25">
      <c r="B410" s="106">
        <f>IF('Cello Net IO &amp; CMO MV % of NAV '!A323=0, "NA", 'Cello Net IO &amp; CMO MV % of NAV '!A323)</f>
        <v>41177</v>
      </c>
      <c r="C410" s="102">
        <f>VLOOKUP(B410, 'IOS OAS &amp; Universe Refi'!$L:$N, 3, 0)</f>
        <v>522.47631799999999</v>
      </c>
      <c r="D410" s="111">
        <f>VLOOKUP(B410, 'Cello Net IO &amp; CMO MV % of NAV '!$A:$B, 2, 0)</f>
        <v>28.947030000000002</v>
      </c>
    </row>
    <row r="411" spans="2:4" x14ac:dyDescent="0.25">
      <c r="B411" s="106">
        <f>IF('Cello Net IO &amp; CMO MV % of NAV '!A324=0, "NA", 'Cello Net IO &amp; CMO MV % of NAV '!A324)</f>
        <v>41178</v>
      </c>
      <c r="C411" s="102">
        <f>VLOOKUP(B411, 'IOS OAS &amp; Universe Refi'!$L:$N, 3, 0)</f>
        <v>489.41558800000001</v>
      </c>
      <c r="D411" s="111">
        <f>VLOOKUP(B411, 'Cello Net IO &amp; CMO MV % of NAV '!$A:$B, 2, 0)</f>
        <v>27.712693000000002</v>
      </c>
    </row>
    <row r="412" spans="2:4" x14ac:dyDescent="0.25">
      <c r="B412" s="106">
        <f>IF('Cello Net IO &amp; CMO MV % of NAV '!A325=0, "NA", 'Cello Net IO &amp; CMO MV % of NAV '!A325)</f>
        <v>41179</v>
      </c>
      <c r="C412" s="102">
        <f>VLOOKUP(B412, 'IOS OAS &amp; Universe Refi'!$L:$N, 3, 0)</f>
        <v>447.58441199999999</v>
      </c>
      <c r="D412" s="111">
        <f>VLOOKUP(B412, 'Cello Net IO &amp; CMO MV % of NAV '!$A:$B, 2, 0)</f>
        <v>27.806746</v>
      </c>
    </row>
    <row r="413" spans="2:4" x14ac:dyDescent="0.25">
      <c r="B413" s="106">
        <f>IF('Cello Net IO &amp; CMO MV % of NAV '!A326=0, "NA", 'Cello Net IO &amp; CMO MV % of NAV '!A326)</f>
        <v>41180</v>
      </c>
      <c r="C413" s="102">
        <f>VLOOKUP(B413, 'IOS OAS &amp; Universe Refi'!$L:$N, 3, 0)</f>
        <v>421.34609999999998</v>
      </c>
      <c r="D413" s="111">
        <f>VLOOKUP(B413, 'Cello Net IO &amp; CMO MV % of NAV '!$A:$B, 2, 0)</f>
        <v>28.535056999999998</v>
      </c>
    </row>
    <row r="414" spans="2:4" x14ac:dyDescent="0.25">
      <c r="B414" s="106">
        <f>IF('Cello Net IO &amp; CMO MV % of NAV '!A327=0, "NA", 'Cello Net IO &amp; CMO MV % of NAV '!A327)</f>
        <v>41183</v>
      </c>
      <c r="C414" s="102">
        <f>VLOOKUP(B414, 'IOS OAS &amp; Universe Refi'!$L:$N, 3, 0)</f>
        <v>377.69909699999999</v>
      </c>
      <c r="D414" s="111">
        <f>VLOOKUP(B414, 'Cello Net IO &amp; CMO MV % of NAV '!$A:$B, 2, 0)</f>
        <v>26.536936000000001</v>
      </c>
    </row>
    <row r="415" spans="2:4" x14ac:dyDescent="0.25">
      <c r="B415" s="106">
        <f>IF('Cello Net IO &amp; CMO MV % of NAV '!A328=0, "NA", 'Cello Net IO &amp; CMO MV % of NAV '!A328)</f>
        <v>41184</v>
      </c>
      <c r="C415" s="102">
        <f>VLOOKUP(B415, 'IOS OAS &amp; Universe Refi'!$L:$N, 3, 0)</f>
        <v>367.17541499999999</v>
      </c>
      <c r="D415" s="111">
        <f>VLOOKUP(B415, 'Cello Net IO &amp; CMO MV % of NAV '!$A:$B, 2, 0)</f>
        <v>25.883645999999999</v>
      </c>
    </row>
    <row r="416" spans="2:4" x14ac:dyDescent="0.25">
      <c r="B416" s="106">
        <f>IF('Cello Net IO &amp; CMO MV % of NAV '!A329=0, "NA", 'Cello Net IO &amp; CMO MV % of NAV '!A329)</f>
        <v>41185</v>
      </c>
      <c r="C416" s="102">
        <f>VLOOKUP(B416, 'IOS OAS &amp; Universe Refi'!$L:$N, 3, 0)</f>
        <v>422.14001500000001</v>
      </c>
      <c r="D416" s="111">
        <f>VLOOKUP(B416, 'Cello Net IO &amp; CMO MV % of NAV '!$A:$B, 2, 0)</f>
        <v>26.831116000000002</v>
      </c>
    </row>
    <row r="417" spans="2:4" x14ac:dyDescent="0.25">
      <c r="B417" s="106">
        <f>IF('Cello Net IO &amp; CMO MV % of NAV '!A330=0, "NA", 'Cello Net IO &amp; CMO MV % of NAV '!A330)</f>
        <v>41186</v>
      </c>
      <c r="C417" s="102">
        <f>VLOOKUP(B417, 'IOS OAS &amp; Universe Refi'!$L:$N, 3, 0)</f>
        <v>436.46109000000001</v>
      </c>
      <c r="D417" s="111">
        <f>VLOOKUP(B417, 'Cello Net IO &amp; CMO MV % of NAV '!$A:$B, 2, 0)</f>
        <v>28.309221999999998</v>
      </c>
    </row>
    <row r="418" spans="2:4" x14ac:dyDescent="0.25">
      <c r="B418" s="106">
        <f>IF('Cello Net IO &amp; CMO MV % of NAV '!A331=0, "NA", 'Cello Net IO &amp; CMO MV % of NAV '!A331)</f>
        <v>41187</v>
      </c>
      <c r="C418" s="102">
        <f>VLOOKUP(B418, 'IOS OAS &amp; Universe Refi'!$L:$N, 3, 0)</f>
        <v>457.66830399999998</v>
      </c>
      <c r="D418" s="111">
        <f>VLOOKUP(B418, 'Cello Net IO &amp; CMO MV % of NAV '!$A:$B, 2, 0)</f>
        <v>28.816966000000001</v>
      </c>
    </row>
    <row r="419" spans="2:4" x14ac:dyDescent="0.25">
      <c r="B419" s="106">
        <f>IF('Cello Net IO &amp; CMO MV % of NAV '!A332=0, "NA", 'Cello Net IO &amp; CMO MV % of NAV '!A332)</f>
        <v>41191</v>
      </c>
      <c r="C419" s="102">
        <f>VLOOKUP(B419, 'IOS OAS &amp; Universe Refi'!$L:$N, 3, 0)</f>
        <v>454.518799</v>
      </c>
      <c r="D419" s="111">
        <f>VLOOKUP(B419, 'Cello Net IO &amp; CMO MV % of NAV '!$A:$B, 2, 0)</f>
        <v>29.056712000000001</v>
      </c>
    </row>
    <row r="420" spans="2:4" x14ac:dyDescent="0.25">
      <c r="B420" s="106">
        <f>IF('Cello Net IO &amp; CMO MV % of NAV '!A333=0, "NA", 'Cello Net IO &amp; CMO MV % of NAV '!A333)</f>
        <v>41192</v>
      </c>
      <c r="C420" s="102">
        <f>VLOOKUP(B420, 'IOS OAS &amp; Universe Refi'!$L:$N, 3, 0)</f>
        <v>483.07650799999999</v>
      </c>
      <c r="D420" s="111">
        <f>VLOOKUP(B420, 'Cello Net IO &amp; CMO MV % of NAV '!$A:$B, 2, 0)</f>
        <v>28.313753999999999</v>
      </c>
    </row>
    <row r="421" spans="2:4" x14ac:dyDescent="0.25">
      <c r="B421" s="106">
        <f>IF('Cello Net IO &amp; CMO MV % of NAV '!A334=0, "NA", 'Cello Net IO &amp; CMO MV % of NAV '!A334)</f>
        <v>41193</v>
      </c>
      <c r="C421" s="102">
        <f>VLOOKUP(B421, 'IOS OAS &amp; Universe Refi'!$L:$N, 3, 0)</f>
        <v>490.89419600000002</v>
      </c>
      <c r="D421" s="111">
        <f>VLOOKUP(B421, 'Cello Net IO &amp; CMO MV % of NAV '!$A:$B, 2, 0)</f>
        <v>27.167952</v>
      </c>
    </row>
    <row r="422" spans="2:4" x14ac:dyDescent="0.25">
      <c r="B422" s="106">
        <f>IF('Cello Net IO &amp; CMO MV % of NAV '!A335=0, "NA", 'Cello Net IO &amp; CMO MV % of NAV '!A335)</f>
        <v>41194</v>
      </c>
      <c r="C422" s="102">
        <f>VLOOKUP(B422, 'IOS OAS &amp; Universe Refi'!$L:$N, 3, 0)</f>
        <v>438.64300500000002</v>
      </c>
      <c r="D422" s="111">
        <f>VLOOKUP(B422, 'Cello Net IO &amp; CMO MV % of NAV '!$A:$B, 2, 0)</f>
        <v>26.142544999999998</v>
      </c>
    </row>
    <row r="423" spans="2:4" x14ac:dyDescent="0.25">
      <c r="B423" s="106">
        <f>IF('Cello Net IO &amp; CMO MV % of NAV '!A336=0, "NA", 'Cello Net IO &amp; CMO MV % of NAV '!A336)</f>
        <v>41197</v>
      </c>
      <c r="C423" s="102">
        <f>VLOOKUP(B423, 'IOS OAS &amp; Universe Refi'!$L:$N, 3, 0)</f>
        <v>432.55011000000002</v>
      </c>
      <c r="D423" s="111">
        <f>VLOOKUP(B423, 'Cello Net IO &amp; CMO MV % of NAV '!$A:$B, 2, 0)</f>
        <v>26.367825</v>
      </c>
    </row>
    <row r="424" spans="2:4" x14ac:dyDescent="0.25">
      <c r="B424" s="106">
        <f>IF('Cello Net IO &amp; CMO MV % of NAV '!A337=0, "NA", 'Cello Net IO &amp; CMO MV % of NAV '!A337)</f>
        <v>41198</v>
      </c>
      <c r="C424" s="102">
        <f>VLOOKUP(B424, 'IOS OAS &amp; Universe Refi'!$L:$N, 3, 0)</f>
        <v>446.50650000000002</v>
      </c>
      <c r="D424" s="111">
        <f>VLOOKUP(B424, 'Cello Net IO &amp; CMO MV % of NAV '!$A:$B, 2, 0)</f>
        <v>28.947092999999999</v>
      </c>
    </row>
    <row r="425" spans="2:4" x14ac:dyDescent="0.25">
      <c r="B425" s="106">
        <f>IF('Cello Net IO &amp; CMO MV % of NAV '!A338=0, "NA", 'Cello Net IO &amp; CMO MV % of NAV '!A338)</f>
        <v>41199</v>
      </c>
      <c r="C425" s="102">
        <f>VLOOKUP(B425, 'IOS OAS &amp; Universe Refi'!$L:$N, 3, 0)</f>
        <v>416.60400399999997</v>
      </c>
      <c r="D425" s="111">
        <f>VLOOKUP(B425, 'Cello Net IO &amp; CMO MV % of NAV '!$A:$B, 2, 0)</f>
        <v>30.622824999999999</v>
      </c>
    </row>
    <row r="426" spans="2:4" x14ac:dyDescent="0.25">
      <c r="B426" s="106">
        <f>IF('Cello Net IO &amp; CMO MV % of NAV '!A339=0, "NA", 'Cello Net IO &amp; CMO MV % of NAV '!A339)</f>
        <v>41200</v>
      </c>
      <c r="C426" s="102">
        <f>VLOOKUP(B426, 'IOS OAS &amp; Universe Refi'!$L:$N, 3, 0)</f>
        <v>396.82629400000002</v>
      </c>
      <c r="D426" s="111">
        <f>VLOOKUP(B426, 'Cello Net IO &amp; CMO MV % of NAV '!$A:$B, 2, 0)</f>
        <v>31.085387000000001</v>
      </c>
    </row>
    <row r="427" spans="2:4" x14ac:dyDescent="0.25">
      <c r="B427" s="106">
        <f>IF('Cello Net IO &amp; CMO MV % of NAV '!A340=0, "NA", 'Cello Net IO &amp; CMO MV % of NAV '!A340)</f>
        <v>41201</v>
      </c>
      <c r="C427" s="102">
        <f>VLOOKUP(B427, 'IOS OAS &amp; Universe Refi'!$L:$N, 3, 0)</f>
        <v>421.60379</v>
      </c>
      <c r="D427" s="111">
        <f>VLOOKUP(B427, 'Cello Net IO &amp; CMO MV % of NAV '!$A:$B, 2, 0)</f>
        <v>30.200389000000001</v>
      </c>
    </row>
    <row r="428" spans="2:4" x14ac:dyDescent="0.25">
      <c r="B428" s="106">
        <f>IF('Cello Net IO &amp; CMO MV % of NAV '!A341=0, "NA", 'Cello Net IO &amp; CMO MV % of NAV '!A341)</f>
        <v>41204</v>
      </c>
      <c r="C428" s="102">
        <f>VLOOKUP(B428, 'IOS OAS &amp; Universe Refi'!$L:$N, 3, 0)</f>
        <v>430.64331099999998</v>
      </c>
      <c r="D428" s="111">
        <f>VLOOKUP(B428, 'Cello Net IO &amp; CMO MV % of NAV '!$A:$B, 2, 0)</f>
        <v>31.086841</v>
      </c>
    </row>
    <row r="429" spans="2:4" x14ac:dyDescent="0.25">
      <c r="B429" s="106">
        <f>IF('Cello Net IO &amp; CMO MV % of NAV '!A342=0, "NA", 'Cello Net IO &amp; CMO MV % of NAV '!A342)</f>
        <v>41205</v>
      </c>
      <c r="C429" s="102">
        <f>VLOOKUP(B429, 'IOS OAS &amp; Universe Refi'!$L:$N, 3, 0)</f>
        <v>445.246307</v>
      </c>
      <c r="D429" s="111">
        <f>VLOOKUP(B429, 'Cello Net IO &amp; CMO MV % of NAV '!$A:$B, 2, 0)</f>
        <v>30.412296999999999</v>
      </c>
    </row>
    <row r="430" spans="2:4" x14ac:dyDescent="0.25">
      <c r="B430" s="106">
        <f>IF('Cello Net IO &amp; CMO MV % of NAV '!A343=0, "NA", 'Cello Net IO &amp; CMO MV % of NAV '!A343)</f>
        <v>41206</v>
      </c>
      <c r="C430" s="102">
        <f>VLOOKUP(B430, 'IOS OAS &amp; Universe Refi'!$L:$N, 3, 0)</f>
        <v>434.46371499999998</v>
      </c>
      <c r="D430" s="111">
        <f>VLOOKUP(B430, 'Cello Net IO &amp; CMO MV % of NAV '!$A:$B, 2, 0)</f>
        <v>30.788242</v>
      </c>
    </row>
    <row r="431" spans="2:4" x14ac:dyDescent="0.25">
      <c r="B431" s="106">
        <f>IF('Cello Net IO &amp; CMO MV % of NAV '!A344=0, "NA", 'Cello Net IO &amp; CMO MV % of NAV '!A344)</f>
        <v>41207</v>
      </c>
      <c r="C431" s="102">
        <f>VLOOKUP(B431, 'IOS OAS &amp; Universe Refi'!$L:$N, 3, 0)</f>
        <v>416.21508799999998</v>
      </c>
      <c r="D431" s="111">
        <f>VLOOKUP(B431, 'Cello Net IO &amp; CMO MV % of NAV '!$A:$B, 2, 0)</f>
        <v>31.372575999999999</v>
      </c>
    </row>
    <row r="432" spans="2:4" x14ac:dyDescent="0.25">
      <c r="B432" s="106">
        <f>IF('Cello Net IO &amp; CMO MV % of NAV '!A345=0, "NA", 'Cello Net IO &amp; CMO MV % of NAV '!A345)</f>
        <v>41208</v>
      </c>
      <c r="C432" s="102">
        <f>VLOOKUP(B432, 'IOS OAS &amp; Universe Refi'!$L:$N, 3, 0)</f>
        <v>426.57150300000001</v>
      </c>
      <c r="D432" s="111">
        <f>VLOOKUP(B432, 'Cello Net IO &amp; CMO MV % of NAV '!$A:$B, 2, 0)</f>
        <v>29.850722000000001</v>
      </c>
    </row>
    <row r="433" spans="2:4" x14ac:dyDescent="0.25">
      <c r="B433" s="106">
        <f>IF('Cello Net IO &amp; CMO MV % of NAV '!A346=0, "NA", 'Cello Net IO &amp; CMO MV % of NAV '!A346)</f>
        <v>41211</v>
      </c>
      <c r="C433" s="102">
        <f>VLOOKUP(B433, 'IOS OAS &amp; Universe Refi'!$L:$N, 3, 0)</f>
        <v>397.405396</v>
      </c>
      <c r="D433" s="111">
        <f>VLOOKUP(B433, 'Cello Net IO &amp; CMO MV % of NAV '!$A:$B, 2, 0)</f>
        <v>29.407878</v>
      </c>
    </row>
    <row r="434" spans="2:4" x14ac:dyDescent="0.25">
      <c r="B434" s="106">
        <f>IF('Cello Net IO &amp; CMO MV % of NAV '!A347=0, "NA", 'Cello Net IO &amp; CMO MV % of NAV '!A347)</f>
        <v>41213</v>
      </c>
      <c r="C434" s="102">
        <f>VLOOKUP(B434, 'IOS OAS &amp; Universe Refi'!$L:$N, 3, 0)</f>
        <v>371.07870500000001</v>
      </c>
      <c r="D434" s="111">
        <f>VLOOKUP(B434, 'Cello Net IO &amp; CMO MV % of NAV '!$A:$B, 2, 0)</f>
        <v>28.520900999999999</v>
      </c>
    </row>
    <row r="435" spans="2:4" x14ac:dyDescent="0.25">
      <c r="B435" s="106">
        <f>IF('Cello Net IO &amp; CMO MV % of NAV '!A348=0, "NA", 'Cello Net IO &amp; CMO MV % of NAV '!A348)</f>
        <v>41214</v>
      </c>
      <c r="C435" s="102">
        <f>VLOOKUP(B435, 'IOS OAS &amp; Universe Refi'!$L:$N, 3, 0)</f>
        <v>427.46939099999997</v>
      </c>
      <c r="D435" s="111">
        <f>VLOOKUP(B435, 'Cello Net IO &amp; CMO MV % of NAV '!$A:$B, 2, 0)</f>
        <v>29.970516</v>
      </c>
    </row>
    <row r="436" spans="2:4" x14ac:dyDescent="0.25">
      <c r="B436" s="106">
        <f>IF('Cello Net IO &amp; CMO MV % of NAV '!A349=0, "NA", 'Cello Net IO &amp; CMO MV % of NAV '!A349)</f>
        <v>41215</v>
      </c>
      <c r="C436" s="102">
        <f>VLOOKUP(B436, 'IOS OAS &amp; Universe Refi'!$L:$N, 3, 0)</f>
        <v>422.79849200000001</v>
      </c>
      <c r="D436" s="111">
        <f>VLOOKUP(B436, 'Cello Net IO &amp; CMO MV % of NAV '!$A:$B, 2, 0)</f>
        <v>29.378712</v>
      </c>
    </row>
    <row r="437" spans="2:4" x14ac:dyDescent="0.25">
      <c r="B437" s="106">
        <f>IF('Cello Net IO &amp; CMO MV % of NAV '!A350=0, "NA", 'Cello Net IO &amp; CMO MV % of NAV '!A350)</f>
        <v>41218</v>
      </c>
      <c r="C437" s="102">
        <f>VLOOKUP(B437, 'IOS OAS &amp; Universe Refi'!$L:$N, 3, 0)</f>
        <v>427.817993</v>
      </c>
      <c r="D437" s="111">
        <f>VLOOKUP(B437, 'Cello Net IO &amp; CMO MV % of NAV '!$A:$B, 2, 0)</f>
        <v>28.706379999999999</v>
      </c>
    </row>
    <row r="438" spans="2:4" x14ac:dyDescent="0.25">
      <c r="B438" s="106">
        <f>IF('Cello Net IO &amp; CMO MV % of NAV '!A351=0, "NA", 'Cello Net IO &amp; CMO MV % of NAV '!A351)</f>
        <v>41219</v>
      </c>
      <c r="C438" s="102">
        <f>VLOOKUP(B438, 'IOS OAS &amp; Universe Refi'!$L:$N, 3, 0)</f>
        <v>418.99508700000001</v>
      </c>
      <c r="D438" s="111">
        <f>VLOOKUP(B438, 'Cello Net IO &amp; CMO MV % of NAV '!$A:$B, 2, 0)</f>
        <v>29.422011000000001</v>
      </c>
    </row>
    <row r="439" spans="2:4" x14ac:dyDescent="0.25">
      <c r="B439" s="106">
        <f>IF('Cello Net IO &amp; CMO MV % of NAV '!A352=0, "NA", 'Cello Net IO &amp; CMO MV % of NAV '!A352)</f>
        <v>41220</v>
      </c>
      <c r="C439" s="102">
        <f>VLOOKUP(B439, 'IOS OAS &amp; Universe Refi'!$L:$N, 3, 0)</f>
        <v>406.77829000000003</v>
      </c>
      <c r="D439" s="111">
        <f>VLOOKUP(B439, 'Cello Net IO &amp; CMO MV % of NAV '!$A:$B, 2, 0)</f>
        <v>29.135427</v>
      </c>
    </row>
    <row r="440" spans="2:4" x14ac:dyDescent="0.25">
      <c r="B440" s="106">
        <f>IF('Cello Net IO &amp; CMO MV % of NAV '!A353=0, "NA", 'Cello Net IO &amp; CMO MV % of NAV '!A353)</f>
        <v>41221</v>
      </c>
      <c r="C440" s="102">
        <f>VLOOKUP(B440, 'IOS OAS &amp; Universe Refi'!$L:$N, 3, 0)</f>
        <v>394.187592</v>
      </c>
      <c r="D440" s="111">
        <f>VLOOKUP(B440, 'Cello Net IO &amp; CMO MV % of NAV '!$A:$B, 2, 0)</f>
        <v>27.911749</v>
      </c>
    </row>
    <row r="441" spans="2:4" x14ac:dyDescent="0.25">
      <c r="B441" s="106">
        <f>IF('Cello Net IO &amp; CMO MV % of NAV '!A354=0, "NA", 'Cello Net IO &amp; CMO MV % of NAV '!A354)</f>
        <v>41222</v>
      </c>
      <c r="C441" s="102">
        <f>VLOOKUP(B441, 'IOS OAS &amp; Universe Refi'!$L:$N, 3, 0)</f>
        <v>395.87271099999998</v>
      </c>
      <c r="D441" s="111">
        <f>VLOOKUP(B441, 'Cello Net IO &amp; CMO MV % of NAV '!$A:$B, 2, 0)</f>
        <v>26.509743</v>
      </c>
    </row>
    <row r="442" spans="2:4" x14ac:dyDescent="0.25">
      <c r="B442" s="106">
        <f>IF('Cello Net IO &amp; CMO MV % of NAV '!A355=0, "NA", 'Cello Net IO &amp; CMO MV % of NAV '!A355)</f>
        <v>41226</v>
      </c>
      <c r="C442" s="102">
        <f>VLOOKUP(B442, 'IOS OAS &amp; Universe Refi'!$L:$N, 3, 0)</f>
        <v>408.692993</v>
      </c>
      <c r="D442" s="111">
        <f>VLOOKUP(B442, 'Cello Net IO &amp; CMO MV % of NAV '!$A:$B, 2, 0)</f>
        <v>27.83314</v>
      </c>
    </row>
    <row r="443" spans="2:4" x14ac:dyDescent="0.25">
      <c r="B443" s="106">
        <f>IF('Cello Net IO &amp; CMO MV % of NAV '!A356=0, "NA", 'Cello Net IO &amp; CMO MV % of NAV '!A356)</f>
        <v>41227</v>
      </c>
      <c r="C443" s="102">
        <f>VLOOKUP(B443, 'IOS OAS &amp; Universe Refi'!$L:$N, 3, 0)</f>
        <v>411.519409</v>
      </c>
      <c r="D443" s="111">
        <f>VLOOKUP(B443, 'Cello Net IO &amp; CMO MV % of NAV '!$A:$B, 2, 0)</f>
        <v>28.587439</v>
      </c>
    </row>
    <row r="444" spans="2:4" x14ac:dyDescent="0.25">
      <c r="B444" s="106">
        <f>IF('Cello Net IO &amp; CMO MV % of NAV '!A357=0, "NA", 'Cello Net IO &amp; CMO MV % of NAV '!A357)</f>
        <v>41228</v>
      </c>
      <c r="C444" s="102">
        <f>VLOOKUP(B444, 'IOS OAS &amp; Universe Refi'!$L:$N, 3, 0)</f>
        <v>450.192902</v>
      </c>
      <c r="D444" s="111">
        <f>VLOOKUP(B444, 'Cello Net IO &amp; CMO MV % of NAV '!$A:$B, 2, 0)</f>
        <v>27.722311000000001</v>
      </c>
    </row>
    <row r="445" spans="2:4" x14ac:dyDescent="0.25">
      <c r="B445" s="106">
        <f>IF('Cello Net IO &amp; CMO MV % of NAV '!A358=0, "NA", 'Cello Net IO &amp; CMO MV % of NAV '!A358)</f>
        <v>41229</v>
      </c>
      <c r="C445" s="102">
        <f>VLOOKUP(B445, 'IOS OAS &amp; Universe Refi'!$L:$N, 3, 0)</f>
        <v>450.903503</v>
      </c>
      <c r="D445" s="111">
        <f>VLOOKUP(B445, 'Cello Net IO &amp; CMO MV % of NAV '!$A:$B, 2, 0)</f>
        <v>27.565147</v>
      </c>
    </row>
    <row r="446" spans="2:4" x14ac:dyDescent="0.25">
      <c r="B446" s="106">
        <f>IF('Cello Net IO &amp; CMO MV % of NAV '!A359=0, "NA", 'Cello Net IO &amp; CMO MV % of NAV '!A359)</f>
        <v>41232</v>
      </c>
      <c r="C446" s="102">
        <f>VLOOKUP(B446, 'IOS OAS &amp; Universe Refi'!$L:$N, 3, 0)</f>
        <v>470.38439899999997</v>
      </c>
      <c r="D446" s="111">
        <f>VLOOKUP(B446, 'Cello Net IO &amp; CMO MV % of NAV '!$A:$B, 2, 0)</f>
        <v>28.060596</v>
      </c>
    </row>
    <row r="447" spans="2:4" x14ac:dyDescent="0.25">
      <c r="B447" s="106">
        <f>IF('Cello Net IO &amp; CMO MV % of NAV '!A360=0, "NA", 'Cello Net IO &amp; CMO MV % of NAV '!A360)</f>
        <v>41233</v>
      </c>
      <c r="C447" s="102">
        <f>VLOOKUP(B447, 'IOS OAS &amp; Universe Refi'!$L:$N, 3, 0)</f>
        <v>514.44281000000001</v>
      </c>
      <c r="D447" s="111">
        <f>VLOOKUP(B447, 'Cello Net IO &amp; CMO MV % of NAV '!$A:$B, 2, 0)</f>
        <v>26.693218999999999</v>
      </c>
    </row>
    <row r="448" spans="2:4" x14ac:dyDescent="0.25">
      <c r="B448" s="106">
        <f>IF('Cello Net IO &amp; CMO MV % of NAV '!A361=0, "NA", 'Cello Net IO &amp; CMO MV % of NAV '!A361)</f>
        <v>41234</v>
      </c>
      <c r="C448" s="102">
        <f>VLOOKUP(B448, 'IOS OAS &amp; Universe Refi'!$L:$N, 3, 0)</f>
        <v>486.028503</v>
      </c>
      <c r="D448" s="111">
        <f>VLOOKUP(B448, 'Cello Net IO &amp; CMO MV % of NAV '!$A:$B, 2, 0)</f>
        <v>27.073944000000001</v>
      </c>
    </row>
    <row r="449" spans="2:4" x14ac:dyDescent="0.25">
      <c r="B449" s="106">
        <f>IF('Cello Net IO &amp; CMO MV % of NAV '!A362=0, "NA", 'Cello Net IO &amp; CMO MV % of NAV '!A362)</f>
        <v>41236</v>
      </c>
      <c r="C449" s="102">
        <f>VLOOKUP(B449, 'IOS OAS &amp; Universe Refi'!$L:$N, 3, 0)</f>
        <v>471.62148999999999</v>
      </c>
      <c r="D449" s="111">
        <f>VLOOKUP(B449, 'Cello Net IO &amp; CMO MV % of NAV '!$A:$B, 2, 0)</f>
        <v>27.109318999999999</v>
      </c>
    </row>
    <row r="450" spans="2:4" x14ac:dyDescent="0.25">
      <c r="B450" s="106">
        <f>IF('Cello Net IO &amp; CMO MV % of NAV '!A363=0, "NA", 'Cello Net IO &amp; CMO MV % of NAV '!A363)</f>
        <v>41239</v>
      </c>
      <c r="C450" s="102">
        <f>VLOOKUP(B450, 'IOS OAS &amp; Universe Refi'!$L:$N, 3, 0)</f>
        <v>451.07879600000001</v>
      </c>
      <c r="D450" s="111">
        <f>VLOOKUP(B450, 'Cello Net IO &amp; CMO MV % of NAV '!$A:$B, 2, 0)</f>
        <v>26.221747000000001</v>
      </c>
    </row>
    <row r="451" spans="2:4" x14ac:dyDescent="0.25">
      <c r="B451" s="106">
        <f>IF('Cello Net IO &amp; CMO MV % of NAV '!A364=0, "NA", 'Cello Net IO &amp; CMO MV % of NAV '!A364)</f>
        <v>41240</v>
      </c>
      <c r="C451" s="102">
        <f>VLOOKUP(B451, 'IOS OAS &amp; Universe Refi'!$L:$N, 3, 0)</f>
        <v>428.36749300000002</v>
      </c>
      <c r="D451" s="111">
        <f>VLOOKUP(B451, 'Cello Net IO &amp; CMO MV % of NAV '!$A:$B, 2, 0)</f>
        <v>24.928211000000001</v>
      </c>
    </row>
    <row r="452" spans="2:4" x14ac:dyDescent="0.25">
      <c r="B452" s="106">
        <f>IF('Cello Net IO &amp; CMO MV % of NAV '!A365=0, "NA", 'Cello Net IO &amp; CMO MV % of NAV '!A365)</f>
        <v>41241</v>
      </c>
      <c r="C452" s="102">
        <f>VLOOKUP(B452, 'IOS OAS &amp; Universe Refi'!$L:$N, 3, 0)</f>
        <v>422.72460899999999</v>
      </c>
      <c r="D452" s="111">
        <f>VLOOKUP(B452, 'Cello Net IO &amp; CMO MV % of NAV '!$A:$B, 2, 0)</f>
        <v>25.059723000000002</v>
      </c>
    </row>
    <row r="453" spans="2:4" x14ac:dyDescent="0.25">
      <c r="B453" s="106">
        <f>IF('Cello Net IO &amp; CMO MV % of NAV '!A366=0, "NA", 'Cello Net IO &amp; CMO MV % of NAV '!A366)</f>
        <v>41242</v>
      </c>
      <c r="C453" s="102">
        <f>VLOOKUP(B453, 'IOS OAS &amp; Universe Refi'!$L:$N, 3, 0)</f>
        <v>436.41198700000001</v>
      </c>
      <c r="D453" s="111">
        <f>VLOOKUP(B453, 'Cello Net IO &amp; CMO MV % of NAV '!$A:$B, 2, 0)</f>
        <v>25.284609</v>
      </c>
    </row>
    <row r="454" spans="2:4" x14ac:dyDescent="0.25">
      <c r="B454" s="106">
        <f>IF('Cello Net IO &amp; CMO MV % of NAV '!A367=0, "NA", 'Cello Net IO &amp; CMO MV % of NAV '!A367)</f>
        <v>41243</v>
      </c>
      <c r="C454" s="102">
        <f>VLOOKUP(B454, 'IOS OAS &amp; Universe Refi'!$L:$N, 3, 0)</f>
        <v>446.99420199999997</v>
      </c>
      <c r="D454" s="111">
        <f>VLOOKUP(B454, 'Cello Net IO &amp; CMO MV % of NAV '!$A:$B, 2, 0)</f>
        <v>25.508417999999999</v>
      </c>
    </row>
    <row r="455" spans="2:4" x14ac:dyDescent="0.25">
      <c r="B455" s="106">
        <f>IF('Cello Net IO &amp; CMO MV % of NAV '!A368=0, "NA", 'Cello Net IO &amp; CMO MV % of NAV '!A368)</f>
        <v>41246</v>
      </c>
      <c r="C455" s="102">
        <f>VLOOKUP(B455, 'IOS OAS &amp; Universe Refi'!$L:$N, 3, 0)</f>
        <v>447.60180700000001</v>
      </c>
      <c r="D455" s="111">
        <f>VLOOKUP(B455, 'Cello Net IO &amp; CMO MV % of NAV '!$A:$B, 2, 0)</f>
        <v>25.825151000000002</v>
      </c>
    </row>
    <row r="456" spans="2:4" x14ac:dyDescent="0.25">
      <c r="B456" s="106">
        <f>IF('Cello Net IO &amp; CMO MV % of NAV '!A369=0, "NA", 'Cello Net IO &amp; CMO MV % of NAV '!A369)</f>
        <v>41247</v>
      </c>
      <c r="C456" s="102">
        <f>VLOOKUP(B456, 'IOS OAS &amp; Universe Refi'!$L:$N, 3, 0)</f>
        <v>461.79840100000001</v>
      </c>
      <c r="D456" s="111">
        <f>VLOOKUP(B456, 'Cello Net IO &amp; CMO MV % of NAV '!$A:$B, 2, 0)</f>
        <v>27.553262</v>
      </c>
    </row>
    <row r="457" spans="2:4" x14ac:dyDescent="0.25">
      <c r="B457" s="106">
        <f>IF('Cello Net IO &amp; CMO MV % of NAV '!A370=0, "NA", 'Cello Net IO &amp; CMO MV % of NAV '!A370)</f>
        <v>41248</v>
      </c>
      <c r="C457" s="102">
        <f>VLOOKUP(B457, 'IOS OAS &amp; Universe Refi'!$L:$N, 3, 0)</f>
        <v>509.06100500000002</v>
      </c>
      <c r="D457" s="111">
        <f>VLOOKUP(B457, 'Cello Net IO &amp; CMO MV % of NAV '!$A:$B, 2, 0)</f>
        <v>27.733855999999999</v>
      </c>
    </row>
    <row r="458" spans="2:4" x14ac:dyDescent="0.25">
      <c r="B458" s="106">
        <f>IF('Cello Net IO &amp; CMO MV % of NAV '!A371=0, "NA", 'Cello Net IO &amp; CMO MV % of NAV '!A371)</f>
        <v>41249</v>
      </c>
      <c r="C458" s="102">
        <f>VLOOKUP(B458, 'IOS OAS &amp; Universe Refi'!$L:$N, 3, 0)</f>
        <v>508.70831299999998</v>
      </c>
      <c r="D458" s="111">
        <f>VLOOKUP(B458, 'Cello Net IO &amp; CMO MV % of NAV '!$A:$B, 2, 0)</f>
        <v>28.179123000000001</v>
      </c>
    </row>
    <row r="459" spans="2:4" x14ac:dyDescent="0.25">
      <c r="B459" s="106">
        <f>IF('Cello Net IO &amp; CMO MV % of NAV '!A372=0, "NA", 'Cello Net IO &amp; CMO MV % of NAV '!A372)</f>
        <v>41250</v>
      </c>
      <c r="C459" s="102">
        <f>VLOOKUP(B459, 'IOS OAS &amp; Universe Refi'!$L:$N, 3, 0)</f>
        <v>497.20111100000003</v>
      </c>
      <c r="D459" s="111">
        <f>VLOOKUP(B459, 'Cello Net IO &amp; CMO MV % of NAV '!$A:$B, 2, 0)</f>
        <v>29.816201</v>
      </c>
    </row>
    <row r="460" spans="2:4" x14ac:dyDescent="0.25">
      <c r="B460" s="106">
        <f>IF('Cello Net IO &amp; CMO MV % of NAV '!A373=0, "NA", 'Cello Net IO &amp; CMO MV % of NAV '!A373)</f>
        <v>41253</v>
      </c>
      <c r="C460" s="102">
        <f>VLOOKUP(B460, 'IOS OAS &amp; Universe Refi'!$L:$N, 3, 0)</f>
        <v>487.79708900000003</v>
      </c>
      <c r="D460" s="111">
        <f>VLOOKUP(B460, 'Cello Net IO &amp; CMO MV % of NAV '!$A:$B, 2, 0)</f>
        <v>31.194579999999998</v>
      </c>
    </row>
    <row r="461" spans="2:4" x14ac:dyDescent="0.25">
      <c r="B461" s="106">
        <f>IF('Cello Net IO &amp; CMO MV % of NAV '!A374=0, "NA", 'Cello Net IO &amp; CMO MV % of NAV '!A374)</f>
        <v>41254</v>
      </c>
      <c r="C461" s="102">
        <f>VLOOKUP(B461, 'IOS OAS &amp; Universe Refi'!$L:$N, 3, 0)</f>
        <v>495.26080300000001</v>
      </c>
      <c r="D461" s="111">
        <f>VLOOKUP(B461, 'Cello Net IO &amp; CMO MV % of NAV '!$A:$B, 2, 0)</f>
        <v>30.092714000000001</v>
      </c>
    </row>
    <row r="462" spans="2:4" x14ac:dyDescent="0.25">
      <c r="B462" s="106">
        <f>IF('Cello Net IO &amp; CMO MV % of NAV '!A375=0, "NA", 'Cello Net IO &amp; CMO MV % of NAV '!A375)</f>
        <v>41255</v>
      </c>
      <c r="C462" s="102">
        <f>VLOOKUP(B462, 'IOS OAS &amp; Universe Refi'!$L:$N, 3, 0)</f>
        <v>512.666382</v>
      </c>
      <c r="D462" s="111">
        <f>VLOOKUP(B462, 'Cello Net IO &amp; CMO MV % of NAV '!$A:$B, 2, 0)</f>
        <v>31.177085000000002</v>
      </c>
    </row>
    <row r="463" spans="2:4" x14ac:dyDescent="0.25">
      <c r="B463" s="106">
        <f>IF('Cello Net IO &amp; CMO MV % of NAV '!A376=0, "NA", 'Cello Net IO &amp; CMO MV % of NAV '!A376)</f>
        <v>41256</v>
      </c>
      <c r="C463" s="102">
        <f>VLOOKUP(B463, 'IOS OAS &amp; Universe Refi'!$L:$N, 3, 0)</f>
        <v>496.30120799999997</v>
      </c>
      <c r="D463" s="111">
        <f>VLOOKUP(B463, 'Cello Net IO &amp; CMO MV % of NAV '!$A:$B, 2, 0)</f>
        <v>31.307652999999998</v>
      </c>
    </row>
    <row r="464" spans="2:4" x14ac:dyDescent="0.25">
      <c r="B464" s="106">
        <f>IF('Cello Net IO &amp; CMO MV % of NAV '!A377=0, "NA", 'Cello Net IO &amp; CMO MV % of NAV '!A377)</f>
        <v>41257</v>
      </c>
      <c r="C464" s="102">
        <f>VLOOKUP(B464, 'IOS OAS &amp; Universe Refi'!$L:$N, 3, 0)</f>
        <v>496.901794</v>
      </c>
      <c r="D464" s="111">
        <f>VLOOKUP(B464, 'Cello Net IO &amp; CMO MV % of NAV '!$A:$B, 2, 0)</f>
        <v>31.287519</v>
      </c>
    </row>
    <row r="465" spans="2:4" x14ac:dyDescent="0.25">
      <c r="B465" s="106">
        <f>IF('Cello Net IO &amp; CMO MV % of NAV '!A378=0, "NA", 'Cello Net IO &amp; CMO MV % of NAV '!A378)</f>
        <v>41260</v>
      </c>
      <c r="C465" s="102">
        <f>VLOOKUP(B465, 'IOS OAS &amp; Universe Refi'!$L:$N, 3, 0)</f>
        <v>496.850098</v>
      </c>
      <c r="D465" s="111">
        <f>VLOOKUP(B465, 'Cello Net IO &amp; CMO MV % of NAV '!$A:$B, 2, 0)</f>
        <v>34.835250000000002</v>
      </c>
    </row>
    <row r="466" spans="2:4" x14ac:dyDescent="0.25">
      <c r="B466" s="106">
        <f>IF('Cello Net IO &amp; CMO MV % of NAV '!A379=0, "NA", 'Cello Net IO &amp; CMO MV % of NAV '!A379)</f>
        <v>41261</v>
      </c>
      <c r="C466" s="102">
        <f>VLOOKUP(B466, 'IOS OAS &amp; Universe Refi'!$L:$N, 3, 0)</f>
        <v>499.73190299999999</v>
      </c>
      <c r="D466" s="111">
        <f>VLOOKUP(B466, 'Cello Net IO &amp; CMO MV % of NAV '!$A:$B, 2, 0)</f>
        <v>35.688836999999999</v>
      </c>
    </row>
    <row r="467" spans="2:4" x14ac:dyDescent="0.25">
      <c r="B467" s="106">
        <f>IF('Cello Net IO &amp; CMO MV % of NAV '!A380=0, "NA", 'Cello Net IO &amp; CMO MV % of NAV '!A380)</f>
        <v>41262</v>
      </c>
      <c r="C467" s="102">
        <f>VLOOKUP(B467, 'IOS OAS &amp; Universe Refi'!$L:$N, 3, 0)</f>
        <v>499.44241299999999</v>
      </c>
      <c r="D467" s="111">
        <f>VLOOKUP(B467, 'Cello Net IO &amp; CMO MV % of NAV '!$A:$B, 2, 0)</f>
        <v>34.987439999999999</v>
      </c>
    </row>
    <row r="468" spans="2:4" x14ac:dyDescent="0.25">
      <c r="B468" s="106">
        <f>IF('Cello Net IO &amp; CMO MV % of NAV '!A381=0, "NA", 'Cello Net IO &amp; CMO MV % of NAV '!A381)</f>
        <v>41263</v>
      </c>
      <c r="C468" s="102">
        <f>VLOOKUP(B468, 'IOS OAS &amp; Universe Refi'!$L:$N, 3, 0)</f>
        <v>507.09789999999998</v>
      </c>
      <c r="D468" s="111">
        <f>VLOOKUP(B468, 'Cello Net IO &amp; CMO MV % of NAV '!$A:$B, 2, 0)</f>
        <v>34.692906000000001</v>
      </c>
    </row>
    <row r="469" spans="2:4" x14ac:dyDescent="0.25">
      <c r="B469" s="106">
        <f>IF('Cello Net IO &amp; CMO MV % of NAV '!A382=0, "NA", 'Cello Net IO &amp; CMO MV % of NAV '!A382)</f>
        <v>41264</v>
      </c>
      <c r="C469" s="102">
        <f>VLOOKUP(B469, 'IOS OAS &amp; Universe Refi'!$L:$N, 3, 0)</f>
        <v>525.70159899999999</v>
      </c>
      <c r="D469" s="111">
        <f>VLOOKUP(B469, 'Cello Net IO &amp; CMO MV % of NAV '!$A:$B, 2, 0)</f>
        <v>34.304803999999997</v>
      </c>
    </row>
    <row r="470" spans="2:4" x14ac:dyDescent="0.25">
      <c r="B470" s="106">
        <f>IF('Cello Net IO &amp; CMO MV % of NAV '!A383=0, "NA", 'Cello Net IO &amp; CMO MV % of NAV '!A383)</f>
        <v>41267</v>
      </c>
      <c r="C470" s="102">
        <f>VLOOKUP(B470, 'IOS OAS &amp; Universe Refi'!$L:$N, 3, 0)</f>
        <v>534.29370100000006</v>
      </c>
      <c r="D470" s="111">
        <f>VLOOKUP(B470, 'Cello Net IO &amp; CMO MV % of NAV '!$A:$B, 2, 0)</f>
        <v>34.631424000000003</v>
      </c>
    </row>
    <row r="471" spans="2:4" x14ac:dyDescent="0.25">
      <c r="B471" s="106">
        <f>IF('Cello Net IO &amp; CMO MV % of NAV '!A384=0, "NA", 'Cello Net IO &amp; CMO MV % of NAV '!A384)</f>
        <v>41269</v>
      </c>
      <c r="C471" s="102">
        <f>VLOOKUP(B471, 'IOS OAS &amp; Universe Refi'!$L:$N, 3, 0)</f>
        <v>530.948486</v>
      </c>
      <c r="D471" s="111">
        <f>VLOOKUP(B471, 'Cello Net IO &amp; CMO MV % of NAV '!$A:$B, 2, 0)</f>
        <v>33.837757000000003</v>
      </c>
    </row>
    <row r="472" spans="2:4" x14ac:dyDescent="0.25">
      <c r="B472" s="106">
        <f>IF('Cello Net IO &amp; CMO MV % of NAV '!A385=0, "NA", 'Cello Net IO &amp; CMO MV % of NAV '!A385)</f>
        <v>41270</v>
      </c>
      <c r="C472" s="102">
        <f>VLOOKUP(B472, 'IOS OAS &amp; Universe Refi'!$L:$N, 3, 0)</f>
        <v>537.15277100000003</v>
      </c>
      <c r="D472" s="111">
        <f>VLOOKUP(B472, 'Cello Net IO &amp; CMO MV % of NAV '!$A:$B, 2, 0)</f>
        <v>33.528222999999997</v>
      </c>
    </row>
    <row r="473" spans="2:4" x14ac:dyDescent="0.25">
      <c r="B473" s="106">
        <f>IF('Cello Net IO &amp; CMO MV % of NAV '!A386=0, "NA", 'Cello Net IO &amp; CMO MV % of NAV '!A386)</f>
        <v>41271</v>
      </c>
      <c r="C473" s="102">
        <f>VLOOKUP(B473, 'IOS OAS &amp; Universe Refi'!$L:$N, 3, 0)</f>
        <v>531.53991699999995</v>
      </c>
      <c r="D473" s="111">
        <f>VLOOKUP(B473, 'Cello Net IO &amp; CMO MV % of NAV '!$A:$B, 2, 0)</f>
        <v>33.803725</v>
      </c>
    </row>
    <row r="474" spans="2:4" x14ac:dyDescent="0.25">
      <c r="B474" s="106">
        <f>IF('Cello Net IO &amp; CMO MV % of NAV '!A387=0, "NA", 'Cello Net IO &amp; CMO MV % of NAV '!A387)</f>
        <v>41274</v>
      </c>
      <c r="C474" s="102">
        <f>VLOOKUP(B474, 'IOS OAS &amp; Universe Refi'!$L:$N, 3, 0)</f>
        <v>548.32458499999996</v>
      </c>
      <c r="D474" s="111">
        <f>VLOOKUP(B474, 'Cello Net IO &amp; CMO MV % of NAV '!$A:$B, 2, 0)</f>
        <v>34.593195000000001</v>
      </c>
    </row>
    <row r="475" spans="2:4" x14ac:dyDescent="0.25">
      <c r="B475" s="106">
        <f>IF('Cello Net IO &amp; CMO MV % of NAV '!A388=0, "NA", 'Cello Net IO &amp; CMO MV % of NAV '!A388)</f>
        <v>41276</v>
      </c>
      <c r="C475" s="102">
        <f>VLOOKUP(B475, 'IOS OAS &amp; Universe Refi'!$L:$N, 3, 0)</f>
        <v>537.22491500000001</v>
      </c>
      <c r="D475" s="111">
        <f>VLOOKUP(B475, 'Cello Net IO &amp; CMO MV % of NAV '!$A:$B, 2, 0)</f>
        <v>36.347472000000003</v>
      </c>
    </row>
    <row r="476" spans="2:4" x14ac:dyDescent="0.25">
      <c r="B476" s="106">
        <f>IF('Cello Net IO &amp; CMO MV % of NAV '!A389=0, "NA", 'Cello Net IO &amp; CMO MV % of NAV '!A389)</f>
        <v>41277</v>
      </c>
      <c r="C476" s="102">
        <f>VLOOKUP(B476, 'IOS OAS &amp; Universe Refi'!$L:$N, 3, 0)</f>
        <v>515.91803000000004</v>
      </c>
      <c r="D476" s="111">
        <f>VLOOKUP(B476, 'Cello Net IO &amp; CMO MV % of NAV '!$A:$B, 2, 0)</f>
        <v>39.057251999999998</v>
      </c>
    </row>
    <row r="477" spans="2:4" x14ac:dyDescent="0.25">
      <c r="B477" s="106">
        <f>IF('Cello Net IO &amp; CMO MV % of NAV '!A390=0, "NA", 'Cello Net IO &amp; CMO MV % of NAV '!A390)</f>
        <v>41278</v>
      </c>
      <c r="C477" s="102">
        <f>VLOOKUP(B477, 'IOS OAS &amp; Universe Refi'!$L:$N, 3, 0)</f>
        <v>505.35791</v>
      </c>
      <c r="D477" s="111">
        <f>VLOOKUP(B477, 'Cello Net IO &amp; CMO MV % of NAV '!$A:$B, 2, 0)</f>
        <v>39.157913000000001</v>
      </c>
    </row>
    <row r="478" spans="2:4" x14ac:dyDescent="0.25">
      <c r="B478" s="106">
        <f>IF('Cello Net IO &amp; CMO MV % of NAV '!A391=0, "NA", 'Cello Net IO &amp; CMO MV % of NAV '!A391)</f>
        <v>41281</v>
      </c>
      <c r="C478" s="102">
        <f>VLOOKUP(B478, 'IOS OAS &amp; Universe Refi'!$L:$N, 3, 0)</f>
        <v>506.56811499999998</v>
      </c>
      <c r="D478" s="111">
        <f>VLOOKUP(B478, 'Cello Net IO &amp; CMO MV % of NAV '!$A:$B, 2, 0)</f>
        <v>37.634211000000001</v>
      </c>
    </row>
    <row r="479" spans="2:4" x14ac:dyDescent="0.25">
      <c r="B479" s="106">
        <f>IF('Cello Net IO &amp; CMO MV % of NAV '!A392=0, "NA", 'Cello Net IO &amp; CMO MV % of NAV '!A392)</f>
        <v>41282</v>
      </c>
      <c r="C479" s="102">
        <f>VLOOKUP(B479, 'IOS OAS &amp; Universe Refi'!$L:$N, 3, 0)</f>
        <v>534.92401099999995</v>
      </c>
      <c r="D479" s="111">
        <f>VLOOKUP(B479, 'Cello Net IO &amp; CMO MV % of NAV '!$A:$B, 2, 0)</f>
        <v>42.168261000000001</v>
      </c>
    </row>
    <row r="480" spans="2:4" x14ac:dyDescent="0.25">
      <c r="B480" s="106">
        <f>IF('Cello Net IO &amp; CMO MV % of NAV '!A393=0, "NA", 'Cello Net IO &amp; CMO MV % of NAV '!A393)</f>
        <v>41283</v>
      </c>
      <c r="C480" s="102">
        <f>VLOOKUP(B480, 'IOS OAS &amp; Universe Refi'!$L:$N, 3, 0)</f>
        <v>541.43518099999994</v>
      </c>
      <c r="D480" s="111">
        <f>VLOOKUP(B480, 'Cello Net IO &amp; CMO MV % of NAV '!$A:$B, 2, 0)</f>
        <v>43.234597000000001</v>
      </c>
    </row>
    <row r="481" spans="2:4" x14ac:dyDescent="0.25">
      <c r="B481" s="106">
        <f>IF('Cello Net IO &amp; CMO MV % of NAV '!A394=0, "NA", 'Cello Net IO &amp; CMO MV % of NAV '!A394)</f>
        <v>41284</v>
      </c>
      <c r="C481" s="102">
        <f>VLOOKUP(B481, 'IOS OAS &amp; Universe Refi'!$L:$N, 3, 0)</f>
        <v>533.29400599999997</v>
      </c>
      <c r="D481" s="111">
        <f>VLOOKUP(B481, 'Cello Net IO &amp; CMO MV % of NAV '!$A:$B, 2, 0)</f>
        <v>43.346341000000002</v>
      </c>
    </row>
    <row r="482" spans="2:4" x14ac:dyDescent="0.25">
      <c r="B482" s="106">
        <f>IF('Cello Net IO &amp; CMO MV % of NAV '!A395=0, "NA", 'Cello Net IO &amp; CMO MV % of NAV '!A395)</f>
        <v>41285</v>
      </c>
      <c r="C482" s="102">
        <f>VLOOKUP(B482, 'IOS OAS &amp; Universe Refi'!$L:$N, 3, 0)</f>
        <v>533.34899900000005</v>
      </c>
      <c r="D482" s="111">
        <f>VLOOKUP(B482, 'Cello Net IO &amp; CMO MV % of NAV '!$A:$B, 2, 0)</f>
        <v>43.586559999999999</v>
      </c>
    </row>
    <row r="483" spans="2:4" x14ac:dyDescent="0.25">
      <c r="B483" s="106">
        <f>IF('Cello Net IO &amp; CMO MV % of NAV '!A396=0, "NA", 'Cello Net IO &amp; CMO MV % of NAV '!A396)</f>
        <v>41288</v>
      </c>
      <c r="C483" s="102">
        <f>VLOOKUP(B483, 'IOS OAS &amp; Universe Refi'!$L:$N, 3, 0)</f>
        <v>528.99530000000004</v>
      </c>
      <c r="D483" s="111">
        <f>VLOOKUP(B483, 'Cello Net IO &amp; CMO MV % of NAV '!$A:$B, 2, 0)</f>
        <v>42.989204999999998</v>
      </c>
    </row>
    <row r="484" spans="2:4" x14ac:dyDescent="0.25">
      <c r="B484" s="106">
        <f>IF('Cello Net IO &amp; CMO MV % of NAV '!A397=0, "NA", 'Cello Net IO &amp; CMO MV % of NAV '!A397)</f>
        <v>41289</v>
      </c>
      <c r="C484" s="102">
        <f>VLOOKUP(B484, 'IOS OAS &amp; Universe Refi'!$L:$N, 3, 0)</f>
        <v>546.03057899999999</v>
      </c>
      <c r="D484" s="111">
        <f>VLOOKUP(B484, 'Cello Net IO &amp; CMO MV % of NAV '!$A:$B, 2, 0)</f>
        <v>43.891651000000003</v>
      </c>
    </row>
    <row r="485" spans="2:4" x14ac:dyDescent="0.25">
      <c r="B485" s="106">
        <f>IF('Cello Net IO &amp; CMO MV % of NAV '!A398=0, "NA", 'Cello Net IO &amp; CMO MV % of NAV '!A398)</f>
        <v>41290</v>
      </c>
      <c r="C485" s="102">
        <f>VLOOKUP(B485, 'IOS OAS &amp; Universe Refi'!$L:$N, 3, 0)</f>
        <v>537.03900099999998</v>
      </c>
      <c r="D485" s="111">
        <f>VLOOKUP(B485, 'Cello Net IO &amp; CMO MV % of NAV '!$A:$B, 2, 0)</f>
        <v>43.723843000000002</v>
      </c>
    </row>
    <row r="486" spans="2:4" x14ac:dyDescent="0.25">
      <c r="B486" s="106">
        <f>IF('Cello Net IO &amp; CMO MV % of NAV '!A399=0, "NA", 'Cello Net IO &amp; CMO MV % of NAV '!A399)</f>
        <v>41291</v>
      </c>
      <c r="C486" s="102">
        <f>VLOOKUP(B486, 'IOS OAS &amp; Universe Refi'!$L:$N, 3, 0)</f>
        <v>532.76092500000004</v>
      </c>
      <c r="D486" s="111">
        <f>VLOOKUP(B486, 'Cello Net IO &amp; CMO MV % of NAV '!$A:$B, 2, 0)</f>
        <v>47.773071000000002</v>
      </c>
    </row>
    <row r="487" spans="2:4" x14ac:dyDescent="0.25">
      <c r="B487" s="106">
        <f>IF('Cello Net IO &amp; CMO MV % of NAV '!A400=0, "NA", 'Cello Net IO &amp; CMO MV % of NAV '!A400)</f>
        <v>41292</v>
      </c>
      <c r="C487" s="102">
        <f>VLOOKUP(B487, 'IOS OAS &amp; Universe Refi'!$L:$N, 3, 0)</f>
        <v>523.73211700000002</v>
      </c>
      <c r="D487" s="111">
        <f>VLOOKUP(B487, 'Cello Net IO &amp; CMO MV % of NAV '!$A:$B, 2, 0)</f>
        <v>47.313130999999998</v>
      </c>
    </row>
    <row r="488" spans="2:4" x14ac:dyDescent="0.25">
      <c r="B488" s="106">
        <f>IF('Cello Net IO &amp; CMO MV % of NAV '!A401=0, "NA", 'Cello Net IO &amp; CMO MV % of NAV '!A401)</f>
        <v>41296</v>
      </c>
      <c r="C488" s="102">
        <f>VLOOKUP(B488, 'IOS OAS &amp; Universe Refi'!$L:$N, 3, 0)</f>
        <v>539.84112500000003</v>
      </c>
      <c r="D488" s="111">
        <f>VLOOKUP(B488, 'Cello Net IO &amp; CMO MV % of NAV '!$A:$B, 2, 0)</f>
        <v>46.146949999999997</v>
      </c>
    </row>
    <row r="489" spans="2:4" x14ac:dyDescent="0.25">
      <c r="B489" s="106">
        <f>IF('Cello Net IO &amp; CMO MV % of NAV '!A402=0, "NA", 'Cello Net IO &amp; CMO MV % of NAV '!A402)</f>
        <v>41297</v>
      </c>
      <c r="C489" s="102">
        <f>VLOOKUP(B489, 'IOS OAS &amp; Universe Refi'!$L:$N, 3, 0)</f>
        <v>544.07849099999999</v>
      </c>
      <c r="D489" s="111">
        <f>VLOOKUP(B489, 'Cello Net IO &amp; CMO MV % of NAV '!$A:$B, 2, 0)</f>
        <v>46.540143999999998</v>
      </c>
    </row>
    <row r="490" spans="2:4" x14ac:dyDescent="0.25">
      <c r="B490" s="106">
        <f>IF('Cello Net IO &amp; CMO MV % of NAV '!A403=0, "NA", 'Cello Net IO &amp; CMO MV % of NAV '!A403)</f>
        <v>41298</v>
      </c>
      <c r="C490" s="102">
        <f>VLOOKUP(B490, 'IOS OAS &amp; Universe Refi'!$L:$N, 3, 0)</f>
        <v>538.75329599999998</v>
      </c>
      <c r="D490" s="111">
        <f>VLOOKUP(B490, 'Cello Net IO &amp; CMO MV % of NAV '!$A:$B, 2, 0)</f>
        <v>47.063384999999997</v>
      </c>
    </row>
    <row r="491" spans="2:4" x14ac:dyDescent="0.25">
      <c r="B491" s="106">
        <f>IF('Cello Net IO &amp; CMO MV % of NAV '!A404=0, "NA", 'Cello Net IO &amp; CMO MV % of NAV '!A404)</f>
        <v>41299</v>
      </c>
      <c r="C491" s="102">
        <f>VLOOKUP(B491, 'IOS OAS &amp; Universe Refi'!$L:$N, 3, 0)</f>
        <v>491.72479199999998</v>
      </c>
      <c r="D491" s="111">
        <f>VLOOKUP(B491, 'Cello Net IO &amp; CMO MV % of NAV '!$A:$B, 2, 0)</f>
        <v>49.127246999999997</v>
      </c>
    </row>
    <row r="492" spans="2:4" x14ac:dyDescent="0.25">
      <c r="B492" s="106">
        <f>IF('Cello Net IO &amp; CMO MV % of NAV '!A405=0, "NA", 'Cello Net IO &amp; CMO MV % of NAV '!A405)</f>
        <v>41302</v>
      </c>
      <c r="C492" s="102">
        <f>VLOOKUP(B492, 'IOS OAS &amp; Universe Refi'!$L:$N, 3, 0)</f>
        <v>488.58358800000002</v>
      </c>
      <c r="D492" s="111">
        <f>VLOOKUP(B492, 'Cello Net IO &amp; CMO MV % of NAV '!$A:$B, 2, 0)</f>
        <v>48.829557000000001</v>
      </c>
    </row>
    <row r="493" spans="2:4" x14ac:dyDescent="0.25">
      <c r="B493" s="106">
        <f>IF('Cello Net IO &amp; CMO MV % of NAV '!A406=0, "NA", 'Cello Net IO &amp; CMO MV % of NAV '!A406)</f>
        <v>41303</v>
      </c>
      <c r="C493" s="102">
        <f>VLOOKUP(B493, 'IOS OAS &amp; Universe Refi'!$L:$N, 3, 0)</f>
        <v>490.69641100000001</v>
      </c>
      <c r="D493" s="111">
        <f>VLOOKUP(B493, 'Cello Net IO &amp; CMO MV % of NAV '!$A:$B, 2, 0)</f>
        <v>49.134377000000001</v>
      </c>
    </row>
    <row r="494" spans="2:4" x14ac:dyDescent="0.25">
      <c r="B494" s="106">
        <f>IF('Cello Net IO &amp; CMO MV % of NAV '!A407=0, "NA", 'Cello Net IO &amp; CMO MV % of NAV '!A407)</f>
        <v>41304</v>
      </c>
      <c r="C494" s="102">
        <f>VLOOKUP(B494, 'IOS OAS &amp; Universe Refi'!$L:$N, 3, 0)</f>
        <v>476.41549700000002</v>
      </c>
      <c r="D494" s="111">
        <f>VLOOKUP(B494, 'Cello Net IO &amp; CMO MV % of NAV '!$A:$B, 2, 0)</f>
        <v>48.165674000000003</v>
      </c>
    </row>
    <row r="495" spans="2:4" x14ac:dyDescent="0.25">
      <c r="B495" s="106">
        <f>IF('Cello Net IO &amp; CMO MV % of NAV '!A408=0, "NA", 'Cello Net IO &amp; CMO MV % of NAV '!A408)</f>
        <v>41305</v>
      </c>
      <c r="C495" s="102">
        <f>VLOOKUP(B495, 'IOS OAS &amp; Universe Refi'!$L:$N, 3, 0)</f>
        <v>487.00070199999999</v>
      </c>
      <c r="D495" s="111">
        <f>VLOOKUP(B495, 'Cello Net IO &amp; CMO MV % of NAV '!$A:$B, 2, 0)</f>
        <v>48.321429000000002</v>
      </c>
    </row>
    <row r="496" spans="2:4" x14ac:dyDescent="0.25">
      <c r="B496" s="106">
        <f>IF('Cello Net IO &amp; CMO MV % of NAV '!A409=0, "NA", 'Cello Net IO &amp; CMO MV % of NAV '!A409)</f>
        <v>41306</v>
      </c>
      <c r="C496" s="102">
        <f>VLOOKUP(B496, 'IOS OAS &amp; Universe Refi'!$L:$N, 3, 0)</f>
        <v>486.68618800000002</v>
      </c>
      <c r="D496" s="111">
        <f>VLOOKUP(B496, 'Cello Net IO &amp; CMO MV % of NAV '!$A:$B, 2, 0)</f>
        <v>47.168300000000002</v>
      </c>
    </row>
    <row r="497" spans="2:4" x14ac:dyDescent="0.25">
      <c r="B497" s="106">
        <f>IF('Cello Net IO &amp; CMO MV % of NAV '!A410=0, "NA", 'Cello Net IO &amp; CMO MV % of NAV '!A410)</f>
        <v>41309</v>
      </c>
      <c r="C497" s="102">
        <f>VLOOKUP(B497, 'IOS OAS &amp; Universe Refi'!$L:$N, 3, 0)</f>
        <v>470.776703</v>
      </c>
      <c r="D497" s="111">
        <f>VLOOKUP(B497, 'Cello Net IO &amp; CMO MV % of NAV '!$A:$B, 2, 0)</f>
        <v>46.627797999999999</v>
      </c>
    </row>
    <row r="498" spans="2:4" x14ac:dyDescent="0.25">
      <c r="B498" s="106">
        <f>IF('Cello Net IO &amp; CMO MV % of NAV '!A411=0, "NA", 'Cello Net IO &amp; CMO MV % of NAV '!A411)</f>
        <v>41310</v>
      </c>
      <c r="C498" s="102">
        <f>VLOOKUP(B498, 'IOS OAS &amp; Universe Refi'!$L:$N, 3, 0)</f>
        <v>446.41970800000001</v>
      </c>
      <c r="D498" s="111">
        <f>VLOOKUP(B498, 'Cello Net IO &amp; CMO MV % of NAV '!$A:$B, 2, 0)</f>
        <v>47.222549000000001</v>
      </c>
    </row>
    <row r="499" spans="2:4" x14ac:dyDescent="0.25">
      <c r="B499" s="106">
        <f>IF('Cello Net IO &amp; CMO MV % of NAV '!A412=0, "NA", 'Cello Net IO &amp; CMO MV % of NAV '!A412)</f>
        <v>41311</v>
      </c>
      <c r="C499" s="102">
        <f>VLOOKUP(B499, 'IOS OAS &amp; Universe Refi'!$L:$N, 3, 0)</f>
        <v>448.96319599999998</v>
      </c>
      <c r="D499" s="111">
        <f>VLOOKUP(B499, 'Cello Net IO &amp; CMO MV % of NAV '!$A:$B, 2, 0)</f>
        <v>45.690207999999998</v>
      </c>
    </row>
    <row r="500" spans="2:4" x14ac:dyDescent="0.25">
      <c r="B500" s="106">
        <f>IF('Cello Net IO &amp; CMO MV % of NAV '!A413=0, "NA", 'Cello Net IO &amp; CMO MV % of NAV '!A413)</f>
        <v>41312</v>
      </c>
      <c r="C500" s="102">
        <f>VLOOKUP(B500, 'IOS OAS &amp; Universe Refi'!$L:$N, 3, 0)</f>
        <v>450.426514</v>
      </c>
      <c r="D500" s="111">
        <f>VLOOKUP(B500, 'Cello Net IO &amp; CMO MV % of NAV '!$A:$B, 2, 0)</f>
        <v>49.407378999999999</v>
      </c>
    </row>
    <row r="501" spans="2:4" x14ac:dyDescent="0.25">
      <c r="B501" s="106">
        <f>IF('Cello Net IO &amp; CMO MV % of NAV '!A414=0, "NA", 'Cello Net IO &amp; CMO MV % of NAV '!A414)</f>
        <v>41313</v>
      </c>
      <c r="C501" s="102">
        <f>VLOOKUP(B501, 'IOS OAS &amp; Universe Refi'!$L:$N, 3, 0)</f>
        <v>451.46679699999999</v>
      </c>
      <c r="D501" s="111">
        <f>VLOOKUP(B501, 'Cello Net IO &amp; CMO MV % of NAV '!$A:$B, 2, 0)</f>
        <v>42.844585000000002</v>
      </c>
    </row>
    <row r="502" spans="2:4" x14ac:dyDescent="0.25">
      <c r="B502" s="106">
        <f>IF('Cello Net IO &amp; CMO MV % of NAV '!A415=0, "NA", 'Cello Net IO &amp; CMO MV % of NAV '!A415)</f>
        <v>41316</v>
      </c>
      <c r="C502" s="102">
        <f>VLOOKUP(B502, 'IOS OAS &amp; Universe Refi'!$L:$N, 3, 0)</f>
        <v>478.33621199999999</v>
      </c>
      <c r="D502" s="111">
        <f>VLOOKUP(B502, 'Cello Net IO &amp; CMO MV % of NAV '!$A:$B, 2, 0)</f>
        <v>40.609003999999999</v>
      </c>
    </row>
    <row r="503" spans="2:4" x14ac:dyDescent="0.25">
      <c r="B503" s="106">
        <f>IF('Cello Net IO &amp; CMO MV % of NAV '!A416=0, "NA", 'Cello Net IO &amp; CMO MV % of NAV '!A416)</f>
        <v>41317</v>
      </c>
      <c r="C503" s="102">
        <f>VLOOKUP(B503, 'IOS OAS &amp; Universe Refi'!$L:$N, 3, 0)</f>
        <v>477.54089399999998</v>
      </c>
      <c r="D503" s="111">
        <f>VLOOKUP(B503, 'Cello Net IO &amp; CMO MV % of NAV '!$A:$B, 2, 0)</f>
        <v>41.449627999999997</v>
      </c>
    </row>
    <row r="504" spans="2:4" x14ac:dyDescent="0.25">
      <c r="B504" s="106">
        <f>IF('Cello Net IO &amp; CMO MV % of NAV '!A417=0, "NA", 'Cello Net IO &amp; CMO MV % of NAV '!A417)</f>
        <v>41318</v>
      </c>
      <c r="C504" s="102">
        <f>VLOOKUP(B504, 'IOS OAS &amp; Universe Refi'!$L:$N, 3, 0)</f>
        <v>476.40798999999998</v>
      </c>
      <c r="D504" s="111">
        <f>VLOOKUP(B504, 'Cello Net IO &amp; CMO MV % of NAV '!$A:$B, 2, 0)</f>
        <v>65.828106000000005</v>
      </c>
    </row>
    <row r="505" spans="2:4" x14ac:dyDescent="0.25">
      <c r="B505" s="106">
        <f>IF('Cello Net IO &amp; CMO MV % of NAV '!A418=0, "NA", 'Cello Net IO &amp; CMO MV % of NAV '!A418)</f>
        <v>41319</v>
      </c>
      <c r="C505" s="102">
        <f>VLOOKUP(B505, 'IOS OAS &amp; Universe Refi'!$L:$N, 3, 0)</f>
        <v>479.40008499999999</v>
      </c>
      <c r="D505" s="111">
        <f>VLOOKUP(B505, 'Cello Net IO &amp; CMO MV % of NAV '!$A:$B, 2, 0)</f>
        <v>65.387304999999998</v>
      </c>
    </row>
    <row r="506" spans="2:4" x14ac:dyDescent="0.25">
      <c r="B506" s="106">
        <f>IF('Cello Net IO &amp; CMO MV % of NAV '!A419=0, "NA", 'Cello Net IO &amp; CMO MV % of NAV '!A419)</f>
        <v>41320</v>
      </c>
      <c r="C506" s="102">
        <f>VLOOKUP(B506, 'IOS OAS &amp; Universe Refi'!$L:$N, 3, 0)</f>
        <v>490.98278800000003</v>
      </c>
      <c r="D506" s="111">
        <f>VLOOKUP(B506, 'Cello Net IO &amp; CMO MV % of NAV '!$A:$B, 2, 0)</f>
        <v>67.953301999999994</v>
      </c>
    </row>
    <row r="507" spans="2:4" x14ac:dyDescent="0.25">
      <c r="B507" s="106">
        <f>IF('Cello Net IO &amp; CMO MV % of NAV '!A420=0, "NA", 'Cello Net IO &amp; CMO MV % of NAV '!A420)</f>
        <v>41324</v>
      </c>
      <c r="C507" s="102">
        <f>VLOOKUP(B507, 'IOS OAS &amp; Universe Refi'!$L:$N, 3, 0)</f>
        <v>523.18981900000006</v>
      </c>
      <c r="D507" s="111">
        <f>VLOOKUP(B507, 'Cello Net IO &amp; CMO MV % of NAV '!$A:$B, 2, 0)</f>
        <v>68.165518000000006</v>
      </c>
    </row>
    <row r="508" spans="2:4" x14ac:dyDescent="0.25">
      <c r="B508" s="106">
        <f>IF('Cello Net IO &amp; CMO MV % of NAV '!A421=0, "NA", 'Cello Net IO &amp; CMO MV % of NAV '!A421)</f>
        <v>41325</v>
      </c>
      <c r="C508" s="102">
        <f>VLOOKUP(B508, 'IOS OAS &amp; Universe Refi'!$L:$N, 3, 0)</f>
        <v>523.54882799999996</v>
      </c>
      <c r="D508" s="111">
        <f>VLOOKUP(B508, 'Cello Net IO &amp; CMO MV % of NAV '!$A:$B, 2, 0)</f>
        <v>64.800155000000004</v>
      </c>
    </row>
    <row r="509" spans="2:4" x14ac:dyDescent="0.25">
      <c r="B509" s="106">
        <f>IF('Cello Net IO &amp; CMO MV % of NAV '!A422=0, "NA", 'Cello Net IO &amp; CMO MV % of NAV '!A422)</f>
        <v>41326</v>
      </c>
      <c r="C509" s="102">
        <f>VLOOKUP(B509, 'IOS OAS &amp; Universe Refi'!$L:$N, 3, 0)</f>
        <v>540.18280000000004</v>
      </c>
      <c r="D509" s="111">
        <f>VLOOKUP(B509, 'Cello Net IO &amp; CMO MV % of NAV '!$A:$B, 2, 0)</f>
        <v>64.810102999999998</v>
      </c>
    </row>
    <row r="510" spans="2:4" x14ac:dyDescent="0.25">
      <c r="B510" s="106">
        <f>IF('Cello Net IO &amp; CMO MV % of NAV '!A423=0, "NA", 'Cello Net IO &amp; CMO MV % of NAV '!A423)</f>
        <v>41327</v>
      </c>
      <c r="C510" s="102">
        <f>VLOOKUP(B510, 'IOS OAS &amp; Universe Refi'!$L:$N, 3, 0)</f>
        <v>530.26147500000002</v>
      </c>
      <c r="D510" s="111">
        <f>VLOOKUP(B510, 'Cello Net IO &amp; CMO MV % of NAV '!$A:$B, 2, 0)</f>
        <v>64.619253999999998</v>
      </c>
    </row>
    <row r="511" spans="2:4" x14ac:dyDescent="0.25">
      <c r="B511" s="106">
        <f>IF('Cello Net IO &amp; CMO MV % of NAV '!A424=0, "NA", 'Cello Net IO &amp; CMO MV % of NAV '!A424)</f>
        <v>41330</v>
      </c>
      <c r="C511" s="102">
        <f>VLOOKUP(B511, 'IOS OAS &amp; Universe Refi'!$L:$N, 3, 0)</f>
        <v>544.89648399999999</v>
      </c>
      <c r="D511" s="111">
        <f>VLOOKUP(B511, 'Cello Net IO &amp; CMO MV % of NAV '!$A:$B, 2, 0)</f>
        <v>62.871428000000002</v>
      </c>
    </row>
    <row r="512" spans="2:4" x14ac:dyDescent="0.25">
      <c r="B512" s="106">
        <f>IF('Cello Net IO &amp; CMO MV % of NAV '!A425=0, "NA", 'Cello Net IO &amp; CMO MV % of NAV '!A425)</f>
        <v>41331</v>
      </c>
      <c r="C512" s="102">
        <f>VLOOKUP(B512, 'IOS OAS &amp; Universe Refi'!$L:$N, 3, 0)</f>
        <v>548.72937000000002</v>
      </c>
      <c r="D512" s="111">
        <f>VLOOKUP(B512, 'Cello Net IO &amp; CMO MV % of NAV '!$A:$B, 2, 0)</f>
        <v>62.790764000000003</v>
      </c>
    </row>
    <row r="513" spans="2:4" x14ac:dyDescent="0.25">
      <c r="B513" s="106">
        <f>IF('Cello Net IO &amp; CMO MV % of NAV '!A426=0, "NA", 'Cello Net IO &amp; CMO MV % of NAV '!A426)</f>
        <v>41332</v>
      </c>
      <c r="C513" s="102">
        <f>VLOOKUP(B513, 'IOS OAS &amp; Universe Refi'!$L:$N, 3, 0)</f>
        <v>548.00591999999995</v>
      </c>
      <c r="D513" s="111">
        <f>VLOOKUP(B513, 'Cello Net IO &amp; CMO MV % of NAV '!$A:$B, 2, 0)</f>
        <v>62.134633999999998</v>
      </c>
    </row>
    <row r="514" spans="2:4" x14ac:dyDescent="0.25">
      <c r="B514" s="106">
        <f>IF('Cello Net IO &amp; CMO MV % of NAV '!A427=0, "NA", 'Cello Net IO &amp; CMO MV % of NAV '!A427)</f>
        <v>41333</v>
      </c>
      <c r="C514" s="102">
        <f>VLOOKUP(B514, 'IOS OAS &amp; Universe Refi'!$L:$N, 3, 0)</f>
        <v>517.53558299999997</v>
      </c>
      <c r="D514" s="111">
        <f>VLOOKUP(B514, 'Cello Net IO &amp; CMO MV % of NAV '!$A:$B, 2, 0)</f>
        <v>59.868664000000003</v>
      </c>
    </row>
    <row r="515" spans="2:4" x14ac:dyDescent="0.25">
      <c r="B515" s="106">
        <f>IF('Cello Net IO &amp; CMO MV % of NAV '!A428=0, "NA", 'Cello Net IO &amp; CMO MV % of NAV '!A428)</f>
        <v>41334</v>
      </c>
      <c r="C515" s="102">
        <f>VLOOKUP(B515, 'IOS OAS &amp; Universe Refi'!$L:$N, 3, 0)</f>
        <v>500.531586</v>
      </c>
      <c r="D515" s="111">
        <f>VLOOKUP(B515, 'Cello Net IO &amp; CMO MV % of NAV '!$A:$B, 2, 0)</f>
        <v>59.564087999999998</v>
      </c>
    </row>
    <row r="516" spans="2:4" x14ac:dyDescent="0.25">
      <c r="B516" s="106">
        <f>IF('Cello Net IO &amp; CMO MV % of NAV '!A429=0, "NA", 'Cello Net IO &amp; CMO MV % of NAV '!A429)</f>
        <v>41337</v>
      </c>
      <c r="C516" s="102">
        <f>VLOOKUP(B516, 'IOS OAS &amp; Universe Refi'!$L:$N, 3, 0)</f>
        <v>504.18170199999997</v>
      </c>
      <c r="D516" s="111">
        <f>VLOOKUP(B516, 'Cello Net IO &amp; CMO MV % of NAV '!$A:$B, 2, 0)</f>
        <v>59.818306</v>
      </c>
    </row>
    <row r="517" spans="2:4" x14ac:dyDescent="0.25">
      <c r="B517" s="106">
        <f>IF('Cello Net IO &amp; CMO MV % of NAV '!A430=0, "NA", 'Cello Net IO &amp; CMO MV % of NAV '!A430)</f>
        <v>41338</v>
      </c>
      <c r="C517" s="102">
        <f>VLOOKUP(B517, 'IOS OAS &amp; Universe Refi'!$L:$N, 3, 0)</f>
        <v>470.27270499999997</v>
      </c>
      <c r="D517" s="111">
        <f>VLOOKUP(B517, 'Cello Net IO &amp; CMO MV % of NAV '!$A:$B, 2, 0)</f>
        <v>59.967585999999997</v>
      </c>
    </row>
    <row r="518" spans="2:4" x14ac:dyDescent="0.25">
      <c r="B518" s="106">
        <f>IF('Cello Net IO &amp; CMO MV % of NAV '!A431=0, "NA", 'Cello Net IO &amp; CMO MV % of NAV '!A431)</f>
        <v>41339</v>
      </c>
      <c r="C518" s="102">
        <f>VLOOKUP(B518, 'IOS OAS &amp; Universe Refi'!$L:$N, 3, 0)</f>
        <v>474.43780500000003</v>
      </c>
      <c r="D518" s="111">
        <f>VLOOKUP(B518, 'Cello Net IO &amp; CMO MV % of NAV '!$A:$B, 2, 0)</f>
        <v>60.611643000000001</v>
      </c>
    </row>
    <row r="519" spans="2:4" x14ac:dyDescent="0.25">
      <c r="B519" s="106">
        <f>IF('Cello Net IO &amp; CMO MV % of NAV '!A432=0, "NA", 'Cello Net IO &amp; CMO MV % of NAV '!A432)</f>
        <v>41340</v>
      </c>
      <c r="C519" s="102">
        <f>VLOOKUP(B519, 'IOS OAS &amp; Universe Refi'!$L:$N, 3, 0)</f>
        <v>469.47000100000002</v>
      </c>
      <c r="D519" s="111">
        <f>VLOOKUP(B519, 'Cello Net IO &amp; CMO MV % of NAV '!$A:$B, 2, 0)</f>
        <v>60.876894999999998</v>
      </c>
    </row>
    <row r="520" spans="2:4" x14ac:dyDescent="0.25">
      <c r="B520" s="106">
        <f>IF('Cello Net IO &amp; CMO MV % of NAV '!A433=0, "NA", 'Cello Net IO &amp; CMO MV % of NAV '!A433)</f>
        <v>41341</v>
      </c>
      <c r="C520" s="102">
        <f>VLOOKUP(B520, 'IOS OAS &amp; Universe Refi'!$L:$N, 3, 0)</f>
        <v>442.77890000000002</v>
      </c>
      <c r="D520" s="111">
        <f>VLOOKUP(B520, 'Cello Net IO &amp; CMO MV % of NAV '!$A:$B, 2, 0)</f>
        <v>61.664349000000001</v>
      </c>
    </row>
    <row r="521" spans="2:4" x14ac:dyDescent="0.25">
      <c r="B521" s="106">
        <f>IF('Cello Net IO &amp; CMO MV % of NAV '!A434=0, "NA", 'Cello Net IO &amp; CMO MV % of NAV '!A434)</f>
        <v>41344</v>
      </c>
      <c r="C521" s="102">
        <f>VLOOKUP(B521, 'IOS OAS &amp; Universe Refi'!$L:$N, 3, 0)</f>
        <v>447.121399</v>
      </c>
      <c r="D521" s="111">
        <f>VLOOKUP(B521, 'Cello Net IO &amp; CMO MV % of NAV '!$A:$B, 2, 0)</f>
        <v>60.715960000000003</v>
      </c>
    </row>
    <row r="522" spans="2:4" x14ac:dyDescent="0.25">
      <c r="B522" s="106">
        <f>IF('Cello Net IO &amp; CMO MV % of NAV '!A435=0, "NA", 'Cello Net IO &amp; CMO MV % of NAV '!A435)</f>
        <v>41345</v>
      </c>
      <c r="C522" s="102">
        <f>VLOOKUP(B522, 'IOS OAS &amp; Universe Refi'!$L:$N, 3, 0)</f>
        <v>451.67028800000003</v>
      </c>
      <c r="D522" s="111">
        <f>VLOOKUP(B522, 'Cello Net IO &amp; CMO MV % of NAV '!$A:$B, 2, 0)</f>
        <v>60.699499000000003</v>
      </c>
    </row>
    <row r="523" spans="2:4" x14ac:dyDescent="0.25">
      <c r="B523" s="106">
        <f>IF('Cello Net IO &amp; CMO MV % of NAV '!A436=0, "NA", 'Cello Net IO &amp; CMO MV % of NAV '!A436)</f>
        <v>41346</v>
      </c>
      <c r="C523" s="102">
        <f>VLOOKUP(B523, 'IOS OAS &amp; Universe Refi'!$L:$N, 3, 0)</f>
        <v>444.16000400000001</v>
      </c>
      <c r="D523" s="111">
        <f>VLOOKUP(B523, 'Cello Net IO &amp; CMO MV % of NAV '!$A:$B, 2, 0)</f>
        <v>60.395955999999998</v>
      </c>
    </row>
    <row r="524" spans="2:4" x14ac:dyDescent="0.25">
      <c r="B524" s="106">
        <f>IF('Cello Net IO &amp; CMO MV % of NAV '!A437=0, "NA", 'Cello Net IO &amp; CMO MV % of NAV '!A437)</f>
        <v>41347</v>
      </c>
      <c r="C524" s="102">
        <f>VLOOKUP(B524, 'IOS OAS &amp; Universe Refi'!$L:$N, 3, 0)</f>
        <v>436.50628699999999</v>
      </c>
      <c r="D524" s="111">
        <f>VLOOKUP(B524, 'Cello Net IO &amp; CMO MV % of NAV '!$A:$B, 2, 0)</f>
        <v>60.358972000000001</v>
      </c>
    </row>
    <row r="525" spans="2:4" x14ac:dyDescent="0.25">
      <c r="B525" s="106">
        <f>IF('Cello Net IO &amp; CMO MV % of NAV '!A438=0, "NA", 'Cello Net IO &amp; CMO MV % of NAV '!A438)</f>
        <v>41348</v>
      </c>
      <c r="C525" s="102">
        <f>VLOOKUP(B525, 'IOS OAS &amp; Universe Refi'!$L:$N, 3, 0)</f>
        <v>425.44808999999998</v>
      </c>
      <c r="D525" s="111">
        <f>VLOOKUP(B525, 'Cello Net IO &amp; CMO MV % of NAV '!$A:$B, 2, 0)</f>
        <v>60.814912999999997</v>
      </c>
    </row>
    <row r="526" spans="2:4" x14ac:dyDescent="0.25">
      <c r="B526" s="106">
        <f>IF('Cello Net IO &amp; CMO MV % of NAV '!A439=0, "NA", 'Cello Net IO &amp; CMO MV % of NAV '!A439)</f>
        <v>41351</v>
      </c>
      <c r="C526" s="102">
        <f>VLOOKUP(B526, 'IOS OAS &amp; Universe Refi'!$L:$N, 3, 0)</f>
        <v>439.53921500000001</v>
      </c>
      <c r="D526" s="111">
        <f>VLOOKUP(B526, 'Cello Net IO &amp; CMO MV % of NAV '!$A:$B, 2, 0)</f>
        <v>60.120562</v>
      </c>
    </row>
    <row r="527" spans="2:4" x14ac:dyDescent="0.25">
      <c r="B527" s="106">
        <f>IF('Cello Net IO &amp; CMO MV % of NAV '!A440=0, "NA", 'Cello Net IO &amp; CMO MV % of NAV '!A440)</f>
        <v>41352</v>
      </c>
      <c r="C527" s="102">
        <f>VLOOKUP(B527, 'IOS OAS &amp; Universe Refi'!$L:$N, 3, 0)</f>
        <v>432.89279199999999</v>
      </c>
      <c r="D527" s="111">
        <f>VLOOKUP(B527, 'Cello Net IO &amp; CMO MV % of NAV '!$A:$B, 2, 0)</f>
        <v>59.852291999999998</v>
      </c>
    </row>
    <row r="528" spans="2:4" x14ac:dyDescent="0.25">
      <c r="B528" s="106">
        <f>IF('Cello Net IO &amp; CMO MV % of NAV '!A441=0, "NA", 'Cello Net IO &amp; CMO MV % of NAV '!A441)</f>
        <v>41353</v>
      </c>
      <c r="C528" s="102">
        <f>VLOOKUP(B528, 'IOS OAS &amp; Universe Refi'!$L:$N, 3, 0)</f>
        <v>438.42880200000002</v>
      </c>
      <c r="D528" s="111">
        <f>VLOOKUP(B528, 'Cello Net IO &amp; CMO MV % of NAV '!$A:$B, 2, 0)</f>
        <v>63.409419</v>
      </c>
    </row>
    <row r="529" spans="2:4" x14ac:dyDescent="0.25">
      <c r="B529" s="106">
        <f>IF('Cello Net IO &amp; CMO MV % of NAV '!A442=0, "NA", 'Cello Net IO &amp; CMO MV % of NAV '!A442)</f>
        <v>41354</v>
      </c>
      <c r="C529" s="102">
        <f>VLOOKUP(B529, 'IOS OAS &amp; Universe Refi'!$L:$N, 3, 0)</f>
        <v>433.79119900000001</v>
      </c>
      <c r="D529" s="111">
        <f>VLOOKUP(B529, 'Cello Net IO &amp; CMO MV % of NAV '!$A:$B, 2, 0)</f>
        <v>67.250783999999996</v>
      </c>
    </row>
    <row r="530" spans="2:4" x14ac:dyDescent="0.25">
      <c r="B530" s="106">
        <f>IF('Cello Net IO &amp; CMO MV % of NAV '!A443=0, "NA", 'Cello Net IO &amp; CMO MV % of NAV '!A443)</f>
        <v>41355</v>
      </c>
      <c r="C530" s="102">
        <f>VLOOKUP(B530, 'IOS OAS &amp; Universe Refi'!$L:$N, 3, 0)</f>
        <v>423.377411</v>
      </c>
      <c r="D530" s="111">
        <f>VLOOKUP(B530, 'Cello Net IO &amp; CMO MV % of NAV '!$A:$B, 2, 0)</f>
        <v>67.584835999999996</v>
      </c>
    </row>
    <row r="531" spans="2:4" x14ac:dyDescent="0.25">
      <c r="B531" s="106">
        <f>IF('Cello Net IO &amp; CMO MV % of NAV '!A444=0, "NA", 'Cello Net IO &amp; CMO MV % of NAV '!A444)</f>
        <v>41358</v>
      </c>
      <c r="C531" s="102">
        <f>VLOOKUP(B531, 'IOS OAS &amp; Universe Refi'!$L:$N, 3, 0)</f>
        <v>426.44039900000001</v>
      </c>
      <c r="D531" s="111">
        <f>VLOOKUP(B531, 'Cello Net IO &amp; CMO MV % of NAV '!$A:$B, 2, 0)</f>
        <v>66.743146999999993</v>
      </c>
    </row>
    <row r="532" spans="2:4" x14ac:dyDescent="0.25">
      <c r="B532" s="106">
        <f>IF('Cello Net IO &amp; CMO MV % of NAV '!A445=0, "NA", 'Cello Net IO &amp; CMO MV % of NAV '!A445)</f>
        <v>41359</v>
      </c>
      <c r="C532" s="102">
        <f>VLOOKUP(B532, 'IOS OAS &amp; Universe Refi'!$L:$N, 3, 0)</f>
        <v>426.839294</v>
      </c>
      <c r="D532" s="111">
        <f>VLOOKUP(B532, 'Cello Net IO &amp; CMO MV % of NAV '!$A:$B, 2, 0)</f>
        <v>66.949445999999995</v>
      </c>
    </row>
    <row r="533" spans="2:4" x14ac:dyDescent="0.25">
      <c r="B533" s="106">
        <f>IF('Cello Net IO &amp; CMO MV % of NAV '!A446=0, "NA", 'Cello Net IO &amp; CMO MV % of NAV '!A446)</f>
        <v>41360</v>
      </c>
      <c r="C533" s="102">
        <f>VLOOKUP(B533, 'IOS OAS &amp; Universe Refi'!$L:$N, 3, 0)</f>
        <v>424.76019300000002</v>
      </c>
      <c r="D533" s="111">
        <f>VLOOKUP(B533, 'Cello Net IO &amp; CMO MV % of NAV '!$A:$B, 2, 0)</f>
        <v>66.600047000000004</v>
      </c>
    </row>
    <row r="534" spans="2:4" x14ac:dyDescent="0.25">
      <c r="B534" s="106">
        <f>IF('Cello Net IO &amp; CMO MV % of NAV '!A447=0, "NA", 'Cello Net IO &amp; CMO MV % of NAV '!A447)</f>
        <v>41361</v>
      </c>
      <c r="C534" s="102">
        <f>VLOOKUP(B534, 'IOS OAS &amp; Universe Refi'!$L:$N, 3, 0)</f>
        <v>423.56549100000001</v>
      </c>
      <c r="D534" s="111">
        <f>VLOOKUP(B534, 'Cello Net IO &amp; CMO MV % of NAV '!$A:$B, 2, 0)</f>
        <v>66.393694999999994</v>
      </c>
    </row>
    <row r="535" spans="2:4" x14ac:dyDescent="0.25">
      <c r="B535" s="106">
        <f>IF('Cello Net IO &amp; CMO MV % of NAV '!A448=0, "NA", 'Cello Net IO &amp; CMO MV % of NAV '!A448)</f>
        <v>41365</v>
      </c>
      <c r="C535" s="102">
        <f>VLOOKUP(B535, 'IOS OAS &amp; Universe Refi'!$L:$N, 3, 0)</f>
        <v>423.157196</v>
      </c>
      <c r="D535" s="111">
        <f>VLOOKUP(B535, 'Cello Net IO &amp; CMO MV % of NAV '!$A:$B, 2, 0)</f>
        <v>69.893056000000001</v>
      </c>
    </row>
    <row r="536" spans="2:4" x14ac:dyDescent="0.25">
      <c r="B536" s="106">
        <f>IF('Cello Net IO &amp; CMO MV % of NAV '!A449=0, "NA", 'Cello Net IO &amp; CMO MV % of NAV '!A449)</f>
        <v>41366</v>
      </c>
      <c r="C536" s="102">
        <f>VLOOKUP(B536, 'IOS OAS &amp; Universe Refi'!$L:$N, 3, 0)</f>
        <v>453.75509599999998</v>
      </c>
      <c r="D536" s="111">
        <f>VLOOKUP(B536, 'Cello Net IO &amp; CMO MV % of NAV '!$A:$B, 2, 0)</f>
        <v>70.275383000000005</v>
      </c>
    </row>
    <row r="537" spans="2:4" x14ac:dyDescent="0.25">
      <c r="B537" s="106">
        <f>IF('Cello Net IO &amp; CMO MV % of NAV '!A450=0, "NA", 'Cello Net IO &amp; CMO MV % of NAV '!A450)</f>
        <v>41367</v>
      </c>
      <c r="C537" s="102">
        <f>VLOOKUP(B537, 'IOS OAS &amp; Universe Refi'!$L:$N, 3, 0)</f>
        <v>474.43960600000003</v>
      </c>
      <c r="D537" s="111">
        <f>VLOOKUP(B537, 'Cello Net IO &amp; CMO MV % of NAV '!$A:$B, 2, 0)</f>
        <v>69.766484000000005</v>
      </c>
    </row>
    <row r="538" spans="2:4" x14ac:dyDescent="0.25">
      <c r="B538" s="106">
        <f>IF('Cello Net IO &amp; CMO MV % of NAV '!A451=0, "NA", 'Cello Net IO &amp; CMO MV % of NAV '!A451)</f>
        <v>41368</v>
      </c>
      <c r="C538" s="102">
        <f>VLOOKUP(B538, 'IOS OAS &amp; Universe Refi'!$L:$N, 3, 0)</f>
        <v>507.92480499999999</v>
      </c>
      <c r="D538" s="111">
        <f>VLOOKUP(B538, 'Cello Net IO &amp; CMO MV % of NAV '!$A:$B, 2, 0)</f>
        <v>67.631274000000005</v>
      </c>
    </row>
    <row r="539" spans="2:4" x14ac:dyDescent="0.25">
      <c r="B539" s="106">
        <f>IF('Cello Net IO &amp; CMO MV % of NAV '!A452=0, "NA", 'Cello Net IO &amp; CMO MV % of NAV '!A452)</f>
        <v>41369</v>
      </c>
      <c r="C539" s="102">
        <f>VLOOKUP(B539, 'IOS OAS &amp; Universe Refi'!$L:$N, 3, 0)</f>
        <v>568.78887899999995</v>
      </c>
      <c r="D539" s="111">
        <f>VLOOKUP(B539, 'Cello Net IO &amp; CMO MV % of NAV '!$A:$B, 2, 0)</f>
        <v>66.282979999999995</v>
      </c>
    </row>
    <row r="540" spans="2:4" x14ac:dyDescent="0.25">
      <c r="B540" s="106">
        <f>IF('Cello Net IO &amp; CMO MV % of NAV '!A453=0, "NA", 'Cello Net IO &amp; CMO MV % of NAV '!A453)</f>
        <v>41372</v>
      </c>
      <c r="C540" s="102">
        <f>VLOOKUP(B540, 'IOS OAS &amp; Universe Refi'!$L:$N, 3, 0)</f>
        <v>563.00451699999996</v>
      </c>
      <c r="D540" s="111">
        <f>VLOOKUP(B540, 'Cello Net IO &amp; CMO MV % of NAV '!$A:$B, 2, 0)</f>
        <v>66.708984000000001</v>
      </c>
    </row>
    <row r="541" spans="2:4" x14ac:dyDescent="0.25">
      <c r="B541" s="106">
        <f>IF('Cello Net IO &amp; CMO MV % of NAV '!A454=0, "NA", 'Cello Net IO &amp; CMO MV % of NAV '!A454)</f>
        <v>41373</v>
      </c>
      <c r="C541" s="102">
        <f>VLOOKUP(B541, 'IOS OAS &amp; Universe Refi'!$L:$N, 3, 0)</f>
        <v>563.78057899999999</v>
      </c>
      <c r="D541" s="111">
        <f>VLOOKUP(B541, 'Cello Net IO &amp; CMO MV % of NAV '!$A:$B, 2, 0)</f>
        <v>66.767028999999994</v>
      </c>
    </row>
    <row r="542" spans="2:4" x14ac:dyDescent="0.25">
      <c r="B542" s="106">
        <f>IF('Cello Net IO &amp; CMO MV % of NAV '!A455=0, "NA", 'Cello Net IO &amp; CMO MV % of NAV '!A455)</f>
        <v>41374</v>
      </c>
      <c r="C542" s="102">
        <f>VLOOKUP(B542, 'IOS OAS &amp; Universe Refi'!$L:$N, 3, 0)</f>
        <v>554.84619099999998</v>
      </c>
      <c r="D542" s="111">
        <f>VLOOKUP(B542, 'Cello Net IO &amp; CMO MV % of NAV '!$A:$B, 2, 0)</f>
        <v>67.131136999999995</v>
      </c>
    </row>
    <row r="543" spans="2:4" x14ac:dyDescent="0.25">
      <c r="B543" s="106">
        <f>IF('Cello Net IO &amp; CMO MV % of NAV '!A456=0, "NA", 'Cello Net IO &amp; CMO MV % of NAV '!A456)</f>
        <v>41375</v>
      </c>
      <c r="C543" s="102">
        <f>VLOOKUP(B543, 'IOS OAS &amp; Universe Refi'!$L:$N, 3, 0)</f>
        <v>560.88207999999997</v>
      </c>
      <c r="D543" s="111">
        <f>VLOOKUP(B543, 'Cello Net IO &amp; CMO MV % of NAV '!$A:$B, 2, 0)</f>
        <v>64.572042999999994</v>
      </c>
    </row>
    <row r="544" spans="2:4" x14ac:dyDescent="0.25">
      <c r="B544" s="106">
        <f>IF('Cello Net IO &amp; CMO MV % of NAV '!A457=0, "NA", 'Cello Net IO &amp; CMO MV % of NAV '!A457)</f>
        <v>41376</v>
      </c>
      <c r="C544" s="102">
        <f>VLOOKUP(B544, 'IOS OAS &amp; Universe Refi'!$L:$N, 3, 0)</f>
        <v>554.40118399999994</v>
      </c>
      <c r="D544" s="111">
        <f>VLOOKUP(B544, 'Cello Net IO &amp; CMO MV % of NAV '!$A:$B, 2, 0)</f>
        <v>63.413784</v>
      </c>
    </row>
    <row r="545" spans="2:4" x14ac:dyDescent="0.25">
      <c r="B545" s="106">
        <f>IF('Cello Net IO &amp; CMO MV % of NAV '!A458=0, "NA", 'Cello Net IO &amp; CMO MV % of NAV '!A458)</f>
        <v>41379</v>
      </c>
      <c r="C545" s="102">
        <f>VLOOKUP(B545, 'IOS OAS &amp; Universe Refi'!$L:$N, 3, 0)</f>
        <v>568.81982400000004</v>
      </c>
      <c r="D545" s="111">
        <f>VLOOKUP(B545, 'Cello Net IO &amp; CMO MV % of NAV '!$A:$B, 2, 0)</f>
        <v>63.045102</v>
      </c>
    </row>
    <row r="546" spans="2:4" x14ac:dyDescent="0.25">
      <c r="B546" s="106">
        <f>IF('Cello Net IO &amp; CMO MV % of NAV '!A459=0, "NA", 'Cello Net IO &amp; CMO MV % of NAV '!A459)</f>
        <v>41380</v>
      </c>
      <c r="C546" s="102">
        <f>VLOOKUP(B546, 'IOS OAS &amp; Universe Refi'!$L:$N, 3, 0)</f>
        <v>562.39190699999995</v>
      </c>
      <c r="D546" s="111">
        <f>VLOOKUP(B546, 'Cello Net IO &amp; CMO MV % of NAV '!$A:$B, 2, 0)</f>
        <v>63.345151999999999</v>
      </c>
    </row>
    <row r="547" spans="2:4" x14ac:dyDescent="0.25">
      <c r="B547" s="106">
        <f>IF('Cello Net IO &amp; CMO MV % of NAV '!A460=0, "NA", 'Cello Net IO &amp; CMO MV % of NAV '!A460)</f>
        <v>41381</v>
      </c>
      <c r="C547" s="102">
        <f>VLOOKUP(B547, 'IOS OAS &amp; Universe Refi'!$L:$N, 3, 0)</f>
        <v>565.21832300000005</v>
      </c>
      <c r="D547" s="111">
        <f>VLOOKUP(B547, 'Cello Net IO &amp; CMO MV % of NAV '!$A:$B, 2, 0)</f>
        <v>60.871693</v>
      </c>
    </row>
    <row r="548" spans="2:4" x14ac:dyDescent="0.25">
      <c r="B548" s="106">
        <f>IF('Cello Net IO &amp; CMO MV % of NAV '!A461=0, "NA", 'Cello Net IO &amp; CMO MV % of NAV '!A461)</f>
        <v>41382</v>
      </c>
      <c r="C548" s="102">
        <f>VLOOKUP(B548, 'IOS OAS &amp; Universe Refi'!$L:$N, 3, 0)</f>
        <v>556.05279499999995</v>
      </c>
      <c r="D548" s="111">
        <f>VLOOKUP(B548, 'Cello Net IO &amp; CMO MV % of NAV '!$A:$B, 2, 0)</f>
        <v>60.416758999999999</v>
      </c>
    </row>
    <row r="549" spans="2:4" x14ac:dyDescent="0.25">
      <c r="B549" s="106">
        <f>IF('Cello Net IO &amp; CMO MV % of NAV '!A462=0, "NA", 'Cello Net IO &amp; CMO MV % of NAV '!A462)</f>
        <v>41383</v>
      </c>
      <c r="C549" s="102">
        <f>VLOOKUP(B549, 'IOS OAS &amp; Universe Refi'!$L:$N, 3, 0)</f>
        <v>556.02221699999996</v>
      </c>
      <c r="D549" s="111">
        <f>VLOOKUP(B549, 'Cello Net IO &amp; CMO MV % of NAV '!$A:$B, 2, 0)</f>
        <v>60.248125999999999</v>
      </c>
    </row>
    <row r="550" spans="2:4" x14ac:dyDescent="0.25">
      <c r="B550" s="106">
        <f>IF('Cello Net IO &amp; CMO MV % of NAV '!A463=0, "NA", 'Cello Net IO &amp; CMO MV % of NAV '!A463)</f>
        <v>41386</v>
      </c>
      <c r="C550" s="102">
        <f>VLOOKUP(B550, 'IOS OAS &amp; Universe Refi'!$L:$N, 3, 0)</f>
        <v>559.52459699999997</v>
      </c>
      <c r="D550" s="111">
        <f>VLOOKUP(B550, 'Cello Net IO &amp; CMO MV % of NAV '!$A:$B, 2, 0)</f>
        <v>60.1372</v>
      </c>
    </row>
    <row r="551" spans="2:4" x14ac:dyDescent="0.25">
      <c r="B551" s="106">
        <f>IF('Cello Net IO &amp; CMO MV % of NAV '!A464=0, "NA", 'Cello Net IO &amp; CMO MV % of NAV '!A464)</f>
        <v>41387</v>
      </c>
      <c r="C551" s="102">
        <f>VLOOKUP(B551, 'IOS OAS &amp; Universe Refi'!$L:$N, 3, 0)</f>
        <v>558.00567599999999</v>
      </c>
      <c r="D551" s="111">
        <f>VLOOKUP(B551, 'Cello Net IO &amp; CMO MV % of NAV '!$A:$B, 2, 0)</f>
        <v>59.930745999999999</v>
      </c>
    </row>
    <row r="552" spans="2:4" x14ac:dyDescent="0.25">
      <c r="B552" s="106">
        <f>IF('Cello Net IO &amp; CMO MV % of NAV '!A465=0, "NA", 'Cello Net IO &amp; CMO MV % of NAV '!A465)</f>
        <v>41388</v>
      </c>
      <c r="C552" s="102">
        <f>VLOOKUP(B552, 'IOS OAS &amp; Universe Refi'!$L:$N, 3, 0)</f>
        <v>553.82379200000003</v>
      </c>
      <c r="D552" s="111">
        <f>VLOOKUP(B552, 'Cello Net IO &amp; CMO MV % of NAV '!$A:$B, 2, 0)</f>
        <v>59.687466999999998</v>
      </c>
    </row>
    <row r="553" spans="2:4" x14ac:dyDescent="0.25">
      <c r="B553" s="106">
        <f>IF('Cello Net IO &amp; CMO MV % of NAV '!A466=0, "NA", 'Cello Net IO &amp; CMO MV % of NAV '!A466)</f>
        <v>41389</v>
      </c>
      <c r="C553" s="102">
        <f>VLOOKUP(B553, 'IOS OAS &amp; Universe Refi'!$L:$N, 3, 0)</f>
        <v>571.955872</v>
      </c>
      <c r="D553" s="111">
        <f>VLOOKUP(B553, 'Cello Net IO &amp; CMO MV % of NAV '!$A:$B, 2, 0)</f>
        <v>57.749872000000003</v>
      </c>
    </row>
    <row r="554" spans="2:4" x14ac:dyDescent="0.25">
      <c r="B554" s="106">
        <f>IF('Cello Net IO &amp; CMO MV % of NAV '!A467=0, "NA", 'Cello Net IO &amp; CMO MV % of NAV '!A467)</f>
        <v>41390</v>
      </c>
      <c r="C554" s="102">
        <f>VLOOKUP(B554, 'IOS OAS &amp; Universe Refi'!$L:$N, 3, 0)</f>
        <v>581.40502900000001</v>
      </c>
      <c r="D554" s="111">
        <f>VLOOKUP(B554, 'Cello Net IO &amp; CMO MV % of NAV '!$A:$B, 2, 0)</f>
        <v>56.507595000000002</v>
      </c>
    </row>
    <row r="555" spans="2:4" x14ac:dyDescent="0.25">
      <c r="B555" s="106">
        <f>IF('Cello Net IO &amp; CMO MV % of NAV '!A468=0, "NA", 'Cello Net IO &amp; CMO MV % of NAV '!A468)</f>
        <v>41393</v>
      </c>
      <c r="C555" s="102">
        <f>VLOOKUP(B555, 'IOS OAS &amp; Universe Refi'!$L:$N, 3, 0)</f>
        <v>594.21179199999995</v>
      </c>
      <c r="D555" s="111">
        <f>VLOOKUP(B555, 'Cello Net IO &amp; CMO MV % of NAV '!$A:$B, 2, 0)</f>
        <v>56.777628</v>
      </c>
    </row>
    <row r="556" spans="2:4" x14ac:dyDescent="0.25">
      <c r="B556" s="106">
        <f>IF('Cello Net IO &amp; CMO MV % of NAV '!A469=0, "NA", 'Cello Net IO &amp; CMO MV % of NAV '!A469)</f>
        <v>41394</v>
      </c>
      <c r="C556" s="102">
        <f>VLOOKUP(B556, 'IOS OAS &amp; Universe Refi'!$L:$N, 3, 0)</f>
        <v>617.55328399999996</v>
      </c>
      <c r="D556" s="111">
        <f>VLOOKUP(B556, 'Cello Net IO &amp; CMO MV % of NAV '!$A:$B, 2, 0)</f>
        <v>56.800508999999998</v>
      </c>
    </row>
    <row r="557" spans="2:4" x14ac:dyDescent="0.25">
      <c r="B557" s="106">
        <f>IF('Cello Net IO &amp; CMO MV % of NAV '!A470=0, "NA", 'Cello Net IO &amp; CMO MV % of NAV '!A470)</f>
        <v>41395</v>
      </c>
      <c r="C557" s="102">
        <f>VLOOKUP(B557, 'IOS OAS &amp; Universe Refi'!$L:$N, 3, 0)</f>
        <v>630.77587900000003</v>
      </c>
      <c r="D557" s="111">
        <f>VLOOKUP(B557, 'Cello Net IO &amp; CMO MV % of NAV '!$A:$B, 2, 0)</f>
        <v>54.563146000000003</v>
      </c>
    </row>
    <row r="558" spans="2:4" x14ac:dyDescent="0.25">
      <c r="B558" s="106">
        <f>IF('Cello Net IO &amp; CMO MV % of NAV '!A471=0, "NA", 'Cello Net IO &amp; CMO MV % of NAV '!A471)</f>
        <v>41396</v>
      </c>
      <c r="C558" s="102">
        <f>VLOOKUP(B558, 'IOS OAS &amp; Universe Refi'!$L:$N, 3, 0)</f>
        <v>588.15759300000002</v>
      </c>
      <c r="D558" s="111">
        <f>VLOOKUP(B558, 'Cello Net IO &amp; CMO MV % of NAV '!$A:$B, 2, 0)</f>
        <v>55.188963999999999</v>
      </c>
    </row>
    <row r="559" spans="2:4" x14ac:dyDescent="0.25">
      <c r="B559" s="106">
        <f>IF('Cello Net IO &amp; CMO MV % of NAV '!A472=0, "NA", 'Cello Net IO &amp; CMO MV % of NAV '!A472)</f>
        <v>41397</v>
      </c>
      <c r="C559" s="102">
        <f>VLOOKUP(B559, 'IOS OAS &amp; Universe Refi'!$L:$N, 3, 0)</f>
        <v>563.77081299999998</v>
      </c>
      <c r="D559" s="111">
        <f>VLOOKUP(B559, 'Cello Net IO &amp; CMO MV % of NAV '!$A:$B, 2, 0)</f>
        <v>57.165964000000002</v>
      </c>
    </row>
    <row r="560" spans="2:4" x14ac:dyDescent="0.25">
      <c r="B560" s="106">
        <f>IF('Cello Net IO &amp; CMO MV % of NAV '!A473=0, "NA", 'Cello Net IO &amp; CMO MV % of NAV '!A473)</f>
        <v>41400</v>
      </c>
      <c r="C560" s="102">
        <f>VLOOKUP(B560, 'IOS OAS &amp; Universe Refi'!$L:$N, 3, 0)</f>
        <v>579.62457300000005</v>
      </c>
      <c r="D560" s="111">
        <f>VLOOKUP(B560, 'Cello Net IO &amp; CMO MV % of NAV '!$A:$B, 2, 0)</f>
        <v>56.469363000000001</v>
      </c>
    </row>
    <row r="561" spans="2:4" x14ac:dyDescent="0.25">
      <c r="B561" s="106">
        <f>IF('Cello Net IO &amp; CMO MV % of NAV '!A474=0, "NA", 'Cello Net IO &amp; CMO MV % of NAV '!A474)</f>
        <v>41401</v>
      </c>
      <c r="C561" s="102">
        <f>VLOOKUP(B561, 'IOS OAS &amp; Universe Refi'!$L:$N, 3, 0)</f>
        <v>565.71710199999995</v>
      </c>
      <c r="D561" s="111">
        <f>VLOOKUP(B561, 'Cello Net IO &amp; CMO MV % of NAV '!$A:$B, 2, 0)</f>
        <v>55.975219000000003</v>
      </c>
    </row>
    <row r="562" spans="2:4" x14ac:dyDescent="0.25">
      <c r="B562" s="106">
        <f>IF('Cello Net IO &amp; CMO MV % of NAV '!A475=0, "NA", 'Cello Net IO &amp; CMO MV % of NAV '!A475)</f>
        <v>41402</v>
      </c>
      <c r="C562" s="102">
        <f>VLOOKUP(B562, 'IOS OAS &amp; Universe Refi'!$L:$N, 3, 0)</f>
        <v>585.81347700000003</v>
      </c>
      <c r="D562" s="111">
        <f>VLOOKUP(B562, 'Cello Net IO &amp; CMO MV % of NAV '!$A:$B, 2, 0)</f>
        <v>56.687035999999999</v>
      </c>
    </row>
    <row r="563" spans="2:4" x14ac:dyDescent="0.25">
      <c r="B563" s="106">
        <f>IF('Cello Net IO &amp; CMO MV % of NAV '!A476=0, "NA", 'Cello Net IO &amp; CMO MV % of NAV '!A476)</f>
        <v>41403</v>
      </c>
      <c r="C563" s="102">
        <f>VLOOKUP(B563, 'IOS OAS &amp; Universe Refi'!$L:$N, 3, 0)</f>
        <v>615.71478300000001</v>
      </c>
      <c r="D563" s="111">
        <f>VLOOKUP(B563, 'Cello Net IO &amp; CMO MV % of NAV '!$A:$B, 2, 0)</f>
        <v>57.719728000000003</v>
      </c>
    </row>
    <row r="564" spans="2:4" x14ac:dyDescent="0.25">
      <c r="B564" s="106">
        <f>IF('Cello Net IO &amp; CMO MV % of NAV '!A477=0, "NA", 'Cello Net IO &amp; CMO MV % of NAV '!A477)</f>
        <v>41404</v>
      </c>
      <c r="C564" s="102">
        <f>VLOOKUP(B564, 'IOS OAS &amp; Universe Refi'!$L:$N, 3, 0)</f>
        <v>586.34960899999999</v>
      </c>
      <c r="D564" s="111">
        <f>VLOOKUP(B564, 'Cello Net IO &amp; CMO MV % of NAV '!$A:$B, 2, 0)</f>
        <v>56.788426000000001</v>
      </c>
    </row>
    <row r="565" spans="2:4" x14ac:dyDescent="0.25">
      <c r="B565" s="106">
        <f>IF('Cello Net IO &amp; CMO MV % of NAV '!A478=0, "NA", 'Cello Net IO &amp; CMO MV % of NAV '!A478)</f>
        <v>41407</v>
      </c>
      <c r="C565" s="102">
        <f>VLOOKUP(B565, 'IOS OAS &amp; Universe Refi'!$L:$N, 3, 0)</f>
        <v>559.482483</v>
      </c>
      <c r="D565" s="111">
        <f>VLOOKUP(B565, 'Cello Net IO &amp; CMO MV % of NAV '!$A:$B, 2, 0)</f>
        <v>55.586041999999999</v>
      </c>
    </row>
    <row r="566" spans="2:4" x14ac:dyDescent="0.25">
      <c r="B566" s="106">
        <f>IF('Cello Net IO &amp; CMO MV % of NAV '!A479=0, "NA", 'Cello Net IO &amp; CMO MV % of NAV '!A479)</f>
        <v>41408</v>
      </c>
      <c r="C566" s="102">
        <f>VLOOKUP(B566, 'IOS OAS &amp; Universe Refi'!$L:$N, 3, 0)</f>
        <v>562.56280500000003</v>
      </c>
      <c r="D566" s="111">
        <f>VLOOKUP(B566, 'Cello Net IO &amp; CMO MV % of NAV '!$A:$B, 2, 0)</f>
        <v>56.040086000000002</v>
      </c>
    </row>
    <row r="567" spans="2:4" x14ac:dyDescent="0.25">
      <c r="B567" s="106">
        <f>IF('Cello Net IO &amp; CMO MV % of NAV '!A480=0, "NA", 'Cello Net IO &amp; CMO MV % of NAV '!A480)</f>
        <v>41409</v>
      </c>
      <c r="C567" s="102">
        <f>VLOOKUP(B567, 'IOS OAS &amp; Universe Refi'!$L:$N, 3, 0)</f>
        <v>553.22668499999997</v>
      </c>
      <c r="D567" s="111">
        <f>VLOOKUP(B567, 'Cello Net IO &amp; CMO MV % of NAV '!$A:$B, 2, 0)</f>
        <v>56.965344999999999</v>
      </c>
    </row>
    <row r="568" spans="2:4" x14ac:dyDescent="0.25">
      <c r="B568" s="106">
        <f>IF('Cello Net IO &amp; CMO MV % of NAV '!A481=0, "NA", 'Cello Net IO &amp; CMO MV % of NAV '!A481)</f>
        <v>41410</v>
      </c>
      <c r="C568" s="102">
        <f>VLOOKUP(B568, 'IOS OAS &amp; Universe Refi'!$L:$N, 3, 0)</f>
        <v>576.79821800000002</v>
      </c>
      <c r="D568" s="111">
        <f>VLOOKUP(B568, 'Cello Net IO &amp; CMO MV % of NAV '!$A:$B, 2, 0)</f>
        <v>58.197434999999999</v>
      </c>
    </row>
    <row r="569" spans="2:4" x14ac:dyDescent="0.25">
      <c r="B569" s="106">
        <f>IF('Cello Net IO &amp; CMO MV % of NAV '!A482=0, "NA", 'Cello Net IO &amp; CMO MV % of NAV '!A482)</f>
        <v>41411</v>
      </c>
      <c r="C569" s="102">
        <f>VLOOKUP(B569, 'IOS OAS &amp; Universe Refi'!$L:$N, 3, 0)</f>
        <v>603.03363000000002</v>
      </c>
      <c r="D569" s="111">
        <f>VLOOKUP(B569, 'Cello Net IO &amp; CMO MV % of NAV '!$A:$B, 2, 0)</f>
        <v>58.332585999999999</v>
      </c>
    </row>
    <row r="570" spans="2:4" x14ac:dyDescent="0.25">
      <c r="B570" s="106">
        <f>IF('Cello Net IO &amp; CMO MV % of NAV '!A483=0, "NA", 'Cello Net IO &amp; CMO MV % of NAV '!A483)</f>
        <v>41414</v>
      </c>
      <c r="C570" s="102">
        <f>VLOOKUP(B570, 'IOS OAS &amp; Universe Refi'!$L:$N, 3, 0)</f>
        <v>614.75439500000005</v>
      </c>
      <c r="D570" s="111">
        <f>VLOOKUP(B570, 'Cello Net IO &amp; CMO MV % of NAV '!$A:$B, 2, 0)</f>
        <v>58.042374000000002</v>
      </c>
    </row>
    <row r="571" spans="2:4" x14ac:dyDescent="0.25">
      <c r="B571" s="106">
        <f>IF('Cello Net IO &amp; CMO MV % of NAV '!A484=0, "NA", 'Cello Net IO &amp; CMO MV % of NAV '!A484)</f>
        <v>41415</v>
      </c>
      <c r="C571" s="102">
        <f>VLOOKUP(B571, 'IOS OAS &amp; Universe Refi'!$L:$N, 3, 0)</f>
        <v>622.50628700000004</v>
      </c>
      <c r="D571" s="111">
        <f>VLOOKUP(B571, 'Cello Net IO &amp; CMO MV % of NAV '!$A:$B, 2, 0)</f>
        <v>58.025821000000001</v>
      </c>
    </row>
    <row r="572" spans="2:4" x14ac:dyDescent="0.25">
      <c r="B572" s="106">
        <f>IF('Cello Net IO &amp; CMO MV % of NAV '!A485=0, "NA", 'Cello Net IO &amp; CMO MV % of NAV '!A485)</f>
        <v>41416</v>
      </c>
      <c r="C572" s="102">
        <f>VLOOKUP(B572, 'IOS OAS &amp; Universe Refi'!$L:$N, 3, 0)</f>
        <v>559.74871800000005</v>
      </c>
      <c r="D572" s="111">
        <f>VLOOKUP(B572, 'Cello Net IO &amp; CMO MV % of NAV '!$A:$B, 2, 0)</f>
        <v>57.724510000000002</v>
      </c>
    </row>
    <row r="573" spans="2:4" x14ac:dyDescent="0.25">
      <c r="B573" s="106">
        <f>IF('Cello Net IO &amp; CMO MV % of NAV '!A486=0, "NA", 'Cello Net IO &amp; CMO MV % of NAV '!A486)</f>
        <v>41417</v>
      </c>
      <c r="C573" s="102">
        <f>VLOOKUP(B573, 'IOS OAS &amp; Universe Refi'!$L:$N, 3, 0)</f>
        <v>538.107483</v>
      </c>
      <c r="D573" s="111">
        <f>VLOOKUP(B573, 'Cello Net IO &amp; CMO MV % of NAV '!$A:$B, 2, 0)</f>
        <v>57.950381999999998</v>
      </c>
    </row>
    <row r="574" spans="2:4" x14ac:dyDescent="0.25">
      <c r="B574" s="106">
        <f>IF('Cello Net IO &amp; CMO MV % of NAV '!A487=0, "NA", 'Cello Net IO &amp; CMO MV % of NAV '!A487)</f>
        <v>41418</v>
      </c>
      <c r="C574" s="102">
        <f>VLOOKUP(B574, 'IOS OAS &amp; Universe Refi'!$L:$N, 3, 0)</f>
        <v>535.80688499999997</v>
      </c>
      <c r="D574" s="111">
        <f>VLOOKUP(B574, 'Cello Net IO &amp; CMO MV % of NAV '!$A:$B, 2, 0)</f>
        <v>58.124040999999998</v>
      </c>
    </row>
    <row r="575" spans="2:4" x14ac:dyDescent="0.25">
      <c r="B575" s="106">
        <f>IF('Cello Net IO &amp; CMO MV % of NAV '!A488=0, "NA", 'Cello Net IO &amp; CMO MV % of NAV '!A488)</f>
        <v>41422</v>
      </c>
      <c r="C575" s="102">
        <f>VLOOKUP(B575, 'IOS OAS &amp; Universe Refi'!$L:$N, 3, 0)</f>
        <v>454.04580700000002</v>
      </c>
      <c r="D575" s="111">
        <f>VLOOKUP(B575, 'Cello Net IO &amp; CMO MV % of NAV '!$A:$B, 2, 0)</f>
        <v>56.964587000000002</v>
      </c>
    </row>
    <row r="576" spans="2:4" x14ac:dyDescent="0.25">
      <c r="B576" s="106">
        <f>IF('Cello Net IO &amp; CMO MV % of NAV '!A489=0, "NA", 'Cello Net IO &amp; CMO MV % of NAV '!A489)</f>
        <v>41423</v>
      </c>
      <c r="C576" s="102">
        <f>VLOOKUP(B576, 'IOS OAS &amp; Universe Refi'!$L:$N, 3, 0)</f>
        <v>440.42199699999998</v>
      </c>
      <c r="D576" s="111">
        <f>VLOOKUP(B576, 'Cello Net IO &amp; CMO MV % of NAV '!$A:$B, 2, 0)</f>
        <v>56.932226</v>
      </c>
    </row>
    <row r="577" spans="2:4" x14ac:dyDescent="0.25">
      <c r="B577" s="106">
        <f>IF('Cello Net IO &amp; CMO MV % of NAV '!A490=0, "NA", 'Cello Net IO &amp; CMO MV % of NAV '!A490)</f>
        <v>41424</v>
      </c>
      <c r="C577" s="102">
        <f>VLOOKUP(B577, 'IOS OAS &amp; Universe Refi'!$L:$N, 3, 0)</f>
        <v>456.204407</v>
      </c>
      <c r="D577" s="111">
        <f>VLOOKUP(B577, 'Cello Net IO &amp; CMO MV % of NAV '!$A:$B, 2, 0)</f>
        <v>57.561641000000002</v>
      </c>
    </row>
    <row r="578" spans="2:4" x14ac:dyDescent="0.25">
      <c r="B578" s="106">
        <f>IF('Cello Net IO &amp; CMO MV % of NAV '!A491=0, "NA", 'Cello Net IO &amp; CMO MV % of NAV '!A491)</f>
        <v>41425</v>
      </c>
      <c r="C578" s="102">
        <f>VLOOKUP(B578, 'IOS OAS &amp; Universe Refi'!$L:$N, 3, 0)</f>
        <v>443.104309</v>
      </c>
      <c r="D578" s="111">
        <f>VLOOKUP(B578, 'Cello Net IO &amp; CMO MV % of NAV '!$A:$B, 2, 0)</f>
        <v>57.754069999999999</v>
      </c>
    </row>
    <row r="579" spans="2:4" x14ac:dyDescent="0.25">
      <c r="B579" s="106">
        <f>IF('Cello Net IO &amp; CMO MV % of NAV '!A492=0, "NA", 'Cello Net IO &amp; CMO MV % of NAV '!A492)</f>
        <v>41428</v>
      </c>
      <c r="C579" s="102">
        <f>VLOOKUP(B579, 'IOS OAS &amp; Universe Refi'!$L:$N, 3, 0)</f>
        <v>431.718414</v>
      </c>
      <c r="D579" s="111">
        <f>VLOOKUP(B579, 'Cello Net IO &amp; CMO MV % of NAV '!$A:$B, 2, 0)</f>
        <v>57.243749999999999</v>
      </c>
    </row>
    <row r="580" spans="2:4" x14ac:dyDescent="0.25">
      <c r="B580" s="106">
        <f>IF('Cello Net IO &amp; CMO MV % of NAV '!A493=0, "NA", 'Cello Net IO &amp; CMO MV % of NAV '!A493)</f>
        <v>41429</v>
      </c>
      <c r="C580" s="102">
        <f>VLOOKUP(B580, 'IOS OAS &amp; Universe Refi'!$L:$N, 3, 0)</f>
        <v>446.81021099999998</v>
      </c>
      <c r="D580" s="111">
        <f>VLOOKUP(B580, 'Cello Net IO &amp; CMO MV % of NAV '!$A:$B, 2, 0)</f>
        <v>57.772742999999998</v>
      </c>
    </row>
    <row r="581" spans="2:4" x14ac:dyDescent="0.25">
      <c r="B581" s="106">
        <f>IF('Cello Net IO &amp; CMO MV % of NAV '!A494=0, "NA", 'Cello Net IO &amp; CMO MV % of NAV '!A494)</f>
        <v>41430</v>
      </c>
      <c r="C581" s="102">
        <f>VLOOKUP(B581, 'IOS OAS &amp; Universe Refi'!$L:$N, 3, 0)</f>
        <v>469.95941199999999</v>
      </c>
      <c r="D581" s="111">
        <f>VLOOKUP(B581, 'Cello Net IO &amp; CMO MV % of NAV '!$A:$B, 2, 0)</f>
        <v>58.068523999999996</v>
      </c>
    </row>
    <row r="582" spans="2:4" x14ac:dyDescent="0.25">
      <c r="B582" s="106">
        <f>IF('Cello Net IO &amp; CMO MV % of NAV '!A495=0, "NA", 'Cello Net IO &amp; CMO MV % of NAV '!A495)</f>
        <v>41431</v>
      </c>
      <c r="C582" s="102">
        <f>VLOOKUP(B582, 'IOS OAS &amp; Universe Refi'!$L:$N, 3, 0)</f>
        <v>488.51119999999997</v>
      </c>
      <c r="D582" s="111">
        <f>VLOOKUP(B582, 'Cello Net IO &amp; CMO MV % of NAV '!$A:$B, 2, 0)</f>
        <v>58.469776000000003</v>
      </c>
    </row>
    <row r="583" spans="2:4" x14ac:dyDescent="0.25">
      <c r="B583" s="106">
        <f>IF('Cello Net IO &amp; CMO MV % of NAV '!A496=0, "NA", 'Cello Net IO &amp; CMO MV % of NAV '!A496)</f>
        <v>41432</v>
      </c>
      <c r="C583" s="102">
        <f>VLOOKUP(B583, 'IOS OAS &amp; Universe Refi'!$L:$N, 3, 0)</f>
        <v>444.13970899999998</v>
      </c>
      <c r="D583" s="111">
        <f>VLOOKUP(B583, 'Cello Net IO &amp; CMO MV % of NAV '!$A:$B, 2, 0)</f>
        <v>59.249456000000002</v>
      </c>
    </row>
    <row r="584" spans="2:4" x14ac:dyDescent="0.25">
      <c r="B584" s="106">
        <f>IF('Cello Net IO &amp; CMO MV % of NAV '!A497=0, "NA", 'Cello Net IO &amp; CMO MV % of NAV '!A497)</f>
        <v>41435</v>
      </c>
      <c r="C584" s="102">
        <f>VLOOKUP(B584, 'IOS OAS &amp; Universe Refi'!$L:$N, 3, 0)</f>
        <v>441.66720600000002</v>
      </c>
      <c r="D584" s="111">
        <f>VLOOKUP(B584, 'Cello Net IO &amp; CMO MV % of NAV '!$A:$B, 2, 0)</f>
        <v>59.144154</v>
      </c>
    </row>
    <row r="585" spans="2:4" x14ac:dyDescent="0.25">
      <c r="B585" s="106">
        <f>IF('Cello Net IO &amp; CMO MV % of NAV '!A498=0, "NA", 'Cello Net IO &amp; CMO MV % of NAV '!A498)</f>
        <v>41436</v>
      </c>
      <c r="C585" s="102">
        <f>VLOOKUP(B585, 'IOS OAS &amp; Universe Refi'!$L:$N, 3, 0)</f>
        <v>439.63009599999998</v>
      </c>
      <c r="D585" s="111">
        <f>VLOOKUP(B585, 'Cello Net IO &amp; CMO MV % of NAV '!$A:$B, 2, 0)</f>
        <v>57.951126000000002</v>
      </c>
    </row>
    <row r="586" spans="2:4" x14ac:dyDescent="0.25">
      <c r="B586" s="106">
        <f>IF('Cello Net IO &amp; CMO MV % of NAV '!A499=0, "NA", 'Cello Net IO &amp; CMO MV % of NAV '!A499)</f>
        <v>41437</v>
      </c>
      <c r="C586" s="102">
        <f>VLOOKUP(B586, 'IOS OAS &amp; Universe Refi'!$L:$N, 3, 0)</f>
        <v>425.37008700000001</v>
      </c>
      <c r="D586" s="111">
        <f>VLOOKUP(B586, 'Cello Net IO &amp; CMO MV % of NAV '!$A:$B, 2, 0)</f>
        <v>58.281210999999999</v>
      </c>
    </row>
    <row r="587" spans="2:4" x14ac:dyDescent="0.25">
      <c r="B587" s="106">
        <f>IF('Cello Net IO &amp; CMO MV % of NAV '!A500=0, "NA", 'Cello Net IO &amp; CMO MV % of NAV '!A500)</f>
        <v>41438</v>
      </c>
      <c r="C587" s="102">
        <f>VLOOKUP(B587, 'IOS OAS &amp; Universe Refi'!$L:$N, 3, 0)</f>
        <v>426.44461100000001</v>
      </c>
      <c r="D587" s="111">
        <f>VLOOKUP(B587, 'Cello Net IO &amp; CMO MV % of NAV '!$A:$B, 2, 0)</f>
        <v>58.183438000000002</v>
      </c>
    </row>
    <row r="588" spans="2:4" x14ac:dyDescent="0.25">
      <c r="B588" s="106">
        <f>IF('Cello Net IO &amp; CMO MV % of NAV '!A501=0, "NA", 'Cello Net IO &amp; CMO MV % of NAV '!A501)</f>
        <v>41439</v>
      </c>
      <c r="C588" s="102">
        <f>VLOOKUP(B588, 'IOS OAS &amp; Universe Refi'!$L:$N, 3, 0)</f>
        <v>435.21530200000001</v>
      </c>
      <c r="D588" s="111">
        <f>VLOOKUP(B588, 'Cello Net IO &amp; CMO MV % of NAV '!$A:$B, 2, 0)</f>
        <v>62.280101999999999</v>
      </c>
    </row>
    <row r="589" spans="2:4" x14ac:dyDescent="0.25">
      <c r="B589" s="106">
        <f>IF('Cello Net IO &amp; CMO MV % of NAV '!A502=0, "NA", 'Cello Net IO &amp; CMO MV % of NAV '!A502)</f>
        <v>41442</v>
      </c>
      <c r="C589" s="102">
        <f>VLOOKUP(B589, 'IOS OAS &amp; Universe Refi'!$L:$N, 3, 0)</f>
        <v>427.42440800000003</v>
      </c>
      <c r="D589" s="111">
        <f>VLOOKUP(B589, 'Cello Net IO &amp; CMO MV % of NAV '!$A:$B, 2, 0)</f>
        <v>64.379101000000006</v>
      </c>
    </row>
    <row r="590" spans="2:4" x14ac:dyDescent="0.25">
      <c r="B590" s="106">
        <f>IF('Cello Net IO &amp; CMO MV % of NAV '!A503=0, "NA", 'Cello Net IO &amp; CMO MV % of NAV '!A503)</f>
        <v>41443</v>
      </c>
      <c r="C590" s="102">
        <f>VLOOKUP(B590, 'IOS OAS &amp; Universe Refi'!$L:$N, 3, 0)</f>
        <v>416.66519199999999</v>
      </c>
      <c r="D590" s="111">
        <f>VLOOKUP(B590, 'Cello Net IO &amp; CMO MV % of NAV '!$A:$B, 2, 0)</f>
        <v>64.478070000000002</v>
      </c>
    </row>
    <row r="591" spans="2:4" x14ac:dyDescent="0.25">
      <c r="B591" s="106">
        <f>IF('Cello Net IO &amp; CMO MV % of NAV '!A504=0, "NA", 'Cello Net IO &amp; CMO MV % of NAV '!A504)</f>
        <v>41444</v>
      </c>
      <c r="C591" s="102">
        <f>VLOOKUP(B591, 'IOS OAS &amp; Universe Refi'!$L:$N, 3, 0)</f>
        <v>374.49951199999998</v>
      </c>
      <c r="D591" s="111">
        <f>VLOOKUP(B591, 'Cello Net IO &amp; CMO MV % of NAV '!$A:$B, 2, 0)</f>
        <v>65.519375999999994</v>
      </c>
    </row>
    <row r="592" spans="2:4" x14ac:dyDescent="0.25">
      <c r="B592" s="106">
        <f>IF('Cello Net IO &amp; CMO MV % of NAV '!A505=0, "NA", 'Cello Net IO &amp; CMO MV % of NAV '!A505)</f>
        <v>41445</v>
      </c>
      <c r="C592" s="102">
        <f>VLOOKUP(B592, 'IOS OAS &amp; Universe Refi'!$L:$N, 3, 0)</f>
        <v>348.81408699999997</v>
      </c>
      <c r="D592" s="111">
        <f>VLOOKUP(B592, 'Cello Net IO &amp; CMO MV % of NAV '!$A:$B, 2, 0)</f>
        <v>67.336873999999995</v>
      </c>
    </row>
    <row r="593" spans="2:4" x14ac:dyDescent="0.25">
      <c r="B593" s="106">
        <f>IF('Cello Net IO &amp; CMO MV % of NAV '!A506=0, "NA", 'Cello Net IO &amp; CMO MV % of NAV '!A506)</f>
        <v>41446</v>
      </c>
      <c r="C593" s="102">
        <f>VLOOKUP(B593, 'IOS OAS &amp; Universe Refi'!$L:$N, 3, 0)</f>
        <v>320.869507</v>
      </c>
      <c r="D593" s="111">
        <f>VLOOKUP(B593, 'Cello Net IO &amp; CMO MV % of NAV '!$A:$B, 2, 0)</f>
        <v>68.599971999999994</v>
      </c>
    </row>
    <row r="594" spans="2:4" x14ac:dyDescent="0.25">
      <c r="B594" s="106">
        <f>IF('Cello Net IO &amp; CMO MV % of NAV '!A507=0, "NA", 'Cello Net IO &amp; CMO MV % of NAV '!A507)</f>
        <v>41449</v>
      </c>
      <c r="C594" s="102">
        <f>VLOOKUP(B594, 'IOS OAS &amp; Universe Refi'!$L:$N, 3, 0)</f>
        <v>312.10668900000002</v>
      </c>
      <c r="D594" s="111">
        <f>VLOOKUP(B594, 'Cello Net IO &amp; CMO MV % of NAV '!$A:$B, 2, 0)</f>
        <v>68.932473999999999</v>
      </c>
    </row>
    <row r="595" spans="2:4" x14ac:dyDescent="0.25">
      <c r="B595" s="106">
        <f>IF('Cello Net IO &amp; CMO MV % of NAV '!A508=0, "NA", 'Cello Net IO &amp; CMO MV % of NAV '!A508)</f>
        <v>41450</v>
      </c>
      <c r="C595" s="102">
        <f>VLOOKUP(B595, 'IOS OAS &amp; Universe Refi'!$L:$N, 3, 0)</f>
        <v>318.48089599999997</v>
      </c>
      <c r="D595" s="111">
        <f>VLOOKUP(B595, 'Cello Net IO &amp; CMO MV % of NAV '!$A:$B, 2, 0)</f>
        <v>64.053338999999994</v>
      </c>
    </row>
    <row r="596" spans="2:4" x14ac:dyDescent="0.25">
      <c r="B596" s="106">
        <f>IF('Cello Net IO &amp; CMO MV % of NAV '!A509=0, "NA", 'Cello Net IO &amp; CMO MV % of NAV '!A509)</f>
        <v>41451</v>
      </c>
      <c r="C596" s="102">
        <f>VLOOKUP(B596, 'IOS OAS &amp; Universe Refi'!$L:$N, 3, 0)</f>
        <v>328.15838600000001</v>
      </c>
      <c r="D596" s="111">
        <f>VLOOKUP(B596, 'Cello Net IO &amp; CMO MV % of NAV '!$A:$B, 2, 0)</f>
        <v>63.755265000000001</v>
      </c>
    </row>
    <row r="597" spans="2:4" x14ac:dyDescent="0.25">
      <c r="B597" s="106">
        <f>IF('Cello Net IO &amp; CMO MV % of NAV '!A510=0, "NA", 'Cello Net IO &amp; CMO MV % of NAV '!A510)</f>
        <v>41452</v>
      </c>
      <c r="C597" s="102">
        <f>VLOOKUP(B597, 'IOS OAS &amp; Universe Refi'!$L:$N, 3, 0)</f>
        <v>355.79489100000001</v>
      </c>
      <c r="D597" s="111">
        <f>VLOOKUP(B597, 'Cello Net IO &amp; CMO MV % of NAV '!$A:$B, 2, 0)</f>
        <v>63.584060999999998</v>
      </c>
    </row>
    <row r="598" spans="2:4" x14ac:dyDescent="0.25">
      <c r="B598" s="106">
        <f>IF('Cello Net IO &amp; CMO MV % of NAV '!A511=0, "NA", 'Cello Net IO &amp; CMO MV % of NAV '!A511)</f>
        <v>41453</v>
      </c>
      <c r="C598" s="102">
        <f>VLOOKUP(B598, 'IOS OAS &amp; Universe Refi'!$L:$N, 3, 0)</f>
        <v>347.92450000000002</v>
      </c>
      <c r="D598" s="111">
        <f>VLOOKUP(B598, 'Cello Net IO &amp; CMO MV % of NAV '!$A:$B, 2, 0)</f>
        <v>62.939588999999998</v>
      </c>
    </row>
    <row r="599" spans="2:4" x14ac:dyDescent="0.25">
      <c r="B599" s="106">
        <f>IF('Cello Net IO &amp; CMO MV % of NAV '!A512=0, "NA", 'Cello Net IO &amp; CMO MV % of NAV '!A512)</f>
        <v>41456</v>
      </c>
      <c r="C599" s="102">
        <f>VLOOKUP(B599, 'IOS OAS &amp; Universe Refi'!$L:$N, 3, 0)</f>
        <v>334.00351000000001</v>
      </c>
      <c r="D599" s="111">
        <f>VLOOKUP(B599, 'Cello Net IO &amp; CMO MV % of NAV '!$A:$B, 2, 0)</f>
        <v>70.716013000000004</v>
      </c>
    </row>
    <row r="600" spans="2:4" x14ac:dyDescent="0.25">
      <c r="B600" s="106">
        <f>IF('Cello Net IO &amp; CMO MV % of NAV '!A513=0, "NA", 'Cello Net IO &amp; CMO MV % of NAV '!A513)</f>
        <v>41457</v>
      </c>
      <c r="C600" s="102">
        <f>VLOOKUP(B600, 'IOS OAS &amp; Universe Refi'!$L:$N, 3, 0)</f>
        <v>329.320312</v>
      </c>
      <c r="D600" s="111">
        <f>VLOOKUP(B600, 'Cello Net IO &amp; CMO MV % of NAV '!$A:$B, 2, 0)</f>
        <v>70.498501000000005</v>
      </c>
    </row>
    <row r="601" spans="2:4" x14ac:dyDescent="0.25">
      <c r="B601" s="106">
        <f>IF('Cello Net IO &amp; CMO MV % of NAV '!A514=0, "NA", 'Cello Net IO &amp; CMO MV % of NAV '!A514)</f>
        <v>41458</v>
      </c>
      <c r="C601" s="102">
        <f>VLOOKUP(B601, 'IOS OAS &amp; Universe Refi'!$L:$N, 3, 0)</f>
        <v>320.64331099999998</v>
      </c>
      <c r="D601" s="111">
        <f>VLOOKUP(B601, 'Cello Net IO &amp; CMO MV % of NAV '!$A:$B, 2, 0)</f>
        <v>70.660617999999999</v>
      </c>
    </row>
    <row r="602" spans="2:4" x14ac:dyDescent="0.25">
      <c r="B602" s="106">
        <f>IF('Cello Net IO &amp; CMO MV % of NAV '!A515=0, "NA", 'Cello Net IO &amp; CMO MV % of NAV '!A515)</f>
        <v>41460</v>
      </c>
      <c r="C602" s="102">
        <f>VLOOKUP(B602, 'IOS OAS &amp; Universe Refi'!$L:$N, 3, 0)</f>
        <v>291.90451000000002</v>
      </c>
      <c r="D602" s="111">
        <f>VLOOKUP(B602, 'Cello Net IO &amp; CMO MV % of NAV '!$A:$B, 2, 0)</f>
        <v>74.302012000000005</v>
      </c>
    </row>
    <row r="603" spans="2:4" x14ac:dyDescent="0.25">
      <c r="B603" s="106">
        <f>IF('Cello Net IO &amp; CMO MV % of NAV '!A516=0, "NA", 'Cello Net IO &amp; CMO MV % of NAV '!A516)</f>
        <v>41463</v>
      </c>
      <c r="C603" s="102">
        <f>VLOOKUP(B603, 'IOS OAS &amp; Universe Refi'!$L:$N, 3, 0)</f>
        <v>284.93368500000003</v>
      </c>
      <c r="D603" s="111">
        <f>VLOOKUP(B603, 'Cello Net IO &amp; CMO MV % of NAV '!$A:$B, 2, 0)</f>
        <v>73.945970000000003</v>
      </c>
    </row>
    <row r="604" spans="2:4" x14ac:dyDescent="0.25">
      <c r="B604" s="106">
        <f>IF('Cello Net IO &amp; CMO MV % of NAV '!A517=0, "NA", 'Cello Net IO &amp; CMO MV % of NAV '!A517)</f>
        <v>41464</v>
      </c>
      <c r="C604" s="102">
        <f>VLOOKUP(B604, 'IOS OAS &amp; Universe Refi'!$L:$N, 3, 0)</f>
        <v>274.01681500000001</v>
      </c>
      <c r="D604" s="111">
        <f>VLOOKUP(B604, 'Cello Net IO &amp; CMO MV % of NAV '!$A:$B, 2, 0)</f>
        <v>73.568414000000004</v>
      </c>
    </row>
    <row r="605" spans="2:4" x14ac:dyDescent="0.25">
      <c r="B605" s="106">
        <f>IF('Cello Net IO &amp; CMO MV % of NAV '!A518=0, "NA", 'Cello Net IO &amp; CMO MV % of NAV '!A518)</f>
        <v>41465</v>
      </c>
      <c r="C605" s="102">
        <f>VLOOKUP(B605, 'IOS OAS &amp; Universe Refi'!$L:$N, 3, 0)</f>
        <v>261.736603</v>
      </c>
      <c r="D605" s="111">
        <f>VLOOKUP(B605, 'Cello Net IO &amp; CMO MV % of NAV '!$A:$B, 2, 0)</f>
        <v>73.827483000000001</v>
      </c>
    </row>
    <row r="606" spans="2:4" x14ac:dyDescent="0.25">
      <c r="B606" s="106">
        <f>IF('Cello Net IO &amp; CMO MV % of NAV '!A519=0, "NA", 'Cello Net IO &amp; CMO MV % of NAV '!A519)</f>
        <v>41466</v>
      </c>
      <c r="C606" s="102">
        <f>VLOOKUP(B606, 'IOS OAS &amp; Universe Refi'!$L:$N, 3, 0)</f>
        <v>272.50949100000003</v>
      </c>
      <c r="D606" s="111">
        <f>VLOOKUP(B606, 'Cello Net IO &amp; CMO MV % of NAV '!$A:$B, 2, 0)</f>
        <v>74.328433000000004</v>
      </c>
    </row>
    <row r="607" spans="2:4" x14ac:dyDescent="0.25">
      <c r="B607" s="106">
        <f>IF('Cello Net IO &amp; CMO MV % of NAV '!A520=0, "NA", 'Cello Net IO &amp; CMO MV % of NAV '!A520)</f>
        <v>41467</v>
      </c>
      <c r="C607" s="102">
        <f>VLOOKUP(B607, 'IOS OAS &amp; Universe Refi'!$L:$N, 3, 0)</f>
        <v>282.134705</v>
      </c>
      <c r="D607" s="111">
        <f>VLOOKUP(B607, 'Cello Net IO &amp; CMO MV % of NAV '!$A:$B, 2, 0)</f>
        <v>66.658314000000004</v>
      </c>
    </row>
    <row r="608" spans="2:4" x14ac:dyDescent="0.25">
      <c r="B608" s="106">
        <f>IF('Cello Net IO &amp; CMO MV % of NAV '!A521=0, "NA", 'Cello Net IO &amp; CMO MV % of NAV '!A521)</f>
        <v>41470</v>
      </c>
      <c r="C608" s="102">
        <f>VLOOKUP(B608, 'IOS OAS &amp; Universe Refi'!$L:$N, 3, 0)</f>
        <v>294.97000100000002</v>
      </c>
      <c r="D608" s="111">
        <f>VLOOKUP(B608, 'Cello Net IO &amp; CMO MV % of NAV '!$A:$B, 2, 0)</f>
        <v>64.911169999999998</v>
      </c>
    </row>
    <row r="609" spans="2:4" x14ac:dyDescent="0.25">
      <c r="B609" s="106">
        <f>IF('Cello Net IO &amp; CMO MV % of NAV '!A522=0, "NA", 'Cello Net IO &amp; CMO MV % of NAV '!A522)</f>
        <v>41471</v>
      </c>
      <c r="C609" s="102">
        <f>VLOOKUP(B609, 'IOS OAS &amp; Universe Refi'!$L:$N, 3, 0)</f>
        <v>314.589294</v>
      </c>
      <c r="D609" s="111">
        <f>VLOOKUP(B609, 'Cello Net IO &amp; CMO MV % of NAV '!$A:$B, 2, 0)</f>
        <v>70.437516000000002</v>
      </c>
    </row>
    <row r="610" spans="2:4" x14ac:dyDescent="0.25">
      <c r="B610" s="106">
        <f>IF('Cello Net IO &amp; CMO MV % of NAV '!A523=0, "NA", 'Cello Net IO &amp; CMO MV % of NAV '!A523)</f>
        <v>41472</v>
      </c>
      <c r="C610" s="102">
        <f>VLOOKUP(B610, 'IOS OAS &amp; Universe Refi'!$L:$N, 3, 0)</f>
        <v>325.76669299999998</v>
      </c>
      <c r="D610" s="111">
        <f>VLOOKUP(B610, 'Cello Net IO &amp; CMO MV % of NAV '!$A:$B, 2, 0)</f>
        <v>69.516081999999997</v>
      </c>
    </row>
    <row r="611" spans="2:4" x14ac:dyDescent="0.25">
      <c r="B611" s="106">
        <f>IF('Cello Net IO &amp; CMO MV % of NAV '!A524=0, "NA", 'Cello Net IO &amp; CMO MV % of NAV '!A524)</f>
        <v>41473</v>
      </c>
      <c r="C611" s="102">
        <f>VLOOKUP(B611, 'IOS OAS &amp; Universe Refi'!$L:$N, 3, 0)</f>
        <v>342.47820999999999</v>
      </c>
      <c r="D611" s="111">
        <f>VLOOKUP(B611, 'Cello Net IO &amp; CMO MV % of NAV '!$A:$B, 2, 0)</f>
        <v>63.819885999999997</v>
      </c>
    </row>
    <row r="612" spans="2:4" x14ac:dyDescent="0.25">
      <c r="B612" s="106">
        <f>IF('Cello Net IO &amp; CMO MV % of NAV '!A525=0, "NA", 'Cello Net IO &amp; CMO MV % of NAV '!A525)</f>
        <v>41474</v>
      </c>
      <c r="C612" s="102">
        <f>VLOOKUP(B612, 'IOS OAS &amp; Universe Refi'!$L:$N, 3, 0)</f>
        <v>344.66949499999998</v>
      </c>
      <c r="D612" s="111">
        <f>VLOOKUP(B612, 'Cello Net IO &amp; CMO MV % of NAV '!$A:$B, 2, 0)</f>
        <v>63.273704000000002</v>
      </c>
    </row>
    <row r="613" spans="2:4" x14ac:dyDescent="0.25">
      <c r="B613" s="106">
        <f>IF('Cello Net IO &amp; CMO MV % of NAV '!A526=0, "NA", 'Cello Net IO &amp; CMO MV % of NAV '!A526)</f>
        <v>41477</v>
      </c>
      <c r="C613" s="102">
        <f>VLOOKUP(B613, 'IOS OAS &amp; Universe Refi'!$L:$N, 3, 0)</f>
        <v>352.96661399999999</v>
      </c>
      <c r="D613" s="111">
        <f>VLOOKUP(B613, 'Cello Net IO &amp; CMO MV % of NAV '!$A:$B, 2, 0)</f>
        <v>63.277498999999999</v>
      </c>
    </row>
    <row r="614" spans="2:4" x14ac:dyDescent="0.25">
      <c r="B614" s="106">
        <f>IF('Cello Net IO &amp; CMO MV % of NAV '!A527=0, "NA", 'Cello Net IO &amp; CMO MV % of NAV '!A527)</f>
        <v>41478</v>
      </c>
      <c r="C614" s="102">
        <f>VLOOKUP(B614, 'IOS OAS &amp; Universe Refi'!$L:$N, 3, 0)</f>
        <v>351.70120200000002</v>
      </c>
      <c r="D614" s="111">
        <f>VLOOKUP(B614, 'Cello Net IO &amp; CMO MV % of NAV '!$A:$B, 2, 0)</f>
        <v>63.742539999999998</v>
      </c>
    </row>
    <row r="615" spans="2:4" x14ac:dyDescent="0.25">
      <c r="B615" s="106">
        <f>IF('Cello Net IO &amp; CMO MV % of NAV '!A528=0, "NA", 'Cello Net IO &amp; CMO MV % of NAV '!A528)</f>
        <v>41479</v>
      </c>
      <c r="C615" s="102">
        <f>VLOOKUP(B615, 'IOS OAS &amp; Universe Refi'!$L:$N, 3, 0)</f>
        <v>339.864014</v>
      </c>
      <c r="D615" s="111">
        <f>VLOOKUP(B615, 'Cello Net IO &amp; CMO MV % of NAV '!$A:$B, 2, 0)</f>
        <v>63.893228000000001</v>
      </c>
    </row>
    <row r="616" spans="2:4" x14ac:dyDescent="0.25">
      <c r="B616" s="106">
        <f>IF('Cello Net IO &amp; CMO MV % of NAV '!A529=0, "NA", 'Cello Net IO &amp; CMO MV % of NAV '!A529)</f>
        <v>41480</v>
      </c>
      <c r="C616" s="102">
        <f>VLOOKUP(B616, 'IOS OAS &amp; Universe Refi'!$L:$N, 3, 0)</f>
        <v>346.75589000000002</v>
      </c>
      <c r="D616" s="111">
        <f>VLOOKUP(B616, 'Cello Net IO &amp; CMO MV % of NAV '!$A:$B, 2, 0)</f>
        <v>63.790481</v>
      </c>
    </row>
    <row r="617" spans="2:4" x14ac:dyDescent="0.25">
      <c r="B617" s="106">
        <f>IF('Cello Net IO &amp; CMO MV % of NAV '!A530=0, "NA", 'Cello Net IO &amp; CMO MV % of NAV '!A530)</f>
        <v>41481</v>
      </c>
      <c r="C617" s="102">
        <f>VLOOKUP(B617, 'IOS OAS &amp; Universe Refi'!$L:$N, 3, 0)</f>
        <v>350.84619099999998</v>
      </c>
      <c r="D617" s="111">
        <f>VLOOKUP(B617, 'Cello Net IO &amp; CMO MV % of NAV '!$A:$B, 2, 0)</f>
        <v>61.231321000000001</v>
      </c>
    </row>
    <row r="618" spans="2:4" x14ac:dyDescent="0.25">
      <c r="B618" s="106">
        <f>IF('Cello Net IO &amp; CMO MV % of NAV '!A531=0, "NA", 'Cello Net IO &amp; CMO MV % of NAV '!A531)</f>
        <v>41484</v>
      </c>
      <c r="C618" s="102">
        <f>VLOOKUP(B618, 'IOS OAS &amp; Universe Refi'!$L:$N, 3, 0)</f>
        <v>346.19799799999998</v>
      </c>
      <c r="D618" s="111">
        <f>VLOOKUP(B618, 'Cello Net IO &amp; CMO MV % of NAV '!$A:$B, 2, 0)</f>
        <v>61.156213999999999</v>
      </c>
    </row>
    <row r="619" spans="2:4" x14ac:dyDescent="0.25">
      <c r="B619" s="106">
        <f>IF('Cello Net IO &amp; CMO MV % of NAV '!A532=0, "NA", 'Cello Net IO &amp; CMO MV % of NAV '!A532)</f>
        <v>41485</v>
      </c>
      <c r="C619" s="102">
        <f>VLOOKUP(B619, 'IOS OAS &amp; Universe Refi'!$L:$N, 3, 0)</f>
        <v>316.01409899999999</v>
      </c>
      <c r="D619" s="111">
        <f>VLOOKUP(B619, 'Cello Net IO &amp; CMO MV % of NAV '!$A:$B, 2, 0)</f>
        <v>61.206162999999997</v>
      </c>
    </row>
    <row r="620" spans="2:4" x14ac:dyDescent="0.25">
      <c r="B620" s="106">
        <f>IF('Cello Net IO &amp; CMO MV % of NAV '!A533=0, "NA", 'Cello Net IO &amp; CMO MV % of NAV '!A533)</f>
        <v>41486</v>
      </c>
      <c r="C620" s="102">
        <f>VLOOKUP(B620, 'IOS OAS &amp; Universe Refi'!$L:$N, 3, 0)</f>
        <v>285.19229100000001</v>
      </c>
      <c r="D620" s="111">
        <f>VLOOKUP(B620, 'Cello Net IO &amp; CMO MV % of NAV '!$A:$B, 2, 0)</f>
        <v>61.89987</v>
      </c>
    </row>
    <row r="621" spans="2:4" x14ac:dyDescent="0.25">
      <c r="B621" s="106">
        <f>IF('Cello Net IO &amp; CMO MV % of NAV '!A534=0, "NA", 'Cello Net IO &amp; CMO MV % of NAV '!A534)</f>
        <v>41487</v>
      </c>
      <c r="C621" s="102">
        <f>VLOOKUP(B621, 'IOS OAS &amp; Universe Refi'!$L:$N, 3, 0)</f>
        <v>252.28999300000001</v>
      </c>
      <c r="D621" s="111">
        <f>VLOOKUP(B621, 'Cello Net IO &amp; CMO MV % of NAV '!$A:$B, 2, 0)</f>
        <v>56.572657</v>
      </c>
    </row>
    <row r="622" spans="2:4" x14ac:dyDescent="0.25">
      <c r="B622" s="106">
        <f>IF('Cello Net IO &amp; CMO MV % of NAV '!A535=0, "NA", 'Cello Net IO &amp; CMO MV % of NAV '!A535)</f>
        <v>41488</v>
      </c>
      <c r="C622" s="102">
        <f>VLOOKUP(B622, 'IOS OAS &amp; Universe Refi'!$L:$N, 3, 0)</f>
        <v>270.23141500000003</v>
      </c>
      <c r="D622" s="111">
        <f>VLOOKUP(B622, 'Cello Net IO &amp; CMO MV % of NAV '!$A:$B, 2, 0)</f>
        <v>56.423268</v>
      </c>
    </row>
    <row r="623" spans="2:4" x14ac:dyDescent="0.25">
      <c r="B623" s="106">
        <f>IF('Cello Net IO &amp; CMO MV % of NAV '!A536=0, "NA", 'Cello Net IO &amp; CMO MV % of NAV '!A536)</f>
        <v>41491</v>
      </c>
      <c r="C623" s="102">
        <f>VLOOKUP(B623, 'IOS OAS &amp; Universe Refi'!$L:$N, 3, 0)</f>
        <v>265.58209199999999</v>
      </c>
      <c r="D623" s="111">
        <f>VLOOKUP(B623, 'Cello Net IO &amp; CMO MV % of NAV '!$A:$B, 2, 0)</f>
        <v>56.394632000000001</v>
      </c>
    </row>
    <row r="624" spans="2:4" x14ac:dyDescent="0.25">
      <c r="B624" s="106">
        <f>IF('Cello Net IO &amp; CMO MV % of NAV '!A537=0, "NA", 'Cello Net IO &amp; CMO MV % of NAV '!A537)</f>
        <v>41492</v>
      </c>
      <c r="C624" s="102">
        <f>VLOOKUP(B624, 'IOS OAS &amp; Universe Refi'!$L:$N, 3, 0)</f>
        <v>269.89550800000001</v>
      </c>
      <c r="D624" s="111">
        <f>VLOOKUP(B624, 'Cello Net IO &amp; CMO MV % of NAV '!$A:$B, 2, 0)</f>
        <v>56.937209000000003</v>
      </c>
    </row>
    <row r="625" spans="2:4" x14ac:dyDescent="0.25">
      <c r="B625" s="106">
        <f>IF('Cello Net IO &amp; CMO MV % of NAV '!A538=0, "NA", 'Cello Net IO &amp; CMO MV % of NAV '!A538)</f>
        <v>41493</v>
      </c>
      <c r="C625" s="102">
        <f>VLOOKUP(B625, 'IOS OAS &amp; Universe Refi'!$L:$N, 3, 0)</f>
        <v>295.676086</v>
      </c>
      <c r="D625" s="111">
        <f>VLOOKUP(B625, 'Cello Net IO &amp; CMO MV % of NAV '!$A:$B, 2, 0)</f>
        <v>57.490360000000003</v>
      </c>
    </row>
    <row r="626" spans="2:4" x14ac:dyDescent="0.25">
      <c r="B626" s="106">
        <f>IF('Cello Net IO &amp; CMO MV % of NAV '!A539=0, "NA", 'Cello Net IO &amp; CMO MV % of NAV '!A539)</f>
        <v>41494</v>
      </c>
      <c r="C626" s="102">
        <f>VLOOKUP(B626, 'IOS OAS &amp; Universe Refi'!$L:$N, 3, 0)</f>
        <v>302.75048800000002</v>
      </c>
      <c r="D626" s="111">
        <f>VLOOKUP(B626, 'Cello Net IO &amp; CMO MV % of NAV '!$A:$B, 2, 0)</f>
        <v>57.141716000000002</v>
      </c>
    </row>
    <row r="627" spans="2:4" x14ac:dyDescent="0.25">
      <c r="B627" s="106">
        <f>IF('Cello Net IO &amp; CMO MV % of NAV '!A540=0, "NA", 'Cello Net IO &amp; CMO MV % of NAV '!A540)</f>
        <v>41495</v>
      </c>
      <c r="C627" s="102">
        <f>VLOOKUP(B627, 'IOS OAS &amp; Universe Refi'!$L:$N, 3, 0)</f>
        <v>295.551514</v>
      </c>
      <c r="D627" s="111">
        <f>VLOOKUP(B627, 'Cello Net IO &amp; CMO MV % of NAV '!$A:$B, 2, 0)</f>
        <v>56.229284</v>
      </c>
    </row>
    <row r="628" spans="2:4" x14ac:dyDescent="0.25">
      <c r="B628" s="106">
        <f>IF('Cello Net IO &amp; CMO MV % of NAV '!A541=0, "NA", 'Cello Net IO &amp; CMO MV % of NAV '!A541)</f>
        <v>41498</v>
      </c>
      <c r="C628" s="102">
        <f>VLOOKUP(B628, 'IOS OAS &amp; Universe Refi'!$L:$N, 3, 0)</f>
        <v>282.70190400000001</v>
      </c>
      <c r="D628" s="111">
        <f>VLOOKUP(B628, 'Cello Net IO &amp; CMO MV % of NAV '!$A:$B, 2, 0)</f>
        <v>57.391039999999997</v>
      </c>
    </row>
    <row r="629" spans="2:4" x14ac:dyDescent="0.25">
      <c r="B629" s="106">
        <f>IF('Cello Net IO &amp; CMO MV % of NAV '!A542=0, "NA", 'Cello Net IO &amp; CMO MV % of NAV '!A542)</f>
        <v>41499</v>
      </c>
      <c r="C629" s="102">
        <f>VLOOKUP(B629, 'IOS OAS &amp; Universe Refi'!$L:$N, 3, 0)</f>
        <v>260.91198700000001</v>
      </c>
      <c r="D629" s="111">
        <f>VLOOKUP(B629, 'Cello Net IO &amp; CMO MV % of NAV '!$A:$B, 2, 0)</f>
        <v>60.119183</v>
      </c>
    </row>
    <row r="630" spans="2:4" x14ac:dyDescent="0.25">
      <c r="B630" s="106">
        <f>IF('Cello Net IO &amp; CMO MV % of NAV '!A543=0, "NA", 'Cello Net IO &amp; CMO MV % of NAV '!A543)</f>
        <v>41500</v>
      </c>
      <c r="C630" s="102">
        <f>VLOOKUP(B630, 'IOS OAS &amp; Universe Refi'!$L:$N, 3, 0)</f>
        <v>257.93051100000002</v>
      </c>
      <c r="D630" s="111">
        <f>VLOOKUP(B630, 'Cello Net IO &amp; CMO MV % of NAV '!$A:$B, 2, 0)</f>
        <v>60.154262000000003</v>
      </c>
    </row>
    <row r="631" spans="2:4" x14ac:dyDescent="0.25">
      <c r="B631" s="106">
        <f>IF('Cello Net IO &amp; CMO MV % of NAV '!A544=0, "NA", 'Cello Net IO &amp; CMO MV % of NAV '!A544)</f>
        <v>41501</v>
      </c>
      <c r="C631" s="102">
        <f>VLOOKUP(B631, 'IOS OAS &amp; Universe Refi'!$L:$N, 3, 0)</f>
        <v>252.93469200000001</v>
      </c>
      <c r="D631" s="111">
        <f>VLOOKUP(B631, 'Cello Net IO &amp; CMO MV % of NAV '!$A:$B, 2, 0)</f>
        <v>60.182876999999998</v>
      </c>
    </row>
    <row r="632" spans="2:4" x14ac:dyDescent="0.25">
      <c r="B632" s="106">
        <f>IF('Cello Net IO &amp; CMO MV % of NAV '!A545=0, "NA", 'Cello Net IO &amp; CMO MV % of NAV '!A545)</f>
        <v>41502</v>
      </c>
      <c r="C632" s="102">
        <f>VLOOKUP(B632, 'IOS OAS &amp; Universe Refi'!$L:$N, 3, 0)</f>
        <v>254.877396</v>
      </c>
      <c r="D632" s="111">
        <f>VLOOKUP(B632, 'Cello Net IO &amp; CMO MV % of NAV '!$A:$B, 2, 0)</f>
        <v>60.540908999999999</v>
      </c>
    </row>
    <row r="633" spans="2:4" x14ac:dyDescent="0.25">
      <c r="B633" s="106">
        <f>IF('Cello Net IO &amp; CMO MV % of NAV '!A546=0, "NA", 'Cello Net IO &amp; CMO MV % of NAV '!A546)</f>
        <v>41505</v>
      </c>
      <c r="C633" s="102">
        <f>VLOOKUP(B633, 'IOS OAS &amp; Universe Refi'!$L:$N, 3, 0)</f>
        <v>262.54431199999999</v>
      </c>
      <c r="D633" s="111">
        <f>VLOOKUP(B633, 'Cello Net IO &amp; CMO MV % of NAV '!$A:$B, 2, 0)</f>
        <v>60.608260000000001</v>
      </c>
    </row>
    <row r="634" spans="2:4" x14ac:dyDescent="0.25">
      <c r="B634" s="106">
        <f>IF('Cello Net IO &amp; CMO MV % of NAV '!A547=0, "NA", 'Cello Net IO &amp; CMO MV % of NAV '!A547)</f>
        <v>41506</v>
      </c>
      <c r="C634" s="102">
        <f>VLOOKUP(B634, 'IOS OAS &amp; Universe Refi'!$L:$N, 3, 0)</f>
        <v>263.61129799999998</v>
      </c>
      <c r="D634" s="111">
        <f>VLOOKUP(B634, 'Cello Net IO &amp; CMO MV % of NAV '!$A:$B, 2, 0)</f>
        <v>60.615938</v>
      </c>
    </row>
    <row r="635" spans="2:4" x14ac:dyDescent="0.25">
      <c r="B635" s="106">
        <f>IF('Cello Net IO &amp; CMO MV % of NAV '!A548=0, "NA", 'Cello Net IO &amp; CMO MV % of NAV '!A548)</f>
        <v>41507</v>
      </c>
      <c r="C635" s="102">
        <f>VLOOKUP(B635, 'IOS OAS &amp; Universe Refi'!$L:$N, 3, 0)</f>
        <v>261.68121300000001</v>
      </c>
      <c r="D635" s="111">
        <f>VLOOKUP(B635, 'Cello Net IO &amp; CMO MV % of NAV '!$A:$B, 2, 0)</f>
        <v>62.379413</v>
      </c>
    </row>
    <row r="636" spans="2:4" x14ac:dyDescent="0.25">
      <c r="B636" s="106">
        <f>IF('Cello Net IO &amp; CMO MV % of NAV '!A549=0, "NA", 'Cello Net IO &amp; CMO MV % of NAV '!A549)</f>
        <v>41508</v>
      </c>
      <c r="C636" s="102">
        <f>VLOOKUP(B636, 'IOS OAS &amp; Universe Refi'!$L:$N, 3, 0)</f>
        <v>261.37619000000001</v>
      </c>
      <c r="D636" s="111">
        <f>VLOOKUP(B636, 'Cello Net IO &amp; CMO MV % of NAV '!$A:$B, 2, 0)</f>
        <v>62.490746000000001</v>
      </c>
    </row>
    <row r="637" spans="2:4" x14ac:dyDescent="0.25">
      <c r="B637" s="106">
        <f>IF('Cello Net IO &amp; CMO MV % of NAV '!A550=0, "NA", 'Cello Net IO &amp; CMO MV % of NAV '!A550)</f>
        <v>41509</v>
      </c>
      <c r="C637" s="102">
        <f>VLOOKUP(B637, 'IOS OAS &amp; Universe Refi'!$L:$N, 3, 0)</f>
        <v>254.104004</v>
      </c>
      <c r="D637" s="111">
        <f>VLOOKUP(B637, 'Cello Net IO &amp; CMO MV % of NAV '!$A:$B, 2, 0)</f>
        <v>64.291068999999993</v>
      </c>
    </row>
    <row r="638" spans="2:4" x14ac:dyDescent="0.25">
      <c r="B638" s="106">
        <f>IF('Cello Net IO &amp; CMO MV % of NAV '!A551=0, "NA", 'Cello Net IO &amp; CMO MV % of NAV '!A551)</f>
        <v>41512</v>
      </c>
      <c r="C638" s="102">
        <f>VLOOKUP(B638, 'IOS OAS &amp; Universe Refi'!$L:$N, 3, 0)</f>
        <v>244.16879299999999</v>
      </c>
      <c r="D638" s="111">
        <f>VLOOKUP(B638, 'Cello Net IO &amp; CMO MV % of NAV '!$A:$B, 2, 0)</f>
        <v>62.615879999999997</v>
      </c>
    </row>
    <row r="639" spans="2:4" x14ac:dyDescent="0.25">
      <c r="B639" s="106">
        <f>IF('Cello Net IO &amp; CMO MV % of NAV '!A552=0, "NA", 'Cello Net IO &amp; CMO MV % of NAV '!A552)</f>
        <v>41513</v>
      </c>
      <c r="C639" s="102">
        <f>VLOOKUP(B639, 'IOS OAS &amp; Universe Refi'!$L:$N, 3, 0)</f>
        <v>248.18440200000001</v>
      </c>
      <c r="D639" s="111">
        <f>VLOOKUP(B639, 'Cello Net IO &amp; CMO MV % of NAV '!$A:$B, 2, 0)</f>
        <v>61.359377000000002</v>
      </c>
    </row>
    <row r="640" spans="2:4" x14ac:dyDescent="0.25">
      <c r="B640" s="106">
        <f>IF('Cello Net IO &amp; CMO MV % of NAV '!A553=0, "NA", 'Cello Net IO &amp; CMO MV % of NAV '!A553)</f>
        <v>41514</v>
      </c>
      <c r="C640" s="102">
        <f>VLOOKUP(B640, 'IOS OAS &amp; Universe Refi'!$L:$N, 3, 0)</f>
        <v>248.15089399999999</v>
      </c>
      <c r="D640" s="111">
        <f>VLOOKUP(B640, 'Cello Net IO &amp; CMO MV % of NAV '!$A:$B, 2, 0)</f>
        <v>61.431305000000002</v>
      </c>
    </row>
    <row r="641" spans="2:4" x14ac:dyDescent="0.25">
      <c r="B641" s="106">
        <f>IF('Cello Net IO &amp; CMO MV % of NAV '!A554=0, "NA", 'Cello Net IO &amp; CMO MV % of NAV '!A554)</f>
        <v>41515</v>
      </c>
      <c r="C641" s="102">
        <f>VLOOKUP(B641, 'IOS OAS &amp; Universe Refi'!$L:$N, 3, 0)</f>
        <v>243.17559800000001</v>
      </c>
      <c r="D641" s="111">
        <f>VLOOKUP(B641, 'Cello Net IO &amp; CMO MV % of NAV '!$A:$B, 2, 0)</f>
        <v>61.488182000000002</v>
      </c>
    </row>
    <row r="642" spans="2:4" x14ac:dyDescent="0.25">
      <c r="B642" s="106">
        <f>IF('Cello Net IO &amp; CMO MV % of NAV '!A555=0, "NA", 'Cello Net IO &amp; CMO MV % of NAV '!A555)</f>
        <v>41516</v>
      </c>
      <c r="C642" s="102">
        <f>VLOOKUP(B642, 'IOS OAS &amp; Universe Refi'!$L:$N, 3, 0)</f>
        <v>238.61779799999999</v>
      </c>
      <c r="D642" s="111">
        <f>VLOOKUP(B642, 'Cello Net IO &amp; CMO MV % of NAV '!$A:$B, 2, 0)</f>
        <v>65.075316999999998</v>
      </c>
    </row>
    <row r="643" spans="2:4" x14ac:dyDescent="0.25">
      <c r="B643" s="106">
        <f>IF('Cello Net IO &amp; CMO MV % of NAV '!A556=0, "NA", 'Cello Net IO &amp; CMO MV % of NAV '!A556)</f>
        <v>41520</v>
      </c>
      <c r="C643" s="102">
        <f>VLOOKUP(B643, 'IOS OAS &amp; Universe Refi'!$L:$N, 3, 0)</f>
        <v>229.66279599999999</v>
      </c>
      <c r="D643" s="111">
        <f>VLOOKUP(B643, 'Cello Net IO &amp; CMO MV % of NAV '!$A:$B, 2, 0)</f>
        <v>62.004412000000002</v>
      </c>
    </row>
    <row r="644" spans="2:4" x14ac:dyDescent="0.25">
      <c r="B644" s="106">
        <f>IF('Cello Net IO &amp; CMO MV % of NAV '!A557=0, "NA", 'Cello Net IO &amp; CMO MV % of NAV '!A557)</f>
        <v>41521</v>
      </c>
      <c r="C644" s="102">
        <f>VLOOKUP(B644, 'IOS OAS &amp; Universe Refi'!$L:$N, 3, 0)</f>
        <v>210.88679500000001</v>
      </c>
      <c r="D644" s="111">
        <f>VLOOKUP(B644, 'Cello Net IO &amp; CMO MV % of NAV '!$A:$B, 2, 0)</f>
        <v>61.637523000000002</v>
      </c>
    </row>
    <row r="645" spans="2:4" x14ac:dyDescent="0.25">
      <c r="B645" s="106">
        <f>IF('Cello Net IO &amp; CMO MV % of NAV '!A558=0, "NA", 'Cello Net IO &amp; CMO MV % of NAV '!A558)</f>
        <v>41522</v>
      </c>
      <c r="C645" s="102">
        <f>VLOOKUP(B645, 'IOS OAS &amp; Universe Refi'!$L:$N, 3, 0)</f>
        <v>187.82550000000001</v>
      </c>
      <c r="D645" s="111">
        <f>VLOOKUP(B645, 'Cello Net IO &amp; CMO MV % of NAV '!$A:$B, 2, 0)</f>
        <v>61.318717999999997</v>
      </c>
    </row>
    <row r="646" spans="2:4" x14ac:dyDescent="0.25">
      <c r="B646" s="106">
        <f>IF('Cello Net IO &amp; CMO MV % of NAV '!A559=0, "NA", 'Cello Net IO &amp; CMO MV % of NAV '!A559)</f>
        <v>41523</v>
      </c>
      <c r="C646" s="102">
        <f>VLOOKUP(B646, 'IOS OAS &amp; Universe Refi'!$L:$N, 3, 0)</f>
        <v>194.48039199999999</v>
      </c>
      <c r="D646" s="111">
        <f>VLOOKUP(B646, 'Cello Net IO &amp; CMO MV % of NAV '!$A:$B, 2, 0)</f>
        <v>62.512858999999999</v>
      </c>
    </row>
    <row r="647" spans="2:4" x14ac:dyDescent="0.25">
      <c r="B647" s="106">
        <f>IF('Cello Net IO &amp; CMO MV % of NAV '!A560=0, "NA", 'Cello Net IO &amp; CMO MV % of NAV '!A560)</f>
        <v>41526</v>
      </c>
      <c r="C647" s="102">
        <f>VLOOKUP(B647, 'IOS OAS &amp; Universe Refi'!$L:$N, 3, 0)</f>
        <v>185.213303</v>
      </c>
      <c r="D647" s="111">
        <f>VLOOKUP(B647, 'Cello Net IO &amp; CMO MV % of NAV '!$A:$B, 2, 0)</f>
        <v>62.707304000000001</v>
      </c>
    </row>
    <row r="648" spans="2:4" x14ac:dyDescent="0.25">
      <c r="B648" s="106">
        <f>IF('Cello Net IO &amp; CMO MV % of NAV '!A561=0, "NA", 'Cello Net IO &amp; CMO MV % of NAV '!A561)</f>
        <v>41527</v>
      </c>
      <c r="C648" s="102">
        <f>VLOOKUP(B648, 'IOS OAS &amp; Universe Refi'!$L:$N, 3, 0)</f>
        <v>171.19070400000001</v>
      </c>
      <c r="D648" s="111">
        <f>VLOOKUP(B648, 'Cello Net IO &amp; CMO MV % of NAV '!$A:$B, 2, 0)</f>
        <v>62.584806999999998</v>
      </c>
    </row>
    <row r="649" spans="2:4" x14ac:dyDescent="0.25">
      <c r="B649" s="106">
        <f>IF('Cello Net IO &amp; CMO MV % of NAV '!A562=0, "NA", 'Cello Net IO &amp; CMO MV % of NAV '!A562)</f>
        <v>41528</v>
      </c>
      <c r="C649" s="102">
        <f>VLOOKUP(B649, 'IOS OAS &amp; Universe Refi'!$L:$N, 3, 0)</f>
        <v>182.796997</v>
      </c>
      <c r="D649" s="111">
        <f>VLOOKUP(B649, 'Cello Net IO &amp; CMO MV % of NAV '!$A:$B, 2, 0)</f>
        <v>61.813595999999997</v>
      </c>
    </row>
    <row r="650" spans="2:4" x14ac:dyDescent="0.25">
      <c r="B650" s="106">
        <f>IF('Cello Net IO &amp; CMO MV % of NAV '!A563=0, "NA", 'Cello Net IO &amp; CMO MV % of NAV '!A563)</f>
        <v>41529</v>
      </c>
      <c r="C650" s="102">
        <f>VLOOKUP(B650, 'IOS OAS &amp; Universe Refi'!$L:$N, 3, 0)</f>
        <v>189.65159600000001</v>
      </c>
      <c r="D650" s="111">
        <f>VLOOKUP(B650, 'Cello Net IO &amp; CMO MV % of NAV '!$A:$B, 2, 0)</f>
        <v>71.069348000000005</v>
      </c>
    </row>
    <row r="651" spans="2:4" x14ac:dyDescent="0.25">
      <c r="B651" s="106">
        <f>IF('Cello Net IO &amp; CMO MV % of NAV '!A564=0, "NA", 'Cello Net IO &amp; CMO MV % of NAV '!A564)</f>
        <v>41530</v>
      </c>
      <c r="C651" s="102">
        <f>VLOOKUP(B651, 'IOS OAS &amp; Universe Refi'!$L:$N, 3, 0)</f>
        <v>185.598206</v>
      </c>
      <c r="D651" s="111">
        <f>VLOOKUP(B651, 'Cello Net IO &amp; CMO MV % of NAV '!$A:$B, 2, 0)</f>
        <v>71.020647999999994</v>
      </c>
    </row>
    <row r="652" spans="2:4" x14ac:dyDescent="0.25">
      <c r="B652" s="106">
        <f>IF('Cello Net IO &amp; CMO MV % of NAV '!A565=0, "NA", 'Cello Net IO &amp; CMO MV % of NAV '!A565)</f>
        <v>41533</v>
      </c>
      <c r="C652" s="102">
        <f>VLOOKUP(B652, 'IOS OAS &amp; Universe Refi'!$L:$N, 3, 0)</f>
        <v>197.18730199999999</v>
      </c>
      <c r="D652" s="111">
        <f>VLOOKUP(B652, 'Cello Net IO &amp; CMO MV % of NAV '!$A:$B, 2, 0)</f>
        <v>70.934499000000002</v>
      </c>
    </row>
    <row r="653" spans="2:4" x14ac:dyDescent="0.25">
      <c r="B653" s="106">
        <f>IF('Cello Net IO &amp; CMO MV % of NAV '!A566=0, "NA", 'Cello Net IO &amp; CMO MV % of NAV '!A566)</f>
        <v>41534</v>
      </c>
      <c r="C653" s="102">
        <f>VLOOKUP(B653, 'IOS OAS &amp; Universe Refi'!$L:$N, 3, 0)</f>
        <v>213.77229299999999</v>
      </c>
      <c r="D653" s="111">
        <f>VLOOKUP(B653, 'Cello Net IO &amp; CMO MV % of NAV '!$A:$B, 2, 0)</f>
        <v>71.097533999999996</v>
      </c>
    </row>
    <row r="654" spans="2:4" x14ac:dyDescent="0.25">
      <c r="B654" s="106">
        <f>IF('Cello Net IO &amp; CMO MV % of NAV '!A567=0, "NA", 'Cello Net IO &amp; CMO MV % of NAV '!A567)</f>
        <v>41535</v>
      </c>
      <c r="C654" s="102">
        <f>VLOOKUP(B654, 'IOS OAS &amp; Universe Refi'!$L:$N, 3, 0)</f>
        <v>246.06359900000001</v>
      </c>
      <c r="D654" s="111">
        <f>VLOOKUP(B654, 'Cello Net IO &amp; CMO MV % of NAV '!$A:$B, 2, 0)</f>
        <v>71.434814000000003</v>
      </c>
    </row>
    <row r="655" spans="2:4" x14ac:dyDescent="0.25">
      <c r="B655" s="106">
        <f>IF('Cello Net IO &amp; CMO MV % of NAV '!A568=0, "NA", 'Cello Net IO &amp; CMO MV % of NAV '!A568)</f>
        <v>41536</v>
      </c>
      <c r="C655" s="102">
        <f>VLOOKUP(B655, 'IOS OAS &amp; Universe Refi'!$L:$N, 3, 0)</f>
        <v>268.52539100000001</v>
      </c>
      <c r="D655" s="111">
        <f>VLOOKUP(B655, 'Cello Net IO &amp; CMO MV % of NAV '!$A:$B, 2, 0)</f>
        <v>71.290189999999996</v>
      </c>
    </row>
    <row r="656" spans="2:4" x14ac:dyDescent="0.25">
      <c r="B656" s="106">
        <f>IF('Cello Net IO &amp; CMO MV % of NAV '!A569=0, "NA", 'Cello Net IO &amp; CMO MV % of NAV '!A569)</f>
        <v>41537</v>
      </c>
      <c r="C656" s="102">
        <f>VLOOKUP(B656, 'IOS OAS &amp; Universe Refi'!$L:$N, 3, 0)</f>
        <v>248.65289300000001</v>
      </c>
      <c r="D656" s="111">
        <f>VLOOKUP(B656, 'Cello Net IO &amp; CMO MV % of NAV '!$A:$B, 2, 0)</f>
        <v>71.273122999999998</v>
      </c>
    </row>
    <row r="657" spans="2:4" x14ac:dyDescent="0.25">
      <c r="B657" s="106">
        <f>IF('Cello Net IO &amp; CMO MV % of NAV '!A570=0, "NA", 'Cello Net IO &amp; CMO MV % of NAV '!A570)</f>
        <v>41540</v>
      </c>
      <c r="C657" s="102">
        <f>VLOOKUP(B657, 'IOS OAS &amp; Universe Refi'!$L:$N, 3, 0)</f>
        <v>253.808807</v>
      </c>
      <c r="D657" s="111">
        <f>VLOOKUP(B657, 'Cello Net IO &amp; CMO MV % of NAV '!$A:$B, 2, 0)</f>
        <v>71.395280999999997</v>
      </c>
    </row>
    <row r="658" spans="2:4" x14ac:dyDescent="0.25">
      <c r="B658" s="106">
        <f>IF('Cello Net IO &amp; CMO MV % of NAV '!A571=0, "NA", 'Cello Net IO &amp; CMO MV % of NAV '!A571)</f>
        <v>41541</v>
      </c>
      <c r="C658" s="102">
        <f>VLOOKUP(B658, 'IOS OAS &amp; Universe Refi'!$L:$N, 3, 0)</f>
        <v>250.200897</v>
      </c>
      <c r="D658" s="111">
        <f>VLOOKUP(B658, 'Cello Net IO &amp; CMO MV % of NAV '!$A:$B, 2, 0)</f>
        <v>71.297011999999995</v>
      </c>
    </row>
    <row r="659" spans="2:4" x14ac:dyDescent="0.25">
      <c r="B659" s="106">
        <f>IF('Cello Net IO &amp; CMO MV % of NAV '!A572=0, "NA", 'Cello Net IO &amp; CMO MV % of NAV '!A572)</f>
        <v>41542</v>
      </c>
      <c r="C659" s="102">
        <f>VLOOKUP(B659, 'IOS OAS &amp; Universe Refi'!$L:$N, 3, 0)</f>
        <v>252.321899</v>
      </c>
      <c r="D659" s="111">
        <f>VLOOKUP(B659, 'Cello Net IO &amp; CMO MV % of NAV '!$A:$B, 2, 0)</f>
        <v>70.575892999999994</v>
      </c>
    </row>
    <row r="660" spans="2:4" x14ac:dyDescent="0.25">
      <c r="B660" s="106">
        <f>IF('Cello Net IO &amp; CMO MV % of NAV '!A573=0, "NA", 'Cello Net IO &amp; CMO MV % of NAV '!A573)</f>
        <v>41543</v>
      </c>
      <c r="C660" s="102">
        <f>VLOOKUP(B660, 'IOS OAS &amp; Universe Refi'!$L:$N, 3, 0)</f>
        <v>231.33169599999999</v>
      </c>
      <c r="D660" s="111">
        <f>VLOOKUP(B660, 'Cello Net IO &amp; CMO MV % of NAV '!$A:$B, 2, 0)</f>
        <v>70.699555000000004</v>
      </c>
    </row>
    <row r="661" spans="2:4" x14ac:dyDescent="0.25">
      <c r="B661" s="106">
        <f>IF('Cello Net IO &amp; CMO MV % of NAV '!A574=0, "NA", 'Cello Net IO &amp; CMO MV % of NAV '!A574)</f>
        <v>41544</v>
      </c>
      <c r="C661" s="102">
        <f>VLOOKUP(B661, 'IOS OAS &amp; Universe Refi'!$L:$N, 3, 0)</f>
        <v>224.99020400000001</v>
      </c>
      <c r="D661" s="111">
        <f>VLOOKUP(B661, 'Cello Net IO &amp; CMO MV % of NAV '!$A:$B, 2, 0)</f>
        <v>67.651399999999995</v>
      </c>
    </row>
    <row r="662" spans="2:4" x14ac:dyDescent="0.25">
      <c r="B662" s="106">
        <f>IF('Cello Net IO &amp; CMO MV % of NAV '!A575=0, "NA", 'Cello Net IO &amp; CMO MV % of NAV '!A575)</f>
        <v>41547</v>
      </c>
      <c r="C662" s="102">
        <f>VLOOKUP(B662, 'IOS OAS &amp; Universe Refi'!$L:$N, 3, 0)</f>
        <v>225.22689800000001</v>
      </c>
      <c r="D662" s="111">
        <f>VLOOKUP(B662, 'Cello Net IO &amp; CMO MV % of NAV '!$A:$B, 2, 0)</f>
        <v>68.287344000000004</v>
      </c>
    </row>
    <row r="663" spans="2:4" x14ac:dyDescent="0.25">
      <c r="B663" s="106">
        <f>IF('Cello Net IO &amp; CMO MV % of NAV '!A576=0, "NA", 'Cello Net IO &amp; CMO MV % of NAV '!A576)</f>
        <v>41548</v>
      </c>
      <c r="C663" s="102">
        <f>VLOOKUP(B663, 'IOS OAS &amp; Universe Refi'!$L:$N, 3, 0)</f>
        <v>205.3759</v>
      </c>
      <c r="D663" s="111">
        <f>VLOOKUP(B663, 'Cello Net IO &amp; CMO MV % of NAV '!$A:$B, 2, 0)</f>
        <v>67.989165999999997</v>
      </c>
    </row>
    <row r="664" spans="2:4" x14ac:dyDescent="0.25">
      <c r="B664" s="106">
        <f>IF('Cello Net IO &amp; CMO MV % of NAV '!A577=0, "NA", 'Cello Net IO &amp; CMO MV % of NAV '!A577)</f>
        <v>41549</v>
      </c>
      <c r="C664" s="102">
        <f>VLOOKUP(B664, 'IOS OAS &amp; Universe Refi'!$L:$N, 3, 0)</f>
        <v>210.13580300000001</v>
      </c>
      <c r="D664" s="111">
        <f>VLOOKUP(B664, 'Cello Net IO &amp; CMO MV % of NAV '!$A:$B, 2, 0)</f>
        <v>68.024238999999994</v>
      </c>
    </row>
    <row r="665" spans="2:4" x14ac:dyDescent="0.25">
      <c r="B665" s="106">
        <f>IF('Cello Net IO &amp; CMO MV % of NAV '!A578=0, "NA", 'Cello Net IO &amp; CMO MV % of NAV '!A578)</f>
        <v>41550</v>
      </c>
      <c r="C665" s="102">
        <f>VLOOKUP(B665, 'IOS OAS &amp; Universe Refi'!$L:$N, 3, 0)</f>
        <v>213.38600199999999</v>
      </c>
      <c r="D665" s="111">
        <f>VLOOKUP(B665, 'Cello Net IO &amp; CMO MV % of NAV '!$A:$B, 2, 0)</f>
        <v>67.862758999999997</v>
      </c>
    </row>
    <row r="666" spans="2:4" x14ac:dyDescent="0.25">
      <c r="B666" s="106">
        <f>IF('Cello Net IO &amp; CMO MV % of NAV '!A579=0, "NA", 'Cello Net IO &amp; CMO MV % of NAV '!A579)</f>
        <v>41551</v>
      </c>
      <c r="C666" s="102">
        <f>VLOOKUP(B666, 'IOS OAS &amp; Universe Refi'!$L:$N, 3, 0)</f>
        <v>189.892807</v>
      </c>
      <c r="D666" s="111">
        <f>VLOOKUP(B666, 'Cello Net IO &amp; CMO MV % of NAV '!$A:$B, 2, 0)</f>
        <v>68.090152000000003</v>
      </c>
    </row>
    <row r="667" spans="2:4" x14ac:dyDescent="0.25">
      <c r="B667" s="106">
        <f>IF('Cello Net IO &amp; CMO MV % of NAV '!A580=0, "NA", 'Cello Net IO &amp; CMO MV % of NAV '!A580)</f>
        <v>41554</v>
      </c>
      <c r="C667" s="102">
        <f>VLOOKUP(B667, 'IOS OAS &amp; Universe Refi'!$L:$N, 3, 0)</f>
        <v>162.734207</v>
      </c>
      <c r="D667" s="111">
        <f>VLOOKUP(B667, 'Cello Net IO &amp; CMO MV % of NAV '!$A:$B, 2, 0)</f>
        <v>68.895077000000001</v>
      </c>
    </row>
    <row r="668" spans="2:4" x14ac:dyDescent="0.25">
      <c r="B668" s="106">
        <f>IF('Cello Net IO &amp; CMO MV % of NAV '!A581=0, "NA", 'Cello Net IO &amp; CMO MV % of NAV '!A581)</f>
        <v>41555</v>
      </c>
      <c r="C668" s="102">
        <f>VLOOKUP(B668, 'IOS OAS &amp; Universe Refi'!$L:$N, 3, 0)</f>
        <v>152.837006</v>
      </c>
      <c r="D668" s="111">
        <f>VLOOKUP(B668, 'Cello Net IO &amp; CMO MV % of NAV '!$A:$B, 2, 0)</f>
        <v>69.344746000000001</v>
      </c>
    </row>
    <row r="669" spans="2:4" x14ac:dyDescent="0.25">
      <c r="B669" s="106">
        <f>IF('Cello Net IO &amp; CMO MV % of NAV '!A582=0, "NA", 'Cello Net IO &amp; CMO MV % of NAV '!A582)</f>
        <v>41556</v>
      </c>
      <c r="C669" s="102">
        <f>VLOOKUP(B669, 'IOS OAS &amp; Universe Refi'!$L:$N, 3, 0)</f>
        <v>164.409302</v>
      </c>
      <c r="D669" s="111">
        <f>VLOOKUP(B669, 'Cello Net IO &amp; CMO MV % of NAV '!$A:$B, 2, 0)</f>
        <v>65.800475000000006</v>
      </c>
    </row>
    <row r="670" spans="2:4" x14ac:dyDescent="0.25">
      <c r="B670" s="106">
        <f>IF('Cello Net IO &amp; CMO MV % of NAV '!A583=0, "NA", 'Cello Net IO &amp; CMO MV % of NAV '!A583)</f>
        <v>41557</v>
      </c>
      <c r="C670" s="102">
        <f>VLOOKUP(B670, 'IOS OAS &amp; Universe Refi'!$L:$N, 3, 0)</f>
        <v>164.84120200000001</v>
      </c>
      <c r="D670" s="111">
        <f>VLOOKUP(B670, 'Cello Net IO &amp; CMO MV % of NAV '!$A:$B, 2, 0)</f>
        <v>66.033693</v>
      </c>
    </row>
    <row r="671" spans="2:4" x14ac:dyDescent="0.25">
      <c r="B671" s="106">
        <f>IF('Cello Net IO &amp; CMO MV % of NAV '!A584=0, "NA", 'Cello Net IO &amp; CMO MV % of NAV '!A584)</f>
        <v>41558</v>
      </c>
      <c r="C671" s="102">
        <f>VLOOKUP(B671, 'IOS OAS &amp; Universe Refi'!$L:$N, 3, 0)</f>
        <v>169.58050499999999</v>
      </c>
      <c r="D671" s="111">
        <f>VLOOKUP(B671, 'Cello Net IO &amp; CMO MV % of NAV '!$A:$B, 2, 0)</f>
        <v>65.264104000000003</v>
      </c>
    </row>
    <row r="672" spans="2:4" x14ac:dyDescent="0.25">
      <c r="B672" s="106">
        <f>IF('Cello Net IO &amp; CMO MV % of NAV '!A585=0, "NA", 'Cello Net IO &amp; CMO MV % of NAV '!A585)</f>
        <v>41562</v>
      </c>
      <c r="C672" s="102">
        <f>VLOOKUP(B672, 'IOS OAS &amp; Universe Refi'!$L:$N, 3, 0)</f>
        <v>181.22479200000001</v>
      </c>
      <c r="D672" s="111">
        <f>VLOOKUP(B672, 'Cello Net IO &amp; CMO MV % of NAV '!$A:$B, 2, 0)</f>
        <v>65.477868000000001</v>
      </c>
    </row>
    <row r="673" spans="2:4" x14ac:dyDescent="0.25">
      <c r="B673" s="106">
        <f>IF('Cello Net IO &amp; CMO MV % of NAV '!A586=0, "NA", 'Cello Net IO &amp; CMO MV % of NAV '!A586)</f>
        <v>41563</v>
      </c>
      <c r="C673" s="102">
        <f>VLOOKUP(B673, 'IOS OAS &amp; Universe Refi'!$L:$N, 3, 0)</f>
        <v>184.85380599999999</v>
      </c>
      <c r="D673" s="111">
        <f>VLOOKUP(B673, 'Cello Net IO &amp; CMO MV % of NAV '!$A:$B, 2, 0)</f>
        <v>65.121253999999993</v>
      </c>
    </row>
    <row r="674" spans="2:4" x14ac:dyDescent="0.25">
      <c r="B674" s="106">
        <f>IF('Cello Net IO &amp; CMO MV % of NAV '!A587=0, "NA", 'Cello Net IO &amp; CMO MV % of NAV '!A587)</f>
        <v>41564</v>
      </c>
      <c r="C674" s="102">
        <f>VLOOKUP(B674, 'IOS OAS &amp; Universe Refi'!$L:$N, 3, 0)</f>
        <v>192.06230199999999</v>
      </c>
      <c r="D674" s="111">
        <f>VLOOKUP(B674, 'Cello Net IO &amp; CMO MV % of NAV '!$A:$B, 2, 0)</f>
        <v>59.814079999999997</v>
      </c>
    </row>
    <row r="675" spans="2:4" x14ac:dyDescent="0.25">
      <c r="B675" s="106">
        <f>IF('Cello Net IO &amp; CMO MV % of NAV '!A588=0, "NA", 'Cello Net IO &amp; CMO MV % of NAV '!A588)</f>
        <v>41565</v>
      </c>
      <c r="C675" s="102">
        <f>VLOOKUP(B675, 'IOS OAS &amp; Universe Refi'!$L:$N, 3, 0)</f>
        <v>203.08999600000001</v>
      </c>
      <c r="D675" s="111">
        <f>VLOOKUP(B675, 'Cello Net IO &amp; CMO MV % of NAV '!$A:$B, 2, 0)</f>
        <v>59.529283999999997</v>
      </c>
    </row>
    <row r="676" spans="2:4" x14ac:dyDescent="0.25">
      <c r="B676" s="106">
        <f>IF('Cello Net IO &amp; CMO MV % of NAV '!A589=0, "NA", 'Cello Net IO &amp; CMO MV % of NAV '!A589)</f>
        <v>41568</v>
      </c>
      <c r="C676" s="102">
        <f>VLOOKUP(B676, 'IOS OAS &amp; Universe Refi'!$L:$N, 3, 0)</f>
        <v>200.185303</v>
      </c>
      <c r="D676" s="111">
        <f>VLOOKUP(B676, 'Cello Net IO &amp; CMO MV % of NAV '!$A:$B, 2, 0)</f>
        <v>59.728282999999998</v>
      </c>
    </row>
    <row r="677" spans="2:4" x14ac:dyDescent="0.25">
      <c r="B677" s="106">
        <f>IF('Cello Net IO &amp; CMO MV % of NAV '!A590=0, "NA", 'Cello Net IO &amp; CMO MV % of NAV '!A590)</f>
        <v>41569</v>
      </c>
      <c r="C677" s="102">
        <f>VLOOKUP(B677, 'IOS OAS &amp; Universe Refi'!$L:$N, 3, 0)</f>
        <v>218.078003</v>
      </c>
      <c r="D677" s="111">
        <f>VLOOKUP(B677, 'Cello Net IO &amp; CMO MV % of NAV '!$A:$B, 2, 0)</f>
        <v>57.772592000000003</v>
      </c>
    </row>
    <row r="678" spans="2:4" x14ac:dyDescent="0.25">
      <c r="B678" s="106">
        <f>IF('Cello Net IO &amp; CMO MV % of NAV '!A591=0, "NA", 'Cello Net IO &amp; CMO MV % of NAV '!A591)</f>
        <v>41570</v>
      </c>
      <c r="C678" s="102">
        <f>VLOOKUP(B678, 'IOS OAS &amp; Universe Refi'!$L:$N, 3, 0)</f>
        <v>222.41099500000001</v>
      </c>
      <c r="D678" s="111">
        <f>VLOOKUP(B678, 'Cello Net IO &amp; CMO MV % of NAV '!$A:$B, 2, 0)</f>
        <v>56.646447999999999</v>
      </c>
    </row>
    <row r="679" spans="2:4" x14ac:dyDescent="0.25">
      <c r="B679" s="106">
        <f>IF('Cello Net IO &amp; CMO MV % of NAV '!A592=0, "NA", 'Cello Net IO &amp; CMO MV % of NAV '!A592)</f>
        <v>41571</v>
      </c>
      <c r="C679" s="102">
        <f>VLOOKUP(B679, 'IOS OAS &amp; Universe Refi'!$L:$N, 3, 0)</f>
        <v>223.84419299999999</v>
      </c>
      <c r="D679" s="111">
        <f>VLOOKUP(B679, 'Cello Net IO &amp; CMO MV % of NAV '!$A:$B, 2, 0)</f>
        <v>42.942802</v>
      </c>
    </row>
    <row r="680" spans="2:4" x14ac:dyDescent="0.25">
      <c r="B680" s="106">
        <f>IF('Cello Net IO &amp; CMO MV % of NAV '!A593=0, "NA", 'Cello Net IO &amp; CMO MV % of NAV '!A593)</f>
        <v>41572</v>
      </c>
      <c r="C680" s="102" t="e">
        <f>VLOOKUP(B680, 'IOS OAS &amp; Universe Refi'!$L:$N, 3, 0)</f>
        <v>#N/A</v>
      </c>
      <c r="D680" s="111">
        <f>VLOOKUP(B680, 'Cello Net IO &amp; CMO MV % of NAV '!$A:$B, 2, 0)</f>
        <v>42.009731000000002</v>
      </c>
    </row>
    <row r="681" spans="2:4" x14ac:dyDescent="0.25">
      <c r="B681" s="106">
        <f>IF('Cello Net IO &amp; CMO MV % of NAV '!A594=0, "NA", 'Cello Net IO &amp; CMO MV % of NAV '!A594)</f>
        <v>41575</v>
      </c>
      <c r="C681" s="102">
        <f>VLOOKUP(B681, 'IOS OAS &amp; Universe Refi'!$L:$N, 3, 0)</f>
        <v>249.04179400000001</v>
      </c>
      <c r="D681" s="111">
        <f>VLOOKUP(B681, 'Cello Net IO &amp; CMO MV % of NAV '!$A:$B, 2, 0)</f>
        <v>54.648521000000002</v>
      </c>
    </row>
    <row r="682" spans="2:4" x14ac:dyDescent="0.25">
      <c r="B682" s="106">
        <f>IF('Cello Net IO &amp; CMO MV % of NAV '!A595=0, "NA", 'Cello Net IO &amp; CMO MV % of NAV '!A595)</f>
        <v>41576</v>
      </c>
      <c r="C682" s="102">
        <f>VLOOKUP(B682, 'IOS OAS &amp; Universe Refi'!$L:$N, 3, 0)</f>
        <v>260.36120599999998</v>
      </c>
      <c r="D682" s="111">
        <f>VLOOKUP(B682, 'Cello Net IO &amp; CMO MV % of NAV '!$A:$B, 2, 0)</f>
        <v>55.287103999999999</v>
      </c>
    </row>
    <row r="683" spans="2:4" x14ac:dyDescent="0.25">
      <c r="B683" s="106">
        <f>IF('Cello Net IO &amp; CMO MV % of NAV '!A596=0, "NA", 'Cello Net IO &amp; CMO MV % of NAV '!A596)</f>
        <v>41577</v>
      </c>
      <c r="C683" s="102">
        <f>VLOOKUP(B683, 'IOS OAS &amp; Universe Refi'!$L:$N, 3, 0)</f>
        <v>261.27999899999998</v>
      </c>
      <c r="D683" s="111">
        <f>VLOOKUP(B683, 'Cello Net IO &amp; CMO MV % of NAV '!$A:$B, 2, 0)</f>
        <v>55.298473000000001</v>
      </c>
    </row>
    <row r="684" spans="2:4" x14ac:dyDescent="0.25">
      <c r="B684" s="106">
        <f>IF('Cello Net IO &amp; CMO MV % of NAV '!A597=0, "NA", 'Cello Net IO &amp; CMO MV % of NAV '!A597)</f>
        <v>41578</v>
      </c>
      <c r="C684" s="102">
        <f>VLOOKUP(B684, 'IOS OAS &amp; Universe Refi'!$L:$N, 3, 0)</f>
        <v>243.733093</v>
      </c>
      <c r="D684" s="111">
        <f>VLOOKUP(B684, 'Cello Net IO &amp; CMO MV % of NAV '!$A:$B, 2, 0)</f>
        <v>55.411499999999997</v>
      </c>
    </row>
    <row r="685" spans="2:4" x14ac:dyDescent="0.25">
      <c r="B685" s="106">
        <f>IF('Cello Net IO &amp; CMO MV % of NAV '!A598=0, "NA", 'Cello Net IO &amp; CMO MV % of NAV '!A598)</f>
        <v>41579</v>
      </c>
      <c r="C685" s="102">
        <f>VLOOKUP(B685, 'IOS OAS &amp; Universe Refi'!$L:$N, 3, 0)</f>
        <v>216.46710200000001</v>
      </c>
      <c r="D685" s="111">
        <f>VLOOKUP(B685, 'Cello Net IO &amp; CMO MV % of NAV '!$A:$B, 2, 0)</f>
        <v>53.764192000000001</v>
      </c>
    </row>
    <row r="686" spans="2:4" x14ac:dyDescent="0.25">
      <c r="B686" s="106">
        <f>IF('Cello Net IO &amp; CMO MV % of NAV '!A599=0, "NA", 'Cello Net IO &amp; CMO MV % of NAV '!A599)</f>
        <v>41582</v>
      </c>
      <c r="C686" s="102">
        <f>VLOOKUP(B686, 'IOS OAS &amp; Universe Refi'!$L:$N, 3, 0)</f>
        <v>214.29789700000001</v>
      </c>
      <c r="D686" s="111">
        <f>VLOOKUP(B686, 'Cello Net IO &amp; CMO MV % of NAV '!$A:$B, 2, 0)</f>
        <v>53.539994</v>
      </c>
    </row>
    <row r="687" spans="2:4" x14ac:dyDescent="0.25">
      <c r="B687" s="106">
        <f>IF('Cello Net IO &amp; CMO MV % of NAV '!A600=0, "NA", 'Cello Net IO &amp; CMO MV % of NAV '!A600)</f>
        <v>41583</v>
      </c>
      <c r="C687" s="102">
        <f>VLOOKUP(B687, 'IOS OAS &amp; Universe Refi'!$L:$N, 3, 0)</f>
        <v>189.39619400000001</v>
      </c>
      <c r="D687" s="111">
        <f>VLOOKUP(B687, 'Cello Net IO &amp; CMO MV % of NAV '!$A:$B, 2, 0)</f>
        <v>53.869109000000002</v>
      </c>
    </row>
    <row r="688" spans="2:4" x14ac:dyDescent="0.25">
      <c r="B688" s="106">
        <f>IF('Cello Net IO &amp; CMO MV % of NAV '!A601=0, "NA", 'Cello Net IO &amp; CMO MV % of NAV '!A601)</f>
        <v>41584</v>
      </c>
      <c r="C688" s="102">
        <f>VLOOKUP(B688, 'IOS OAS &amp; Universe Refi'!$L:$N, 3, 0)</f>
        <v>183.379593</v>
      </c>
      <c r="D688" s="111">
        <f>VLOOKUP(B688, 'Cello Net IO &amp; CMO MV % of NAV '!$A:$B, 2, 0)</f>
        <v>54.948681999999998</v>
      </c>
    </row>
    <row r="689" spans="2:4" x14ac:dyDescent="0.25">
      <c r="B689" s="106">
        <f>IF('Cello Net IO &amp; CMO MV % of NAV '!A602=0, "NA", 'Cello Net IO &amp; CMO MV % of NAV '!A602)</f>
        <v>41585</v>
      </c>
      <c r="C689" s="102">
        <f>VLOOKUP(B689, 'IOS OAS &amp; Universe Refi'!$L:$N, 3, 0)</f>
        <v>166.33230599999999</v>
      </c>
      <c r="D689" s="111">
        <f>VLOOKUP(B689, 'Cello Net IO &amp; CMO MV % of NAV '!$A:$B, 2, 0)</f>
        <v>55.082335999999998</v>
      </c>
    </row>
    <row r="690" spans="2:4" x14ac:dyDescent="0.25">
      <c r="B690" s="106">
        <f>IF('Cello Net IO &amp; CMO MV % of NAV '!A603=0, "NA", 'Cello Net IO &amp; CMO MV % of NAV '!A603)</f>
        <v>41586</v>
      </c>
      <c r="C690" s="102">
        <f>VLOOKUP(B690, 'IOS OAS &amp; Universe Refi'!$L:$N, 3, 0)</f>
        <v>155.75929300000001</v>
      </c>
      <c r="D690" s="111">
        <f>VLOOKUP(B690, 'Cello Net IO &amp; CMO MV % of NAV '!$A:$B, 2, 0)</f>
        <v>55.010379</v>
      </c>
    </row>
    <row r="691" spans="2:4" x14ac:dyDescent="0.25">
      <c r="B691" s="106">
        <f>IF('Cello Net IO &amp; CMO MV % of NAV '!A604=0, "NA", 'Cello Net IO &amp; CMO MV % of NAV '!A604)</f>
        <v>41590</v>
      </c>
      <c r="C691" s="102">
        <f>VLOOKUP(B691, 'IOS OAS &amp; Universe Refi'!$L:$N, 3, 0)</f>
        <v>151.340698</v>
      </c>
      <c r="D691" s="111">
        <f>VLOOKUP(B691, 'Cello Net IO &amp; CMO MV % of NAV '!$A:$B, 2, 0)</f>
        <v>55.174190000000003</v>
      </c>
    </row>
    <row r="692" spans="2:4" x14ac:dyDescent="0.25">
      <c r="B692" s="106">
        <f>IF('Cello Net IO &amp; CMO MV % of NAV '!A605=0, "NA", 'Cello Net IO &amp; CMO MV % of NAV '!A605)</f>
        <v>41591</v>
      </c>
      <c r="C692" s="102">
        <f>VLOOKUP(B692, 'IOS OAS &amp; Universe Refi'!$L:$N, 3, 0)</f>
        <v>164.08369400000001</v>
      </c>
      <c r="D692" s="111">
        <f>VLOOKUP(B692, 'Cello Net IO &amp; CMO MV % of NAV '!$A:$B, 2, 0)</f>
        <v>55.021974999999998</v>
      </c>
    </row>
    <row r="693" spans="2:4" x14ac:dyDescent="0.25">
      <c r="B693" s="106">
        <f>IF('Cello Net IO &amp; CMO MV % of NAV '!A606=0, "NA", 'Cello Net IO &amp; CMO MV % of NAV '!A606)</f>
        <v>41592</v>
      </c>
      <c r="C693" s="102">
        <f>VLOOKUP(B693, 'IOS OAS &amp; Universe Refi'!$L:$N, 3, 0)</f>
        <v>175.72129799999999</v>
      </c>
      <c r="D693" s="111">
        <f>VLOOKUP(B693, 'Cello Net IO &amp; CMO MV % of NAV '!$A:$B, 2, 0)</f>
        <v>54.877487000000002</v>
      </c>
    </row>
    <row r="694" spans="2:4" x14ac:dyDescent="0.25">
      <c r="B694" s="106">
        <f>IF('Cello Net IO &amp; CMO MV % of NAV '!A607=0, "NA", 'Cello Net IO &amp; CMO MV % of NAV '!A607)</f>
        <v>41593</v>
      </c>
      <c r="C694" s="102">
        <f>VLOOKUP(B694, 'IOS OAS &amp; Universe Refi'!$L:$N, 3, 0)</f>
        <v>174.98680100000001</v>
      </c>
      <c r="D694" s="111">
        <f>VLOOKUP(B694, 'Cello Net IO &amp; CMO MV % of NAV '!$A:$B, 2, 0)</f>
        <v>58.431387000000001</v>
      </c>
    </row>
    <row r="695" spans="2:4" x14ac:dyDescent="0.25">
      <c r="B695" s="106">
        <f>IF('Cello Net IO &amp; CMO MV % of NAV '!A608=0, "NA", 'Cello Net IO &amp; CMO MV % of NAV '!A608)</f>
        <v>41596</v>
      </c>
      <c r="C695" s="102">
        <f>VLOOKUP(B695, 'IOS OAS &amp; Universe Refi'!$L:$N, 3, 0)</f>
        <v>179.39070100000001</v>
      </c>
      <c r="D695" s="111">
        <f>VLOOKUP(B695, 'Cello Net IO &amp; CMO MV % of NAV '!$A:$B, 2, 0)</f>
        <v>57.612555</v>
      </c>
    </row>
    <row r="696" spans="2:4" x14ac:dyDescent="0.25">
      <c r="B696" s="106">
        <f>IF('Cello Net IO &amp; CMO MV % of NAV '!A609=0, "NA", 'Cello Net IO &amp; CMO MV % of NAV '!A609)</f>
        <v>41597</v>
      </c>
      <c r="C696" s="102">
        <f>VLOOKUP(B696, 'IOS OAS &amp; Universe Refi'!$L:$N, 3, 0)</f>
        <v>161.823196</v>
      </c>
      <c r="D696" s="111">
        <f>VLOOKUP(B696, 'Cello Net IO &amp; CMO MV % of NAV '!$A:$B, 2, 0)</f>
        <v>57.838059000000001</v>
      </c>
    </row>
    <row r="697" spans="2:4" x14ac:dyDescent="0.25">
      <c r="B697" s="106">
        <f>IF('Cello Net IO &amp; CMO MV % of NAV '!A610=0, "NA", 'Cello Net IO &amp; CMO MV % of NAV '!A610)</f>
        <v>41598</v>
      </c>
      <c r="C697" s="102">
        <f>VLOOKUP(B697, 'IOS OAS &amp; Universe Refi'!$L:$N, 3, 0)</f>
        <v>140.72749300000001</v>
      </c>
      <c r="D697" s="111">
        <f>VLOOKUP(B697, 'Cello Net IO &amp; CMO MV % of NAV '!$A:$B, 2, 0)</f>
        <v>58.231577000000001</v>
      </c>
    </row>
    <row r="698" spans="2:4" x14ac:dyDescent="0.25">
      <c r="B698" s="106">
        <f>IF('Cello Net IO &amp; CMO MV % of NAV '!A611=0, "NA", 'Cello Net IO &amp; CMO MV % of NAV '!A611)</f>
        <v>41599</v>
      </c>
      <c r="C698" s="102">
        <f>VLOOKUP(B698, 'IOS OAS &amp; Universe Refi'!$L:$N, 3, 0)</f>
        <v>164.22970599999999</v>
      </c>
      <c r="D698" s="111">
        <f>VLOOKUP(B698, 'Cello Net IO &amp; CMO MV % of NAV '!$A:$B, 2, 0)</f>
        <v>57.220615000000002</v>
      </c>
    </row>
    <row r="699" spans="2:4" x14ac:dyDescent="0.25">
      <c r="B699" s="106">
        <f>IF('Cello Net IO &amp; CMO MV % of NAV '!A612=0, "NA", 'Cello Net IO &amp; CMO MV % of NAV '!A612)</f>
        <v>41600</v>
      </c>
      <c r="C699" s="102">
        <f>VLOOKUP(B699, 'IOS OAS &amp; Universe Refi'!$L:$N, 3, 0)</f>
        <v>176.21060199999999</v>
      </c>
      <c r="D699" s="111">
        <f>VLOOKUP(B699, 'Cello Net IO &amp; CMO MV % of NAV '!$A:$B, 2, 0)</f>
        <v>50.827021000000002</v>
      </c>
    </row>
    <row r="700" spans="2:4" x14ac:dyDescent="0.25">
      <c r="B700" s="106">
        <f>IF('Cello Net IO &amp; CMO MV % of NAV '!A613=0, "NA", 'Cello Net IO &amp; CMO MV % of NAV '!A613)</f>
        <v>41603</v>
      </c>
      <c r="C700" s="102">
        <f>VLOOKUP(B700, 'IOS OAS &amp; Universe Refi'!$L:$N, 3, 0)</f>
        <v>173.259094</v>
      </c>
      <c r="D700" s="111">
        <f>VLOOKUP(B700, 'Cello Net IO &amp; CMO MV % of NAV '!$A:$B, 2, 0)</f>
        <v>49.963712000000001</v>
      </c>
    </row>
    <row r="701" spans="2:4" x14ac:dyDescent="0.25">
      <c r="B701" s="106">
        <f>IF('Cello Net IO &amp; CMO MV % of NAV '!A614=0, "NA", 'Cello Net IO &amp; CMO MV % of NAV '!A614)</f>
        <v>41604</v>
      </c>
      <c r="C701" s="102">
        <f>VLOOKUP(B701, 'IOS OAS &amp; Universe Refi'!$L:$N, 3, 0)</f>
        <v>174.47349500000001</v>
      </c>
      <c r="D701" s="111">
        <f>VLOOKUP(B701, 'Cello Net IO &amp; CMO MV % of NAV '!$A:$B, 2, 0)</f>
        <v>49.472805999999999</v>
      </c>
    </row>
    <row r="702" spans="2:4" x14ac:dyDescent="0.25">
      <c r="B702" s="106">
        <f>IF('Cello Net IO &amp; CMO MV % of NAV '!A615=0, "NA", 'Cello Net IO &amp; CMO MV % of NAV '!A615)</f>
        <v>41605</v>
      </c>
      <c r="C702" s="102">
        <f>VLOOKUP(B702, 'IOS OAS &amp; Universe Refi'!$L:$N, 3, 0)</f>
        <v>166.94000199999999</v>
      </c>
      <c r="D702" s="111">
        <f>VLOOKUP(B702, 'Cello Net IO &amp; CMO MV % of NAV '!$A:$B, 2, 0)</f>
        <v>49.737166000000002</v>
      </c>
    </row>
    <row r="703" spans="2:4" x14ac:dyDescent="0.25">
      <c r="B703" s="106">
        <f>IF('Cello Net IO &amp; CMO MV % of NAV '!A616=0, "NA", 'Cello Net IO &amp; CMO MV % of NAV '!A616)</f>
        <v>41607</v>
      </c>
      <c r="C703" s="102">
        <f>VLOOKUP(B703, 'IOS OAS &amp; Universe Refi'!$L:$N, 3, 0)</f>
        <v>164.663895</v>
      </c>
      <c r="D703" s="111">
        <f>VLOOKUP(B703, 'Cello Net IO &amp; CMO MV % of NAV '!$A:$B, 2, 0)</f>
        <v>50.381131000000003</v>
      </c>
    </row>
    <row r="704" spans="2:4" x14ac:dyDescent="0.25">
      <c r="B704" s="106">
        <f>IF('Cello Net IO &amp; CMO MV % of NAV '!A617=0, "NA", 'Cello Net IO &amp; CMO MV % of NAV '!A617)</f>
        <v>41610</v>
      </c>
      <c r="C704" s="102">
        <f>VLOOKUP(B704, 'IOS OAS &amp; Universe Refi'!$L:$N, 3, 0)</f>
        <v>146.7724</v>
      </c>
      <c r="D704" s="111">
        <f>VLOOKUP(B704, 'Cello Net IO &amp; CMO MV % of NAV '!$A:$B, 2, 0)</f>
        <v>50.098744000000003</v>
      </c>
    </row>
    <row r="705" spans="2:4" x14ac:dyDescent="0.25">
      <c r="B705" s="106">
        <f>IF('Cello Net IO &amp; CMO MV % of NAV '!A618=0, "NA", 'Cello Net IO &amp; CMO MV % of NAV '!A618)</f>
        <v>41611</v>
      </c>
      <c r="C705" s="102">
        <f>VLOOKUP(B705, 'IOS OAS &amp; Universe Refi'!$L:$N, 3, 0)</f>
        <v>148.858093</v>
      </c>
      <c r="D705" s="111">
        <f>VLOOKUP(B705, 'Cello Net IO &amp; CMO MV % of NAV '!$A:$B, 2, 0)</f>
        <v>50.251460000000002</v>
      </c>
    </row>
    <row r="706" spans="2:4" x14ac:dyDescent="0.25">
      <c r="B706" s="106">
        <f>IF('Cello Net IO &amp; CMO MV % of NAV '!A619=0, "NA", 'Cello Net IO &amp; CMO MV % of NAV '!A619)</f>
        <v>41612</v>
      </c>
      <c r="C706" s="102">
        <f>VLOOKUP(B706, 'IOS OAS &amp; Universe Refi'!$L:$N, 3, 0)</f>
        <v>134.19790599999999</v>
      </c>
      <c r="D706" s="111">
        <f>VLOOKUP(B706, 'Cello Net IO &amp; CMO MV % of NAV '!$A:$B, 2, 0)</f>
        <v>50.700547999999998</v>
      </c>
    </row>
    <row r="707" spans="2:4" x14ac:dyDescent="0.25">
      <c r="B707" s="106">
        <f>IF('Cello Net IO &amp; CMO MV % of NAV '!A620=0, "NA", 'Cello Net IO &amp; CMO MV % of NAV '!A620)</f>
        <v>41613</v>
      </c>
      <c r="C707" s="102">
        <f>VLOOKUP(B707, 'IOS OAS &amp; Universe Refi'!$L:$N, 3, 0)</f>
        <v>130.290604</v>
      </c>
      <c r="D707" s="111">
        <f>VLOOKUP(B707, 'Cello Net IO &amp; CMO MV % of NAV '!$A:$B, 2, 0)</f>
        <v>51.337299000000002</v>
      </c>
    </row>
    <row r="708" spans="2:4" x14ac:dyDescent="0.25">
      <c r="B708" s="106">
        <f>IF('Cello Net IO &amp; CMO MV % of NAV '!A621=0, "NA", 'Cello Net IO &amp; CMO MV % of NAV '!A621)</f>
        <v>41614</v>
      </c>
      <c r="C708" s="102">
        <f>VLOOKUP(B708, 'IOS OAS &amp; Universe Refi'!$L:$N, 3, 0)</f>
        <v>129.48140000000001</v>
      </c>
      <c r="D708" s="111">
        <f>VLOOKUP(B708, 'Cello Net IO &amp; CMO MV % of NAV '!$A:$B, 2, 0)</f>
        <v>48.549647999999998</v>
      </c>
    </row>
    <row r="709" spans="2:4" x14ac:dyDescent="0.25">
      <c r="B709" s="106">
        <f>IF('Cello Net IO &amp; CMO MV % of NAV '!A622=0, "NA", 'Cello Net IO &amp; CMO MV % of NAV '!A622)</f>
        <v>41617</v>
      </c>
      <c r="C709" s="102">
        <f>VLOOKUP(B709, 'IOS OAS &amp; Universe Refi'!$L:$N, 3, 0)</f>
        <v>131.45500200000001</v>
      </c>
      <c r="D709" s="111">
        <f>VLOOKUP(B709, 'Cello Net IO &amp; CMO MV % of NAV '!$A:$B, 2, 0)</f>
        <v>48.355781</v>
      </c>
    </row>
    <row r="710" spans="2:4" x14ac:dyDescent="0.25">
      <c r="B710" s="106">
        <f>IF('Cello Net IO &amp; CMO MV % of NAV '!A623=0, "NA", 'Cello Net IO &amp; CMO MV % of NAV '!A623)</f>
        <v>41618</v>
      </c>
      <c r="C710" s="102">
        <f>VLOOKUP(B710, 'IOS OAS &amp; Universe Refi'!$L:$N, 3, 0)</f>
        <v>113.635597</v>
      </c>
      <c r="D710" s="111">
        <f>VLOOKUP(B710, 'Cello Net IO &amp; CMO MV % of NAV '!$A:$B, 2, 0)</f>
        <v>48.582273000000001</v>
      </c>
    </row>
    <row r="711" spans="2:4" x14ac:dyDescent="0.25">
      <c r="B711" s="106">
        <f>IF('Cello Net IO &amp; CMO MV % of NAV '!A624=0, "NA", 'Cello Net IO &amp; CMO MV % of NAV '!A624)</f>
        <v>41619</v>
      </c>
      <c r="C711" s="102">
        <f>VLOOKUP(B711, 'IOS OAS &amp; Universe Refi'!$L:$N, 3, 0)</f>
        <v>108.554298</v>
      </c>
      <c r="D711" s="111">
        <f>VLOOKUP(B711, 'Cello Net IO &amp; CMO MV % of NAV '!$A:$B, 2, 0)</f>
        <v>48.368968000000002</v>
      </c>
    </row>
    <row r="712" spans="2:4" x14ac:dyDescent="0.25">
      <c r="B712" s="106">
        <f>IF('Cello Net IO &amp; CMO MV % of NAV '!A625=0, "NA", 'Cello Net IO &amp; CMO MV % of NAV '!A625)</f>
        <v>41620</v>
      </c>
      <c r="C712" s="102">
        <f>VLOOKUP(B712, 'IOS OAS &amp; Universe Refi'!$L:$N, 3, 0)</f>
        <v>101.133003</v>
      </c>
      <c r="D712" s="111">
        <f>VLOOKUP(B712, 'Cello Net IO &amp; CMO MV % of NAV '!$A:$B, 2, 0)</f>
        <v>52.256067999999999</v>
      </c>
    </row>
    <row r="713" spans="2:4" x14ac:dyDescent="0.25">
      <c r="B713" s="106">
        <f>IF('Cello Net IO &amp; CMO MV % of NAV '!A626=0, "NA", 'Cello Net IO &amp; CMO MV % of NAV '!A626)</f>
        <v>41621</v>
      </c>
      <c r="C713" s="102">
        <f>VLOOKUP(B713, 'IOS OAS &amp; Universe Refi'!$L:$N, 3, 0)</f>
        <v>99.260101000000006</v>
      </c>
      <c r="D713" s="111">
        <f>VLOOKUP(B713, 'Cello Net IO &amp; CMO MV % of NAV '!$A:$B, 2, 0)</f>
        <v>54.009511000000003</v>
      </c>
    </row>
    <row r="714" spans="2:4" x14ac:dyDescent="0.25">
      <c r="B714" s="106">
        <f>IF('Cello Net IO &amp; CMO MV % of NAV '!A627=0, "NA", 'Cello Net IO &amp; CMO MV % of NAV '!A627)</f>
        <v>41624</v>
      </c>
      <c r="C714" s="102">
        <f>VLOOKUP(B714, 'IOS OAS &amp; Universe Refi'!$L:$N, 3, 0)</f>
        <v>102.64209700000001</v>
      </c>
      <c r="D714" s="111">
        <f>VLOOKUP(B714, 'Cello Net IO &amp; CMO MV % of NAV '!$A:$B, 2, 0)</f>
        <v>53.975915000000001</v>
      </c>
    </row>
    <row r="715" spans="2:4" x14ac:dyDescent="0.25">
      <c r="B715" s="106">
        <f>IF('Cello Net IO &amp; CMO MV % of NAV '!A628=0, "NA", 'Cello Net IO &amp; CMO MV % of NAV '!A628)</f>
        <v>41625</v>
      </c>
      <c r="C715" s="102">
        <f>VLOOKUP(B715, 'IOS OAS &amp; Universe Refi'!$L:$N, 3, 0)</f>
        <v>106.35549899999999</v>
      </c>
      <c r="D715" s="111">
        <f>VLOOKUP(B715, 'Cello Net IO &amp; CMO MV % of NAV '!$A:$B, 2, 0)</f>
        <v>53.493518000000002</v>
      </c>
    </row>
    <row r="716" spans="2:4" x14ac:dyDescent="0.25">
      <c r="B716" s="106">
        <f>IF('Cello Net IO &amp; CMO MV % of NAV '!A629=0, "NA", 'Cello Net IO &amp; CMO MV % of NAV '!A629)</f>
        <v>41626</v>
      </c>
      <c r="C716" s="102">
        <f>VLOOKUP(B716, 'IOS OAS &amp; Universe Refi'!$L:$N, 3, 0)</f>
        <v>103.123299</v>
      </c>
      <c r="D716" s="111">
        <f>VLOOKUP(B716, 'Cello Net IO &amp; CMO MV % of NAV '!$A:$B, 2, 0)</f>
        <v>53.464241000000001</v>
      </c>
    </row>
    <row r="717" spans="2:4" x14ac:dyDescent="0.25">
      <c r="B717" s="106">
        <f>IF('Cello Net IO &amp; CMO MV % of NAV '!A630=0, "NA", 'Cello Net IO &amp; CMO MV % of NAV '!A630)</f>
        <v>41627</v>
      </c>
      <c r="C717" s="102">
        <f>VLOOKUP(B717, 'IOS OAS &amp; Universe Refi'!$L:$N, 3, 0)</f>
        <v>88.593299999999999</v>
      </c>
      <c r="D717" s="111">
        <f>VLOOKUP(B717, 'Cello Net IO &amp; CMO MV % of NAV '!$A:$B, 2, 0)</f>
        <v>53.505420999999998</v>
      </c>
    </row>
    <row r="718" spans="2:4" x14ac:dyDescent="0.25">
      <c r="B718" s="106">
        <f>IF('Cello Net IO &amp; CMO MV % of NAV '!A631=0, "NA", 'Cello Net IO &amp; CMO MV % of NAV '!A631)</f>
        <v>41628</v>
      </c>
      <c r="C718" s="102">
        <f>VLOOKUP(B718, 'IOS OAS &amp; Universe Refi'!$L:$N, 3, 0)</f>
        <v>73.449698999999995</v>
      </c>
      <c r="D718" s="111">
        <f>VLOOKUP(B718, 'Cello Net IO &amp; CMO MV % of NAV '!$A:$B, 2, 0)</f>
        <v>53.034998999999999</v>
      </c>
    </row>
    <row r="719" spans="2:4" x14ac:dyDescent="0.25">
      <c r="B719" s="106">
        <f>IF('Cello Net IO &amp; CMO MV % of NAV '!A632=0, "NA", 'Cello Net IO &amp; CMO MV % of NAV '!A632)</f>
        <v>41631</v>
      </c>
      <c r="C719" s="102">
        <f>VLOOKUP(B719, 'IOS OAS &amp; Universe Refi'!$L:$N, 3, 0)</f>
        <v>101.38249999999999</v>
      </c>
      <c r="D719" s="111">
        <f>VLOOKUP(B719, 'Cello Net IO &amp; CMO MV % of NAV '!$A:$B, 2, 0)</f>
        <v>52.637850999999998</v>
      </c>
    </row>
    <row r="720" spans="2:4" x14ac:dyDescent="0.25">
      <c r="B720" s="106">
        <f>IF('Cello Net IO &amp; CMO MV % of NAV '!A633=0, "NA", 'Cello Net IO &amp; CMO MV % of NAV '!A633)</f>
        <v>41632</v>
      </c>
      <c r="C720" s="102">
        <f>VLOOKUP(B720, 'IOS OAS &amp; Universe Refi'!$L:$N, 3, 0)</f>
        <v>98.914597000000001</v>
      </c>
      <c r="D720" s="111">
        <f>VLOOKUP(B720, 'Cello Net IO &amp; CMO MV % of NAV '!$A:$B, 2, 0)</f>
        <v>53.223835000000001</v>
      </c>
    </row>
    <row r="721" spans="2:4" x14ac:dyDescent="0.25">
      <c r="B721" s="106">
        <f>IF('Cello Net IO &amp; CMO MV % of NAV '!A634=0, "NA", 'Cello Net IO &amp; CMO MV % of NAV '!A634)</f>
        <v>41634</v>
      </c>
      <c r="C721" s="102">
        <f>VLOOKUP(B721, 'IOS OAS &amp; Universe Refi'!$L:$N, 3, 0)</f>
        <v>100.028198</v>
      </c>
      <c r="D721" s="111">
        <f>VLOOKUP(B721, 'Cello Net IO &amp; CMO MV % of NAV '!$A:$B, 2, 0)</f>
        <v>52.261254000000001</v>
      </c>
    </row>
    <row r="722" spans="2:4" x14ac:dyDescent="0.25">
      <c r="B722" s="106">
        <f>IF('Cello Net IO &amp; CMO MV % of NAV '!A635=0, "NA", 'Cello Net IO &amp; CMO MV % of NAV '!A635)</f>
        <v>41635</v>
      </c>
      <c r="C722" s="102">
        <f>VLOOKUP(B722, 'IOS OAS &amp; Universe Refi'!$L:$N, 3, 0)</f>
        <v>101.147301</v>
      </c>
      <c r="D722" s="111">
        <f>VLOOKUP(B722, 'Cello Net IO &amp; CMO MV % of NAV '!$A:$B, 2, 0)</f>
        <v>52.145192999999999</v>
      </c>
    </row>
    <row r="723" spans="2:4" x14ac:dyDescent="0.25">
      <c r="B723" s="106">
        <f>IF('Cello Net IO &amp; CMO MV % of NAV '!A636=0, "NA", 'Cello Net IO &amp; CMO MV % of NAV '!A636)</f>
        <v>41638</v>
      </c>
      <c r="C723" s="102">
        <f>VLOOKUP(B723, 'IOS OAS &amp; Universe Refi'!$L:$N, 3, 0)</f>
        <v>102.30680099999999</v>
      </c>
      <c r="D723" s="111">
        <f>VLOOKUP(B723, 'Cello Net IO &amp; CMO MV % of NAV '!$A:$B, 2, 0)</f>
        <v>52.223820000000003</v>
      </c>
    </row>
    <row r="724" spans="2:4" x14ac:dyDescent="0.25">
      <c r="B724" s="106">
        <f>IF('Cello Net IO &amp; CMO MV % of NAV '!A637=0, "NA", 'Cello Net IO &amp; CMO MV % of NAV '!A637)</f>
        <v>41639</v>
      </c>
      <c r="C724" s="102">
        <f>VLOOKUP(B724, 'IOS OAS &amp; Universe Refi'!$L:$N, 3, 0)</f>
        <v>99.149803000000006</v>
      </c>
      <c r="D724" s="111">
        <f>VLOOKUP(B724, 'Cello Net IO &amp; CMO MV % of NAV '!$A:$B, 2, 0)</f>
        <v>52.416381000000001</v>
      </c>
    </row>
    <row r="725" spans="2:4" x14ac:dyDescent="0.25">
      <c r="B725" s="106">
        <f>IF('Cello Net IO &amp; CMO MV % of NAV '!A638=0, "NA", 'Cello Net IO &amp; CMO MV % of NAV '!A638)</f>
        <v>41641</v>
      </c>
      <c r="C725" s="102">
        <f>VLOOKUP(B725, 'IOS OAS &amp; Universe Refi'!$L:$N, 3, 0)</f>
        <v>148.41549699999999</v>
      </c>
      <c r="D725" s="111">
        <f>VLOOKUP(B725, 'Cello Net IO &amp; CMO MV % of NAV '!$A:$B, 2, 0)</f>
        <v>56.533535000000001</v>
      </c>
    </row>
    <row r="726" spans="2:4" x14ac:dyDescent="0.25">
      <c r="B726" s="106">
        <f>IF('Cello Net IO &amp; CMO MV % of NAV '!A639=0, "NA", 'Cello Net IO &amp; CMO MV % of NAV '!A639)</f>
        <v>41642</v>
      </c>
      <c r="C726" s="102">
        <f>VLOOKUP(B726, 'IOS OAS &amp; Universe Refi'!$L:$N, 3, 0)</f>
        <v>144.07179300000001</v>
      </c>
      <c r="D726" s="111">
        <f>VLOOKUP(B726, 'Cello Net IO &amp; CMO MV % of NAV '!$A:$B, 2, 0)</f>
        <v>56.444325999999997</v>
      </c>
    </row>
    <row r="727" spans="2:4" x14ac:dyDescent="0.25">
      <c r="B727" s="106">
        <f>IF('Cello Net IO &amp; CMO MV % of NAV '!A640=0, "NA", 'Cello Net IO &amp; CMO MV % of NAV '!A640)</f>
        <v>41645</v>
      </c>
      <c r="C727" s="102">
        <f>VLOOKUP(B727, 'IOS OAS &amp; Universe Refi'!$L:$N, 3, 0)</f>
        <v>156.65950000000001</v>
      </c>
      <c r="D727" s="111">
        <f>VLOOKUP(B727, 'Cello Net IO &amp; CMO MV % of NAV '!$A:$B, 2, 0)</f>
        <v>55.408236000000002</v>
      </c>
    </row>
    <row r="728" spans="2:4" x14ac:dyDescent="0.25">
      <c r="B728" s="106">
        <f>IF('Cello Net IO &amp; CMO MV % of NAV '!A641=0, "NA", 'Cello Net IO &amp; CMO MV % of NAV '!A641)</f>
        <v>41646</v>
      </c>
      <c r="C728" s="102">
        <f>VLOOKUP(B728, 'IOS OAS &amp; Universe Refi'!$L:$N, 3, 0)</f>
        <v>164.266098</v>
      </c>
      <c r="D728" s="111">
        <f>VLOOKUP(B728, 'Cello Net IO &amp; CMO MV % of NAV '!$A:$B, 2, 0)</f>
        <v>55.501009000000003</v>
      </c>
    </row>
    <row r="729" spans="2:4" x14ac:dyDescent="0.25">
      <c r="B729" s="106">
        <f>IF('Cello Net IO &amp; CMO MV % of NAV '!A642=0, "NA", 'Cello Net IO &amp; CMO MV % of NAV '!A642)</f>
        <v>41647</v>
      </c>
      <c r="C729" s="102">
        <f>VLOOKUP(B729, 'IOS OAS &amp; Universe Refi'!$L:$N, 3, 0)</f>
        <v>144.24839800000001</v>
      </c>
      <c r="D729" s="111">
        <f>VLOOKUP(B729, 'Cello Net IO &amp; CMO MV % of NAV '!$A:$B, 2, 0)</f>
        <v>56.073627999999999</v>
      </c>
    </row>
    <row r="730" spans="2:4" x14ac:dyDescent="0.25">
      <c r="B730" s="106">
        <f>IF('Cello Net IO &amp; CMO MV % of NAV '!A643=0, "NA", 'Cello Net IO &amp; CMO MV % of NAV '!A643)</f>
        <v>41648</v>
      </c>
      <c r="C730" s="102">
        <f>VLOOKUP(B730, 'IOS OAS &amp; Universe Refi'!$L:$N, 3, 0)</f>
        <v>144.87930299999999</v>
      </c>
      <c r="D730" s="111">
        <f>VLOOKUP(B730, 'Cello Net IO &amp; CMO MV % of NAV '!$A:$B, 2, 0)</f>
        <v>53.319037000000002</v>
      </c>
    </row>
    <row r="731" spans="2:4" x14ac:dyDescent="0.25">
      <c r="B731" s="106">
        <f>IF('Cello Net IO &amp; CMO MV % of NAV '!A644=0, "NA", 'Cello Net IO &amp; CMO MV % of NAV '!A644)</f>
        <v>41649</v>
      </c>
      <c r="C731" s="102">
        <f>VLOOKUP(B731, 'IOS OAS &amp; Universe Refi'!$L:$N, 3, 0)</f>
        <v>170.81379699999999</v>
      </c>
      <c r="D731" s="111">
        <f>VLOOKUP(B731, 'Cello Net IO &amp; CMO MV % of NAV '!$A:$B, 2, 0)</f>
        <v>53.149175</v>
      </c>
    </row>
    <row r="732" spans="2:4" x14ac:dyDescent="0.25">
      <c r="B732" s="106">
        <f>IF('Cello Net IO &amp; CMO MV % of NAV '!A645=0, "NA", 'Cello Net IO &amp; CMO MV % of NAV '!A645)</f>
        <v>41652</v>
      </c>
      <c r="C732" s="102">
        <f>VLOOKUP(B732, 'IOS OAS &amp; Universe Refi'!$L:$N, 3, 0)</f>
        <v>185.204193</v>
      </c>
      <c r="D732" s="111">
        <f>VLOOKUP(B732, 'Cello Net IO &amp; CMO MV % of NAV '!$A:$B, 2, 0)</f>
        <v>52.981791999999999</v>
      </c>
    </row>
    <row r="733" spans="2:4" x14ac:dyDescent="0.25">
      <c r="B733" s="106">
        <f>IF('Cello Net IO &amp; CMO MV % of NAV '!A646=0, "NA", 'Cello Net IO &amp; CMO MV % of NAV '!A646)</f>
        <v>41653</v>
      </c>
      <c r="C733" s="102">
        <f>VLOOKUP(B733, 'IOS OAS &amp; Universe Refi'!$L:$N, 3, 0)</f>
        <v>166.554901</v>
      </c>
      <c r="D733" s="111">
        <f>VLOOKUP(B733, 'Cello Net IO &amp; CMO MV % of NAV '!$A:$B, 2, 0)</f>
        <v>53.028435000000002</v>
      </c>
    </row>
    <row r="734" spans="2:4" x14ac:dyDescent="0.25">
      <c r="B734" s="106">
        <f>IF('Cello Net IO &amp; CMO MV % of NAV '!A647=0, "NA", 'Cello Net IO &amp; CMO MV % of NAV '!A647)</f>
        <v>41654</v>
      </c>
      <c r="C734" s="102">
        <f>VLOOKUP(B734, 'IOS OAS &amp; Universe Refi'!$L:$N, 3, 0)</f>
        <v>160.32299800000001</v>
      </c>
      <c r="D734" s="111">
        <f>VLOOKUP(B734, 'Cello Net IO &amp; CMO MV % of NAV '!$A:$B, 2, 0)</f>
        <v>52.862585000000003</v>
      </c>
    </row>
    <row r="735" spans="2:4" x14ac:dyDescent="0.25">
      <c r="B735" s="106">
        <f>IF('Cello Net IO &amp; CMO MV % of NAV '!A648=0, "NA", 'Cello Net IO &amp; CMO MV % of NAV '!A648)</f>
        <v>41655</v>
      </c>
      <c r="C735" s="102">
        <f>VLOOKUP(B735, 'IOS OAS &amp; Universe Refi'!$L:$N, 3, 0)</f>
        <v>175.641693</v>
      </c>
      <c r="D735" s="111">
        <f>VLOOKUP(B735, 'Cello Net IO &amp; CMO MV % of NAV '!$A:$B, 2, 0)</f>
        <v>52.814532</v>
      </c>
    </row>
    <row r="736" spans="2:4" x14ac:dyDescent="0.25">
      <c r="B736" s="106">
        <f>IF('Cello Net IO &amp; CMO MV % of NAV '!A649=0, "NA", 'Cello Net IO &amp; CMO MV % of NAV '!A649)</f>
        <v>41656</v>
      </c>
      <c r="C736" s="102">
        <f>VLOOKUP(B736, 'IOS OAS &amp; Universe Refi'!$L:$N, 3, 0)</f>
        <v>176.22110000000001</v>
      </c>
      <c r="D736" s="111">
        <f>VLOOKUP(B736, 'Cello Net IO &amp; CMO MV % of NAV '!$A:$B, 2, 0)</f>
        <v>52.739392000000002</v>
      </c>
    </row>
    <row r="737" spans="2:4" x14ac:dyDescent="0.25">
      <c r="B737" s="106">
        <f>IF('Cello Net IO &amp; CMO MV % of NAV '!A650=0, "NA", 'Cello Net IO &amp; CMO MV % of NAV '!A650)</f>
        <v>41660</v>
      </c>
      <c r="C737" s="102">
        <f>VLOOKUP(B737, 'IOS OAS &amp; Universe Refi'!$L:$N, 3, 0)</f>
        <v>178.003693</v>
      </c>
      <c r="D737" s="111">
        <f>VLOOKUP(B737, 'Cello Net IO &amp; CMO MV % of NAV '!$A:$B, 2, 0)</f>
        <v>52.692515</v>
      </c>
    </row>
    <row r="738" spans="2:4" x14ac:dyDescent="0.25">
      <c r="B738" s="106">
        <f>IF('Cello Net IO &amp; CMO MV % of NAV '!A651=0, "NA", 'Cello Net IO &amp; CMO MV % of NAV '!A651)</f>
        <v>41661</v>
      </c>
      <c r="C738" s="102">
        <f>VLOOKUP(B738, 'IOS OAS &amp; Universe Refi'!$L:$N, 3, 0)</f>
        <v>155.98919699999999</v>
      </c>
      <c r="D738" s="111">
        <f>VLOOKUP(B738, 'Cello Net IO &amp; CMO MV % of NAV '!$A:$B, 2, 0)</f>
        <v>53.058459999999997</v>
      </c>
    </row>
    <row r="739" spans="2:4" x14ac:dyDescent="0.25">
      <c r="B739" s="106">
        <f>IF('Cello Net IO &amp; CMO MV % of NAV '!A652=0, "NA", 'Cello Net IO &amp; CMO MV % of NAV '!A652)</f>
        <v>41662</v>
      </c>
      <c r="C739" s="102">
        <f>VLOOKUP(B739, 'IOS OAS &amp; Universe Refi'!$L:$N, 3, 0)</f>
        <v>163.890503</v>
      </c>
      <c r="D739" s="111">
        <f>VLOOKUP(B739, 'Cello Net IO &amp; CMO MV % of NAV '!$A:$B, 2, 0)</f>
        <v>53.395498000000003</v>
      </c>
    </row>
    <row r="740" spans="2:4" x14ac:dyDescent="0.25">
      <c r="B740" s="106">
        <f>IF('Cello Net IO &amp; CMO MV % of NAV '!A653=0, "NA", 'Cello Net IO &amp; CMO MV % of NAV '!A653)</f>
        <v>41663</v>
      </c>
      <c r="C740" s="102">
        <f>VLOOKUP(B740, 'IOS OAS &amp; Universe Refi'!$L:$N, 3, 0)</f>
        <v>177.78770399999999</v>
      </c>
      <c r="D740" s="111">
        <f>VLOOKUP(B740, 'Cello Net IO &amp; CMO MV % of NAV '!$A:$B, 2, 0)</f>
        <v>53.167281000000003</v>
      </c>
    </row>
    <row r="741" spans="2:4" x14ac:dyDescent="0.25">
      <c r="B741" s="106">
        <f>IF('Cello Net IO &amp; CMO MV % of NAV '!A654=0, "NA", 'Cello Net IO &amp; CMO MV % of NAV '!A654)</f>
        <v>41666</v>
      </c>
      <c r="C741" s="102">
        <f>VLOOKUP(B741, 'IOS OAS &amp; Universe Refi'!$L:$N, 3, 0)</f>
        <v>168.842499</v>
      </c>
      <c r="D741" s="111">
        <f>VLOOKUP(B741, 'Cello Net IO &amp; CMO MV % of NAV '!$A:$B, 2, 0)</f>
        <v>53.447501000000003</v>
      </c>
    </row>
    <row r="742" spans="2:4" x14ac:dyDescent="0.25">
      <c r="B742" s="106">
        <f>IF('Cello Net IO &amp; CMO MV % of NAV '!A655=0, "NA", 'Cello Net IO &amp; CMO MV % of NAV '!A655)</f>
        <v>41667</v>
      </c>
      <c r="C742" s="102">
        <f>VLOOKUP(B742, 'IOS OAS &amp; Universe Refi'!$L:$N, 3, 0)</f>
        <v>170.744598</v>
      </c>
      <c r="D742" s="111">
        <f>VLOOKUP(B742, 'Cello Net IO &amp; CMO MV % of NAV '!$A:$B, 2, 0)</f>
        <v>52.665855999999998</v>
      </c>
    </row>
    <row r="743" spans="2:4" x14ac:dyDescent="0.25">
      <c r="B743" s="106">
        <f>IF('Cello Net IO &amp; CMO MV % of NAV '!A656=0, "NA", 'Cello Net IO &amp; CMO MV % of NAV '!A656)</f>
        <v>41668</v>
      </c>
      <c r="C743" s="102">
        <f>VLOOKUP(B743, 'IOS OAS &amp; Universe Refi'!$L:$N, 3, 0)</f>
        <v>185.529495</v>
      </c>
      <c r="D743" s="111">
        <f>VLOOKUP(B743, 'Cello Net IO &amp; CMO MV % of NAV '!$A:$B, 2, 0)</f>
        <v>52.498151</v>
      </c>
    </row>
    <row r="744" spans="2:4" x14ac:dyDescent="0.25">
      <c r="B744" s="106">
        <f>IF('Cello Net IO &amp; CMO MV % of NAV '!A657=0, "NA", 'Cello Net IO &amp; CMO MV % of NAV '!A657)</f>
        <v>41669</v>
      </c>
      <c r="C744" s="102">
        <f>VLOOKUP(B744, 'IOS OAS &amp; Universe Refi'!$L:$N, 3, 0)</f>
        <v>183.409302</v>
      </c>
      <c r="D744" s="111">
        <f>VLOOKUP(B744, 'Cello Net IO &amp; CMO MV % of NAV '!$A:$B, 2, 0)</f>
        <v>52.219152999999999</v>
      </c>
    </row>
    <row r="745" spans="2:4" x14ac:dyDescent="0.25">
      <c r="B745" s="106">
        <f>IF('Cello Net IO &amp; CMO MV % of NAV '!A658=0, "NA", 'Cello Net IO &amp; CMO MV % of NAV '!A658)</f>
        <v>41670</v>
      </c>
      <c r="C745" s="102">
        <f>VLOOKUP(B745, 'IOS OAS &amp; Universe Refi'!$L:$N, 3, 0)</f>
        <v>201.06680299999999</v>
      </c>
      <c r="D745" s="111">
        <f>VLOOKUP(B745, 'Cello Net IO &amp; CMO MV % of NAV '!$A:$B, 2, 0)</f>
        <v>52.092371999999997</v>
      </c>
    </row>
    <row r="746" spans="2:4" x14ac:dyDescent="0.25">
      <c r="B746" s="106">
        <f>IF('Cello Net IO &amp; CMO MV % of NAV '!A659=0, "NA", 'Cello Net IO &amp; CMO MV % of NAV '!A659)</f>
        <v>41673</v>
      </c>
      <c r="C746" s="102">
        <f>VLOOKUP(B746, 'IOS OAS &amp; Universe Refi'!$L:$N, 3, 0)</f>
        <v>231.657104</v>
      </c>
      <c r="D746" s="111">
        <f>VLOOKUP(B746, 'Cello Net IO &amp; CMO MV % of NAV '!$A:$B, 2, 0)</f>
        <v>51.744028</v>
      </c>
    </row>
    <row r="747" spans="2:4" x14ac:dyDescent="0.25">
      <c r="B747" s="106">
        <f>IF('Cello Net IO &amp; CMO MV % of NAV '!A660=0, "NA", 'Cello Net IO &amp; CMO MV % of NAV '!A660)</f>
        <v>41674</v>
      </c>
      <c r="C747" s="102">
        <f>VLOOKUP(B747, 'IOS OAS &amp; Universe Refi'!$L:$N, 3, 0)</f>
        <v>223.265198</v>
      </c>
      <c r="D747" s="111">
        <f>VLOOKUP(B747, 'Cello Net IO &amp; CMO MV % of NAV '!$A:$B, 2, 0)</f>
        <v>51.711184000000003</v>
      </c>
    </row>
    <row r="748" spans="2:4" x14ac:dyDescent="0.25">
      <c r="B748" s="106">
        <f>IF('Cello Net IO &amp; CMO MV % of NAV '!A661=0, "NA", 'Cello Net IO &amp; CMO MV % of NAV '!A661)</f>
        <v>41675</v>
      </c>
      <c r="C748" s="102">
        <f>VLOOKUP(B748, 'IOS OAS &amp; Universe Refi'!$L:$N, 3, 0)</f>
        <v>212.134705</v>
      </c>
      <c r="D748" s="111">
        <f>VLOOKUP(B748, 'Cello Net IO &amp; CMO MV % of NAV '!$A:$B, 2, 0)</f>
        <v>51.890960999999997</v>
      </c>
    </row>
    <row r="749" spans="2:4" x14ac:dyDescent="0.25">
      <c r="B749" s="106">
        <f>IF('Cello Net IO &amp; CMO MV % of NAV '!A662=0, "NA", 'Cello Net IO &amp; CMO MV % of NAV '!A662)</f>
        <v>41676</v>
      </c>
      <c r="C749" s="102">
        <f>VLOOKUP(B749, 'IOS OAS &amp; Universe Refi'!$L:$N, 3, 0)</f>
        <v>199.070099</v>
      </c>
      <c r="D749" s="111">
        <f>VLOOKUP(B749, 'Cello Net IO &amp; CMO MV % of NAV '!$A:$B, 2, 0)</f>
        <v>51.883679999999998</v>
      </c>
    </row>
    <row r="750" spans="2:4" x14ac:dyDescent="0.25">
      <c r="B750" s="106">
        <f>IF('Cello Net IO &amp; CMO MV % of NAV '!A663=0, "NA", 'Cello Net IO &amp; CMO MV % of NAV '!A663)</f>
        <v>41677</v>
      </c>
      <c r="C750" s="102">
        <f>VLOOKUP(B750, 'IOS OAS &amp; Universe Refi'!$L:$N, 3, 0)</f>
        <v>185.89840699999999</v>
      </c>
      <c r="D750" s="111">
        <f>VLOOKUP(B750, 'Cello Net IO &amp; CMO MV % of NAV '!$A:$B, 2, 0)</f>
        <v>52.377161000000001</v>
      </c>
    </row>
    <row r="751" spans="2:4" x14ac:dyDescent="0.25">
      <c r="B751" s="106">
        <f>IF('Cello Net IO &amp; CMO MV % of NAV '!A664=0, "NA", 'Cello Net IO &amp; CMO MV % of NAV '!A664)</f>
        <v>41680</v>
      </c>
      <c r="C751" s="102">
        <f>VLOOKUP(B751, 'IOS OAS &amp; Universe Refi'!$L:$N, 3, 0)</f>
        <v>186.22120699999999</v>
      </c>
      <c r="D751" s="111">
        <f>VLOOKUP(B751, 'Cello Net IO &amp; CMO MV % of NAV '!$A:$B, 2, 0)</f>
        <v>52.365839999999999</v>
      </c>
    </row>
    <row r="752" spans="2:4" x14ac:dyDescent="0.25">
      <c r="B752" s="106">
        <f>IF('Cello Net IO &amp; CMO MV % of NAV '!A665=0, "NA", 'Cello Net IO &amp; CMO MV % of NAV '!A665)</f>
        <v>41681</v>
      </c>
      <c r="C752" s="102">
        <f>VLOOKUP(B752, 'IOS OAS &amp; Universe Refi'!$L:$N, 3, 0)</f>
        <v>178.19700599999999</v>
      </c>
      <c r="D752" s="111">
        <f>VLOOKUP(B752, 'Cello Net IO &amp; CMO MV % of NAV '!$A:$B, 2, 0)</f>
        <v>52.057139999999997</v>
      </c>
    </row>
    <row r="753" spans="2:4" x14ac:dyDescent="0.25">
      <c r="B753" s="106">
        <f>IF('Cello Net IO &amp; CMO MV % of NAV '!A666=0, "NA", 'Cello Net IO &amp; CMO MV % of NAV '!A666)</f>
        <v>41682</v>
      </c>
      <c r="C753" s="102">
        <f>VLOOKUP(B753, 'IOS OAS &amp; Universe Refi'!$L:$N, 3, 0)</f>
        <v>152.1353</v>
      </c>
      <c r="D753" s="111">
        <f>VLOOKUP(B753, 'Cello Net IO &amp; CMO MV % of NAV '!$A:$B, 2, 0)</f>
        <v>52.639864000000003</v>
      </c>
    </row>
    <row r="754" spans="2:4" x14ac:dyDescent="0.25">
      <c r="B754" s="106">
        <f>IF('Cello Net IO &amp; CMO MV % of NAV '!A667=0, "NA", 'Cello Net IO &amp; CMO MV % of NAV '!A667)</f>
        <v>41683</v>
      </c>
      <c r="C754" s="102">
        <f>VLOOKUP(B754, 'IOS OAS &amp; Universe Refi'!$L:$N, 3, 0)</f>
        <v>170.33059700000001</v>
      </c>
      <c r="D754" s="111">
        <f>VLOOKUP(B754, 'Cello Net IO &amp; CMO MV % of NAV '!$A:$B, 2, 0)</f>
        <v>52.603679999999997</v>
      </c>
    </row>
    <row r="755" spans="2:4" x14ac:dyDescent="0.25">
      <c r="B755" s="106">
        <f>IF('Cello Net IO &amp; CMO MV % of NAV '!A668=0, "NA", 'Cello Net IO &amp; CMO MV % of NAV '!A668)</f>
        <v>41684</v>
      </c>
      <c r="C755" s="102">
        <f>VLOOKUP(B755, 'IOS OAS &amp; Universe Refi'!$L:$N, 3, 0)</f>
        <v>166.87579299999999</v>
      </c>
      <c r="D755" s="111">
        <f>VLOOKUP(B755, 'Cello Net IO &amp; CMO MV % of NAV '!$A:$B, 2, 0)</f>
        <v>52.738160000000001</v>
      </c>
    </row>
    <row r="756" spans="2:4" x14ac:dyDescent="0.25">
      <c r="B756" s="106">
        <f>IF('Cello Net IO &amp; CMO MV % of NAV '!A669=0, "NA", 'Cello Net IO &amp; CMO MV % of NAV '!A669)</f>
        <v>41688</v>
      </c>
      <c r="C756" s="102">
        <f>VLOOKUP(B756, 'IOS OAS &amp; Universe Refi'!$L:$N, 3, 0)</f>
        <v>174.818893</v>
      </c>
      <c r="D756" s="111">
        <f>VLOOKUP(B756, 'Cello Net IO &amp; CMO MV % of NAV '!$A:$B, 2, 0)</f>
        <v>52.676257</v>
      </c>
    </row>
    <row r="757" spans="2:4" x14ac:dyDescent="0.25">
      <c r="B757" s="106">
        <f>IF('Cello Net IO &amp; CMO MV % of NAV '!A670=0, "NA", 'Cello Net IO &amp; CMO MV % of NAV '!A670)</f>
        <v>41689</v>
      </c>
      <c r="C757" s="102">
        <f>VLOOKUP(B757, 'IOS OAS &amp; Universe Refi'!$L:$N, 3, 0)</f>
        <v>169.372894</v>
      </c>
      <c r="D757" s="111">
        <f>VLOOKUP(B757, 'Cello Net IO &amp; CMO MV % of NAV '!$A:$B, 2, 0)</f>
        <v>52.745148999999998</v>
      </c>
    </row>
    <row r="758" spans="2:4" x14ac:dyDescent="0.25">
      <c r="B758" s="106">
        <f>IF('Cello Net IO &amp; CMO MV % of NAV '!A671=0, "NA", 'Cello Net IO &amp; CMO MV % of NAV '!A671)</f>
        <v>41690</v>
      </c>
      <c r="C758" s="102">
        <f>VLOOKUP(B758, 'IOS OAS &amp; Universe Refi'!$L:$N, 3, 0)</f>
        <v>165.599197</v>
      </c>
      <c r="D758" s="111">
        <f>VLOOKUP(B758, 'Cello Net IO &amp; CMO MV % of NAV '!$A:$B, 2, 0)</f>
        <v>52.743105999999997</v>
      </c>
    </row>
    <row r="759" spans="2:4" x14ac:dyDescent="0.25">
      <c r="B759" s="106">
        <f>IF('Cello Net IO &amp; CMO MV % of NAV '!A672=0, "NA", 'Cello Net IO &amp; CMO MV % of NAV '!A672)</f>
        <v>41691</v>
      </c>
      <c r="C759" s="102">
        <f>VLOOKUP(B759, 'IOS OAS &amp; Universe Refi'!$L:$N, 3, 0)</f>
        <v>167.013306</v>
      </c>
      <c r="D759" s="111">
        <f>VLOOKUP(B759, 'Cello Net IO &amp; CMO MV % of NAV '!$A:$B, 2, 0)</f>
        <v>52.721632999999997</v>
      </c>
    </row>
    <row r="760" spans="2:4" x14ac:dyDescent="0.25">
      <c r="B760" s="106">
        <f>IF('Cello Net IO &amp; CMO MV % of NAV '!A673=0, "NA", 'Cello Net IO &amp; CMO MV % of NAV '!A673)</f>
        <v>41694</v>
      </c>
      <c r="C760" s="102">
        <f>VLOOKUP(B760, 'IOS OAS &amp; Universe Refi'!$L:$N, 3, 0)</f>
        <v>168.19639599999999</v>
      </c>
      <c r="D760" s="111">
        <f>VLOOKUP(B760, 'Cello Net IO &amp; CMO MV % of NAV '!$A:$B, 2, 0)</f>
        <v>50.896503000000003</v>
      </c>
    </row>
    <row r="761" spans="2:4" x14ac:dyDescent="0.25">
      <c r="B761" s="106">
        <f>IF('Cello Net IO &amp; CMO MV % of NAV '!A674=0, "NA", 'Cello Net IO &amp; CMO MV % of NAV '!A674)</f>
        <v>41695</v>
      </c>
      <c r="C761" s="102">
        <f>VLOOKUP(B761, 'IOS OAS &amp; Universe Refi'!$L:$N, 3, 0)</f>
        <v>179.68130500000001</v>
      </c>
      <c r="D761" s="111">
        <f>VLOOKUP(B761, 'Cello Net IO &amp; CMO MV % of NAV '!$A:$B, 2, 0)</f>
        <v>51.529214000000003</v>
      </c>
    </row>
    <row r="762" spans="2:4" x14ac:dyDescent="0.25">
      <c r="B762" s="106">
        <f>IF('Cello Net IO &amp; CMO MV % of NAV '!A675=0, "NA", 'Cello Net IO &amp; CMO MV % of NAV '!A675)</f>
        <v>41696</v>
      </c>
      <c r="C762" s="102">
        <f>VLOOKUP(B762, 'IOS OAS &amp; Universe Refi'!$L:$N, 3, 0)</f>
        <v>183.130402</v>
      </c>
      <c r="D762" s="111">
        <f>VLOOKUP(B762, 'Cello Net IO &amp; CMO MV % of NAV '!$A:$B, 2, 0)</f>
        <v>51.598103999999999</v>
      </c>
    </row>
    <row r="763" spans="2:4" x14ac:dyDescent="0.25">
      <c r="B763" s="106">
        <f>IF('Cello Net IO &amp; CMO MV % of NAV '!A676=0, "NA", 'Cello Net IO &amp; CMO MV % of NAV '!A676)</f>
        <v>41697</v>
      </c>
      <c r="C763" s="102">
        <f>VLOOKUP(B763, 'IOS OAS &amp; Universe Refi'!$L:$N, 3, 0)</f>
        <v>185.023605</v>
      </c>
      <c r="D763" s="111">
        <f>VLOOKUP(B763, 'Cello Net IO &amp; CMO MV % of NAV '!$A:$B, 2, 0)</f>
        <v>47.118907</v>
      </c>
    </row>
    <row r="764" spans="2:4" x14ac:dyDescent="0.25">
      <c r="B764" s="106">
        <f>IF('Cello Net IO &amp; CMO MV % of NAV '!A677=0, "NA", 'Cello Net IO &amp; CMO MV % of NAV '!A677)</f>
        <v>41698</v>
      </c>
      <c r="C764" s="102">
        <f>VLOOKUP(B764, 'IOS OAS &amp; Universe Refi'!$L:$N, 3, 0)</f>
        <v>172.246094</v>
      </c>
      <c r="D764" s="111">
        <f>VLOOKUP(B764, 'Cello Net IO &amp; CMO MV % of NAV '!$A:$B, 2, 0)</f>
        <v>46.909489999999998</v>
      </c>
    </row>
    <row r="765" spans="2:4" x14ac:dyDescent="0.25">
      <c r="B765" s="106">
        <f>IF('Cello Net IO &amp; CMO MV % of NAV '!A678=0, "NA", 'Cello Net IO &amp; CMO MV % of NAV '!A678)</f>
        <v>41701</v>
      </c>
      <c r="C765" s="102">
        <f>VLOOKUP(B765, 'IOS OAS &amp; Universe Refi'!$L:$N, 3, 0)</f>
        <v>181.33389299999999</v>
      </c>
      <c r="D765" s="111">
        <f>VLOOKUP(B765, 'Cello Net IO &amp; CMO MV % of NAV '!$A:$B, 2, 0)</f>
        <v>46.982404000000002</v>
      </c>
    </row>
    <row r="766" spans="2:4" x14ac:dyDescent="0.25">
      <c r="B766" s="106">
        <f>IF('Cello Net IO &amp; CMO MV % of NAV '!A679=0, "NA", 'Cello Net IO &amp; CMO MV % of NAV '!A679)</f>
        <v>41702</v>
      </c>
      <c r="C766" s="102">
        <f>VLOOKUP(B766, 'IOS OAS &amp; Universe Refi'!$L:$N, 3, 0)</f>
        <v>160.95370500000001</v>
      </c>
      <c r="D766" s="111">
        <f>VLOOKUP(B766, 'Cello Net IO &amp; CMO MV % of NAV '!$A:$B, 2, 0)</f>
        <v>47.337933999999997</v>
      </c>
    </row>
    <row r="767" spans="2:4" x14ac:dyDescent="0.25">
      <c r="B767" s="106">
        <f>IF('Cello Net IO &amp; CMO MV % of NAV '!A680=0, "NA", 'Cello Net IO &amp; CMO MV % of NAV '!A680)</f>
        <v>41703</v>
      </c>
      <c r="C767" s="102">
        <f>VLOOKUP(B767, 'IOS OAS &amp; Universe Refi'!$L:$N, 3, 0)</f>
        <v>158.94639599999999</v>
      </c>
      <c r="D767" s="111">
        <f>VLOOKUP(B767, 'Cello Net IO &amp; CMO MV % of NAV '!$A:$B, 2, 0)</f>
        <v>47.354891000000002</v>
      </c>
    </row>
    <row r="768" spans="2:4" x14ac:dyDescent="0.25">
      <c r="B768" s="106">
        <f>IF('Cello Net IO &amp; CMO MV % of NAV '!A681=0, "NA", 'Cello Net IO &amp; CMO MV % of NAV '!A681)</f>
        <v>41704</v>
      </c>
      <c r="C768" s="102">
        <f>VLOOKUP(B768, 'IOS OAS &amp; Universe Refi'!$L:$N, 3, 0)</f>
        <v>148.15559400000001</v>
      </c>
      <c r="D768" s="111">
        <f>VLOOKUP(B768, 'Cello Net IO &amp; CMO MV % of NAV '!$A:$B, 2, 0)</f>
        <v>48.481968999999999</v>
      </c>
    </row>
    <row r="769" spans="2:4" x14ac:dyDescent="0.25">
      <c r="B769" s="106">
        <f>IF('Cello Net IO &amp; CMO MV % of NAV '!A682=0, "NA", 'Cello Net IO &amp; CMO MV % of NAV '!A682)</f>
        <v>41705</v>
      </c>
      <c r="C769" s="102">
        <f>VLOOKUP(B769, 'IOS OAS &amp; Universe Refi'!$L:$N, 3, 0)</f>
        <v>126.5989</v>
      </c>
      <c r="D769" s="111">
        <f>VLOOKUP(B769, 'Cello Net IO &amp; CMO MV % of NAV '!$A:$B, 2, 0)</f>
        <v>48.204934000000002</v>
      </c>
    </row>
    <row r="770" spans="2:4" x14ac:dyDescent="0.25">
      <c r="B770" s="106">
        <f>IF('Cello Net IO &amp; CMO MV % of NAV '!A683=0, "NA", 'Cello Net IO &amp; CMO MV % of NAV '!A683)</f>
        <v>41708</v>
      </c>
      <c r="C770" s="102">
        <f>VLOOKUP(B770, 'IOS OAS &amp; Universe Refi'!$L:$N, 3, 0)</f>
        <v>127.758301</v>
      </c>
      <c r="D770" s="111">
        <f>VLOOKUP(B770, 'Cello Net IO &amp; CMO MV % of NAV '!$A:$B, 2, 0)</f>
        <v>47.918309000000001</v>
      </c>
    </row>
    <row r="771" spans="2:4" x14ac:dyDescent="0.25">
      <c r="B771" s="106">
        <f>IF('Cello Net IO &amp; CMO MV % of NAV '!A684=0, "NA", 'Cello Net IO &amp; CMO MV % of NAV '!A684)</f>
        <v>41709</v>
      </c>
      <c r="C771" s="102">
        <f>VLOOKUP(B771, 'IOS OAS &amp; Universe Refi'!$L:$N, 3, 0)</f>
        <v>133.98249799999999</v>
      </c>
      <c r="D771" s="111">
        <f>VLOOKUP(B771, 'Cello Net IO &amp; CMO MV % of NAV '!$A:$B, 2, 0)</f>
        <v>47.746862</v>
      </c>
    </row>
    <row r="772" spans="2:4" x14ac:dyDescent="0.25">
      <c r="B772" s="106">
        <f>IF('Cello Net IO &amp; CMO MV % of NAV '!A685=0, "NA", 'Cello Net IO &amp; CMO MV % of NAV '!A685)</f>
        <v>41710</v>
      </c>
      <c r="C772" s="102">
        <f>VLOOKUP(B772, 'IOS OAS &amp; Universe Refi'!$L:$N, 3, 0)</f>
        <v>141.444107</v>
      </c>
      <c r="D772" s="111">
        <f>VLOOKUP(B772, 'Cello Net IO &amp; CMO MV % of NAV '!$A:$B, 2, 0)</f>
        <v>47.748506999999996</v>
      </c>
    </row>
    <row r="773" spans="2:4" x14ac:dyDescent="0.25">
      <c r="B773" s="106">
        <f>IF('Cello Net IO &amp; CMO MV % of NAV '!A686=0, "NA", 'Cello Net IO &amp; CMO MV % of NAV '!A686)</f>
        <v>41711</v>
      </c>
      <c r="C773" s="102">
        <f>VLOOKUP(B773, 'IOS OAS &amp; Universe Refi'!$L:$N, 3, 0)</f>
        <v>160.327698</v>
      </c>
      <c r="D773" s="111">
        <f>VLOOKUP(B773, 'Cello Net IO &amp; CMO MV % of NAV '!$A:$B, 2, 0)</f>
        <v>47.451563</v>
      </c>
    </row>
    <row r="774" spans="2:4" x14ac:dyDescent="0.25">
      <c r="B774" s="106">
        <f>IF('Cello Net IO &amp; CMO MV % of NAV '!A687=0, "NA", 'Cello Net IO &amp; CMO MV % of NAV '!A687)</f>
        <v>41712</v>
      </c>
      <c r="C774" s="102">
        <f>VLOOKUP(B774, 'IOS OAS &amp; Universe Refi'!$L:$N, 3, 0)</f>
        <v>154.445404</v>
      </c>
      <c r="D774" s="111">
        <f>VLOOKUP(B774, 'Cello Net IO &amp; CMO MV % of NAV '!$A:$B, 2, 0)</f>
        <v>48.982194999999997</v>
      </c>
    </row>
    <row r="775" spans="2:4" x14ac:dyDescent="0.25">
      <c r="B775" s="106">
        <f>IF('Cello Net IO &amp; CMO MV % of NAV '!A688=0, "NA", 'Cello Net IO &amp; CMO MV % of NAV '!A688)</f>
        <v>41715</v>
      </c>
      <c r="C775" s="102">
        <f>VLOOKUP(B775, 'IOS OAS &amp; Universe Refi'!$L:$N, 3, 0)</f>
        <v>144.138397</v>
      </c>
      <c r="D775" s="111">
        <f>VLOOKUP(B775, 'Cello Net IO &amp; CMO MV % of NAV '!$A:$B, 2, 0)</f>
        <v>48.919355000000003</v>
      </c>
    </row>
    <row r="776" spans="2:4" x14ac:dyDescent="0.25">
      <c r="B776" s="106">
        <f>IF('Cello Net IO &amp; CMO MV % of NAV '!A689=0, "NA", 'Cello Net IO &amp; CMO MV % of NAV '!A689)</f>
        <v>41716</v>
      </c>
      <c r="C776" s="102">
        <f>VLOOKUP(B776, 'IOS OAS &amp; Universe Refi'!$L:$N, 3, 0)</f>
        <v>149.160202</v>
      </c>
      <c r="D776" s="111">
        <f>VLOOKUP(B776, 'Cello Net IO &amp; CMO MV % of NAV '!$A:$B, 2, 0)</f>
        <v>48.822704999999999</v>
      </c>
    </row>
    <row r="777" spans="2:4" x14ac:dyDescent="0.25">
      <c r="B777" s="106">
        <f>IF('Cello Net IO &amp; CMO MV % of NAV '!A690=0, "NA", 'Cello Net IO &amp; CMO MV % of NAV '!A690)</f>
        <v>41717</v>
      </c>
      <c r="C777" s="102">
        <f>VLOOKUP(B777, 'IOS OAS &amp; Universe Refi'!$L:$N, 3, 0)</f>
        <v>112.370499</v>
      </c>
      <c r="D777" s="111">
        <f>VLOOKUP(B777, 'Cello Net IO &amp; CMO MV % of NAV '!$A:$B, 2, 0)</f>
        <v>49.138879000000003</v>
      </c>
    </row>
    <row r="778" spans="2:4" x14ac:dyDescent="0.25">
      <c r="B778" s="106">
        <f>IF('Cello Net IO &amp; CMO MV % of NAV '!A691=0, "NA", 'Cello Net IO &amp; CMO MV % of NAV '!A691)</f>
        <v>41718</v>
      </c>
      <c r="C778" s="102">
        <f>VLOOKUP(B778, 'IOS OAS &amp; Universe Refi'!$L:$N, 3, 0)</f>
        <v>113.492699</v>
      </c>
      <c r="D778" s="111">
        <f>VLOOKUP(B778, 'Cello Net IO &amp; CMO MV % of NAV '!$A:$B, 2, 0)</f>
        <v>49.136457</v>
      </c>
    </row>
    <row r="779" spans="2:4" x14ac:dyDescent="0.25">
      <c r="B779" s="106">
        <f>IF('Cello Net IO &amp; CMO MV % of NAV '!A692=0, "NA", 'Cello Net IO &amp; CMO MV % of NAV '!A692)</f>
        <v>41719</v>
      </c>
      <c r="C779" s="102">
        <f>VLOOKUP(B779, 'IOS OAS &amp; Universe Refi'!$L:$N, 3, 0)</f>
        <v>119.095901</v>
      </c>
      <c r="D779" s="111">
        <f>VLOOKUP(B779, 'Cello Net IO &amp; CMO MV % of NAV '!$A:$B, 2, 0)</f>
        <v>49.065589000000003</v>
      </c>
    </row>
    <row r="780" spans="2:4" x14ac:dyDescent="0.25">
      <c r="B780" s="106">
        <f>IF('Cello Net IO &amp; CMO MV % of NAV '!A693=0, "NA", 'Cello Net IO &amp; CMO MV % of NAV '!A693)</f>
        <v>41722</v>
      </c>
      <c r="C780" s="102">
        <f>VLOOKUP(B780, 'IOS OAS &amp; Universe Refi'!$L:$N, 3, 0)</f>
        <v>115.954498</v>
      </c>
      <c r="D780" s="111">
        <f>VLOOKUP(B780, 'Cello Net IO &amp; CMO MV % of NAV '!$A:$B, 2, 0)</f>
        <v>49.027346999999999</v>
      </c>
    </row>
    <row r="781" spans="2:4" x14ac:dyDescent="0.25">
      <c r="B781" s="106">
        <f>IF('Cello Net IO &amp; CMO MV % of NAV '!A694=0, "NA", 'Cello Net IO &amp; CMO MV % of NAV '!A694)</f>
        <v>41723</v>
      </c>
      <c r="C781" s="102">
        <f>VLOOKUP(B781, 'IOS OAS &amp; Universe Refi'!$L:$N, 3, 0)</f>
        <v>117.04679899999999</v>
      </c>
      <c r="D781" s="111">
        <f>VLOOKUP(B781, 'Cello Net IO &amp; CMO MV % of NAV '!$A:$B, 2, 0)</f>
        <v>49.117635999999997</v>
      </c>
    </row>
    <row r="782" spans="2:4" x14ac:dyDescent="0.25">
      <c r="B782" s="106">
        <f>IF('Cello Net IO &amp; CMO MV % of NAV '!A695=0, "NA", 'Cello Net IO &amp; CMO MV % of NAV '!A695)</f>
        <v>41724</v>
      </c>
      <c r="C782" s="102">
        <f>VLOOKUP(B782, 'IOS OAS &amp; Universe Refi'!$L:$N, 3, 0)</f>
        <v>128.91890000000001</v>
      </c>
      <c r="D782" s="111">
        <f>VLOOKUP(B782, 'Cello Net IO &amp; CMO MV % of NAV '!$A:$B, 2, 0)</f>
        <v>48.160637000000001</v>
      </c>
    </row>
    <row r="783" spans="2:4" x14ac:dyDescent="0.25">
      <c r="B783" s="106">
        <f>IF('Cello Net IO &amp; CMO MV % of NAV '!A696=0, "NA", 'Cello Net IO &amp; CMO MV % of NAV '!A696)</f>
        <v>41725</v>
      </c>
      <c r="C783" s="102">
        <f>VLOOKUP(B783, 'IOS OAS &amp; Universe Refi'!$L:$N, 3, 0)</f>
        <v>137.85189800000001</v>
      </c>
      <c r="D783" s="111">
        <f>VLOOKUP(B783, 'Cello Net IO &amp; CMO MV % of NAV '!$A:$B, 2, 0)</f>
        <v>48.099418</v>
      </c>
    </row>
    <row r="784" spans="2:4" x14ac:dyDescent="0.25">
      <c r="B784" s="106">
        <f>IF('Cello Net IO &amp; CMO MV % of NAV '!A697=0, "NA", 'Cello Net IO &amp; CMO MV % of NAV '!A697)</f>
        <v>41726</v>
      </c>
      <c r="C784" s="102">
        <f>VLOOKUP(B784, 'IOS OAS &amp; Universe Refi'!$L:$N, 3, 0)</f>
        <v>127.299797</v>
      </c>
      <c r="D784" s="111">
        <f>VLOOKUP(B784, 'Cello Net IO &amp; CMO MV % of NAV '!$A:$B, 2, 0)</f>
        <v>48.144905999999999</v>
      </c>
    </row>
    <row r="785" spans="2:4" x14ac:dyDescent="0.25">
      <c r="B785" s="106">
        <f>IF('Cello Net IO &amp; CMO MV % of NAV '!A698=0, "NA", 'Cello Net IO &amp; CMO MV % of NAV '!A698)</f>
        <v>41729</v>
      </c>
      <c r="C785" s="102">
        <f>VLOOKUP(B785, 'IOS OAS &amp; Universe Refi'!$L:$N, 3, 0)</f>
        <v>130.84669500000001</v>
      </c>
      <c r="D785" s="111">
        <f>VLOOKUP(B785, 'Cello Net IO &amp; CMO MV % of NAV '!$A:$B, 2, 0)</f>
        <v>47.847835000000003</v>
      </c>
    </row>
    <row r="786" spans="2:4" x14ac:dyDescent="0.25">
      <c r="B786" s="106">
        <f>IF('Cello Net IO &amp; CMO MV % of NAV '!A699=0, "NA", 'Cello Net IO &amp; CMO MV % of NAV '!A699)</f>
        <v>41730</v>
      </c>
      <c r="C786" s="102">
        <f>VLOOKUP(B786, 'IOS OAS &amp; Universe Refi'!$L:$N, 3, 0)</f>
        <v>125.02069899999999</v>
      </c>
      <c r="D786" s="111">
        <f>VLOOKUP(B786, 'Cello Net IO &amp; CMO MV % of NAV '!$A:$B, 2, 0)</f>
        <v>50.595534000000001</v>
      </c>
    </row>
    <row r="787" spans="2:4" x14ac:dyDescent="0.25">
      <c r="B787" s="106">
        <f>IF('Cello Net IO &amp; CMO MV % of NAV '!A700=0, "NA", 'Cello Net IO &amp; CMO MV % of NAV '!A700)</f>
        <v>41731</v>
      </c>
      <c r="C787" s="102">
        <f>VLOOKUP(B787, 'IOS OAS &amp; Universe Refi'!$L:$N, 3, 0)</f>
        <v>115.83200100000001</v>
      </c>
      <c r="D787" s="111">
        <f>VLOOKUP(B787, 'Cello Net IO &amp; CMO MV % of NAV '!$A:$B, 2, 0)</f>
        <v>50.895130999999999</v>
      </c>
    </row>
    <row r="788" spans="2:4" x14ac:dyDescent="0.25">
      <c r="B788" s="106">
        <f>IF('Cello Net IO &amp; CMO MV % of NAV '!A701=0, "NA", 'Cello Net IO &amp; CMO MV % of NAV '!A701)</f>
        <v>41732</v>
      </c>
      <c r="C788" s="102">
        <f>VLOOKUP(B788, 'IOS OAS &amp; Universe Refi'!$L:$N, 3, 0)</f>
        <v>119.153702</v>
      </c>
      <c r="D788" s="111">
        <f>VLOOKUP(B788, 'Cello Net IO &amp; CMO MV % of NAV '!$A:$B, 2, 0)</f>
        <v>50.793574</v>
      </c>
    </row>
    <row r="789" spans="2:4" x14ac:dyDescent="0.25">
      <c r="B789" s="106">
        <f>IF('Cello Net IO &amp; CMO MV % of NAV '!A702=0, "NA", 'Cello Net IO &amp; CMO MV % of NAV '!A702)</f>
        <v>41733</v>
      </c>
      <c r="C789" s="102">
        <f>VLOOKUP(B789, 'IOS OAS &amp; Universe Refi'!$L:$N, 3, 0)</f>
        <v>132.46760599999999</v>
      </c>
      <c r="D789" s="111">
        <f>VLOOKUP(B789, 'Cello Net IO &amp; CMO MV % of NAV '!$A:$B, 2, 0)</f>
        <v>50.471682999999999</v>
      </c>
    </row>
    <row r="790" spans="2:4" x14ac:dyDescent="0.25">
      <c r="B790" s="106">
        <f>IF('Cello Net IO &amp; CMO MV % of NAV '!A703=0, "NA", 'Cello Net IO &amp; CMO MV % of NAV '!A703)</f>
        <v>41736</v>
      </c>
      <c r="C790" s="102">
        <f>VLOOKUP(B790, 'IOS OAS &amp; Universe Refi'!$L:$N, 3, 0)</f>
        <v>140.68910199999999</v>
      </c>
      <c r="D790" s="111">
        <f>VLOOKUP(B790, 'Cello Net IO &amp; CMO MV % of NAV '!$A:$B, 2, 0)</f>
        <v>50.963334000000003</v>
      </c>
    </row>
    <row r="791" spans="2:4" x14ac:dyDescent="0.25">
      <c r="B791" s="106">
        <f>IF('Cello Net IO &amp; CMO MV % of NAV '!A704=0, "NA", 'Cello Net IO &amp; CMO MV % of NAV '!A704)</f>
        <v>41737</v>
      </c>
      <c r="C791" s="102">
        <f>VLOOKUP(B791, 'IOS OAS &amp; Universe Refi'!$L:$N, 3, 0)</f>
        <v>142.11779799999999</v>
      </c>
      <c r="D791" s="111">
        <f>VLOOKUP(B791, 'Cello Net IO &amp; CMO MV % of NAV '!$A:$B, 2, 0)</f>
        <v>50.920878000000002</v>
      </c>
    </row>
    <row r="792" spans="2:4" x14ac:dyDescent="0.25">
      <c r="B792" s="106">
        <f>IF('Cello Net IO &amp; CMO MV % of NAV '!A705=0, "NA", 'Cello Net IO &amp; CMO MV % of NAV '!A705)</f>
        <v>41738</v>
      </c>
      <c r="C792" s="102">
        <f>VLOOKUP(B792, 'IOS OAS &amp; Universe Refi'!$L:$N, 3, 0)</f>
        <v>149.74670399999999</v>
      </c>
      <c r="D792" s="111">
        <f>VLOOKUP(B792, 'Cello Net IO &amp; CMO MV % of NAV '!$A:$B, 2, 0)</f>
        <v>51.091974</v>
      </c>
    </row>
    <row r="793" spans="2:4" x14ac:dyDescent="0.25">
      <c r="B793" s="106">
        <f>IF('Cello Net IO &amp; CMO MV % of NAV '!A706=0, "NA", 'Cello Net IO &amp; CMO MV % of NAV '!A706)</f>
        <v>41739</v>
      </c>
      <c r="C793" s="102">
        <f>VLOOKUP(B793, 'IOS OAS &amp; Universe Refi'!$L:$N, 3, 0)</f>
        <v>150.22169500000001</v>
      </c>
      <c r="D793" s="111">
        <f>VLOOKUP(B793, 'Cello Net IO &amp; CMO MV % of NAV '!$A:$B, 2, 0)</f>
        <v>53.127245000000002</v>
      </c>
    </row>
    <row r="794" spans="2:4" x14ac:dyDescent="0.25">
      <c r="B794" s="106">
        <f>IF('Cello Net IO &amp; CMO MV % of NAV '!A707=0, "NA", 'Cello Net IO &amp; CMO MV % of NAV '!A707)</f>
        <v>41740</v>
      </c>
      <c r="C794" s="102">
        <f>VLOOKUP(B794, 'IOS OAS &amp; Universe Refi'!$L:$N, 3, 0)</f>
        <v>153.82470699999999</v>
      </c>
      <c r="D794" s="111">
        <f>VLOOKUP(B794, 'Cello Net IO &amp; CMO MV % of NAV '!$A:$B, 2, 0)</f>
        <v>51.085472000000003</v>
      </c>
    </row>
    <row r="795" spans="2:4" x14ac:dyDescent="0.25">
      <c r="B795" s="106">
        <f>IF('Cello Net IO &amp; CMO MV % of NAV '!A708=0, "NA", 'Cello Net IO &amp; CMO MV % of NAV '!A708)</f>
        <v>41743</v>
      </c>
      <c r="C795" s="102">
        <f>VLOOKUP(B795, 'IOS OAS &amp; Universe Refi'!$L:$N, 3, 0)</f>
        <v>143.62930299999999</v>
      </c>
      <c r="D795" s="111">
        <f>VLOOKUP(B795, 'Cello Net IO &amp; CMO MV % of NAV '!$A:$B, 2, 0)</f>
        <v>51.112825000000001</v>
      </c>
    </row>
    <row r="796" spans="2:4" x14ac:dyDescent="0.25">
      <c r="B796" s="106">
        <f>IF('Cello Net IO &amp; CMO MV % of NAV '!A709=0, "NA", 'Cello Net IO &amp; CMO MV % of NAV '!A709)</f>
        <v>41744</v>
      </c>
      <c r="C796" s="102">
        <f>VLOOKUP(B796, 'IOS OAS &amp; Universe Refi'!$L:$N, 3, 0)</f>
        <v>147.69670099999999</v>
      </c>
      <c r="D796" s="111">
        <f>VLOOKUP(B796, 'Cello Net IO &amp; CMO MV % of NAV '!$A:$B, 2, 0)</f>
        <v>51.097385000000003</v>
      </c>
    </row>
    <row r="797" spans="2:4" x14ac:dyDescent="0.25">
      <c r="B797" s="106">
        <f>IF('Cello Net IO &amp; CMO MV % of NAV '!A710=0, "NA", 'Cello Net IO &amp; CMO MV % of NAV '!A710)</f>
        <v>41745</v>
      </c>
      <c r="C797" s="102">
        <f>VLOOKUP(B797, 'IOS OAS &amp; Universe Refi'!$L:$N, 3, 0)</f>
        <v>144.186905</v>
      </c>
      <c r="D797" s="111">
        <f>VLOOKUP(B797, 'Cello Net IO &amp; CMO MV % of NAV '!$A:$B, 2, 0)</f>
        <v>51.206270000000004</v>
      </c>
    </row>
    <row r="798" spans="2:4" x14ac:dyDescent="0.25">
      <c r="B798" s="106">
        <f>IF('Cello Net IO &amp; CMO MV % of NAV '!A711=0, "NA", 'Cello Net IO &amp; CMO MV % of NAV '!A711)</f>
        <v>41746</v>
      </c>
      <c r="C798" s="102">
        <f>VLOOKUP(B798, 'IOS OAS &amp; Universe Refi'!$L:$N, 3, 0)</f>
        <v>128.823105</v>
      </c>
      <c r="D798" s="111">
        <f>VLOOKUP(B798, 'Cello Net IO &amp; CMO MV % of NAV '!$A:$B, 2, 0)</f>
        <v>51.262672999999999</v>
      </c>
    </row>
    <row r="799" spans="2:4" x14ac:dyDescent="0.25">
      <c r="B799" s="106">
        <f>IF('Cello Net IO &amp; CMO MV % of NAV '!A712=0, "NA", 'Cello Net IO &amp; CMO MV % of NAV '!A712)</f>
        <v>41750</v>
      </c>
      <c r="C799" s="102">
        <f>VLOOKUP(B799, 'IOS OAS &amp; Universe Refi'!$L:$N, 3, 0)</f>
        <v>131.28990200000001</v>
      </c>
      <c r="D799" s="111">
        <f>VLOOKUP(B799, 'Cello Net IO &amp; CMO MV % of NAV '!$A:$B, 2, 0)</f>
        <v>51.465035</v>
      </c>
    </row>
    <row r="800" spans="2:4" x14ac:dyDescent="0.25">
      <c r="B800" s="106">
        <f>IF('Cello Net IO &amp; CMO MV % of NAV '!A713=0, "NA", 'Cello Net IO &amp; CMO MV % of NAV '!A713)</f>
        <v>41751</v>
      </c>
      <c r="C800" s="102">
        <f>VLOOKUP(B800, 'IOS OAS &amp; Universe Refi'!$L:$N, 3, 0)</f>
        <v>124.446602</v>
      </c>
      <c r="D800" s="111">
        <f>VLOOKUP(B800, 'Cello Net IO &amp; CMO MV % of NAV '!$A:$B, 2, 0)</f>
        <v>51.297876000000002</v>
      </c>
    </row>
    <row r="801" spans="2:4" x14ac:dyDescent="0.25">
      <c r="B801" s="106">
        <f>IF('Cello Net IO &amp; CMO MV % of NAV '!A714=0, "NA", 'Cello Net IO &amp; CMO MV % of NAV '!A714)</f>
        <v>41752</v>
      </c>
      <c r="C801" s="102">
        <f>VLOOKUP(B801, 'IOS OAS &amp; Universe Refi'!$L:$N, 3, 0)</f>
        <v>133.062195</v>
      </c>
      <c r="D801" s="111">
        <f>VLOOKUP(B801, 'Cello Net IO &amp; CMO MV % of NAV '!$A:$B, 2, 0)</f>
        <v>51.223745999999998</v>
      </c>
    </row>
    <row r="802" spans="2:4" x14ac:dyDescent="0.25">
      <c r="B802" s="106">
        <f>IF('Cello Net IO &amp; CMO MV % of NAV '!A715=0, "NA", 'Cello Net IO &amp; CMO MV % of NAV '!A715)</f>
        <v>41753</v>
      </c>
      <c r="C802" s="102">
        <f>VLOOKUP(B802, 'IOS OAS &amp; Universe Refi'!$L:$N, 3, 0)</f>
        <v>135.328903</v>
      </c>
      <c r="D802" s="111">
        <f>VLOOKUP(B802, 'Cello Net IO &amp; CMO MV % of NAV '!$A:$B, 2, 0)</f>
        <v>51.137749999999997</v>
      </c>
    </row>
    <row r="803" spans="2:4" x14ac:dyDescent="0.25">
      <c r="B803" s="106">
        <f>IF('Cello Net IO &amp; CMO MV % of NAV '!A716=0, "NA", 'Cello Net IO &amp; CMO MV % of NAV '!A716)</f>
        <v>41754</v>
      </c>
      <c r="C803" s="102">
        <f>VLOOKUP(B803, 'IOS OAS &amp; Universe Refi'!$L:$N, 3, 0)</f>
        <v>134.81359900000001</v>
      </c>
      <c r="D803" s="111">
        <f>VLOOKUP(B803, 'Cello Net IO &amp; CMO MV % of NAV '!$A:$B, 2, 0)</f>
        <v>50.290194</v>
      </c>
    </row>
    <row r="804" spans="2:4" x14ac:dyDescent="0.25">
      <c r="B804" s="106">
        <f>IF('Cello Net IO &amp; CMO MV % of NAV '!A717=0, "NA", 'Cello Net IO &amp; CMO MV % of NAV '!A717)</f>
        <v>41757</v>
      </c>
      <c r="C804" s="102">
        <f>VLOOKUP(B804, 'IOS OAS &amp; Universe Refi'!$L:$N, 3, 0)</f>
        <v>130.26220699999999</v>
      </c>
      <c r="D804" s="111">
        <f>VLOOKUP(B804, 'Cello Net IO &amp; CMO MV % of NAV '!$A:$B, 2, 0)</f>
        <v>50.069603000000001</v>
      </c>
    </row>
    <row r="805" spans="2:4" x14ac:dyDescent="0.25">
      <c r="B805" s="106">
        <f>IF('Cello Net IO &amp; CMO MV % of NAV '!A718=0, "NA", 'Cello Net IO &amp; CMO MV % of NAV '!A718)</f>
        <v>41758</v>
      </c>
      <c r="C805" s="102">
        <f>VLOOKUP(B805, 'IOS OAS &amp; Universe Refi'!$L:$N, 3, 0)</f>
        <v>125.434303</v>
      </c>
      <c r="D805" s="111">
        <f>VLOOKUP(B805, 'Cello Net IO &amp; CMO MV % of NAV '!$A:$B, 2, 0)</f>
        <v>50.139727999999998</v>
      </c>
    </row>
    <row r="806" spans="2:4" x14ac:dyDescent="0.25">
      <c r="B806" s="106">
        <f>IF('Cello Net IO &amp; CMO MV % of NAV '!A719=0, "NA", 'Cello Net IO &amp; CMO MV % of NAV '!A719)</f>
        <v>41759</v>
      </c>
      <c r="C806" s="102">
        <f>VLOOKUP(B806, 'IOS OAS &amp; Universe Refi'!$L:$N, 3, 0)</f>
        <v>129.14549299999999</v>
      </c>
      <c r="D806" s="111">
        <f>VLOOKUP(B806, 'Cello Net IO &amp; CMO MV % of NAV '!$A:$B, 2, 0)</f>
        <v>50.968625000000003</v>
      </c>
    </row>
    <row r="807" spans="2:4" x14ac:dyDescent="0.25">
      <c r="B807" s="106">
        <f>IF('Cello Net IO &amp; CMO MV % of NAV '!A720=0, "NA", 'Cello Net IO &amp; CMO MV % of NAV '!A720)</f>
        <v>41760</v>
      </c>
      <c r="C807" s="102">
        <f>VLOOKUP(B807, 'IOS OAS &amp; Universe Refi'!$L:$N, 3, 0)</f>
        <v>130.38459800000001</v>
      </c>
      <c r="D807" s="111">
        <f>VLOOKUP(B807, 'Cello Net IO &amp; CMO MV % of NAV '!$A:$B, 2, 0)</f>
        <v>50.036799000000002</v>
      </c>
    </row>
    <row r="808" spans="2:4" x14ac:dyDescent="0.25">
      <c r="B808" s="106">
        <f>IF('Cello Net IO &amp; CMO MV % of NAV '!A721=0, "NA", 'Cello Net IO &amp; CMO MV % of NAV '!A721)</f>
        <v>41761</v>
      </c>
      <c r="C808" s="102">
        <f>VLOOKUP(B808, 'IOS OAS &amp; Universe Refi'!$L:$N, 3, 0)</f>
        <v>125.44589999999999</v>
      </c>
      <c r="D808" s="111">
        <f>VLOOKUP(B808, 'Cello Net IO &amp; CMO MV % of NAV '!$A:$B, 2, 0)</f>
        <v>50.036636999999999</v>
      </c>
    </row>
    <row r="809" spans="2:4" x14ac:dyDescent="0.25">
      <c r="B809" s="106">
        <f>IF('Cello Net IO &amp; CMO MV % of NAV '!A722=0, "NA", 'Cello Net IO &amp; CMO MV % of NAV '!A722)</f>
        <v>41764</v>
      </c>
      <c r="C809" s="102">
        <f>VLOOKUP(B809, 'IOS OAS &amp; Universe Refi'!$L:$N, 3, 0)</f>
        <v>126.358597</v>
      </c>
      <c r="D809" s="111">
        <f>VLOOKUP(B809, 'Cello Net IO &amp; CMO MV % of NAV '!$A:$B, 2, 0)</f>
        <v>49.923226999999997</v>
      </c>
    </row>
    <row r="810" spans="2:4" x14ac:dyDescent="0.25">
      <c r="B810" s="106">
        <f>IF('Cello Net IO &amp; CMO MV % of NAV '!A723=0, "NA", 'Cello Net IO &amp; CMO MV % of NAV '!A723)</f>
        <v>41765</v>
      </c>
      <c r="C810" s="102">
        <f>VLOOKUP(B810, 'IOS OAS &amp; Universe Refi'!$L:$N, 3, 0)</f>
        <v>129.080994</v>
      </c>
      <c r="D810" s="111">
        <f>VLOOKUP(B810, 'Cello Net IO &amp; CMO MV % of NAV '!$A:$B, 2, 0)</f>
        <v>49.884222999999999</v>
      </c>
    </row>
    <row r="811" spans="2:4" x14ac:dyDescent="0.25">
      <c r="B811" s="106">
        <f>IF('Cello Net IO &amp; CMO MV % of NAV '!A724=0, "NA", 'Cello Net IO &amp; CMO MV % of NAV '!A724)</f>
        <v>41766</v>
      </c>
      <c r="C811" s="102">
        <f>VLOOKUP(B811, 'IOS OAS &amp; Universe Refi'!$L:$N, 3, 0)</f>
        <v>142.570999</v>
      </c>
      <c r="D811" s="111">
        <f>VLOOKUP(B811, 'Cello Net IO &amp; CMO MV % of NAV '!$A:$B, 2, 0)</f>
        <v>48.339491000000002</v>
      </c>
    </row>
    <row r="812" spans="2:4" x14ac:dyDescent="0.25">
      <c r="B812" s="106">
        <f>IF('Cello Net IO &amp; CMO MV % of NAV '!A725=0, "NA", 'Cello Net IO &amp; CMO MV % of NAV '!A725)</f>
        <v>41767</v>
      </c>
      <c r="C812" s="102">
        <f>VLOOKUP(B812, 'IOS OAS &amp; Universe Refi'!$L:$N, 3, 0)</f>
        <v>147.39210499999999</v>
      </c>
      <c r="D812" s="111">
        <f>VLOOKUP(B812, 'Cello Net IO &amp; CMO MV % of NAV '!$A:$B, 2, 0)</f>
        <v>48.358232000000001</v>
      </c>
    </row>
    <row r="813" spans="2:4" x14ac:dyDescent="0.25">
      <c r="B813" s="106">
        <f>IF('Cello Net IO &amp; CMO MV % of NAV '!A726=0, "NA", 'Cello Net IO &amp; CMO MV % of NAV '!A726)</f>
        <v>41768</v>
      </c>
      <c r="C813" s="102">
        <f>VLOOKUP(B813, 'IOS OAS &amp; Universe Refi'!$L:$N, 3, 0)</f>
        <v>136.36790500000001</v>
      </c>
      <c r="D813" s="111">
        <f>VLOOKUP(B813, 'Cello Net IO &amp; CMO MV % of NAV '!$A:$B, 2, 0)</f>
        <v>47.933866000000002</v>
      </c>
    </row>
    <row r="814" spans="2:4" x14ac:dyDescent="0.25">
      <c r="B814" s="106">
        <f>IF('Cello Net IO &amp; CMO MV % of NAV '!A727=0, "NA", 'Cello Net IO &amp; CMO MV % of NAV '!A727)</f>
        <v>41771</v>
      </c>
      <c r="C814" s="102">
        <f>VLOOKUP(B814, 'IOS OAS &amp; Universe Refi'!$L:$N, 3, 0)</f>
        <v>127.2967</v>
      </c>
      <c r="D814" s="111">
        <f>VLOOKUP(B814, 'Cello Net IO &amp; CMO MV % of NAV '!$A:$B, 2, 0)</f>
        <v>48.043004000000003</v>
      </c>
    </row>
    <row r="815" spans="2:4" x14ac:dyDescent="0.25">
      <c r="B815" s="106">
        <f>IF('Cello Net IO &amp; CMO MV % of NAV '!A728=0, "NA", 'Cello Net IO &amp; CMO MV % of NAV '!A728)</f>
        <v>41772</v>
      </c>
      <c r="C815" s="102">
        <f>VLOOKUP(B815, 'IOS OAS &amp; Universe Refi'!$L:$N, 3, 0)</f>
        <v>129.16589400000001</v>
      </c>
      <c r="D815" s="111">
        <f>VLOOKUP(B815, 'Cello Net IO &amp; CMO MV % of NAV '!$A:$B, 2, 0)</f>
        <v>48.099243000000001</v>
      </c>
    </row>
    <row r="816" spans="2:4" x14ac:dyDescent="0.25">
      <c r="B816" s="106">
        <f>IF('Cello Net IO &amp; CMO MV % of NAV '!A729=0, "NA", 'Cello Net IO &amp; CMO MV % of NAV '!A729)</f>
        <v>41773</v>
      </c>
      <c r="C816" s="102">
        <f>VLOOKUP(B816, 'IOS OAS &amp; Universe Refi'!$L:$N, 3, 0)</f>
        <v>152.926895</v>
      </c>
      <c r="D816" s="111">
        <f>VLOOKUP(B816, 'Cello Net IO &amp; CMO MV % of NAV '!$A:$B, 2, 0)</f>
        <v>47.270097</v>
      </c>
    </row>
    <row r="817" spans="2:4" x14ac:dyDescent="0.25">
      <c r="B817" s="106">
        <f>IF('Cello Net IO &amp; CMO MV % of NAV '!A730=0, "NA", 'Cello Net IO &amp; CMO MV % of NAV '!A730)</f>
        <v>41774</v>
      </c>
      <c r="C817" s="102">
        <f>VLOOKUP(B817, 'IOS OAS &amp; Universe Refi'!$L:$N, 3, 0)</f>
        <v>156.529404</v>
      </c>
      <c r="D817" s="111">
        <f>VLOOKUP(B817, 'Cello Net IO &amp; CMO MV % of NAV '!$A:$B, 2, 0)</f>
        <v>47.003115000000001</v>
      </c>
    </row>
    <row r="818" spans="2:4" x14ac:dyDescent="0.25">
      <c r="B818" s="106">
        <f>IF('Cello Net IO &amp; CMO MV % of NAV '!A731=0, "NA", 'Cello Net IO &amp; CMO MV % of NAV '!A731)</f>
        <v>41775</v>
      </c>
      <c r="C818" s="102">
        <f>VLOOKUP(B818, 'IOS OAS &amp; Universe Refi'!$L:$N, 3, 0)</f>
        <v>138.66949500000001</v>
      </c>
      <c r="D818" s="111">
        <f>VLOOKUP(B818, 'Cello Net IO &amp; CMO MV % of NAV '!$A:$B, 2, 0)</f>
        <v>46.639932000000002</v>
      </c>
    </row>
    <row r="819" spans="2:4" x14ac:dyDescent="0.25">
      <c r="B819" s="106">
        <f>IF('Cello Net IO &amp; CMO MV % of NAV '!A732=0, "NA", 'Cello Net IO &amp; CMO MV % of NAV '!A732)</f>
        <v>41778</v>
      </c>
      <c r="C819" s="102">
        <f>VLOOKUP(B819, 'IOS OAS &amp; Universe Refi'!$L:$N, 3, 0)</f>
        <v>140.74079900000001</v>
      </c>
      <c r="D819" s="111">
        <f>VLOOKUP(B819, 'Cello Net IO &amp; CMO MV % of NAV '!$A:$B, 2, 0)</f>
        <v>46.511127000000002</v>
      </c>
    </row>
    <row r="820" spans="2:4" x14ac:dyDescent="0.25">
      <c r="B820" s="106">
        <f>IF('Cello Net IO &amp; CMO MV % of NAV '!A733=0, "NA", 'Cello Net IO &amp; CMO MV % of NAV '!A733)</f>
        <v>41779</v>
      </c>
      <c r="C820" s="102">
        <f>VLOOKUP(B820, 'IOS OAS &amp; Universe Refi'!$L:$N, 3, 0)</f>
        <v>148.215103</v>
      </c>
      <c r="D820" s="111">
        <f>VLOOKUP(B820, 'Cello Net IO &amp; CMO MV % of NAV '!$A:$B, 2, 0)</f>
        <v>46.585970000000003</v>
      </c>
    </row>
    <row r="821" spans="2:4" x14ac:dyDescent="0.25">
      <c r="B821" s="106">
        <f>IF('Cello Net IO &amp; CMO MV % of NAV '!A734=0, "NA", 'Cello Net IO &amp; CMO MV % of NAV '!A734)</f>
        <v>41780</v>
      </c>
      <c r="C821" s="102">
        <f>VLOOKUP(B821, 'IOS OAS &amp; Universe Refi'!$L:$N, 3, 0)</f>
        <v>137.44610599999999</v>
      </c>
      <c r="D821" s="111">
        <f>VLOOKUP(B821, 'Cello Net IO &amp; CMO MV % of NAV '!$A:$B, 2, 0)</f>
        <v>44.588214999999998</v>
      </c>
    </row>
    <row r="822" spans="2:4" x14ac:dyDescent="0.25">
      <c r="B822" s="106">
        <f>IF('Cello Net IO &amp; CMO MV % of NAV '!A735=0, "NA", 'Cello Net IO &amp; CMO MV % of NAV '!A735)</f>
        <v>41781</v>
      </c>
      <c r="C822" s="102">
        <f>VLOOKUP(B822, 'IOS OAS &amp; Universe Refi'!$L:$N, 3, 0)</f>
        <v>128.88130200000001</v>
      </c>
      <c r="D822" s="111">
        <f>VLOOKUP(B822, 'Cello Net IO &amp; CMO MV % of NAV '!$A:$B, 2, 0)</f>
        <v>44.543615000000003</v>
      </c>
    </row>
    <row r="823" spans="2:4" x14ac:dyDescent="0.25">
      <c r="B823" s="106">
        <f>IF('Cello Net IO &amp; CMO MV % of NAV '!A736=0, "NA", 'Cello Net IO &amp; CMO MV % of NAV '!A736)</f>
        <v>41782</v>
      </c>
      <c r="C823" s="102">
        <f>VLOOKUP(B823, 'IOS OAS &amp; Universe Refi'!$L:$N, 3, 0)</f>
        <v>128.22920199999999</v>
      </c>
      <c r="D823" s="111">
        <f>VLOOKUP(B823, 'Cello Net IO &amp; CMO MV % of NAV '!$A:$B, 2, 0)</f>
        <v>44.687925</v>
      </c>
    </row>
    <row r="824" spans="2:4" x14ac:dyDescent="0.25">
      <c r="B824" s="106">
        <f>IF('Cello Net IO &amp; CMO MV % of NAV '!A737=0, "NA", 'Cello Net IO &amp; CMO MV % of NAV '!A737)</f>
        <v>41786</v>
      </c>
      <c r="C824" s="102">
        <f>VLOOKUP(B824, 'IOS OAS &amp; Universe Refi'!$L:$N, 3, 0)</f>
        <v>132.97650100000001</v>
      </c>
      <c r="D824" s="111">
        <f>VLOOKUP(B824, 'Cello Net IO &amp; CMO MV % of NAV '!$A:$B, 2, 0)</f>
        <v>44.099077999999999</v>
      </c>
    </row>
    <row r="825" spans="2:4" x14ac:dyDescent="0.25">
      <c r="B825" s="106">
        <f>IF('Cello Net IO &amp; CMO MV % of NAV '!A738=0, "NA", 'Cello Net IO &amp; CMO MV % of NAV '!A738)</f>
        <v>41787</v>
      </c>
      <c r="C825" s="102">
        <f>VLOOKUP(B825, 'IOS OAS &amp; Universe Refi'!$L:$N, 3, 0)</f>
        <v>151.01289399999999</v>
      </c>
      <c r="D825" s="111">
        <f>VLOOKUP(B825, 'Cello Net IO &amp; CMO MV % of NAV '!$A:$B, 2, 0)</f>
        <v>43.878888000000003</v>
      </c>
    </row>
    <row r="826" spans="2:4" x14ac:dyDescent="0.25">
      <c r="B826" s="106">
        <f>IF('Cello Net IO &amp; CMO MV % of NAV '!A739=0, "NA", 'Cello Net IO &amp; CMO MV % of NAV '!A739)</f>
        <v>41788</v>
      </c>
      <c r="C826" s="102">
        <f>VLOOKUP(B826, 'IOS OAS &amp; Universe Refi'!$L:$N, 3, 0)</f>
        <v>143.794296</v>
      </c>
      <c r="D826" s="111">
        <f>VLOOKUP(B826, 'Cello Net IO &amp; CMO MV % of NAV '!$A:$B, 2, 0)</f>
        <v>43.926591000000002</v>
      </c>
    </row>
    <row r="827" spans="2:4" x14ac:dyDescent="0.25">
      <c r="B827" s="106">
        <f>IF('Cello Net IO &amp; CMO MV % of NAV '!A740=0, "NA", 'Cello Net IO &amp; CMO MV % of NAV '!A740)</f>
        <v>41789</v>
      </c>
      <c r="C827" s="102">
        <f>VLOOKUP(B827, 'IOS OAS &amp; Universe Refi'!$L:$N, 3, 0)</f>
        <v>143.42219499999999</v>
      </c>
      <c r="D827" s="111">
        <f>VLOOKUP(B827, 'Cello Net IO &amp; CMO MV % of NAV '!$A:$B, 2, 0)</f>
        <v>43.844726000000001</v>
      </c>
    </row>
    <row r="828" spans="2:4" x14ac:dyDescent="0.25">
      <c r="B828" s="106">
        <f>IF('Cello Net IO &amp; CMO MV % of NAV '!A741=0, "NA", 'Cello Net IO &amp; CMO MV % of NAV '!A741)</f>
        <v>41792</v>
      </c>
      <c r="C828" s="102">
        <f>VLOOKUP(B828, 'IOS OAS &amp; Universe Refi'!$L:$N, 3, 0)</f>
        <v>126.949303</v>
      </c>
      <c r="D828" s="111">
        <f>VLOOKUP(B828, 'Cello Net IO &amp; CMO MV % of NAV '!$A:$B, 2, 0)</f>
        <v>44.044916999999998</v>
      </c>
    </row>
    <row r="829" spans="2:4" x14ac:dyDescent="0.25">
      <c r="B829" s="106">
        <f>IF('Cello Net IO &amp; CMO MV % of NAV '!A742=0, "NA", 'Cello Net IO &amp; CMO MV % of NAV '!A742)</f>
        <v>41793</v>
      </c>
      <c r="C829" s="102">
        <f>VLOOKUP(B829, 'IOS OAS &amp; Universe Refi'!$L:$N, 3, 0)</f>
        <v>111.876999</v>
      </c>
      <c r="D829" s="111">
        <f>VLOOKUP(B829, 'Cello Net IO &amp; CMO MV % of NAV '!$A:$B, 2, 0)</f>
        <v>44.128644999999999</v>
      </c>
    </row>
    <row r="830" spans="2:4" x14ac:dyDescent="0.25">
      <c r="B830" s="106">
        <f>IF('Cello Net IO &amp; CMO MV % of NAV '!A743=0, "NA", 'Cello Net IO &amp; CMO MV % of NAV '!A743)</f>
        <v>41794</v>
      </c>
      <c r="C830" s="102">
        <f>VLOOKUP(B830, 'IOS OAS &amp; Universe Refi'!$L:$N, 3, 0)</f>
        <v>106.802803</v>
      </c>
      <c r="D830" s="111">
        <f>VLOOKUP(B830, 'Cello Net IO &amp; CMO MV % of NAV '!$A:$B, 2, 0)</f>
        <v>44.056277000000001</v>
      </c>
    </row>
    <row r="831" spans="2:4" x14ac:dyDescent="0.25">
      <c r="B831" s="106">
        <f>IF('Cello Net IO &amp; CMO MV % of NAV '!A744=0, "NA", 'Cello Net IO &amp; CMO MV % of NAV '!A744)</f>
        <v>41795</v>
      </c>
      <c r="C831" s="102">
        <f>VLOOKUP(B831, 'IOS OAS &amp; Universe Refi'!$L:$N, 3, 0)</f>
        <v>106.527901</v>
      </c>
      <c r="D831" s="111">
        <f>VLOOKUP(B831, 'Cello Net IO &amp; CMO MV % of NAV '!$A:$B, 2, 0)</f>
        <v>44.040140000000001</v>
      </c>
    </row>
    <row r="832" spans="2:4" x14ac:dyDescent="0.25">
      <c r="B832" s="106">
        <f>IF('Cello Net IO &amp; CMO MV % of NAV '!A745=0, "NA", 'Cello Net IO &amp; CMO MV % of NAV '!A745)</f>
        <v>41796</v>
      </c>
      <c r="C832" s="102">
        <f>VLOOKUP(B832, 'IOS OAS &amp; Universe Refi'!$L:$N, 3, 0)</f>
        <v>111.214302</v>
      </c>
      <c r="D832" s="111">
        <f>VLOOKUP(B832, 'Cello Net IO &amp; CMO MV % of NAV '!$A:$B, 2, 0)</f>
        <v>44.551096000000001</v>
      </c>
    </row>
    <row r="833" spans="2:4" x14ac:dyDescent="0.25">
      <c r="B833" s="106">
        <f>IF('Cello Net IO &amp; CMO MV % of NAV '!A746=0, "NA", 'Cello Net IO &amp; CMO MV % of NAV '!A746)</f>
        <v>41799</v>
      </c>
      <c r="C833" s="102">
        <f>VLOOKUP(B833, 'IOS OAS &amp; Universe Refi'!$L:$N, 3, 0)</f>
        <v>103.688599</v>
      </c>
      <c r="D833" s="111">
        <f>VLOOKUP(B833, 'Cello Net IO &amp; CMO MV % of NAV '!$A:$B, 2, 0)</f>
        <v>44.516894000000001</v>
      </c>
    </row>
    <row r="834" spans="2:4" x14ac:dyDescent="0.25">
      <c r="B834" s="106">
        <f>IF('Cello Net IO &amp; CMO MV % of NAV '!A747=0, "NA", 'Cello Net IO &amp; CMO MV % of NAV '!A747)</f>
        <v>41800</v>
      </c>
      <c r="C834" s="102">
        <f>VLOOKUP(B834, 'IOS OAS &amp; Universe Refi'!$L:$N, 3, 0)</f>
        <v>96.963402000000002</v>
      </c>
      <c r="D834" s="111">
        <f>VLOOKUP(B834, 'Cello Net IO &amp; CMO MV % of NAV '!$A:$B, 2, 0)</f>
        <v>44.702595000000002</v>
      </c>
    </row>
    <row r="835" spans="2:4" x14ac:dyDescent="0.25">
      <c r="B835" s="106">
        <f>IF('Cello Net IO &amp; CMO MV % of NAV '!A748=0, "NA", 'Cello Net IO &amp; CMO MV % of NAV '!A748)</f>
        <v>41801</v>
      </c>
      <c r="C835" s="102">
        <f>VLOOKUP(B835, 'IOS OAS &amp; Universe Refi'!$L:$N, 3, 0)</f>
        <v>101.907799</v>
      </c>
      <c r="D835" s="111">
        <f>VLOOKUP(B835, 'Cello Net IO &amp; CMO MV % of NAV '!$A:$B, 2, 0)</f>
        <v>44.108190999999998</v>
      </c>
    </row>
    <row r="836" spans="2:4" x14ac:dyDescent="0.25">
      <c r="B836" s="106">
        <f>IF('Cello Net IO &amp; CMO MV % of NAV '!A749=0, "NA", 'Cello Net IO &amp; CMO MV % of NAV '!A749)</f>
        <v>41802</v>
      </c>
      <c r="C836" s="102">
        <f>VLOOKUP(B836, 'IOS OAS &amp; Universe Refi'!$L:$N, 3, 0)</f>
        <v>96.199898000000005</v>
      </c>
      <c r="D836" s="111">
        <f>VLOOKUP(B836, 'Cello Net IO &amp; CMO MV % of NAV '!$A:$B, 2, 0)</f>
        <v>44.195762999999999</v>
      </c>
    </row>
    <row r="837" spans="2:4" x14ac:dyDescent="0.25">
      <c r="B837" s="106">
        <f>IF('Cello Net IO &amp; CMO MV % of NAV '!A750=0, "NA", 'Cello Net IO &amp; CMO MV % of NAV '!A750)</f>
        <v>41803</v>
      </c>
      <c r="C837" s="102">
        <f>VLOOKUP(B837, 'IOS OAS &amp; Universe Refi'!$L:$N, 3, 0)</f>
        <v>86.405899000000005</v>
      </c>
      <c r="D837" s="111">
        <f>VLOOKUP(B837, 'Cello Net IO &amp; CMO MV % of NAV '!$A:$B, 2, 0)</f>
        <v>42.010008999999997</v>
      </c>
    </row>
    <row r="838" spans="2:4" x14ac:dyDescent="0.25">
      <c r="B838" s="106">
        <f>IF('Cello Net IO &amp; CMO MV % of NAV '!A751=0, "NA", 'Cello Net IO &amp; CMO MV % of NAV '!A751)</f>
        <v>41806</v>
      </c>
      <c r="C838" s="102">
        <f>VLOOKUP(B838, 'IOS OAS &amp; Universe Refi'!$L:$N, 3, 0)</f>
        <v>85.383301000000003</v>
      </c>
      <c r="D838" s="111">
        <f>VLOOKUP(B838, 'Cello Net IO &amp; CMO MV % of NAV '!$A:$B, 2, 0)</f>
        <v>41.903322000000003</v>
      </c>
    </row>
    <row r="839" spans="2:4" x14ac:dyDescent="0.25">
      <c r="B839" s="106">
        <f>IF('Cello Net IO &amp; CMO MV % of NAV '!A752=0, "NA", 'Cello Net IO &amp; CMO MV % of NAV '!A752)</f>
        <v>41807</v>
      </c>
      <c r="C839" s="102">
        <f>VLOOKUP(B839, 'IOS OAS &amp; Universe Refi'!$L:$N, 3, 0)</f>
        <v>70.268096999999997</v>
      </c>
      <c r="D839" s="111">
        <f>VLOOKUP(B839, 'Cello Net IO &amp; CMO MV % of NAV '!$A:$B, 2, 0)</f>
        <v>42.141368999999997</v>
      </c>
    </row>
    <row r="840" spans="2:4" x14ac:dyDescent="0.25">
      <c r="B840" s="106">
        <f>IF('Cello Net IO &amp; CMO MV % of NAV '!A753=0, "NA", 'Cello Net IO &amp; CMO MV % of NAV '!A753)</f>
        <v>41808</v>
      </c>
      <c r="C840" s="102">
        <f>VLOOKUP(B840, 'IOS OAS &amp; Universe Refi'!$L:$N, 3, 0)</f>
        <v>73.155296000000007</v>
      </c>
      <c r="D840" s="111">
        <f>VLOOKUP(B840, 'Cello Net IO &amp; CMO MV % of NAV '!$A:$B, 2, 0)</f>
        <v>41.965865000000001</v>
      </c>
    </row>
    <row r="841" spans="2:4" x14ac:dyDescent="0.25">
      <c r="B841" s="106">
        <f>IF('Cello Net IO &amp; CMO MV % of NAV '!A754=0, "NA", 'Cello Net IO &amp; CMO MV % of NAV '!A754)</f>
        <v>41809</v>
      </c>
      <c r="C841" s="102">
        <f>VLOOKUP(B841, 'IOS OAS &amp; Universe Refi'!$L:$N, 3, 0)</f>
        <v>72.048798000000005</v>
      </c>
      <c r="D841" s="111">
        <f>VLOOKUP(B841, 'Cello Net IO &amp; CMO MV % of NAV '!$A:$B, 2, 0)</f>
        <v>41.820298999999999</v>
      </c>
    </row>
    <row r="842" spans="2:4" x14ac:dyDescent="0.25">
      <c r="B842" s="106">
        <f>IF('Cello Net IO &amp; CMO MV % of NAV '!A755=0, "NA", 'Cello Net IO &amp; CMO MV % of NAV '!A755)</f>
        <v>41810</v>
      </c>
      <c r="C842" s="102">
        <f>VLOOKUP(B842, 'IOS OAS &amp; Universe Refi'!$L:$N, 3, 0)</f>
        <v>63.601799</v>
      </c>
      <c r="D842" s="111">
        <f>VLOOKUP(B842, 'Cello Net IO &amp; CMO MV % of NAV '!$A:$B, 2, 0)</f>
        <v>41.896994999999997</v>
      </c>
    </row>
    <row r="843" spans="2:4" x14ac:dyDescent="0.25">
      <c r="B843" s="106">
        <f>IF('Cello Net IO &amp; CMO MV % of NAV '!A756=0, "NA", 'Cello Net IO &amp; CMO MV % of NAV '!A756)</f>
        <v>41813</v>
      </c>
      <c r="C843" s="102">
        <f>VLOOKUP(B843, 'IOS OAS &amp; Universe Refi'!$L:$N, 3, 0)</f>
        <v>59.483100999999998</v>
      </c>
      <c r="D843" s="111">
        <f>VLOOKUP(B843, 'Cello Net IO &amp; CMO MV % of NAV '!$A:$B, 2, 0)</f>
        <v>41.98386</v>
      </c>
    </row>
    <row r="844" spans="2:4" x14ac:dyDescent="0.25">
      <c r="B844" s="106">
        <f>IF('Cello Net IO &amp; CMO MV % of NAV '!A757=0, "NA", 'Cello Net IO &amp; CMO MV % of NAV '!A757)</f>
        <v>41814</v>
      </c>
      <c r="C844" s="102">
        <f>VLOOKUP(B844, 'IOS OAS &amp; Universe Refi'!$L:$N, 3, 0)</f>
        <v>68.215598999999997</v>
      </c>
      <c r="D844" s="111">
        <f>VLOOKUP(B844, 'Cello Net IO &amp; CMO MV % of NAV '!$A:$B, 2, 0)</f>
        <v>41.962549000000003</v>
      </c>
    </row>
    <row r="845" spans="2:4" x14ac:dyDescent="0.25">
      <c r="B845" s="106">
        <f>IF('Cello Net IO &amp; CMO MV % of NAV '!A758=0, "NA", 'Cello Net IO &amp; CMO MV % of NAV '!A758)</f>
        <v>41815</v>
      </c>
      <c r="C845" s="102">
        <f>VLOOKUP(B845, 'IOS OAS &amp; Universe Refi'!$L:$N, 3, 0)</f>
        <v>75.913803000000001</v>
      </c>
      <c r="D845" s="111">
        <f>VLOOKUP(B845, 'Cello Net IO &amp; CMO MV % of NAV '!$A:$B, 2, 0)</f>
        <v>41.277723999999999</v>
      </c>
    </row>
    <row r="846" spans="2:4" x14ac:dyDescent="0.25">
      <c r="B846" s="106">
        <f>IF('Cello Net IO &amp; CMO MV % of NAV '!A759=0, "NA", 'Cello Net IO &amp; CMO MV % of NAV '!A759)</f>
        <v>41816</v>
      </c>
      <c r="C846" s="102">
        <f>VLOOKUP(B846, 'IOS OAS &amp; Universe Refi'!$L:$N, 3, 0)</f>
        <v>83.527298000000002</v>
      </c>
      <c r="D846" s="111">
        <f>VLOOKUP(B846, 'Cello Net IO &amp; CMO MV % of NAV '!$A:$B, 2, 0)</f>
        <v>41.355662000000002</v>
      </c>
    </row>
    <row r="847" spans="2:4" x14ac:dyDescent="0.25">
      <c r="B847" s="106">
        <f>IF('Cello Net IO &amp; CMO MV % of NAV '!A760=0, "NA", 'Cello Net IO &amp; CMO MV % of NAV '!A760)</f>
        <v>41817</v>
      </c>
      <c r="C847" s="102">
        <f>VLOOKUP(B847, 'IOS OAS &amp; Universe Refi'!$L:$N, 3, 0)</f>
        <v>84.237701000000001</v>
      </c>
      <c r="D847" s="111">
        <f>VLOOKUP(B847, 'Cello Net IO &amp; CMO MV % of NAV '!$A:$B, 2, 0)</f>
        <v>41.282846999999997</v>
      </c>
    </row>
    <row r="848" spans="2:4" x14ac:dyDescent="0.25">
      <c r="B848" s="106">
        <f>IF('Cello Net IO &amp; CMO MV % of NAV '!A761=0, "NA", 'Cello Net IO &amp; CMO MV % of NAV '!A761)</f>
        <v>41820</v>
      </c>
      <c r="C848" s="102">
        <f>VLOOKUP(B848, 'IOS OAS &amp; Universe Refi'!$L:$N, 3, 0)</f>
        <v>81.648803999999998</v>
      </c>
      <c r="D848" s="111">
        <f>VLOOKUP(B848, 'Cello Net IO &amp; CMO MV % of NAV '!$A:$B, 2, 0)</f>
        <v>42.028753999999999</v>
      </c>
    </row>
    <row r="849" spans="2:4" x14ac:dyDescent="0.25">
      <c r="B849" s="106">
        <f>IF('Cello Net IO &amp; CMO MV % of NAV '!A762=0, "NA", 'Cello Net IO &amp; CMO MV % of NAV '!A762)</f>
        <v>41821</v>
      </c>
      <c r="C849" s="102">
        <f>VLOOKUP(B849, 'IOS OAS &amp; Universe Refi'!$L:$N, 3, 0)</f>
        <v>70.264503000000005</v>
      </c>
      <c r="D849" s="111">
        <f>VLOOKUP(B849, 'Cello Net IO &amp; CMO MV % of NAV '!$A:$B, 2, 0)</f>
        <v>40.035829</v>
      </c>
    </row>
    <row r="850" spans="2:4" x14ac:dyDescent="0.25">
      <c r="B850" s="106">
        <f>IF('Cello Net IO &amp; CMO MV % of NAV '!A763=0, "NA", 'Cello Net IO &amp; CMO MV % of NAV '!A763)</f>
        <v>41822</v>
      </c>
      <c r="C850" s="102">
        <f>VLOOKUP(B850, 'IOS OAS &amp; Universe Refi'!$L:$N, 3, 0)</f>
        <v>53.097698000000001</v>
      </c>
      <c r="D850" s="111">
        <f>VLOOKUP(B850, 'Cello Net IO &amp; CMO MV % of NAV '!$A:$B, 2, 0)</f>
        <v>40.111871999999998</v>
      </c>
    </row>
    <row r="851" spans="2:4" x14ac:dyDescent="0.25">
      <c r="B851" s="106">
        <f>IF('Cello Net IO &amp; CMO MV % of NAV '!A764=0, "NA", 'Cello Net IO &amp; CMO MV % of NAV '!A764)</f>
        <v>41823</v>
      </c>
      <c r="C851" s="102">
        <f>VLOOKUP(B851, 'IOS OAS &amp; Universe Refi'!$L:$N, 3, 0)</f>
        <v>40.936599999999999</v>
      </c>
      <c r="D851" s="111">
        <f>VLOOKUP(B851, 'Cello Net IO &amp; CMO MV % of NAV '!$A:$B, 2, 0)</f>
        <v>40.245792999999999</v>
      </c>
    </row>
    <row r="852" spans="2:4" x14ac:dyDescent="0.25">
      <c r="B852" s="106">
        <f>IF('Cello Net IO &amp; CMO MV % of NAV '!A765=0, "NA", 'Cello Net IO &amp; CMO MV % of NAV '!A765)</f>
        <v>41827</v>
      </c>
      <c r="C852" s="102">
        <f>VLOOKUP(B852, 'IOS OAS &amp; Universe Refi'!$L:$N, 3, 0)</f>
        <v>45.825499999999998</v>
      </c>
      <c r="D852" s="111">
        <f>VLOOKUP(B852, 'Cello Net IO &amp; CMO MV % of NAV '!$A:$B, 2, 0)</f>
        <v>40.286324</v>
      </c>
    </row>
    <row r="853" spans="2:4" x14ac:dyDescent="0.25">
      <c r="B853" s="106">
        <f>IF('Cello Net IO &amp; CMO MV % of NAV '!A766=0, "NA", 'Cello Net IO &amp; CMO MV % of NAV '!A766)</f>
        <v>41828</v>
      </c>
      <c r="C853" s="102">
        <f>VLOOKUP(B853, 'IOS OAS &amp; Universe Refi'!$L:$N, 3, 0)</f>
        <v>55.205399</v>
      </c>
      <c r="D853" s="111">
        <f>VLOOKUP(B853, 'Cello Net IO &amp; CMO MV % of NAV '!$A:$B, 2, 0)</f>
        <v>40.855649999999997</v>
      </c>
    </row>
    <row r="854" spans="2:4" x14ac:dyDescent="0.25">
      <c r="B854" s="106">
        <f>IF('Cello Net IO &amp; CMO MV % of NAV '!A767=0, "NA", 'Cello Net IO &amp; CMO MV % of NAV '!A767)</f>
        <v>41829</v>
      </c>
      <c r="C854" s="102">
        <f>VLOOKUP(B854, 'IOS OAS &amp; Universe Refi'!$L:$N, 3, 0)</f>
        <v>56.018599999999999</v>
      </c>
      <c r="D854" s="111">
        <f>VLOOKUP(B854, 'Cello Net IO &amp; CMO MV % of NAV '!$A:$B, 2, 0)</f>
        <v>40.913541000000002</v>
      </c>
    </row>
    <row r="855" spans="2:4" x14ac:dyDescent="0.25">
      <c r="B855" s="106">
        <f>IF('Cello Net IO &amp; CMO MV % of NAV '!A768=0, "NA", 'Cello Net IO &amp; CMO MV % of NAV '!A768)</f>
        <v>41830</v>
      </c>
      <c r="C855" s="102">
        <f>VLOOKUP(B855, 'IOS OAS &amp; Universe Refi'!$L:$N, 3, 0)</f>
        <v>63.434299000000003</v>
      </c>
      <c r="D855" s="111">
        <f>VLOOKUP(B855, 'Cello Net IO &amp; CMO MV % of NAV '!$A:$B, 2, 0)</f>
        <v>39.953684000000003</v>
      </c>
    </row>
    <row r="856" spans="2:4" x14ac:dyDescent="0.25">
      <c r="B856" s="106">
        <f>IF('Cello Net IO &amp; CMO MV % of NAV '!A769=0, "NA", 'Cello Net IO &amp; CMO MV % of NAV '!A769)</f>
        <v>41831</v>
      </c>
      <c r="C856" s="102">
        <f>VLOOKUP(B856, 'IOS OAS &amp; Universe Refi'!$L:$N, 3, 0)</f>
        <v>66.454802999999998</v>
      </c>
      <c r="D856" s="111">
        <f>VLOOKUP(B856, 'Cello Net IO &amp; CMO MV % of NAV '!$A:$B, 2, 0)</f>
        <v>39.450527000000001</v>
      </c>
    </row>
    <row r="857" spans="2:4" x14ac:dyDescent="0.25">
      <c r="B857" s="106">
        <f>IF('Cello Net IO &amp; CMO MV % of NAV '!A770=0, "NA", 'Cello Net IO &amp; CMO MV % of NAV '!A770)</f>
        <v>41834</v>
      </c>
      <c r="C857" s="102">
        <f>VLOOKUP(B857, 'IOS OAS &amp; Universe Refi'!$L:$N, 3, 0)</f>
        <v>61.287601000000002</v>
      </c>
      <c r="D857" s="111">
        <f>VLOOKUP(B857, 'Cello Net IO &amp; CMO MV % of NAV '!$A:$B, 2, 0)</f>
        <v>40.814388000000001</v>
      </c>
    </row>
    <row r="858" spans="2:4" x14ac:dyDescent="0.25">
      <c r="B858" s="106">
        <f>IF('Cello Net IO &amp; CMO MV % of NAV '!A771=0, "NA", 'Cello Net IO &amp; CMO MV % of NAV '!A771)</f>
        <v>41835</v>
      </c>
      <c r="C858" s="102">
        <f>VLOOKUP(B858, 'IOS OAS &amp; Universe Refi'!$L:$N, 3, 0)</f>
        <v>56.322299999999998</v>
      </c>
      <c r="D858" s="111">
        <f>VLOOKUP(B858, 'Cello Net IO &amp; CMO MV % of NAV '!$A:$B, 2, 0)</f>
        <v>40.856226999999997</v>
      </c>
    </row>
    <row r="859" spans="2:4" x14ac:dyDescent="0.25">
      <c r="B859" s="106">
        <f>IF('Cello Net IO &amp; CMO MV % of NAV '!A772=0, "NA", 'Cello Net IO &amp; CMO MV % of NAV '!A772)</f>
        <v>41836</v>
      </c>
      <c r="C859" s="102">
        <f>VLOOKUP(B859, 'IOS OAS &amp; Universe Refi'!$L:$N, 3, 0)</f>
        <v>58.832599999999999</v>
      </c>
      <c r="D859" s="111">
        <f>VLOOKUP(B859, 'Cello Net IO &amp; CMO MV % of NAV '!$A:$B, 2, 0)</f>
        <v>40.875433000000001</v>
      </c>
    </row>
    <row r="860" spans="2:4" x14ac:dyDescent="0.25">
      <c r="B860" s="106">
        <f>IF('Cello Net IO &amp; CMO MV % of NAV '!A773=0, "NA", 'Cello Net IO &amp; CMO MV % of NAV '!A773)</f>
        <v>41837</v>
      </c>
      <c r="C860" s="102">
        <f>VLOOKUP(B860, 'IOS OAS &amp; Universe Refi'!$L:$N, 3, 0)</f>
        <v>70.839798000000002</v>
      </c>
      <c r="D860" s="111">
        <f>VLOOKUP(B860, 'Cello Net IO &amp; CMO MV % of NAV '!$A:$B, 2, 0)</f>
        <v>41.043092000000001</v>
      </c>
    </row>
    <row r="861" spans="2:4" x14ac:dyDescent="0.25">
      <c r="B861" s="106">
        <f>IF('Cello Net IO &amp; CMO MV % of NAV '!A774=0, "NA", 'Cello Net IO &amp; CMO MV % of NAV '!A774)</f>
        <v>41838</v>
      </c>
      <c r="C861" s="102">
        <f>VLOOKUP(B861, 'IOS OAS &amp; Universe Refi'!$L:$N, 3, 0)</f>
        <v>74.985298</v>
      </c>
      <c r="D861" s="111">
        <f>VLOOKUP(B861, 'Cello Net IO &amp; CMO MV % of NAV '!$A:$B, 2, 0)</f>
        <v>40.951194999999998</v>
      </c>
    </row>
    <row r="862" spans="2:4" x14ac:dyDescent="0.25">
      <c r="B862" s="106">
        <f>IF('Cello Net IO &amp; CMO MV % of NAV '!A775=0, "NA", 'Cello Net IO &amp; CMO MV % of NAV '!A775)</f>
        <v>41841</v>
      </c>
      <c r="C862" s="102">
        <f>VLOOKUP(B862, 'IOS OAS &amp; Universe Refi'!$L:$N, 3, 0)</f>
        <v>83.408203</v>
      </c>
      <c r="D862" s="111">
        <f>VLOOKUP(B862, 'Cello Net IO &amp; CMO MV % of NAV '!$A:$B, 2, 0)</f>
        <v>40.863089000000002</v>
      </c>
    </row>
    <row r="863" spans="2:4" x14ac:dyDescent="0.25">
      <c r="B863" s="106">
        <f>IF('Cello Net IO &amp; CMO MV % of NAV '!A776=0, "NA", 'Cello Net IO &amp; CMO MV % of NAV '!A776)</f>
        <v>41842</v>
      </c>
      <c r="C863" s="102">
        <f>VLOOKUP(B863, 'IOS OAS &amp; Universe Refi'!$L:$N, 3, 0)</f>
        <v>92.479301000000007</v>
      </c>
      <c r="D863" s="111">
        <f>VLOOKUP(B863, 'Cello Net IO &amp; CMO MV % of NAV '!$A:$B, 2, 0)</f>
        <v>40.903024000000002</v>
      </c>
    </row>
    <row r="864" spans="2:4" x14ac:dyDescent="0.25">
      <c r="B864" s="106">
        <f>IF('Cello Net IO &amp; CMO MV % of NAV '!A777=0, "NA", 'Cello Net IO &amp; CMO MV % of NAV '!A777)</f>
        <v>41843</v>
      </c>
      <c r="C864" s="102">
        <f>VLOOKUP(B864, 'IOS OAS &amp; Universe Refi'!$L:$N, 3, 0)</f>
        <v>92.267998000000006</v>
      </c>
      <c r="D864" s="111">
        <f>VLOOKUP(B864, 'Cello Net IO &amp; CMO MV % of NAV '!$A:$B, 2, 0)</f>
        <v>40.900393999999999</v>
      </c>
    </row>
    <row r="865" spans="2:4" x14ac:dyDescent="0.25">
      <c r="B865" s="106">
        <f>IF('Cello Net IO &amp; CMO MV % of NAV '!A778=0, "NA", 'Cello Net IO &amp; CMO MV % of NAV '!A778)</f>
        <v>41844</v>
      </c>
      <c r="C865" s="102">
        <f>VLOOKUP(B865, 'IOS OAS &amp; Universe Refi'!$L:$N, 3, 0)</f>
        <v>76.558998000000003</v>
      </c>
      <c r="D865" s="111">
        <f>VLOOKUP(B865, 'Cello Net IO &amp; CMO MV % of NAV '!$A:$B, 2, 0)</f>
        <v>40.649140000000003</v>
      </c>
    </row>
    <row r="866" spans="2:4" x14ac:dyDescent="0.25">
      <c r="B866" s="106">
        <f>IF('Cello Net IO &amp; CMO MV % of NAV '!A779=0, "NA", 'Cello Net IO &amp; CMO MV % of NAV '!A779)</f>
        <v>41845</v>
      </c>
      <c r="C866" s="102">
        <f>VLOOKUP(B866, 'IOS OAS &amp; Universe Refi'!$L:$N, 3, 0)</f>
        <v>82.251403999999994</v>
      </c>
      <c r="D866" s="111">
        <f>VLOOKUP(B866, 'Cello Net IO &amp; CMO MV % of NAV '!$A:$B, 2, 0)</f>
        <v>40.766047</v>
      </c>
    </row>
    <row r="867" spans="2:4" x14ac:dyDescent="0.25">
      <c r="B867" s="106">
        <f>IF('Cello Net IO &amp; CMO MV % of NAV '!A780=0, "NA", 'Cello Net IO &amp; CMO MV % of NAV '!A780)</f>
        <v>41848</v>
      </c>
      <c r="C867" s="102">
        <f>VLOOKUP(B867, 'IOS OAS &amp; Universe Refi'!$L:$N, 3, 0)</f>
        <v>84.445098999999999</v>
      </c>
      <c r="D867" s="111">
        <f>VLOOKUP(B867, 'Cello Net IO &amp; CMO MV % of NAV '!$A:$B, 2, 0)</f>
        <v>39.826053000000002</v>
      </c>
    </row>
    <row r="868" spans="2:4" x14ac:dyDescent="0.25">
      <c r="B868" s="106">
        <f>IF('Cello Net IO &amp; CMO MV % of NAV '!A781=0, "NA", 'Cello Net IO &amp; CMO MV % of NAV '!A781)</f>
        <v>41849</v>
      </c>
      <c r="C868" s="102">
        <f>VLOOKUP(B868, 'IOS OAS &amp; Universe Refi'!$L:$N, 3, 0)</f>
        <v>92.762298999999999</v>
      </c>
      <c r="D868" s="111">
        <f>VLOOKUP(B868, 'Cello Net IO &amp; CMO MV % of NAV '!$A:$B, 2, 0)</f>
        <v>39.809353000000002</v>
      </c>
    </row>
    <row r="869" spans="2:4" x14ac:dyDescent="0.25">
      <c r="B869" s="106">
        <f>IF('Cello Net IO &amp; CMO MV % of NAV '!A782=0, "NA", 'Cello Net IO &amp; CMO MV % of NAV '!A782)</f>
        <v>41850</v>
      </c>
      <c r="C869" s="102">
        <f>VLOOKUP(B869, 'IOS OAS &amp; Universe Refi'!$L:$N, 3, 0)</f>
        <v>67.263603000000003</v>
      </c>
      <c r="D869" s="111">
        <f>VLOOKUP(B869, 'Cello Net IO &amp; CMO MV % of NAV '!$A:$B, 2, 0)</f>
        <v>39.927231999999997</v>
      </c>
    </row>
    <row r="870" spans="2:4" x14ac:dyDescent="0.25">
      <c r="B870" s="106">
        <f>IF('Cello Net IO &amp; CMO MV % of NAV '!A783=0, "NA", 'Cello Net IO &amp; CMO MV % of NAV '!A783)</f>
        <v>41851</v>
      </c>
      <c r="C870" s="102">
        <f>VLOOKUP(B870, 'IOS OAS &amp; Universe Refi'!$L:$N, 3, 0)</f>
        <v>66.714302000000004</v>
      </c>
      <c r="D870" s="111">
        <f>VLOOKUP(B870, 'Cello Net IO &amp; CMO MV % of NAV '!$A:$B, 2, 0)</f>
        <v>40.420197000000002</v>
      </c>
    </row>
    <row r="871" spans="2:4" x14ac:dyDescent="0.25">
      <c r="B871" s="106">
        <f>IF('Cello Net IO &amp; CMO MV % of NAV '!A784=0, "NA", 'Cello Net IO &amp; CMO MV % of NAV '!A784)</f>
        <v>41852</v>
      </c>
      <c r="C871" s="102">
        <f>VLOOKUP(B871, 'IOS OAS &amp; Universe Refi'!$L:$N, 3, 0)</f>
        <v>79.619399999999999</v>
      </c>
      <c r="D871" s="111">
        <f>VLOOKUP(B871, 'Cello Net IO &amp; CMO MV % of NAV '!$A:$B, 2, 0)</f>
        <v>39.536158999999998</v>
      </c>
    </row>
    <row r="872" spans="2:4" x14ac:dyDescent="0.25">
      <c r="B872" s="106">
        <f>IF('Cello Net IO &amp; CMO MV % of NAV '!A785=0, "NA", 'Cello Net IO &amp; CMO MV % of NAV '!A785)</f>
        <v>41855</v>
      </c>
      <c r="C872" s="102">
        <f>VLOOKUP(B872, 'IOS OAS &amp; Universe Refi'!$L:$N, 3, 0)</f>
        <v>87.449698999999995</v>
      </c>
      <c r="D872" s="111">
        <f>VLOOKUP(B872, 'Cello Net IO &amp; CMO MV % of NAV '!$A:$B, 2, 0)</f>
        <v>37.754443000000002</v>
      </c>
    </row>
    <row r="873" spans="2:4" x14ac:dyDescent="0.25">
      <c r="B873" s="106">
        <f>IF('Cello Net IO &amp; CMO MV % of NAV '!A786=0, "NA", 'Cello Net IO &amp; CMO MV % of NAV '!A786)</f>
        <v>41856</v>
      </c>
      <c r="C873" s="102">
        <f>VLOOKUP(B873, 'IOS OAS &amp; Universe Refi'!$L:$N, 3, 0)</f>
        <v>90.461699999999993</v>
      </c>
      <c r="D873" s="111">
        <f>VLOOKUP(B873, 'Cello Net IO &amp; CMO MV % of NAV '!$A:$B, 2, 0)</f>
        <v>37.734363000000002</v>
      </c>
    </row>
    <row r="874" spans="2:4" x14ac:dyDescent="0.25">
      <c r="B874" s="106">
        <f>IF('Cello Net IO &amp; CMO MV % of NAV '!A787=0, "NA", 'Cello Net IO &amp; CMO MV % of NAV '!A787)</f>
        <v>41857</v>
      </c>
      <c r="C874" s="102">
        <f>VLOOKUP(B874, 'IOS OAS &amp; Universe Refi'!$L:$N, 3, 0)</f>
        <v>99.266402999999997</v>
      </c>
      <c r="D874" s="111">
        <f>VLOOKUP(B874, 'Cello Net IO &amp; CMO MV % of NAV '!$A:$B, 2, 0)</f>
        <v>37.890143999999999</v>
      </c>
    </row>
    <row r="875" spans="2:4" x14ac:dyDescent="0.25">
      <c r="B875" s="106">
        <f>IF('Cello Net IO &amp; CMO MV % of NAV '!A788=0, "NA", 'Cello Net IO &amp; CMO MV % of NAV '!A788)</f>
        <v>41858</v>
      </c>
      <c r="C875" s="102">
        <f>VLOOKUP(B875, 'IOS OAS &amp; Universe Refi'!$L:$N, 3, 0)</f>
        <v>99.705803000000003</v>
      </c>
      <c r="D875" s="111">
        <f>VLOOKUP(B875, 'Cello Net IO &amp; CMO MV % of NAV '!$A:$B, 2, 0)</f>
        <v>38.244450999999998</v>
      </c>
    </row>
    <row r="876" spans="2:4" x14ac:dyDescent="0.25">
      <c r="B876" s="106">
        <f>IF('Cello Net IO &amp; CMO MV % of NAV '!A789=0, "NA", 'Cello Net IO &amp; CMO MV % of NAV '!A789)</f>
        <v>41859</v>
      </c>
      <c r="C876" s="102">
        <f>VLOOKUP(B876, 'IOS OAS &amp; Universe Refi'!$L:$N, 3, 0)</f>
        <v>100.34470399999999</v>
      </c>
      <c r="D876" s="111">
        <f>VLOOKUP(B876, 'Cello Net IO &amp; CMO MV % of NAV '!$A:$B, 2, 0)</f>
        <v>38.240577000000002</v>
      </c>
    </row>
    <row r="877" spans="2:4" x14ac:dyDescent="0.25">
      <c r="B877" s="106">
        <f>IF('Cello Net IO &amp; CMO MV % of NAV '!A790=0, "NA", 'Cello Net IO &amp; CMO MV % of NAV '!A790)</f>
        <v>41862</v>
      </c>
      <c r="C877" s="102">
        <f>VLOOKUP(B877, 'IOS OAS &amp; Universe Refi'!$L:$N, 3, 0)</f>
        <v>100.058296</v>
      </c>
      <c r="D877" s="111">
        <f>VLOOKUP(B877, 'Cello Net IO &amp; CMO MV % of NAV '!$A:$B, 2, 0)</f>
        <v>37.705460000000002</v>
      </c>
    </row>
    <row r="878" spans="2:4" x14ac:dyDescent="0.25">
      <c r="B878" s="106">
        <f>IF('Cello Net IO &amp; CMO MV % of NAV '!A791=0, "NA", 'Cello Net IO &amp; CMO MV % of NAV '!A791)</f>
        <v>41863</v>
      </c>
      <c r="C878" s="102">
        <f>VLOOKUP(B878, 'IOS OAS &amp; Universe Refi'!$L:$N, 3, 0)</f>
        <v>104.058403</v>
      </c>
      <c r="D878" s="111">
        <f>VLOOKUP(B878, 'Cello Net IO &amp; CMO MV % of NAV '!$A:$B, 2, 0)</f>
        <v>37.714447</v>
      </c>
    </row>
    <row r="879" spans="2:4" x14ac:dyDescent="0.25">
      <c r="B879" s="106">
        <f>IF('Cello Net IO &amp; CMO MV % of NAV '!A792=0, "NA", 'Cello Net IO &amp; CMO MV % of NAV '!A792)</f>
        <v>41864</v>
      </c>
      <c r="C879" s="102">
        <f>VLOOKUP(B879, 'IOS OAS &amp; Universe Refi'!$L:$N, 3, 0)</f>
        <v>109.106796</v>
      </c>
      <c r="D879" s="111">
        <f>VLOOKUP(B879, 'Cello Net IO &amp; CMO MV % of NAV '!$A:$B, 2, 0)</f>
        <v>37.610568000000001</v>
      </c>
    </row>
    <row r="880" spans="2:4" x14ac:dyDescent="0.25">
      <c r="B880" s="106">
        <f>IF('Cello Net IO &amp; CMO MV % of NAV '!A793=0, "NA", 'Cello Net IO &amp; CMO MV % of NAV '!A793)</f>
        <v>41865</v>
      </c>
      <c r="C880" s="102">
        <f>VLOOKUP(B880, 'IOS OAS &amp; Universe Refi'!$L:$N, 3, 0)</f>
        <v>108.1576</v>
      </c>
      <c r="D880" s="111">
        <f>VLOOKUP(B880, 'Cello Net IO &amp; CMO MV % of NAV '!$A:$B, 2, 0)</f>
        <v>37.680956999999999</v>
      </c>
    </row>
    <row r="881" spans="2:4" x14ac:dyDescent="0.25">
      <c r="B881" s="106">
        <f>IF('Cello Net IO &amp; CMO MV % of NAV '!A794=0, "NA", 'Cello Net IO &amp; CMO MV % of NAV '!A794)</f>
        <v>41866</v>
      </c>
      <c r="C881" s="102">
        <f>VLOOKUP(B881, 'IOS OAS &amp; Universe Refi'!$L:$N, 3, 0)</f>
        <v>116.62979900000001</v>
      </c>
      <c r="D881" s="111">
        <f>VLOOKUP(B881, 'Cello Net IO &amp; CMO MV % of NAV '!$A:$B, 2, 0)</f>
        <v>37.670495000000003</v>
      </c>
    </row>
    <row r="882" spans="2:4" x14ac:dyDescent="0.25">
      <c r="B882" s="106">
        <f>IF('Cello Net IO &amp; CMO MV % of NAV '!A795=0, "NA", 'Cello Net IO &amp; CMO MV % of NAV '!A795)</f>
        <v>41869</v>
      </c>
      <c r="C882" s="102">
        <f>VLOOKUP(B882, 'IOS OAS &amp; Universe Refi'!$L:$N, 3, 0)</f>
        <v>110.25299800000001</v>
      </c>
      <c r="D882" s="111">
        <f>VLOOKUP(B882, 'Cello Net IO &amp; CMO MV % of NAV '!$A:$B, 2, 0)</f>
        <v>37.712415999999997</v>
      </c>
    </row>
    <row r="883" spans="2:4" x14ac:dyDescent="0.25">
      <c r="B883" s="106">
        <f>IF('Cello Net IO &amp; CMO MV % of NAV '!A796=0, "NA", 'Cello Net IO &amp; CMO MV % of NAV '!A796)</f>
        <v>41870</v>
      </c>
      <c r="C883" s="102">
        <f>VLOOKUP(B883, 'IOS OAS &amp; Universe Refi'!$L:$N, 3, 0)</f>
        <v>105.605698</v>
      </c>
      <c r="D883" s="111">
        <f>VLOOKUP(B883, 'Cello Net IO &amp; CMO MV % of NAV '!$A:$B, 2, 0)</f>
        <v>37.747622999999997</v>
      </c>
    </row>
    <row r="884" spans="2:4" x14ac:dyDescent="0.25">
      <c r="B884" s="106">
        <f>IF('Cello Net IO &amp; CMO MV % of NAV '!A797=0, "NA", 'Cello Net IO &amp; CMO MV % of NAV '!A797)</f>
        <v>41871</v>
      </c>
      <c r="C884" s="102">
        <f>VLOOKUP(B884, 'IOS OAS &amp; Universe Refi'!$L:$N, 3, 0)</f>
        <v>88.675597999999994</v>
      </c>
      <c r="D884" s="111">
        <f>VLOOKUP(B884, 'Cello Net IO &amp; CMO MV % of NAV '!$A:$B, 2, 0)</f>
        <v>38.784253</v>
      </c>
    </row>
    <row r="885" spans="2:4" x14ac:dyDescent="0.25">
      <c r="B885" s="106">
        <f>IF('Cello Net IO &amp; CMO MV % of NAV '!A798=0, "NA", 'Cello Net IO &amp; CMO MV % of NAV '!A798)</f>
        <v>41872</v>
      </c>
      <c r="C885" s="102">
        <f>VLOOKUP(B885, 'IOS OAS &amp; Universe Refi'!$L:$N, 3, 0)</f>
        <v>89.909401000000003</v>
      </c>
      <c r="D885" s="111">
        <f>VLOOKUP(B885, 'Cello Net IO &amp; CMO MV % of NAV '!$A:$B, 2, 0)</f>
        <v>38.837899</v>
      </c>
    </row>
    <row r="886" spans="2:4" x14ac:dyDescent="0.25">
      <c r="B886" s="106">
        <f>IF('Cello Net IO &amp; CMO MV % of NAV '!A799=0, "NA", 'Cello Net IO &amp; CMO MV % of NAV '!A799)</f>
        <v>41873</v>
      </c>
      <c r="C886" s="102">
        <f>VLOOKUP(B886, 'IOS OAS &amp; Universe Refi'!$L:$N, 3, 0)</f>
        <v>86.631798000000003</v>
      </c>
      <c r="D886" s="111">
        <f>VLOOKUP(B886, 'Cello Net IO &amp; CMO MV % of NAV '!$A:$B, 2, 0)</f>
        <v>38.965231000000003</v>
      </c>
    </row>
    <row r="887" spans="2:4" x14ac:dyDescent="0.25">
      <c r="B887" s="106">
        <f>IF('Cello Net IO &amp; CMO MV % of NAV '!A800=0, "NA", 'Cello Net IO &amp; CMO MV % of NAV '!A800)</f>
        <v>41876</v>
      </c>
      <c r="C887" s="102">
        <f>VLOOKUP(B887, 'IOS OAS &amp; Universe Refi'!$L:$N, 3, 0)</f>
        <v>95.046599999999998</v>
      </c>
      <c r="D887" s="111">
        <f>VLOOKUP(B887, 'Cello Net IO &amp; CMO MV % of NAV '!$A:$B, 2, 0)</f>
        <v>38.865957999999999</v>
      </c>
    </row>
    <row r="888" spans="2:4" x14ac:dyDescent="0.25">
      <c r="B888" s="106">
        <f>IF('Cello Net IO &amp; CMO MV % of NAV '!A801=0, "NA", 'Cello Net IO &amp; CMO MV % of NAV '!A801)</f>
        <v>41877</v>
      </c>
      <c r="C888" s="102">
        <f>VLOOKUP(B888, 'IOS OAS &amp; Universe Refi'!$L:$N, 3, 0)</f>
        <v>98.602097000000001</v>
      </c>
      <c r="D888" s="111">
        <f>VLOOKUP(B888, 'Cello Net IO &amp; CMO MV % of NAV '!$A:$B, 2, 0)</f>
        <v>38.185913999999997</v>
      </c>
    </row>
    <row r="889" spans="2:4" x14ac:dyDescent="0.25">
      <c r="B889" s="106">
        <f>IF('Cello Net IO &amp; CMO MV % of NAV '!A802=0, "NA", 'Cello Net IO &amp; CMO MV % of NAV '!A802)</f>
        <v>41878</v>
      </c>
      <c r="C889" s="102">
        <f>VLOOKUP(B889, 'IOS OAS &amp; Universe Refi'!$L:$N, 3, 0)</f>
        <v>104.55940200000001</v>
      </c>
      <c r="D889" s="111">
        <f>VLOOKUP(B889, 'Cello Net IO &amp; CMO MV % of NAV '!$A:$B, 2, 0)</f>
        <v>38.057440999999997</v>
      </c>
    </row>
    <row r="890" spans="2:4" x14ac:dyDescent="0.25">
      <c r="B890" s="106">
        <f>IF('Cello Net IO &amp; CMO MV % of NAV '!A803=0, "NA", 'Cello Net IO &amp; CMO MV % of NAV '!A803)</f>
        <v>41879</v>
      </c>
      <c r="C890" s="102">
        <f>VLOOKUP(B890, 'IOS OAS &amp; Universe Refi'!$L:$N, 3, 0)</f>
        <v>103.3377</v>
      </c>
      <c r="D890" s="111">
        <f>VLOOKUP(B890, 'Cello Net IO &amp; CMO MV % of NAV '!$A:$B, 2, 0)</f>
        <v>38.025314000000002</v>
      </c>
    </row>
    <row r="891" spans="2:4" x14ac:dyDescent="0.25">
      <c r="B891" s="106">
        <f>IF('Cello Net IO &amp; CMO MV % of NAV '!A804=0, "NA", 'Cello Net IO &amp; CMO MV % of NAV '!A804)</f>
        <v>41880</v>
      </c>
      <c r="C891" s="102">
        <f>VLOOKUP(B891, 'IOS OAS &amp; Universe Refi'!$L:$N, 3, 0)</f>
        <v>103.197998</v>
      </c>
      <c r="D891" s="111">
        <f>VLOOKUP(B891, 'Cello Net IO &amp; CMO MV % of NAV '!$A:$B, 2, 0)</f>
        <v>37.793849999999999</v>
      </c>
    </row>
    <row r="892" spans="2:4" x14ac:dyDescent="0.25">
      <c r="B892" s="106">
        <f>IF('Cello Net IO &amp; CMO MV % of NAV '!A805=0, "NA", 'Cello Net IO &amp; CMO MV % of NAV '!A805)</f>
        <v>41884</v>
      </c>
      <c r="C892" s="102">
        <f>VLOOKUP(B892, 'IOS OAS &amp; Universe Refi'!$L:$N, 3, 0)</f>
        <v>82.661300999999995</v>
      </c>
      <c r="D892" s="111">
        <f>VLOOKUP(B892, 'Cello Net IO &amp; CMO MV % of NAV '!$A:$B, 2, 0)</f>
        <v>37.908819999999999</v>
      </c>
    </row>
    <row r="893" spans="2:4" x14ac:dyDescent="0.25">
      <c r="B893" s="106">
        <f>IF('Cello Net IO &amp; CMO MV % of NAV '!A806=0, "NA", 'Cello Net IO &amp; CMO MV % of NAV '!A806)</f>
        <v>41885</v>
      </c>
      <c r="C893" s="102">
        <f>VLOOKUP(B893, 'IOS OAS &amp; Universe Refi'!$L:$N, 3, 0)</f>
        <v>75.352303000000006</v>
      </c>
      <c r="D893" s="111">
        <f>VLOOKUP(B893, 'Cello Net IO &amp; CMO MV % of NAV '!$A:$B, 2, 0)</f>
        <v>38.032879000000001</v>
      </c>
    </row>
    <row r="894" spans="2:4" x14ac:dyDescent="0.25">
      <c r="B894" s="106">
        <f>IF('Cello Net IO &amp; CMO MV % of NAV '!A807=0, "NA", 'Cello Net IO &amp; CMO MV % of NAV '!A807)</f>
        <v>41886</v>
      </c>
      <c r="C894" s="102">
        <f>VLOOKUP(B894, 'IOS OAS &amp; Universe Refi'!$L:$N, 3, 0)</f>
        <v>67.133101999999994</v>
      </c>
      <c r="D894" s="111">
        <f>VLOOKUP(B894, 'Cello Net IO &amp; CMO MV % of NAV '!$A:$B, 2, 0)</f>
        <v>38.063471999999997</v>
      </c>
    </row>
    <row r="895" spans="2:4" x14ac:dyDescent="0.25">
      <c r="B895" s="106">
        <f>IF('Cello Net IO &amp; CMO MV % of NAV '!A808=0, "NA", 'Cello Net IO &amp; CMO MV % of NAV '!A808)</f>
        <v>41887</v>
      </c>
      <c r="C895" s="102">
        <f>VLOOKUP(B895, 'IOS OAS &amp; Universe Refi'!$L:$N, 3, 0)</f>
        <v>69.892196999999996</v>
      </c>
      <c r="D895" s="111">
        <f>VLOOKUP(B895, 'Cello Net IO &amp; CMO MV % of NAV '!$A:$B, 2, 0)</f>
        <v>38.223022999999998</v>
      </c>
    </row>
    <row r="896" spans="2:4" x14ac:dyDescent="0.25">
      <c r="B896" s="106">
        <f>IF('Cello Net IO &amp; CMO MV % of NAV '!A809=0, "NA", 'Cello Net IO &amp; CMO MV % of NAV '!A809)</f>
        <v>41890</v>
      </c>
      <c r="C896" s="102">
        <f>VLOOKUP(B896, 'IOS OAS &amp; Universe Refi'!$L:$N, 3, 0)</f>
        <v>61.777000000000001</v>
      </c>
      <c r="D896" s="111">
        <f>VLOOKUP(B896, 'Cello Net IO &amp; CMO MV % of NAV '!$A:$B, 2, 0)</f>
        <v>39.515255000000003</v>
      </c>
    </row>
    <row r="897" spans="2:4" x14ac:dyDescent="0.25">
      <c r="B897" s="106">
        <f>IF('Cello Net IO &amp; CMO MV % of NAV '!A810=0, "NA", 'Cello Net IO &amp; CMO MV % of NAV '!A810)</f>
        <v>41891</v>
      </c>
      <c r="C897" s="102">
        <f>VLOOKUP(B897, 'IOS OAS &amp; Universe Refi'!$L:$N, 3, 0)</f>
        <v>51.615600999999998</v>
      </c>
      <c r="D897" s="111">
        <f>VLOOKUP(B897, 'Cello Net IO &amp; CMO MV % of NAV '!$A:$B, 2, 0)</f>
        <v>39.647956999999998</v>
      </c>
    </row>
    <row r="898" spans="2:4" x14ac:dyDescent="0.25">
      <c r="B898" s="106">
        <f>IF('Cello Net IO &amp; CMO MV % of NAV '!A811=0, "NA", 'Cello Net IO &amp; CMO MV % of NAV '!A811)</f>
        <v>41892</v>
      </c>
      <c r="C898" s="102">
        <f>VLOOKUP(B898, 'IOS OAS &amp; Universe Refi'!$L:$N, 3, 0)</f>
        <v>55.197701000000002</v>
      </c>
      <c r="D898" s="111">
        <f>VLOOKUP(B898, 'Cello Net IO &amp; CMO MV % of NAV '!$A:$B, 2, 0)</f>
        <v>39.610039</v>
      </c>
    </row>
    <row r="899" spans="2:4" x14ac:dyDescent="0.25">
      <c r="B899" s="106">
        <f>IF('Cello Net IO &amp; CMO MV % of NAV '!A812=0, "NA", 'Cello Net IO &amp; CMO MV % of NAV '!A812)</f>
        <v>41893</v>
      </c>
      <c r="C899" s="102">
        <f>VLOOKUP(B899, 'IOS OAS &amp; Universe Refi'!$L:$N, 3, 0)</f>
        <v>59.698002000000002</v>
      </c>
      <c r="D899" s="111">
        <f>VLOOKUP(B899, 'Cello Net IO &amp; CMO MV % of NAV '!$A:$B, 2, 0)</f>
        <v>39.04786</v>
      </c>
    </row>
    <row r="900" spans="2:4" x14ac:dyDescent="0.25">
      <c r="B900" s="106">
        <f>IF('Cello Net IO &amp; CMO MV % of NAV '!A813=0, "NA", 'Cello Net IO &amp; CMO MV % of NAV '!A813)</f>
        <v>41894</v>
      </c>
      <c r="C900" s="102">
        <f>VLOOKUP(B900, 'IOS OAS &amp; Universe Refi'!$L:$N, 3, 0)</f>
        <v>57.912998000000002</v>
      </c>
      <c r="D900" s="111">
        <f>VLOOKUP(B900, 'Cello Net IO &amp; CMO MV % of NAV '!$A:$B, 2, 0)</f>
        <v>39.226993</v>
      </c>
    </row>
    <row r="901" spans="2:4" x14ac:dyDescent="0.25">
      <c r="B901" s="106">
        <f>IF('Cello Net IO &amp; CMO MV % of NAV '!A814=0, "NA", 'Cello Net IO &amp; CMO MV % of NAV '!A814)</f>
        <v>41897</v>
      </c>
      <c r="C901" s="102">
        <f>VLOOKUP(B901, 'IOS OAS &amp; Universe Refi'!$L:$N, 3, 0)</f>
        <v>60.424702000000003</v>
      </c>
      <c r="D901" s="111">
        <f>VLOOKUP(B901, 'Cello Net IO &amp; CMO MV % of NAV '!$A:$B, 2, 0)</f>
        <v>39.125861999999998</v>
      </c>
    </row>
    <row r="902" spans="2:4" x14ac:dyDescent="0.25">
      <c r="B902" s="106">
        <f>IF('Cello Net IO &amp; CMO MV % of NAV '!A815=0, "NA", 'Cello Net IO &amp; CMO MV % of NAV '!A815)</f>
        <v>41898</v>
      </c>
      <c r="C902" s="102">
        <f>VLOOKUP(B902, 'IOS OAS &amp; Universe Refi'!$L:$N, 3, 0)</f>
        <v>65.184402000000006</v>
      </c>
      <c r="D902" s="111">
        <f>VLOOKUP(B902, 'Cello Net IO &amp; CMO MV % of NAV '!$A:$B, 2, 0)</f>
        <v>39.102445000000003</v>
      </c>
    </row>
    <row r="903" spans="2:4" x14ac:dyDescent="0.25">
      <c r="B903" s="106">
        <f>IF('Cello Net IO &amp; CMO MV % of NAV '!A816=0, "NA", 'Cello Net IO &amp; CMO MV % of NAV '!A816)</f>
        <v>41899</v>
      </c>
      <c r="C903" s="102">
        <f>VLOOKUP(B903, 'IOS OAS &amp; Universe Refi'!$L:$N, 3, 0)</f>
        <v>65.024497999999994</v>
      </c>
      <c r="D903" s="111">
        <f>VLOOKUP(B903, 'Cello Net IO &amp; CMO MV % of NAV '!$A:$B, 2, 0)</f>
        <v>38.89479</v>
      </c>
    </row>
    <row r="904" spans="2:4" x14ac:dyDescent="0.25">
      <c r="B904" s="106">
        <f>IF('Cello Net IO &amp; CMO MV % of NAV '!A817=0, "NA", 'Cello Net IO &amp; CMO MV % of NAV '!A817)</f>
        <v>41900</v>
      </c>
      <c r="C904" s="102">
        <f>VLOOKUP(B904, 'IOS OAS &amp; Universe Refi'!$L:$N, 3, 0)</f>
        <v>62.039299</v>
      </c>
      <c r="D904" s="111">
        <f>VLOOKUP(B904, 'Cello Net IO &amp; CMO MV % of NAV '!$A:$B, 2, 0)</f>
        <v>38.891173000000002</v>
      </c>
    </row>
    <row r="905" spans="2:4" x14ac:dyDescent="0.25">
      <c r="B905" s="106">
        <f>IF('Cello Net IO &amp; CMO MV % of NAV '!A818=0, "NA", 'Cello Net IO &amp; CMO MV % of NAV '!A818)</f>
        <v>41901</v>
      </c>
      <c r="C905" s="102">
        <f>VLOOKUP(B905, 'IOS OAS &amp; Universe Refi'!$L:$N, 3, 0)</f>
        <v>61.303199999999997</v>
      </c>
      <c r="D905" s="111">
        <f>VLOOKUP(B905, 'Cello Net IO &amp; CMO MV % of NAV '!$A:$B, 2, 0)</f>
        <v>39.028233</v>
      </c>
    </row>
    <row r="906" spans="2:4" x14ac:dyDescent="0.25">
      <c r="B906" s="106">
        <f>IF('Cello Net IO &amp; CMO MV % of NAV '!A819=0, "NA", 'Cello Net IO &amp; CMO MV % of NAV '!A819)</f>
        <v>41904</v>
      </c>
      <c r="C906" s="102">
        <f>VLOOKUP(B906, 'IOS OAS &amp; Universe Refi'!$L:$N, 3, 0)</f>
        <v>66.966697999999994</v>
      </c>
      <c r="D906" s="111">
        <f>VLOOKUP(B906, 'Cello Net IO &amp; CMO MV % of NAV '!$A:$B, 2, 0)</f>
        <v>38.982008</v>
      </c>
    </row>
    <row r="907" spans="2:4" x14ac:dyDescent="0.25">
      <c r="B907" s="106">
        <f>IF('Cello Net IO &amp; CMO MV % of NAV '!A820=0, "NA", 'Cello Net IO &amp; CMO MV % of NAV '!A820)</f>
        <v>41905</v>
      </c>
      <c r="C907" s="102">
        <f>VLOOKUP(B907, 'IOS OAS &amp; Universe Refi'!$L:$N, 3, 0)</f>
        <v>67.309997999999993</v>
      </c>
      <c r="D907" s="111">
        <f>VLOOKUP(B907, 'Cello Net IO &amp; CMO MV % of NAV '!$A:$B, 2, 0)</f>
        <v>39.020493000000002</v>
      </c>
    </row>
    <row r="908" spans="2:4" x14ac:dyDescent="0.25">
      <c r="B908" s="106">
        <f>IF('Cello Net IO &amp; CMO MV % of NAV '!A821=0, "NA", 'Cello Net IO &amp; CMO MV % of NAV '!A821)</f>
        <v>41906</v>
      </c>
      <c r="C908" s="102">
        <f>VLOOKUP(B908, 'IOS OAS &amp; Universe Refi'!$L:$N, 3, 0)</f>
        <v>55.375098999999999</v>
      </c>
      <c r="D908" s="111">
        <f>VLOOKUP(B908, 'Cello Net IO &amp; CMO MV % of NAV '!$A:$B, 2, 0)</f>
        <v>39.145038999999997</v>
      </c>
    </row>
    <row r="909" spans="2:4" x14ac:dyDescent="0.25">
      <c r="B909" s="106">
        <f>IF('Cello Net IO &amp; CMO MV % of NAV '!A822=0, "NA", 'Cello Net IO &amp; CMO MV % of NAV '!A822)</f>
        <v>41907</v>
      </c>
      <c r="C909" s="102">
        <f>VLOOKUP(B909, 'IOS OAS &amp; Universe Refi'!$L:$N, 3, 0)</f>
        <v>57.530498999999999</v>
      </c>
      <c r="D909" s="111">
        <f>VLOOKUP(B909, 'Cello Net IO &amp; CMO MV % of NAV '!$A:$B, 2, 0)</f>
        <v>38.511271999999998</v>
      </c>
    </row>
    <row r="910" spans="2:4" x14ac:dyDescent="0.25">
      <c r="B910" s="106">
        <f>IF('Cello Net IO &amp; CMO MV % of NAV '!A823=0, "NA", 'Cello Net IO &amp; CMO MV % of NAV '!A823)</f>
        <v>41908</v>
      </c>
      <c r="C910" s="102">
        <f>VLOOKUP(B910, 'IOS OAS &amp; Universe Refi'!$L:$N, 3, 0)</f>
        <v>52.395000000000003</v>
      </c>
      <c r="D910" s="111">
        <f>VLOOKUP(B910, 'Cello Net IO &amp; CMO MV % of NAV '!$A:$B, 2, 0)</f>
        <v>38.595934999999997</v>
      </c>
    </row>
    <row r="911" spans="2:4" x14ac:dyDescent="0.25">
      <c r="B911" s="106">
        <f>IF('Cello Net IO &amp; CMO MV % of NAV '!A824=0, "NA", 'Cello Net IO &amp; CMO MV % of NAV '!A824)</f>
        <v>41911</v>
      </c>
      <c r="C911" s="102">
        <f>VLOOKUP(B911, 'IOS OAS &amp; Universe Refi'!$L:$N, 3, 0)</f>
        <v>54.091301000000001</v>
      </c>
      <c r="D911" s="111">
        <f>VLOOKUP(B911, 'Cello Net IO &amp; CMO MV % of NAV '!$A:$B, 2, 0)</f>
        <v>38.485596000000001</v>
      </c>
    </row>
    <row r="912" spans="2:4" x14ac:dyDescent="0.25">
      <c r="B912" s="106">
        <f>IF('Cello Net IO &amp; CMO MV % of NAV '!A825=0, "NA", 'Cello Net IO &amp; CMO MV % of NAV '!A825)</f>
        <v>41912</v>
      </c>
      <c r="C912" s="102">
        <f>VLOOKUP(B912, 'IOS OAS &amp; Universe Refi'!$L:$N, 3, 0)</f>
        <v>57.844501000000001</v>
      </c>
      <c r="D912" s="111">
        <f>VLOOKUP(B912, 'Cello Net IO &amp; CMO MV % of NAV '!$A:$B, 2, 0)</f>
        <v>38.233576999999997</v>
      </c>
    </row>
    <row r="913" spans="2:4" x14ac:dyDescent="0.25">
      <c r="B913" s="106">
        <f>IF('Cello Net IO &amp; CMO MV % of NAV '!A826=0, "NA", 'Cello Net IO &amp; CMO MV % of NAV '!A826)</f>
        <v>41913</v>
      </c>
      <c r="C913" s="102">
        <f>VLOOKUP(B913, 'IOS OAS &amp; Universe Refi'!$L:$N, 3, 0)</f>
        <v>60.775199999999998</v>
      </c>
      <c r="D913" s="111">
        <f>VLOOKUP(B913, 'Cello Net IO &amp; CMO MV % of NAV '!$A:$B, 2, 0)</f>
        <v>38.960200999999998</v>
      </c>
    </row>
    <row r="914" spans="2:4" x14ac:dyDescent="0.25">
      <c r="B914" s="106">
        <f>IF('Cello Net IO &amp; CMO MV % of NAV '!A827=0, "NA", 'Cello Net IO &amp; CMO MV % of NAV '!A827)</f>
        <v>41914</v>
      </c>
      <c r="C914" s="102">
        <f>VLOOKUP(B914, 'IOS OAS &amp; Universe Refi'!$L:$N, 3, 0)</f>
        <v>57.563499</v>
      </c>
      <c r="D914" s="111">
        <f>VLOOKUP(B914, 'Cello Net IO &amp; CMO MV % of NAV '!$A:$B, 2, 0)</f>
        <v>38.989356999999998</v>
      </c>
    </row>
    <row r="915" spans="2:4" x14ac:dyDescent="0.25">
      <c r="B915" s="106">
        <f>IF('Cello Net IO &amp; CMO MV % of NAV '!A828=0, "NA", 'Cello Net IO &amp; CMO MV % of NAV '!A828)</f>
        <v>41915</v>
      </c>
      <c r="C915" s="102">
        <f>VLOOKUP(B915, 'IOS OAS &amp; Universe Refi'!$L:$N, 3, 0)</f>
        <v>44.713402000000002</v>
      </c>
      <c r="D915" s="111">
        <f>VLOOKUP(B915, 'Cello Net IO &amp; CMO MV % of NAV '!$A:$B, 2, 0)</f>
        <v>39.151091000000001</v>
      </c>
    </row>
    <row r="916" spans="2:4" x14ac:dyDescent="0.25">
      <c r="B916" s="106">
        <f>IF('Cello Net IO &amp; CMO MV % of NAV '!A829=0, "NA", 'Cello Net IO &amp; CMO MV % of NAV '!A829)</f>
        <v>41918</v>
      </c>
      <c r="C916" s="102">
        <f>VLOOKUP(B916, 'IOS OAS &amp; Universe Refi'!$L:$N, 3, 0)</f>
        <v>55.427399000000001</v>
      </c>
      <c r="D916" s="111">
        <f>VLOOKUP(B916, 'Cello Net IO &amp; CMO MV % of NAV '!$A:$B, 2, 0)</f>
        <v>38.972614</v>
      </c>
    </row>
    <row r="917" spans="2:4" x14ac:dyDescent="0.25">
      <c r="B917" s="106">
        <f>IF('Cello Net IO &amp; CMO MV % of NAV '!A830=0, "NA", 'Cello Net IO &amp; CMO MV % of NAV '!A830)</f>
        <v>41919</v>
      </c>
      <c r="C917" s="102">
        <f>VLOOKUP(B917, 'IOS OAS &amp; Universe Refi'!$L:$N, 3, 0)</f>
        <v>66.460601999999994</v>
      </c>
      <c r="D917" s="111">
        <f>VLOOKUP(B917, 'Cello Net IO &amp; CMO MV % of NAV '!$A:$B, 2, 0)</f>
        <v>38.807817</v>
      </c>
    </row>
    <row r="918" spans="2:4" x14ac:dyDescent="0.25">
      <c r="B918" s="106">
        <f>IF('Cello Net IO &amp; CMO MV % of NAV '!A831=0, "NA", 'Cello Net IO &amp; CMO MV % of NAV '!A831)</f>
        <v>41920</v>
      </c>
      <c r="C918" s="102">
        <f>VLOOKUP(B918, 'IOS OAS &amp; Universe Refi'!$L:$N, 3, 0)</f>
        <v>86.840401</v>
      </c>
      <c r="D918" s="111">
        <f>VLOOKUP(B918, 'Cello Net IO &amp; CMO MV % of NAV '!$A:$B, 2, 0)</f>
        <v>38.730106999999997</v>
      </c>
    </row>
    <row r="919" spans="2:4" x14ac:dyDescent="0.25">
      <c r="B919" s="106">
        <f>IF('Cello Net IO &amp; CMO MV % of NAV '!A832=0, "NA", 'Cello Net IO &amp; CMO MV % of NAV '!A832)</f>
        <v>41921</v>
      </c>
      <c r="C919" s="102">
        <f>VLOOKUP(B919, 'IOS OAS &amp; Universe Refi'!$L:$N, 3, 0)</f>
        <v>83.510802999999996</v>
      </c>
      <c r="D919" s="111">
        <f>VLOOKUP(B919, 'Cello Net IO &amp; CMO MV % of NAV '!$A:$B, 2, 0)</f>
        <v>38.789544999999997</v>
      </c>
    </row>
    <row r="920" spans="2:4" x14ac:dyDescent="0.25">
      <c r="B920" s="106">
        <f>IF('Cello Net IO &amp; CMO MV % of NAV '!A833=0, "NA", 'Cello Net IO &amp; CMO MV % of NAV '!A833)</f>
        <v>41922</v>
      </c>
      <c r="C920" s="102">
        <f>VLOOKUP(B920, 'IOS OAS &amp; Universe Refi'!$L:$N, 3, 0)</f>
        <v>91.129897999999997</v>
      </c>
      <c r="D920" s="111">
        <f>VLOOKUP(B920, 'Cello Net IO &amp; CMO MV % of NAV '!$A:$B, 2, 0)</f>
        <v>38.298971000000002</v>
      </c>
    </row>
    <row r="921" spans="2:4" x14ac:dyDescent="0.25">
      <c r="B921" s="106">
        <f>IF('Cello Net IO &amp; CMO MV % of NAV '!A834=0, "NA", 'Cello Net IO &amp; CMO MV % of NAV '!A834)</f>
        <v>41926</v>
      </c>
      <c r="C921" s="102">
        <f>VLOOKUP(B921, 'IOS OAS &amp; Universe Refi'!$L:$N, 3, 0)</f>
        <v>117.275902</v>
      </c>
      <c r="D921" s="111">
        <f>VLOOKUP(B921, 'Cello Net IO &amp; CMO MV % of NAV '!$A:$B, 2, 0)</f>
        <v>37.603299999999997</v>
      </c>
    </row>
    <row r="922" spans="2:4" x14ac:dyDescent="0.25">
      <c r="B922" s="106">
        <f>IF('Cello Net IO &amp; CMO MV % of NAV '!A835=0, "NA", 'Cello Net IO &amp; CMO MV % of NAV '!A835)</f>
        <v>41927</v>
      </c>
      <c r="C922" s="102">
        <f>VLOOKUP(B922, 'IOS OAS &amp; Universe Refi'!$L:$N, 3, 0)</f>
        <v>132.67210399999999</v>
      </c>
      <c r="D922" s="111">
        <f>VLOOKUP(B922, 'Cello Net IO &amp; CMO MV % of NAV '!$A:$B, 2, 0)</f>
        <v>27.347971000000001</v>
      </c>
    </row>
    <row r="923" spans="2:4" x14ac:dyDescent="0.25">
      <c r="B923" s="106">
        <f>IF('Cello Net IO &amp; CMO MV % of NAV '!A836=0, "NA", 'Cello Net IO &amp; CMO MV % of NAV '!A836)</f>
        <v>41928</v>
      </c>
      <c r="C923" s="102">
        <f>VLOOKUP(B923, 'IOS OAS &amp; Universe Refi'!$L:$N, 3, 0)</f>
        <v>136.15679900000001</v>
      </c>
      <c r="D923" s="111">
        <f>VLOOKUP(B923, 'Cello Net IO &amp; CMO MV % of NAV '!$A:$B, 2, 0)</f>
        <v>27.755631999999999</v>
      </c>
    </row>
    <row r="924" spans="2:4" x14ac:dyDescent="0.25">
      <c r="B924" s="106">
        <f>IF('Cello Net IO &amp; CMO MV % of NAV '!A837=0, "NA", 'Cello Net IO &amp; CMO MV % of NAV '!A837)</f>
        <v>41929</v>
      </c>
      <c r="C924" s="102">
        <f>VLOOKUP(B924, 'IOS OAS &amp; Universe Refi'!$L:$N, 3, 0)</f>
        <v>136.03630100000001</v>
      </c>
      <c r="D924" s="111">
        <f>VLOOKUP(B924, 'Cello Net IO &amp; CMO MV % of NAV '!$A:$B, 2, 0)</f>
        <v>27.823595000000001</v>
      </c>
    </row>
    <row r="925" spans="2:4" x14ac:dyDescent="0.25">
      <c r="B925" s="106">
        <f>IF('Cello Net IO &amp; CMO MV % of NAV '!A838=0, "NA", 'Cello Net IO &amp; CMO MV % of NAV '!A838)</f>
        <v>41932</v>
      </c>
      <c r="C925" s="102">
        <f>VLOOKUP(B925, 'IOS OAS &amp; Universe Refi'!$L:$N, 3, 0)</f>
        <v>146.83329800000001</v>
      </c>
      <c r="D925" s="111">
        <f>VLOOKUP(B925, 'Cello Net IO &amp; CMO MV % of NAV '!$A:$B, 2, 0)</f>
        <v>27.640373</v>
      </c>
    </row>
    <row r="926" spans="2:4" x14ac:dyDescent="0.25">
      <c r="B926" s="106">
        <f>IF('Cello Net IO &amp; CMO MV % of NAV '!A839=0, "NA", 'Cello Net IO &amp; CMO MV % of NAV '!A839)</f>
        <v>41933</v>
      </c>
      <c r="C926" s="102">
        <f>VLOOKUP(B926, 'IOS OAS &amp; Universe Refi'!$L:$N, 3, 0)</f>
        <v>151.90010100000001</v>
      </c>
      <c r="D926" s="111">
        <f>VLOOKUP(B926, 'Cello Net IO &amp; CMO MV % of NAV '!$A:$B, 2, 0)</f>
        <v>27.691331999999999</v>
      </c>
    </row>
    <row r="927" spans="2:4" x14ac:dyDescent="0.25">
      <c r="B927" s="106">
        <f>IF('Cello Net IO &amp; CMO MV % of NAV '!A840=0, "NA", 'Cello Net IO &amp; CMO MV % of NAV '!A840)</f>
        <v>41934</v>
      </c>
      <c r="C927" s="102">
        <f>VLOOKUP(B927, 'IOS OAS &amp; Universe Refi'!$L:$N, 3, 0)</f>
        <v>150.26139800000001</v>
      </c>
      <c r="D927" s="111">
        <f>VLOOKUP(B927, 'Cello Net IO &amp; CMO MV % of NAV '!$A:$B, 2, 0)</f>
        <v>27.769732999999999</v>
      </c>
    </row>
    <row r="928" spans="2:4" x14ac:dyDescent="0.25">
      <c r="B928" s="106">
        <f>IF('Cello Net IO &amp; CMO MV % of NAV '!A841=0, "NA", 'Cello Net IO &amp; CMO MV % of NAV '!A841)</f>
        <v>41935</v>
      </c>
      <c r="C928" s="102">
        <f>VLOOKUP(B928, 'IOS OAS &amp; Universe Refi'!$L:$N, 3, 0)</f>
        <v>126.772903</v>
      </c>
      <c r="D928" s="111">
        <f>VLOOKUP(B928, 'Cello Net IO &amp; CMO MV % of NAV '!$A:$B, 2, 0)</f>
        <v>28.133389000000001</v>
      </c>
    </row>
    <row r="929" spans="2:4" x14ac:dyDescent="0.25">
      <c r="B929" s="106">
        <f>IF('Cello Net IO &amp; CMO MV % of NAV '!A842=0, "NA", 'Cello Net IO &amp; CMO MV % of NAV '!A842)</f>
        <v>41936</v>
      </c>
      <c r="C929" s="102">
        <f>VLOOKUP(B929, 'IOS OAS &amp; Universe Refi'!$L:$N, 3, 0)</f>
        <v>113.99430099999999</v>
      </c>
      <c r="D929" s="111">
        <f>VLOOKUP(B929, 'Cello Net IO &amp; CMO MV % of NAV '!$A:$B, 2, 0)</f>
        <v>28.404527999999999</v>
      </c>
    </row>
    <row r="930" spans="2:4" x14ac:dyDescent="0.25">
      <c r="B930" s="106">
        <f>IF('Cello Net IO &amp; CMO MV % of NAV '!A843=0, "NA", 'Cello Net IO &amp; CMO MV % of NAV '!A843)</f>
        <v>41939</v>
      </c>
      <c r="C930" s="102">
        <f>VLOOKUP(B930, 'IOS OAS &amp; Universe Refi'!$L:$N, 3, 0)</f>
        <v>112.231697</v>
      </c>
      <c r="D930" s="111">
        <f>VLOOKUP(B930, 'Cello Net IO &amp; CMO MV % of NAV '!$A:$B, 2, 0)</f>
        <v>28.401108000000001</v>
      </c>
    </row>
    <row r="931" spans="2:4" x14ac:dyDescent="0.25">
      <c r="B931" s="106">
        <f>IF('Cello Net IO &amp; CMO MV % of NAV '!A844=0, "NA", 'Cello Net IO &amp; CMO MV % of NAV '!A844)</f>
        <v>41940</v>
      </c>
      <c r="C931" s="102">
        <f>VLOOKUP(B931, 'IOS OAS &amp; Universe Refi'!$L:$N, 3, 0)</f>
        <v>104.47489899999999</v>
      </c>
      <c r="D931" s="111">
        <f>VLOOKUP(B931, 'Cello Net IO &amp; CMO MV % of NAV '!$A:$B, 2, 0)</f>
        <v>28.368948</v>
      </c>
    </row>
    <row r="932" spans="2:4" x14ac:dyDescent="0.25">
      <c r="B932" s="106">
        <f>IF('Cello Net IO &amp; CMO MV % of NAV '!A845=0, "NA", 'Cello Net IO &amp; CMO MV % of NAV '!A845)</f>
        <v>41941</v>
      </c>
      <c r="C932" s="102">
        <f>VLOOKUP(B932, 'IOS OAS &amp; Universe Refi'!$L:$N, 3, 0)</f>
        <v>87.403503000000001</v>
      </c>
      <c r="D932" s="111">
        <f>VLOOKUP(B932, 'Cello Net IO &amp; CMO MV % of NAV '!$A:$B, 2, 0)</f>
        <v>28.536877</v>
      </c>
    </row>
    <row r="933" spans="2:4" x14ac:dyDescent="0.25">
      <c r="B933" s="106">
        <f>IF('Cello Net IO &amp; CMO MV % of NAV '!A846=0, "NA", 'Cello Net IO &amp; CMO MV % of NAV '!A846)</f>
        <v>41942</v>
      </c>
      <c r="C933" s="102">
        <f>VLOOKUP(B933, 'IOS OAS &amp; Universe Refi'!$L:$N, 3, 0)</f>
        <v>95.142700000000005</v>
      </c>
      <c r="D933" s="111">
        <f>VLOOKUP(B933, 'Cello Net IO &amp; CMO MV % of NAV '!$A:$B, 2, 0)</f>
        <v>28.451484000000001</v>
      </c>
    </row>
    <row r="934" spans="2:4" x14ac:dyDescent="0.25">
      <c r="B934" s="106">
        <f>IF('Cello Net IO &amp; CMO MV % of NAV '!A847=0, "NA", 'Cello Net IO &amp; CMO MV % of NAV '!A847)</f>
        <v>41943</v>
      </c>
      <c r="C934" s="102">
        <f>VLOOKUP(B934, 'IOS OAS &amp; Universe Refi'!$L:$N, 3, 0)</f>
        <v>82.929603999999998</v>
      </c>
      <c r="D934" s="111">
        <f>VLOOKUP(B934, 'Cello Net IO &amp; CMO MV % of NAV '!$A:$B, 2, 0)</f>
        <v>28.74878</v>
      </c>
    </row>
    <row r="935" spans="2:4" x14ac:dyDescent="0.25">
      <c r="B935" s="106">
        <f>IF('Cello Net IO &amp; CMO MV % of NAV '!A848=0, "NA", 'Cello Net IO &amp; CMO MV % of NAV '!A848)</f>
        <v>41946</v>
      </c>
      <c r="C935" s="102">
        <f>VLOOKUP(B935, 'IOS OAS &amp; Universe Refi'!$L:$N, 3, 0)</f>
        <v>74.101898000000006</v>
      </c>
      <c r="D935" s="111">
        <f>VLOOKUP(B935, 'Cello Net IO &amp; CMO MV % of NAV '!$A:$B, 2, 0)</f>
        <v>28.860157000000001</v>
      </c>
    </row>
    <row r="936" spans="2:4" x14ac:dyDescent="0.25">
      <c r="B936" s="106">
        <f>IF('Cello Net IO &amp; CMO MV % of NAV '!A849=0, "NA", 'Cello Net IO &amp; CMO MV % of NAV '!A849)</f>
        <v>41947</v>
      </c>
      <c r="C936" s="102">
        <f>VLOOKUP(B936, 'IOS OAS &amp; Universe Refi'!$L:$N, 3, 0)</f>
        <v>69.754897999999997</v>
      </c>
      <c r="D936" s="111">
        <f>VLOOKUP(B936, 'Cello Net IO &amp; CMO MV % of NAV '!$A:$B, 2, 0)</f>
        <v>28.887346999999998</v>
      </c>
    </row>
    <row r="937" spans="2:4" x14ac:dyDescent="0.25">
      <c r="B937" s="106">
        <f>IF('Cello Net IO &amp; CMO MV % of NAV '!A850=0, "NA", 'Cello Net IO &amp; CMO MV % of NAV '!A850)</f>
        <v>41948</v>
      </c>
      <c r="C937" s="102">
        <f>VLOOKUP(B937, 'IOS OAS &amp; Universe Refi'!$L:$N, 3, 0)</f>
        <v>67.191497999999996</v>
      </c>
      <c r="D937" s="111">
        <f>VLOOKUP(B937, 'Cello Net IO &amp; CMO MV % of NAV '!$A:$B, 2, 0)</f>
        <v>28.867260000000002</v>
      </c>
    </row>
    <row r="938" spans="2:4" x14ac:dyDescent="0.25">
      <c r="B938" s="106">
        <f>IF('Cello Net IO &amp; CMO MV % of NAV '!A851=0, "NA", 'Cello Net IO &amp; CMO MV % of NAV '!A851)</f>
        <v>41949</v>
      </c>
      <c r="C938" s="102">
        <f>VLOOKUP(B938, 'IOS OAS &amp; Universe Refi'!$L:$N, 3, 0)</f>
        <v>65.447800000000001</v>
      </c>
      <c r="D938" s="111">
        <f>VLOOKUP(B938, 'Cello Net IO &amp; CMO MV % of NAV '!$A:$B, 2, 0)</f>
        <v>28.823931000000002</v>
      </c>
    </row>
    <row r="939" spans="2:4" x14ac:dyDescent="0.25">
      <c r="B939" s="106">
        <f>IF('Cello Net IO &amp; CMO MV % of NAV '!A852=0, "NA", 'Cello Net IO &amp; CMO MV % of NAV '!A852)</f>
        <v>41950</v>
      </c>
      <c r="C939" s="102">
        <f>VLOOKUP(B939, 'IOS OAS &amp; Universe Refi'!$L:$N, 3, 0)</f>
        <v>71.225196999999994</v>
      </c>
      <c r="D939" s="111">
        <f>VLOOKUP(B939, 'Cello Net IO &amp; CMO MV % of NAV '!$A:$B, 2, 0)</f>
        <v>28.900106999999998</v>
      </c>
    </row>
    <row r="940" spans="2:4" x14ac:dyDescent="0.25">
      <c r="B940" s="106">
        <f>IF('Cello Net IO &amp; CMO MV % of NAV '!A853=0, "NA", 'Cello Net IO &amp; CMO MV % of NAV '!A853)</f>
        <v>41953</v>
      </c>
      <c r="C940" s="102">
        <f>VLOOKUP(B940, 'IOS OAS &amp; Universe Refi'!$L:$N, 3, 0)</f>
        <v>72.290397999999996</v>
      </c>
      <c r="D940" s="111">
        <f>VLOOKUP(B940, 'Cello Net IO &amp; CMO MV % of NAV '!$A:$B, 2, 0)</f>
        <v>28.511167</v>
      </c>
    </row>
    <row r="941" spans="2:4" x14ac:dyDescent="0.25">
      <c r="B941" s="106">
        <f>IF('Cello Net IO &amp; CMO MV % of NAV '!A854=0, "NA", 'Cello Net IO &amp; CMO MV % of NAV '!A854)</f>
        <v>41955</v>
      </c>
      <c r="C941" s="102">
        <f>VLOOKUP(B941, 'IOS OAS &amp; Universe Refi'!$L:$N, 3, 0)</f>
        <v>72.968802999999994</v>
      </c>
      <c r="D941" s="111">
        <f>VLOOKUP(B941, 'Cello Net IO &amp; CMO MV % of NAV '!$A:$B, 2, 0)</f>
        <v>28.522055000000002</v>
      </c>
    </row>
    <row r="942" spans="2:4" x14ac:dyDescent="0.25">
      <c r="B942" s="106">
        <f>IF('Cello Net IO &amp; CMO MV % of NAV '!A855=0, "NA", 'Cello Net IO &amp; CMO MV % of NAV '!A855)</f>
        <v>41956</v>
      </c>
      <c r="C942" s="102">
        <f>VLOOKUP(B942, 'IOS OAS &amp; Universe Refi'!$L:$N, 3, 0)</f>
        <v>75.784698000000006</v>
      </c>
      <c r="D942" s="111">
        <f>VLOOKUP(B942, 'Cello Net IO &amp; CMO MV % of NAV '!$A:$B, 2, 0)</f>
        <v>28.499202</v>
      </c>
    </row>
    <row r="943" spans="2:4" x14ac:dyDescent="0.25">
      <c r="B943" s="106">
        <f>IF('Cello Net IO &amp; CMO MV % of NAV '!A856=0, "NA", 'Cello Net IO &amp; CMO MV % of NAV '!A856)</f>
        <v>41957</v>
      </c>
      <c r="C943" s="102">
        <f>VLOOKUP(B943, 'IOS OAS &amp; Universe Refi'!$L:$N, 3, 0)</f>
        <v>76.861298000000005</v>
      </c>
      <c r="D943" s="111">
        <f>VLOOKUP(B943, 'Cello Net IO &amp; CMO MV % of NAV '!$A:$B, 2, 0)</f>
        <v>28.426062999999999</v>
      </c>
    </row>
    <row r="944" spans="2:4" x14ac:dyDescent="0.25">
      <c r="B944" s="106">
        <f>IF('Cello Net IO &amp; CMO MV % of NAV '!A857=0, "NA", 'Cello Net IO &amp; CMO MV % of NAV '!A857)</f>
        <v>41960</v>
      </c>
      <c r="C944" s="102">
        <f>VLOOKUP(B944, 'IOS OAS &amp; Universe Refi'!$L:$N, 3, 0)</f>
        <v>78.726799</v>
      </c>
      <c r="D944" s="111">
        <f>VLOOKUP(B944, 'Cello Net IO &amp; CMO MV % of NAV '!$A:$B, 2, 0)</f>
        <v>27.307727</v>
      </c>
    </row>
    <row r="945" spans="2:4" x14ac:dyDescent="0.25">
      <c r="B945" s="106">
        <f>IF('Cello Net IO &amp; CMO MV % of NAV '!A858=0, "NA", 'Cello Net IO &amp; CMO MV % of NAV '!A858)</f>
        <v>41961</v>
      </c>
      <c r="C945" s="102">
        <f>VLOOKUP(B945, 'IOS OAS &amp; Universe Refi'!$L:$N, 3, 0)</f>
        <v>77.652901</v>
      </c>
      <c r="D945" s="111">
        <f>VLOOKUP(B945, 'Cello Net IO &amp; CMO MV % of NAV '!$A:$B, 2, 0)</f>
        <v>27.370865999999999</v>
      </c>
    </row>
    <row r="946" spans="2:4" x14ac:dyDescent="0.25">
      <c r="B946" s="106">
        <f>IF('Cello Net IO &amp; CMO MV % of NAV '!A859=0, "NA", 'Cello Net IO &amp; CMO MV % of NAV '!A859)</f>
        <v>41962</v>
      </c>
      <c r="C946" s="102">
        <f>VLOOKUP(B946, 'IOS OAS &amp; Universe Refi'!$L:$N, 3, 0)</f>
        <v>70.147300999999999</v>
      </c>
      <c r="D946" s="111">
        <f>VLOOKUP(B946, 'Cello Net IO &amp; CMO MV % of NAV '!$A:$B, 2, 0)</f>
        <v>27.50704</v>
      </c>
    </row>
    <row r="947" spans="2:4" x14ac:dyDescent="0.25">
      <c r="B947" s="106">
        <f>IF('Cello Net IO &amp; CMO MV % of NAV '!A860=0, "NA", 'Cello Net IO &amp; CMO MV % of NAV '!A860)</f>
        <v>41963</v>
      </c>
      <c r="C947" s="102">
        <f>VLOOKUP(B947, 'IOS OAS &amp; Universe Refi'!$L:$N, 3, 0)</f>
        <v>75.146202000000002</v>
      </c>
      <c r="D947" s="111">
        <f>VLOOKUP(B947, 'Cello Net IO &amp; CMO MV % of NAV '!$A:$B, 2, 0)</f>
        <v>27.392507999999999</v>
      </c>
    </row>
    <row r="948" spans="2:4" x14ac:dyDescent="0.25">
      <c r="B948" s="106">
        <f>IF('Cello Net IO &amp; CMO MV % of NAV '!A861=0, "NA", 'Cello Net IO &amp; CMO MV % of NAV '!A861)</f>
        <v>41964</v>
      </c>
      <c r="C948" s="102">
        <f>VLOOKUP(B948, 'IOS OAS &amp; Universe Refi'!$L:$N, 3, 0)</f>
        <v>75.839400999999995</v>
      </c>
      <c r="D948" s="111">
        <f>VLOOKUP(B948, 'Cello Net IO &amp; CMO MV % of NAV '!$A:$B, 2, 0)</f>
        <v>27.426454</v>
      </c>
    </row>
    <row r="949" spans="2:4" x14ac:dyDescent="0.25">
      <c r="B949" s="106">
        <f>IF('Cello Net IO &amp; CMO MV % of NAV '!A862=0, "NA", 'Cello Net IO &amp; CMO MV % of NAV '!A862)</f>
        <v>41967</v>
      </c>
      <c r="C949" s="102">
        <f>VLOOKUP(B949, 'IOS OAS &amp; Universe Refi'!$L:$N, 3, 0)</f>
        <v>72.952797000000004</v>
      </c>
      <c r="D949" s="111">
        <f>VLOOKUP(B949, 'Cello Net IO &amp; CMO MV % of NAV '!$A:$B, 2, 0)</f>
        <v>27.033594000000001</v>
      </c>
    </row>
    <row r="950" spans="2:4" x14ac:dyDescent="0.25">
      <c r="B950" s="106">
        <f>IF('Cello Net IO &amp; CMO MV % of NAV '!A863=0, "NA", 'Cello Net IO &amp; CMO MV % of NAV '!A863)</f>
        <v>41968</v>
      </c>
      <c r="C950" s="102">
        <f>VLOOKUP(B950, 'IOS OAS &amp; Universe Refi'!$L:$N, 3, 0)</f>
        <v>77.578299999999999</v>
      </c>
      <c r="D950" s="111">
        <f>VLOOKUP(B950, 'Cello Net IO &amp; CMO MV % of NAV '!$A:$B, 2, 0)</f>
        <v>26.678274999999999</v>
      </c>
    </row>
    <row r="951" spans="2:4" x14ac:dyDescent="0.25">
      <c r="B951" s="106">
        <f>IF('Cello Net IO &amp; CMO MV % of NAV '!A864=0, "NA", 'Cello Net IO &amp; CMO MV % of NAV '!A864)</f>
        <v>41969</v>
      </c>
      <c r="C951" s="102">
        <f>VLOOKUP(B951, 'IOS OAS &amp; Universe Refi'!$L:$N, 3, 0)</f>
        <v>76.941901999999999</v>
      </c>
      <c r="D951" s="111">
        <f>VLOOKUP(B951, 'Cello Net IO &amp; CMO MV % of NAV '!$A:$B, 2, 0)</f>
        <v>26.645821999999999</v>
      </c>
    </row>
    <row r="952" spans="2:4" x14ac:dyDescent="0.25">
      <c r="B952" s="106">
        <f>IF('Cello Net IO &amp; CMO MV % of NAV '!A865=0, "NA", 'Cello Net IO &amp; CMO MV % of NAV '!A865)</f>
        <v>41971</v>
      </c>
      <c r="C952" s="102">
        <f>VLOOKUP(B952, 'IOS OAS &amp; Universe Refi'!$L:$N, 3, 0)</f>
        <v>89.065101999999996</v>
      </c>
      <c r="D952" s="111">
        <f>VLOOKUP(B952, 'Cello Net IO &amp; CMO MV % of NAV '!$A:$B, 2, 0)</f>
        <v>25.990769</v>
      </c>
    </row>
    <row r="953" spans="2:4" x14ac:dyDescent="0.25">
      <c r="B953" s="106">
        <f>IF('Cello Net IO &amp; CMO MV % of NAV '!A866=0, "NA", 'Cello Net IO &amp; CMO MV % of NAV '!A866)</f>
        <v>41974</v>
      </c>
      <c r="C953" s="102">
        <f>VLOOKUP(B953, 'IOS OAS &amp; Universe Refi'!$L:$N, 3, 0)</f>
        <v>94.243401000000006</v>
      </c>
      <c r="D953" s="111">
        <f>VLOOKUP(B953, 'Cello Net IO &amp; CMO MV % of NAV '!$A:$B, 2, 0)</f>
        <v>25.899387999999998</v>
      </c>
    </row>
    <row r="954" spans="2:4" x14ac:dyDescent="0.25">
      <c r="B954" s="106">
        <f>IF('Cello Net IO &amp; CMO MV % of NAV '!A867=0, "NA", 'Cello Net IO &amp; CMO MV % of NAV '!A867)</f>
        <v>41975</v>
      </c>
      <c r="C954" s="102">
        <f>VLOOKUP(B954, 'IOS OAS &amp; Universe Refi'!$L:$N, 3, 0)</f>
        <v>81.714995999999999</v>
      </c>
      <c r="D954" s="111">
        <f>VLOOKUP(B954, 'Cello Net IO &amp; CMO MV % of NAV '!$A:$B, 2, 0)</f>
        <v>26.269362000000001</v>
      </c>
    </row>
    <row r="955" spans="2:4" x14ac:dyDescent="0.25">
      <c r="B955" s="106">
        <f>IF('Cello Net IO &amp; CMO MV % of NAV '!A868=0, "NA", 'Cello Net IO &amp; CMO MV % of NAV '!A868)</f>
        <v>41976</v>
      </c>
      <c r="C955" s="102">
        <f>VLOOKUP(B955, 'IOS OAS &amp; Universe Refi'!$L:$N, 3, 0)</f>
        <v>73.395897000000005</v>
      </c>
      <c r="D955" s="111">
        <f>VLOOKUP(B955, 'Cello Net IO &amp; CMO MV % of NAV '!$A:$B, 2, 0)</f>
        <v>26.469963</v>
      </c>
    </row>
    <row r="956" spans="2:4" x14ac:dyDescent="0.25">
      <c r="B956" s="106">
        <f>IF('Cello Net IO &amp; CMO MV % of NAV '!A869=0, "NA", 'Cello Net IO &amp; CMO MV % of NAV '!A869)</f>
        <v>41977</v>
      </c>
      <c r="C956" s="102">
        <f>VLOOKUP(B956, 'IOS OAS &amp; Universe Refi'!$L:$N, 3, 0)</f>
        <v>72.556702000000001</v>
      </c>
      <c r="D956" s="111">
        <f>VLOOKUP(B956, 'Cello Net IO &amp; CMO MV % of NAV '!$A:$B, 2, 0)</f>
        <v>26.366738000000002</v>
      </c>
    </row>
    <row r="957" spans="2:4" x14ac:dyDescent="0.25">
      <c r="B957" s="106">
        <f>IF('Cello Net IO &amp; CMO MV % of NAV '!A870=0, "NA", 'Cello Net IO &amp; CMO MV % of NAV '!A870)</f>
        <v>41978</v>
      </c>
      <c r="C957" s="102">
        <f>VLOOKUP(B957, 'IOS OAS &amp; Universe Refi'!$L:$N, 3, 0)</f>
        <v>39.470798000000002</v>
      </c>
      <c r="D957" s="111">
        <f>VLOOKUP(B957, 'Cello Net IO &amp; CMO MV % of NAV '!$A:$B, 2, 0)</f>
        <v>26.988807999999999</v>
      </c>
    </row>
    <row r="958" spans="2:4" x14ac:dyDescent="0.25">
      <c r="B958" s="106">
        <f>IF('Cello Net IO &amp; CMO MV % of NAV '!A871=0, "NA", 'Cello Net IO &amp; CMO MV % of NAV '!A871)</f>
        <v>41981</v>
      </c>
      <c r="C958" s="102">
        <f>VLOOKUP(B958, 'IOS OAS &amp; Universe Refi'!$L:$N, 3, 0)</f>
        <v>42.537601000000002</v>
      </c>
      <c r="D958" s="111">
        <f>VLOOKUP(B958, 'Cello Net IO &amp; CMO MV % of NAV '!$A:$B, 2, 0)</f>
        <v>26.705466000000001</v>
      </c>
    </row>
    <row r="959" spans="2:4" x14ac:dyDescent="0.25">
      <c r="B959" s="106">
        <f>IF('Cello Net IO &amp; CMO MV % of NAV '!A872=0, "NA", 'Cello Net IO &amp; CMO MV % of NAV '!A872)</f>
        <v>41982</v>
      </c>
      <c r="C959" s="102">
        <f>VLOOKUP(B959, 'IOS OAS &amp; Universe Refi'!$L:$N, 3, 0)</f>
        <v>54.443699000000002</v>
      </c>
      <c r="D959" s="111">
        <f>VLOOKUP(B959, 'Cello Net IO &amp; CMO MV % of NAV '!$A:$B, 2, 0)</f>
        <v>26.024478999999999</v>
      </c>
    </row>
    <row r="960" spans="2:4" x14ac:dyDescent="0.25">
      <c r="B960" s="106">
        <f>IF('Cello Net IO &amp; CMO MV % of NAV '!A873=0, "NA", 'Cello Net IO &amp; CMO MV % of NAV '!A873)</f>
        <v>41983</v>
      </c>
      <c r="C960" s="102">
        <f>VLOOKUP(B960, 'IOS OAS &amp; Universe Refi'!$L:$N, 3, 0)</f>
        <v>63.375301</v>
      </c>
      <c r="D960" s="111">
        <f>VLOOKUP(B960, 'Cello Net IO &amp; CMO MV % of NAV '!$A:$B, 2, 0)</f>
        <v>25.880379999999999</v>
      </c>
    </row>
    <row r="961" spans="2:4" x14ac:dyDescent="0.25">
      <c r="B961" s="106">
        <f>IF('Cello Net IO &amp; CMO MV % of NAV '!A874=0, "NA", 'Cello Net IO &amp; CMO MV % of NAV '!A874)</f>
        <v>41984</v>
      </c>
      <c r="C961" s="102">
        <f>VLOOKUP(B961, 'IOS OAS &amp; Universe Refi'!$L:$N, 3, 0)</f>
        <v>62.807098000000003</v>
      </c>
      <c r="D961" s="111">
        <f>VLOOKUP(B961, 'Cello Net IO &amp; CMO MV % of NAV '!$A:$B, 2, 0)</f>
        <v>25.502655000000001</v>
      </c>
    </row>
    <row r="962" spans="2:4" x14ac:dyDescent="0.25">
      <c r="B962" s="106">
        <f>IF('Cello Net IO &amp; CMO MV % of NAV '!A875=0, "NA", 'Cello Net IO &amp; CMO MV % of NAV '!A875)</f>
        <v>41985</v>
      </c>
      <c r="C962" s="102">
        <f>VLOOKUP(B962, 'IOS OAS &amp; Universe Refi'!$L:$N, 3, 0)</f>
        <v>72.946701000000004</v>
      </c>
      <c r="D962" s="111">
        <f>VLOOKUP(B962, 'Cello Net IO &amp; CMO MV % of NAV '!$A:$B, 2, 0)</f>
        <v>25.131264999999999</v>
      </c>
    </row>
    <row r="963" spans="2:4" x14ac:dyDescent="0.25">
      <c r="B963" s="106">
        <f>IF('Cello Net IO &amp; CMO MV % of NAV '!A876=0, "NA", 'Cello Net IO &amp; CMO MV % of NAV '!A876)</f>
        <v>41988</v>
      </c>
      <c r="C963" s="102">
        <f>VLOOKUP(B963, 'IOS OAS &amp; Universe Refi'!$L:$N, 3, 0)</f>
        <v>74.986298000000005</v>
      </c>
      <c r="D963" s="111">
        <f>VLOOKUP(B963, 'Cello Net IO &amp; CMO MV % of NAV '!$A:$B, 2, 0)</f>
        <v>25.328071000000001</v>
      </c>
    </row>
    <row r="964" spans="2:4" x14ac:dyDescent="0.25">
      <c r="B964" s="106">
        <f>IF('Cello Net IO &amp; CMO MV % of NAV '!A877=0, "NA", 'Cello Net IO &amp; CMO MV % of NAV '!A877)</f>
        <v>41989</v>
      </c>
      <c r="C964" s="102">
        <f>VLOOKUP(B964, 'IOS OAS &amp; Universe Refi'!$L:$N, 3, 0)</f>
        <v>88.887100000000004</v>
      </c>
      <c r="D964" s="111">
        <f>VLOOKUP(B964, 'Cello Net IO &amp; CMO MV % of NAV '!$A:$B, 2, 0)</f>
        <v>25.148904999999999</v>
      </c>
    </row>
    <row r="965" spans="2:4" x14ac:dyDescent="0.25">
      <c r="B965" s="106">
        <f>IF('Cello Net IO &amp; CMO MV % of NAV '!A878=0, "NA", 'Cello Net IO &amp; CMO MV % of NAV '!A878)</f>
        <v>41990</v>
      </c>
      <c r="C965" s="102">
        <f>VLOOKUP(B965, 'IOS OAS &amp; Universe Refi'!$L:$N, 3, 0)</f>
        <v>88.132103000000001</v>
      </c>
      <c r="D965" s="111">
        <f>VLOOKUP(B965, 'Cello Net IO &amp; CMO MV % of NAV '!$A:$B, 2, 0)</f>
        <v>25.344905000000001</v>
      </c>
    </row>
    <row r="966" spans="2:4" x14ac:dyDescent="0.25">
      <c r="B966" s="106">
        <f>IF('Cello Net IO &amp; CMO MV % of NAV '!A879=0, "NA", 'Cello Net IO &amp; CMO MV % of NAV '!A879)</f>
        <v>41991</v>
      </c>
      <c r="C966" s="102">
        <f>VLOOKUP(B966, 'IOS OAS &amp; Universe Refi'!$L:$N, 3, 0)</f>
        <v>70.679603999999998</v>
      </c>
      <c r="D966" s="111">
        <f>VLOOKUP(B966, 'Cello Net IO &amp; CMO MV % of NAV '!$A:$B, 2, 0)</f>
        <v>25.466612000000001</v>
      </c>
    </row>
    <row r="967" spans="2:4" x14ac:dyDescent="0.25">
      <c r="B967" s="106">
        <f>IF('Cello Net IO &amp; CMO MV % of NAV '!A880=0, "NA", 'Cello Net IO &amp; CMO MV % of NAV '!A880)</f>
        <v>41992</v>
      </c>
      <c r="C967" s="102">
        <f>VLOOKUP(B967, 'IOS OAS &amp; Universe Refi'!$L:$N, 3, 0)</f>
        <v>60.971499999999999</v>
      </c>
      <c r="D967" s="111">
        <f>VLOOKUP(B967, 'Cello Net IO &amp; CMO MV % of NAV '!$A:$B, 2, 0)</f>
        <v>24.069006999999999</v>
      </c>
    </row>
    <row r="968" spans="2:4" x14ac:dyDescent="0.25">
      <c r="B968" s="106">
        <f>IF('Cello Net IO &amp; CMO MV % of NAV '!A881=0, "NA", 'Cello Net IO &amp; CMO MV % of NAV '!A881)</f>
        <v>41995</v>
      </c>
      <c r="C968" s="102">
        <f>VLOOKUP(B968, 'IOS OAS &amp; Universe Refi'!$L:$N, 3, 0)</f>
        <v>58.037998000000002</v>
      </c>
      <c r="D968" s="111">
        <f>VLOOKUP(B968, 'Cello Net IO &amp; CMO MV % of NAV '!$A:$B, 2, 0)</f>
        <v>24.144452000000001</v>
      </c>
    </row>
    <row r="969" spans="2:4" x14ac:dyDescent="0.25">
      <c r="B969" s="106">
        <f>IF('Cello Net IO &amp; CMO MV % of NAV '!A882=0, "NA", 'Cello Net IO &amp; CMO MV % of NAV '!A882)</f>
        <v>41996</v>
      </c>
      <c r="C969" s="102">
        <f>VLOOKUP(B969, 'IOS OAS &amp; Universe Refi'!$L:$N, 3, 0)</f>
        <v>65.367103999999998</v>
      </c>
      <c r="D969" s="111">
        <f>VLOOKUP(B969, 'Cello Net IO &amp; CMO MV % of NAV '!$A:$B, 2, 0)</f>
        <v>24.324396</v>
      </c>
    </row>
    <row r="970" spans="2:4" x14ac:dyDescent="0.25">
      <c r="B970" s="106">
        <f>IF('Cello Net IO &amp; CMO MV % of NAV '!A883=0, "NA", 'Cello Net IO &amp; CMO MV % of NAV '!A883)</f>
        <v>41997</v>
      </c>
      <c r="C970" s="102">
        <f>VLOOKUP(B970, 'IOS OAS &amp; Universe Refi'!$L:$N, 3, 0)</f>
        <v>54.571399999999997</v>
      </c>
      <c r="D970" s="111">
        <f>VLOOKUP(B970, 'Cello Net IO &amp; CMO MV % of NAV '!$A:$B, 2, 0)</f>
        <v>24.435092999999998</v>
      </c>
    </row>
    <row r="971" spans="2:4" x14ac:dyDescent="0.25">
      <c r="B971" s="106">
        <f>IF('Cello Net IO &amp; CMO MV % of NAV '!A884=0, "NA", 'Cello Net IO &amp; CMO MV % of NAV '!A884)</f>
        <v>41999</v>
      </c>
      <c r="C971" s="102">
        <f>VLOOKUP(B971, 'IOS OAS &amp; Universe Refi'!$L:$N, 3, 0)</f>
        <v>51.006802</v>
      </c>
      <c r="D971" s="111">
        <f>VLOOKUP(B971, 'Cello Net IO &amp; CMO MV % of NAV '!$A:$B, 2, 0)</f>
        <v>24.024979999999999</v>
      </c>
    </row>
    <row r="972" spans="2:4" x14ac:dyDescent="0.25">
      <c r="B972" s="106">
        <f>IF('Cello Net IO &amp; CMO MV % of NAV '!A885=0, "NA", 'Cello Net IO &amp; CMO MV % of NAV '!A885)</f>
        <v>42002</v>
      </c>
      <c r="C972" s="102">
        <f>VLOOKUP(B972, 'IOS OAS &amp; Universe Refi'!$L:$N, 3, 0)</f>
        <v>51.181099000000003</v>
      </c>
      <c r="D972" s="111">
        <f>VLOOKUP(B972, 'Cello Net IO &amp; CMO MV % of NAV '!$A:$B, 2, 0)</f>
        <v>23.926565</v>
      </c>
    </row>
    <row r="973" spans="2:4" x14ac:dyDescent="0.25">
      <c r="B973" s="106">
        <f>IF('Cello Net IO &amp; CMO MV % of NAV '!A886=0, "NA", 'Cello Net IO &amp; CMO MV % of NAV '!A886)</f>
        <v>42003</v>
      </c>
      <c r="C973" s="102">
        <f>VLOOKUP(B973, 'IOS OAS &amp; Universe Refi'!$L:$N, 3, 0)</f>
        <v>56.730801</v>
      </c>
      <c r="D973" s="111">
        <f>VLOOKUP(B973, 'Cello Net IO &amp; CMO MV % of NAV '!$A:$B, 2, 0)</f>
        <v>23.947399000000001</v>
      </c>
    </row>
    <row r="974" spans="2:4" x14ac:dyDescent="0.25">
      <c r="B974" s="106">
        <f>IF('Cello Net IO &amp; CMO MV % of NAV '!A887=0, "NA", 'Cello Net IO &amp; CMO MV % of NAV '!A887)</f>
        <v>42004</v>
      </c>
      <c r="C974" s="102">
        <f>VLOOKUP(B974, 'IOS OAS &amp; Universe Refi'!$L:$N, 3, 0)</f>
        <v>60.460299999999997</v>
      </c>
      <c r="D974" s="111">
        <f>VLOOKUP(B974, 'Cello Net IO &amp; CMO MV % of NAV '!$A:$B, 2, 0)</f>
        <v>23.951056000000001</v>
      </c>
    </row>
    <row r="975" spans="2:4" x14ac:dyDescent="0.25">
      <c r="B975" s="106">
        <f>IF('Cello Net IO &amp; CMO MV % of NAV '!A888=0, "NA", 'Cello Net IO &amp; CMO MV % of NAV '!A888)</f>
        <v>42006</v>
      </c>
      <c r="C975" s="102">
        <f>VLOOKUP(B975, 'IOS OAS &amp; Universe Refi'!$L:$N, 3, 0)</f>
        <v>55.322102000000001</v>
      </c>
      <c r="D975" s="111">
        <f>VLOOKUP(B975, 'Cello Net IO &amp; CMO MV % of NAV '!$A:$B, 2, 0)</f>
        <v>24.686389999999999</v>
      </c>
    </row>
    <row r="976" spans="2:4" x14ac:dyDescent="0.25">
      <c r="B976" s="106">
        <f>IF('Cello Net IO &amp; CMO MV % of NAV '!A889=0, "NA", 'Cello Net IO &amp; CMO MV % of NAV '!A889)</f>
        <v>42009</v>
      </c>
      <c r="C976" s="102">
        <f>VLOOKUP(B976, 'IOS OAS &amp; Universe Refi'!$L:$N, 3, 0)</f>
        <v>59.036498999999999</v>
      </c>
      <c r="D976" s="111">
        <f>VLOOKUP(B976, 'Cello Net IO &amp; CMO MV % of NAV '!$A:$B, 2, 0)</f>
        <v>24.312279</v>
      </c>
    </row>
    <row r="977" spans="2:4" x14ac:dyDescent="0.25">
      <c r="B977" s="106">
        <f>IF('Cello Net IO &amp; CMO MV % of NAV '!A890=0, "NA", 'Cello Net IO &amp; CMO MV % of NAV '!A890)</f>
        <v>42010</v>
      </c>
      <c r="C977" s="102">
        <f>VLOOKUP(B977, 'IOS OAS &amp; Universe Refi'!$L:$N, 3, 0)</f>
        <v>72.939400000000006</v>
      </c>
      <c r="D977" s="111">
        <f>VLOOKUP(B977, 'Cello Net IO &amp; CMO MV % of NAV '!$A:$B, 2, 0)</f>
        <v>26.748937999999999</v>
      </c>
    </row>
    <row r="978" spans="2:4" x14ac:dyDescent="0.25">
      <c r="B978" s="106">
        <f>IF('Cello Net IO &amp; CMO MV % of NAV '!A891=0, "NA", 'Cello Net IO &amp; CMO MV % of NAV '!A891)</f>
        <v>42011</v>
      </c>
      <c r="C978" s="102">
        <f>VLOOKUP(B978, 'IOS OAS &amp; Universe Refi'!$L:$N, 3, 0)</f>
        <v>83.752296000000001</v>
      </c>
      <c r="D978" s="111">
        <f>VLOOKUP(B978, 'Cello Net IO &amp; CMO MV % of NAV '!$A:$B, 2, 0)</f>
        <v>26.687895000000001</v>
      </c>
    </row>
    <row r="979" spans="2:4" x14ac:dyDescent="0.25">
      <c r="B979" s="106">
        <f>IF('Cello Net IO &amp; CMO MV % of NAV '!A892=0, "NA", 'Cello Net IO &amp; CMO MV % of NAV '!A892)</f>
        <v>42012</v>
      </c>
      <c r="C979" s="102">
        <f>VLOOKUP(B979, 'IOS OAS &amp; Universe Refi'!$L:$N, 3, 0)</f>
        <v>96.111999999999995</v>
      </c>
      <c r="D979" s="111">
        <f>VLOOKUP(B979, 'Cello Net IO &amp; CMO MV % of NAV '!$A:$B, 2, 0)</f>
        <v>26.707581000000001</v>
      </c>
    </row>
    <row r="980" spans="2:4" x14ac:dyDescent="0.25">
      <c r="B980" s="106">
        <f>IF('Cello Net IO &amp; CMO MV % of NAV '!A893=0, "NA", 'Cello Net IO &amp; CMO MV % of NAV '!A893)</f>
        <v>42013</v>
      </c>
      <c r="C980" s="102">
        <f>VLOOKUP(B980, 'IOS OAS &amp; Universe Refi'!$L:$N, 3, 0)</f>
        <v>113.276802</v>
      </c>
      <c r="D980" s="111">
        <f>VLOOKUP(B980, 'Cello Net IO &amp; CMO MV % of NAV '!$A:$B, 2, 0)</f>
        <v>26.313776000000001</v>
      </c>
    </row>
    <row r="981" spans="2:4" x14ac:dyDescent="0.25">
      <c r="B981" s="106">
        <f>IF('Cello Net IO &amp; CMO MV % of NAV '!A894=0, "NA", 'Cello Net IO &amp; CMO MV % of NAV '!A894)</f>
        <v>42016</v>
      </c>
      <c r="C981" s="102">
        <f>VLOOKUP(B981, 'IOS OAS &amp; Universe Refi'!$L:$N, 3, 0)</f>
        <v>146.342804</v>
      </c>
      <c r="D981" s="111">
        <f>VLOOKUP(B981, 'Cello Net IO &amp; CMO MV % of NAV '!$A:$B, 2, 0)</f>
        <v>25.841097000000001</v>
      </c>
    </row>
    <row r="982" spans="2:4" x14ac:dyDescent="0.25">
      <c r="B982" s="106">
        <f>IF('Cello Net IO &amp; CMO MV % of NAV '!A895=0, "NA", 'Cello Net IO &amp; CMO MV % of NAV '!A895)</f>
        <v>42017</v>
      </c>
      <c r="C982" s="102">
        <f>VLOOKUP(B982, 'IOS OAS &amp; Universe Refi'!$L:$N, 3, 0)</f>
        <v>174.15280200000001</v>
      </c>
      <c r="D982" s="111">
        <f>VLOOKUP(B982, 'Cello Net IO &amp; CMO MV % of NAV '!$A:$B, 2, 0)</f>
        <v>25.540937</v>
      </c>
    </row>
    <row r="983" spans="2:4" x14ac:dyDescent="0.25">
      <c r="B983" s="106">
        <f>IF('Cello Net IO &amp; CMO MV % of NAV '!A896=0, "NA", 'Cello Net IO &amp; CMO MV % of NAV '!A896)</f>
        <v>42018</v>
      </c>
      <c r="C983" s="102">
        <f>VLOOKUP(B983, 'IOS OAS &amp; Universe Refi'!$L:$N, 3, 0)</f>
        <v>184.27740499999999</v>
      </c>
      <c r="D983" s="111">
        <f>VLOOKUP(B983, 'Cello Net IO &amp; CMO MV % of NAV '!$A:$B, 2, 0)</f>
        <v>24.913245</v>
      </c>
    </row>
    <row r="984" spans="2:4" x14ac:dyDescent="0.25">
      <c r="B984" s="106">
        <f>IF('Cello Net IO &amp; CMO MV % of NAV '!A897=0, "NA", 'Cello Net IO &amp; CMO MV % of NAV '!A897)</f>
        <v>42019</v>
      </c>
      <c r="C984" s="102">
        <f>VLOOKUP(B984, 'IOS OAS &amp; Universe Refi'!$L:$N, 3, 0)</f>
        <v>215.29179400000001</v>
      </c>
      <c r="D984" s="111">
        <f>VLOOKUP(B984, 'Cello Net IO &amp; CMO MV % of NAV '!$A:$B, 2, 0)</f>
        <v>24.936067999999999</v>
      </c>
    </row>
    <row r="985" spans="2:4" x14ac:dyDescent="0.25">
      <c r="B985" s="106">
        <f>IF('Cello Net IO &amp; CMO MV % of NAV '!A898=0, "NA", 'Cello Net IO &amp; CMO MV % of NAV '!A898)</f>
        <v>42020</v>
      </c>
      <c r="C985" s="102">
        <f>VLOOKUP(B985, 'IOS OAS &amp; Universe Refi'!$L:$N, 3, 0)</f>
        <v>187.47669999999999</v>
      </c>
      <c r="D985" s="111">
        <f>VLOOKUP(B985, 'Cello Net IO &amp; CMO MV % of NAV '!$A:$B, 2, 0)</f>
        <v>25.971854</v>
      </c>
    </row>
    <row r="986" spans="2:4" x14ac:dyDescent="0.25">
      <c r="B986" s="106">
        <f>IF('Cello Net IO &amp; CMO MV % of NAV '!A899=0, "NA", 'Cello Net IO &amp; CMO MV % of NAV '!A899)</f>
        <v>42024</v>
      </c>
      <c r="C986" s="102">
        <f>VLOOKUP(B986, 'IOS OAS &amp; Universe Refi'!$L:$N, 3, 0)</f>
        <v>200.56449900000001</v>
      </c>
      <c r="D986" s="111">
        <f>VLOOKUP(B986, 'Cello Net IO &amp; CMO MV % of NAV '!$A:$B, 2, 0)</f>
        <v>25.988593999999999</v>
      </c>
    </row>
    <row r="987" spans="2:4" x14ac:dyDescent="0.25">
      <c r="B987" s="106">
        <f>IF('Cello Net IO &amp; CMO MV % of NAV '!A900=0, "NA", 'Cello Net IO &amp; CMO MV % of NAV '!A900)</f>
        <v>42025</v>
      </c>
      <c r="C987" s="102">
        <f>VLOOKUP(B987, 'IOS OAS &amp; Universe Refi'!$L:$N, 3, 0)</f>
        <v>218.52499399999999</v>
      </c>
      <c r="D987" s="111">
        <f>VLOOKUP(B987, 'Cello Net IO &amp; CMO MV % of NAV '!$A:$B, 2, 0)</f>
        <v>26.246426</v>
      </c>
    </row>
    <row r="988" spans="2:4" x14ac:dyDescent="0.25">
      <c r="B988" s="106">
        <f>IF('Cello Net IO &amp; CMO MV % of NAV '!A901=0, "NA", 'Cello Net IO &amp; CMO MV % of NAV '!A901)</f>
        <v>42026</v>
      </c>
      <c r="C988" s="102">
        <f>VLOOKUP(B988, 'IOS OAS &amp; Universe Refi'!$L:$N, 3, 0)</f>
        <v>213.32179300000001</v>
      </c>
      <c r="D988" s="111">
        <f>VLOOKUP(B988, 'Cello Net IO &amp; CMO MV % of NAV '!$A:$B, 2, 0)</f>
        <v>26.349426999999999</v>
      </c>
    </row>
    <row r="989" spans="2:4" x14ac:dyDescent="0.25">
      <c r="B989" s="106">
        <f>IF('Cello Net IO &amp; CMO MV % of NAV '!A902=0, "NA", 'Cello Net IO &amp; CMO MV % of NAV '!A902)</f>
        <v>42027</v>
      </c>
      <c r="C989" s="102">
        <f>VLOOKUP(B989, 'IOS OAS &amp; Universe Refi'!$L:$N, 3, 0)</f>
        <v>236.92919900000001</v>
      </c>
      <c r="D989" s="111">
        <f>VLOOKUP(B989, 'Cello Net IO &amp; CMO MV % of NAV '!$A:$B, 2, 0)</f>
        <v>25.784669999999998</v>
      </c>
    </row>
    <row r="990" spans="2:4" x14ac:dyDescent="0.25">
      <c r="B990" s="106">
        <f>IF('Cello Net IO &amp; CMO MV % of NAV '!A903=0, "NA", 'Cello Net IO &amp; CMO MV % of NAV '!A903)</f>
        <v>42030</v>
      </c>
      <c r="C990" s="102">
        <f>VLOOKUP(B990, 'IOS OAS &amp; Universe Refi'!$L:$N, 3, 0)</f>
        <v>244.51870700000001</v>
      </c>
      <c r="D990" s="111">
        <f>VLOOKUP(B990, 'Cello Net IO &amp; CMO MV % of NAV '!$A:$B, 2, 0)</f>
        <v>25.990003999999999</v>
      </c>
    </row>
    <row r="991" spans="2:4" x14ac:dyDescent="0.25">
      <c r="B991" s="106">
        <f>IF('Cello Net IO &amp; CMO MV % of NAV '!A904=0, "NA", 'Cello Net IO &amp; CMO MV % of NAV '!A904)</f>
        <v>42031</v>
      </c>
      <c r="C991" s="102">
        <f>VLOOKUP(B991, 'IOS OAS &amp; Universe Refi'!$L:$N, 3, 0)</f>
        <v>251.349197</v>
      </c>
      <c r="D991" s="111">
        <f>VLOOKUP(B991, 'Cello Net IO &amp; CMO MV % of NAV '!$A:$B, 2, 0)</f>
        <v>25.567751000000001</v>
      </c>
    </row>
    <row r="992" spans="2:4" x14ac:dyDescent="0.25">
      <c r="B992" s="106">
        <f>IF('Cello Net IO &amp; CMO MV % of NAV '!A905=0, "NA", 'Cello Net IO &amp; CMO MV % of NAV '!A905)</f>
        <v>42032</v>
      </c>
      <c r="C992" s="102">
        <f>VLOOKUP(B992, 'IOS OAS &amp; Universe Refi'!$L:$N, 3, 0)</f>
        <v>279.388306</v>
      </c>
      <c r="D992" s="111">
        <f>VLOOKUP(B992, 'Cello Net IO &amp; CMO MV % of NAV '!$A:$B, 2, 0)</f>
        <v>25.326937999999998</v>
      </c>
    </row>
    <row r="993" spans="2:4" x14ac:dyDescent="0.25">
      <c r="B993" s="106">
        <f>IF('Cello Net IO &amp; CMO MV % of NAV '!A906=0, "NA", 'Cello Net IO &amp; CMO MV % of NAV '!A906)</f>
        <v>42033</v>
      </c>
      <c r="C993" s="102">
        <f>VLOOKUP(B993, 'IOS OAS &amp; Universe Refi'!$L:$N, 3, 0)</f>
        <v>256.26721199999997</v>
      </c>
      <c r="D993" s="111">
        <f>VLOOKUP(B993, 'Cello Net IO &amp; CMO MV % of NAV '!$A:$B, 2, 0)</f>
        <v>25.653328999999999</v>
      </c>
    </row>
    <row r="994" spans="2:4" x14ac:dyDescent="0.25">
      <c r="B994" s="106">
        <f>IF('Cello Net IO &amp; CMO MV % of NAV '!A907=0, "NA", 'Cello Net IO &amp; CMO MV % of NAV '!A907)</f>
        <v>42034</v>
      </c>
      <c r="C994" s="102">
        <f>VLOOKUP(B994, 'IOS OAS &amp; Universe Refi'!$L:$N, 3, 0)</f>
        <v>278.56900000000002</v>
      </c>
      <c r="D994" s="111">
        <f>VLOOKUP(B994, 'Cello Net IO &amp; CMO MV % of NAV '!$A:$B, 2, 0)</f>
        <v>24.914301999999999</v>
      </c>
    </row>
    <row r="995" spans="2:4" x14ac:dyDescent="0.25">
      <c r="B995" s="106">
        <f>IF('Cello Net IO &amp; CMO MV % of NAV '!A908=0, "NA", 'Cello Net IO &amp; CMO MV % of NAV '!A908)</f>
        <v>42037</v>
      </c>
      <c r="C995" s="102">
        <f>VLOOKUP(B995, 'IOS OAS &amp; Universe Refi'!$L:$N, 3, 0)</f>
        <v>267.829407</v>
      </c>
      <c r="D995" s="111">
        <f>VLOOKUP(B995, 'Cello Net IO &amp; CMO MV % of NAV '!$A:$B, 2, 0)</f>
        <v>24.428550999999999</v>
      </c>
    </row>
    <row r="996" spans="2:4" x14ac:dyDescent="0.25">
      <c r="B996" s="106">
        <f>IF('Cello Net IO &amp; CMO MV % of NAV '!A909=0, "NA", 'Cello Net IO &amp; CMO MV % of NAV '!A909)</f>
        <v>42038</v>
      </c>
      <c r="C996" s="102">
        <f>VLOOKUP(B996, 'IOS OAS &amp; Universe Refi'!$L:$N, 3, 0)</f>
        <v>207.76040599999999</v>
      </c>
      <c r="D996" s="111">
        <f>VLOOKUP(B996, 'Cello Net IO &amp; CMO MV % of NAV '!$A:$B, 2, 0)</f>
        <v>24.294481000000001</v>
      </c>
    </row>
    <row r="997" spans="2:4" x14ac:dyDescent="0.25">
      <c r="B997" s="106">
        <f>IF('Cello Net IO &amp; CMO MV % of NAV '!A910=0, "NA", 'Cello Net IO &amp; CMO MV % of NAV '!A910)</f>
        <v>42039</v>
      </c>
      <c r="C997" s="102">
        <f>VLOOKUP(B997, 'IOS OAS &amp; Universe Refi'!$L:$N, 3, 0)</f>
        <v>189.963593</v>
      </c>
      <c r="D997" s="111">
        <f>VLOOKUP(B997, 'Cello Net IO &amp; CMO MV % of NAV '!$A:$B, 2, 0)</f>
        <v>24.47655</v>
      </c>
    </row>
    <row r="998" spans="2:4" x14ac:dyDescent="0.25">
      <c r="B998" s="106">
        <f>IF('Cello Net IO &amp; CMO MV % of NAV '!A911=0, "NA", 'Cello Net IO &amp; CMO MV % of NAV '!A911)</f>
        <v>42040</v>
      </c>
      <c r="C998" s="102">
        <f>VLOOKUP(B998, 'IOS OAS &amp; Universe Refi'!$L:$N, 3, 0)</f>
        <v>171.50309799999999</v>
      </c>
      <c r="D998" s="111">
        <f>VLOOKUP(B998, 'Cello Net IO &amp; CMO MV % of NAV '!$A:$B, 2, 0)</f>
        <v>24.602784</v>
      </c>
    </row>
    <row r="999" spans="2:4" x14ac:dyDescent="0.25">
      <c r="B999" s="106">
        <f>IF('Cello Net IO &amp; CMO MV % of NAV '!A912=0, "NA", 'Cello Net IO &amp; CMO MV % of NAV '!A912)</f>
        <v>42041</v>
      </c>
      <c r="C999" s="102">
        <f>VLOOKUP(B999, 'IOS OAS &amp; Universe Refi'!$L:$N, 3, 0)</f>
        <v>102.80239899999999</v>
      </c>
      <c r="D999" s="111">
        <f>VLOOKUP(B999, 'Cello Net IO &amp; CMO MV % of NAV '!$A:$B, 2, 0)</f>
        <v>25.427002000000002</v>
      </c>
    </row>
    <row r="1000" spans="2:4" x14ac:dyDescent="0.25">
      <c r="B1000" s="106">
        <f>IF('Cello Net IO &amp; CMO MV % of NAV '!A913=0, "NA", 'Cello Net IO &amp; CMO MV % of NAV '!A913)</f>
        <v>42044</v>
      </c>
      <c r="C1000" s="102">
        <f>VLOOKUP(B1000, 'IOS OAS &amp; Universe Refi'!$L:$N, 3, 0)</f>
        <v>106.9328</v>
      </c>
      <c r="D1000" s="111">
        <f>VLOOKUP(B1000, 'Cello Net IO &amp; CMO MV % of NAV '!$A:$B, 2, 0)</f>
        <v>25.262957</v>
      </c>
    </row>
    <row r="1001" spans="2:4" x14ac:dyDescent="0.25">
      <c r="B1001" s="106">
        <f>IF('Cello Net IO &amp; CMO MV % of NAV '!A914=0, "NA", 'Cello Net IO &amp; CMO MV % of NAV '!A914)</f>
        <v>42045</v>
      </c>
      <c r="C1001" s="102">
        <f>VLOOKUP(B1001, 'IOS OAS &amp; Universe Refi'!$L:$N, 3, 0)</f>
        <v>99.339202999999998</v>
      </c>
      <c r="D1001" s="111">
        <f>VLOOKUP(B1001, 'Cello Net IO &amp; CMO MV % of NAV '!$A:$B, 2, 0)</f>
        <v>25.397372000000001</v>
      </c>
    </row>
    <row r="1002" spans="2:4" x14ac:dyDescent="0.25">
      <c r="B1002" s="106">
        <f>IF('Cello Net IO &amp; CMO MV % of NAV '!A915=0, "NA", 'Cello Net IO &amp; CMO MV % of NAV '!A915)</f>
        <v>42046</v>
      </c>
      <c r="C1002" s="102">
        <f>VLOOKUP(B1002, 'IOS OAS &amp; Universe Refi'!$L:$N, 3, 0)</f>
        <v>100.193298</v>
      </c>
      <c r="D1002" s="111">
        <f>VLOOKUP(B1002, 'Cello Net IO &amp; CMO MV % of NAV '!$A:$B, 2, 0)</f>
        <v>25.212502000000001</v>
      </c>
    </row>
    <row r="1003" spans="2:4" x14ac:dyDescent="0.25">
      <c r="B1003" s="106">
        <f>IF('Cello Net IO &amp; CMO MV % of NAV '!A916=0, "NA", 'Cello Net IO &amp; CMO MV % of NAV '!A916)</f>
        <v>42047</v>
      </c>
      <c r="C1003" s="102">
        <f>VLOOKUP(B1003, 'IOS OAS &amp; Universe Refi'!$L:$N, 3, 0)</f>
        <v>121.028702</v>
      </c>
      <c r="D1003" s="111">
        <f>VLOOKUP(B1003, 'Cello Net IO &amp; CMO MV % of NAV '!$A:$B, 2, 0)</f>
        <v>23.900863000000001</v>
      </c>
    </row>
    <row r="1004" spans="2:4" x14ac:dyDescent="0.25">
      <c r="B1004" s="106">
        <f>IF('Cello Net IO &amp; CMO MV % of NAV '!A917=0, "NA", 'Cello Net IO &amp; CMO MV % of NAV '!A917)</f>
        <v>42048</v>
      </c>
      <c r="C1004" s="102">
        <f>VLOOKUP(B1004, 'IOS OAS &amp; Universe Refi'!$L:$N, 3, 0)</f>
        <v>110.01460299999999</v>
      </c>
      <c r="D1004" s="111">
        <f>VLOOKUP(B1004, 'Cello Net IO &amp; CMO MV % of NAV '!$A:$B, 2, 0)</f>
        <v>23.897000999999999</v>
      </c>
    </row>
    <row r="1005" spans="2:4" x14ac:dyDescent="0.25">
      <c r="B1005" s="106">
        <f>IF('Cello Net IO &amp; CMO MV % of NAV '!A918=0, "NA", 'Cello Net IO &amp; CMO MV % of NAV '!A918)</f>
        <v>42052</v>
      </c>
      <c r="C1005" s="102">
        <f>VLOOKUP(B1005, 'IOS OAS &amp; Universe Refi'!$L:$N, 3, 0)</f>
        <v>65.315804</v>
      </c>
      <c r="D1005" s="111">
        <f>VLOOKUP(B1005, 'Cello Net IO &amp; CMO MV % of NAV '!$A:$B, 2, 0)</f>
        <v>24.633299000000001</v>
      </c>
    </row>
    <row r="1006" spans="2:4" x14ac:dyDescent="0.25">
      <c r="B1006" s="106">
        <f>IF('Cello Net IO &amp; CMO MV % of NAV '!A919=0, "NA", 'Cello Net IO &amp; CMO MV % of NAV '!A919)</f>
        <v>42053</v>
      </c>
      <c r="C1006" s="102">
        <f>VLOOKUP(B1006, 'IOS OAS &amp; Universe Refi'!$L:$N, 3, 0)</f>
        <v>88.631302000000005</v>
      </c>
      <c r="D1006" s="111">
        <f>VLOOKUP(B1006, 'Cello Net IO &amp; CMO MV % of NAV '!$A:$B, 2, 0)</f>
        <v>24.510556999999999</v>
      </c>
    </row>
    <row r="1007" spans="2:4" x14ac:dyDescent="0.25">
      <c r="B1007" s="106">
        <f>IF('Cello Net IO &amp; CMO MV % of NAV '!A920=0, "NA", 'Cello Net IO &amp; CMO MV % of NAV '!A920)</f>
        <v>42054</v>
      </c>
      <c r="C1007" s="102">
        <f>VLOOKUP(B1007, 'IOS OAS &amp; Universe Refi'!$L:$N, 3, 0)</f>
        <v>64.126700999999997</v>
      </c>
      <c r="D1007" s="111">
        <f>VLOOKUP(B1007, 'Cello Net IO &amp; CMO MV % of NAV '!$A:$B, 2, 0)</f>
        <v>24.76435</v>
      </c>
    </row>
    <row r="1008" spans="2:4" x14ac:dyDescent="0.25">
      <c r="B1008" s="106">
        <f>IF('Cello Net IO &amp; CMO MV % of NAV '!A921=0, "NA", 'Cello Net IO &amp; CMO MV % of NAV '!A921)</f>
        <v>42055</v>
      </c>
      <c r="C1008" s="102">
        <f>VLOOKUP(B1008, 'IOS OAS &amp; Universe Refi'!$L:$N, 3, 0)</f>
        <v>59.553500999999997</v>
      </c>
      <c r="D1008" s="111">
        <f>VLOOKUP(B1008, 'Cello Net IO &amp; CMO MV % of NAV '!$A:$B, 2, 0)</f>
        <v>24.851103999999999</v>
      </c>
    </row>
    <row r="1009" spans="2:4" x14ac:dyDescent="0.25">
      <c r="B1009" s="106">
        <f>IF('Cello Net IO &amp; CMO MV % of NAV '!A922=0, "NA", 'Cello Net IO &amp; CMO MV % of NAV '!A922)</f>
        <v>42058</v>
      </c>
      <c r="C1009" s="102">
        <f>VLOOKUP(B1009, 'IOS OAS &amp; Universe Refi'!$L:$N, 3, 0)</f>
        <v>69.043700999999999</v>
      </c>
      <c r="D1009" s="111">
        <f>VLOOKUP(B1009, 'Cello Net IO &amp; CMO MV % of NAV '!$A:$B, 2, 0)</f>
        <v>24.710740000000001</v>
      </c>
    </row>
    <row r="1010" spans="2:4" x14ac:dyDescent="0.25">
      <c r="B1010" s="106">
        <f>IF('Cello Net IO &amp; CMO MV % of NAV '!A923=0, "NA", 'Cello Net IO &amp; CMO MV % of NAV '!A923)</f>
        <v>42059</v>
      </c>
      <c r="C1010" s="102">
        <f>VLOOKUP(B1010, 'IOS OAS &amp; Universe Refi'!$L:$N, 3, 0)</f>
        <v>97.909301999999997</v>
      </c>
      <c r="D1010" s="111">
        <f>VLOOKUP(B1010, 'Cello Net IO &amp; CMO MV % of NAV '!$A:$B, 2, 0)</f>
        <v>24.057383000000002</v>
      </c>
    </row>
    <row r="1011" spans="2:4" x14ac:dyDescent="0.25">
      <c r="B1011" s="106">
        <f>IF('Cello Net IO &amp; CMO MV % of NAV '!A924=0, "NA", 'Cello Net IO &amp; CMO MV % of NAV '!A924)</f>
        <v>42060</v>
      </c>
      <c r="C1011" s="102">
        <f>VLOOKUP(B1011, 'IOS OAS &amp; Universe Refi'!$L:$N, 3, 0)</f>
        <v>92.138603000000003</v>
      </c>
      <c r="D1011" s="111">
        <f>VLOOKUP(B1011, 'Cello Net IO &amp; CMO MV % of NAV '!$A:$B, 2, 0)</f>
        <v>24.095192000000001</v>
      </c>
    </row>
    <row r="1012" spans="2:4" x14ac:dyDescent="0.25">
      <c r="B1012" s="106">
        <f>IF('Cello Net IO &amp; CMO MV % of NAV '!A925=0, "NA", 'Cello Net IO &amp; CMO MV % of NAV '!A925)</f>
        <v>42061</v>
      </c>
      <c r="C1012" s="102">
        <f>VLOOKUP(B1012, 'IOS OAS &amp; Universe Refi'!$L:$N, 3, 0)</f>
        <v>73.909103000000002</v>
      </c>
      <c r="D1012" s="111">
        <f>VLOOKUP(B1012, 'Cello Net IO &amp; CMO MV % of NAV '!$A:$B, 2, 0)</f>
        <v>24.295635999999998</v>
      </c>
    </row>
    <row r="1013" spans="2:4" x14ac:dyDescent="0.25">
      <c r="B1013" s="106">
        <f>IF('Cello Net IO &amp; CMO MV % of NAV '!A926=0, "NA", 'Cello Net IO &amp; CMO MV % of NAV '!A926)</f>
        <v>42062</v>
      </c>
      <c r="C1013" s="102">
        <f>VLOOKUP(B1013, 'IOS OAS &amp; Universe Refi'!$L:$N, 3, 0)</f>
        <v>68.107399000000001</v>
      </c>
      <c r="D1013" s="111">
        <f>VLOOKUP(B1013, 'Cello Net IO &amp; CMO MV % of NAV '!$A:$B, 2, 0)</f>
        <v>24.411673</v>
      </c>
    </row>
    <row r="1014" spans="2:4" x14ac:dyDescent="0.25">
      <c r="B1014" s="106">
        <f>IF('Cello Net IO &amp; CMO MV % of NAV '!A927=0, "NA", 'Cello Net IO &amp; CMO MV % of NAV '!A927)</f>
        <v>42065</v>
      </c>
      <c r="C1014" s="102">
        <f>VLOOKUP(B1014, 'IOS OAS &amp; Universe Refi'!$L:$N, 3, 0)</f>
        <v>53.752200999999999</v>
      </c>
      <c r="D1014" s="111">
        <f>VLOOKUP(B1014, 'Cello Net IO &amp; CMO MV % of NAV '!$A:$B, 2, 0)</f>
        <v>24.420725000000001</v>
      </c>
    </row>
    <row r="1015" spans="2:4" x14ac:dyDescent="0.25">
      <c r="B1015" s="106">
        <f>IF('Cello Net IO &amp; CMO MV % of NAV '!A928=0, "NA", 'Cello Net IO &amp; CMO MV % of NAV '!A928)</f>
        <v>42066</v>
      </c>
      <c r="C1015" s="102">
        <f>VLOOKUP(B1015, 'IOS OAS &amp; Universe Refi'!$L:$N, 3, 0)</f>
        <v>53.718899</v>
      </c>
      <c r="D1015" s="111">
        <f>VLOOKUP(B1015, 'Cello Net IO &amp; CMO MV % of NAV '!$A:$B, 2, 0)</f>
        <v>24.560172000000001</v>
      </c>
    </row>
    <row r="1016" spans="2:4" x14ac:dyDescent="0.25">
      <c r="B1016" s="106">
        <f>IF('Cello Net IO &amp; CMO MV % of NAV '!A929=0, "NA", 'Cello Net IO &amp; CMO MV % of NAV '!A929)</f>
        <v>42067</v>
      </c>
      <c r="C1016" s="102">
        <f>VLOOKUP(B1016, 'IOS OAS &amp; Universe Refi'!$L:$N, 3, 0)</f>
        <v>58.178398000000001</v>
      </c>
      <c r="D1016" s="111">
        <f>VLOOKUP(B1016, 'Cello Net IO &amp; CMO MV % of NAV '!$A:$B, 2, 0)</f>
        <v>24.491312000000001</v>
      </c>
    </row>
    <row r="1017" spans="2:4" x14ac:dyDescent="0.25">
      <c r="B1017" s="106">
        <f>IF('Cello Net IO &amp; CMO MV % of NAV '!A930=0, "NA", 'Cello Net IO &amp; CMO MV % of NAV '!A930)</f>
        <v>42068</v>
      </c>
      <c r="C1017" s="102">
        <f>VLOOKUP(B1017, 'IOS OAS &amp; Universe Refi'!$L:$N, 3, 0)</f>
        <v>64.478202999999993</v>
      </c>
      <c r="D1017" s="111">
        <f>VLOOKUP(B1017, 'Cello Net IO &amp; CMO MV % of NAV '!$A:$B, 2, 0)</f>
        <v>24.437802000000001</v>
      </c>
    </row>
    <row r="1018" spans="2:4" x14ac:dyDescent="0.25">
      <c r="B1018" s="106">
        <f>IF('Cello Net IO &amp; CMO MV % of NAV '!A931=0, "NA", 'Cello Net IO &amp; CMO MV % of NAV '!A931)</f>
        <v>42069</v>
      </c>
      <c r="C1018" s="102">
        <f>VLOOKUP(B1018, 'IOS OAS &amp; Universe Refi'!$L:$N, 3, 0)</f>
        <v>49.298800999999997</v>
      </c>
      <c r="D1018" s="111">
        <f>VLOOKUP(B1018, 'Cello Net IO &amp; CMO MV % of NAV '!$A:$B, 2, 0)</f>
        <v>24.872610000000002</v>
      </c>
    </row>
    <row r="1019" spans="2:4" x14ac:dyDescent="0.25">
      <c r="B1019" s="106">
        <f>IF('Cello Net IO &amp; CMO MV % of NAV '!A932=0, "NA", 'Cello Net IO &amp; CMO MV % of NAV '!A932)</f>
        <v>42072</v>
      </c>
      <c r="C1019" s="102">
        <f>VLOOKUP(B1019, 'IOS OAS &amp; Universe Refi'!$L:$N, 3, 0)</f>
        <v>45.909301999999997</v>
      </c>
      <c r="D1019" s="111">
        <f>VLOOKUP(B1019, 'Cello Net IO &amp; CMO MV % of NAV '!$A:$B, 2, 0)</f>
        <v>24.862012</v>
      </c>
    </row>
    <row r="1020" spans="2:4" x14ac:dyDescent="0.25">
      <c r="B1020" s="106">
        <f>IF('Cello Net IO &amp; CMO MV % of NAV '!A933=0, "NA", 'Cello Net IO &amp; CMO MV % of NAV '!A933)</f>
        <v>42073</v>
      </c>
      <c r="C1020" s="102">
        <f>VLOOKUP(B1020, 'IOS OAS &amp; Universe Refi'!$L:$N, 3, 0)</f>
        <v>51.913502000000001</v>
      </c>
      <c r="D1020" s="111">
        <f>VLOOKUP(B1020, 'Cello Net IO &amp; CMO MV % of NAV '!$A:$B, 2, 0)</f>
        <v>24.728276000000001</v>
      </c>
    </row>
    <row r="1021" spans="2:4" x14ac:dyDescent="0.25">
      <c r="B1021" s="106">
        <f>IF('Cello Net IO &amp; CMO MV % of NAV '!A934=0, "NA", 'Cello Net IO &amp; CMO MV % of NAV '!A934)</f>
        <v>42074</v>
      </c>
      <c r="C1021" s="102">
        <f>VLOOKUP(B1021, 'IOS OAS &amp; Universe Refi'!$L:$N, 3, 0)</f>
        <v>52.766201000000002</v>
      </c>
      <c r="D1021" s="111">
        <f>VLOOKUP(B1021, 'Cello Net IO &amp; CMO MV % of NAV '!$A:$B, 2, 0)</f>
        <v>24.387999000000001</v>
      </c>
    </row>
    <row r="1022" spans="2:4" x14ac:dyDescent="0.25">
      <c r="B1022" s="106">
        <f>IF('Cello Net IO &amp; CMO MV % of NAV '!A935=0, "NA", 'Cello Net IO &amp; CMO MV % of NAV '!A935)</f>
        <v>42075</v>
      </c>
      <c r="C1022" s="102">
        <f>VLOOKUP(B1022, 'IOS OAS &amp; Universe Refi'!$L:$N, 3, 0)</f>
        <v>50.824798999999999</v>
      </c>
      <c r="D1022" s="111">
        <f>VLOOKUP(B1022, 'Cello Net IO &amp; CMO MV % of NAV '!$A:$B, 2, 0)</f>
        <v>23.491606000000001</v>
      </c>
    </row>
    <row r="1023" spans="2:4" x14ac:dyDescent="0.25">
      <c r="B1023" s="106">
        <f>IF('Cello Net IO &amp; CMO MV % of NAV '!A936=0, "NA", 'Cello Net IO &amp; CMO MV % of NAV '!A936)</f>
        <v>42076</v>
      </c>
      <c r="C1023" s="102">
        <f>VLOOKUP(B1023, 'IOS OAS &amp; Universe Refi'!$L:$N, 3, 0)</f>
        <v>48.744498999999998</v>
      </c>
      <c r="D1023" s="111">
        <f>VLOOKUP(B1023, 'Cello Net IO &amp; CMO MV % of NAV '!$A:$B, 2, 0)</f>
        <v>23.386626</v>
      </c>
    </row>
    <row r="1024" spans="2:4" x14ac:dyDescent="0.25">
      <c r="B1024" s="106">
        <f>IF('Cello Net IO &amp; CMO MV % of NAV '!A937=0, "NA", 'Cello Net IO &amp; CMO MV % of NAV '!A937)</f>
        <v>42079</v>
      </c>
      <c r="C1024" s="102">
        <f>VLOOKUP(B1024, 'IOS OAS &amp; Universe Refi'!$L:$N, 3, 0)</f>
        <v>57.888598999999999</v>
      </c>
      <c r="D1024" s="111">
        <f>VLOOKUP(B1024, 'Cello Net IO &amp; CMO MV % of NAV '!$A:$B, 2, 0)</f>
        <v>23.326072</v>
      </c>
    </row>
    <row r="1025" spans="2:4" x14ac:dyDescent="0.25">
      <c r="B1025" s="106">
        <f>IF('Cello Net IO &amp; CMO MV % of NAV '!A938=0, "NA", 'Cello Net IO &amp; CMO MV % of NAV '!A938)</f>
        <v>42080</v>
      </c>
      <c r="C1025" s="102">
        <f>VLOOKUP(B1025, 'IOS OAS &amp; Universe Refi'!$L:$N, 3, 0)</f>
        <v>52.278998999999999</v>
      </c>
      <c r="D1025" s="111">
        <f>VLOOKUP(B1025, 'Cello Net IO &amp; CMO MV % of NAV '!$A:$B, 2, 0)</f>
        <v>23.313966000000001</v>
      </c>
    </row>
    <row r="1026" spans="2:4" x14ac:dyDescent="0.25">
      <c r="B1026" s="106">
        <f>IF('Cello Net IO &amp; CMO MV % of NAV '!A939=0, "NA", 'Cello Net IO &amp; CMO MV % of NAV '!A939)</f>
        <v>42081</v>
      </c>
      <c r="C1026" s="102">
        <f>VLOOKUP(B1026, 'IOS OAS &amp; Universe Refi'!$L:$N, 3, 0)</f>
        <v>103.45320100000001</v>
      </c>
      <c r="D1026" s="111">
        <f>VLOOKUP(B1026, 'Cello Net IO &amp; CMO MV % of NAV '!$A:$B, 2, 0)</f>
        <v>22.859414999999998</v>
      </c>
    </row>
    <row r="1027" spans="2:4" x14ac:dyDescent="0.25">
      <c r="B1027" s="106">
        <f>IF('Cello Net IO &amp; CMO MV % of NAV '!A940=0, "NA", 'Cello Net IO &amp; CMO MV % of NAV '!A940)</f>
        <v>42082</v>
      </c>
      <c r="C1027" s="102">
        <f>VLOOKUP(B1027, 'IOS OAS &amp; Universe Refi'!$L:$N, 3, 0)</f>
        <v>82.913596999999996</v>
      </c>
      <c r="D1027" s="111">
        <f>VLOOKUP(B1027, 'Cello Net IO &amp; CMO MV % of NAV '!$A:$B, 2, 0)</f>
        <v>17.056695999999999</v>
      </c>
    </row>
    <row r="1028" spans="2:4" x14ac:dyDescent="0.25">
      <c r="B1028" s="106">
        <f>IF('Cello Net IO &amp; CMO MV % of NAV '!A941=0, "NA", 'Cello Net IO &amp; CMO MV % of NAV '!A941)</f>
        <v>42083</v>
      </c>
      <c r="C1028" s="102">
        <f>VLOOKUP(B1028, 'IOS OAS &amp; Universe Refi'!$L:$N, 3, 0)</f>
        <v>85.858704000000003</v>
      </c>
      <c r="D1028" s="111">
        <f>VLOOKUP(B1028, 'Cello Net IO &amp; CMO MV % of NAV '!$A:$B, 2, 0)</f>
        <v>16.956160000000001</v>
      </c>
    </row>
    <row r="1029" spans="2:4" x14ac:dyDescent="0.25">
      <c r="B1029" s="106">
        <f>IF('Cello Net IO &amp; CMO MV % of NAV '!A942=0, "NA", 'Cello Net IO &amp; CMO MV % of NAV '!A942)</f>
        <v>42086</v>
      </c>
      <c r="C1029" s="102">
        <f>VLOOKUP(B1029, 'IOS OAS &amp; Universe Refi'!$L:$N, 3, 0)</f>
        <v>89.513496000000004</v>
      </c>
      <c r="D1029" s="111">
        <f>VLOOKUP(B1029, 'Cello Net IO &amp; CMO MV % of NAV '!$A:$B, 2, 0)</f>
        <v>16.915507000000002</v>
      </c>
    </row>
    <row r="1030" spans="2:4" x14ac:dyDescent="0.25">
      <c r="B1030" s="106">
        <f>IF('Cello Net IO &amp; CMO MV % of NAV '!A943=0, "NA", 'Cello Net IO &amp; CMO MV % of NAV '!A943)</f>
        <v>42087</v>
      </c>
      <c r="C1030" s="102">
        <f>VLOOKUP(B1030, 'IOS OAS &amp; Universe Refi'!$L:$N, 3, 0)</f>
        <v>88.927100999999993</v>
      </c>
      <c r="D1030" s="111">
        <f>VLOOKUP(B1030, 'Cello Net IO &amp; CMO MV % of NAV '!$A:$B, 2, 0)</f>
        <v>16.841317</v>
      </c>
    </row>
    <row r="1031" spans="2:4" x14ac:dyDescent="0.25">
      <c r="B1031" s="106">
        <f>IF('Cello Net IO &amp; CMO MV % of NAV '!A944=0, "NA", 'Cello Net IO &amp; CMO MV % of NAV '!A944)</f>
        <v>42088</v>
      </c>
      <c r="C1031" s="102">
        <f>VLOOKUP(B1031, 'IOS OAS &amp; Universe Refi'!$L:$N, 3, 0)</f>
        <v>85.953902999999997</v>
      </c>
      <c r="D1031" s="111">
        <f>VLOOKUP(B1031, 'Cello Net IO &amp; CMO MV % of NAV '!$A:$B, 2, 0)</f>
        <v>17.049430000000001</v>
      </c>
    </row>
    <row r="1032" spans="2:4" x14ac:dyDescent="0.25">
      <c r="B1032" s="106">
        <f>IF('Cello Net IO &amp; CMO MV % of NAV '!A945=0, "NA", 'Cello Net IO &amp; CMO MV % of NAV '!A945)</f>
        <v>42089</v>
      </c>
      <c r="C1032" s="102">
        <f>VLOOKUP(B1032, 'IOS OAS &amp; Universe Refi'!$L:$N, 3, 0)</f>
        <v>80.209198000000001</v>
      </c>
      <c r="D1032" s="111">
        <f>VLOOKUP(B1032, 'Cello Net IO &amp; CMO MV % of NAV '!$A:$B, 2, 0)</f>
        <v>16.305211</v>
      </c>
    </row>
    <row r="1033" spans="2:4" x14ac:dyDescent="0.25">
      <c r="B1033" s="106">
        <f>IF('Cello Net IO &amp; CMO MV % of NAV '!A946=0, "NA", 'Cello Net IO &amp; CMO MV % of NAV '!A946)</f>
        <v>42090</v>
      </c>
      <c r="C1033" s="102">
        <f>VLOOKUP(B1033, 'IOS OAS &amp; Universe Refi'!$L:$N, 3, 0)</f>
        <v>71.301201000000006</v>
      </c>
      <c r="D1033" s="111">
        <f>VLOOKUP(B1033, 'Cello Net IO &amp; CMO MV % of NAV '!$A:$B, 2, 0)</f>
        <v>16.347833999999999</v>
      </c>
    </row>
    <row r="1034" spans="2:4" x14ac:dyDescent="0.25">
      <c r="B1034" s="106">
        <f>IF('Cello Net IO &amp; CMO MV % of NAV '!A947=0, "NA", 'Cello Net IO &amp; CMO MV % of NAV '!A947)</f>
        <v>42093</v>
      </c>
      <c r="C1034" s="102">
        <f>VLOOKUP(B1034, 'IOS OAS &amp; Universe Refi'!$L:$N, 3, 0)</f>
        <v>76.362899999999996</v>
      </c>
      <c r="D1034" s="111">
        <f>VLOOKUP(B1034, 'Cello Net IO &amp; CMO MV % of NAV '!$A:$B, 2, 0)</f>
        <v>16.364796999999999</v>
      </c>
    </row>
    <row r="1035" spans="2:4" x14ac:dyDescent="0.25">
      <c r="B1035" s="106">
        <f>IF('Cello Net IO &amp; CMO MV % of NAV '!A948=0, "NA", 'Cello Net IO &amp; CMO MV % of NAV '!A948)</f>
        <v>42094</v>
      </c>
      <c r="C1035" s="102">
        <f>VLOOKUP(B1035, 'IOS OAS &amp; Universe Refi'!$L:$N, 3, 0)</f>
        <v>90.348999000000006</v>
      </c>
      <c r="D1035" s="111">
        <f>VLOOKUP(B1035, 'Cello Net IO &amp; CMO MV % of NAV '!$A:$B, 2, 0)</f>
        <v>16.052406999999999</v>
      </c>
    </row>
    <row r="1036" spans="2:4" x14ac:dyDescent="0.25">
      <c r="B1036" s="106">
        <f>IF('Cello Net IO &amp; CMO MV % of NAV '!A949=0, "NA", 'Cello Net IO &amp; CMO MV % of NAV '!A949)</f>
        <v>42095</v>
      </c>
      <c r="C1036" s="102">
        <f>VLOOKUP(B1036, 'IOS OAS &amp; Universe Refi'!$L:$N, 3, 0)</f>
        <v>92.643600000000006</v>
      </c>
      <c r="D1036" s="111">
        <f>VLOOKUP(B1036, 'Cello Net IO &amp; CMO MV % of NAV '!$A:$B, 2, 0)</f>
        <v>17.12931</v>
      </c>
    </row>
    <row r="1037" spans="2:4" x14ac:dyDescent="0.25">
      <c r="B1037" s="106">
        <f>IF('Cello Net IO &amp; CMO MV % of NAV '!A950=0, "NA", 'Cello Net IO &amp; CMO MV % of NAV '!A950)</f>
        <v>42096</v>
      </c>
      <c r="C1037" s="102">
        <f>VLOOKUP(B1037, 'IOS OAS &amp; Universe Refi'!$L:$N, 3, 0)</f>
        <v>87.216797</v>
      </c>
      <c r="D1037" s="111">
        <f>VLOOKUP(B1037, 'Cello Net IO &amp; CMO MV % of NAV '!$A:$B, 2, 0)</f>
        <v>17.455293999999999</v>
      </c>
    </row>
    <row r="1038" spans="2:4" x14ac:dyDescent="0.25">
      <c r="B1038" s="106">
        <f>IF('Cello Net IO &amp; CMO MV % of NAV '!A951=0, "NA", 'Cello Net IO &amp; CMO MV % of NAV '!A951)</f>
        <v>42097</v>
      </c>
      <c r="C1038" s="102">
        <f>VLOOKUP(B1038, 'IOS OAS &amp; Universe Refi'!$L:$N, 3, 0)</f>
        <v>109.006897</v>
      </c>
      <c r="D1038" s="111">
        <f>VLOOKUP(B1038, 'Cello Net IO &amp; CMO MV % of NAV '!$A:$B, 2, 0)</f>
        <v>17.186525</v>
      </c>
    </row>
    <row r="1039" spans="2:4" x14ac:dyDescent="0.25">
      <c r="B1039" s="106">
        <f>IF('Cello Net IO &amp; CMO MV % of NAV '!A952=0, "NA", 'Cello Net IO &amp; CMO MV % of NAV '!A952)</f>
        <v>42100</v>
      </c>
      <c r="C1039" s="102">
        <f>VLOOKUP(B1039, 'IOS OAS &amp; Universe Refi'!$L:$N, 3, 0)</f>
        <v>109.935699</v>
      </c>
      <c r="D1039" s="111">
        <f>VLOOKUP(B1039, 'Cello Net IO &amp; CMO MV % of NAV '!$A:$B, 2, 0)</f>
        <v>17.18056</v>
      </c>
    </row>
    <row r="1040" spans="2:4" x14ac:dyDescent="0.25">
      <c r="B1040" s="106">
        <f>IF('Cello Net IO &amp; CMO MV % of NAV '!A953=0, "NA", 'Cello Net IO &amp; CMO MV % of NAV '!A953)</f>
        <v>42101</v>
      </c>
      <c r="C1040" s="102">
        <f>VLOOKUP(B1040, 'IOS OAS &amp; Universe Refi'!$L:$N, 3, 0)</f>
        <v>110.19699900000001</v>
      </c>
      <c r="D1040" s="111">
        <f>VLOOKUP(B1040, 'Cello Net IO &amp; CMO MV % of NAV '!$A:$B, 2, 0)</f>
        <v>16.810623</v>
      </c>
    </row>
    <row r="1041" spans="2:4" x14ac:dyDescent="0.25">
      <c r="B1041" s="106">
        <f>IF('Cello Net IO &amp; CMO MV % of NAV '!A954=0, "NA", 'Cello Net IO &amp; CMO MV % of NAV '!A954)</f>
        <v>42102</v>
      </c>
      <c r="C1041" s="102">
        <f>VLOOKUP(B1041, 'IOS OAS &amp; Universe Refi'!$L:$N, 3, 0)</f>
        <v>106.461197</v>
      </c>
      <c r="D1041" s="111">
        <f>VLOOKUP(B1041, 'Cello Net IO &amp; CMO MV % of NAV '!$A:$B, 2, 0)</f>
        <v>13.695944000000001</v>
      </c>
    </row>
    <row r="1042" spans="2:4" x14ac:dyDescent="0.25">
      <c r="B1042" s="109">
        <f>IF('Cello Net IO &amp; CMO MV % of NAV '!A955=0, "NA", 'Cello Net IO &amp; CMO MV % of NAV '!A955)</f>
        <v>42103</v>
      </c>
      <c r="C1042" s="102">
        <f>VLOOKUP(B1042, 'IOS OAS &amp; Universe Refi'!$L:$N, 3, 0)</f>
        <v>109.697998</v>
      </c>
      <c r="D1042" s="111">
        <f>VLOOKUP(B1042, 'Cello Net IO &amp; CMO MV % of NAV '!$A:$B, 2, 0)</f>
        <v>13.595838000000001</v>
      </c>
    </row>
    <row r="1043" spans="2:4" x14ac:dyDescent="0.25">
      <c r="B1043" s="106">
        <f>IF('Cello Net IO &amp; CMO MV % of NAV '!A956=0, "NA", 'Cello Net IO &amp; CMO MV % of NAV '!A956)</f>
        <v>42104</v>
      </c>
      <c r="C1043" s="102">
        <f>VLOOKUP(B1043, 'IOS OAS &amp; Universe Refi'!$L:$N, 3, 0)</f>
        <v>127.093498</v>
      </c>
      <c r="D1043" s="111">
        <f>VLOOKUP(B1043, 'Cello Net IO &amp; CMO MV % of NAV '!$A:$B, 2, 0)</f>
        <v>13.42234</v>
      </c>
    </row>
    <row r="1044" spans="2:4" x14ac:dyDescent="0.25">
      <c r="B1044" s="106">
        <f>IF('Cello Net IO &amp; CMO MV % of NAV '!A957=0, "NA", 'Cello Net IO &amp; CMO MV % of NAV '!A957)</f>
        <v>42107</v>
      </c>
      <c r="C1044" s="102">
        <f>VLOOKUP(B1044, 'IOS OAS &amp; Universe Refi'!$L:$N, 3, 0)</f>
        <v>130.75559999999999</v>
      </c>
      <c r="D1044" s="111">
        <f>VLOOKUP(B1044, 'Cello Net IO &amp; CMO MV % of NAV '!$A:$B, 2, 0)</f>
        <v>12.738417</v>
      </c>
    </row>
    <row r="1045" spans="2:4" x14ac:dyDescent="0.25">
      <c r="B1045" s="106">
        <f>IF('Cello Net IO &amp; CMO MV % of NAV '!A958=0, "NA", 'Cello Net IO &amp; CMO MV % of NAV '!A958)</f>
        <v>42108</v>
      </c>
      <c r="C1045" s="102">
        <f>VLOOKUP(B1045, 'IOS OAS &amp; Universe Refi'!$L:$N, 3, 0)</f>
        <v>138.28869599999999</v>
      </c>
      <c r="D1045" s="111">
        <f>VLOOKUP(B1045, 'Cello Net IO &amp; CMO MV % of NAV '!$A:$B, 2, 0)</f>
        <v>12.402900000000001</v>
      </c>
    </row>
    <row r="1046" spans="2:4" x14ac:dyDescent="0.25">
      <c r="B1046" s="106">
        <f>IF('Cello Net IO &amp; CMO MV % of NAV '!A959=0, "NA", 'Cello Net IO &amp; CMO MV % of NAV '!A959)</f>
        <v>42109</v>
      </c>
      <c r="C1046" s="102">
        <f>VLOOKUP(B1046, 'IOS OAS &amp; Universe Refi'!$L:$N, 3, 0)</f>
        <v>136.074905</v>
      </c>
      <c r="D1046" s="111">
        <f>VLOOKUP(B1046, 'Cello Net IO &amp; CMO MV % of NAV '!$A:$B, 2, 0)</f>
        <v>12.328512999999999</v>
      </c>
    </row>
    <row r="1047" spans="2:4" x14ac:dyDescent="0.25">
      <c r="B1047" s="106">
        <f>IF('Cello Net IO &amp; CMO MV % of NAV '!A960=0, "NA", 'Cello Net IO &amp; CMO MV % of NAV '!A960)</f>
        <v>42110</v>
      </c>
      <c r="C1047" s="102">
        <f>VLOOKUP(B1047, 'IOS OAS &amp; Universe Refi'!$L:$N, 3, 0)</f>
        <v>139.176895</v>
      </c>
      <c r="D1047" s="111">
        <f>VLOOKUP(B1047, 'Cello Net IO &amp; CMO MV % of NAV '!$A:$B, 2, 0)</f>
        <v>12.433062</v>
      </c>
    </row>
    <row r="1048" spans="2:4" x14ac:dyDescent="0.25">
      <c r="B1048" s="106">
        <f>IF('Cello Net IO &amp; CMO MV % of NAV '!A961=0, "NA", 'Cello Net IO &amp; CMO MV % of NAV '!A961)</f>
        <v>42111</v>
      </c>
      <c r="C1048" s="102">
        <f>VLOOKUP(B1048, 'IOS OAS &amp; Universe Refi'!$L:$N, 3, 0)</f>
        <v>125.310097</v>
      </c>
      <c r="D1048" s="111">
        <f>VLOOKUP(B1048, 'Cello Net IO &amp; CMO MV % of NAV '!$A:$B, 2, 0)</f>
        <v>12.759219</v>
      </c>
    </row>
    <row r="1049" spans="2:4" x14ac:dyDescent="0.25">
      <c r="B1049" s="106">
        <f>IF('Cello Net IO &amp; CMO MV % of NAV '!A962=0, "NA", 'Cello Net IO &amp; CMO MV % of NAV '!A962)</f>
        <v>42114</v>
      </c>
      <c r="C1049" s="102">
        <f>VLOOKUP(B1049, 'IOS OAS &amp; Universe Refi'!$L:$N, 3, 0)</f>
        <v>115.679703</v>
      </c>
      <c r="D1049" s="111">
        <f>VLOOKUP(B1049, 'Cello Net IO &amp; CMO MV % of NAV '!$A:$B, 2, 0)</f>
        <v>13.000508</v>
      </c>
    </row>
    <row r="1050" spans="2:4" x14ac:dyDescent="0.25">
      <c r="B1050" s="106">
        <f>IF('Cello Net IO &amp; CMO MV % of NAV '!A963=0, "NA", 'Cello Net IO &amp; CMO MV % of NAV '!A963)</f>
        <v>42115</v>
      </c>
      <c r="C1050" s="102">
        <f>VLOOKUP(B1050, 'IOS OAS &amp; Universe Refi'!$L:$N, 3, 0)</f>
        <v>107.4842</v>
      </c>
      <c r="D1050" s="111">
        <f>VLOOKUP(B1050, 'Cello Net IO &amp; CMO MV % of NAV '!$A:$B, 2, 0)</f>
        <v>13.412314</v>
      </c>
    </row>
    <row r="1051" spans="2:4" x14ac:dyDescent="0.25">
      <c r="B1051" s="106">
        <f>IF('Cello Net IO &amp; CMO MV % of NAV '!A964=0, "NA", 'Cello Net IO &amp; CMO MV % of NAV '!A964)</f>
        <v>42116</v>
      </c>
      <c r="C1051" s="102">
        <f>VLOOKUP(B1051, 'IOS OAS &amp; Universe Refi'!$L:$N, 3, 0)</f>
        <v>99.495795999999999</v>
      </c>
      <c r="D1051" s="111">
        <f>VLOOKUP(B1051, 'Cello Net IO &amp; CMO MV % of NAV '!$A:$B, 2, 0)</f>
        <v>15.850439</v>
      </c>
    </row>
    <row r="1052" spans="2:4" x14ac:dyDescent="0.25">
      <c r="B1052" s="106">
        <f>IF('Cello Net IO &amp; CMO MV % of NAV '!A965=0, "NA", 'Cello Net IO &amp; CMO MV % of NAV '!A965)</f>
        <v>42117</v>
      </c>
      <c r="C1052" s="102">
        <f>VLOOKUP(B1052, 'IOS OAS &amp; Universe Refi'!$L:$N, 3, 0)</f>
        <v>99.143401999999995</v>
      </c>
      <c r="D1052" s="111">
        <f>VLOOKUP(B1052, 'Cello Net IO &amp; CMO MV % of NAV '!$A:$B, 2, 0)</f>
        <v>15.777777</v>
      </c>
    </row>
    <row r="1053" spans="2:4" x14ac:dyDescent="0.25">
      <c r="B1053" s="106">
        <f>IF('Cello Net IO &amp; CMO MV % of NAV '!A966=0, "NA", 'Cello Net IO &amp; CMO MV % of NAV '!A966)</f>
        <v>42118</v>
      </c>
      <c r="C1053" s="102">
        <f>VLOOKUP(B1053, 'IOS OAS &amp; Universe Refi'!$L:$N, 3, 0)</f>
        <v>100.383301</v>
      </c>
      <c r="D1053" s="111">
        <f>VLOOKUP(B1053, 'Cello Net IO &amp; CMO MV % of NAV '!$A:$B, 2, 0)</f>
        <v>15.441689</v>
      </c>
    </row>
    <row r="1054" spans="2:4" x14ac:dyDescent="0.25">
      <c r="B1054" s="106">
        <f>IF('Cello Net IO &amp; CMO MV % of NAV '!A967=0, "NA", 'Cello Net IO &amp; CMO MV % of NAV '!A967)</f>
        <v>42121</v>
      </c>
      <c r="C1054" s="102">
        <f>VLOOKUP(B1054, 'IOS OAS &amp; Universe Refi'!$L:$N, 3, 0)</f>
        <v>97.072700999999995</v>
      </c>
      <c r="D1054" s="111">
        <f>VLOOKUP(B1054, 'Cello Net IO &amp; CMO MV % of NAV '!$A:$B, 2, 0)</f>
        <v>15.796950000000001</v>
      </c>
    </row>
    <row r="1055" spans="2:4" x14ac:dyDescent="0.25">
      <c r="B1055" s="106">
        <f>IF('Cello Net IO &amp; CMO MV % of NAV '!A968=0, "NA", 'Cello Net IO &amp; CMO MV % of NAV '!A968)</f>
        <v>42122</v>
      </c>
      <c r="C1055" s="102">
        <f>VLOOKUP(B1055, 'IOS OAS &amp; Universe Refi'!$L:$N, 3, 0)</f>
        <v>81.623901000000004</v>
      </c>
      <c r="D1055" s="111">
        <f>VLOOKUP(B1055, 'Cello Net IO &amp; CMO MV % of NAV '!$A:$B, 2, 0)</f>
        <v>16.241992</v>
      </c>
    </row>
    <row r="1056" spans="2:4" x14ac:dyDescent="0.25">
      <c r="B1056" s="106">
        <f>IF('Cello Net IO &amp; CMO MV % of NAV '!A969=0, "NA", 'Cello Net IO &amp; CMO MV % of NAV '!A969)</f>
        <v>42123</v>
      </c>
      <c r="C1056" s="102">
        <f>VLOOKUP(B1056, 'IOS OAS &amp; Universe Refi'!$L:$N, 3, 0)</f>
        <v>74.139899999999997</v>
      </c>
      <c r="D1056" s="111">
        <f>VLOOKUP(B1056, 'Cello Net IO &amp; CMO MV % of NAV '!$A:$B, 2, 0)</f>
        <v>16.603883</v>
      </c>
    </row>
    <row r="1057" spans="2:4" x14ac:dyDescent="0.25">
      <c r="B1057" s="106">
        <f>IF('Cello Net IO &amp; CMO MV % of NAV '!A970=0, "NA", 'Cello Net IO &amp; CMO MV % of NAV '!A970)</f>
        <v>42124</v>
      </c>
      <c r="C1057" s="102">
        <f>VLOOKUP(B1057, 'IOS OAS &amp; Universe Refi'!$L:$N, 3, 0)</f>
        <v>70.966599000000002</v>
      </c>
      <c r="D1057" s="111">
        <f>VLOOKUP(B1057, 'Cello Net IO &amp; CMO MV % of NAV '!$A:$B, 2, 0)</f>
        <v>16.165697000000002</v>
      </c>
    </row>
    <row r="1058" spans="2:4" x14ac:dyDescent="0.25">
      <c r="B1058" s="106">
        <f>IF('Cello Net IO &amp; CMO MV % of NAV '!A971=0, "NA", 'Cello Net IO &amp; CMO MV % of NAV '!A971)</f>
        <v>42125</v>
      </c>
      <c r="C1058" s="102">
        <f>VLOOKUP(B1058, 'IOS OAS &amp; Universe Refi'!$L:$N, 3, 0)</f>
        <v>63.666697999999997</v>
      </c>
      <c r="D1058" s="111">
        <f>VLOOKUP(B1058, 'Cello Net IO &amp; CMO MV % of NAV '!$A:$B, 2, 0)</f>
        <v>15.29172</v>
      </c>
    </row>
    <row r="1059" spans="2:4" x14ac:dyDescent="0.25">
      <c r="B1059" s="106">
        <f>IF('Cello Net IO &amp; CMO MV % of NAV '!A972=0, "NA", 'Cello Net IO &amp; CMO MV % of NAV '!A972)</f>
        <v>42128</v>
      </c>
      <c r="C1059" s="102">
        <f>VLOOKUP(B1059, 'IOS OAS &amp; Universe Refi'!$L:$N, 3, 0)</f>
        <v>60.739798999999998</v>
      </c>
      <c r="D1059" s="111">
        <f>VLOOKUP(B1059, 'Cello Net IO &amp; CMO MV % of NAV '!$A:$B, 2, 0)</f>
        <v>16.375736</v>
      </c>
    </row>
    <row r="1060" spans="2:4" x14ac:dyDescent="0.25">
      <c r="B1060" s="106">
        <f>IF('Cello Net IO &amp; CMO MV % of NAV '!A973=0, "NA", 'Cello Net IO &amp; CMO MV % of NAV '!A973)</f>
        <v>42129</v>
      </c>
      <c r="C1060" s="102">
        <f>VLOOKUP(B1060, 'IOS OAS &amp; Universe Refi'!$L:$N, 3, 0)</f>
        <v>43.620499000000002</v>
      </c>
      <c r="D1060" s="111">
        <f>VLOOKUP(B1060, 'Cello Net IO &amp; CMO MV % of NAV '!$A:$B, 2, 0)</f>
        <v>18.733643000000001</v>
      </c>
    </row>
    <row r="1061" spans="2:4" x14ac:dyDescent="0.25">
      <c r="B1061" s="106">
        <f>IF('Cello Net IO &amp; CMO MV % of NAV '!A974=0, "NA", 'Cello Net IO &amp; CMO MV % of NAV '!A974)</f>
        <v>42130</v>
      </c>
      <c r="C1061" s="102">
        <f>VLOOKUP(B1061, 'IOS OAS &amp; Universe Refi'!$L:$N, 3, 0)</f>
        <v>40.097800999999997</v>
      </c>
      <c r="D1061" s="111">
        <f>VLOOKUP(B1061, 'Cello Net IO &amp; CMO MV % of NAV '!$A:$B, 2, 0)</f>
        <v>18.845994999999998</v>
      </c>
    </row>
    <row r="1062" spans="2:4" x14ac:dyDescent="0.25">
      <c r="B1062" s="106">
        <f>IF('Cello Net IO &amp; CMO MV % of NAV '!A975=0, "NA", 'Cello Net IO &amp; CMO MV % of NAV '!A975)</f>
        <v>42131</v>
      </c>
      <c r="C1062" s="102">
        <f>VLOOKUP(B1062, 'IOS OAS &amp; Universe Refi'!$L:$N, 3, 0)</f>
        <v>41.355998999999997</v>
      </c>
      <c r="D1062" s="111">
        <f>VLOOKUP(B1062, 'Cello Net IO &amp; CMO MV % of NAV '!$A:$B, 2, 0)</f>
        <v>22.604413000000001</v>
      </c>
    </row>
    <row r="1063" spans="2:4" x14ac:dyDescent="0.25">
      <c r="B1063" s="106">
        <f>IF('Cello Net IO &amp; CMO MV % of NAV '!A976=0, "NA", 'Cello Net IO &amp; CMO MV % of NAV '!A976)</f>
        <v>42132</v>
      </c>
      <c r="C1063" s="102">
        <f>VLOOKUP(B1063, 'IOS OAS &amp; Universe Refi'!$L:$N, 3, 0)</f>
        <v>56.278801000000001</v>
      </c>
      <c r="D1063" s="111">
        <f>VLOOKUP(B1063, 'Cello Net IO &amp; CMO MV % of NAV '!$A:$B, 2, 0)</f>
        <v>21.973448000000001</v>
      </c>
    </row>
    <row r="1064" spans="2:4" x14ac:dyDescent="0.25">
      <c r="B1064" s="106">
        <f>IF('Cello Net IO &amp; CMO MV % of NAV '!A977=0, "NA", 'Cello Net IO &amp; CMO MV % of NAV '!A977)</f>
        <v>42135</v>
      </c>
      <c r="C1064" s="102">
        <f>VLOOKUP(B1064, 'IOS OAS &amp; Universe Refi'!$L:$N, 3, 0)</f>
        <v>44.369900000000001</v>
      </c>
      <c r="D1064" s="111">
        <f>VLOOKUP(B1064, 'Cello Net IO &amp; CMO MV % of NAV '!$A:$B, 2, 0)</f>
        <v>22.236910000000002</v>
      </c>
    </row>
    <row r="1065" spans="2:4" x14ac:dyDescent="0.25">
      <c r="B1065" s="106">
        <f>IF('Cello Net IO &amp; CMO MV % of NAV '!A978=0, "NA", 'Cello Net IO &amp; CMO MV % of NAV '!A978)</f>
        <v>42136</v>
      </c>
      <c r="C1065" s="102">
        <f>VLOOKUP(B1065, 'IOS OAS &amp; Universe Refi'!$L:$N, 3, 0)</f>
        <v>45.197600999999999</v>
      </c>
      <c r="D1065" s="111">
        <f>VLOOKUP(B1065, 'Cello Net IO &amp; CMO MV % of NAV '!$A:$B, 2, 0)</f>
        <v>22.444506000000001</v>
      </c>
    </row>
    <row r="1066" spans="2:4" x14ac:dyDescent="0.25">
      <c r="B1066" s="106">
        <f>IF('Cello Net IO &amp; CMO MV % of NAV '!A979=0, "NA", 'Cello Net IO &amp; CMO MV % of NAV '!A979)</f>
        <v>42137</v>
      </c>
      <c r="C1066" s="102">
        <f>VLOOKUP(B1066, 'IOS OAS &amp; Universe Refi'!$L:$N, 3, 0)</f>
        <v>54.435501000000002</v>
      </c>
      <c r="D1066" s="111">
        <f>VLOOKUP(B1066, 'Cello Net IO &amp; CMO MV % of NAV '!$A:$B, 2, 0)</f>
        <v>23.502922999999999</v>
      </c>
    </row>
    <row r="1067" spans="2:4" x14ac:dyDescent="0.25">
      <c r="B1067" s="106">
        <f>IF('Cello Net IO &amp; CMO MV % of NAV '!A980=0, "NA", 'Cello Net IO &amp; CMO MV % of NAV '!A980)</f>
        <v>42138</v>
      </c>
      <c r="C1067" s="102">
        <f>VLOOKUP(B1067, 'IOS OAS &amp; Universe Refi'!$L:$N, 3, 0)</f>
        <v>67.711303999999998</v>
      </c>
      <c r="D1067" s="111">
        <f>VLOOKUP(B1067, 'Cello Net IO &amp; CMO MV % of NAV '!$A:$B, 2, 0)</f>
        <v>22.895842999999999</v>
      </c>
    </row>
    <row r="1068" spans="2:4" x14ac:dyDescent="0.25">
      <c r="B1068" s="106">
        <f>IF('Cello Net IO &amp; CMO MV % of NAV '!A981=0, "NA", 'Cello Net IO &amp; CMO MV % of NAV '!A981)</f>
        <v>42139</v>
      </c>
      <c r="C1068" s="102">
        <f>VLOOKUP(B1068, 'IOS OAS &amp; Universe Refi'!$L:$N, 3, 0)</f>
        <v>66.403503000000001</v>
      </c>
      <c r="D1068" s="111">
        <f>VLOOKUP(B1068, 'Cello Net IO &amp; CMO MV % of NAV '!$A:$B, 2, 0)</f>
        <v>22.716847999999999</v>
      </c>
    </row>
    <row r="1069" spans="2:4" x14ac:dyDescent="0.25">
      <c r="B1069" s="106">
        <f>IF('Cello Net IO &amp; CMO MV % of NAV '!A982=0, "NA", 'Cello Net IO &amp; CMO MV % of NAV '!A982)</f>
        <v>42142</v>
      </c>
      <c r="C1069" s="102">
        <f>VLOOKUP(B1069, 'IOS OAS &amp; Universe Refi'!$L:$N, 3, 0)</f>
        <v>61.451698</v>
      </c>
      <c r="D1069" s="111">
        <f>VLOOKUP(B1069, 'Cello Net IO &amp; CMO MV % of NAV '!$A:$B, 2, 0)</f>
        <v>22.911014000000002</v>
      </c>
    </row>
    <row r="1070" spans="2:4" x14ac:dyDescent="0.25">
      <c r="B1070" s="106">
        <f>IF('Cello Net IO &amp; CMO MV % of NAV '!A983=0, "NA", 'Cello Net IO &amp; CMO MV % of NAV '!A983)</f>
        <v>42143</v>
      </c>
      <c r="C1070" s="102">
        <f>VLOOKUP(B1070, 'IOS OAS &amp; Universe Refi'!$L:$N, 3, 0)</f>
        <v>51.1721</v>
      </c>
      <c r="D1070" s="111">
        <f>VLOOKUP(B1070, 'Cello Net IO &amp; CMO MV % of NAV '!$A:$B, 2, 0)</f>
        <v>23.599184999999999</v>
      </c>
    </row>
    <row r="1071" spans="2:4" x14ac:dyDescent="0.25">
      <c r="B1071" s="106">
        <f>IF('Cello Net IO &amp; CMO MV % of NAV '!A984=0, "NA", 'Cello Net IO &amp; CMO MV % of NAV '!A984)</f>
        <v>42144</v>
      </c>
      <c r="C1071" s="102">
        <f>VLOOKUP(B1071, 'IOS OAS &amp; Universe Refi'!$L:$N, 3, 0)</f>
        <v>55.920399000000003</v>
      </c>
      <c r="D1071" s="111">
        <f>VLOOKUP(B1071, 'Cello Net IO &amp; CMO MV % of NAV '!$A:$B, 2, 0)</f>
        <v>24.292452000000001</v>
      </c>
    </row>
    <row r="1072" spans="2:4" x14ac:dyDescent="0.25">
      <c r="B1072" s="106">
        <f>IF('Cello Net IO &amp; CMO MV % of NAV '!A985=0, "NA", 'Cello Net IO &amp; CMO MV % of NAV '!A985)</f>
        <v>42145</v>
      </c>
      <c r="C1072" s="102">
        <f>VLOOKUP(B1072, 'IOS OAS &amp; Universe Refi'!$L:$N, 3, 0)</f>
        <v>65.277901</v>
      </c>
      <c r="D1072" s="111">
        <f>VLOOKUP(B1072, 'Cello Net IO &amp; CMO MV % of NAV '!$A:$B, 2, 0)</f>
        <v>23.806778000000001</v>
      </c>
    </row>
    <row r="1073" spans="2:4" x14ac:dyDescent="0.25">
      <c r="B1073" s="106">
        <f>IF('Cello Net IO &amp; CMO MV % of NAV '!A986=0, "NA", 'Cello Net IO &amp; CMO MV % of NAV '!A986)</f>
        <v>42146</v>
      </c>
      <c r="C1073" s="102">
        <f>VLOOKUP(B1073, 'IOS OAS &amp; Universe Refi'!$L:$N, 3, 0)</f>
        <v>47.527000000000001</v>
      </c>
      <c r="D1073" s="111">
        <f>VLOOKUP(B1073, 'Cello Net IO &amp; CMO MV % of NAV '!$A:$B, 2, 0)</f>
        <v>24.067810999999999</v>
      </c>
    </row>
    <row r="1074" spans="2:4" x14ac:dyDescent="0.25">
      <c r="B1074" s="106">
        <f>IF('Cello Net IO &amp; CMO MV % of NAV '!A987=0, "NA", 'Cello Net IO &amp; CMO MV % of NAV '!A987)</f>
        <v>42150</v>
      </c>
      <c r="C1074" s="102">
        <f>VLOOKUP(B1074, 'IOS OAS &amp; Universe Refi'!$L:$N, 3, 0)</f>
        <v>59.977699000000001</v>
      </c>
      <c r="D1074" s="111">
        <f>VLOOKUP(B1074, 'Cello Net IO &amp; CMO MV % of NAV '!$A:$B, 2, 0)</f>
        <v>25.268988</v>
      </c>
    </row>
    <row r="1075" spans="2:4" x14ac:dyDescent="0.25">
      <c r="B1075" s="106">
        <f>IF('Cello Net IO &amp; CMO MV % of NAV '!A988=0, "NA", 'Cello Net IO &amp; CMO MV % of NAV '!A988)</f>
        <v>42151</v>
      </c>
      <c r="C1075" s="102">
        <f>VLOOKUP(B1075, 'IOS OAS &amp; Universe Refi'!$L:$N, 3, 0)</f>
        <v>59.118099000000001</v>
      </c>
      <c r="D1075" s="111">
        <f>VLOOKUP(B1075, 'Cello Net IO &amp; CMO MV % of NAV '!$A:$B, 2, 0)</f>
        <v>25.242948999999999</v>
      </c>
    </row>
    <row r="1076" spans="2:4" x14ac:dyDescent="0.25">
      <c r="B1076" s="106">
        <f>IF('Cello Net IO &amp; CMO MV % of NAV '!A989=0, "NA", 'Cello Net IO &amp; CMO MV % of NAV '!A989)</f>
        <v>42152</v>
      </c>
      <c r="C1076" s="102">
        <f>VLOOKUP(B1076, 'IOS OAS &amp; Universe Refi'!$L:$N, 3, 0)</f>
        <v>63.244598000000003</v>
      </c>
      <c r="D1076" s="111">
        <f>VLOOKUP(B1076, 'Cello Net IO &amp; CMO MV % of NAV '!$A:$B, 2, 0)</f>
        <v>25.208311999999999</v>
      </c>
    </row>
    <row r="1077" spans="2:4" x14ac:dyDescent="0.25">
      <c r="B1077" s="106">
        <f>IF('Cello Net IO &amp; CMO MV % of NAV '!A990=0, "NA", 'Cello Net IO &amp; CMO MV % of NAV '!A990)</f>
        <v>42153</v>
      </c>
      <c r="C1077" s="102">
        <f>VLOOKUP(B1077, 'IOS OAS &amp; Universe Refi'!$L:$N, 3, 0)</f>
        <v>61.723098999999998</v>
      </c>
      <c r="D1077" s="111">
        <f>VLOOKUP(B1077, 'Cello Net IO &amp; CMO MV % of NAV '!$A:$B, 2, 0)</f>
        <v>25.214618999999999</v>
      </c>
    </row>
    <row r="1078" spans="2:4" x14ac:dyDescent="0.25">
      <c r="B1078" s="106">
        <f>IF('Cello Net IO &amp; CMO MV % of NAV '!A991=0, "NA", 'Cello Net IO &amp; CMO MV % of NAV '!A991)</f>
        <v>42156</v>
      </c>
      <c r="C1078" s="102">
        <f>VLOOKUP(B1078, 'IOS OAS &amp; Universe Refi'!$L:$N, 3, 0)</f>
        <v>55.639999000000003</v>
      </c>
      <c r="D1078" s="111">
        <f>VLOOKUP(B1078, 'Cello Net IO &amp; CMO MV % of NAV '!$A:$B, 2, 0)</f>
        <v>25.727784</v>
      </c>
    </row>
    <row r="1079" spans="2:4" x14ac:dyDescent="0.25">
      <c r="B1079" s="106">
        <f>IF('Cello Net IO &amp; CMO MV % of NAV '!A992=0, "NA", 'Cello Net IO &amp; CMO MV % of NAV '!A992)</f>
        <v>42157</v>
      </c>
      <c r="C1079" s="102">
        <f>VLOOKUP(B1079, 'IOS OAS &amp; Universe Refi'!$L:$N, 3, 0)</f>
        <v>49.394699000000003</v>
      </c>
      <c r="D1079" s="111">
        <f>VLOOKUP(B1079, 'Cello Net IO &amp; CMO MV % of NAV '!$A:$B, 2, 0)</f>
        <v>27.767641999999999</v>
      </c>
    </row>
    <row r="1080" spans="2:4" x14ac:dyDescent="0.25">
      <c r="B1080" s="106">
        <f>IF('Cello Net IO &amp; CMO MV % of NAV '!A993=0, "NA", 'Cello Net IO &amp; CMO MV % of NAV '!A993)</f>
        <v>42158</v>
      </c>
      <c r="C1080" s="102">
        <f>VLOOKUP(B1080, 'IOS OAS &amp; Universe Refi'!$L:$N, 3, 0)</f>
        <v>42.030399000000003</v>
      </c>
      <c r="D1080" s="111">
        <f>VLOOKUP(B1080, 'Cello Net IO &amp; CMO MV % of NAV '!$A:$B, 2, 0)</f>
        <v>28.452314999999999</v>
      </c>
    </row>
    <row r="1081" spans="2:4" x14ac:dyDescent="0.25">
      <c r="B1081" s="106">
        <f>IF('Cello Net IO &amp; CMO MV % of NAV '!A994=0, "NA", 'Cello Net IO &amp; CMO MV % of NAV '!A994)</f>
        <v>42159</v>
      </c>
      <c r="C1081" s="102">
        <f>VLOOKUP(B1081, 'IOS OAS &amp; Universe Refi'!$L:$N, 3, 0)</f>
        <v>45.790599999999998</v>
      </c>
      <c r="D1081" s="111">
        <f>VLOOKUP(B1081, 'Cello Net IO &amp; CMO MV % of NAV '!$A:$B, 2, 0)</f>
        <v>30.097602999999999</v>
      </c>
    </row>
    <row r="1082" spans="2:4" x14ac:dyDescent="0.25">
      <c r="B1082" s="106">
        <f>IF('Cello Net IO &amp; CMO MV % of NAV '!A995=0, "NA", 'Cello Net IO &amp; CMO MV % of NAV '!A995)</f>
        <v>42160</v>
      </c>
      <c r="C1082" s="102">
        <f>VLOOKUP(B1082, 'IOS OAS &amp; Universe Refi'!$L:$N, 3, 0)</f>
        <v>32.251399999999997</v>
      </c>
      <c r="D1082" s="111">
        <f>VLOOKUP(B1082, 'Cello Net IO &amp; CMO MV % of NAV '!$A:$B, 2, 0)</f>
        <v>31.385162000000001</v>
      </c>
    </row>
    <row r="1083" spans="2:4" x14ac:dyDescent="0.25">
      <c r="B1083" s="106">
        <f>IF('Cello Net IO &amp; CMO MV % of NAV '!A996=0, "NA", 'Cello Net IO &amp; CMO MV % of NAV '!A996)</f>
        <v>42163</v>
      </c>
      <c r="C1083" s="102">
        <f>VLOOKUP(B1083, 'IOS OAS &amp; Universe Refi'!$L:$N, 3, 0)</f>
        <v>36.173000000000002</v>
      </c>
      <c r="D1083" s="111">
        <f>VLOOKUP(B1083, 'Cello Net IO &amp; CMO MV % of NAV '!$A:$B, 2, 0)</f>
        <v>31.167054</v>
      </c>
    </row>
    <row r="1084" spans="2:4" x14ac:dyDescent="0.25">
      <c r="B1084" s="106">
        <f>IF('Cello Net IO &amp; CMO MV % of NAV '!A997=0, "NA", 'Cello Net IO &amp; CMO MV % of NAV '!A997)</f>
        <v>42164</v>
      </c>
      <c r="C1084" s="102">
        <f>VLOOKUP(B1084, 'IOS OAS &amp; Universe Refi'!$L:$N, 3, 0)</f>
        <v>37.133499</v>
      </c>
      <c r="D1084" s="111">
        <f>VLOOKUP(B1084, 'Cello Net IO &amp; CMO MV % of NAV '!$A:$B, 2, 0)</f>
        <v>31.801929000000001</v>
      </c>
    </row>
    <row r="1085" spans="2:4" x14ac:dyDescent="0.25">
      <c r="B1085" s="106">
        <f>IF('Cello Net IO &amp; CMO MV % of NAV '!A998=0, "NA", 'Cello Net IO &amp; CMO MV % of NAV '!A998)</f>
        <v>42165</v>
      </c>
      <c r="C1085" s="102">
        <f>VLOOKUP(B1085, 'IOS OAS &amp; Universe Refi'!$L:$N, 3, 0)</f>
        <v>32.290100000000002</v>
      </c>
      <c r="D1085" s="111">
        <f>VLOOKUP(B1085, 'Cello Net IO &amp; CMO MV % of NAV '!$A:$B, 2, 0)</f>
        <v>32.244399999999999</v>
      </c>
    </row>
    <row r="1086" spans="2:4" x14ac:dyDescent="0.25">
      <c r="B1086" s="106">
        <f>IF('Cello Net IO &amp; CMO MV % of NAV '!A999=0, "NA", 'Cello Net IO &amp; CMO MV % of NAV '!A999)</f>
        <v>42166</v>
      </c>
      <c r="C1086" s="102">
        <f>VLOOKUP(B1086, 'IOS OAS &amp; Universe Refi'!$L:$N, 3, 0)</f>
        <v>40.877701000000002</v>
      </c>
      <c r="D1086" s="111">
        <f>VLOOKUP(B1086, 'Cello Net IO &amp; CMO MV % of NAV '!$A:$B, 2, 0)</f>
        <v>30.864605999999998</v>
      </c>
    </row>
    <row r="1087" spans="2:4" x14ac:dyDescent="0.25">
      <c r="B1087" s="106">
        <f>IF('Cello Net IO &amp; CMO MV % of NAV '!A1000=0, "NA", 'Cello Net IO &amp; CMO MV % of NAV '!A1000)</f>
        <v>42167</v>
      </c>
      <c r="C1087" s="102">
        <f>VLOOKUP(B1087, 'IOS OAS &amp; Universe Refi'!$L:$N, 3, 0)</f>
        <v>40.369801000000002</v>
      </c>
      <c r="D1087" s="111">
        <f>VLOOKUP(B1087, 'Cello Net IO &amp; CMO MV % of NAV '!$A:$B, 2, 0)</f>
        <v>31.386768</v>
      </c>
    </row>
    <row r="1088" spans="2:4" x14ac:dyDescent="0.25">
      <c r="B1088" s="106">
        <f>IF('Cello Net IO &amp; CMO MV % of NAV '!A1001=0, "NA", 'Cello Net IO &amp; CMO MV % of NAV '!A1001)</f>
        <v>42170</v>
      </c>
      <c r="C1088" s="102">
        <f>VLOOKUP(B1088, 'IOS OAS &amp; Universe Refi'!$L:$N, 3, 0)</f>
        <v>40.040999999999997</v>
      </c>
      <c r="D1088" s="111">
        <f>VLOOKUP(B1088, 'Cello Net IO &amp; CMO MV % of NAV '!$A:$B, 2, 0)</f>
        <v>31.355350999999999</v>
      </c>
    </row>
    <row r="1089" spans="2:4" x14ac:dyDescent="0.25">
      <c r="B1089" s="106">
        <f>IF('Cello Net IO &amp; CMO MV % of NAV '!A1002=0, "NA", 'Cello Net IO &amp; CMO MV % of NAV '!A1002)</f>
        <v>42171</v>
      </c>
      <c r="C1089" s="102">
        <f>VLOOKUP(B1089, 'IOS OAS &amp; Universe Refi'!$L:$N, 3, 0)</f>
        <v>39.193297999999999</v>
      </c>
      <c r="D1089" s="111">
        <f>VLOOKUP(B1089, 'Cello Net IO &amp; CMO MV % of NAV '!$A:$B, 2, 0)</f>
        <v>32.022348999999998</v>
      </c>
    </row>
    <row r="1090" spans="2:4" x14ac:dyDescent="0.25">
      <c r="B1090" s="106">
        <f>IF('Cello Net IO &amp; CMO MV % of NAV '!A1003=0, "NA", 'Cello Net IO &amp; CMO MV % of NAV '!A1003)</f>
        <v>42172</v>
      </c>
      <c r="C1090" s="102">
        <f>VLOOKUP(B1090, 'IOS OAS &amp; Universe Refi'!$L:$N, 3, 0)</f>
        <v>41.273499000000001</v>
      </c>
      <c r="D1090" s="111">
        <f>VLOOKUP(B1090, 'Cello Net IO &amp; CMO MV % of NAV '!$A:$B, 2, 0)</f>
        <v>31.949795999999999</v>
      </c>
    </row>
    <row r="1091" spans="2:4" x14ac:dyDescent="0.25">
      <c r="B1091" s="106">
        <f>IF('Cello Net IO &amp; CMO MV % of NAV '!A1004=0, "NA", 'Cello Net IO &amp; CMO MV % of NAV '!A1004)</f>
        <v>42173</v>
      </c>
      <c r="C1091" s="102">
        <f>VLOOKUP(B1091, 'IOS OAS &amp; Universe Refi'!$L:$N, 3, 0)</f>
        <v>38.582099999999997</v>
      </c>
      <c r="D1091" s="111">
        <f>VLOOKUP(B1091, 'Cello Net IO &amp; CMO MV % of NAV '!$A:$B, 2, 0)</f>
        <v>31.948723999999999</v>
      </c>
    </row>
    <row r="1092" spans="2:4" x14ac:dyDescent="0.25">
      <c r="B1092" s="106">
        <f>IF('Cello Net IO &amp; CMO MV % of NAV '!A1005=0, "NA", 'Cello Net IO &amp; CMO MV % of NAV '!A1005)</f>
        <v>42174</v>
      </c>
      <c r="C1092" s="102">
        <f>VLOOKUP(B1092, 'IOS OAS &amp; Universe Refi'!$L:$N, 3, 0)</f>
        <v>34.370499000000002</v>
      </c>
      <c r="D1092" s="111">
        <f>VLOOKUP(B1092, 'Cello Net IO &amp; CMO MV % of NAV '!$A:$B, 2, 0)</f>
        <v>31.615005</v>
      </c>
    </row>
    <row r="1093" spans="2:4" x14ac:dyDescent="0.25">
      <c r="B1093" s="106">
        <f>IF('Cello Net IO &amp; CMO MV % of NAV '!A1006=0, "NA", 'Cello Net IO &amp; CMO MV % of NAV '!A1006)</f>
        <v>42177</v>
      </c>
      <c r="C1093" s="102">
        <f>VLOOKUP(B1093, 'IOS OAS &amp; Universe Refi'!$L:$N, 3, 0)</f>
        <v>32.802298999999998</v>
      </c>
      <c r="D1093" s="111">
        <f>VLOOKUP(B1093, 'Cello Net IO &amp; CMO MV % of NAV '!$A:$B, 2, 0)</f>
        <v>32.144841999999997</v>
      </c>
    </row>
    <row r="1094" spans="2:4" x14ac:dyDescent="0.25">
      <c r="B1094" s="106">
        <f>IF('Cello Net IO &amp; CMO MV % of NAV '!A1007=0, "NA", 'Cello Net IO &amp; CMO MV % of NAV '!A1007)</f>
        <v>42178</v>
      </c>
      <c r="C1094" s="102">
        <f>VLOOKUP(B1094, 'IOS OAS &amp; Universe Refi'!$L:$N, 3, 0)</f>
        <v>32.325001</v>
      </c>
      <c r="D1094" s="111">
        <f>VLOOKUP(B1094, 'Cello Net IO &amp; CMO MV % of NAV '!$A:$B, 2, 0)</f>
        <v>31.975221999999999</v>
      </c>
    </row>
    <row r="1095" spans="2:4" x14ac:dyDescent="0.25">
      <c r="B1095" s="106">
        <f>IF('Cello Net IO &amp; CMO MV % of NAV '!A1008=0, "NA", 'Cello Net IO &amp; CMO MV % of NAV '!A1008)</f>
        <v>42179</v>
      </c>
      <c r="C1095" s="102">
        <f>VLOOKUP(B1095, 'IOS OAS &amp; Universe Refi'!$L:$N, 3, 0)</f>
        <v>35.141399</v>
      </c>
      <c r="D1095" s="111">
        <f>VLOOKUP(B1095, 'Cello Net IO &amp; CMO MV % of NAV '!$A:$B, 2, 0)</f>
        <v>31.847280000000001</v>
      </c>
    </row>
    <row r="1096" spans="2:4" x14ac:dyDescent="0.25">
      <c r="B1096" s="106">
        <f>IF('Cello Net IO &amp; CMO MV % of NAV '!A1009=0, "NA", 'Cello Net IO &amp; CMO MV % of NAV '!A1009)</f>
        <v>42180</v>
      </c>
      <c r="C1096" s="102">
        <f>VLOOKUP(B1096, 'IOS OAS &amp; Universe Refi'!$L:$N, 3, 0)</f>
        <v>35.195098999999999</v>
      </c>
      <c r="D1096" s="111">
        <f>VLOOKUP(B1096, 'Cello Net IO &amp; CMO MV % of NAV '!$A:$B, 2, 0)</f>
        <v>31.531331999999999</v>
      </c>
    </row>
    <row r="1097" spans="2:4" x14ac:dyDescent="0.25">
      <c r="B1097" s="106">
        <f>IF('Cello Net IO &amp; CMO MV % of NAV '!A1010=0, "NA", 'Cello Net IO &amp; CMO MV % of NAV '!A1010)</f>
        <v>42181</v>
      </c>
      <c r="C1097" s="102">
        <f>VLOOKUP(B1097, 'IOS OAS &amp; Universe Refi'!$L:$N, 3, 0)</f>
        <v>34.680900999999999</v>
      </c>
      <c r="D1097" s="111">
        <f>VLOOKUP(B1097, 'Cello Net IO &amp; CMO MV % of NAV '!$A:$B, 2, 0)</f>
        <v>31.296254999999999</v>
      </c>
    </row>
    <row r="1098" spans="2:4" x14ac:dyDescent="0.25">
      <c r="B1098" s="106">
        <f>IF('Cello Net IO &amp; CMO MV % of NAV '!A1011=0, "NA", 'Cello Net IO &amp; CMO MV % of NAV '!A1011)</f>
        <v>42184</v>
      </c>
      <c r="C1098" s="102">
        <f>VLOOKUP(B1098, 'IOS OAS &amp; Universe Refi'!$L:$N, 3, 0)</f>
        <v>37.764400000000002</v>
      </c>
      <c r="D1098" s="111">
        <f>VLOOKUP(B1098, 'Cello Net IO &amp; CMO MV % of NAV '!$A:$B, 2, 0)</f>
        <v>30.77317</v>
      </c>
    </row>
    <row r="1099" spans="2:4" x14ac:dyDescent="0.25">
      <c r="B1099" s="106">
        <f>IF('Cello Net IO &amp; CMO MV % of NAV '!A1012=0, "NA", 'Cello Net IO &amp; CMO MV % of NAV '!A1012)</f>
        <v>42185</v>
      </c>
      <c r="C1099" s="102">
        <f>VLOOKUP(B1099, 'IOS OAS &amp; Universe Refi'!$L:$N, 3, 0)</f>
        <v>41.394599999999997</v>
      </c>
      <c r="D1099" s="111">
        <f>VLOOKUP(B1099, 'Cello Net IO &amp; CMO MV % of NAV '!$A:$B, 2, 0)</f>
        <v>30.174624000000001</v>
      </c>
    </row>
    <row r="1100" spans="2:4" x14ac:dyDescent="0.25">
      <c r="B1100" s="106">
        <f>IF('Cello Net IO &amp; CMO MV % of NAV '!A1013=0, "NA", 'Cello Net IO &amp; CMO MV % of NAV '!A1013)</f>
        <v>42186</v>
      </c>
      <c r="C1100" s="102">
        <f>VLOOKUP(B1100, 'IOS OAS &amp; Universe Refi'!$L:$N, 3, 0)</f>
        <v>43.230801</v>
      </c>
      <c r="D1100" s="111">
        <f>VLOOKUP(B1100, 'Cello Net IO &amp; CMO MV % of NAV '!$A:$B, 2, 0)</f>
        <v>32.557284000000003</v>
      </c>
    </row>
    <row r="1101" spans="2:4" x14ac:dyDescent="0.25">
      <c r="B1101" s="106">
        <f>IF('Cello Net IO &amp; CMO MV % of NAV '!A1014=0, "NA", 'Cello Net IO &amp; CMO MV % of NAV '!A1014)</f>
        <v>42187</v>
      </c>
      <c r="C1101" s="102">
        <f>VLOOKUP(B1101, 'IOS OAS &amp; Universe Refi'!$L:$N, 3, 0)</f>
        <v>39.493198</v>
      </c>
      <c r="D1101" s="111">
        <f>VLOOKUP(B1101, 'Cello Net IO &amp; CMO MV % of NAV '!$A:$B, 2, 0)</f>
        <v>32.325108999999998</v>
      </c>
    </row>
    <row r="1102" spans="2:4" x14ac:dyDescent="0.25">
      <c r="B1102" s="106">
        <f>IF('Cello Net IO &amp; CMO MV % of NAV '!A1015=0, "NA", 'Cello Net IO &amp; CMO MV % of NAV '!A1015)</f>
        <v>42191</v>
      </c>
      <c r="C1102" s="102">
        <f>VLOOKUP(B1102, 'IOS OAS &amp; Universe Refi'!$L:$N, 3, 0)</f>
        <v>38.337299000000002</v>
      </c>
      <c r="D1102" s="111">
        <f>VLOOKUP(B1102, 'Cello Net IO &amp; CMO MV % of NAV '!$A:$B, 2, 0)</f>
        <v>32.108787</v>
      </c>
    </row>
    <row r="1103" spans="2:4" x14ac:dyDescent="0.25">
      <c r="B1103" s="106">
        <f>IF('Cello Net IO &amp; CMO MV % of NAV '!A1016=0, "NA", 'Cello Net IO &amp; CMO MV % of NAV '!A1016)</f>
        <v>42192</v>
      </c>
      <c r="C1103" s="102">
        <f>VLOOKUP(B1103, 'IOS OAS &amp; Universe Refi'!$L:$N, 3, 0)</f>
        <v>38.754798999999998</v>
      </c>
      <c r="D1103" s="111">
        <f>VLOOKUP(B1103, 'Cello Net IO &amp; CMO MV % of NAV '!$A:$B, 2, 0)</f>
        <v>31.797304</v>
      </c>
    </row>
    <row r="1104" spans="2:4" x14ac:dyDescent="0.25">
      <c r="B1104" s="106">
        <f>IF('Cello Net IO &amp; CMO MV % of NAV '!A1017=0, "NA", 'Cello Net IO &amp; CMO MV % of NAV '!A1017)</f>
        <v>42193</v>
      </c>
      <c r="C1104" s="102">
        <f>VLOOKUP(B1104, 'IOS OAS &amp; Universe Refi'!$L:$N, 3, 0)</f>
        <v>39.565300000000001</v>
      </c>
      <c r="D1104" s="111">
        <f>VLOOKUP(B1104, 'Cello Net IO &amp; CMO MV % of NAV '!$A:$B, 2, 0)</f>
        <v>32.594478000000002</v>
      </c>
    </row>
    <row r="1105" spans="2:4" x14ac:dyDescent="0.25">
      <c r="B1105" s="106">
        <f>IF('Cello Net IO &amp; CMO MV % of NAV '!A1018=0, "NA", 'Cello Net IO &amp; CMO MV % of NAV '!A1018)</f>
        <v>42194</v>
      </c>
      <c r="C1105" s="102">
        <f>VLOOKUP(B1105, 'IOS OAS &amp; Universe Refi'!$L:$N, 3, 0)</f>
        <v>36.898997999999999</v>
      </c>
      <c r="D1105" s="111">
        <f>VLOOKUP(B1105, 'Cello Net IO &amp; CMO MV % of NAV '!$A:$B, 2, 0)</f>
        <v>33.009135000000001</v>
      </c>
    </row>
    <row r="1106" spans="2:4" x14ac:dyDescent="0.25">
      <c r="B1106" s="106">
        <f>IF('Cello Net IO &amp; CMO MV % of NAV '!A1019=0, "NA", 'Cello Net IO &amp; CMO MV % of NAV '!A1019)</f>
        <v>42195</v>
      </c>
      <c r="C1106" s="102">
        <f>VLOOKUP(B1106, 'IOS OAS &amp; Universe Refi'!$L:$N, 3, 0)</f>
        <v>42.467799999999997</v>
      </c>
      <c r="D1106" s="111">
        <f>VLOOKUP(B1106, 'Cello Net IO &amp; CMO MV % of NAV '!$A:$B, 2, 0)</f>
        <v>32.672434000000003</v>
      </c>
    </row>
    <row r="1107" spans="2:4" x14ac:dyDescent="0.25">
      <c r="B1107" s="106">
        <f>IF('Cello Net IO &amp; CMO MV % of NAV '!A1020=0, "NA", 'Cello Net IO &amp; CMO MV % of NAV '!A1020)</f>
        <v>42198</v>
      </c>
      <c r="C1107" s="102">
        <f>VLOOKUP(B1107, 'IOS OAS &amp; Universe Refi'!$L:$N, 3, 0)</f>
        <v>38.671398000000003</v>
      </c>
      <c r="D1107" s="111">
        <f>VLOOKUP(B1107, 'Cello Net IO &amp; CMO MV % of NAV '!$A:$B, 2, 0)</f>
        <v>32.726613999999998</v>
      </c>
    </row>
    <row r="1108" spans="2:4" x14ac:dyDescent="0.25">
      <c r="B1108" s="106">
        <f>IF('Cello Net IO &amp; CMO MV % of NAV '!A1021=0, "NA", 'Cello Net IO &amp; CMO MV % of NAV '!A1021)</f>
        <v>42199</v>
      </c>
      <c r="C1108" s="102">
        <f>VLOOKUP(B1108, 'IOS OAS &amp; Universe Refi'!$L:$N, 3, 0)</f>
        <v>46.182200999999999</v>
      </c>
      <c r="D1108" s="111">
        <f>VLOOKUP(B1108, 'Cello Net IO &amp; CMO MV % of NAV '!$A:$B, 2, 0)</f>
        <v>32.417301000000002</v>
      </c>
    </row>
    <row r="1109" spans="2:4" x14ac:dyDescent="0.25">
      <c r="B1109" s="106">
        <f>IF('Cello Net IO &amp; CMO MV % of NAV '!A1022=0, "NA", 'Cello Net IO &amp; CMO MV % of NAV '!A1022)</f>
        <v>42200</v>
      </c>
      <c r="C1109" s="102">
        <f>VLOOKUP(B1109, 'IOS OAS &amp; Universe Refi'!$L:$N, 3, 0)</f>
        <v>48.624198999999997</v>
      </c>
      <c r="D1109" s="111">
        <f>VLOOKUP(B1109, 'Cello Net IO &amp; CMO MV % of NAV '!$A:$B, 2, 0)</f>
        <v>32.199837000000002</v>
      </c>
    </row>
    <row r="1110" spans="2:4" x14ac:dyDescent="0.25">
      <c r="B1110" s="106">
        <f>IF('Cello Net IO &amp; CMO MV % of NAV '!A1023=0, "NA", 'Cello Net IO &amp; CMO MV % of NAV '!A1023)</f>
        <v>42201</v>
      </c>
      <c r="C1110" s="102">
        <f>VLOOKUP(B1110, 'IOS OAS &amp; Universe Refi'!$L:$N, 3, 0)</f>
        <v>48.332099999999997</v>
      </c>
      <c r="D1110" s="111">
        <f>VLOOKUP(B1110, 'Cello Net IO &amp; CMO MV % of NAV '!$A:$B, 2, 0)</f>
        <v>32.248536999999999</v>
      </c>
    </row>
    <row r="1111" spans="2:4" x14ac:dyDescent="0.25">
      <c r="B1111" s="106">
        <f>IF('Cello Net IO &amp; CMO MV % of NAV '!A1024=0, "NA", 'Cello Net IO &amp; CMO MV % of NAV '!A1024)</f>
        <v>42202</v>
      </c>
      <c r="C1111" s="102">
        <f>VLOOKUP(B1111, 'IOS OAS &amp; Universe Refi'!$L:$N, 3, 0)</f>
        <v>47.820202000000002</v>
      </c>
      <c r="D1111" s="111">
        <f>VLOOKUP(B1111, 'Cello Net IO &amp; CMO MV % of NAV '!$A:$B, 2, 0)</f>
        <v>36.139722999999996</v>
      </c>
    </row>
    <row r="1112" spans="2:4" x14ac:dyDescent="0.25">
      <c r="B1112" s="106">
        <f>IF('Cello Net IO &amp; CMO MV % of NAV '!A1025=0, "NA", 'Cello Net IO &amp; CMO MV % of NAV '!A1025)</f>
        <v>42205</v>
      </c>
      <c r="C1112" s="102">
        <f>VLOOKUP(B1112, 'IOS OAS &amp; Universe Refi'!$L:$N, 3, 0)</f>
        <v>45.566502</v>
      </c>
      <c r="D1112" s="111">
        <f>VLOOKUP(B1112, 'Cello Net IO &amp; CMO MV % of NAV '!$A:$B, 2, 0)</f>
        <v>36.261702</v>
      </c>
    </row>
    <row r="1113" spans="2:4" x14ac:dyDescent="0.25">
      <c r="B1113" s="106">
        <f>IF('Cello Net IO &amp; CMO MV % of NAV '!A1026=0, "NA", 'Cello Net IO &amp; CMO MV % of NAV '!A1026)</f>
        <v>42206</v>
      </c>
      <c r="C1113" s="102">
        <f>VLOOKUP(B1113, 'IOS OAS &amp; Universe Refi'!$L:$N, 3, 0)</f>
        <v>44.955897999999998</v>
      </c>
      <c r="D1113" s="111">
        <f>VLOOKUP(B1113, 'Cello Net IO &amp; CMO MV % of NAV '!$A:$B, 2, 0)</f>
        <v>39.670369999999998</v>
      </c>
    </row>
    <row r="1114" spans="2:4" x14ac:dyDescent="0.25">
      <c r="B1114" s="106">
        <f>IF('Cello Net IO &amp; CMO MV % of NAV '!A1027=0, "NA", 'Cello Net IO &amp; CMO MV % of NAV '!A1027)</f>
        <v>42207</v>
      </c>
      <c r="C1114" s="102">
        <f>VLOOKUP(B1114, 'IOS OAS &amp; Universe Refi'!$L:$N, 3, 0)</f>
        <v>39.336899000000003</v>
      </c>
      <c r="D1114" s="111">
        <f>VLOOKUP(B1114, 'Cello Net IO &amp; CMO MV % of NAV '!$A:$B, 2, 0)</f>
        <v>39.683793999999999</v>
      </c>
    </row>
    <row r="1115" spans="2:4" x14ac:dyDescent="0.25">
      <c r="B1115" s="106">
        <f>IF('Cello Net IO &amp; CMO MV % of NAV '!A1028=0, "NA", 'Cello Net IO &amp; CMO MV % of NAV '!A1028)</f>
        <v>42208</v>
      </c>
      <c r="C1115" s="102">
        <f>VLOOKUP(B1115, 'IOS OAS &amp; Universe Refi'!$L:$N, 3, 0)</f>
        <v>35.850700000000003</v>
      </c>
      <c r="D1115" s="111">
        <f>VLOOKUP(B1115, 'Cello Net IO &amp; CMO MV % of NAV '!$A:$B, 2, 0)</f>
        <v>39.891679000000003</v>
      </c>
    </row>
    <row r="1116" spans="2:4" x14ac:dyDescent="0.25">
      <c r="B1116" s="106">
        <f>IF('Cello Net IO &amp; CMO MV % of NAV '!A1029=0, "NA", 'Cello Net IO &amp; CMO MV % of NAV '!A1029)</f>
        <v>42209</v>
      </c>
      <c r="C1116" s="102">
        <f>VLOOKUP(B1116, 'IOS OAS &amp; Universe Refi'!$L:$N, 3, 0)</f>
        <v>35.290100000000002</v>
      </c>
      <c r="D1116" s="111">
        <f>VLOOKUP(B1116, 'Cello Net IO &amp; CMO MV % of NAV '!$A:$B, 2, 0)</f>
        <v>38.335419999999999</v>
      </c>
    </row>
    <row r="1117" spans="2:4" x14ac:dyDescent="0.25">
      <c r="B1117" s="106">
        <f>IF('Cello Net IO &amp; CMO MV % of NAV '!A1030=0, "NA", 'Cello Net IO &amp; CMO MV % of NAV '!A1030)</f>
        <v>42212</v>
      </c>
      <c r="C1117" s="102">
        <f>VLOOKUP(B1117, 'IOS OAS &amp; Universe Refi'!$L:$N, 3, 0)</f>
        <v>45.665698999999996</v>
      </c>
      <c r="D1117" s="111">
        <f>VLOOKUP(B1117, 'Cello Net IO &amp; CMO MV % of NAV '!$A:$B, 2, 0)</f>
        <v>37.851098999999998</v>
      </c>
    </row>
    <row r="1118" spans="2:4" x14ac:dyDescent="0.25">
      <c r="B1118" s="106">
        <f>IF('Cello Net IO &amp; CMO MV % of NAV '!A1031=0, "NA", 'Cello Net IO &amp; CMO MV % of NAV '!A1031)</f>
        <v>42213</v>
      </c>
      <c r="C1118" s="102">
        <f>VLOOKUP(B1118, 'IOS OAS &amp; Universe Refi'!$L:$N, 3, 0)</f>
        <v>44.048000000000002</v>
      </c>
      <c r="D1118" s="111">
        <f>VLOOKUP(B1118, 'Cello Net IO &amp; CMO MV % of NAV '!$A:$B, 2, 0)</f>
        <v>37.270462000000002</v>
      </c>
    </row>
    <row r="1119" spans="2:4" x14ac:dyDescent="0.25">
      <c r="B1119" s="106">
        <f>IF('Cello Net IO &amp; CMO MV % of NAV '!A1032=0, "NA", 'Cello Net IO &amp; CMO MV % of NAV '!A1032)</f>
        <v>42214</v>
      </c>
      <c r="C1119" s="102">
        <f>VLOOKUP(B1119, 'IOS OAS &amp; Universe Refi'!$L:$N, 3, 0)</f>
        <v>52.541901000000003</v>
      </c>
      <c r="D1119" s="111">
        <f>VLOOKUP(B1119, 'Cello Net IO &amp; CMO MV % of NAV '!$A:$B, 2, 0)</f>
        <v>37.256267000000001</v>
      </c>
    </row>
    <row r="1120" spans="2:4" x14ac:dyDescent="0.25">
      <c r="B1120" s="106">
        <f>IF('Cello Net IO &amp; CMO MV % of NAV '!A1033=0, "NA", 'Cello Net IO &amp; CMO MV % of NAV '!A1033)</f>
        <v>42215</v>
      </c>
      <c r="C1120" s="102">
        <f>VLOOKUP(B1120, 'IOS OAS &amp; Universe Refi'!$L:$N, 3, 0)</f>
        <v>56.813701999999999</v>
      </c>
      <c r="D1120" s="111">
        <f>VLOOKUP(B1120, 'Cello Net IO &amp; CMO MV % of NAV '!$A:$B, 2, 0)</f>
        <v>38.750767000000003</v>
      </c>
    </row>
    <row r="1121" spans="2:4" x14ac:dyDescent="0.25">
      <c r="B1121" s="106">
        <f>IF('Cello Net IO &amp; CMO MV % of NAV '!A1034=0, "NA", 'Cello Net IO &amp; CMO MV % of NAV '!A1034)</f>
        <v>42216</v>
      </c>
      <c r="C1121" s="102">
        <f>VLOOKUP(B1121, 'IOS OAS &amp; Universe Refi'!$L:$N, 3, 0)</f>
        <v>55.182701000000002</v>
      </c>
      <c r="D1121" s="111">
        <f>VLOOKUP(B1121, 'Cello Net IO &amp; CMO MV % of NAV '!$A:$B, 2, 0)</f>
        <v>35.112510999999998</v>
      </c>
    </row>
    <row r="1122" spans="2:4" x14ac:dyDescent="0.25">
      <c r="B1122" s="106">
        <f>IF('Cello Net IO &amp; CMO MV % of NAV '!A1035=0, "NA", 'Cello Net IO &amp; CMO MV % of NAV '!A1035)</f>
        <v>42219</v>
      </c>
      <c r="C1122" s="102">
        <f>VLOOKUP(B1122, 'IOS OAS &amp; Universe Refi'!$L:$N, 3, 0)</f>
        <v>53.487900000000003</v>
      </c>
      <c r="D1122" s="111">
        <f>VLOOKUP(B1122, 'Cello Net IO &amp; CMO MV % of NAV '!$A:$B, 2, 0)</f>
        <v>35.142457</v>
      </c>
    </row>
    <row r="1123" spans="2:4" x14ac:dyDescent="0.25">
      <c r="B1123" s="106">
        <f>IF('Cello Net IO &amp; CMO MV % of NAV '!A1036=0, "NA", 'Cello Net IO &amp; CMO MV % of NAV '!A1036)</f>
        <v>42220</v>
      </c>
      <c r="C1123" s="102">
        <f>VLOOKUP(B1123, 'IOS OAS &amp; Universe Refi'!$L:$N, 3, 0)</f>
        <v>54.321201000000002</v>
      </c>
      <c r="D1123" s="111">
        <f>VLOOKUP(B1123, 'Cello Net IO &amp; CMO MV % of NAV '!$A:$B, 2, 0)</f>
        <v>33.080829999999999</v>
      </c>
    </row>
    <row r="1124" spans="2:4" x14ac:dyDescent="0.25">
      <c r="B1124" s="106">
        <f>IF('Cello Net IO &amp; CMO MV % of NAV '!A1037=0, "NA", 'Cello Net IO &amp; CMO MV % of NAV '!A1037)</f>
        <v>42221</v>
      </c>
      <c r="C1124" s="102">
        <f>VLOOKUP(B1124, 'IOS OAS &amp; Universe Refi'!$L:$N, 3, 0)</f>
        <v>55.3979</v>
      </c>
      <c r="D1124" s="111">
        <f>VLOOKUP(B1124, 'Cello Net IO &amp; CMO MV % of NAV '!$A:$B, 2, 0)</f>
        <v>30.454118999999999</v>
      </c>
    </row>
    <row r="1125" spans="2:4" x14ac:dyDescent="0.25">
      <c r="B1125" s="106">
        <f>IF('Cello Net IO &amp; CMO MV % of NAV '!A1038=0, "NA", 'Cello Net IO &amp; CMO MV % of NAV '!A1038)</f>
        <v>42222</v>
      </c>
      <c r="C1125" s="102">
        <f>VLOOKUP(B1125, 'IOS OAS &amp; Universe Refi'!$L:$N, 3, 0)</f>
        <v>52.941502</v>
      </c>
      <c r="D1125" s="111">
        <f>VLOOKUP(B1125, 'Cello Net IO &amp; CMO MV % of NAV '!$A:$B, 2, 0)</f>
        <v>30.704830000000001</v>
      </c>
    </row>
    <row r="1126" spans="2:4" x14ac:dyDescent="0.25">
      <c r="B1126" s="106">
        <f>IF('Cello Net IO &amp; CMO MV % of NAV '!A1039=0, "NA", 'Cello Net IO &amp; CMO MV % of NAV '!A1039)</f>
        <v>42223</v>
      </c>
      <c r="C1126" s="102">
        <f>VLOOKUP(B1126, 'IOS OAS &amp; Universe Refi'!$L:$N, 3, 0)</f>
        <v>47.944901000000002</v>
      </c>
      <c r="D1126" s="111">
        <f>VLOOKUP(B1126, 'Cello Net IO &amp; CMO MV % of NAV '!$A:$B, 2, 0)</f>
        <v>27.854158999999999</v>
      </c>
    </row>
    <row r="1127" spans="2:4" x14ac:dyDescent="0.25">
      <c r="B1127" s="106">
        <f>IF('Cello Net IO &amp; CMO MV % of NAV '!A1040=0, "NA", 'Cello Net IO &amp; CMO MV % of NAV '!A1040)</f>
        <v>42226</v>
      </c>
      <c r="C1127" s="102">
        <f>VLOOKUP(B1127, 'IOS OAS &amp; Universe Refi'!$L:$N, 3, 0)</f>
        <v>48.788798999999997</v>
      </c>
      <c r="D1127" s="111">
        <f>VLOOKUP(B1127, 'Cello Net IO &amp; CMO MV % of NAV '!$A:$B, 2, 0)</f>
        <v>28.195124</v>
      </c>
    </row>
    <row r="1128" spans="2:4" x14ac:dyDescent="0.25">
      <c r="B1128" s="106">
        <f>IF('Cello Net IO &amp; CMO MV % of NAV '!A1041=0, "NA", 'Cello Net IO &amp; CMO MV % of NAV '!A1041)</f>
        <v>42227</v>
      </c>
      <c r="C1128" s="102">
        <f>VLOOKUP(B1128, 'IOS OAS &amp; Universe Refi'!$L:$N, 3, 0)</f>
        <v>49.109797999999998</v>
      </c>
      <c r="D1128" s="111">
        <f>VLOOKUP(B1128, 'Cello Net IO &amp; CMO MV % of NAV '!$A:$B, 2, 0)</f>
        <v>27.781725000000002</v>
      </c>
    </row>
    <row r="1129" spans="2:4" x14ac:dyDescent="0.25">
      <c r="B1129" s="106">
        <f>IF('Cello Net IO &amp; CMO MV % of NAV '!A1042=0, "NA", 'Cello Net IO &amp; CMO MV % of NAV '!A1042)</f>
        <v>42228</v>
      </c>
      <c r="C1129" s="102">
        <f>VLOOKUP(B1129, 'IOS OAS &amp; Universe Refi'!$L:$N, 3, 0)</f>
        <v>49.711399</v>
      </c>
      <c r="D1129" s="111">
        <f>VLOOKUP(B1129, 'Cello Net IO &amp; CMO MV % of NAV '!$A:$B, 2, 0)</f>
        <v>27.718935999999999</v>
      </c>
    </row>
    <row r="1130" spans="2:4" x14ac:dyDescent="0.25">
      <c r="B1130" s="106">
        <f>IF('Cello Net IO &amp; CMO MV % of NAV '!A1043=0, "NA", 'Cello Net IO &amp; CMO MV % of NAV '!A1043)</f>
        <v>42229</v>
      </c>
      <c r="C1130" s="102">
        <f>VLOOKUP(B1130, 'IOS OAS &amp; Universe Refi'!$L:$N, 3, 0)</f>
        <v>49.487000000000002</v>
      </c>
      <c r="D1130" s="111">
        <f>VLOOKUP(B1130, 'Cello Net IO &amp; CMO MV % of NAV '!$A:$B, 2, 0)</f>
        <v>28.118852</v>
      </c>
    </row>
    <row r="1131" spans="2:4" x14ac:dyDescent="0.25">
      <c r="B1131" s="106">
        <f>IF('Cello Net IO &amp; CMO MV % of NAV '!A1044=0, "NA", 'Cello Net IO &amp; CMO MV % of NAV '!A1044)</f>
        <v>42230</v>
      </c>
      <c r="C1131" s="102">
        <f>VLOOKUP(B1131, 'IOS OAS &amp; Universe Refi'!$L:$N, 3, 0)</f>
        <v>46.8979</v>
      </c>
      <c r="D1131" s="111">
        <f>VLOOKUP(B1131, 'Cello Net IO &amp; CMO MV % of NAV '!$A:$B, 2, 0)</f>
        <v>28.337869000000001</v>
      </c>
    </row>
    <row r="1132" spans="2:4" x14ac:dyDescent="0.25">
      <c r="B1132" s="106">
        <f>IF('Cello Net IO &amp; CMO MV % of NAV '!A1045=0, "NA", 'Cello Net IO &amp; CMO MV % of NAV '!A1045)</f>
        <v>42233</v>
      </c>
      <c r="C1132" s="102">
        <f>VLOOKUP(B1132, 'IOS OAS &amp; Universe Refi'!$L:$N, 3, 0)</f>
        <v>51.718497999999997</v>
      </c>
      <c r="D1132" s="111">
        <f>VLOOKUP(B1132, 'Cello Net IO &amp; CMO MV % of NAV '!$A:$B, 2, 0)</f>
        <v>28.110789</v>
      </c>
    </row>
    <row r="1133" spans="2:4" x14ac:dyDescent="0.25">
      <c r="B1133" s="106">
        <f>IF('Cello Net IO &amp; CMO MV % of NAV '!A1046=0, "NA", 'Cello Net IO &amp; CMO MV % of NAV '!A1046)</f>
        <v>42234</v>
      </c>
      <c r="C1133" s="102">
        <f>VLOOKUP(B1133, 'IOS OAS &amp; Universe Refi'!$L:$N, 3, 0)</f>
        <v>55.388302000000003</v>
      </c>
      <c r="D1133" s="111">
        <f>VLOOKUP(B1133, 'Cello Net IO &amp; CMO MV % of NAV '!$A:$B, 2, 0)</f>
        <v>28.238064999999999</v>
      </c>
    </row>
    <row r="1134" spans="2:4" x14ac:dyDescent="0.25">
      <c r="B1134" s="106">
        <f>IF('Cello Net IO &amp; CMO MV % of NAV '!A1047=0, "NA", 'Cello Net IO &amp; CMO MV % of NAV '!A1047)</f>
        <v>42235</v>
      </c>
      <c r="C1134" s="102">
        <f>VLOOKUP(B1134, 'IOS OAS &amp; Universe Refi'!$L:$N, 3, 0)</f>
        <v>65.387801999999994</v>
      </c>
      <c r="D1134" s="111">
        <f>VLOOKUP(B1134, 'Cello Net IO &amp; CMO MV % of NAV '!$A:$B, 2, 0)</f>
        <v>27.354559999999999</v>
      </c>
    </row>
    <row r="1135" spans="2:4" x14ac:dyDescent="0.25">
      <c r="B1135" s="106">
        <f>IF('Cello Net IO &amp; CMO MV % of NAV '!A1048=0, "NA", 'Cello Net IO &amp; CMO MV % of NAV '!A1048)</f>
        <v>42236</v>
      </c>
      <c r="C1135" s="102">
        <f>VLOOKUP(B1135, 'IOS OAS &amp; Universe Refi'!$L:$N, 3, 0)</f>
        <v>63.930401000000003</v>
      </c>
      <c r="D1135" s="111">
        <f>VLOOKUP(B1135, 'Cello Net IO &amp; CMO MV % of NAV '!$A:$B, 2, 0)</f>
        <v>27.147328999999999</v>
      </c>
    </row>
    <row r="1136" spans="2:4" x14ac:dyDescent="0.25">
      <c r="B1136" s="106">
        <f>IF('Cello Net IO &amp; CMO MV % of NAV '!A1049=0, "NA", 'Cello Net IO &amp; CMO MV % of NAV '!A1049)</f>
        <v>42237</v>
      </c>
      <c r="C1136" s="102">
        <f>VLOOKUP(B1136, 'IOS OAS &amp; Universe Refi'!$L:$N, 3, 0)</f>
        <v>66.918296999999995</v>
      </c>
      <c r="D1136" s="111">
        <f>VLOOKUP(B1136, 'Cello Net IO &amp; CMO MV % of NAV '!$A:$B, 2, 0)</f>
        <v>27.078589999999998</v>
      </c>
    </row>
    <row r="1137" spans="2:4" x14ac:dyDescent="0.25">
      <c r="B1137" s="106">
        <f>IF('Cello Net IO &amp; CMO MV % of NAV '!A1050=0, "NA", 'Cello Net IO &amp; CMO MV % of NAV '!A1050)</f>
        <v>42240</v>
      </c>
      <c r="C1137" s="102">
        <f>VLOOKUP(B1137, 'IOS OAS &amp; Universe Refi'!$L:$N, 3, 0)</f>
        <v>73.872001999999995</v>
      </c>
      <c r="D1137" s="111">
        <f>VLOOKUP(B1137, 'Cello Net IO &amp; CMO MV % of NAV '!$A:$B, 2, 0)</f>
        <v>27.052021</v>
      </c>
    </row>
    <row r="1138" spans="2:4" x14ac:dyDescent="0.25">
      <c r="B1138" s="106">
        <f>IF('Cello Net IO &amp; CMO MV % of NAV '!A1051=0, "NA", 'Cello Net IO &amp; CMO MV % of NAV '!A1051)</f>
        <v>42241</v>
      </c>
      <c r="C1138" s="102">
        <f>VLOOKUP(B1138, 'IOS OAS &amp; Universe Refi'!$L:$N, 3, 0)</f>
        <v>73.705200000000005</v>
      </c>
      <c r="D1138" s="111">
        <f>VLOOKUP(B1138, 'Cello Net IO &amp; CMO MV % of NAV '!$A:$B, 2, 0)</f>
        <v>24.737276999999999</v>
      </c>
    </row>
    <row r="1139" spans="2:4" x14ac:dyDescent="0.25">
      <c r="B1139" s="106">
        <f>IF('Cello Net IO &amp; CMO MV % of NAV '!A1052=0, "NA", 'Cello Net IO &amp; CMO MV % of NAV '!A1052)</f>
        <v>42242</v>
      </c>
      <c r="C1139" s="102">
        <f>VLOOKUP(B1139, 'IOS OAS &amp; Universe Refi'!$L:$N, 3, 0)</f>
        <v>75.466797</v>
      </c>
      <c r="D1139" s="111">
        <f>VLOOKUP(B1139, 'Cello Net IO &amp; CMO MV % of NAV '!$A:$B, 2, 0)</f>
        <v>24.441004</v>
      </c>
    </row>
    <row r="1140" spans="2:4" x14ac:dyDescent="0.25">
      <c r="B1140" s="106">
        <f>IF('Cello Net IO &amp; CMO MV % of NAV '!A1053=0, "NA", 'Cello Net IO &amp; CMO MV % of NAV '!A1053)</f>
        <v>42243</v>
      </c>
      <c r="C1140" s="102">
        <f>VLOOKUP(B1140, 'IOS OAS &amp; Universe Refi'!$L:$N, 3, 0)</f>
        <v>75.684402000000006</v>
      </c>
      <c r="D1140" s="111">
        <f>VLOOKUP(B1140, 'Cello Net IO &amp; CMO MV % of NAV '!$A:$B, 2, 0)</f>
        <v>24.263403</v>
      </c>
    </row>
    <row r="1141" spans="2:4" x14ac:dyDescent="0.25">
      <c r="B1141" s="106">
        <f>IF('Cello Net IO &amp; CMO MV % of NAV '!A1054=0, "NA", 'Cello Net IO &amp; CMO MV % of NAV '!A1054)</f>
        <v>42244</v>
      </c>
      <c r="C1141" s="102">
        <f>VLOOKUP(B1141, 'IOS OAS &amp; Universe Refi'!$L:$N, 3, 0)</f>
        <v>64.847504000000001</v>
      </c>
      <c r="D1141" s="111">
        <f>VLOOKUP(B1141, 'Cello Net IO &amp; CMO MV % of NAV '!$A:$B, 2, 0)</f>
        <v>24.167273999999999</v>
      </c>
    </row>
    <row r="1142" spans="2:4" x14ac:dyDescent="0.25">
      <c r="B1142" s="106">
        <f>IF('Cello Net IO &amp; CMO MV % of NAV '!A1055=0, "NA", 'Cello Net IO &amp; CMO MV % of NAV '!A1055)</f>
        <v>42247</v>
      </c>
      <c r="C1142" s="102">
        <f>VLOOKUP(B1142, 'IOS OAS &amp; Universe Refi'!$L:$N, 3, 0)</f>
        <v>69.105103</v>
      </c>
      <c r="D1142" s="111">
        <f>VLOOKUP(B1142, 'Cello Net IO &amp; CMO MV % of NAV '!$A:$B, 2, 0)</f>
        <v>24.377569000000001</v>
      </c>
    </row>
    <row r="1143" spans="2:4" x14ac:dyDescent="0.25">
      <c r="B1143" s="106">
        <f>IF('Cello Net IO &amp; CMO MV % of NAV '!A1056=0, "NA", 'Cello Net IO &amp; CMO MV % of NAV '!A1056)</f>
        <v>42248</v>
      </c>
      <c r="C1143" s="102">
        <f>VLOOKUP(B1143, 'IOS OAS &amp; Universe Refi'!$L:$N, 3, 0)</f>
        <v>71.987701000000001</v>
      </c>
      <c r="D1143" s="111">
        <f>VLOOKUP(B1143, 'Cello Net IO &amp; CMO MV % of NAV '!$A:$B, 2, 0)</f>
        <v>24.430669999999999</v>
      </c>
    </row>
    <row r="1144" spans="2:4" x14ac:dyDescent="0.25">
      <c r="B1144" s="106">
        <f>IF('Cello Net IO &amp; CMO MV % of NAV '!A1057=0, "NA", 'Cello Net IO &amp; CMO MV % of NAV '!A1057)</f>
        <v>42249</v>
      </c>
      <c r="C1144" s="102">
        <f>VLOOKUP(B1144, 'IOS OAS &amp; Universe Refi'!$L:$N, 3, 0)</f>
        <v>76.873099999999994</v>
      </c>
      <c r="D1144" s="111">
        <f>VLOOKUP(B1144, 'Cello Net IO &amp; CMO MV % of NAV '!$A:$B, 2, 0)</f>
        <v>24.56129</v>
      </c>
    </row>
    <row r="1145" spans="2:4" x14ac:dyDescent="0.25">
      <c r="B1145" s="106">
        <f>IF('Cello Net IO &amp; CMO MV % of NAV '!A1058=0, "NA", 'Cello Net IO &amp; CMO MV % of NAV '!A1058)</f>
        <v>42250</v>
      </c>
      <c r="C1145" s="102">
        <f>VLOOKUP(B1145, 'IOS OAS &amp; Universe Refi'!$L:$N, 3, 0)</f>
        <v>85.278801000000001</v>
      </c>
      <c r="D1145" s="111">
        <f>VLOOKUP(B1145, 'Cello Net IO &amp; CMO MV % of NAV '!$A:$B, 2, 0)</f>
        <v>24.220457</v>
      </c>
    </row>
    <row r="1146" spans="2:4" x14ac:dyDescent="0.25">
      <c r="B1146" s="106">
        <f>IF('Cello Net IO &amp; CMO MV % of NAV '!A1059=0, "NA", 'Cello Net IO &amp; CMO MV % of NAV '!A1059)</f>
        <v>42251</v>
      </c>
      <c r="C1146" s="102">
        <f>VLOOKUP(B1146, 'IOS OAS &amp; Universe Refi'!$L:$N, 3, 0)</f>
        <v>80.154297</v>
      </c>
      <c r="D1146" s="111">
        <f>VLOOKUP(B1146, 'Cello Net IO &amp; CMO MV % of NAV '!$A:$B, 2, 0)</f>
        <v>24.25253</v>
      </c>
    </row>
    <row r="1147" spans="2:4" x14ac:dyDescent="0.25">
      <c r="B1147" s="106">
        <f>IF('Cello Net IO &amp; CMO MV % of NAV '!A1060=0, "NA", 'Cello Net IO &amp; CMO MV % of NAV '!A1060)</f>
        <v>42255</v>
      </c>
      <c r="C1147" s="102">
        <f>VLOOKUP(B1147, 'IOS OAS &amp; Universe Refi'!$L:$N, 3, 0)</f>
        <v>75.223099000000005</v>
      </c>
      <c r="D1147" s="111">
        <f>VLOOKUP(B1147, 'Cello Net IO &amp; CMO MV % of NAV '!$A:$B, 2, 0)</f>
        <v>24.85322</v>
      </c>
    </row>
    <row r="1148" spans="2:4" x14ac:dyDescent="0.25">
      <c r="B1148" s="106">
        <f>IF('Cello Net IO &amp; CMO MV % of NAV '!A1061=0, "NA", 'Cello Net IO &amp; CMO MV % of NAV '!A1061)</f>
        <v>42256</v>
      </c>
      <c r="C1148" s="102">
        <f>VLOOKUP(B1148, 'IOS OAS &amp; Universe Refi'!$L:$N, 3, 0)</f>
        <v>73.505500999999995</v>
      </c>
      <c r="D1148" s="111">
        <f>VLOOKUP(B1148, 'Cello Net IO &amp; CMO MV % of NAV '!$A:$B, 2, 0)</f>
        <v>24.867251</v>
      </c>
    </row>
    <row r="1149" spans="2:4" x14ac:dyDescent="0.25">
      <c r="B1149" s="106">
        <f>IF('Cello Net IO &amp; CMO MV % of NAV '!A1062=0, "NA", 'Cello Net IO &amp; CMO MV % of NAV '!A1062)</f>
        <v>42257</v>
      </c>
      <c r="C1149" s="102">
        <f>VLOOKUP(B1149, 'IOS OAS &amp; Universe Refi'!$L:$N, 3, 0)</f>
        <v>73.217903000000007</v>
      </c>
      <c r="D1149" s="111">
        <f>VLOOKUP(B1149, 'Cello Net IO &amp; CMO MV % of NAV '!$A:$B, 2, 0)</f>
        <v>25.140364000000002</v>
      </c>
    </row>
    <row r="1150" spans="2:4" x14ac:dyDescent="0.25">
      <c r="B1150" s="106">
        <f>IF('Cello Net IO &amp; CMO MV % of NAV '!A1063=0, "NA", 'Cello Net IO &amp; CMO MV % of NAV '!A1063)</f>
        <v>42258</v>
      </c>
      <c r="C1150" s="102">
        <f>VLOOKUP(B1150, 'IOS OAS &amp; Universe Refi'!$L:$N, 3, 0)</f>
        <v>73.873703000000006</v>
      </c>
      <c r="D1150" s="111">
        <f>VLOOKUP(B1150, 'Cello Net IO &amp; CMO MV % of NAV '!$A:$B, 2, 0)</f>
        <v>24.572292000000001</v>
      </c>
    </row>
    <row r="1151" spans="2:4" x14ac:dyDescent="0.25">
      <c r="B1151" s="106">
        <f>IF('Cello Net IO &amp; CMO MV % of NAV '!A1064=0, "NA", 'Cello Net IO &amp; CMO MV % of NAV '!A1064)</f>
        <v>42261</v>
      </c>
      <c r="C1151" s="102">
        <f>VLOOKUP(B1151, 'IOS OAS &amp; Universe Refi'!$L:$N, 3, 0)</f>
        <v>73.320999</v>
      </c>
      <c r="D1151" s="111">
        <f>VLOOKUP(B1151, 'Cello Net IO &amp; CMO MV % of NAV '!$A:$B, 2, 0)</f>
        <v>24.281293999999999</v>
      </c>
    </row>
    <row r="1152" spans="2:4" x14ac:dyDescent="0.25">
      <c r="B1152" s="106">
        <f>IF('Cello Net IO &amp; CMO MV % of NAV '!A1065=0, "NA", 'Cello Net IO &amp; CMO MV % of NAV '!A1065)</f>
        <v>42262</v>
      </c>
      <c r="C1152" s="102">
        <f>VLOOKUP(B1152, 'IOS OAS &amp; Universe Refi'!$L:$N, 3, 0)</f>
        <v>74.177902000000003</v>
      </c>
      <c r="D1152" s="111">
        <f>VLOOKUP(B1152, 'Cello Net IO &amp; CMO MV % of NAV '!$A:$B, 2, 0)</f>
        <v>24.498837000000002</v>
      </c>
    </row>
    <row r="1153" spans="2:4" x14ac:dyDescent="0.25">
      <c r="B1153" s="106">
        <f>IF('Cello Net IO &amp; CMO MV % of NAV '!A1066=0, "NA", 'Cello Net IO &amp; CMO MV % of NAV '!A1066)</f>
        <v>42263</v>
      </c>
      <c r="C1153" s="102">
        <f>VLOOKUP(B1153, 'IOS OAS &amp; Universe Refi'!$L:$N, 3, 0)</f>
        <v>76.993401000000006</v>
      </c>
      <c r="D1153" s="111">
        <f>VLOOKUP(B1153, 'Cello Net IO &amp; CMO MV % of NAV '!$A:$B, 2, 0)</f>
        <v>24.320478000000001</v>
      </c>
    </row>
    <row r="1154" spans="2:4" x14ac:dyDescent="0.25">
      <c r="B1154" s="106">
        <f>IF('Cello Net IO &amp; CMO MV % of NAV '!A1067=0, "NA", 'Cello Net IO &amp; CMO MV % of NAV '!A1067)</f>
        <v>42264</v>
      </c>
      <c r="C1154" s="102">
        <f>VLOOKUP(B1154, 'IOS OAS &amp; Universe Refi'!$L:$N, 3, 0)</f>
        <v>88.775702999999993</v>
      </c>
      <c r="D1154" s="111">
        <f>VLOOKUP(B1154, 'Cello Net IO &amp; CMO MV % of NAV '!$A:$B, 2, 0)</f>
        <v>23.984722999999999</v>
      </c>
    </row>
    <row r="1155" spans="2:4" x14ac:dyDescent="0.25">
      <c r="B1155" s="106">
        <f>IF('Cello Net IO &amp; CMO MV % of NAV '!A1068=0, "NA", 'Cello Net IO &amp; CMO MV % of NAV '!A1068)</f>
        <v>42265</v>
      </c>
      <c r="C1155" s="102">
        <f>VLOOKUP(B1155, 'IOS OAS &amp; Universe Refi'!$L:$N, 3, 0)</f>
        <v>90.847801000000004</v>
      </c>
      <c r="D1155" s="111">
        <f>VLOOKUP(B1155, 'Cello Net IO &amp; CMO MV % of NAV '!$A:$B, 2, 0)</f>
        <v>23.870604</v>
      </c>
    </row>
    <row r="1156" spans="2:4" x14ac:dyDescent="0.25">
      <c r="B1156" s="106">
        <f>IF('Cello Net IO &amp; CMO MV % of NAV '!A1069=0, "NA", 'Cello Net IO &amp; CMO MV % of NAV '!A1069)</f>
        <v>42268</v>
      </c>
      <c r="C1156" s="102">
        <f>VLOOKUP(B1156, 'IOS OAS &amp; Universe Refi'!$L:$N, 3, 0)</f>
        <v>92.118103000000005</v>
      </c>
      <c r="D1156" s="111">
        <f>VLOOKUP(B1156, 'Cello Net IO &amp; CMO MV % of NAV '!$A:$B, 2, 0)</f>
        <v>24.301946999999998</v>
      </c>
    </row>
    <row r="1157" spans="2:4" x14ac:dyDescent="0.25">
      <c r="B1157" s="106">
        <f>IF('Cello Net IO &amp; CMO MV % of NAV '!A1070=0, "NA", 'Cello Net IO &amp; CMO MV % of NAV '!A1070)</f>
        <v>42269</v>
      </c>
      <c r="C1157" s="102">
        <f>VLOOKUP(B1157, 'IOS OAS &amp; Universe Refi'!$L:$N, 3, 0)</f>
        <v>91.347603000000007</v>
      </c>
      <c r="D1157" s="111">
        <f>VLOOKUP(B1157, 'Cello Net IO &amp; CMO MV % of NAV '!$A:$B, 2, 0)</f>
        <v>24.216577000000001</v>
      </c>
    </row>
    <row r="1158" spans="2:4" x14ac:dyDescent="0.25">
      <c r="B1158" s="106">
        <f>IF('Cello Net IO &amp; CMO MV % of NAV '!A1071=0, "NA", 'Cello Net IO &amp; CMO MV % of NAV '!A1071)</f>
        <v>42270</v>
      </c>
      <c r="C1158" s="102">
        <f>VLOOKUP(B1158, 'IOS OAS &amp; Universe Refi'!$L:$N, 3, 0)</f>
        <v>93.388901000000004</v>
      </c>
      <c r="D1158" s="111">
        <f>VLOOKUP(B1158, 'Cello Net IO &amp; CMO MV % of NAV '!$A:$B, 2, 0)</f>
        <v>24.828164000000001</v>
      </c>
    </row>
    <row r="1159" spans="2:4" x14ac:dyDescent="0.25">
      <c r="B1159" s="106">
        <f>IF('Cello Net IO &amp; CMO MV % of NAV '!A1072=0, "NA", 'Cello Net IO &amp; CMO MV % of NAV '!A1072)</f>
        <v>42271</v>
      </c>
      <c r="C1159" s="102">
        <f>VLOOKUP(B1159, 'IOS OAS &amp; Universe Refi'!$L:$N, 3, 0)</f>
        <v>94.691901999999999</v>
      </c>
      <c r="D1159" s="111">
        <f>VLOOKUP(B1159, 'Cello Net IO &amp; CMO MV % of NAV '!$A:$B, 2, 0)</f>
        <v>25.020309000000001</v>
      </c>
    </row>
    <row r="1160" spans="2:4" x14ac:dyDescent="0.25">
      <c r="B1160" s="106">
        <f>IF('Cello Net IO &amp; CMO MV % of NAV '!A1073=0, "NA", 'Cello Net IO &amp; CMO MV % of NAV '!A1073)</f>
        <v>42272</v>
      </c>
      <c r="C1160" s="102">
        <f>VLOOKUP(B1160, 'IOS OAS &amp; Universe Refi'!$L:$N, 3, 0)</f>
        <v>92.216003000000001</v>
      </c>
      <c r="D1160" s="111">
        <f>VLOOKUP(B1160, 'Cello Net IO &amp; CMO MV % of NAV '!$A:$B, 2, 0)</f>
        <v>24.757963</v>
      </c>
    </row>
    <row r="1161" spans="2:4" x14ac:dyDescent="0.25">
      <c r="B1161" s="106">
        <f>IF('Cello Net IO &amp; CMO MV % of NAV '!A1074=0, "NA", 'Cello Net IO &amp; CMO MV % of NAV '!A1074)</f>
        <v>42275</v>
      </c>
      <c r="C1161" s="102">
        <f>VLOOKUP(B1161, 'IOS OAS &amp; Universe Refi'!$L:$N, 3, 0)</f>
        <v>95.076401000000004</v>
      </c>
      <c r="D1161" s="111">
        <f>VLOOKUP(B1161, 'Cello Net IO &amp; CMO MV % of NAV '!$A:$B, 2, 0)</f>
        <v>25.192608</v>
      </c>
    </row>
    <row r="1162" spans="2:4" x14ac:dyDescent="0.25">
      <c r="B1162" s="106">
        <f>IF('Cello Net IO &amp; CMO MV % of NAV '!A1075=0, "NA", 'Cello Net IO &amp; CMO MV % of NAV '!A1075)</f>
        <v>42276</v>
      </c>
      <c r="C1162" s="102">
        <f>VLOOKUP(B1162, 'IOS OAS &amp; Universe Refi'!$L:$N, 3, 0)</f>
        <v>93.705498000000006</v>
      </c>
      <c r="D1162" s="111">
        <f>VLOOKUP(B1162, 'Cello Net IO &amp; CMO MV % of NAV '!$A:$B, 2, 0)</f>
        <v>24.966442000000001</v>
      </c>
    </row>
    <row r="1163" spans="2:4" x14ac:dyDescent="0.25">
      <c r="B1163" s="106">
        <f>IF('Cello Net IO &amp; CMO MV % of NAV '!A1076=0, "NA", 'Cello Net IO &amp; CMO MV % of NAV '!A1076)</f>
        <v>42277</v>
      </c>
      <c r="C1163" s="102">
        <f>VLOOKUP(B1163, 'IOS OAS &amp; Universe Refi'!$L:$N, 3, 0)</f>
        <v>99.454498000000001</v>
      </c>
      <c r="D1163" s="111">
        <f>VLOOKUP(B1163, 'Cello Net IO &amp; CMO MV % of NAV '!$A:$B, 2, 0)</f>
        <v>24.290308</v>
      </c>
    </row>
    <row r="1164" spans="2:4" x14ac:dyDescent="0.25">
      <c r="B1164" s="106">
        <f>IF('Cello Net IO &amp; CMO MV % of NAV '!A1077=0, "NA", 'Cello Net IO &amp; CMO MV % of NAV '!A1077)</f>
        <v>42278</v>
      </c>
      <c r="C1164" s="102">
        <f>VLOOKUP(B1164, 'IOS OAS &amp; Universe Refi'!$L:$N, 3, 0)</f>
        <v>109.387199</v>
      </c>
      <c r="D1164" s="111">
        <f>VLOOKUP(B1164, 'Cello Net IO &amp; CMO MV % of NAV '!$A:$B, 2, 0)</f>
        <v>25.515775000000001</v>
      </c>
    </row>
    <row r="1165" spans="2:4" x14ac:dyDescent="0.25">
      <c r="B1165" s="106">
        <f>IF('Cello Net IO &amp; CMO MV % of NAV '!A1078=0, "NA", 'Cello Net IO &amp; CMO MV % of NAV '!A1078)</f>
        <v>42279</v>
      </c>
      <c r="C1165" s="102">
        <f>VLOOKUP(B1165, 'IOS OAS &amp; Universe Refi'!$L:$N, 3, 0)</f>
        <v>128.826706</v>
      </c>
      <c r="D1165" s="111">
        <f>VLOOKUP(B1165, 'Cello Net IO &amp; CMO MV % of NAV '!$A:$B, 2, 0)</f>
        <v>25.530944000000002</v>
      </c>
    </row>
    <row r="1166" spans="2:4" x14ac:dyDescent="0.25">
      <c r="B1166" s="106">
        <f>IF('Cello Net IO &amp; CMO MV % of NAV '!A1079=0, "NA", 'Cello Net IO &amp; CMO MV % of NAV '!A1079)</f>
        <v>42282</v>
      </c>
      <c r="C1166" s="102">
        <f>VLOOKUP(B1166, 'IOS OAS &amp; Universe Refi'!$L:$N, 3, 0)</f>
        <v>129.79480000000001</v>
      </c>
      <c r="D1166" s="111">
        <f>VLOOKUP(B1166, 'Cello Net IO &amp; CMO MV % of NAV '!$A:$B, 2, 0)</f>
        <v>25.174538999999999</v>
      </c>
    </row>
    <row r="1167" spans="2:4" x14ac:dyDescent="0.25">
      <c r="B1167" s="106">
        <f>IF('Cello Net IO &amp; CMO MV % of NAV '!A1080=0, "NA", 'Cello Net IO &amp; CMO MV % of NAV '!A1080)</f>
        <v>42283</v>
      </c>
      <c r="C1167" s="102">
        <f>VLOOKUP(B1167, 'IOS OAS &amp; Universe Refi'!$L:$N, 3, 0)</f>
        <v>128.95159899999999</v>
      </c>
      <c r="D1167" s="111">
        <f>VLOOKUP(B1167, 'Cello Net IO &amp; CMO MV % of NAV '!$A:$B, 2, 0)</f>
        <v>22.894969</v>
      </c>
    </row>
    <row r="1168" spans="2:4" x14ac:dyDescent="0.25">
      <c r="B1168" s="106">
        <f>IF('Cello Net IO &amp; CMO MV % of NAV '!A1081=0, "NA", 'Cello Net IO &amp; CMO MV % of NAV '!A1081)</f>
        <v>42284</v>
      </c>
      <c r="C1168" s="102">
        <f>VLOOKUP(B1168, 'IOS OAS &amp; Universe Refi'!$L:$N, 3, 0)</f>
        <v>127.693901</v>
      </c>
      <c r="D1168" s="111">
        <f>VLOOKUP(B1168, 'Cello Net IO &amp; CMO MV % of NAV '!$A:$B, 2, 0)</f>
        <v>23.6661</v>
      </c>
    </row>
    <row r="1169" spans="2:4" x14ac:dyDescent="0.25">
      <c r="B1169" s="106">
        <f>IF('Cello Net IO &amp; CMO MV % of NAV '!A1082=0, "NA", 'Cello Net IO &amp; CMO MV % of NAV '!A1082)</f>
        <v>42285</v>
      </c>
      <c r="C1169" s="102">
        <f>VLOOKUP(B1169, 'IOS OAS &amp; Universe Refi'!$L:$N, 3, 0)</f>
        <v>131.168701</v>
      </c>
      <c r="D1169" s="111">
        <f>VLOOKUP(B1169, 'Cello Net IO &amp; CMO MV % of NAV '!$A:$B, 2, 0)</f>
        <v>22.798794000000001</v>
      </c>
    </row>
    <row r="1170" spans="2:4" x14ac:dyDescent="0.25">
      <c r="B1170" s="106">
        <f>IF('Cello Net IO &amp; CMO MV % of NAV '!A1083=0, "NA", 'Cello Net IO &amp; CMO MV % of NAV '!A1083)</f>
        <v>42286</v>
      </c>
      <c r="C1170" s="102">
        <f>VLOOKUP(B1170, 'IOS OAS &amp; Universe Refi'!$L:$N, 3, 0)</f>
        <v>128.14529400000001</v>
      </c>
      <c r="D1170" s="111">
        <f>VLOOKUP(B1170, 'Cello Net IO &amp; CMO MV % of NAV '!$A:$B, 2, 0)</f>
        <v>22.470815000000002</v>
      </c>
    </row>
    <row r="1171" spans="2:4" x14ac:dyDescent="0.25">
      <c r="B1171" s="106">
        <f>IF('Cello Net IO &amp; CMO MV % of NAV '!A1084=0, "NA", 'Cello Net IO &amp; CMO MV % of NAV '!A1084)</f>
        <v>42290</v>
      </c>
      <c r="C1171" s="102">
        <f>VLOOKUP(B1171, 'IOS OAS &amp; Universe Refi'!$L:$N, 3, 0)</f>
        <v>136.1987</v>
      </c>
      <c r="D1171" s="111">
        <f>VLOOKUP(B1171, 'Cello Net IO &amp; CMO MV % of NAV '!$A:$B, 2, 0)</f>
        <v>22.528217000000001</v>
      </c>
    </row>
    <row r="1172" spans="2:4" x14ac:dyDescent="0.25">
      <c r="B1172" s="106">
        <f>IF('Cello Net IO &amp; CMO MV % of NAV '!A1085=0, "NA", 'Cello Net IO &amp; CMO MV % of NAV '!A1085)</f>
        <v>42291</v>
      </c>
      <c r="C1172" s="102">
        <f>VLOOKUP(B1172, 'IOS OAS &amp; Universe Refi'!$L:$N, 3, 0)</f>
        <v>136.86979700000001</v>
      </c>
      <c r="D1172" s="111">
        <f>VLOOKUP(B1172, 'Cello Net IO &amp; CMO MV % of NAV '!$A:$B, 2, 0)</f>
        <v>22.918931000000001</v>
      </c>
    </row>
    <row r="1173" spans="2:4" x14ac:dyDescent="0.25">
      <c r="B1173" s="106">
        <f>IF('Cello Net IO &amp; CMO MV % of NAV '!A1086=0, "NA", 'Cello Net IO &amp; CMO MV % of NAV '!A1086)</f>
        <v>42292</v>
      </c>
      <c r="C1173" s="102">
        <f>VLOOKUP(B1173, 'IOS OAS &amp; Universe Refi'!$L:$N, 3, 0)</f>
        <v>136.18150299999999</v>
      </c>
      <c r="D1173" s="111">
        <f>VLOOKUP(B1173, 'Cello Net IO &amp; CMO MV % of NAV '!$A:$B, 2, 0)</f>
        <v>22.697654</v>
      </c>
    </row>
    <row r="1174" spans="2:4" x14ac:dyDescent="0.25">
      <c r="B1174" s="106">
        <f>IF('Cello Net IO &amp; CMO MV % of NAV '!A1087=0, "NA", 'Cello Net IO &amp; CMO MV % of NAV '!A1087)</f>
        <v>42293</v>
      </c>
      <c r="C1174" s="102">
        <f>VLOOKUP(B1174, 'IOS OAS &amp; Universe Refi'!$L:$N, 3, 0)</f>
        <v>133.98539700000001</v>
      </c>
      <c r="D1174" s="111">
        <f>VLOOKUP(B1174, 'Cello Net IO &amp; CMO MV % of NAV '!$A:$B, 2, 0)</f>
        <v>22.701879999999999</v>
      </c>
    </row>
    <row r="1175" spans="2:4" x14ac:dyDescent="0.25">
      <c r="B1175" s="106">
        <f>IF('Cello Net IO &amp; CMO MV % of NAV '!A1088=0, "NA", 'Cello Net IO &amp; CMO MV % of NAV '!A1088)</f>
        <v>42296</v>
      </c>
      <c r="C1175" s="102">
        <f>VLOOKUP(B1175, 'IOS OAS &amp; Universe Refi'!$L:$N, 3, 0)</f>
        <v>139.81500199999999</v>
      </c>
      <c r="D1175" s="111">
        <f>VLOOKUP(B1175, 'Cello Net IO &amp; CMO MV % of NAV '!$A:$B, 2, 0)</f>
        <v>22.569219</v>
      </c>
    </row>
    <row r="1176" spans="2:4" x14ac:dyDescent="0.25">
      <c r="B1176" s="106">
        <f>IF('Cello Net IO &amp; CMO MV % of NAV '!A1089=0, "NA", 'Cello Net IO &amp; CMO MV % of NAV '!A1089)</f>
        <v>42297</v>
      </c>
      <c r="C1176" s="102">
        <f>VLOOKUP(B1176, 'IOS OAS &amp; Universe Refi'!$L:$N, 3, 0)</f>
        <v>137.84599299999999</v>
      </c>
      <c r="D1176" s="111">
        <f>VLOOKUP(B1176, 'Cello Net IO &amp; CMO MV % of NAV '!$A:$B, 2, 0)</f>
        <v>22.407056000000001</v>
      </c>
    </row>
    <row r="1177" spans="2:4" x14ac:dyDescent="0.25">
      <c r="B1177" s="106">
        <f>IF('Cello Net IO &amp; CMO MV % of NAV '!A1090=0, "NA", 'Cello Net IO &amp; CMO MV % of NAV '!A1090)</f>
        <v>42298</v>
      </c>
      <c r="C1177" s="102">
        <f>VLOOKUP(B1177, 'IOS OAS &amp; Universe Refi'!$L:$N, 3, 0)</f>
        <v>139.73890700000001</v>
      </c>
      <c r="D1177" s="111">
        <f>VLOOKUP(B1177, 'Cello Net IO &amp; CMO MV % of NAV '!$A:$B, 2, 0)</f>
        <v>22.571608999999999</v>
      </c>
    </row>
    <row r="1178" spans="2:4" x14ac:dyDescent="0.25">
      <c r="B1178" s="106">
        <f>IF('Cello Net IO &amp; CMO MV % of NAV '!A1091=0, "NA", 'Cello Net IO &amp; CMO MV % of NAV '!A1091)</f>
        <v>42299</v>
      </c>
      <c r="C1178" s="102">
        <f>VLOOKUP(B1178, 'IOS OAS &amp; Universe Refi'!$L:$N, 3, 0)</f>
        <v>139.04269400000001</v>
      </c>
      <c r="D1178" s="111">
        <f>VLOOKUP(B1178, 'Cello Net IO &amp; CMO MV % of NAV '!$A:$B, 2, 0)</f>
        <v>22.197309000000001</v>
      </c>
    </row>
    <row r="1179" spans="2:4" x14ac:dyDescent="0.25">
      <c r="B1179" s="106">
        <f>IF('Cello Net IO &amp; CMO MV % of NAV '!A1092=0, "NA", 'Cello Net IO &amp; CMO MV % of NAV '!A1092)</f>
        <v>42300</v>
      </c>
      <c r="C1179" s="102">
        <f>VLOOKUP(B1179, 'IOS OAS &amp; Universe Refi'!$L:$N, 3, 0)</f>
        <v>128.54040499999999</v>
      </c>
      <c r="D1179" s="111">
        <f>VLOOKUP(B1179, 'Cello Net IO &amp; CMO MV % of NAV '!$A:$B, 2, 0)</f>
        <v>22.118849999999998</v>
      </c>
    </row>
    <row r="1180" spans="2:4" x14ac:dyDescent="0.25">
      <c r="B1180" s="106">
        <f>IF('Cello Net IO &amp; CMO MV % of NAV '!A1093=0, "NA", 'Cello Net IO &amp; CMO MV % of NAV '!A1093)</f>
        <v>42303</v>
      </c>
      <c r="C1180" s="102">
        <f>VLOOKUP(B1180, 'IOS OAS &amp; Universe Refi'!$L:$N, 3, 0)</f>
        <v>126.251999</v>
      </c>
      <c r="D1180" s="111">
        <f>VLOOKUP(B1180, 'Cello Net IO &amp; CMO MV % of NAV '!$A:$B, 2, 0)</f>
        <v>22.274989999999999</v>
      </c>
    </row>
    <row r="1181" spans="2:4" x14ac:dyDescent="0.25">
      <c r="B1181" s="106">
        <f>IF('Cello Net IO &amp; CMO MV % of NAV '!A1094=0, "NA", 'Cello Net IO &amp; CMO MV % of NAV '!A1094)</f>
        <v>42304</v>
      </c>
      <c r="C1181" s="102">
        <f>VLOOKUP(B1181, 'IOS OAS &amp; Universe Refi'!$L:$N, 3, 0)</f>
        <v>125.121002</v>
      </c>
      <c r="D1181" s="111">
        <f>VLOOKUP(B1181, 'Cello Net IO &amp; CMO MV % of NAV '!$A:$B, 2, 0)</f>
        <v>22.009153999999999</v>
      </c>
    </row>
    <row r="1182" spans="2:4" x14ac:dyDescent="0.25">
      <c r="B1182" s="106">
        <f>IF('Cello Net IO &amp; CMO MV % of NAV '!A1095=0, "NA", 'Cello Net IO &amp; CMO MV % of NAV '!A1095)</f>
        <v>42305</v>
      </c>
      <c r="C1182" s="102">
        <f>VLOOKUP(B1182, 'IOS OAS &amp; Universe Refi'!$L:$N, 3, 0)</f>
        <v>114.82759900000001</v>
      </c>
      <c r="D1182" s="111">
        <f>VLOOKUP(B1182, 'Cello Net IO &amp; CMO MV % of NAV '!$A:$B, 2, 0)</f>
        <v>21.722355</v>
      </c>
    </row>
    <row r="1183" spans="2:4" x14ac:dyDescent="0.25">
      <c r="B1183" s="106">
        <f>IF('Cello Net IO &amp; CMO MV % of NAV '!A1096=0, "NA", 'Cello Net IO &amp; CMO MV % of NAV '!A1096)</f>
        <v>42306</v>
      </c>
      <c r="C1183" s="102">
        <f>VLOOKUP(B1183, 'IOS OAS &amp; Universe Refi'!$L:$N, 3, 0)</f>
        <v>111.132103</v>
      </c>
      <c r="D1183" s="111">
        <f>VLOOKUP(B1183, 'Cello Net IO &amp; CMO MV % of NAV '!$A:$B, 2, 0)</f>
        <v>21.795521000000001</v>
      </c>
    </row>
    <row r="1184" spans="2:4" x14ac:dyDescent="0.25">
      <c r="B1184" s="106">
        <f>IF('Cello Net IO &amp; CMO MV % of NAV '!A1097=0, "NA", 'Cello Net IO &amp; CMO MV % of NAV '!A1097)</f>
        <v>42307</v>
      </c>
      <c r="C1184" s="102">
        <f>VLOOKUP(B1184, 'IOS OAS &amp; Universe Refi'!$L:$N, 3, 0)</f>
        <v>99.487503000000004</v>
      </c>
      <c r="D1184" s="111">
        <f>VLOOKUP(B1184, 'Cello Net IO &amp; CMO MV % of NAV '!$A:$B, 2, 0)</f>
        <v>21.101804999999999</v>
      </c>
    </row>
    <row r="1185" spans="2:4" x14ac:dyDescent="0.25">
      <c r="B1185" s="106">
        <f>IF('Cello Net IO &amp; CMO MV % of NAV '!A1098=0, "NA", 'Cello Net IO &amp; CMO MV % of NAV '!A1098)</f>
        <v>42310</v>
      </c>
      <c r="C1185" s="102">
        <f>VLOOKUP(B1185, 'IOS OAS &amp; Universe Refi'!$L:$N, 3, 0)</f>
        <v>96.958397000000005</v>
      </c>
      <c r="D1185" s="111">
        <f>VLOOKUP(B1185, 'Cello Net IO &amp; CMO MV % of NAV '!$A:$B, 2, 0)</f>
        <v>20.927879999999998</v>
      </c>
    </row>
    <row r="1186" spans="2:4" x14ac:dyDescent="0.25">
      <c r="B1186" s="106">
        <f>IF('Cello Net IO &amp; CMO MV % of NAV '!A1099=0, "NA", 'Cello Net IO &amp; CMO MV % of NAV '!A1099)</f>
        <v>42311</v>
      </c>
      <c r="C1186" s="102">
        <f>VLOOKUP(B1186, 'IOS OAS &amp; Universe Refi'!$L:$N, 3, 0)</f>
        <v>92.429496999999998</v>
      </c>
      <c r="D1186" s="111">
        <f>VLOOKUP(B1186, 'Cello Net IO &amp; CMO MV % of NAV '!$A:$B, 2, 0)</f>
        <v>21.188551</v>
      </c>
    </row>
    <row r="1187" spans="2:4" x14ac:dyDescent="0.25">
      <c r="B1187" s="106">
        <f>IF('Cello Net IO &amp; CMO MV % of NAV '!A1100=0, "NA", 'Cello Net IO &amp; CMO MV % of NAV '!A1100)</f>
        <v>42312</v>
      </c>
      <c r="C1187" s="102">
        <f>VLOOKUP(B1187, 'IOS OAS &amp; Universe Refi'!$L:$N, 3, 0)</f>
        <v>84.497703999999999</v>
      </c>
      <c r="D1187" s="111">
        <f>VLOOKUP(B1187, 'Cello Net IO &amp; CMO MV % of NAV '!$A:$B, 2, 0)</f>
        <v>22.326442</v>
      </c>
    </row>
    <row r="1188" spans="2:4" x14ac:dyDescent="0.25">
      <c r="B1188" s="106">
        <f>IF('Cello Net IO &amp; CMO MV % of NAV '!A1101=0, "NA", 'Cello Net IO &amp; CMO MV % of NAV '!A1101)</f>
        <v>42313</v>
      </c>
      <c r="C1188" s="102">
        <f>VLOOKUP(B1188, 'IOS OAS &amp; Universe Refi'!$L:$N, 3, 0)</f>
        <v>89.150902000000002</v>
      </c>
      <c r="D1188" s="111">
        <f>VLOOKUP(B1188, 'Cello Net IO &amp; CMO MV % of NAV '!$A:$B, 2, 0)</f>
        <v>22.427572000000001</v>
      </c>
    </row>
    <row r="1189" spans="2:4" x14ac:dyDescent="0.25">
      <c r="B1189" s="106">
        <f>IF('Cello Net IO &amp; CMO MV % of NAV '!A1102=0, "NA", 'Cello Net IO &amp; CMO MV % of NAV '!A1102)</f>
        <v>42314</v>
      </c>
      <c r="C1189" s="102">
        <f>VLOOKUP(B1189, 'IOS OAS &amp; Universe Refi'!$L:$N, 3, 0)</f>
        <v>77.278701999999996</v>
      </c>
      <c r="D1189" s="111">
        <f>VLOOKUP(B1189, 'Cello Net IO &amp; CMO MV % of NAV '!$A:$B, 2, 0)</f>
        <v>22.546672000000001</v>
      </c>
    </row>
    <row r="1190" spans="2:4" x14ac:dyDescent="0.25">
      <c r="B1190" s="106">
        <f>IF('Cello Net IO &amp; CMO MV % of NAV '!A1103=0, "NA", 'Cello Net IO &amp; CMO MV % of NAV '!A1103)</f>
        <v>42317</v>
      </c>
      <c r="C1190" s="102">
        <f>VLOOKUP(B1190, 'IOS OAS &amp; Universe Refi'!$L:$N, 3, 0)</f>
        <v>79.424499999999995</v>
      </c>
      <c r="D1190" s="111">
        <f>VLOOKUP(B1190, 'Cello Net IO &amp; CMO MV % of NAV '!$A:$B, 2, 0)</f>
        <v>22.870334</v>
      </c>
    </row>
    <row r="1191" spans="2:4" x14ac:dyDescent="0.25">
      <c r="B1191" s="106">
        <f>IF('Cello Net IO &amp; CMO MV % of NAV '!A1104=0, "NA", 'Cello Net IO &amp; CMO MV % of NAV '!A1104)</f>
        <v>42318</v>
      </c>
      <c r="C1191" s="102">
        <f>VLOOKUP(B1191, 'IOS OAS &amp; Universe Refi'!$L:$N, 3, 0)</f>
        <v>99.684997999999993</v>
      </c>
      <c r="D1191" s="111">
        <f>VLOOKUP(B1191, 'Cello Net IO &amp; CMO MV % of NAV '!$A:$B, 2, 0)</f>
        <v>22.770600999999999</v>
      </c>
    </row>
    <row r="1192" spans="2:4" x14ac:dyDescent="0.25">
      <c r="B1192" s="106">
        <f>IF('Cello Net IO &amp; CMO MV % of NAV '!A1105=0, "NA", 'Cello Net IO &amp; CMO MV % of NAV '!A1105)</f>
        <v>42320</v>
      </c>
      <c r="C1192" s="102">
        <f>VLOOKUP(B1192, 'IOS OAS &amp; Universe Refi'!$L:$N, 3, 0)</f>
        <v>91.113097999999994</v>
      </c>
      <c r="D1192" s="111">
        <f>VLOOKUP(B1192, 'Cello Net IO &amp; CMO MV % of NAV '!$A:$B, 2, 0)</f>
        <v>22.558617000000002</v>
      </c>
    </row>
    <row r="1193" spans="2:4" x14ac:dyDescent="0.25">
      <c r="B1193" s="106">
        <f>IF('Cello Net IO &amp; CMO MV % of NAV '!A1106=0, "NA", 'Cello Net IO &amp; CMO MV % of NAV '!A1106)</f>
        <v>42321</v>
      </c>
      <c r="C1193" s="102">
        <f>VLOOKUP(B1193, 'IOS OAS &amp; Universe Refi'!$L:$N, 3, 0)</f>
        <v>87.482902999999993</v>
      </c>
      <c r="D1193" s="111">
        <f>VLOOKUP(B1193, 'Cello Net IO &amp; CMO MV % of NAV '!$A:$B, 2, 0)</f>
        <v>22.602256000000001</v>
      </c>
    </row>
    <row r="1194" spans="2:4" x14ac:dyDescent="0.25">
      <c r="B1194" s="106">
        <f>IF('Cello Net IO &amp; CMO MV % of NAV '!A1107=0, "NA", 'Cello Net IO &amp; CMO MV % of NAV '!A1107)</f>
        <v>42324</v>
      </c>
      <c r="C1194" s="102">
        <f>VLOOKUP(B1194, 'IOS OAS &amp; Universe Refi'!$L:$N, 3, 0)</f>
        <v>90.169098000000005</v>
      </c>
      <c r="D1194" s="111">
        <f>VLOOKUP(B1194, 'Cello Net IO &amp; CMO MV % of NAV '!$A:$B, 2, 0)</f>
        <v>22.481383999999998</v>
      </c>
    </row>
    <row r="1195" spans="2:4" x14ac:dyDescent="0.25">
      <c r="B1195" s="106">
        <f>IF('Cello Net IO &amp; CMO MV % of NAV '!A1108=0, "NA", 'Cello Net IO &amp; CMO MV % of NAV '!A1108)</f>
        <v>42325</v>
      </c>
      <c r="C1195" s="102">
        <f>VLOOKUP(B1195, 'IOS OAS &amp; Universe Refi'!$L:$N, 3, 0)</f>
        <v>88.009804000000003</v>
      </c>
      <c r="D1195" s="111">
        <f>VLOOKUP(B1195, 'Cello Net IO &amp; CMO MV % of NAV '!$A:$B, 2, 0)</f>
        <v>22.508628000000002</v>
      </c>
    </row>
    <row r="1196" spans="2:4" x14ac:dyDescent="0.25">
      <c r="B1196" s="106">
        <f>IF('Cello Net IO &amp; CMO MV % of NAV '!A1109=0, "NA", 'Cello Net IO &amp; CMO MV % of NAV '!A1109)</f>
        <v>42326</v>
      </c>
      <c r="C1196" s="102">
        <f>VLOOKUP(B1196, 'IOS OAS &amp; Universe Refi'!$L:$N, 3, 0)</f>
        <v>80.545303000000004</v>
      </c>
      <c r="D1196" s="111">
        <f>VLOOKUP(B1196, 'Cello Net IO &amp; CMO MV % of NAV '!$A:$B, 2, 0)</f>
        <v>22.501602999999999</v>
      </c>
    </row>
    <row r="1197" spans="2:4" x14ac:dyDescent="0.25">
      <c r="B1197" s="106">
        <f>IF('Cello Net IO &amp; CMO MV % of NAV '!A1110=0, "NA", 'Cello Net IO &amp; CMO MV % of NAV '!A1110)</f>
        <v>42327</v>
      </c>
      <c r="C1197" s="102">
        <f>VLOOKUP(B1197, 'IOS OAS &amp; Universe Refi'!$L:$N, 3, 0)</f>
        <v>80.391502000000003</v>
      </c>
      <c r="D1197" s="111">
        <f>VLOOKUP(B1197, 'Cello Net IO &amp; CMO MV % of NAV '!$A:$B, 2, 0)</f>
        <v>22.532105999999999</v>
      </c>
    </row>
    <row r="1198" spans="2:4" x14ac:dyDescent="0.25">
      <c r="B1198" s="106">
        <f>IF('Cello Net IO &amp; CMO MV % of NAV '!A1111=0, "NA", 'Cello Net IO &amp; CMO MV % of NAV '!A1111)</f>
        <v>42328</v>
      </c>
      <c r="C1198" s="102">
        <f>VLOOKUP(B1198, 'IOS OAS &amp; Universe Refi'!$L:$N, 3, 0)</f>
        <v>69.588500999999994</v>
      </c>
      <c r="D1198" s="111">
        <f>VLOOKUP(B1198, 'Cello Net IO &amp; CMO MV % of NAV '!$A:$B, 2, 0)</f>
        <v>22.527028000000001</v>
      </c>
    </row>
    <row r="1199" spans="2:4" x14ac:dyDescent="0.25">
      <c r="B1199" s="106">
        <f>IF('Cello Net IO &amp; CMO MV % of NAV '!A1112=0, "NA", 'Cello Net IO &amp; CMO MV % of NAV '!A1112)</f>
        <v>42331</v>
      </c>
      <c r="C1199" s="102">
        <f>VLOOKUP(B1199, 'IOS OAS &amp; Universe Refi'!$L:$N, 3, 0)</f>
        <v>62.042000000000002</v>
      </c>
      <c r="D1199" s="111">
        <f>VLOOKUP(B1199, 'Cello Net IO &amp; CMO MV % of NAV '!$A:$B, 2, 0)</f>
        <v>22.332453999999998</v>
      </c>
    </row>
    <row r="1200" spans="2:4" x14ac:dyDescent="0.25">
      <c r="B1200" s="106">
        <f>IF('Cello Net IO &amp; CMO MV % of NAV '!A1113=0, "NA", 'Cello Net IO &amp; CMO MV % of NAV '!A1113)</f>
        <v>42332</v>
      </c>
      <c r="C1200" s="102">
        <f>VLOOKUP(B1200, 'IOS OAS &amp; Universe Refi'!$L:$N, 3, 0)</f>
        <v>67.215401</v>
      </c>
      <c r="D1200" s="111">
        <f>VLOOKUP(B1200, 'Cello Net IO &amp; CMO MV % of NAV '!$A:$B, 2, 0)</f>
        <v>21.903016000000001</v>
      </c>
    </row>
    <row r="1201" spans="2:4" x14ac:dyDescent="0.25">
      <c r="B1201" s="106">
        <f>IF('Cello Net IO &amp; CMO MV % of NAV '!A1114=0, "NA", 'Cello Net IO &amp; CMO MV % of NAV '!A1114)</f>
        <v>42333</v>
      </c>
      <c r="C1201" s="102">
        <f>VLOOKUP(B1201, 'IOS OAS &amp; Universe Refi'!$L:$N, 3, 0)</f>
        <v>61.817298999999998</v>
      </c>
      <c r="D1201" s="111">
        <f>VLOOKUP(B1201, 'Cello Net IO &amp; CMO MV % of NAV '!$A:$B, 2, 0)</f>
        <v>21.880071999999998</v>
      </c>
    </row>
    <row r="1202" spans="2:4" x14ac:dyDescent="0.25">
      <c r="B1202" s="106">
        <f>IF('Cello Net IO &amp; CMO MV % of NAV '!A1115=0, "NA", 'Cello Net IO &amp; CMO MV % of NAV '!A1115)</f>
        <v>42335</v>
      </c>
      <c r="C1202" s="102">
        <f>VLOOKUP(B1202, 'IOS OAS &amp; Universe Refi'!$L:$N, 3, 0)</f>
        <v>58.950600000000001</v>
      </c>
      <c r="D1202" s="111">
        <f>VLOOKUP(B1202, 'Cello Net IO &amp; CMO MV % of NAV '!$A:$B, 2, 0)</f>
        <v>21.752393000000001</v>
      </c>
    </row>
    <row r="1203" spans="2:4" x14ac:dyDescent="0.25">
      <c r="B1203" s="106">
        <f>IF('Cello Net IO &amp; CMO MV % of NAV '!A1116=0, "NA", 'Cello Net IO &amp; CMO MV % of NAV '!A1116)</f>
        <v>42338</v>
      </c>
      <c r="C1203" s="102">
        <f>VLOOKUP(B1203, 'IOS OAS &amp; Universe Refi'!$L:$N, 3, 0)</f>
        <v>54.895099999999999</v>
      </c>
      <c r="D1203" s="111">
        <f>VLOOKUP(B1203, 'Cello Net IO &amp; CMO MV % of NAV '!$A:$B, 2, 0)</f>
        <v>21.699211999999999</v>
      </c>
    </row>
    <row r="1204" spans="2:4" x14ac:dyDescent="0.25">
      <c r="B1204" s="106">
        <f>IF('Cello Net IO &amp; CMO MV % of NAV '!A1117=0, "NA", 'Cello Net IO &amp; CMO MV % of NAV '!A1117)</f>
        <v>42339</v>
      </c>
      <c r="C1204" s="102">
        <f>VLOOKUP(B1204, 'IOS OAS &amp; Universe Refi'!$L:$N, 3, 0)</f>
        <v>55.493000000000002</v>
      </c>
      <c r="D1204" s="111">
        <f>VLOOKUP(B1204, 'Cello Net IO &amp; CMO MV % of NAV '!$A:$B, 2, 0)</f>
        <v>21.541782999999999</v>
      </c>
    </row>
    <row r="1205" spans="2:4" x14ac:dyDescent="0.25">
      <c r="B1205" s="106">
        <f>IF('Cello Net IO &amp; CMO MV % of NAV '!A1118=0, "NA", 'Cello Net IO &amp; CMO MV % of NAV '!A1118)</f>
        <v>42340</v>
      </c>
      <c r="C1205" s="102">
        <f>VLOOKUP(B1205, 'IOS OAS &amp; Universe Refi'!$L:$N, 3, 0)</f>
        <v>47.985298</v>
      </c>
      <c r="D1205" s="111">
        <f>VLOOKUP(B1205, 'Cello Net IO &amp; CMO MV % of NAV '!$A:$B, 2, 0)</f>
        <v>21.348213999999999</v>
      </c>
    </row>
    <row r="1206" spans="2:4" x14ac:dyDescent="0.25">
      <c r="B1206" s="106">
        <f>IF('Cello Net IO &amp; CMO MV % of NAV '!A1119=0, "NA", 'Cello Net IO &amp; CMO MV % of NAV '!A1119)</f>
        <v>42341</v>
      </c>
      <c r="C1206" s="102">
        <f>VLOOKUP(B1206, 'IOS OAS &amp; Universe Refi'!$L:$N, 3, 0)</f>
        <v>43.203097999999997</v>
      </c>
      <c r="D1206" s="111">
        <f>VLOOKUP(B1206, 'Cello Net IO &amp; CMO MV % of NAV '!$A:$B, 2, 0)</f>
        <v>21.420387999999999</v>
      </c>
    </row>
    <row r="1207" spans="2:4" x14ac:dyDescent="0.25">
      <c r="B1207" s="106">
        <f>IF('Cello Net IO &amp; CMO MV % of NAV '!A1120=0, "NA", 'Cello Net IO &amp; CMO MV % of NAV '!A1120)</f>
        <v>42342</v>
      </c>
      <c r="C1207" s="102">
        <f>VLOOKUP(B1207, 'IOS OAS &amp; Universe Refi'!$L:$N, 3, 0)</f>
        <v>40.6096</v>
      </c>
      <c r="D1207" s="111">
        <f>VLOOKUP(B1207, 'Cello Net IO &amp; CMO MV % of NAV '!$A:$B, 2, 0)</f>
        <v>21.230564000000001</v>
      </c>
    </row>
    <row r="1208" spans="2:4" x14ac:dyDescent="0.25">
      <c r="B1208" s="106">
        <f>IF('Cello Net IO &amp; CMO MV % of NAV '!A1121=0, "NA", 'Cello Net IO &amp; CMO MV % of NAV '!A1121)</f>
        <v>42345</v>
      </c>
      <c r="C1208" s="102">
        <f>VLOOKUP(B1208, 'IOS OAS &amp; Universe Refi'!$L:$N, 3, 0)</f>
        <v>33.585799999999999</v>
      </c>
      <c r="D1208" s="111">
        <f>VLOOKUP(B1208, 'Cello Net IO &amp; CMO MV % of NAV '!$A:$B, 2, 0)</f>
        <v>21.489205999999999</v>
      </c>
    </row>
    <row r="1209" spans="2:4" x14ac:dyDescent="0.25">
      <c r="B1209" s="106">
        <f>IF('Cello Net IO &amp; CMO MV % of NAV '!A1122=0, "NA", 'Cello Net IO &amp; CMO MV % of NAV '!A1122)</f>
        <v>42346</v>
      </c>
      <c r="C1209" s="102">
        <f>VLOOKUP(B1209, 'IOS OAS &amp; Universe Refi'!$L:$N, 3, 0)</f>
        <v>33.116599999999998</v>
      </c>
      <c r="D1209" s="111">
        <f>VLOOKUP(B1209, 'Cello Net IO &amp; CMO MV % of NAV '!$A:$B, 2, 0)</f>
        <v>21.172882000000001</v>
      </c>
    </row>
    <row r="1210" spans="2:4" x14ac:dyDescent="0.25">
      <c r="B1210" s="106">
        <f>IF('Cello Net IO &amp; CMO MV % of NAV '!A1123=0, "NA", 'Cello Net IO &amp; CMO MV % of NAV '!A1123)</f>
        <v>42347</v>
      </c>
      <c r="C1210" s="102">
        <f>VLOOKUP(B1210, 'IOS OAS &amp; Universe Refi'!$L:$N, 3, 0)</f>
        <v>29.989799000000001</v>
      </c>
      <c r="D1210" s="111">
        <f>VLOOKUP(B1210, 'Cello Net IO &amp; CMO MV % of NAV '!$A:$B, 2, 0)</f>
        <v>21.273249</v>
      </c>
    </row>
    <row r="1211" spans="2:4" x14ac:dyDescent="0.25">
      <c r="B1211" s="106">
        <f>IF('Cello Net IO &amp; CMO MV % of NAV '!A1124=0, "NA", 'Cello Net IO &amp; CMO MV % of NAV '!A1124)</f>
        <v>42348</v>
      </c>
      <c r="C1211" s="102">
        <f>VLOOKUP(B1211, 'IOS OAS &amp; Universe Refi'!$L:$N, 3, 0)</f>
        <v>37.681099000000003</v>
      </c>
      <c r="D1211" s="111">
        <f>VLOOKUP(B1211, 'Cello Net IO &amp; CMO MV % of NAV '!$A:$B, 2, 0)</f>
        <v>21.103149999999999</v>
      </c>
    </row>
    <row r="1212" spans="2:4" x14ac:dyDescent="0.25">
      <c r="B1212" s="106">
        <f>IF('Cello Net IO &amp; CMO MV % of NAV '!A1125=0, "NA", 'Cello Net IO &amp; CMO MV % of NAV '!A1125)</f>
        <v>42349</v>
      </c>
      <c r="C1212" s="102">
        <f>VLOOKUP(B1212, 'IOS OAS &amp; Universe Refi'!$L:$N, 3, 0)</f>
        <v>53.887000999999998</v>
      </c>
      <c r="D1212" s="111">
        <f>VLOOKUP(B1212, 'Cello Net IO &amp; CMO MV % of NAV '!$A:$B, 2, 0)</f>
        <v>17.942667</v>
      </c>
    </row>
    <row r="1213" spans="2:4" x14ac:dyDescent="0.25">
      <c r="B1213" s="106">
        <f>IF('Cello Net IO &amp; CMO MV % of NAV '!A1126=0, "NA", 'Cello Net IO &amp; CMO MV % of NAV '!A1126)</f>
        <v>42352</v>
      </c>
      <c r="C1213" s="102">
        <f>VLOOKUP(B1213, 'IOS OAS &amp; Universe Refi'!$L:$N, 3, 0)</f>
        <v>46.580502000000003</v>
      </c>
      <c r="D1213" s="111">
        <f>VLOOKUP(B1213, 'Cello Net IO &amp; CMO MV % of NAV '!$A:$B, 2, 0)</f>
        <v>18.289100999999999</v>
      </c>
    </row>
    <row r="1214" spans="2:4" x14ac:dyDescent="0.25">
      <c r="B1214" s="106">
        <f>IF('Cello Net IO &amp; CMO MV % of NAV '!A1127=0, "NA", 'Cello Net IO &amp; CMO MV % of NAV '!A1127)</f>
        <v>42353</v>
      </c>
      <c r="C1214" s="102">
        <f>VLOOKUP(B1214, 'IOS OAS &amp; Universe Refi'!$L:$N, 3, 0)</f>
        <v>47.284801000000002</v>
      </c>
      <c r="D1214" s="111">
        <f>VLOOKUP(B1214, 'Cello Net IO &amp; CMO MV % of NAV '!$A:$B, 2, 0)</f>
        <v>18.286949</v>
      </c>
    </row>
    <row r="1215" spans="2:4" x14ac:dyDescent="0.25">
      <c r="B1215" s="106">
        <f>IF('Cello Net IO &amp; CMO MV % of NAV '!A1128=0, "NA", 'Cello Net IO &amp; CMO MV % of NAV '!A1128)</f>
        <v>42354</v>
      </c>
      <c r="C1215" s="102">
        <f>VLOOKUP(B1215, 'IOS OAS &amp; Universe Refi'!$L:$N, 3, 0)</f>
        <v>52.166901000000003</v>
      </c>
      <c r="D1215" s="111">
        <f>VLOOKUP(B1215, 'Cello Net IO &amp; CMO MV % of NAV '!$A:$B, 2, 0)</f>
        <v>18.153728999999998</v>
      </c>
    </row>
    <row r="1216" spans="2:4" x14ac:dyDescent="0.25">
      <c r="B1216" s="106">
        <f>IF('Cello Net IO &amp; CMO MV % of NAV '!A1129=0, "NA", 'Cello Net IO &amp; CMO MV % of NAV '!A1129)</f>
        <v>42355</v>
      </c>
      <c r="C1216" s="102">
        <f>VLOOKUP(B1216, 'IOS OAS &amp; Universe Refi'!$L:$N, 3, 0)</f>
        <v>51.793900000000001</v>
      </c>
      <c r="D1216" s="111">
        <f>VLOOKUP(B1216, 'Cello Net IO &amp; CMO MV % of NAV '!$A:$B, 2, 0)</f>
        <v>18.034403999999999</v>
      </c>
    </row>
    <row r="1217" spans="2:4" x14ac:dyDescent="0.25">
      <c r="B1217" s="106">
        <f>IF('Cello Net IO &amp; CMO MV % of NAV '!A1130=0, "NA", 'Cello Net IO &amp; CMO MV % of NAV '!A1130)</f>
        <v>42356</v>
      </c>
      <c r="C1217" s="102">
        <f>VLOOKUP(B1217, 'IOS OAS &amp; Universe Refi'!$L:$N, 3, 0)</f>
        <v>54.888401000000002</v>
      </c>
      <c r="D1217" s="111">
        <f>VLOOKUP(B1217, 'Cello Net IO &amp; CMO MV % of NAV '!$A:$B, 2, 0)</f>
        <v>17.866985</v>
      </c>
    </row>
    <row r="1218" spans="2:4" x14ac:dyDescent="0.25">
      <c r="B1218" s="106">
        <f>IF('Cello Net IO &amp; CMO MV % of NAV '!A1131=0, "NA", 'Cello Net IO &amp; CMO MV % of NAV '!A1131)</f>
        <v>42359</v>
      </c>
      <c r="C1218" s="102">
        <f>VLOOKUP(B1218, 'IOS OAS &amp; Universe Refi'!$L:$N, 3, 0)</f>
        <v>58.032902</v>
      </c>
      <c r="D1218" s="111">
        <f>VLOOKUP(B1218, 'Cello Net IO &amp; CMO MV % of NAV '!$A:$B, 2, 0)</f>
        <v>17.748011999999999</v>
      </c>
    </row>
    <row r="1219" spans="2:4" x14ac:dyDescent="0.25">
      <c r="B1219" s="106">
        <f>IF('Cello Net IO &amp; CMO MV % of NAV '!A1132=0, "NA", 'Cello Net IO &amp; CMO MV % of NAV '!A1132)</f>
        <v>42360</v>
      </c>
      <c r="C1219" s="102">
        <f>VLOOKUP(B1219, 'IOS OAS &amp; Universe Refi'!$L:$N, 3, 0)</f>
        <v>62.460498999999999</v>
      </c>
      <c r="D1219" s="111">
        <f>VLOOKUP(B1219, 'Cello Net IO &amp; CMO MV % of NAV '!$A:$B, 2, 0)</f>
        <v>17.804044000000001</v>
      </c>
    </row>
    <row r="1220" spans="2:4" x14ac:dyDescent="0.25">
      <c r="B1220" s="106">
        <f>IF('Cello Net IO &amp; CMO MV % of NAV '!A1133=0, "NA", 'Cello Net IO &amp; CMO MV % of NAV '!A1133)</f>
        <v>42361</v>
      </c>
      <c r="C1220" s="102">
        <f>VLOOKUP(B1220, 'IOS OAS &amp; Universe Refi'!$L:$N, 3, 0)</f>
        <v>71.828102000000001</v>
      </c>
      <c r="D1220" s="111">
        <f>VLOOKUP(B1220, 'Cello Net IO &amp; CMO MV % of NAV '!$A:$B, 2, 0)</f>
        <v>17.762217</v>
      </c>
    </row>
    <row r="1221" spans="2:4" x14ac:dyDescent="0.25">
      <c r="B1221" s="106">
        <f>IF('Cello Net IO &amp; CMO MV % of NAV '!A1134=0, "NA", 'Cello Net IO &amp; CMO MV % of NAV '!A1134)</f>
        <v>42362</v>
      </c>
      <c r="C1221" s="102">
        <f>VLOOKUP(B1221, 'IOS OAS &amp; Universe Refi'!$L:$N, 3, 0)</f>
        <v>64.733597000000003</v>
      </c>
      <c r="D1221" s="111">
        <f>VLOOKUP(B1221, 'Cello Net IO &amp; CMO MV % of NAV '!$A:$B, 2, 0)</f>
        <v>17.830780000000001</v>
      </c>
    </row>
    <row r="1222" spans="2:4" x14ac:dyDescent="0.25">
      <c r="B1222" s="106">
        <f>IF('Cello Net IO &amp; CMO MV % of NAV '!A1135=0, "NA", 'Cello Net IO &amp; CMO MV % of NAV '!A1135)</f>
        <v>42366</v>
      </c>
      <c r="C1222" s="102">
        <f>VLOOKUP(B1222, 'IOS OAS &amp; Universe Refi'!$L:$N, 3, 0)</f>
        <v>65.139602999999994</v>
      </c>
      <c r="D1222" s="111">
        <f>VLOOKUP(B1222, 'Cello Net IO &amp; CMO MV % of NAV '!$A:$B, 2, 0)</f>
        <v>17.369899</v>
      </c>
    </row>
    <row r="1223" spans="2:4" x14ac:dyDescent="0.25">
      <c r="B1223" s="106">
        <f>IF('Cello Net IO &amp; CMO MV % of NAV '!A1136=0, "NA", 'Cello Net IO &amp; CMO MV % of NAV '!A1136)</f>
        <v>42367</v>
      </c>
      <c r="C1223" s="102">
        <f>VLOOKUP(B1223, 'IOS OAS &amp; Universe Refi'!$L:$N, 3, 0)</f>
        <v>62.847000000000001</v>
      </c>
      <c r="D1223" s="111">
        <f>VLOOKUP(B1223, 'Cello Net IO &amp; CMO MV % of NAV '!$A:$B, 2, 0)</f>
        <v>17.336009000000001</v>
      </c>
    </row>
    <row r="1224" spans="2:4" x14ac:dyDescent="0.25">
      <c r="B1224" s="106">
        <f>IF('Cello Net IO &amp; CMO MV % of NAV '!A1137=0, "NA", 'Cello Net IO &amp; CMO MV % of NAV '!A1137)</f>
        <v>42368</v>
      </c>
      <c r="C1224" s="102">
        <f>VLOOKUP(B1224, 'IOS OAS &amp; Universe Refi'!$L:$N, 3, 0)</f>
        <v>65.155602000000002</v>
      </c>
      <c r="D1224" s="111">
        <f>VLOOKUP(B1224, 'Cello Net IO &amp; CMO MV % of NAV '!$A:$B, 2, 0)</f>
        <v>17.290292000000001</v>
      </c>
    </row>
    <row r="1225" spans="2:4" x14ac:dyDescent="0.25">
      <c r="B1225" s="106">
        <f>IF('Cello Net IO &amp; CMO MV % of NAV '!A1138=0, "NA", 'Cello Net IO &amp; CMO MV % of NAV '!A1138)</f>
        <v>42369</v>
      </c>
      <c r="C1225" s="102">
        <f>VLOOKUP(B1225, 'IOS OAS &amp; Universe Refi'!$L:$N, 3, 0)</f>
        <v>61.520901000000002</v>
      </c>
      <c r="D1225" s="111">
        <f>VLOOKUP(B1225, 'Cello Net IO &amp; CMO MV % of NAV '!$A:$B, 2, 0)</f>
        <v>16.737279000000001</v>
      </c>
    </row>
    <row r="1226" spans="2:4" x14ac:dyDescent="0.25">
      <c r="B1226" s="106">
        <f>IF('Cello Net IO &amp; CMO MV % of NAV '!A1139=0, "NA", 'Cello Net IO &amp; CMO MV % of NAV '!A1139)</f>
        <v>42373</v>
      </c>
      <c r="C1226" s="102">
        <f>VLOOKUP(B1226, 'IOS OAS &amp; Universe Refi'!$L:$N, 3, 0)</f>
        <v>70.119399999999999</v>
      </c>
      <c r="D1226" s="111">
        <f>VLOOKUP(B1226, 'Cello Net IO &amp; CMO MV % of NAV '!$A:$B, 2, 0)</f>
        <v>20.575778</v>
      </c>
    </row>
    <row r="1227" spans="2:4" x14ac:dyDescent="0.25">
      <c r="B1227" s="106">
        <f>IF('Cello Net IO &amp; CMO MV % of NAV '!A1140=0, "NA", 'Cello Net IO &amp; CMO MV % of NAV '!A1140)</f>
        <v>42374</v>
      </c>
      <c r="C1227" s="102">
        <f>VLOOKUP(B1227, 'IOS OAS &amp; Universe Refi'!$L:$N, 3, 0)</f>
        <v>71.838500999999994</v>
      </c>
      <c r="D1227" s="111">
        <f>VLOOKUP(B1227, 'Cello Net IO &amp; CMO MV % of NAV '!$A:$B, 2, 0)</f>
        <v>22.765706000000002</v>
      </c>
    </row>
    <row r="1228" spans="2:4" x14ac:dyDescent="0.25">
      <c r="B1228" s="106">
        <f>IF('Cello Net IO &amp; CMO MV % of NAV '!A1141=0, "NA", 'Cello Net IO &amp; CMO MV % of NAV '!A1141)</f>
        <v>42375</v>
      </c>
      <c r="C1228" s="102">
        <f>VLOOKUP(B1228, 'IOS OAS &amp; Universe Refi'!$L:$N, 3, 0)</f>
        <v>79.472603000000007</v>
      </c>
      <c r="D1228" s="111">
        <f>VLOOKUP(B1228, 'Cello Net IO &amp; CMO MV % of NAV '!$A:$B, 2, 0)</f>
        <v>22.722421000000001</v>
      </c>
    </row>
    <row r="1229" spans="2:4" x14ac:dyDescent="0.25">
      <c r="B1229" s="106">
        <f>IF('Cello Net IO &amp; CMO MV % of NAV '!A1142=0, "NA", 'Cello Net IO &amp; CMO MV % of NAV '!A1142)</f>
        <v>42376</v>
      </c>
      <c r="C1229" s="102">
        <f>VLOOKUP(B1229, 'IOS OAS &amp; Universe Refi'!$L:$N, 3, 0)</f>
        <v>84.571999000000005</v>
      </c>
      <c r="D1229" s="111">
        <f>VLOOKUP(B1229, 'Cello Net IO &amp; CMO MV % of NAV '!$A:$B, 2, 0)</f>
        <v>26.978100999999999</v>
      </c>
    </row>
    <row r="1230" spans="2:4" x14ac:dyDescent="0.25">
      <c r="B1230" s="106">
        <f>IF('Cello Net IO &amp; CMO MV % of NAV '!A1143=0, "NA", 'Cello Net IO &amp; CMO MV % of NAV '!A1143)</f>
        <v>42377</v>
      </c>
      <c r="C1230" s="102">
        <f>VLOOKUP(B1230, 'IOS OAS &amp; Universe Refi'!$L:$N, 3, 0)</f>
        <v>92.742797999999993</v>
      </c>
      <c r="D1230" s="111">
        <f>VLOOKUP(B1230, 'Cello Net IO &amp; CMO MV % of NAV '!$A:$B, 2, 0)</f>
        <v>27.216094999999999</v>
      </c>
    </row>
    <row r="1231" spans="2:4" x14ac:dyDescent="0.25">
      <c r="B1231" s="106">
        <f>IF('Cello Net IO &amp; CMO MV % of NAV '!A1144=0, "NA", 'Cello Net IO &amp; CMO MV % of NAV '!A1144)</f>
        <v>42380</v>
      </c>
      <c r="C1231" s="102">
        <f>VLOOKUP(B1231, 'IOS OAS &amp; Universe Refi'!$L:$N, 3, 0)</f>
        <v>95.882401000000002</v>
      </c>
      <c r="D1231" s="111">
        <f>VLOOKUP(B1231, 'Cello Net IO &amp; CMO MV % of NAV '!$A:$B, 2, 0)</f>
        <v>28.170476000000001</v>
      </c>
    </row>
    <row r="1232" spans="2:4" x14ac:dyDescent="0.25">
      <c r="B1232" s="106">
        <f>IF('Cello Net IO &amp; CMO MV % of NAV '!A1145=0, "NA", 'Cello Net IO &amp; CMO MV % of NAV '!A1145)</f>
        <v>42381</v>
      </c>
      <c r="C1232" s="102">
        <f>VLOOKUP(B1232, 'IOS OAS &amp; Universe Refi'!$L:$N, 3, 0)</f>
        <v>95.195899999999995</v>
      </c>
      <c r="D1232" s="111">
        <f>VLOOKUP(B1232, 'Cello Net IO &amp; CMO MV % of NAV '!$A:$B, 2, 0)</f>
        <v>29.061824000000001</v>
      </c>
    </row>
    <row r="1233" spans="2:4" x14ac:dyDescent="0.25">
      <c r="B1233" s="106">
        <f>IF('Cello Net IO &amp; CMO MV % of NAV '!A1146=0, "NA", 'Cello Net IO &amp; CMO MV % of NAV '!A1146)</f>
        <v>42382</v>
      </c>
      <c r="C1233" s="102">
        <f>VLOOKUP(B1233, 'IOS OAS &amp; Universe Refi'!$L:$N, 3, 0)</f>
        <v>98.239699999999999</v>
      </c>
      <c r="D1233" s="111">
        <f>VLOOKUP(B1233, 'Cello Net IO &amp; CMO MV % of NAV '!$A:$B, 2, 0)</f>
        <v>29.136527000000001</v>
      </c>
    </row>
    <row r="1234" spans="2:4" x14ac:dyDescent="0.25">
      <c r="B1234" s="106">
        <f>IF('Cello Net IO &amp; CMO MV % of NAV '!A1147=0, "NA", 'Cello Net IO &amp; CMO MV % of NAV '!A1147)</f>
        <v>42383</v>
      </c>
      <c r="C1234" s="102">
        <f>VLOOKUP(B1234, 'IOS OAS &amp; Universe Refi'!$L:$N, 3, 0)</f>
        <v>112.55789900000001</v>
      </c>
      <c r="D1234" s="111">
        <f>VLOOKUP(B1234, 'Cello Net IO &amp; CMO MV % of NAV '!$A:$B, 2, 0)</f>
        <v>29.095963000000001</v>
      </c>
    </row>
    <row r="1235" spans="2:4" x14ac:dyDescent="0.25">
      <c r="B1235" s="106">
        <f>IF('Cello Net IO &amp; CMO MV % of NAV '!A1148=0, "NA", 'Cello Net IO &amp; CMO MV % of NAV '!A1148)</f>
        <v>42384</v>
      </c>
      <c r="C1235" s="102">
        <f>VLOOKUP(B1235, 'IOS OAS &amp; Universe Refi'!$L:$N, 3, 0)</f>
        <v>117.712898</v>
      </c>
      <c r="D1235" s="111">
        <f>VLOOKUP(B1235, 'Cello Net IO &amp; CMO MV % of NAV '!$A:$B, 2, 0)</f>
        <v>29.164372</v>
      </c>
    </row>
    <row r="1236" spans="2:4" x14ac:dyDescent="0.25">
      <c r="B1236" s="106">
        <f>IF('Cello Net IO &amp; CMO MV % of NAV '!A1149=0, "NA", 'Cello Net IO &amp; CMO MV % of NAV '!A1149)</f>
        <v>42388</v>
      </c>
      <c r="C1236" s="102">
        <f>VLOOKUP(B1236, 'IOS OAS &amp; Universe Refi'!$L:$N, 3, 0)</f>
        <v>111.930099</v>
      </c>
      <c r="D1236" s="111">
        <f>VLOOKUP(B1236, 'Cello Net IO &amp; CMO MV % of NAV '!$A:$B, 2, 0)</f>
        <v>29.28482</v>
      </c>
    </row>
    <row r="1237" spans="2:4" x14ac:dyDescent="0.25">
      <c r="B1237" s="106">
        <f>IF('Cello Net IO &amp; CMO MV % of NAV '!A1150=0, "NA", 'Cello Net IO &amp; CMO MV % of NAV '!A1150)</f>
        <v>42389</v>
      </c>
      <c r="C1237" s="102">
        <f>VLOOKUP(B1237, 'IOS OAS &amp; Universe Refi'!$L:$N, 3, 0)</f>
        <v>116.53040300000001</v>
      </c>
      <c r="D1237" s="111">
        <f>VLOOKUP(B1237, 'Cello Net IO &amp; CMO MV % of NAV '!$A:$B, 2, 0)</f>
        <v>29.106695999999999</v>
      </c>
    </row>
    <row r="1238" spans="2:4" x14ac:dyDescent="0.25">
      <c r="B1238" s="106">
        <f>IF('Cello Net IO &amp; CMO MV % of NAV '!A1151=0, "NA", 'Cello Net IO &amp; CMO MV % of NAV '!A1151)</f>
        <v>42390</v>
      </c>
      <c r="C1238" s="102">
        <f>VLOOKUP(B1238, 'IOS OAS &amp; Universe Refi'!$L:$N, 3, 0)</f>
        <v>121.905602</v>
      </c>
      <c r="D1238" s="111">
        <f>VLOOKUP(B1238, 'Cello Net IO &amp; CMO MV % of NAV '!$A:$B, 2, 0)</f>
        <v>29.062633000000002</v>
      </c>
    </row>
    <row r="1239" spans="2:4" x14ac:dyDescent="0.25">
      <c r="B1239" s="106">
        <f>IF('Cello Net IO &amp; CMO MV % of NAV '!A1152=0, "NA", 'Cello Net IO &amp; CMO MV % of NAV '!A1152)</f>
        <v>42391</v>
      </c>
      <c r="C1239" s="102">
        <f>VLOOKUP(B1239, 'IOS OAS &amp; Universe Refi'!$L:$N, 3, 0)</f>
        <v>106.214798</v>
      </c>
      <c r="D1239" s="111">
        <f>VLOOKUP(B1239, 'Cello Net IO &amp; CMO MV % of NAV '!$A:$B, 2, 0)</f>
        <v>29.047799999999999</v>
      </c>
    </row>
    <row r="1240" spans="2:4" x14ac:dyDescent="0.25">
      <c r="B1240" s="106">
        <f>IF('Cello Net IO &amp; CMO MV % of NAV '!A1153=0, "NA", 'Cello Net IO &amp; CMO MV % of NAV '!A1153)</f>
        <v>42394</v>
      </c>
      <c r="C1240" s="102">
        <f>VLOOKUP(B1240, 'IOS OAS &amp; Universe Refi'!$L:$N, 3, 0)</f>
        <v>106.173897</v>
      </c>
      <c r="D1240" s="111">
        <f>VLOOKUP(B1240, 'Cello Net IO &amp; CMO MV % of NAV '!$A:$B, 2, 0)</f>
        <v>28.918970000000002</v>
      </c>
    </row>
    <row r="1241" spans="2:4" x14ac:dyDescent="0.25">
      <c r="B1241" s="106">
        <f>IF('Cello Net IO &amp; CMO MV % of NAV '!A1154=0, "NA", 'Cello Net IO &amp; CMO MV % of NAV '!A1154)</f>
        <v>42395</v>
      </c>
      <c r="C1241" s="102">
        <f>VLOOKUP(B1241, 'IOS OAS &amp; Universe Refi'!$L:$N, 3, 0)</f>
        <v>101.172997</v>
      </c>
      <c r="D1241" s="111">
        <f>VLOOKUP(B1241, 'Cello Net IO &amp; CMO MV % of NAV '!$A:$B, 2, 0)</f>
        <v>30.727564000000001</v>
      </c>
    </row>
    <row r="1242" spans="2:4" x14ac:dyDescent="0.25">
      <c r="B1242" s="106">
        <f>IF('Cello Net IO &amp; CMO MV % of NAV '!A1155=0, "NA", 'Cello Net IO &amp; CMO MV % of NAV '!A1155)</f>
        <v>42396</v>
      </c>
      <c r="C1242" s="102">
        <f>VLOOKUP(B1242, 'IOS OAS &amp; Universe Refi'!$L:$N, 3, 0)</f>
        <v>105.427696</v>
      </c>
      <c r="D1242" s="111">
        <f>VLOOKUP(B1242, 'Cello Net IO &amp; CMO MV % of NAV '!$A:$B, 2, 0)</f>
        <v>30.645565000000001</v>
      </c>
    </row>
    <row r="1243" spans="2:4" x14ac:dyDescent="0.25">
      <c r="B1243" s="106">
        <f>IF('Cello Net IO &amp; CMO MV % of NAV '!A1156=0, "NA", 'Cello Net IO &amp; CMO MV % of NAV '!A1156)</f>
        <v>42397</v>
      </c>
      <c r="C1243" s="102">
        <f>VLOOKUP(B1243, 'IOS OAS &amp; Universe Refi'!$L:$N, 3, 0)</f>
        <v>106.987801</v>
      </c>
      <c r="D1243" s="111">
        <f>VLOOKUP(B1243, 'Cello Net IO &amp; CMO MV % of NAV '!$A:$B, 2, 0)</f>
        <v>30.392395</v>
      </c>
    </row>
    <row r="1244" spans="2:4" x14ac:dyDescent="0.25">
      <c r="B1244" s="106">
        <f>IF('Cello Net IO &amp; CMO MV % of NAV '!A1157=0, "NA", 'Cello Net IO &amp; CMO MV % of NAV '!A1157)</f>
        <v>42398</v>
      </c>
      <c r="C1244" s="102">
        <f>VLOOKUP(B1244, 'IOS OAS &amp; Universe Refi'!$L:$N, 3, 0)</f>
        <v>99.289199999999994</v>
      </c>
      <c r="D1244" s="111">
        <f>VLOOKUP(B1244, 'Cello Net IO &amp; CMO MV % of NAV '!$A:$B, 2, 0)</f>
        <v>29.956776999999999</v>
      </c>
    </row>
    <row r="1245" spans="2:4" x14ac:dyDescent="0.25">
      <c r="B1245" s="106">
        <f>IF('Cello Net IO &amp; CMO MV % of NAV '!A1158=0, "NA", 'Cello Net IO &amp; CMO MV % of NAV '!A1158)</f>
        <v>42401</v>
      </c>
      <c r="C1245" s="52">
        <f>VLOOKUP(B1245, 'IOS OAS &amp; Universe Refi'!$L:$N, 3, 0)</f>
        <v>103.93650100000001</v>
      </c>
      <c r="D1245" s="111">
        <f>VLOOKUP(B1245, 'Cello Net IO &amp; CMO MV % of NAV '!$A:$B, 2, 0)</f>
        <v>30.639824000000001</v>
      </c>
    </row>
    <row r="1246" spans="2:4" x14ac:dyDescent="0.25">
      <c r="B1246" s="106">
        <f>IF('Cello Net IO &amp; CMO MV % of NAV '!A1159=0, "NA", 'Cello Net IO &amp; CMO MV % of NAV '!A1159)</f>
        <v>42402</v>
      </c>
      <c r="C1246" s="52">
        <f>VLOOKUP(B1246, 'IOS OAS &amp; Universe Refi'!$L:$N, 3, 0)</f>
        <v>102.911903</v>
      </c>
      <c r="D1246" s="111">
        <f>VLOOKUP(B1246, 'Cello Net IO &amp; CMO MV % of NAV '!$A:$B, 2, 0)</f>
        <v>30.269528999999999</v>
      </c>
    </row>
    <row r="1247" spans="2:4" x14ac:dyDescent="0.25">
      <c r="B1247" s="106">
        <f>IF('Cello Net IO &amp; CMO MV % of NAV '!A1160=0, "NA", 'Cello Net IO &amp; CMO MV % of NAV '!A1160)</f>
        <v>42403</v>
      </c>
      <c r="C1247" s="52">
        <f>VLOOKUP(B1247, 'IOS OAS &amp; Universe Refi'!$L:$N, 3, 0)</f>
        <v>100.86799600000001</v>
      </c>
      <c r="D1247" s="111">
        <f>VLOOKUP(B1247, 'Cello Net IO &amp; CMO MV % of NAV '!$A:$B, 2, 0)</f>
        <v>30.501805000000001</v>
      </c>
    </row>
    <row r="1248" spans="2:4" x14ac:dyDescent="0.25">
      <c r="B1248" s="106">
        <f>IF('Cello Net IO &amp; CMO MV % of NAV '!A1161=0, "NA", 'Cello Net IO &amp; CMO MV % of NAV '!A1161)</f>
        <v>42404</v>
      </c>
      <c r="C1248" s="52">
        <f>VLOOKUP(B1248, 'IOS OAS &amp; Universe Refi'!$L:$N, 3, 0)</f>
        <v>103.809303</v>
      </c>
      <c r="D1248" s="111">
        <f>VLOOKUP(B1248, 'Cello Net IO &amp; CMO MV % of NAV '!$A:$B, 2, 0)</f>
        <v>29.576568000000002</v>
      </c>
    </row>
    <row r="1249" spans="2:4" x14ac:dyDescent="0.25">
      <c r="B1249" s="106">
        <f>IF('Cello Net IO &amp; CMO MV % of NAV '!A1162=0, "NA", 'Cello Net IO &amp; CMO MV % of NAV '!A1162)</f>
        <v>42405</v>
      </c>
      <c r="C1249" s="52">
        <f>VLOOKUP(B1249, 'IOS OAS &amp; Universe Refi'!$L:$N, 3, 0)</f>
        <v>100.627701</v>
      </c>
      <c r="D1249" s="111">
        <f>VLOOKUP(B1249, 'Cello Net IO &amp; CMO MV % of NAV '!$A:$B, 2, 0)</f>
        <v>29.596471000000001</v>
      </c>
    </row>
    <row r="1250" spans="2:4" x14ac:dyDescent="0.25">
      <c r="B1250" s="106">
        <f>IF('Cello Net IO &amp; CMO MV % of NAV '!A1163=0, "NA", 'Cello Net IO &amp; CMO MV % of NAV '!A1163)</f>
        <v>42408</v>
      </c>
      <c r="C1250" s="52">
        <f>VLOOKUP(B1250, 'IOS OAS &amp; Universe Refi'!$L:$N, 3, 0)</f>
        <v>83.695396000000002</v>
      </c>
      <c r="D1250" s="111">
        <f>VLOOKUP(B1250, 'Cello Net IO &amp; CMO MV % of NAV '!$A:$B, 2, 0)</f>
        <v>28.993186999999999</v>
      </c>
    </row>
    <row r="1251" spans="2:4" x14ac:dyDescent="0.25">
      <c r="B1251" s="106">
        <f>IF('Cello Net IO &amp; CMO MV % of NAV '!A1164=0, "NA", 'Cello Net IO &amp; CMO MV % of NAV '!A1164)</f>
        <v>42409</v>
      </c>
      <c r="C1251" s="52">
        <f>VLOOKUP(B1251, 'IOS OAS &amp; Universe Refi'!$L:$N, 3, 0)</f>
        <v>80.942902000000004</v>
      </c>
      <c r="D1251" s="111">
        <f>VLOOKUP(B1251, 'Cello Net IO &amp; CMO MV % of NAV '!$A:$B, 2, 0)</f>
        <v>28.677022000000001</v>
      </c>
    </row>
    <row r="1252" spans="2:4" x14ac:dyDescent="0.25">
      <c r="B1252" s="106">
        <f>IF('Cello Net IO &amp; CMO MV % of NAV '!A1165=0, "NA", 'Cello Net IO &amp; CMO MV % of NAV '!A1165)</f>
        <v>42410</v>
      </c>
      <c r="C1252" s="52">
        <f>VLOOKUP(B1252, 'IOS OAS &amp; Universe Refi'!$L:$N, 3, 0)</f>
        <v>87.731399999999994</v>
      </c>
      <c r="D1252" s="111">
        <f>VLOOKUP(B1252, 'Cello Net IO &amp; CMO MV % of NAV '!$A:$B, 2, 0)</f>
        <v>30.508289999999999</v>
      </c>
    </row>
    <row r="1253" spans="2:4" x14ac:dyDescent="0.25">
      <c r="B1253" s="106">
        <f>IF('Cello Net IO &amp; CMO MV % of NAV '!A1166=0, "NA", 'Cello Net IO &amp; CMO MV % of NAV '!A1166)</f>
        <v>42411</v>
      </c>
      <c r="C1253" s="52">
        <f>VLOOKUP(B1253, 'IOS OAS &amp; Universe Refi'!$L:$N, 3, 0)</f>
        <v>76.545997999999997</v>
      </c>
      <c r="D1253" s="111">
        <f>VLOOKUP(B1253, 'Cello Net IO &amp; CMO MV % of NAV '!$A:$B, 2, 0)</f>
        <v>28.671766000000002</v>
      </c>
    </row>
    <row r="1254" spans="2:4" x14ac:dyDescent="0.25">
      <c r="B1254" s="106">
        <f>IF('Cello Net IO &amp; CMO MV % of NAV '!A1167=0, "NA", 'Cello Net IO &amp; CMO MV % of NAV '!A1167)</f>
        <v>42412</v>
      </c>
      <c r="C1254" s="52">
        <f>VLOOKUP(B1254, 'IOS OAS &amp; Universe Refi'!$L:$N, 3, 0)</f>
        <v>85.475898999999998</v>
      </c>
      <c r="D1254" s="111">
        <f>VLOOKUP(B1254, 'Cello Net IO &amp; CMO MV % of NAV '!$A:$B, 2, 0)</f>
        <v>30.649992999999998</v>
      </c>
    </row>
    <row r="1255" spans="2:4" x14ac:dyDescent="0.25">
      <c r="B1255" s="106">
        <f>IF('Cello Net IO &amp; CMO MV % of NAV '!A1168=0, "NA", 'Cello Net IO &amp; CMO MV % of NAV '!A1168)</f>
        <v>42416</v>
      </c>
      <c r="C1255" s="52">
        <f>VLOOKUP(B1255, 'IOS OAS &amp; Universe Refi'!$L:$N, 3, 0)</f>
        <v>92.657996999999995</v>
      </c>
      <c r="D1255" s="111">
        <f>VLOOKUP(B1255, 'Cello Net IO &amp; CMO MV % of NAV '!$A:$B, 2, 0)</f>
        <v>30.456911999999999</v>
      </c>
    </row>
    <row r="1256" spans="2:4" x14ac:dyDescent="0.25">
      <c r="B1256" s="106">
        <f>IF('Cello Net IO &amp; CMO MV % of NAV '!A1169=0, "NA", 'Cello Net IO &amp; CMO MV % of NAV '!A1169)</f>
        <v>42417</v>
      </c>
      <c r="C1256" s="52">
        <f>VLOOKUP(B1256, 'IOS OAS &amp; Universe Refi'!$L:$N, 3, 0)</f>
        <v>105.87449599999999</v>
      </c>
      <c r="D1256" s="111">
        <f>VLOOKUP(B1256, 'Cello Net IO &amp; CMO MV % of NAV '!$A:$B, 2, 0)</f>
        <v>31.564978</v>
      </c>
    </row>
    <row r="1257" spans="2:4" x14ac:dyDescent="0.25">
      <c r="B1257" s="106">
        <f>IF('Cello Net IO &amp; CMO MV % of NAV '!A1170=0, "NA", 'Cello Net IO &amp; CMO MV % of NAV '!A1170)</f>
        <v>42418</v>
      </c>
      <c r="C1257" s="52">
        <f>VLOOKUP(B1257, 'IOS OAS &amp; Universe Refi'!$L:$N, 3, 0)</f>
        <v>103.461304</v>
      </c>
      <c r="D1257" s="111">
        <f>VLOOKUP(B1257, 'Cello Net IO &amp; CMO MV % of NAV '!$A:$B, 2, 0)</f>
        <v>30.777837000000002</v>
      </c>
    </row>
    <row r="1258" spans="2:4" x14ac:dyDescent="0.25">
      <c r="B1258" s="106">
        <f>IF('Cello Net IO &amp; CMO MV % of NAV '!A1171=0, "NA", 'Cello Net IO &amp; CMO MV % of NAV '!A1171)</f>
        <v>42419</v>
      </c>
      <c r="C1258" s="52">
        <f>VLOOKUP(B1258, 'IOS OAS &amp; Universe Refi'!$L:$N, 3, 0)</f>
        <v>96.458702000000002</v>
      </c>
      <c r="D1258" s="111">
        <f>VLOOKUP(B1258, 'Cello Net IO &amp; CMO MV % of NAV '!$A:$B, 2, 0)</f>
        <v>31.569201</v>
      </c>
    </row>
    <row r="1259" spans="2:4" x14ac:dyDescent="0.25">
      <c r="B1259" s="106">
        <f>IF('Cello Net IO &amp; CMO MV % of NAV '!A1172=0, "NA", 'Cello Net IO &amp; CMO MV % of NAV '!A1172)</f>
        <v>42422</v>
      </c>
      <c r="C1259" s="52">
        <f>VLOOKUP(B1259, 'IOS OAS &amp; Universe Refi'!$L:$N, 3, 0)</f>
        <v>89.089896999999993</v>
      </c>
      <c r="D1259" s="111">
        <f>VLOOKUP(B1259, 'Cello Net IO &amp; CMO MV % of NAV '!$A:$B, 2, 0)</f>
        <v>32.661752999999997</v>
      </c>
    </row>
    <row r="1260" spans="2:4" x14ac:dyDescent="0.25">
      <c r="B1260" s="106">
        <f>IF('Cello Net IO &amp; CMO MV % of NAV '!A1173=0, "NA", 'Cello Net IO &amp; CMO MV % of NAV '!A1173)</f>
        <v>42423</v>
      </c>
      <c r="C1260" s="52">
        <f>VLOOKUP(B1260, 'IOS OAS &amp; Universe Refi'!$L:$N, 3, 0)</f>
        <v>79.5261</v>
      </c>
      <c r="D1260" s="111">
        <f>VLOOKUP(B1260, 'Cello Net IO &amp; CMO MV % of NAV '!$A:$B, 2, 0)</f>
        <v>32.530372</v>
      </c>
    </row>
    <row r="1261" spans="2:4" x14ac:dyDescent="0.25">
      <c r="B1261" s="106">
        <f>IF('Cello Net IO &amp; CMO MV % of NAV '!A1174=0, "NA", 'Cello Net IO &amp; CMO MV % of NAV '!A1174)</f>
        <v>42424</v>
      </c>
      <c r="C1261" s="52">
        <f>VLOOKUP(B1261, 'IOS OAS &amp; Universe Refi'!$L:$N, 3, 0)</f>
        <v>72.053496999999993</v>
      </c>
      <c r="D1261" s="111">
        <f>VLOOKUP(B1261, 'Cello Net IO &amp; CMO MV % of NAV '!$A:$B, 2, 0)</f>
        <v>32.070630999999999</v>
      </c>
    </row>
    <row r="1262" spans="2:4" x14ac:dyDescent="0.25">
      <c r="B1262" s="106">
        <f>IF('Cello Net IO &amp; CMO MV % of NAV '!A1175=0, "NA", 'Cello Net IO &amp; CMO MV % of NAV '!A1175)</f>
        <v>42425</v>
      </c>
      <c r="C1262" s="52">
        <f>VLOOKUP(B1262, 'IOS OAS &amp; Universe Refi'!$L:$N, 3, 0)</f>
        <v>70.974097999999998</v>
      </c>
      <c r="D1262" s="111">
        <f>VLOOKUP(B1262, 'Cello Net IO &amp; CMO MV % of NAV '!$A:$B, 2, 0)</f>
        <v>32.140717000000002</v>
      </c>
    </row>
    <row r="1263" spans="2:4" x14ac:dyDescent="0.25">
      <c r="B1263" s="106">
        <f>IF('Cello Net IO &amp; CMO MV % of NAV '!A1176=0, "NA", 'Cello Net IO &amp; CMO MV % of NAV '!A1176)</f>
        <v>42426</v>
      </c>
      <c r="C1263" s="52">
        <f>VLOOKUP(B1263, 'IOS OAS &amp; Universe Refi'!$L:$N, 3, 0)</f>
        <v>76.661300999999995</v>
      </c>
      <c r="D1263" s="111">
        <f>VLOOKUP(B1263, 'Cello Net IO &amp; CMO MV % of NAV '!$A:$B, 2, 0)</f>
        <v>32.673960999999998</v>
      </c>
    </row>
    <row r="1264" spans="2:4" x14ac:dyDescent="0.25">
      <c r="B1264" s="106">
        <f>IF('Cello Net IO &amp; CMO MV % of NAV '!A1177=0, "NA", 'Cello Net IO &amp; CMO MV % of NAV '!A1177)</f>
        <v>42429</v>
      </c>
      <c r="C1264" s="52">
        <f>VLOOKUP(B1264, 'IOS OAS &amp; Universe Refi'!$L:$N, 3, 0)</f>
        <v>70.162903</v>
      </c>
      <c r="D1264" s="111">
        <f>VLOOKUP(B1264, 'Cello Net IO &amp; CMO MV % of NAV '!$A:$B, 2, 0)</f>
        <v>31.626138000000001</v>
      </c>
    </row>
    <row r="1265" spans="2:4" x14ac:dyDescent="0.25">
      <c r="B1265" s="106">
        <f>IF('Cello Net IO &amp; CMO MV % of NAV '!A1178=0, "NA", 'Cello Net IO &amp; CMO MV % of NAV '!A1178)</f>
        <v>42430</v>
      </c>
      <c r="C1265" s="52">
        <f>VLOOKUP(B1265, 'IOS OAS &amp; Universe Refi'!$L:$N, 3, 0)</f>
        <v>82.245399000000006</v>
      </c>
      <c r="D1265" s="111">
        <f>VLOOKUP(B1265, 'Cello Net IO &amp; CMO MV % of NAV '!$A:$B, 2, 0)</f>
        <v>33.307001999999997</v>
      </c>
    </row>
    <row r="1266" spans="2:4" x14ac:dyDescent="0.25">
      <c r="B1266" s="106">
        <f>IF('Cello Net IO &amp; CMO MV % of NAV '!A1179=0, "NA", 'Cello Net IO &amp; CMO MV % of NAV '!A1179)</f>
        <v>42431</v>
      </c>
      <c r="C1266" s="52">
        <f>VLOOKUP(B1266, 'IOS OAS &amp; Universe Refi'!$L:$N, 3, 0)</f>
        <v>74.920699999999997</v>
      </c>
      <c r="D1266" s="111">
        <f>VLOOKUP(B1266, 'Cello Net IO &amp; CMO MV % of NAV '!$A:$B, 2, 0)</f>
        <v>33.534528999999999</v>
      </c>
    </row>
    <row r="1267" spans="2:4" x14ac:dyDescent="0.25">
      <c r="B1267" s="106">
        <f>IF('Cello Net IO &amp; CMO MV % of NAV '!A1180=0, "NA", 'Cello Net IO &amp; CMO MV % of NAV '!A1180)</f>
        <v>42432</v>
      </c>
      <c r="C1267" s="52">
        <f>VLOOKUP(B1267, 'IOS OAS &amp; Universe Refi'!$L:$N, 3, 0)</f>
        <v>81.263603000000003</v>
      </c>
      <c r="D1267" s="111">
        <f>VLOOKUP(B1267, 'Cello Net IO &amp; CMO MV % of NAV '!$A:$B, 2, 0)</f>
        <v>33.167672000000003</v>
      </c>
    </row>
    <row r="1268" spans="2:4" x14ac:dyDescent="0.25">
      <c r="B1268" s="106">
        <f>IF('Cello Net IO &amp; CMO MV % of NAV '!A1181=0, "NA", 'Cello Net IO &amp; CMO MV % of NAV '!A1181)</f>
        <v>42433</v>
      </c>
      <c r="C1268" s="52">
        <f>VLOOKUP(B1268, 'IOS OAS &amp; Universe Refi'!$L:$N, 3, 0)</f>
        <v>73.181800999999993</v>
      </c>
      <c r="D1268" s="111">
        <f>VLOOKUP(B1268, 'Cello Net IO &amp; CMO MV % of NAV '!$A:$B, 2, 0)</f>
        <v>33.468167999999999</v>
      </c>
    </row>
    <row r="1269" spans="2:4" x14ac:dyDescent="0.25">
      <c r="B1269" s="106">
        <f>IF('Cello Net IO &amp; CMO MV % of NAV '!A1182=0, "NA", 'Cello Net IO &amp; CMO MV % of NAV '!A1182)</f>
        <v>42436</v>
      </c>
      <c r="C1269" s="52">
        <f>VLOOKUP(B1269, 'IOS OAS &amp; Universe Refi'!$L:$N, 3, 0)</f>
        <v>69.566101000000003</v>
      </c>
      <c r="D1269" s="111">
        <f>VLOOKUP(B1269, 'Cello Net IO &amp; CMO MV % of NAV '!$A:$B, 2, 0)</f>
        <v>33.801538999999998</v>
      </c>
    </row>
    <row r="1270" spans="2:4" x14ac:dyDescent="0.25">
      <c r="B1270" s="106">
        <f>IF('Cello Net IO &amp; CMO MV % of NAV '!A1183=0, "NA", 'Cello Net IO &amp; CMO MV % of NAV '!A1183)</f>
        <v>42437</v>
      </c>
      <c r="C1270" s="52">
        <f>VLOOKUP(B1270, 'IOS OAS &amp; Universe Refi'!$L:$N, 3, 0)</f>
        <v>59.283000999999999</v>
      </c>
      <c r="D1270" s="111">
        <f>VLOOKUP(B1270, 'Cello Net IO &amp; CMO MV % of NAV '!$A:$B, 2, 0)</f>
        <v>33.647737999999997</v>
      </c>
    </row>
    <row r="1271" spans="2:4" x14ac:dyDescent="0.25">
      <c r="B1271" s="106">
        <f>IF('Cello Net IO &amp; CMO MV % of NAV '!A1184=0, "NA", 'Cello Net IO &amp; CMO MV % of NAV '!A1184)</f>
        <v>42438</v>
      </c>
      <c r="C1271" s="52">
        <f>VLOOKUP(B1271, 'IOS OAS &amp; Universe Refi'!$L:$N, 3, 0)</f>
        <v>65.432700999999994</v>
      </c>
      <c r="D1271" s="111">
        <f>VLOOKUP(B1271, 'Cello Net IO &amp; CMO MV % of NAV '!$A:$B, 2, 0)</f>
        <v>34.194692000000003</v>
      </c>
    </row>
    <row r="1272" spans="2:4" x14ac:dyDescent="0.25">
      <c r="B1272" s="106">
        <f>IF('Cello Net IO &amp; CMO MV % of NAV '!A1185=0, "NA", 'Cello Net IO &amp; CMO MV % of NAV '!A1185)</f>
        <v>42439</v>
      </c>
      <c r="C1272" s="52">
        <f>VLOOKUP(B1272, 'IOS OAS &amp; Universe Refi'!$L:$N, 3, 0)</f>
        <v>53.306702000000001</v>
      </c>
      <c r="D1272" s="111">
        <f>VLOOKUP(B1272, 'Cello Net IO &amp; CMO MV % of NAV '!$A:$B, 2, 0)</f>
        <v>34.858708</v>
      </c>
    </row>
    <row r="1273" spans="2:4" x14ac:dyDescent="0.25">
      <c r="B1273" s="106">
        <f>IF('Cello Net IO &amp; CMO MV % of NAV '!A1186=0, "NA", 'Cello Net IO &amp; CMO MV % of NAV '!A1186)</f>
        <v>42440</v>
      </c>
      <c r="C1273" s="52">
        <f>VLOOKUP(B1273, 'IOS OAS &amp; Universe Refi'!$L:$N, 3, 0)</f>
        <v>57.189602000000001</v>
      </c>
      <c r="D1273" s="111">
        <f>VLOOKUP(B1273, 'Cello Net IO &amp; CMO MV % of NAV '!$A:$B, 2, 0)</f>
        <v>35.740020000000001</v>
      </c>
    </row>
    <row r="1274" spans="2:4" x14ac:dyDescent="0.25">
      <c r="B1274" s="106">
        <f>IF('Cello Net IO &amp; CMO MV % of NAV '!A1187=0, "NA", 'Cello Net IO &amp; CMO MV % of NAV '!A1187)</f>
        <v>42443</v>
      </c>
      <c r="C1274" s="52">
        <f>VLOOKUP(B1274, 'IOS OAS &amp; Universe Refi'!$L:$N, 3, 0)</f>
        <v>53.572800000000001</v>
      </c>
      <c r="D1274" s="111">
        <f>VLOOKUP(B1274, 'Cello Net IO &amp; CMO MV % of NAV '!$A:$B, 2, 0)</f>
        <v>35.656329999999997</v>
      </c>
    </row>
    <row r="1275" spans="2:4" x14ac:dyDescent="0.25">
      <c r="B1275" s="106">
        <f>IF('Cello Net IO &amp; CMO MV % of NAV '!A1188=0, "NA", 'Cello Net IO &amp; CMO MV % of NAV '!A1188)</f>
        <v>42444</v>
      </c>
      <c r="C1275" s="52">
        <f>VLOOKUP(B1275, 'IOS OAS &amp; Universe Refi'!$L:$N, 3, 0)</f>
        <v>51.940497999999998</v>
      </c>
      <c r="D1275" s="111">
        <f>VLOOKUP(B1275, 'Cello Net IO &amp; CMO MV % of NAV '!$A:$B, 2, 0)</f>
        <v>35.791285999999999</v>
      </c>
    </row>
    <row r="1276" spans="2:4" x14ac:dyDescent="0.25">
      <c r="B1276" s="106">
        <f>IF('Cello Net IO &amp; CMO MV % of NAV '!A1189=0, "NA", 'Cello Net IO &amp; CMO MV % of NAV '!A1189)</f>
        <v>42445</v>
      </c>
      <c r="C1276" s="52">
        <f>VLOOKUP(B1276, 'IOS OAS &amp; Universe Refi'!$L:$N, 3, 0)</f>
        <v>68.477897999999996</v>
      </c>
      <c r="D1276" s="111">
        <f>VLOOKUP(B1276, 'Cello Net IO &amp; CMO MV % of NAV '!$A:$B, 2, 0)</f>
        <v>35.947682999999998</v>
      </c>
    </row>
    <row r="1277" spans="2:4" x14ac:dyDescent="0.25">
      <c r="B1277" s="106">
        <f>IF('Cello Net IO &amp; CMO MV % of NAV '!A1190=0, "NA", 'Cello Net IO &amp; CMO MV % of NAV '!A1190)</f>
        <v>42446</v>
      </c>
      <c r="C1277" s="52">
        <f>VLOOKUP(B1277, 'IOS OAS &amp; Universe Refi'!$L:$N, 3, 0)</f>
        <v>62.571201000000002</v>
      </c>
      <c r="D1277" s="111">
        <f>VLOOKUP(B1277, 'Cello Net IO &amp; CMO MV % of NAV '!$A:$B, 2, 0)</f>
        <v>35.462770999999996</v>
      </c>
    </row>
    <row r="1278" spans="2:4" x14ac:dyDescent="0.25">
      <c r="B1278" s="106">
        <f>IF('Cello Net IO &amp; CMO MV % of NAV '!A1191=0, "NA", 'Cello Net IO &amp; CMO MV % of NAV '!A1191)</f>
        <v>42447</v>
      </c>
      <c r="C1278" s="52">
        <f>VLOOKUP(B1278, 'IOS OAS &amp; Universe Refi'!$L:$N, 3, 0)</f>
        <v>47.870899000000001</v>
      </c>
      <c r="D1278" s="111">
        <f>VLOOKUP(B1278, 'Cello Net IO &amp; CMO MV % of NAV '!$A:$B, 2, 0)</f>
        <v>35.611942999999997</v>
      </c>
    </row>
    <row r="1279" spans="2:4" x14ac:dyDescent="0.25">
      <c r="B1279" s="106">
        <f>IF('Cello Net IO &amp; CMO MV % of NAV '!A1192=0, "NA", 'Cello Net IO &amp; CMO MV % of NAV '!A1192)</f>
        <v>42450</v>
      </c>
      <c r="C1279" s="52">
        <f>VLOOKUP(B1279, 'IOS OAS &amp; Universe Refi'!$L:$N, 3, 0)</f>
        <v>45.692799000000001</v>
      </c>
      <c r="D1279" s="111">
        <f>VLOOKUP(B1279, 'Cello Net IO &amp; CMO MV % of NAV '!$A:$B, 2, 0)</f>
        <v>35.862730999999997</v>
      </c>
    </row>
    <row r="1280" spans="2:4" x14ac:dyDescent="0.25">
      <c r="B1280" s="106">
        <f>IF('Cello Net IO &amp; CMO MV % of NAV '!A1193=0, "NA", 'Cello Net IO &amp; CMO MV % of NAV '!A1193)</f>
        <v>42451</v>
      </c>
      <c r="C1280" s="52">
        <f>VLOOKUP(B1280, 'IOS OAS &amp; Universe Refi'!$L:$N, 3, 0)</f>
        <v>38.806598999999999</v>
      </c>
      <c r="D1280" s="111">
        <f>VLOOKUP(B1280, 'Cello Net IO &amp; CMO MV % of NAV '!$A:$B, 2, 0)</f>
        <v>36.057746000000002</v>
      </c>
    </row>
    <row r="1281" spans="2:4" x14ac:dyDescent="0.25">
      <c r="B1281" s="106">
        <f>IF('Cello Net IO &amp; CMO MV % of NAV '!A1194=0, "NA", 'Cello Net IO &amp; CMO MV % of NAV '!A1194)</f>
        <v>42452</v>
      </c>
      <c r="C1281" s="52">
        <f>VLOOKUP(B1281, 'IOS OAS &amp; Universe Refi'!$L:$N, 3, 0)</f>
        <v>40.513598999999999</v>
      </c>
      <c r="D1281" s="111">
        <f>VLOOKUP(B1281, 'Cello Net IO &amp; CMO MV % of NAV '!$A:$B, 2, 0)</f>
        <v>35.797440000000002</v>
      </c>
    </row>
    <row r="1282" spans="2:4" x14ac:dyDescent="0.25">
      <c r="B1282" s="106">
        <f>IF('Cello Net IO &amp; CMO MV % of NAV '!A1195=0, "NA", 'Cello Net IO &amp; CMO MV % of NAV '!A1195)</f>
        <v>42453</v>
      </c>
      <c r="C1282" s="52">
        <f>VLOOKUP(B1282, 'IOS OAS &amp; Universe Refi'!$L:$N, 3, 0)</f>
        <v>33.455897999999998</v>
      </c>
      <c r="D1282" s="111">
        <f>VLOOKUP(B1282, 'Cello Net IO &amp; CMO MV % of NAV '!$A:$B, 2, 0)</f>
        <v>35.767620000000001</v>
      </c>
    </row>
    <row r="1283" spans="2:4" x14ac:dyDescent="0.25">
      <c r="B1283" s="106">
        <f>IF('Cello Net IO &amp; CMO MV % of NAV '!A1196=0, "NA", 'Cello Net IO &amp; CMO MV % of NAV '!A1196)</f>
        <v>42457</v>
      </c>
      <c r="C1283" s="52">
        <f>VLOOKUP(B1283, 'IOS OAS &amp; Universe Refi'!$L:$N, 3, 0)</f>
        <v>28.885598999999999</v>
      </c>
      <c r="D1283" s="111">
        <f>VLOOKUP(B1283, 'Cello Net IO &amp; CMO MV % of NAV '!$A:$B, 2, 0)</f>
        <v>37.126050999999997</v>
      </c>
    </row>
    <row r="1284" spans="2:4" x14ac:dyDescent="0.25">
      <c r="B1284" s="106">
        <f>IF('Cello Net IO &amp; CMO MV % of NAV '!A1197=0, "NA", 'Cello Net IO &amp; CMO MV % of NAV '!A1197)</f>
        <v>42458</v>
      </c>
      <c r="C1284" s="52">
        <f>VLOOKUP(B1284, 'IOS OAS &amp; Universe Refi'!$L:$N, 3, 0)</f>
        <v>30.362200000000001</v>
      </c>
      <c r="D1284" s="111">
        <f>VLOOKUP(B1284, 'Cello Net IO &amp; CMO MV % of NAV '!$A:$B, 2, 0)</f>
        <v>36.387788</v>
      </c>
    </row>
    <row r="1285" spans="2:4" x14ac:dyDescent="0.25">
      <c r="B1285" s="106">
        <f>IF('Cello Net IO &amp; CMO MV % of NAV '!A1198=0, "NA", 'Cello Net IO &amp; CMO MV % of NAV '!A1198)</f>
        <v>42459</v>
      </c>
      <c r="C1285" s="52">
        <f>VLOOKUP(B1285, 'IOS OAS &amp; Universe Refi'!$L:$N, 3, 0)</f>
        <v>44.502200999999999</v>
      </c>
      <c r="D1285" s="111">
        <f>VLOOKUP(B1285, 'Cello Net IO &amp; CMO MV % of NAV '!$A:$B, 2, 0)</f>
        <v>36.902979000000002</v>
      </c>
    </row>
    <row r="1286" spans="2:4" x14ac:dyDescent="0.25">
      <c r="B1286" s="106">
        <f>IF('Cello Net IO &amp; CMO MV % of NAV '!A1199=0, "NA", 'Cello Net IO &amp; CMO MV % of NAV '!A1199)</f>
        <v>42460</v>
      </c>
      <c r="C1286" s="52">
        <f>VLOOKUP(B1286, 'IOS OAS &amp; Universe Refi'!$L:$N, 3, 0)</f>
        <v>46.317402000000001</v>
      </c>
      <c r="D1286" s="111">
        <f>VLOOKUP(B1286, 'Cello Net IO &amp; CMO MV % of NAV '!$A:$B, 2, 0)</f>
        <v>35.705452999999999</v>
      </c>
    </row>
    <row r="1287" spans="2:4" x14ac:dyDescent="0.25">
      <c r="B1287" s="106">
        <f>IF('Cello Net IO &amp; CMO MV % of NAV '!A1200=0, "NA", 'Cello Net IO &amp; CMO MV % of NAV '!A1200)</f>
        <v>42461</v>
      </c>
      <c r="C1287" s="52">
        <f>VLOOKUP(B1287, 'IOS OAS &amp; Universe Refi'!$L:$N, 3, 0)</f>
        <v>41.629002</v>
      </c>
      <c r="D1287" s="111">
        <f>VLOOKUP(B1287, 'Cello Net IO &amp; CMO MV % of NAV '!$A:$B, 2, 0)</f>
        <v>35.854464</v>
      </c>
    </row>
    <row r="1288" spans="2:4" x14ac:dyDescent="0.25">
      <c r="B1288" s="106">
        <f>IF('Cello Net IO &amp; CMO MV % of NAV '!A1201=0, "NA", 'Cello Net IO &amp; CMO MV % of NAV '!A1201)</f>
        <v>42464</v>
      </c>
      <c r="C1288" s="52">
        <f>VLOOKUP(B1288, 'IOS OAS &amp; Universe Refi'!$L:$N, 3, 0)</f>
        <v>38.134498999999998</v>
      </c>
      <c r="D1288" s="111">
        <f>VLOOKUP(B1288, 'Cello Net IO &amp; CMO MV % of NAV '!$A:$B, 2, 0)</f>
        <v>35.933183</v>
      </c>
    </row>
    <row r="1289" spans="2:4" x14ac:dyDescent="0.25">
      <c r="B1289" s="106">
        <f>IF('Cello Net IO &amp; CMO MV % of NAV '!A1202=0, "NA", 'Cello Net IO &amp; CMO MV % of NAV '!A1202)</f>
        <v>42465</v>
      </c>
      <c r="C1289" s="52">
        <f>VLOOKUP(B1289, 'IOS OAS &amp; Universe Refi'!$L:$N, 3, 0)</f>
        <v>29.584499000000001</v>
      </c>
      <c r="D1289" s="111">
        <f>VLOOKUP(B1289, 'Cello Net IO &amp; CMO MV % of NAV '!$A:$B, 2, 0)</f>
        <v>35.719914000000003</v>
      </c>
    </row>
    <row r="1290" spans="2:4" x14ac:dyDescent="0.25">
      <c r="B1290" s="106">
        <f>IF('Cello Net IO &amp; CMO MV % of NAV '!A1203=0, "NA", 'Cello Net IO &amp; CMO MV % of NAV '!A1203)</f>
        <v>42466</v>
      </c>
      <c r="C1290" s="52">
        <f>VLOOKUP(B1290, 'IOS OAS &amp; Universe Refi'!$L:$N, 3, 0)</f>
        <v>31.937901</v>
      </c>
      <c r="D1290" s="111">
        <f>VLOOKUP(B1290, 'Cello Net IO &amp; CMO MV % of NAV '!$A:$B, 2, 0)</f>
        <v>36.040298999999997</v>
      </c>
    </row>
    <row r="1291" spans="2:4" x14ac:dyDescent="0.25">
      <c r="B1291" s="106">
        <f>IF('Cello Net IO &amp; CMO MV % of NAV '!A1204=0, "NA", 'Cello Net IO &amp; CMO MV % of NAV '!A1204)</f>
        <v>42467</v>
      </c>
      <c r="C1291" s="52">
        <f>VLOOKUP(B1291, 'IOS OAS &amp; Universe Refi'!$L:$N, 3, 0)</f>
        <v>25.980498999999998</v>
      </c>
      <c r="D1291" s="111">
        <f>VLOOKUP(B1291, 'Cello Net IO &amp; CMO MV % of NAV '!$A:$B, 2, 0)</f>
        <v>35.665824999999998</v>
      </c>
    </row>
    <row r="1292" spans="2:4" x14ac:dyDescent="0.25">
      <c r="B1292" s="106">
        <f>IF('Cello Net IO &amp; CMO MV % of NAV '!A1205=0, "NA", 'Cello Net IO &amp; CMO MV % of NAV '!A1205)</f>
        <v>42468</v>
      </c>
      <c r="C1292" s="52">
        <f>VLOOKUP(B1292, 'IOS OAS &amp; Universe Refi'!$L:$N, 3, 0)</f>
        <v>40.930698</v>
      </c>
      <c r="D1292" s="111">
        <f>VLOOKUP(B1292, 'Cello Net IO &amp; CMO MV % of NAV '!$A:$B, 2, 0)</f>
        <v>35.315353999999999</v>
      </c>
    </row>
    <row r="1293" spans="2:4" x14ac:dyDescent="0.25">
      <c r="B1293" s="106">
        <f>IF('Cello Net IO &amp; CMO MV % of NAV '!A1206=0, "NA", 'Cello Net IO &amp; CMO MV % of NAV '!A1206)</f>
        <v>42471</v>
      </c>
      <c r="C1293" s="52">
        <f>VLOOKUP(B1293, 'IOS OAS &amp; Universe Refi'!$L:$N, 3, 0)</f>
        <v>49.4739</v>
      </c>
      <c r="D1293" s="111">
        <f>VLOOKUP(B1293, 'Cello Net IO &amp; CMO MV % of NAV '!$A:$B, 2, 0)</f>
        <v>34.495792000000002</v>
      </c>
    </row>
    <row r="1294" spans="2:4" x14ac:dyDescent="0.25">
      <c r="B1294" s="106">
        <f>IF('Cello Net IO &amp; CMO MV % of NAV '!A1207=0, "NA", 'Cello Net IO &amp; CMO MV % of NAV '!A1207)</f>
        <v>42472</v>
      </c>
      <c r="C1294" s="52">
        <f>VLOOKUP(B1294, 'IOS OAS &amp; Universe Refi'!$L:$N, 3, 0)</f>
        <v>49.594600999999997</v>
      </c>
      <c r="D1294" s="111">
        <f>VLOOKUP(B1294, 'Cello Net IO &amp; CMO MV % of NAV '!$A:$B, 2, 0)</f>
        <v>35.089897999999998</v>
      </c>
    </row>
    <row r="1295" spans="2:4" x14ac:dyDescent="0.25">
      <c r="B1295" s="106">
        <f>IF('Cello Net IO &amp; CMO MV % of NAV '!A1208=0, "NA", 'Cello Net IO &amp; CMO MV % of NAV '!A1208)</f>
        <v>42473</v>
      </c>
      <c r="C1295" s="52">
        <f>VLOOKUP(B1295, 'IOS OAS &amp; Universe Refi'!$L:$N, 3, 0)</f>
        <v>29.929199000000001</v>
      </c>
      <c r="D1295" s="111">
        <f>VLOOKUP(B1295, 'Cello Net IO &amp; CMO MV % of NAV '!$A:$B, 2, 0)</f>
        <v>35.056030999999997</v>
      </c>
    </row>
    <row r="1296" spans="2:4" x14ac:dyDescent="0.25">
      <c r="B1296" s="106">
        <f>IF('Cello Net IO &amp; CMO MV % of NAV '!A1209=0, "NA", 'Cello Net IO &amp; CMO MV % of NAV '!A1209)</f>
        <v>42474</v>
      </c>
      <c r="C1296" s="52">
        <f>VLOOKUP(B1296, 'IOS OAS &amp; Universe Refi'!$L:$N, 3, 0)</f>
        <v>23.835599999999999</v>
      </c>
      <c r="D1296" s="111">
        <f>VLOOKUP(B1296, 'Cello Net IO &amp; CMO MV % of NAV '!$A:$B, 2, 0)</f>
        <v>35.123133000000003</v>
      </c>
    </row>
    <row r="1297" spans="2:4" x14ac:dyDescent="0.25">
      <c r="B1297" s="106">
        <f>IF('Cello Net IO &amp; CMO MV % of NAV '!A1210=0, "NA", 'Cello Net IO &amp; CMO MV % of NAV '!A1210)</f>
        <v>42475</v>
      </c>
      <c r="C1297" s="52">
        <f>VLOOKUP(B1297, 'IOS OAS &amp; Universe Refi'!$L:$N, 3, 0)</f>
        <v>24.712098999999998</v>
      </c>
      <c r="D1297" s="111">
        <f>VLOOKUP(B1297, 'Cello Net IO &amp; CMO MV % of NAV '!$A:$B, 2, 0)</f>
        <v>35.396282999999997</v>
      </c>
    </row>
    <row r="1298" spans="2:4" x14ac:dyDescent="0.25">
      <c r="B1298" s="106">
        <f>IF('Cello Net IO &amp; CMO MV % of NAV '!A1211=0, "NA", 'Cello Net IO &amp; CMO MV % of NAV '!A1211)</f>
        <v>42478</v>
      </c>
      <c r="C1298" s="52">
        <f>VLOOKUP(B1298, 'IOS OAS &amp; Universe Refi'!$L:$N, 3, 0)</f>
        <v>22.389299000000001</v>
      </c>
      <c r="D1298" s="111">
        <f>VLOOKUP(B1298, 'Cello Net IO &amp; CMO MV % of NAV '!$A:$B, 2, 0)</f>
        <v>36.448908000000003</v>
      </c>
    </row>
    <row r="1299" spans="2:4" x14ac:dyDescent="0.25">
      <c r="B1299" s="106">
        <f>IF('Cello Net IO &amp; CMO MV % of NAV '!A1212=0, "NA", 'Cello Net IO &amp; CMO MV % of NAV '!A1212)</f>
        <v>42479</v>
      </c>
      <c r="C1299" s="52">
        <f>VLOOKUP(B1299, 'IOS OAS &amp; Universe Refi'!$L:$N, 3, 0)</f>
        <v>21.264600999999999</v>
      </c>
      <c r="D1299" s="111">
        <f>VLOOKUP(B1299, 'Cello Net IO &amp; CMO MV % of NAV '!$A:$B, 2, 0)</f>
        <v>36.578448999999999</v>
      </c>
    </row>
    <row r="1300" spans="2:4" x14ac:dyDescent="0.25">
      <c r="B1300" s="106">
        <f>IF('Cello Net IO &amp; CMO MV % of NAV '!A1213=0, "NA", 'Cello Net IO &amp; CMO MV % of NAV '!A1213)</f>
        <v>42480</v>
      </c>
      <c r="C1300" s="52">
        <f>VLOOKUP(B1300, 'IOS OAS &amp; Universe Refi'!$L:$N, 3, 0)</f>
        <v>30.589701000000002</v>
      </c>
      <c r="D1300" s="111">
        <f>VLOOKUP(B1300, 'Cello Net IO &amp; CMO MV % of NAV '!$A:$B, 2, 0)</f>
        <v>37.784878999999997</v>
      </c>
    </row>
    <row r="1301" spans="2:4" x14ac:dyDescent="0.25">
      <c r="B1301" s="106">
        <f>IF('Cello Net IO &amp; CMO MV % of NAV '!A1214=0, "NA", 'Cello Net IO &amp; CMO MV % of NAV '!A1214)</f>
        <v>42481</v>
      </c>
      <c r="C1301" s="52">
        <f>VLOOKUP(B1301, 'IOS OAS &amp; Universe Refi'!$L:$N, 3, 0)</f>
        <v>32.540500999999999</v>
      </c>
      <c r="D1301" s="111">
        <f>VLOOKUP(B1301, 'Cello Net IO &amp; CMO MV % of NAV '!$A:$B, 2, 0)</f>
        <v>36.914718999999998</v>
      </c>
    </row>
    <row r="1302" spans="2:4" x14ac:dyDescent="0.25">
      <c r="B1302" s="106">
        <f>IF('Cello Net IO &amp; CMO MV % of NAV '!A1215=0, "NA", 'Cello Net IO &amp; CMO MV % of NAV '!A1215)</f>
        <v>42482</v>
      </c>
      <c r="C1302" s="52">
        <f>VLOOKUP(B1302, 'IOS OAS &amp; Universe Refi'!$L:$N, 3, 0)</f>
        <v>34.042099</v>
      </c>
      <c r="D1302" s="111">
        <f>VLOOKUP(B1302, 'Cello Net IO &amp; CMO MV % of NAV '!$A:$B, 2, 0)</f>
        <v>37.587761</v>
      </c>
    </row>
    <row r="1303" spans="2:4" x14ac:dyDescent="0.25">
      <c r="B1303" s="106">
        <f>IF('Cello Net IO &amp; CMO MV % of NAV '!A1216=0, "NA", 'Cello Net IO &amp; CMO MV % of NAV '!A1216)</f>
        <v>42485</v>
      </c>
      <c r="C1303" s="52">
        <f>VLOOKUP(B1303, 'IOS OAS &amp; Universe Refi'!$L:$N, 3, 0)</f>
        <v>37.957099999999997</v>
      </c>
      <c r="D1303" s="111">
        <f>VLOOKUP(B1303, 'Cello Net IO &amp; CMO MV % of NAV '!$A:$B, 2, 0)</f>
        <v>37.554910999999997</v>
      </c>
    </row>
    <row r="1304" spans="2:4" x14ac:dyDescent="0.25">
      <c r="B1304" s="106">
        <f>IF('Cello Net IO &amp; CMO MV % of NAV '!A1217=0, "NA", 'Cello Net IO &amp; CMO MV % of NAV '!A1217)</f>
        <v>42486</v>
      </c>
      <c r="C1304" s="52">
        <f>VLOOKUP(B1304, 'IOS OAS &amp; Universe Refi'!$L:$N, 3, 0)</f>
        <v>35.515498999999998</v>
      </c>
      <c r="D1304" s="111">
        <f>VLOOKUP(B1304, 'Cello Net IO &amp; CMO MV % of NAV '!$A:$B, 2, 0)</f>
        <v>38.696199999999997</v>
      </c>
    </row>
    <row r="1305" spans="2:4" x14ac:dyDescent="0.25">
      <c r="B1305" s="106">
        <f>IF('Cello Net IO &amp; CMO MV % of NAV '!A1218=0, "NA", 'Cello Net IO &amp; CMO MV % of NAV '!A1218)</f>
        <v>42487</v>
      </c>
      <c r="C1305" s="52">
        <f>VLOOKUP(B1305, 'IOS OAS &amp; Universe Refi'!$L:$N, 3, 0)</f>
        <v>30.937201000000002</v>
      </c>
      <c r="D1305" s="111">
        <f>VLOOKUP(B1305, 'Cello Net IO &amp; CMO MV % of NAV '!$A:$B, 2, 0)</f>
        <v>38.275263000000002</v>
      </c>
    </row>
    <row r="1306" spans="2:4" x14ac:dyDescent="0.25">
      <c r="B1306" s="106">
        <f>IF('Cello Net IO &amp; CMO MV % of NAV '!A1219=0, "NA", 'Cello Net IO &amp; CMO MV % of NAV '!A1219)</f>
        <v>42488</v>
      </c>
      <c r="C1306" s="52">
        <f>VLOOKUP(B1306, 'IOS OAS &amp; Universe Refi'!$L:$N, 3, 0)</f>
        <v>28.941099000000001</v>
      </c>
      <c r="D1306" s="111">
        <f>VLOOKUP(B1306, 'Cello Net IO &amp; CMO MV % of NAV '!$A:$B, 2, 0)</f>
        <v>37.731831999999997</v>
      </c>
    </row>
    <row r="1307" spans="2:4" x14ac:dyDescent="0.25">
      <c r="B1307" s="106">
        <f>IF('Cello Net IO &amp; CMO MV % of NAV '!A1220=0, "NA", 'Cello Net IO &amp; CMO MV % of NAV '!A1220)</f>
        <v>42489</v>
      </c>
      <c r="C1307" s="52">
        <f>VLOOKUP(B1307, 'IOS OAS &amp; Universe Refi'!$L:$N, 3, 0)</f>
        <v>23.087999</v>
      </c>
      <c r="D1307" s="111">
        <f>VLOOKUP(B1307, 'Cello Net IO &amp; CMO MV % of NAV '!$A:$B, 2, 0)</f>
        <v>37.240617999999998</v>
      </c>
    </row>
    <row r="1308" spans="2:4" x14ac:dyDescent="0.25">
      <c r="B1308" s="106">
        <f>IF('Cello Net IO &amp; CMO MV % of NAV '!A1221=0, "NA", 'Cello Net IO &amp; CMO MV % of NAV '!A1221)</f>
        <v>42492</v>
      </c>
      <c r="C1308" s="52">
        <f>VLOOKUP(B1308, 'IOS OAS &amp; Universe Refi'!$L:$N, 3, 0)</f>
        <v>28.239100000000001</v>
      </c>
      <c r="D1308" s="111">
        <f>VLOOKUP(B1308, 'Cello Net IO &amp; CMO MV % of NAV '!$A:$B, 2, 0)</f>
        <v>38.083382999999998</v>
      </c>
    </row>
    <row r="1309" spans="2:4" x14ac:dyDescent="0.25">
      <c r="B1309" s="106">
        <f>IF('Cello Net IO &amp; CMO MV % of NAV '!A1222=0, "NA", 'Cello Net IO &amp; CMO MV % of NAV '!A1222)</f>
        <v>42493</v>
      </c>
      <c r="C1309" s="52">
        <f>VLOOKUP(B1309, 'IOS OAS &amp; Universe Refi'!$L:$N, 3, 0)</f>
        <v>16.929600000000001</v>
      </c>
      <c r="D1309" s="111">
        <f>VLOOKUP(B1309, 'Cello Net IO &amp; CMO MV % of NAV '!$A:$B, 2, 0)</f>
        <v>37.467849999999999</v>
      </c>
    </row>
    <row r="1310" spans="2:4" x14ac:dyDescent="0.25">
      <c r="B1310" s="106">
        <f>IF('Cello Net IO &amp; CMO MV % of NAV '!A1223=0, "NA", 'Cello Net IO &amp; CMO MV % of NAV '!A1223)</f>
        <v>42494</v>
      </c>
      <c r="C1310" s="52">
        <f>VLOOKUP(B1310, 'IOS OAS &amp; Universe Refi'!$L:$N, 3, 0)</f>
        <v>23.310400000000001</v>
      </c>
      <c r="D1310" s="111">
        <f>VLOOKUP(B1310, 'Cello Net IO &amp; CMO MV % of NAV '!$A:$B, 2, 0)</f>
        <v>37.615112000000003</v>
      </c>
    </row>
    <row r="1311" spans="2:4" x14ac:dyDescent="0.25">
      <c r="B1311" s="106">
        <f>IF('Cello Net IO &amp; CMO MV % of NAV '!A1224=0, "NA", 'Cello Net IO &amp; CMO MV % of NAV '!A1224)</f>
        <v>42495</v>
      </c>
      <c r="C1311" s="52">
        <f>VLOOKUP(B1311, 'IOS OAS &amp; Universe Refi'!$L:$N, 3, 0)</f>
        <v>20.415800000000001</v>
      </c>
      <c r="D1311" s="111">
        <f>VLOOKUP(B1311, 'Cello Net IO &amp; CMO MV % of NAV '!$A:$B, 2, 0)</f>
        <v>37.264187</v>
      </c>
    </row>
    <row r="1312" spans="2:4" x14ac:dyDescent="0.25">
      <c r="B1312" s="106">
        <f>IF('Cello Net IO &amp; CMO MV % of NAV '!A1225=0, "NA", 'Cello Net IO &amp; CMO MV % of NAV '!A1225)</f>
        <v>42496</v>
      </c>
      <c r="C1312" s="52">
        <f>VLOOKUP(B1312, 'IOS OAS &amp; Universe Refi'!$L:$N, 3, 0)</f>
        <v>12.2704</v>
      </c>
      <c r="D1312" s="111">
        <f>VLOOKUP(B1312, 'Cello Net IO &amp; CMO MV % of NAV '!$A:$B, 2, 0)</f>
        <v>37.445466000000003</v>
      </c>
    </row>
    <row r="1313" spans="2:4" x14ac:dyDescent="0.25">
      <c r="B1313" s="106">
        <f>IF('Cello Net IO &amp; CMO MV % of NAV '!A1226=0, "NA", 'Cello Net IO &amp; CMO MV % of NAV '!A1226)</f>
        <v>42499</v>
      </c>
      <c r="C1313" s="52">
        <f>VLOOKUP(B1313, 'IOS OAS &amp; Universe Refi'!$L:$N, 3, 0)</f>
        <v>10.243600000000001</v>
      </c>
      <c r="D1313" s="111">
        <f>VLOOKUP(B1313, 'Cello Net IO &amp; CMO MV % of NAV '!$A:$B, 2, 0)</f>
        <v>37.500805999999997</v>
      </c>
    </row>
    <row r="1314" spans="2:4" x14ac:dyDescent="0.25">
      <c r="B1314" s="106">
        <f>IF('Cello Net IO &amp; CMO MV % of NAV '!A1227=0, "NA", 'Cello Net IO &amp; CMO MV % of NAV '!A1227)</f>
        <v>42500</v>
      </c>
      <c r="C1314" s="52">
        <f>VLOOKUP(B1314, 'IOS OAS &amp; Universe Refi'!$L:$N, 3, 0)</f>
        <v>12.321199999999999</v>
      </c>
      <c r="D1314" s="111">
        <f>VLOOKUP(B1314, 'Cello Net IO &amp; CMO MV % of NAV '!$A:$B, 2, 0)</f>
        <v>37.724117999999997</v>
      </c>
    </row>
    <row r="1315" spans="2:4" x14ac:dyDescent="0.25">
      <c r="B1315" s="106">
        <f>IF('Cello Net IO &amp; CMO MV % of NAV '!A1228=0, "NA", 'Cello Net IO &amp; CMO MV % of NAV '!A1228)</f>
        <v>42501</v>
      </c>
      <c r="C1315" s="52">
        <f>VLOOKUP(B1315, 'IOS OAS &amp; Universe Refi'!$L:$N, 3, 0)</f>
        <v>10.5648</v>
      </c>
      <c r="D1315" s="111">
        <f>VLOOKUP(B1315, 'Cello Net IO &amp; CMO MV % of NAV '!$A:$B, 2, 0)</f>
        <v>36.877626999999997</v>
      </c>
    </row>
    <row r="1316" spans="2:4" x14ac:dyDescent="0.25">
      <c r="B1316" s="106">
        <f>IF('Cello Net IO &amp; CMO MV % of NAV '!A1229=0, "NA", 'Cello Net IO &amp; CMO MV % of NAV '!A1229)</f>
        <v>42502</v>
      </c>
      <c r="C1316" s="52">
        <f>VLOOKUP(B1316, 'IOS OAS &amp; Universe Refi'!$L:$N, 3, 0)</f>
        <v>6.9549000000000003</v>
      </c>
      <c r="D1316" s="111">
        <f>VLOOKUP(B1316, 'Cello Net IO &amp; CMO MV % of NAV '!$A:$B, 2, 0)</f>
        <v>37.433503000000002</v>
      </c>
    </row>
    <row r="1317" spans="2:4" x14ac:dyDescent="0.25">
      <c r="B1317" s="106">
        <f>IF('Cello Net IO &amp; CMO MV % of NAV '!A1230=0, "NA", 'Cello Net IO &amp; CMO MV % of NAV '!A1230)</f>
        <v>42503</v>
      </c>
      <c r="C1317" s="52">
        <f>VLOOKUP(B1317, 'IOS OAS &amp; Universe Refi'!$L:$N, 3, 0)</f>
        <v>-6.0723000000000003</v>
      </c>
      <c r="D1317" s="111">
        <f>VLOOKUP(B1317, 'Cello Net IO &amp; CMO MV % of NAV '!$A:$B, 2, 0)</f>
        <v>36.812038000000001</v>
      </c>
    </row>
    <row r="1318" spans="2:4" x14ac:dyDescent="0.25">
      <c r="B1318" s="106">
        <f>IF('Cello Net IO &amp; CMO MV % of NAV '!A1231=0, "NA", 'Cello Net IO &amp; CMO MV % of NAV '!A1231)</f>
        <v>42506</v>
      </c>
      <c r="C1318" s="52">
        <f>VLOOKUP(B1318, 'IOS OAS &amp; Universe Refi'!$L:$N, 3, 0)</f>
        <v>-8.3523999999999994</v>
      </c>
      <c r="D1318" s="111">
        <f>VLOOKUP(B1318, 'Cello Net IO &amp; CMO MV % of NAV '!$A:$B, 2, 0)</f>
        <v>37.463019000000003</v>
      </c>
    </row>
    <row r="1319" spans="2:4" x14ac:dyDescent="0.25">
      <c r="B1319" s="106">
        <f>IF('Cello Net IO &amp; CMO MV % of NAV '!A1232=0, "NA", 'Cello Net IO &amp; CMO MV % of NAV '!A1232)</f>
        <v>42507</v>
      </c>
      <c r="C1319" s="52">
        <f>VLOOKUP(B1319, 'IOS OAS &amp; Universe Refi'!$L:$N, 3, 0)</f>
        <v>-8.1037999999999997</v>
      </c>
      <c r="D1319" s="111">
        <f>VLOOKUP(B1319, 'Cello Net IO &amp; CMO MV % of NAV '!$A:$B, 2, 0)</f>
        <v>37.620227999999997</v>
      </c>
    </row>
    <row r="1320" spans="2:4" x14ac:dyDescent="0.25">
      <c r="B1320" s="106">
        <f>IF('Cello Net IO &amp; CMO MV % of NAV '!A1233=0, "NA", 'Cello Net IO &amp; CMO MV % of NAV '!A1233)</f>
        <v>42508</v>
      </c>
      <c r="C1320" s="52">
        <f>VLOOKUP(B1320, 'IOS OAS &amp; Universe Refi'!$L:$N, 3, 0)</f>
        <v>-5.7096999999999998</v>
      </c>
      <c r="D1320" s="111">
        <f>VLOOKUP(B1320, 'Cello Net IO &amp; CMO MV % of NAV '!$A:$B, 2, 0)</f>
        <v>39.373674000000001</v>
      </c>
    </row>
    <row r="1321" spans="2:4" x14ac:dyDescent="0.25">
      <c r="B1321" s="106">
        <f>IF('Cello Net IO &amp; CMO MV % of NAV '!A1234=0, "NA", 'Cello Net IO &amp; CMO MV % of NAV '!A1234)</f>
        <v>42509</v>
      </c>
      <c r="C1321" s="52">
        <f>VLOOKUP(B1321, 'IOS OAS &amp; Universe Refi'!$L:$N, 3, 0)</f>
        <v>-13.9473</v>
      </c>
      <c r="D1321" s="111">
        <f>VLOOKUP(B1321, 'Cello Net IO &amp; CMO MV % of NAV '!$A:$B, 2, 0)</f>
        <v>39.734402000000003</v>
      </c>
    </row>
    <row r="1322" spans="2:4" x14ac:dyDescent="0.25">
      <c r="B1322" s="106">
        <f>IF('Cello Net IO &amp; CMO MV % of NAV '!A1235=0, "NA", 'Cello Net IO &amp; CMO MV % of NAV '!A1235)</f>
        <v>42510</v>
      </c>
      <c r="C1322" s="52">
        <f>VLOOKUP(B1322, 'IOS OAS &amp; Universe Refi'!$L:$N, 3, 0)</f>
        <v>-12.972799999999999</v>
      </c>
      <c r="D1322" s="111">
        <f>VLOOKUP(B1322, 'Cello Net IO &amp; CMO MV % of NAV '!$A:$B, 2, 0)</f>
        <v>39.898468999999999</v>
      </c>
    </row>
    <row r="1323" spans="2:4" x14ac:dyDescent="0.25">
      <c r="B1323" s="106">
        <f>IF('Cello Net IO &amp; CMO MV % of NAV '!A1236=0, "NA", 'Cello Net IO &amp; CMO MV % of NAV '!A1236)</f>
        <v>42513</v>
      </c>
      <c r="C1323" s="52">
        <f>VLOOKUP(B1323, 'IOS OAS &amp; Universe Refi'!$L:$N, 3, 0)</f>
        <v>-16.001100999999998</v>
      </c>
      <c r="D1323" s="111">
        <f>VLOOKUP(B1323, 'Cello Net IO &amp; CMO MV % of NAV '!$A:$B, 2, 0)</f>
        <v>39.694181</v>
      </c>
    </row>
    <row r="1324" spans="2:4" x14ac:dyDescent="0.25">
      <c r="B1324" s="106">
        <f>IF('Cello Net IO &amp; CMO MV % of NAV '!A1237=0, "NA", 'Cello Net IO &amp; CMO MV % of NAV '!A1237)</f>
        <v>42514</v>
      </c>
      <c r="C1324" s="52">
        <f>VLOOKUP(B1324, 'IOS OAS &amp; Universe Refi'!$L:$N, 3, 0)</f>
        <v>-16.7819</v>
      </c>
      <c r="D1324" s="111">
        <f>VLOOKUP(B1324, 'Cello Net IO &amp; CMO MV % of NAV '!$A:$B, 2, 0)</f>
        <v>40.005111999999997</v>
      </c>
    </row>
    <row r="1325" spans="2:4" x14ac:dyDescent="0.25">
      <c r="B1325" s="106">
        <f>IF('Cello Net IO &amp; CMO MV % of NAV '!A1238=0, "NA", 'Cello Net IO &amp; CMO MV % of NAV '!A1238)</f>
        <v>42515</v>
      </c>
      <c r="C1325" s="52">
        <f>VLOOKUP(B1325, 'IOS OAS &amp; Universe Refi'!$L:$N, 3, 0)</f>
        <v>-7.6497999999999999</v>
      </c>
      <c r="D1325" s="111">
        <f>VLOOKUP(B1325, 'Cello Net IO &amp; CMO MV % of NAV '!$A:$B, 2, 0)</f>
        <v>40.03313</v>
      </c>
    </row>
    <row r="1326" spans="2:4" x14ac:dyDescent="0.25">
      <c r="B1326" s="106">
        <f>IF('Cello Net IO &amp; CMO MV % of NAV '!A1239=0, "NA", 'Cello Net IO &amp; CMO MV % of NAV '!A1239)</f>
        <v>42516</v>
      </c>
      <c r="C1326" s="52">
        <f>VLOOKUP(B1326, 'IOS OAS &amp; Universe Refi'!$L:$N, 3, 0)</f>
        <v>-6.1809000000000003</v>
      </c>
      <c r="D1326" s="111">
        <f>VLOOKUP(B1326, 'Cello Net IO &amp; CMO MV % of NAV '!$A:$B, 2, 0)</f>
        <v>41.845190000000002</v>
      </c>
    </row>
    <row r="1327" spans="2:4" x14ac:dyDescent="0.25">
      <c r="B1327" s="106">
        <f>IF('Cello Net IO &amp; CMO MV % of NAV '!A1240=0, "NA", 'Cello Net IO &amp; CMO MV % of NAV '!A1240)</f>
        <v>42517</v>
      </c>
      <c r="C1327" s="52">
        <f>VLOOKUP(B1327, 'IOS OAS &amp; Universe Refi'!$L:$N, 3, 0)</f>
        <v>-7.9160000000000004</v>
      </c>
      <c r="D1327" s="111">
        <f>VLOOKUP(B1327, 'Cello Net IO &amp; CMO MV % of NAV '!$A:$B, 2, 0)</f>
        <v>41.881127999999997</v>
      </c>
    </row>
    <row r="1328" spans="2:4" x14ac:dyDescent="0.25">
      <c r="B1328" s="106">
        <f>IF('Cello Net IO &amp; CMO MV % of NAV '!A1241=0, "NA", 'Cello Net IO &amp; CMO MV % of NAV '!A1241)</f>
        <v>42521</v>
      </c>
      <c r="C1328" s="52">
        <f>VLOOKUP(B1328, 'IOS OAS &amp; Universe Refi'!$L:$N, 3, 0)</f>
        <v>-10.3971</v>
      </c>
      <c r="D1328" s="111">
        <f>VLOOKUP(B1328, 'Cello Net IO &amp; CMO MV % of NAV '!$A:$B, 2, 0)</f>
        <v>41.719594000000001</v>
      </c>
    </row>
    <row r="1329" spans="2:4" x14ac:dyDescent="0.25">
      <c r="B1329" s="106">
        <f>IF('Cello Net IO &amp; CMO MV % of NAV '!A1242=0, "NA", 'Cello Net IO &amp; CMO MV % of NAV '!A1242)</f>
        <v>42522</v>
      </c>
      <c r="C1329" s="52">
        <f>VLOOKUP(B1329, 'IOS OAS &amp; Universe Refi'!$L:$N, 3, 0)</f>
        <v>-17.427799</v>
      </c>
      <c r="D1329" s="111">
        <f>VLOOKUP(B1329, 'Cello Net IO &amp; CMO MV % of NAV '!$A:$B, 2, 0)</f>
        <v>41.443489</v>
      </c>
    </row>
    <row r="1330" spans="2:4" x14ac:dyDescent="0.25">
      <c r="B1330" s="106">
        <f>IF('Cello Net IO &amp; CMO MV % of NAV '!A1243=0, "NA", 'Cello Net IO &amp; CMO MV % of NAV '!A1243)</f>
        <v>42523</v>
      </c>
      <c r="C1330" s="52">
        <f>VLOOKUP(B1330, 'IOS OAS &amp; Universe Refi'!$L:$N, 3, 0)</f>
        <v>-16.011998999999999</v>
      </c>
      <c r="D1330" s="111">
        <f>VLOOKUP(B1330, 'Cello Net IO &amp; CMO MV % of NAV '!$A:$B, 2, 0)</f>
        <v>41.278373000000002</v>
      </c>
    </row>
    <row r="1331" spans="2:4" x14ac:dyDescent="0.25">
      <c r="B1331" s="106">
        <f>IF('Cello Net IO &amp; CMO MV % of NAV '!A1244=0, "NA", 'Cello Net IO &amp; CMO MV % of NAV '!A1244)</f>
        <v>42524</v>
      </c>
      <c r="C1331" s="52">
        <f>VLOOKUP(B1331, 'IOS OAS &amp; Universe Refi'!$L:$N, 3, 0)</f>
        <v>-17.160499999999999</v>
      </c>
      <c r="D1331" s="111">
        <f>VLOOKUP(B1331, 'Cello Net IO &amp; CMO MV % of NAV '!$A:$B, 2, 0)</f>
        <v>40.194994000000001</v>
      </c>
    </row>
    <row r="1332" spans="2:4" x14ac:dyDescent="0.25">
      <c r="B1332" s="106">
        <f>IF('Cello Net IO &amp; CMO MV % of NAV '!A1245=0, "NA", 'Cello Net IO &amp; CMO MV % of NAV '!A1245)</f>
        <v>42527</v>
      </c>
      <c r="C1332" s="52">
        <f>VLOOKUP(B1332, 'IOS OAS &amp; Universe Refi'!$L:$N, 3, 0)</f>
        <v>-16.069700000000001</v>
      </c>
      <c r="D1332" s="111">
        <f>VLOOKUP(B1332, 'Cello Net IO &amp; CMO MV % of NAV '!$A:$B, 2, 0)</f>
        <v>41.361620000000002</v>
      </c>
    </row>
    <row r="1333" spans="2:4" x14ac:dyDescent="0.25">
      <c r="B1333" s="106">
        <f>IF('Cello Net IO &amp; CMO MV % of NAV '!A1246=0, "NA", 'Cello Net IO &amp; CMO MV % of NAV '!A1246)</f>
        <v>42528</v>
      </c>
      <c r="C1333" s="52">
        <f>VLOOKUP(B1333, 'IOS OAS &amp; Universe Refi'!$L:$N, 3, 0)</f>
        <v>-13.581300000000001</v>
      </c>
      <c r="D1333" s="111">
        <f>VLOOKUP(B1333, 'Cello Net IO &amp; CMO MV % of NAV '!$A:$B, 2, 0)</f>
        <v>41.490139999999997</v>
      </c>
    </row>
    <row r="1334" spans="2:4" x14ac:dyDescent="0.25">
      <c r="B1334" s="106">
        <f>IF('Cello Net IO &amp; CMO MV % of NAV '!A1247=0, "NA", 'Cello Net IO &amp; CMO MV % of NAV '!A1247)</f>
        <v>42529</v>
      </c>
      <c r="C1334" s="52">
        <f>VLOOKUP(B1334, 'IOS OAS &amp; Universe Refi'!$L:$N, 3, 0)</f>
        <v>-11.1038</v>
      </c>
      <c r="D1334" s="111">
        <f>VLOOKUP(B1334, 'Cello Net IO &amp; CMO MV % of NAV '!$A:$B, 2, 0)</f>
        <v>40.697333999999998</v>
      </c>
    </row>
    <row r="1335" spans="2:4" x14ac:dyDescent="0.25">
      <c r="B1335" s="106">
        <f>IF('Cello Net IO &amp; CMO MV % of NAV '!A1248=0, "NA", 'Cello Net IO &amp; CMO MV % of NAV '!A1248)</f>
        <v>42530</v>
      </c>
      <c r="C1335" s="52">
        <f>VLOOKUP(B1335, 'IOS OAS &amp; Universe Refi'!$L:$N, 3, 0)</f>
        <v>-9.3391999999999999</v>
      </c>
      <c r="D1335" s="111">
        <f>VLOOKUP(B1335, 'Cello Net IO &amp; CMO MV % of NAV '!$A:$B, 2, 0)</f>
        <v>40.364685000000001</v>
      </c>
    </row>
    <row r="1336" spans="2:4" x14ac:dyDescent="0.25">
      <c r="B1336" s="106">
        <f>IF('Cello Net IO &amp; CMO MV % of NAV '!A1249=0, "NA", 'Cello Net IO &amp; CMO MV % of NAV '!A1249)</f>
        <v>42531</v>
      </c>
      <c r="C1336" s="52">
        <f>VLOOKUP(B1336, 'IOS OAS &amp; Universe Refi'!$L:$N, 3, 0)</f>
        <v>11.045199999999999</v>
      </c>
      <c r="D1336" s="111">
        <f>VLOOKUP(B1336, 'Cello Net IO &amp; CMO MV % of NAV '!$A:$B, 2, 0)</f>
        <v>39.015551000000002</v>
      </c>
    </row>
    <row r="1337" spans="2:4" x14ac:dyDescent="0.25">
      <c r="B1337" s="106">
        <f>IF('Cello Net IO &amp; CMO MV % of NAV '!A1250=0, "NA", 'Cello Net IO &amp; CMO MV % of NAV '!A1250)</f>
        <v>42534</v>
      </c>
      <c r="C1337" s="52">
        <f>VLOOKUP(B1337, 'IOS OAS &amp; Universe Refi'!$L:$N, 3, 0)</f>
        <v>6.8254000000000001</v>
      </c>
      <c r="D1337" s="111">
        <f>VLOOKUP(B1337, 'Cello Net IO &amp; CMO MV % of NAV '!$A:$B, 2, 0)</f>
        <v>38.957701999999998</v>
      </c>
    </row>
    <row r="1338" spans="2:4" x14ac:dyDescent="0.25">
      <c r="B1338" s="106">
        <f>IF('Cello Net IO &amp; CMO MV % of NAV '!A1251=0, "NA", 'Cello Net IO &amp; CMO MV % of NAV '!A1251)</f>
        <v>42535</v>
      </c>
      <c r="C1338" s="52">
        <f>VLOOKUP(B1338, 'IOS OAS &amp; Universe Refi'!$L:$N, 3, 0)</f>
        <v>8.1462000000000003</v>
      </c>
      <c r="D1338" s="111">
        <f>VLOOKUP(B1338, 'Cello Net IO &amp; CMO MV % of NAV '!$A:$B, 2, 0)</f>
        <v>39.045808000000001</v>
      </c>
    </row>
    <row r="1339" spans="2:4" x14ac:dyDescent="0.25">
      <c r="B1339" s="106">
        <f>IF('Cello Net IO &amp; CMO MV % of NAV '!A1252=0, "NA", 'Cello Net IO &amp; CMO MV % of NAV '!A1252)</f>
        <v>42536</v>
      </c>
      <c r="C1339" s="52">
        <f>VLOOKUP(B1339, 'IOS OAS &amp; Universe Refi'!$L:$N, 3, 0)</f>
        <v>21.341298999999999</v>
      </c>
      <c r="D1339" s="111">
        <f>VLOOKUP(B1339, 'Cello Net IO &amp; CMO MV % of NAV '!$A:$B, 2, 0)</f>
        <v>38.660105000000001</v>
      </c>
    </row>
    <row r="1340" spans="2:4" x14ac:dyDescent="0.25">
      <c r="B1340" s="106">
        <f>IF('Cello Net IO &amp; CMO MV % of NAV '!A1253=0, "NA", 'Cello Net IO &amp; CMO MV % of NAV '!A1253)</f>
        <v>42537</v>
      </c>
      <c r="C1340" s="52">
        <f>VLOOKUP(B1340, 'IOS OAS &amp; Universe Refi'!$L:$N, 3, 0)</f>
        <v>23.5776</v>
      </c>
      <c r="D1340" s="111">
        <f>VLOOKUP(B1340, 'Cello Net IO &amp; CMO MV % of NAV '!$A:$B, 2, 0)</f>
        <v>38.414572</v>
      </c>
    </row>
    <row r="1341" spans="2:4" x14ac:dyDescent="0.25">
      <c r="B1341" s="106">
        <f>IF('Cello Net IO &amp; CMO MV % of NAV '!A1254=0, "NA", 'Cello Net IO &amp; CMO MV % of NAV '!A1254)</f>
        <v>42538</v>
      </c>
      <c r="C1341" s="52">
        <f>VLOOKUP(B1341, 'IOS OAS &amp; Universe Refi'!$L:$N, 3, 0)</f>
        <v>29.370999999999999</v>
      </c>
      <c r="D1341" s="111">
        <f>VLOOKUP(B1341, 'Cello Net IO &amp; CMO MV % of NAV '!$A:$B, 2, 0)</f>
        <v>39.114635</v>
      </c>
    </row>
    <row r="1342" spans="2:4" x14ac:dyDescent="0.25">
      <c r="B1342" s="106">
        <f>IF('Cello Net IO &amp; CMO MV % of NAV '!A1255=0, "NA", 'Cello Net IO &amp; CMO MV % of NAV '!A1255)</f>
        <v>42541</v>
      </c>
      <c r="C1342" s="52">
        <f>VLOOKUP(B1342, 'IOS OAS &amp; Universe Refi'!$L:$N, 3, 0)</f>
        <v>30.059601000000001</v>
      </c>
      <c r="D1342" s="111">
        <f>VLOOKUP(B1342, 'Cello Net IO &amp; CMO MV % of NAV '!$A:$B, 2, 0)</f>
        <v>39.513823000000002</v>
      </c>
    </row>
    <row r="1343" spans="2:4" x14ac:dyDescent="0.25">
      <c r="B1343" s="106">
        <f>IF('Cello Net IO &amp; CMO MV % of NAV '!A1256=0, "NA", 'Cello Net IO &amp; CMO MV % of NAV '!A1256)</f>
        <v>42542</v>
      </c>
      <c r="C1343" s="52">
        <f>VLOOKUP(B1343, 'IOS OAS &amp; Universe Refi'!$L:$N, 3, 0)</f>
        <v>32.230801</v>
      </c>
      <c r="D1343" s="111">
        <f>VLOOKUP(B1343, 'Cello Net IO &amp; CMO MV % of NAV '!$A:$B, 2, 0)</f>
        <v>39.668550000000003</v>
      </c>
    </row>
    <row r="1344" spans="2:4" x14ac:dyDescent="0.25">
      <c r="B1344" s="106">
        <f>IF('Cello Net IO &amp; CMO MV % of NAV '!A1257=0, "NA", 'Cello Net IO &amp; CMO MV % of NAV '!A1257)</f>
        <v>42543</v>
      </c>
      <c r="C1344" s="52">
        <f>VLOOKUP(B1344, 'IOS OAS &amp; Universe Refi'!$L:$N, 3, 0)</f>
        <v>32.278399999999998</v>
      </c>
      <c r="D1344" s="111">
        <f>VLOOKUP(B1344, 'Cello Net IO &amp; CMO MV % of NAV '!$A:$B, 2, 0)</f>
        <v>39.625106000000002</v>
      </c>
    </row>
    <row r="1345" spans="2:4" x14ac:dyDescent="0.25">
      <c r="B1345" s="106">
        <f>IF('Cello Net IO &amp; CMO MV % of NAV '!A1258=0, "NA", 'Cello Net IO &amp; CMO MV % of NAV '!A1258)</f>
        <v>42544</v>
      </c>
      <c r="C1345" s="52">
        <f>VLOOKUP(B1345, 'IOS OAS &amp; Universe Refi'!$L:$N, 3, 0)</f>
        <v>44.705502000000003</v>
      </c>
      <c r="D1345" s="111">
        <f>VLOOKUP(B1345, 'Cello Net IO &amp; CMO MV % of NAV '!$A:$B, 2, 0)</f>
        <v>40.619534999999999</v>
      </c>
    </row>
    <row r="1346" spans="2:4" x14ac:dyDescent="0.25">
      <c r="B1346" s="106">
        <f>IF('Cello Net IO &amp; CMO MV % of NAV '!A1259=0, "NA", 'Cello Net IO &amp; CMO MV % of NAV '!A1259)</f>
        <v>42545</v>
      </c>
      <c r="C1346" s="52">
        <f>VLOOKUP(B1346, 'IOS OAS &amp; Universe Refi'!$L:$N, 3, 0)</f>
        <v>45.263500000000001</v>
      </c>
      <c r="D1346" s="111">
        <f>VLOOKUP(B1346, 'Cello Net IO &amp; CMO MV % of NAV '!$A:$B, 2, 0)</f>
        <v>38.748285000000003</v>
      </c>
    </row>
    <row r="1347" spans="2:4" x14ac:dyDescent="0.25">
      <c r="B1347" s="106">
        <f>IF('Cello Net IO &amp; CMO MV % of NAV '!A1260=0, "NA", 'Cello Net IO &amp; CMO MV % of NAV '!A1260)</f>
        <v>42548</v>
      </c>
      <c r="C1347" s="52">
        <f>VLOOKUP(B1347, 'IOS OAS &amp; Universe Refi'!$L:$N, 3, 0)</f>
        <v>4.5495999999999999</v>
      </c>
      <c r="D1347" s="111">
        <f>VLOOKUP(B1347, 'Cello Net IO &amp; CMO MV % of NAV '!$A:$B, 2, 0)</f>
        <v>35.693151</v>
      </c>
    </row>
    <row r="1348" spans="2:4" x14ac:dyDescent="0.25">
      <c r="B1348" s="106">
        <f>IF('Cello Net IO &amp; CMO MV % of NAV '!A1261=0, "NA", 'Cello Net IO &amp; CMO MV % of NAV '!A1261)</f>
        <v>42549</v>
      </c>
      <c r="C1348" s="52">
        <f>VLOOKUP(B1348, 'IOS OAS &amp; Universe Refi'!$L:$N, 3, 0)</f>
        <v>7.2847999999999997</v>
      </c>
      <c r="D1348" s="111">
        <f>VLOOKUP(B1348, 'Cello Net IO &amp; CMO MV % of NAV '!$A:$B, 2, 0)</f>
        <v>35.851531000000001</v>
      </c>
    </row>
    <row r="1349" spans="2:4" x14ac:dyDescent="0.25">
      <c r="B1349" s="106">
        <f>IF('Cello Net IO &amp; CMO MV % of NAV '!A1262=0, "NA", 'Cello Net IO &amp; CMO MV % of NAV '!A1262)</f>
        <v>42550</v>
      </c>
      <c r="C1349" s="52">
        <f>VLOOKUP(B1349, 'IOS OAS &amp; Universe Refi'!$L:$N, 3, 0)</f>
        <v>5.0456000000000003</v>
      </c>
      <c r="D1349" s="111">
        <f>VLOOKUP(B1349, 'Cello Net IO &amp; CMO MV % of NAV '!$A:$B, 2, 0)</f>
        <v>35.493057</v>
      </c>
    </row>
    <row r="1350" spans="2:4" x14ac:dyDescent="0.25">
      <c r="B1350" s="106">
        <f>IF('Cello Net IO &amp; CMO MV % of NAV '!A1263=0, "NA", 'Cello Net IO &amp; CMO MV % of NAV '!A1263)</f>
        <v>42551</v>
      </c>
      <c r="C1350" s="52">
        <f>VLOOKUP(B1350, 'IOS OAS &amp; Universe Refi'!$L:$N, 3, 0)</f>
        <v>13.307</v>
      </c>
      <c r="D1350" s="111">
        <f>VLOOKUP(B1350, 'Cello Net IO &amp; CMO MV % of NAV '!$A:$B, 2, 0)</f>
        <v>34.309300999999998</v>
      </c>
    </row>
    <row r="1351" spans="2:4" x14ac:dyDescent="0.25">
      <c r="B1351" s="106">
        <f>IF('Cello Net IO &amp; CMO MV % of NAV '!A1264=0, "NA", 'Cello Net IO &amp; CMO MV % of NAV '!A1264)</f>
        <v>42552</v>
      </c>
      <c r="C1351" s="52">
        <f>VLOOKUP(B1351, 'IOS OAS &amp; Universe Refi'!$L:$N, 3, 0)</f>
        <v>22.726998999999999</v>
      </c>
      <c r="D1351" s="111">
        <f>VLOOKUP(B1351, 'Cello Net IO &amp; CMO MV % of NAV '!$A:$B, 2, 0)</f>
        <v>32.731062000000001</v>
      </c>
    </row>
    <row r="1352" spans="2:4" x14ac:dyDescent="0.25">
      <c r="B1352" s="106">
        <f>IF('Cello Net IO &amp; CMO MV % of NAV '!A1265=0, "NA", 'Cello Net IO &amp; CMO MV % of NAV '!A1265)</f>
        <v>42556</v>
      </c>
      <c r="C1352" s="52">
        <f>VLOOKUP(B1352, 'IOS OAS &amp; Universe Refi'!$L:$N, 3, 0)</f>
        <v>40.148701000000003</v>
      </c>
      <c r="D1352" s="111">
        <f>VLOOKUP(B1352, 'Cello Net IO &amp; CMO MV % of NAV '!$A:$B, 2, 0)</f>
        <v>31.071012</v>
      </c>
    </row>
    <row r="1353" spans="2:4" x14ac:dyDescent="0.25">
      <c r="B1353" s="106">
        <f>IF('Cello Net IO &amp; CMO MV % of NAV '!A1266=0, "NA", 'Cello Net IO &amp; CMO MV % of NAV '!A1266)</f>
        <v>42557</v>
      </c>
      <c r="C1353" s="52">
        <f>VLOOKUP(B1353, 'IOS OAS &amp; Universe Refi'!$L:$N, 3, 0)</f>
        <v>53.021000000000001</v>
      </c>
      <c r="D1353" s="111">
        <f>VLOOKUP(B1353, 'Cello Net IO &amp; CMO MV % of NAV '!$A:$B, 2, 0)</f>
        <v>31.410916</v>
      </c>
    </row>
    <row r="1354" spans="2:4" x14ac:dyDescent="0.25">
      <c r="B1354" s="106">
        <f>IF('Cello Net IO &amp; CMO MV % of NAV '!A1267=0, "NA", 'Cello Net IO &amp; CMO MV % of NAV '!A1267)</f>
        <v>42558</v>
      </c>
      <c r="C1354" s="52">
        <f>VLOOKUP(B1354, 'IOS OAS &amp; Universe Refi'!$L:$N, 3, 0)</f>
        <v>69.877998000000005</v>
      </c>
      <c r="D1354" s="111">
        <f>VLOOKUP(B1354, 'Cello Net IO &amp; CMO MV % of NAV '!$A:$B, 2, 0)</f>
        <v>31.733965000000001</v>
      </c>
    </row>
    <row r="1355" spans="2:4" x14ac:dyDescent="0.25">
      <c r="B1355" s="106">
        <f>IF('Cello Net IO &amp; CMO MV % of NAV '!A1268=0, "NA", 'Cello Net IO &amp; CMO MV % of NAV '!A1268)</f>
        <v>42559</v>
      </c>
      <c r="C1355" s="52">
        <f>VLOOKUP(B1355, 'IOS OAS &amp; Universe Refi'!$L:$N, 3, 0)</f>
        <v>71.780403000000007</v>
      </c>
      <c r="D1355" s="111">
        <f>VLOOKUP(B1355, 'Cello Net IO &amp; CMO MV % of NAV '!$A:$B, 2, 0)</f>
        <v>31.477826</v>
      </c>
    </row>
    <row r="1356" spans="2:4" x14ac:dyDescent="0.25">
      <c r="B1356" s="106">
        <f>IF('Cello Net IO &amp; CMO MV % of NAV '!A1269=0, "NA", 'Cello Net IO &amp; CMO MV % of NAV '!A1269)</f>
        <v>42562</v>
      </c>
      <c r="C1356" s="52">
        <f>VLOOKUP(B1356, 'IOS OAS &amp; Universe Refi'!$L:$N, 3, 0)</f>
        <v>70.938400000000001</v>
      </c>
      <c r="D1356" s="111">
        <f>VLOOKUP(B1356, 'Cello Net IO &amp; CMO MV % of NAV '!$A:$B, 2, 0)</f>
        <v>31.121324000000001</v>
      </c>
    </row>
    <row r="1357" spans="2:4" x14ac:dyDescent="0.25">
      <c r="B1357" s="106">
        <f>IF('Cello Net IO &amp; CMO MV % of NAV '!A1270=0, "NA", 'Cello Net IO &amp; CMO MV % of NAV '!A1270)</f>
        <v>42563</v>
      </c>
      <c r="C1357" s="52">
        <f>VLOOKUP(B1357, 'IOS OAS &amp; Universe Refi'!$L:$N, 3, 0)</f>
        <v>76.310096999999999</v>
      </c>
      <c r="D1357" s="111">
        <f>VLOOKUP(B1357, 'Cello Net IO &amp; CMO MV % of NAV '!$A:$B, 2, 0)</f>
        <v>31.819541999999998</v>
      </c>
    </row>
    <row r="1358" spans="2:4" x14ac:dyDescent="0.25">
      <c r="B1358" s="106">
        <f>IF('Cello Net IO &amp; CMO MV % of NAV '!A1271=0, "NA", 'Cello Net IO &amp; CMO MV % of NAV '!A1271)</f>
        <v>42564</v>
      </c>
      <c r="C1358" s="52">
        <f>VLOOKUP(B1358, 'IOS OAS &amp; Universe Refi'!$L:$N, 3, 0)</f>
        <v>72.204102000000006</v>
      </c>
      <c r="D1358" s="111">
        <f>VLOOKUP(B1358, 'Cello Net IO &amp; CMO MV % of NAV '!$A:$B, 2, 0)</f>
        <v>31.900839999999999</v>
      </c>
    </row>
    <row r="1359" spans="2:4" x14ac:dyDescent="0.25">
      <c r="B1359" s="106">
        <f>IF('Cello Net IO &amp; CMO MV % of NAV '!A1272=0, "NA", 'Cello Net IO &amp; CMO MV % of NAV '!A1272)</f>
        <v>42565</v>
      </c>
      <c r="C1359" s="52">
        <f>VLOOKUP(B1359, 'IOS OAS &amp; Universe Refi'!$L:$N, 3, 0)</f>
        <v>77.914398000000006</v>
      </c>
      <c r="D1359" s="111">
        <f>VLOOKUP(B1359, 'Cello Net IO &amp; CMO MV % of NAV '!$A:$B, 2, 0)</f>
        <v>32.527856</v>
      </c>
    </row>
    <row r="1360" spans="2:4" x14ac:dyDescent="0.25">
      <c r="B1360" s="106">
        <f>IF('Cello Net IO &amp; CMO MV % of NAV '!A1273=0, "NA", 'Cello Net IO &amp; CMO MV % of NAV '!A1273)</f>
        <v>42566</v>
      </c>
      <c r="C1360" s="52">
        <f>VLOOKUP(B1360, 'IOS OAS &amp; Universe Refi'!$L:$N, 3, 0)</f>
        <v>60.945202000000002</v>
      </c>
      <c r="D1360" s="111">
        <f>VLOOKUP(B1360, 'Cello Net IO &amp; CMO MV % of NAV '!$A:$B, 2, 0)</f>
        <v>33.425507000000003</v>
      </c>
    </row>
    <row r="1361" spans="2:4" x14ac:dyDescent="0.25">
      <c r="B1361" s="106">
        <f>IF('Cello Net IO &amp; CMO MV % of NAV '!A1274=0, "NA", 'Cello Net IO &amp; CMO MV % of NAV '!A1274)</f>
        <v>42569</v>
      </c>
      <c r="C1361" s="52">
        <f>VLOOKUP(B1361, 'IOS OAS &amp; Universe Refi'!$L:$N, 3, 0)</f>
        <v>60.586601000000002</v>
      </c>
      <c r="D1361" s="111">
        <f>VLOOKUP(B1361, 'Cello Net IO &amp; CMO MV % of NAV '!$A:$B, 2, 0)</f>
        <v>33.074964999999999</v>
      </c>
    </row>
    <row r="1362" spans="2:4" x14ac:dyDescent="0.25">
      <c r="B1362" s="106">
        <f>IF('Cello Net IO &amp; CMO MV % of NAV '!A1275=0, "NA", 'Cello Net IO &amp; CMO MV % of NAV '!A1275)</f>
        <v>42570</v>
      </c>
      <c r="C1362" s="52">
        <f>VLOOKUP(B1362, 'IOS OAS &amp; Universe Refi'!$L:$N, 3, 0)</f>
        <v>58.088298999999999</v>
      </c>
      <c r="D1362" s="111">
        <f>VLOOKUP(B1362, 'Cello Net IO &amp; CMO MV % of NAV '!$A:$B, 2, 0)</f>
        <v>32.946268000000003</v>
      </c>
    </row>
    <row r="1363" spans="2:4" x14ac:dyDescent="0.25">
      <c r="B1363" s="106">
        <f>IF('Cello Net IO &amp; CMO MV % of NAV '!A1276=0, "NA", 'Cello Net IO &amp; CMO MV % of NAV '!A1276)</f>
        <v>42571</v>
      </c>
      <c r="C1363" s="52">
        <f>VLOOKUP(B1363, 'IOS OAS &amp; Universe Refi'!$L:$N, 3, 0)</f>
        <v>54.108601</v>
      </c>
      <c r="D1363" s="111">
        <f>VLOOKUP(B1363, 'Cello Net IO &amp; CMO MV % of NAV '!$A:$B, 2, 0)</f>
        <v>33.635207999999999</v>
      </c>
    </row>
    <row r="1364" spans="2:4" x14ac:dyDescent="0.25">
      <c r="B1364" s="106">
        <f>IF('Cello Net IO &amp; CMO MV % of NAV '!A1277=0, "NA", 'Cello Net IO &amp; CMO MV % of NAV '!A1277)</f>
        <v>42572</v>
      </c>
      <c r="C1364" s="52">
        <f>VLOOKUP(B1364, 'IOS OAS &amp; Universe Refi'!$L:$N, 3, 0)</f>
        <v>47.133597999999999</v>
      </c>
      <c r="D1364" s="111">
        <f>VLOOKUP(B1364, 'Cello Net IO &amp; CMO MV % of NAV '!$A:$B, 2, 0)</f>
        <v>35.615403999999998</v>
      </c>
    </row>
    <row r="1365" spans="2:4" x14ac:dyDescent="0.25">
      <c r="B1365" s="106">
        <f>IF('Cello Net IO &amp; CMO MV % of NAV '!A1278=0, "NA", 'Cello Net IO &amp; CMO MV % of NAV '!A1278)</f>
        <v>42573</v>
      </c>
      <c r="C1365" s="52">
        <f>VLOOKUP(B1365, 'IOS OAS &amp; Universe Refi'!$L:$N, 3, 0)</f>
        <v>42.896701999999998</v>
      </c>
      <c r="D1365" s="111">
        <f>VLOOKUP(B1365, 'Cello Net IO &amp; CMO MV % of NAV '!$A:$B, 2, 0)</f>
        <v>36.033737000000002</v>
      </c>
    </row>
    <row r="1366" spans="2:4" x14ac:dyDescent="0.25">
      <c r="B1366" s="106">
        <f>IF('Cello Net IO &amp; CMO MV % of NAV '!A1279=0, "NA", 'Cello Net IO &amp; CMO MV % of NAV '!A1279)</f>
        <v>42576</v>
      </c>
      <c r="C1366" s="52">
        <f>VLOOKUP(B1366, 'IOS OAS &amp; Universe Refi'!$L:$N, 3, 0)</f>
        <v>39.616000999999997</v>
      </c>
      <c r="D1366" s="111">
        <f>VLOOKUP(B1366, 'Cello Net IO &amp; CMO MV % of NAV '!$A:$B, 2, 0)</f>
        <v>36.249670000000002</v>
      </c>
    </row>
    <row r="1367" spans="2:4" x14ac:dyDescent="0.25">
      <c r="B1367" s="106">
        <f>IF('Cello Net IO &amp; CMO MV % of NAV '!A1280=0, "NA", 'Cello Net IO &amp; CMO MV % of NAV '!A1280)</f>
        <v>42577</v>
      </c>
      <c r="C1367" s="52">
        <f>VLOOKUP(B1367, 'IOS OAS &amp; Universe Refi'!$L:$N, 3, 0)</f>
        <v>40.010201000000002</v>
      </c>
      <c r="D1367" s="111">
        <f>VLOOKUP(B1367, 'Cello Net IO &amp; CMO MV % of NAV '!$A:$B, 2, 0)</f>
        <v>36.270493999999999</v>
      </c>
    </row>
    <row r="1368" spans="2:4" x14ac:dyDescent="0.25">
      <c r="B1368" s="106">
        <f>IF('Cello Net IO &amp; CMO MV % of NAV '!A1281=0, "NA", 'Cello Net IO &amp; CMO MV % of NAV '!A1281)</f>
        <v>42578</v>
      </c>
      <c r="C1368" s="52">
        <f>VLOOKUP(B1368, 'IOS OAS &amp; Universe Refi'!$L:$N, 3, 0)</f>
        <v>44.031399</v>
      </c>
      <c r="D1368" s="111">
        <f>VLOOKUP(B1368, 'Cello Net IO &amp; CMO MV % of NAV '!$A:$B, 2, 0)</f>
        <v>35.458981000000001</v>
      </c>
    </row>
    <row r="1369" spans="2:4" x14ac:dyDescent="0.25">
      <c r="B1369" s="106">
        <f>IF('Cello Net IO &amp; CMO MV % of NAV '!A1282=0, "NA", 'Cello Net IO &amp; CMO MV % of NAV '!A1282)</f>
        <v>42579</v>
      </c>
      <c r="C1369" s="52">
        <f>VLOOKUP(B1369, 'IOS OAS &amp; Universe Refi'!$L:$N, 3, 0)</f>
        <v>49.096901000000003</v>
      </c>
      <c r="D1369" s="111">
        <f>VLOOKUP(B1369, 'Cello Net IO &amp; CMO MV % of NAV '!$A:$B, 2, 0)</f>
        <v>35.168557</v>
      </c>
    </row>
    <row r="1370" spans="2:4" x14ac:dyDescent="0.25">
      <c r="B1370" s="106">
        <f>IF('Cello Net IO &amp; CMO MV % of NAV '!A1283=0, "NA", 'Cello Net IO &amp; CMO MV % of NAV '!A1283)</f>
        <v>42580</v>
      </c>
      <c r="C1370" s="52">
        <f>VLOOKUP(B1370, 'IOS OAS &amp; Universe Refi'!$L:$N, 3, 0)</f>
        <v>50.780200999999998</v>
      </c>
      <c r="D1370" s="111">
        <f>VLOOKUP(B1370, 'Cello Net IO &amp; CMO MV % of NAV '!$A:$B, 2, 0)</f>
        <v>34.407465999999999</v>
      </c>
    </row>
    <row r="1371" spans="2:4" x14ac:dyDescent="0.25">
      <c r="B1371" s="106" t="str">
        <f>IF('Cello Net IO &amp; CMO MV % of NAV '!A1284=0, "NA", 'Cello Net IO &amp; CMO MV % of NAV '!A1284)</f>
        <v>NA</v>
      </c>
      <c r="C1371" s="52" t="e">
        <f>VLOOKUP(B1371, 'IOS OAS &amp; Universe Refi'!$L:$N, 3, 0)</f>
        <v>#N/A</v>
      </c>
      <c r="D1371" s="111" t="e">
        <f>VLOOKUP(B1371, 'Cello Net IO &amp; CMO MV % of NAV '!$A:$B, 2, 0)</f>
        <v>#N/A</v>
      </c>
    </row>
    <row r="1372" spans="2:4" x14ac:dyDescent="0.25">
      <c r="B1372" s="106" t="str">
        <f>IF('Cello Net IO &amp; CMO MV % of NAV '!A1285=0, "NA", 'Cello Net IO &amp; CMO MV % of NAV '!A1285)</f>
        <v>NA</v>
      </c>
      <c r="C1372" s="52" t="e">
        <f>VLOOKUP(B1372, 'IOS OAS &amp; Universe Refi'!$L:$N, 3, 0)</f>
        <v>#N/A</v>
      </c>
      <c r="D1372" s="111" t="e">
        <f>VLOOKUP(B1372, 'Cello Net IO &amp; CMO MV % of NAV '!$A:$B, 2, 0)</f>
        <v>#N/A</v>
      </c>
    </row>
    <row r="1373" spans="2:4" x14ac:dyDescent="0.25">
      <c r="B1373" s="106" t="str">
        <f>IF('Cello Net IO &amp; CMO MV % of NAV '!A1286=0, "NA", 'Cello Net IO &amp; CMO MV % of NAV '!A1286)</f>
        <v>NA</v>
      </c>
      <c r="C1373" s="52" t="e">
        <f>VLOOKUP(B1373, 'IOS OAS &amp; Universe Refi'!$L:$N, 3, 0)</f>
        <v>#N/A</v>
      </c>
      <c r="D1373" s="111" t="e">
        <f>VLOOKUP(B1373, 'Cello Net IO &amp; CMO MV % of NAV '!$A:$B, 2, 0)</f>
        <v>#N/A</v>
      </c>
    </row>
    <row r="1374" spans="2:4" x14ac:dyDescent="0.25">
      <c r="B1374" s="106" t="str">
        <f>IF('Cello Net IO &amp; CMO MV % of NAV '!A1287=0, "NA", 'Cello Net IO &amp; CMO MV % of NAV '!A1287)</f>
        <v>NA</v>
      </c>
      <c r="C1374" s="52" t="e">
        <f>VLOOKUP(B1374, 'IOS OAS &amp; Universe Refi'!$L:$N, 3, 0)</f>
        <v>#N/A</v>
      </c>
      <c r="D1374" s="111" t="e">
        <f>VLOOKUP(B1374, 'Cello Net IO &amp; CMO MV % of NAV '!$A:$B, 2, 0)</f>
        <v>#N/A</v>
      </c>
    </row>
    <row r="1375" spans="2:4" x14ac:dyDescent="0.25">
      <c r="B1375" s="106" t="str">
        <f>IF('Cello Net IO &amp; CMO MV % of NAV '!A1288=0, "NA", 'Cello Net IO &amp; CMO MV % of NAV '!A1288)</f>
        <v>NA</v>
      </c>
      <c r="C1375" s="52" t="e">
        <f>VLOOKUP(B1375, 'IOS OAS &amp; Universe Refi'!$L:$N, 3, 0)</f>
        <v>#N/A</v>
      </c>
      <c r="D1375" s="111" t="e">
        <f>VLOOKUP(B1375, 'Cello Net IO &amp; CMO MV % of NAV '!$A:$B, 2, 0)</f>
        <v>#N/A</v>
      </c>
    </row>
    <row r="1376" spans="2:4" x14ac:dyDescent="0.25">
      <c r="B1376" s="106" t="str">
        <f>IF('Cello Net IO &amp; CMO MV % of NAV '!A1289=0, "NA", 'Cello Net IO &amp; CMO MV % of NAV '!A1289)</f>
        <v>NA</v>
      </c>
      <c r="C1376" s="52" t="e">
        <f>VLOOKUP(B1376, 'IOS OAS &amp; Universe Refi'!$L:$N, 3, 0)</f>
        <v>#N/A</v>
      </c>
      <c r="D1376" s="111" t="e">
        <f>VLOOKUP(B1376, 'Cello Net IO &amp; CMO MV % of NAV '!$A:$B, 2, 0)</f>
        <v>#N/A</v>
      </c>
    </row>
    <row r="1377" spans="2:4" x14ac:dyDescent="0.25">
      <c r="B1377" s="106" t="str">
        <f>IF('Cello Net IO &amp; CMO MV % of NAV '!A1290=0, "NA", 'Cello Net IO &amp; CMO MV % of NAV '!A1290)</f>
        <v>NA</v>
      </c>
      <c r="C1377" s="52" t="e">
        <f>VLOOKUP(B1377, 'IOS OAS &amp; Universe Refi'!$L:$N, 3, 0)</f>
        <v>#N/A</v>
      </c>
      <c r="D1377" s="111" t="e">
        <f>VLOOKUP(B1377, 'Cello Net IO &amp; CMO MV % of NAV '!$A:$B, 2, 0)</f>
        <v>#N/A</v>
      </c>
    </row>
    <row r="1378" spans="2:4" x14ac:dyDescent="0.25">
      <c r="B1378" s="106" t="str">
        <f>IF('Cello Net IO &amp; CMO MV % of NAV '!A1291=0, "NA", 'Cello Net IO &amp; CMO MV % of NAV '!A1291)</f>
        <v>NA</v>
      </c>
      <c r="C1378" s="52" t="e">
        <f>VLOOKUP(B1378, 'IOS OAS &amp; Universe Refi'!$L:$N, 3, 0)</f>
        <v>#N/A</v>
      </c>
      <c r="D1378" s="111" t="e">
        <f>VLOOKUP(B1378, 'Cello Net IO &amp; CMO MV % of NAV '!$A:$B, 2, 0)</f>
        <v>#N/A</v>
      </c>
    </row>
    <row r="1379" spans="2:4" x14ac:dyDescent="0.25">
      <c r="B1379" s="106" t="str">
        <f>IF('Cello Net IO &amp; CMO MV % of NAV '!A1292=0, "NA", 'Cello Net IO &amp; CMO MV % of NAV '!A1292)</f>
        <v>NA</v>
      </c>
      <c r="C1379" s="52" t="e">
        <f>VLOOKUP(B1379, 'IOS OAS &amp; Universe Refi'!$L:$N, 3, 0)</f>
        <v>#N/A</v>
      </c>
      <c r="D1379" s="111" t="e">
        <f>VLOOKUP(B1379, 'Cello Net IO &amp; CMO MV % of NAV '!$A:$B, 2, 0)</f>
        <v>#N/A</v>
      </c>
    </row>
    <row r="1380" spans="2:4" x14ac:dyDescent="0.25">
      <c r="B1380" s="106" t="str">
        <f>IF('Cello Net IO &amp; CMO MV % of NAV '!A1293=0, "NA", 'Cello Net IO &amp; CMO MV % of NAV '!A1293)</f>
        <v>NA</v>
      </c>
      <c r="C1380" s="52" t="e">
        <f>VLOOKUP(B1380, 'IOS OAS &amp; Universe Refi'!$L:$N, 3, 0)</f>
        <v>#N/A</v>
      </c>
      <c r="D1380" s="111" t="e">
        <f>VLOOKUP(B1380, 'Cello Net IO &amp; CMO MV % of NAV '!$A:$B, 2, 0)</f>
        <v>#N/A</v>
      </c>
    </row>
    <row r="1381" spans="2:4" x14ac:dyDescent="0.25">
      <c r="B1381" s="106" t="str">
        <f>IF('Cello Net IO &amp; CMO MV % of NAV '!A1294=0, "NA", 'Cello Net IO &amp; CMO MV % of NAV '!A1294)</f>
        <v>NA</v>
      </c>
      <c r="C1381" s="52" t="e">
        <f>VLOOKUP(B1381, 'IOS OAS &amp; Universe Refi'!$L:$N, 3, 0)</f>
        <v>#N/A</v>
      </c>
      <c r="D1381" s="111" t="e">
        <f>VLOOKUP(B1381, 'Cello Net IO &amp; CMO MV % of NAV '!$A:$B, 2, 0)</f>
        <v>#N/A</v>
      </c>
    </row>
    <row r="1382" spans="2:4" x14ac:dyDescent="0.25">
      <c r="B1382" s="106" t="str">
        <f>IF('Cello Net IO &amp; CMO MV % of NAV '!A1295=0, "NA", 'Cello Net IO &amp; CMO MV % of NAV '!A1295)</f>
        <v>NA</v>
      </c>
      <c r="C1382" s="52" t="e">
        <f>VLOOKUP(B1382, 'IOS OAS &amp; Universe Refi'!$L:$N, 3, 0)</f>
        <v>#N/A</v>
      </c>
      <c r="D1382" s="111" t="e">
        <f>VLOOKUP(B1382, 'Cello Net IO &amp; CMO MV % of NAV '!$A:$B, 2, 0)</f>
        <v>#N/A</v>
      </c>
    </row>
    <row r="1383" spans="2:4" x14ac:dyDescent="0.25">
      <c r="B1383" s="106" t="str">
        <f>IF('Cello Net IO &amp; CMO MV % of NAV '!A1296=0, "NA", 'Cello Net IO &amp; CMO MV % of NAV '!A1296)</f>
        <v>NA</v>
      </c>
      <c r="C1383" s="52" t="e">
        <f>VLOOKUP(B1383, 'IOS OAS &amp; Universe Refi'!$L:$N, 3, 0)</f>
        <v>#N/A</v>
      </c>
      <c r="D1383" s="111" t="e">
        <f>VLOOKUP(B1383, 'Cello Net IO &amp; CMO MV % of NAV '!$A:$B, 2, 0)</f>
        <v>#N/A</v>
      </c>
    </row>
    <row r="1384" spans="2:4" x14ac:dyDescent="0.25">
      <c r="B1384" s="106" t="str">
        <f>IF('Cello Net IO &amp; CMO MV % of NAV '!A1297=0, "NA", 'Cello Net IO &amp; CMO MV % of NAV '!A1297)</f>
        <v>NA</v>
      </c>
      <c r="C1384" s="52" t="e">
        <f>VLOOKUP(B1384, 'IOS OAS &amp; Universe Refi'!$L:$N, 3, 0)</f>
        <v>#N/A</v>
      </c>
      <c r="D1384" s="111" t="e">
        <f>VLOOKUP(B1384, 'Cello Net IO &amp; CMO MV % of NAV '!$A:$B, 2, 0)</f>
        <v>#N/A</v>
      </c>
    </row>
    <row r="1385" spans="2:4" x14ac:dyDescent="0.25">
      <c r="B1385" s="106" t="str">
        <f>IF('Cello Net IO &amp; CMO MV % of NAV '!A1298=0, "NA", 'Cello Net IO &amp; CMO MV % of NAV '!A1298)</f>
        <v>NA</v>
      </c>
      <c r="C1385" s="52" t="e">
        <f>VLOOKUP(B1385, 'IOS OAS &amp; Universe Refi'!$L:$N, 3, 0)</f>
        <v>#N/A</v>
      </c>
      <c r="D1385" s="111" t="e">
        <f>VLOOKUP(B1385, 'Cello Net IO &amp; CMO MV % of NAV '!$A:$B, 2, 0)</f>
        <v>#N/A</v>
      </c>
    </row>
    <row r="1386" spans="2:4" x14ac:dyDescent="0.25">
      <c r="B1386" s="106" t="str">
        <f>IF('Cello Net IO &amp; CMO MV % of NAV '!A1299=0, "NA", 'Cello Net IO &amp; CMO MV % of NAV '!A1299)</f>
        <v>NA</v>
      </c>
      <c r="C1386" s="52" t="e">
        <f>VLOOKUP(B1386, 'IOS OAS &amp; Universe Refi'!$L:$N, 3, 0)</f>
        <v>#N/A</v>
      </c>
      <c r="D1386" s="111" t="e">
        <f>VLOOKUP(B1386, 'Cello Net IO &amp; CMO MV % of NAV '!$A:$B, 2, 0)</f>
        <v>#N/A</v>
      </c>
    </row>
    <row r="1387" spans="2:4" x14ac:dyDescent="0.25">
      <c r="B1387" s="106" t="str">
        <f>IF('Cello Net IO &amp; CMO MV % of NAV '!A1300=0, "NA", 'Cello Net IO &amp; CMO MV % of NAV '!A1300)</f>
        <v>NA</v>
      </c>
      <c r="C1387" s="52" t="e">
        <f>VLOOKUP(B1387, 'IOS OAS &amp; Universe Refi'!$L:$N, 3, 0)</f>
        <v>#N/A</v>
      </c>
      <c r="D1387" s="111" t="e">
        <f>VLOOKUP(B1387, 'Cello Net IO &amp; CMO MV % of NAV '!$A:$B, 2, 0)</f>
        <v>#N/A</v>
      </c>
    </row>
    <row r="1388" spans="2:4" x14ac:dyDescent="0.25">
      <c r="B1388" s="106" t="str">
        <f>IF('Cello Net IO &amp; CMO MV % of NAV '!A1301=0, "NA", 'Cello Net IO &amp; CMO MV % of NAV '!A1301)</f>
        <v>NA</v>
      </c>
      <c r="C1388" s="52" t="e">
        <f>VLOOKUP(B1388, 'IOS OAS &amp; Universe Refi'!$L:$N, 3, 0)</f>
        <v>#N/A</v>
      </c>
      <c r="D1388" s="111" t="e">
        <f>VLOOKUP(B1388, 'Cello Net IO &amp; CMO MV % of NAV '!$A:$B, 2, 0)</f>
        <v>#N/A</v>
      </c>
    </row>
    <row r="1389" spans="2:4" x14ac:dyDescent="0.25">
      <c r="B1389" s="106" t="str">
        <f>IF('Cello Net IO &amp; CMO MV % of NAV '!A1302=0, "NA", 'Cello Net IO &amp; CMO MV % of NAV '!A1302)</f>
        <v>NA</v>
      </c>
      <c r="C1389" s="52" t="e">
        <f>VLOOKUP(B1389, 'IOS OAS &amp; Universe Refi'!$L:$N, 3, 0)</f>
        <v>#N/A</v>
      </c>
      <c r="D1389" s="111" t="e">
        <f>VLOOKUP(B1389, 'Cello Net IO &amp; CMO MV % of NAV '!$A:$B, 2, 0)</f>
        <v>#N/A</v>
      </c>
    </row>
    <row r="1390" spans="2:4" x14ac:dyDescent="0.25">
      <c r="B1390" s="106" t="str">
        <f>IF('Cello Net IO &amp; CMO MV % of NAV '!A1303=0, "NA", 'Cello Net IO &amp; CMO MV % of NAV '!A1303)</f>
        <v>NA</v>
      </c>
      <c r="C1390" s="52" t="e">
        <f>VLOOKUP(B1390, 'IOS OAS &amp; Universe Refi'!$L:$N, 3, 0)</f>
        <v>#N/A</v>
      </c>
      <c r="D1390" s="111" t="e">
        <f>VLOOKUP(B1390, 'Cello Net IO &amp; CMO MV % of NAV '!$A:$B, 2, 0)</f>
        <v>#N/A</v>
      </c>
    </row>
    <row r="1391" spans="2:4" x14ac:dyDescent="0.25">
      <c r="B1391" s="106" t="str">
        <f>IF('Cello Net IO &amp; CMO MV % of NAV '!A1304=0, "NA", 'Cello Net IO &amp; CMO MV % of NAV '!A1304)</f>
        <v>NA</v>
      </c>
      <c r="C1391" s="52" t="e">
        <f>VLOOKUP(B1391, 'IOS OAS &amp; Universe Refi'!$L:$N, 3, 0)</f>
        <v>#N/A</v>
      </c>
      <c r="D1391" s="111" t="e">
        <f>VLOOKUP(B1391, 'Cello Net IO &amp; CMO MV % of NAV '!$A:$B, 2, 0)</f>
        <v>#N/A</v>
      </c>
    </row>
    <row r="1392" spans="2:4" x14ac:dyDescent="0.25">
      <c r="B1392" s="106" t="str">
        <f>IF('Cello Net IO &amp; CMO MV % of NAV '!A1305=0, "NA", 'Cello Net IO &amp; CMO MV % of NAV '!A1305)</f>
        <v>NA</v>
      </c>
      <c r="C1392" s="52" t="e">
        <f>VLOOKUP(B1392, 'IOS OAS &amp; Universe Refi'!$L:$N, 3, 0)</f>
        <v>#N/A</v>
      </c>
      <c r="D1392" s="111" t="e">
        <f>VLOOKUP(B1392, 'Cello Net IO &amp; CMO MV % of NAV '!$A:$B, 2, 0)</f>
        <v>#N/A</v>
      </c>
    </row>
    <row r="1393" spans="2:4" x14ac:dyDescent="0.25">
      <c r="B1393" s="106" t="str">
        <f>IF('Cello Net IO &amp; CMO MV % of NAV '!A1306=0, "NA", 'Cello Net IO &amp; CMO MV % of NAV '!A1306)</f>
        <v>NA</v>
      </c>
      <c r="C1393" s="52" t="e">
        <f>VLOOKUP(B1393, 'IOS OAS &amp; Universe Refi'!$L:$N, 3, 0)</f>
        <v>#N/A</v>
      </c>
      <c r="D1393" s="111" t="e">
        <f>VLOOKUP(B1393, 'Cello Net IO &amp; CMO MV % of NAV '!$A:$B, 2, 0)</f>
        <v>#N/A</v>
      </c>
    </row>
    <row r="1394" spans="2:4" x14ac:dyDescent="0.25">
      <c r="B1394" s="106" t="str">
        <f>IF('Cello Net IO &amp; CMO MV % of NAV '!A1307=0, "NA", 'Cello Net IO &amp; CMO MV % of NAV '!A1307)</f>
        <v>NA</v>
      </c>
      <c r="C1394" s="52" t="e">
        <f>VLOOKUP(B1394, 'IOS OAS &amp; Universe Refi'!$L:$N, 3, 0)</f>
        <v>#N/A</v>
      </c>
      <c r="D1394" s="111" t="e">
        <f>VLOOKUP(B1394, 'Cello Net IO &amp; CMO MV % of NAV '!$A:$B, 2, 0)</f>
        <v>#N/A</v>
      </c>
    </row>
    <row r="1395" spans="2:4" x14ac:dyDescent="0.25">
      <c r="B1395" s="106" t="str">
        <f>IF('Cello Net IO &amp; CMO MV % of NAV '!A1308=0, "NA", 'Cello Net IO &amp; CMO MV % of NAV '!A1308)</f>
        <v>NA</v>
      </c>
      <c r="C1395" s="52" t="e">
        <f>VLOOKUP(B1395, 'IOS OAS &amp; Universe Refi'!$L:$N, 3, 0)</f>
        <v>#N/A</v>
      </c>
      <c r="D1395" s="111" t="e">
        <f>VLOOKUP(B1395, 'Cello Net IO &amp; CMO MV % of NAV '!$A:$B, 2, 0)</f>
        <v>#N/A</v>
      </c>
    </row>
    <row r="1396" spans="2:4" x14ac:dyDescent="0.25">
      <c r="B1396" s="106" t="str">
        <f>IF('Cello Net IO &amp; CMO MV % of NAV '!A1309=0, "NA", 'Cello Net IO &amp; CMO MV % of NAV '!A1309)</f>
        <v>NA</v>
      </c>
      <c r="C1396" s="52" t="e">
        <f>VLOOKUP(B1396, 'IOS OAS &amp; Universe Refi'!$L:$N, 3, 0)</f>
        <v>#N/A</v>
      </c>
      <c r="D1396" s="111" t="e">
        <f>VLOOKUP(B1396, 'Cello Net IO &amp; CMO MV % of NAV '!$A:$B, 2, 0)</f>
        <v>#N/A</v>
      </c>
    </row>
    <row r="1397" spans="2:4" x14ac:dyDescent="0.25">
      <c r="B1397" s="106" t="str">
        <f>IF('Cello Net IO &amp; CMO MV % of NAV '!A1310=0, "NA", 'Cello Net IO &amp; CMO MV % of NAV '!A1310)</f>
        <v>NA</v>
      </c>
      <c r="C1397" s="52" t="e">
        <f>VLOOKUP(B1397, 'IOS OAS &amp; Universe Refi'!$L:$N, 3, 0)</f>
        <v>#N/A</v>
      </c>
      <c r="D1397" s="111" t="e">
        <f>VLOOKUP(B1397, 'Cello Net IO &amp; CMO MV % of NAV '!$A:$B, 2, 0)</f>
        <v>#N/A</v>
      </c>
    </row>
    <row r="1398" spans="2:4" x14ac:dyDescent="0.25">
      <c r="B1398" s="106" t="str">
        <f>IF('Cello Net IO &amp; CMO MV % of NAV '!A1311=0, "NA", 'Cello Net IO &amp; CMO MV % of NAV '!A1311)</f>
        <v>NA</v>
      </c>
      <c r="C1398" s="52" t="e">
        <f>VLOOKUP(B1398, 'IOS OAS &amp; Universe Refi'!$L:$N, 3, 0)</f>
        <v>#N/A</v>
      </c>
      <c r="D1398" s="111" t="e">
        <f>VLOOKUP(B1398, 'Cello Net IO &amp; CMO MV % of NAV '!$A:$B, 2, 0)</f>
        <v>#N/A</v>
      </c>
    </row>
    <row r="1399" spans="2:4" x14ac:dyDescent="0.25">
      <c r="B1399" s="106" t="str">
        <f>IF('Cello Net IO &amp; CMO MV % of NAV '!A1312=0, "NA", 'Cello Net IO &amp; CMO MV % of NAV '!A1312)</f>
        <v>NA</v>
      </c>
      <c r="C1399" s="52" t="e">
        <f>VLOOKUP(B1399, 'IOS OAS &amp; Universe Refi'!$L:$N, 3, 0)</f>
        <v>#N/A</v>
      </c>
      <c r="D1399" s="111" t="e">
        <f>VLOOKUP(B1399, 'Cello Net IO &amp; CMO MV % of NAV '!$A:$B, 2, 0)</f>
        <v>#N/A</v>
      </c>
    </row>
    <row r="1400" spans="2:4" x14ac:dyDescent="0.25">
      <c r="B1400" s="106" t="str">
        <f>IF('Cello Net IO &amp; CMO MV % of NAV '!A1313=0, "NA", 'Cello Net IO &amp; CMO MV % of NAV '!A1313)</f>
        <v>NA</v>
      </c>
      <c r="C1400" s="52" t="e">
        <f>VLOOKUP(B1400, 'IOS OAS &amp; Universe Refi'!$L:$N, 3, 0)</f>
        <v>#N/A</v>
      </c>
      <c r="D1400" s="111" t="e">
        <f>VLOOKUP(B1400, 'Cello Net IO &amp; CMO MV % of NAV '!$A:$B, 2, 0)</f>
        <v>#N/A</v>
      </c>
    </row>
    <row r="1401" spans="2:4" x14ac:dyDescent="0.25">
      <c r="B1401" s="106" t="str">
        <f>IF('Cello Net IO &amp; CMO MV % of NAV '!A1314=0, "NA", 'Cello Net IO &amp; CMO MV % of NAV '!A1314)</f>
        <v>NA</v>
      </c>
      <c r="C1401" s="52" t="e">
        <f>VLOOKUP(B1401, 'IOS OAS &amp; Universe Refi'!$L:$N, 3, 0)</f>
        <v>#N/A</v>
      </c>
      <c r="D1401" s="111" t="e">
        <f>VLOOKUP(B1401, 'Cello Net IO &amp; CMO MV % of NAV '!$A:$B, 2, 0)</f>
        <v>#N/A</v>
      </c>
    </row>
    <row r="1402" spans="2:4" x14ac:dyDescent="0.25">
      <c r="B1402" s="106" t="str">
        <f>IF('Cello Net IO &amp; CMO MV % of NAV '!A1315=0, "NA", 'Cello Net IO &amp; CMO MV % of NAV '!A1315)</f>
        <v>NA</v>
      </c>
      <c r="C1402" s="52" t="e">
        <f>VLOOKUP(B1402, 'IOS OAS &amp; Universe Refi'!$L:$N, 3, 0)</f>
        <v>#N/A</v>
      </c>
      <c r="D1402" s="111" t="e">
        <f>VLOOKUP(B1402, 'Cello Net IO &amp; CMO MV % of NAV '!$A:$B, 2, 0)</f>
        <v>#N/A</v>
      </c>
    </row>
    <row r="1403" spans="2:4" x14ac:dyDescent="0.25">
      <c r="B1403" s="106" t="str">
        <f>IF('Cello Net IO &amp; CMO MV % of NAV '!A1316=0, "NA", 'Cello Net IO &amp; CMO MV % of NAV '!A1316)</f>
        <v>NA</v>
      </c>
      <c r="C1403" s="52" t="e">
        <f>VLOOKUP(B1403, 'IOS OAS &amp; Universe Refi'!$L:$N, 3, 0)</f>
        <v>#N/A</v>
      </c>
      <c r="D1403" s="111" t="e">
        <f>VLOOKUP(B1403, 'Cello Net IO &amp; CMO MV % of NAV '!$A:$B, 2, 0)</f>
        <v>#N/A</v>
      </c>
    </row>
    <row r="1404" spans="2:4" x14ac:dyDescent="0.25">
      <c r="B1404" s="106" t="str">
        <f>IF('Cello Net IO &amp; CMO MV % of NAV '!A1317=0, "NA", 'Cello Net IO &amp; CMO MV % of NAV '!A1317)</f>
        <v>NA</v>
      </c>
      <c r="C1404" s="52" t="e">
        <f>VLOOKUP(B1404, 'IOS OAS &amp; Universe Refi'!$L:$N, 3, 0)</f>
        <v>#N/A</v>
      </c>
      <c r="D1404" s="111" t="e">
        <f>VLOOKUP(B1404, 'Cello Net IO &amp; CMO MV % of NAV '!$A:$B, 2, 0)</f>
        <v>#N/A</v>
      </c>
    </row>
    <row r="1405" spans="2:4" x14ac:dyDescent="0.25">
      <c r="B1405" s="106" t="str">
        <f>IF('Cello Net IO &amp; CMO MV % of NAV '!A1318=0, "NA", 'Cello Net IO &amp; CMO MV % of NAV '!A1318)</f>
        <v>NA</v>
      </c>
      <c r="C1405" s="52" t="e">
        <f>VLOOKUP(B1405, 'IOS OAS &amp; Universe Refi'!$L:$N, 3, 0)</f>
        <v>#N/A</v>
      </c>
      <c r="D1405" s="111" t="e">
        <f>VLOOKUP(B1405, 'Cello Net IO &amp; CMO MV % of NAV '!$A:$B, 2, 0)</f>
        <v>#N/A</v>
      </c>
    </row>
    <row r="1406" spans="2:4" x14ac:dyDescent="0.25">
      <c r="B1406" s="106" t="str">
        <f>IF('Cello Net IO &amp; CMO MV % of NAV '!A1319=0, "NA", 'Cello Net IO &amp; CMO MV % of NAV '!A1319)</f>
        <v>NA</v>
      </c>
      <c r="C1406" s="52" t="e">
        <f>VLOOKUP(B1406, 'IOS OAS &amp; Universe Refi'!$L:$N, 3, 0)</f>
        <v>#N/A</v>
      </c>
      <c r="D1406" s="111" t="e">
        <f>VLOOKUP(B1406, 'Cello Net IO &amp; CMO MV % of NAV '!$A:$B, 2, 0)</f>
        <v>#N/A</v>
      </c>
    </row>
    <row r="1407" spans="2:4" x14ac:dyDescent="0.25">
      <c r="B1407" s="106" t="str">
        <f>IF('Cello Net IO &amp; CMO MV % of NAV '!A1320=0, "NA", 'Cello Net IO &amp; CMO MV % of NAV '!A1320)</f>
        <v>NA</v>
      </c>
      <c r="C1407" s="52" t="e">
        <f>VLOOKUP(B1407, 'IOS OAS &amp; Universe Refi'!$L:$N, 3, 0)</f>
        <v>#N/A</v>
      </c>
      <c r="D1407" s="111" t="e">
        <f>VLOOKUP(B1407, 'Cello Net IO &amp; CMO MV % of NAV '!$A:$B, 2, 0)</f>
        <v>#N/A</v>
      </c>
    </row>
    <row r="1408" spans="2:4" x14ac:dyDescent="0.25">
      <c r="B1408" s="106" t="str">
        <f>IF('Cello Net IO &amp; CMO MV % of NAV '!A1321=0, "NA", 'Cello Net IO &amp; CMO MV % of NAV '!A1321)</f>
        <v>NA</v>
      </c>
      <c r="C1408" s="52" t="e">
        <f>VLOOKUP(B1408, 'IOS OAS &amp; Universe Refi'!$L:$N, 3, 0)</f>
        <v>#N/A</v>
      </c>
      <c r="D1408" s="111" t="e">
        <f>VLOOKUP(B1408, 'Cello Net IO &amp; CMO MV % of NAV '!$A:$B, 2, 0)</f>
        <v>#N/A</v>
      </c>
    </row>
    <row r="1409" spans="2:4" x14ac:dyDescent="0.25">
      <c r="B1409" s="106" t="str">
        <f>IF('Cello Net IO &amp; CMO MV % of NAV '!A1322=0, "NA", 'Cello Net IO &amp; CMO MV % of NAV '!A1322)</f>
        <v>NA</v>
      </c>
      <c r="C1409" s="52" t="e">
        <f>VLOOKUP(B1409, 'IOS OAS &amp; Universe Refi'!$L:$N, 3, 0)</f>
        <v>#N/A</v>
      </c>
      <c r="D1409" s="111" t="e">
        <f>VLOOKUP(B1409, 'Cello Net IO &amp; CMO MV % of NAV '!$A:$B, 2, 0)</f>
        <v>#N/A</v>
      </c>
    </row>
    <row r="1410" spans="2:4" x14ac:dyDescent="0.25">
      <c r="B1410" s="106" t="str">
        <f>IF('Cello Net IO &amp; CMO MV % of NAV '!A1323=0, "NA", 'Cello Net IO &amp; CMO MV % of NAV '!A1323)</f>
        <v>NA</v>
      </c>
      <c r="C1410" s="52" t="e">
        <f>VLOOKUP(B1410, 'IOS OAS &amp; Universe Refi'!$L:$N, 3, 0)</f>
        <v>#N/A</v>
      </c>
      <c r="D1410" s="111" t="e">
        <f>VLOOKUP(B1410, 'Cello Net IO &amp; CMO MV % of NAV '!$A:$B, 2, 0)</f>
        <v>#N/A</v>
      </c>
    </row>
    <row r="1411" spans="2:4" x14ac:dyDescent="0.25">
      <c r="B1411" s="106" t="str">
        <f>IF('Cello Net IO &amp; CMO MV % of NAV '!A1324=0, "NA", 'Cello Net IO &amp; CMO MV % of NAV '!A1324)</f>
        <v>NA</v>
      </c>
      <c r="C1411" s="52" t="e">
        <f>VLOOKUP(B1411, 'IOS OAS &amp; Universe Refi'!$L:$N, 3, 0)</f>
        <v>#N/A</v>
      </c>
      <c r="D1411" s="111" t="e">
        <f>VLOOKUP(B1411, 'Cello Net IO &amp; CMO MV % of NAV '!$A:$B, 2, 0)</f>
        <v>#N/A</v>
      </c>
    </row>
    <row r="1412" spans="2:4" x14ac:dyDescent="0.25">
      <c r="B1412" s="106" t="str">
        <f>IF('Cello Net IO &amp; CMO MV % of NAV '!A1325=0, "NA", 'Cello Net IO &amp; CMO MV % of NAV '!A1325)</f>
        <v>NA</v>
      </c>
      <c r="C1412" s="52" t="e">
        <f>VLOOKUP(B1412, 'IOS OAS &amp; Universe Refi'!$L:$N, 3, 0)</f>
        <v>#N/A</v>
      </c>
      <c r="D1412" s="111" t="e">
        <f>VLOOKUP(B1412, 'Cello Net IO &amp; CMO MV % of NAV '!$A:$B, 2, 0)</f>
        <v>#N/A</v>
      </c>
    </row>
    <row r="1413" spans="2:4" x14ac:dyDescent="0.25">
      <c r="B1413" s="106" t="str">
        <f>IF('Cello Net IO &amp; CMO MV % of NAV '!A1326=0, "NA", 'Cello Net IO &amp; CMO MV % of NAV '!A1326)</f>
        <v>NA</v>
      </c>
      <c r="C1413" s="52" t="e">
        <f>VLOOKUP(B1413, 'IOS OAS &amp; Universe Refi'!$L:$N, 3, 0)</f>
        <v>#N/A</v>
      </c>
      <c r="D1413" s="111" t="e">
        <f>VLOOKUP(B1413, 'Cello Net IO &amp; CMO MV % of NAV '!$A:$B, 2, 0)</f>
        <v>#N/A</v>
      </c>
    </row>
    <row r="1414" spans="2:4" x14ac:dyDescent="0.25">
      <c r="B1414" s="106" t="str">
        <f>IF('Cello Net IO &amp; CMO MV % of NAV '!A1327=0, "NA", 'Cello Net IO &amp; CMO MV % of NAV '!A1327)</f>
        <v>NA</v>
      </c>
      <c r="C1414" s="52" t="e">
        <f>VLOOKUP(B1414, 'IOS OAS &amp; Universe Refi'!$L:$N, 3, 0)</f>
        <v>#N/A</v>
      </c>
      <c r="D1414" s="111" t="e">
        <f>VLOOKUP(B1414, 'Cello Net IO &amp; CMO MV % of NAV '!$A:$B, 2, 0)</f>
        <v>#N/A</v>
      </c>
    </row>
    <row r="1415" spans="2:4" x14ac:dyDescent="0.25">
      <c r="B1415" s="106" t="str">
        <f>IF('Cello Net IO &amp; CMO MV % of NAV '!A1328=0, "NA", 'Cello Net IO &amp; CMO MV % of NAV '!A1328)</f>
        <v>NA</v>
      </c>
      <c r="C1415" s="52" t="e">
        <f>VLOOKUP(B1415, 'IOS OAS &amp; Universe Refi'!$L:$N, 3, 0)</f>
        <v>#N/A</v>
      </c>
      <c r="D1415" s="111" t="e">
        <f>VLOOKUP(B1415, 'Cello Net IO &amp; CMO MV % of NAV '!$A:$B, 2, 0)</f>
        <v>#N/A</v>
      </c>
    </row>
    <row r="1416" spans="2:4" x14ac:dyDescent="0.25">
      <c r="B1416" s="106" t="str">
        <f>IF('Cello Net IO &amp; CMO MV % of NAV '!A1329=0, "NA", 'Cello Net IO &amp; CMO MV % of NAV '!A1329)</f>
        <v>NA</v>
      </c>
      <c r="C1416" s="52" t="e">
        <f>VLOOKUP(B1416, 'IOS OAS &amp; Universe Refi'!$L:$N, 3, 0)</f>
        <v>#N/A</v>
      </c>
      <c r="D1416" s="111" t="e">
        <f>VLOOKUP(B1416, 'Cello Net IO &amp; CMO MV % of NAV '!$A:$B, 2, 0)</f>
        <v>#N/A</v>
      </c>
    </row>
    <row r="1417" spans="2:4" x14ac:dyDescent="0.25">
      <c r="B1417" s="106" t="str">
        <f>IF('Cello Net IO &amp; CMO MV % of NAV '!A1330=0, "NA", 'Cello Net IO &amp; CMO MV % of NAV '!A1330)</f>
        <v>NA</v>
      </c>
      <c r="C1417" s="52" t="e">
        <f>VLOOKUP(B1417, 'IOS OAS &amp; Universe Refi'!$L:$N, 3, 0)</f>
        <v>#N/A</v>
      </c>
      <c r="D1417" s="111" t="e">
        <f>VLOOKUP(B1417, 'Cello Net IO &amp; CMO MV % of NAV '!$A:$B, 2, 0)</f>
        <v>#N/A</v>
      </c>
    </row>
    <row r="1418" spans="2:4" x14ac:dyDescent="0.25">
      <c r="B1418" s="106" t="str">
        <f>IF('Cello Net IO &amp; CMO MV % of NAV '!A1331=0, "NA", 'Cello Net IO &amp; CMO MV % of NAV '!A1331)</f>
        <v>NA</v>
      </c>
      <c r="C1418" s="52" t="e">
        <f>VLOOKUP(B1418, 'IOS OAS &amp; Universe Refi'!$L:$N, 3, 0)</f>
        <v>#N/A</v>
      </c>
      <c r="D1418" s="111" t="e">
        <f>VLOOKUP(B1418, 'Cello Net IO &amp; CMO MV % of NAV '!$A:$B, 2, 0)</f>
        <v>#N/A</v>
      </c>
    </row>
    <row r="1419" spans="2:4" x14ac:dyDescent="0.25">
      <c r="B1419" s="106" t="str">
        <f>IF('Cello Net IO &amp; CMO MV % of NAV '!A1332=0, "NA", 'Cello Net IO &amp; CMO MV % of NAV '!A1332)</f>
        <v>NA</v>
      </c>
      <c r="C1419" s="52" t="e">
        <f>VLOOKUP(B1419, 'IOS OAS &amp; Universe Refi'!$L:$N, 3, 0)</f>
        <v>#N/A</v>
      </c>
      <c r="D1419" s="111" t="e">
        <f>VLOOKUP(B1419, 'Cello Net IO &amp; CMO MV % of NAV '!$A:$B, 2, 0)</f>
        <v>#N/A</v>
      </c>
    </row>
    <row r="1420" spans="2:4" x14ac:dyDescent="0.25">
      <c r="B1420" s="106" t="str">
        <f>IF('Cello Net IO &amp; CMO MV % of NAV '!A1333=0, "NA", 'Cello Net IO &amp; CMO MV % of NAV '!A1333)</f>
        <v>NA</v>
      </c>
      <c r="C1420" s="52" t="e">
        <f>VLOOKUP(B1420, 'IOS OAS &amp; Universe Refi'!$L:$N, 3, 0)</f>
        <v>#N/A</v>
      </c>
      <c r="D1420" s="111" t="e">
        <f>VLOOKUP(B1420, 'Cello Net IO &amp; CMO MV % of NAV '!$A:$B, 2, 0)</f>
        <v>#N/A</v>
      </c>
    </row>
    <row r="1421" spans="2:4" x14ac:dyDescent="0.25">
      <c r="B1421" s="106" t="str">
        <f>IF('Cello Net IO &amp; CMO MV % of NAV '!A1334=0, "NA", 'Cello Net IO &amp; CMO MV % of NAV '!A1334)</f>
        <v>NA</v>
      </c>
      <c r="C1421" s="52" t="e">
        <f>VLOOKUP(B1421, 'IOS OAS &amp; Universe Refi'!$L:$N, 3, 0)</f>
        <v>#N/A</v>
      </c>
      <c r="D1421" s="111" t="e">
        <f>VLOOKUP(B1421, 'Cello Net IO &amp; CMO MV % of NAV '!$A:$B, 2, 0)</f>
        <v>#N/A</v>
      </c>
    </row>
    <row r="1422" spans="2:4" x14ac:dyDescent="0.25">
      <c r="B1422" s="106" t="str">
        <f>IF('Cello Net IO &amp; CMO MV % of NAV '!A1335=0, "NA", 'Cello Net IO &amp; CMO MV % of NAV '!A1335)</f>
        <v>NA</v>
      </c>
      <c r="C1422" s="52" t="e">
        <f>VLOOKUP(B1422, 'IOS OAS &amp; Universe Refi'!$L:$N, 3, 0)</f>
        <v>#N/A</v>
      </c>
      <c r="D1422" s="111" t="e">
        <f>VLOOKUP(B1422, 'Cello Net IO &amp; CMO MV % of NAV '!$A:$B, 2, 0)</f>
        <v>#N/A</v>
      </c>
    </row>
    <row r="1423" spans="2:4" x14ac:dyDescent="0.25">
      <c r="B1423" s="106" t="str">
        <f>IF('Cello Net IO &amp; CMO MV % of NAV '!A1336=0, "NA", 'Cello Net IO &amp; CMO MV % of NAV '!A1336)</f>
        <v>NA</v>
      </c>
      <c r="C1423" s="52" t="e">
        <f>VLOOKUP(B1423, 'IOS OAS &amp; Universe Refi'!$L:$N, 3, 0)</f>
        <v>#N/A</v>
      </c>
      <c r="D1423" s="111" t="e">
        <f>VLOOKUP(B1423, 'Cello Net IO &amp; CMO MV % of NAV '!$A:$B, 2, 0)</f>
        <v>#N/A</v>
      </c>
    </row>
    <row r="1424" spans="2:4" x14ac:dyDescent="0.25">
      <c r="B1424" s="106" t="str">
        <f>IF('Cello Net IO &amp; CMO MV % of NAV '!A1337=0, "NA", 'Cello Net IO &amp; CMO MV % of NAV '!A1337)</f>
        <v>NA</v>
      </c>
      <c r="C1424" s="52" t="e">
        <f>VLOOKUP(B1424, 'IOS OAS &amp; Universe Refi'!$L:$N, 3, 0)</f>
        <v>#N/A</v>
      </c>
      <c r="D1424" s="111" t="e">
        <f>VLOOKUP(B1424, 'Cello Net IO &amp; CMO MV % of NAV '!$A:$B, 2, 0)</f>
        <v>#N/A</v>
      </c>
    </row>
    <row r="1425" spans="2:4" x14ac:dyDescent="0.25">
      <c r="B1425" s="106" t="str">
        <f>IF('Cello Net IO &amp; CMO MV % of NAV '!A1338=0, "NA", 'Cello Net IO &amp; CMO MV % of NAV '!A1338)</f>
        <v>NA</v>
      </c>
      <c r="C1425" s="52" t="e">
        <f>VLOOKUP(B1425, 'IOS OAS &amp; Universe Refi'!$L:$N, 3, 0)</f>
        <v>#N/A</v>
      </c>
      <c r="D1425" s="111" t="e">
        <f>VLOOKUP(B1425, 'Cello Net IO &amp; CMO MV % of NAV '!$A:$B, 2, 0)</f>
        <v>#N/A</v>
      </c>
    </row>
    <row r="1426" spans="2:4" x14ac:dyDescent="0.25">
      <c r="B1426" s="106" t="str">
        <f>IF('Cello Net IO &amp; CMO MV % of NAV '!A1339=0, "NA", 'Cello Net IO &amp; CMO MV % of NAV '!A1339)</f>
        <v>NA</v>
      </c>
      <c r="C1426" s="52" t="e">
        <f>VLOOKUP(B1426, 'IOS OAS &amp; Universe Refi'!$L:$N, 3, 0)</f>
        <v>#N/A</v>
      </c>
      <c r="D1426" s="111" t="e">
        <f>VLOOKUP(B1426, 'Cello Net IO &amp; CMO MV % of NAV '!$A:$B, 2, 0)</f>
        <v>#N/A</v>
      </c>
    </row>
    <row r="1427" spans="2:4" x14ac:dyDescent="0.25">
      <c r="B1427" s="106" t="str">
        <f>IF('Cello Net IO &amp; CMO MV % of NAV '!A1340=0, "NA", 'Cello Net IO &amp; CMO MV % of NAV '!A1340)</f>
        <v>NA</v>
      </c>
      <c r="C1427" s="52" t="e">
        <f>VLOOKUP(B1427, 'IOS OAS &amp; Universe Refi'!$L:$N, 3, 0)</f>
        <v>#N/A</v>
      </c>
      <c r="D1427" s="111" t="e">
        <f>VLOOKUP(B1427, 'Cello Net IO &amp; CMO MV % of NAV '!$A:$B, 2, 0)</f>
        <v>#N/A</v>
      </c>
    </row>
    <row r="1428" spans="2:4" x14ac:dyDescent="0.25">
      <c r="B1428" s="106" t="str">
        <f>IF('Cello Net IO &amp; CMO MV % of NAV '!A1341=0, "NA", 'Cello Net IO &amp; CMO MV % of NAV '!A1341)</f>
        <v>NA</v>
      </c>
      <c r="C1428" s="52" t="e">
        <f>VLOOKUP(B1428, 'IOS OAS &amp; Universe Refi'!$L:$N, 3, 0)</f>
        <v>#N/A</v>
      </c>
      <c r="D1428" s="111" t="e">
        <f>VLOOKUP(B1428, 'Cello Net IO &amp; CMO MV % of NAV '!$A:$B, 2, 0)</f>
        <v>#N/A</v>
      </c>
    </row>
    <row r="1429" spans="2:4" x14ac:dyDescent="0.25">
      <c r="B1429" s="106" t="str">
        <f>IF('Cello Net IO &amp; CMO MV % of NAV '!A1342=0, "NA", 'Cello Net IO &amp; CMO MV % of NAV '!A1342)</f>
        <v>NA</v>
      </c>
      <c r="C1429" s="52" t="e">
        <f>VLOOKUP(B1429, 'IOS OAS &amp; Universe Refi'!$L:$N, 3, 0)</f>
        <v>#N/A</v>
      </c>
      <c r="D1429" s="111" t="e">
        <f>VLOOKUP(B1429, 'Cello Net IO &amp; CMO MV % of NAV '!$A:$B, 2, 0)</f>
        <v>#N/A</v>
      </c>
    </row>
    <row r="1430" spans="2:4" x14ac:dyDescent="0.25">
      <c r="B1430" s="106" t="str">
        <f>IF('Cello Net IO &amp; CMO MV % of NAV '!A1343=0, "NA", 'Cello Net IO &amp; CMO MV % of NAV '!A1343)</f>
        <v>NA</v>
      </c>
      <c r="C1430" s="52" t="e">
        <f>VLOOKUP(B1430, 'IOS OAS &amp; Universe Refi'!$L:$N, 3, 0)</f>
        <v>#N/A</v>
      </c>
      <c r="D1430" s="111" t="e">
        <f>VLOOKUP(B1430, 'Cello Net IO &amp; CMO MV % of NAV '!$A:$B, 2, 0)</f>
        <v>#N/A</v>
      </c>
    </row>
    <row r="1431" spans="2:4" x14ac:dyDescent="0.25">
      <c r="B1431" s="106" t="str">
        <f>IF('Cello Net IO &amp; CMO MV % of NAV '!A1344=0, "NA", 'Cello Net IO &amp; CMO MV % of NAV '!A1344)</f>
        <v>NA</v>
      </c>
      <c r="C1431" s="52" t="e">
        <f>VLOOKUP(B1431, 'IOS OAS &amp; Universe Refi'!$L:$N, 3, 0)</f>
        <v>#N/A</v>
      </c>
      <c r="D1431" s="111" t="e">
        <f>VLOOKUP(B1431, 'Cello Net IO &amp; CMO MV % of NAV '!$A:$B, 2, 0)</f>
        <v>#N/A</v>
      </c>
    </row>
    <row r="1432" spans="2:4" x14ac:dyDescent="0.25">
      <c r="B1432" s="106" t="str">
        <f>IF('Cello Net IO &amp; CMO MV % of NAV '!A1345=0, "NA", 'Cello Net IO &amp; CMO MV % of NAV '!A1345)</f>
        <v>NA</v>
      </c>
      <c r="C1432" s="52" t="e">
        <f>VLOOKUP(B1432, 'IOS OAS &amp; Universe Refi'!$L:$N, 3, 0)</f>
        <v>#N/A</v>
      </c>
      <c r="D1432" s="111" t="e">
        <f>VLOOKUP(B1432, 'Cello Net IO &amp; CMO MV % of NAV '!$A:$B, 2, 0)</f>
        <v>#N/A</v>
      </c>
    </row>
    <row r="1433" spans="2:4" x14ac:dyDescent="0.25">
      <c r="B1433" s="106" t="str">
        <f>IF('Cello Net IO &amp; CMO MV % of NAV '!A1346=0, "NA", 'Cello Net IO &amp; CMO MV % of NAV '!A1346)</f>
        <v>NA</v>
      </c>
      <c r="C1433" s="52" t="e">
        <f>VLOOKUP(B1433, 'IOS OAS &amp; Universe Refi'!$L:$N, 3, 0)</f>
        <v>#N/A</v>
      </c>
      <c r="D1433" s="111" t="e">
        <f>VLOOKUP(B1433, 'Cello Net IO &amp; CMO MV % of NAV '!$A:$B, 2, 0)</f>
        <v>#N/A</v>
      </c>
    </row>
    <row r="1434" spans="2:4" x14ac:dyDescent="0.25">
      <c r="B1434" s="106" t="str">
        <f>IF('Cello Net IO &amp; CMO MV % of NAV '!A1347=0, "NA", 'Cello Net IO &amp; CMO MV % of NAV '!A1347)</f>
        <v>NA</v>
      </c>
      <c r="C1434" s="52" t="e">
        <f>VLOOKUP(B1434, 'IOS OAS &amp; Universe Refi'!$L:$N, 3, 0)</f>
        <v>#N/A</v>
      </c>
      <c r="D1434" s="111" t="e">
        <f>VLOOKUP(B1434, 'Cello Net IO &amp; CMO MV % of NAV '!$A:$B, 2, 0)</f>
        <v>#N/A</v>
      </c>
    </row>
    <row r="1435" spans="2:4" x14ac:dyDescent="0.25">
      <c r="B1435" s="106" t="str">
        <f>IF('Cello Net IO &amp; CMO MV % of NAV '!A1348=0, "NA", 'Cello Net IO &amp; CMO MV % of NAV '!A1348)</f>
        <v>NA</v>
      </c>
      <c r="C1435" s="52" t="e">
        <f>VLOOKUP(B1435, 'IOS OAS &amp; Universe Refi'!$L:$N, 3, 0)</f>
        <v>#N/A</v>
      </c>
      <c r="D1435" s="111" t="e">
        <f>VLOOKUP(B1435, 'Cello Net IO &amp; CMO MV % of NAV '!$A:$B, 2, 0)</f>
        <v>#N/A</v>
      </c>
    </row>
    <row r="1436" spans="2:4" x14ac:dyDescent="0.25">
      <c r="B1436" s="106" t="str">
        <f>IF('Cello Net IO &amp; CMO MV % of NAV '!A1349=0, "NA", 'Cello Net IO &amp; CMO MV % of NAV '!A1349)</f>
        <v>NA</v>
      </c>
      <c r="C1436" s="52" t="e">
        <f>VLOOKUP(B1436, 'IOS OAS &amp; Universe Refi'!$L:$N, 3, 0)</f>
        <v>#N/A</v>
      </c>
      <c r="D1436" s="111" t="e">
        <f>VLOOKUP(B1436, 'Cello Net IO &amp; CMO MV % of NAV '!$A:$B, 2, 0)</f>
        <v>#N/A</v>
      </c>
    </row>
    <row r="1437" spans="2:4" x14ac:dyDescent="0.25">
      <c r="B1437" s="106" t="str">
        <f>IF('Cello Net IO &amp; CMO MV % of NAV '!A1350=0, "NA", 'Cello Net IO &amp; CMO MV % of NAV '!A1350)</f>
        <v>NA</v>
      </c>
      <c r="C1437" s="52" t="e">
        <f>VLOOKUP(B1437, 'IOS OAS &amp; Universe Refi'!$L:$N, 3, 0)</f>
        <v>#N/A</v>
      </c>
      <c r="D1437" s="111" t="e">
        <f>VLOOKUP(B1437, 'Cello Net IO &amp; CMO MV % of NAV '!$A:$B, 2, 0)</f>
        <v>#N/A</v>
      </c>
    </row>
    <row r="1438" spans="2:4" x14ac:dyDescent="0.25">
      <c r="B1438" s="106" t="str">
        <f>IF('Cello Net IO &amp; CMO MV % of NAV '!A1351=0, "NA", 'Cello Net IO &amp; CMO MV % of NAV '!A1351)</f>
        <v>NA</v>
      </c>
      <c r="C1438" s="52" t="e">
        <f>VLOOKUP(B1438, 'IOS OAS &amp; Universe Refi'!$L:$N, 3, 0)</f>
        <v>#N/A</v>
      </c>
      <c r="D1438" s="111" t="e">
        <f>VLOOKUP(B1438, 'Cello Net IO &amp; CMO MV % of NAV '!$A:$B, 2, 0)</f>
        <v>#N/A</v>
      </c>
    </row>
    <row r="1439" spans="2:4" x14ac:dyDescent="0.25">
      <c r="B1439" s="106" t="str">
        <f>IF('Cello Net IO &amp; CMO MV % of NAV '!A1352=0, "NA", 'Cello Net IO &amp; CMO MV % of NAV '!A1352)</f>
        <v>NA</v>
      </c>
      <c r="C1439" s="52" t="e">
        <f>VLOOKUP(B1439, 'IOS OAS &amp; Universe Refi'!$L:$N, 3, 0)</f>
        <v>#N/A</v>
      </c>
      <c r="D1439" s="111" t="e">
        <f>VLOOKUP(B1439, 'Cello Net IO &amp; CMO MV % of NAV '!$A:$B, 2, 0)</f>
        <v>#N/A</v>
      </c>
    </row>
    <row r="1440" spans="2:4" x14ac:dyDescent="0.25">
      <c r="B1440" s="106" t="str">
        <f>IF('Cello Net IO &amp; CMO MV % of NAV '!A1353=0, "NA", 'Cello Net IO &amp; CMO MV % of NAV '!A1353)</f>
        <v>NA</v>
      </c>
      <c r="C1440" s="52" t="e">
        <f>VLOOKUP(B1440, 'IOS OAS &amp; Universe Refi'!$L:$N, 3, 0)</f>
        <v>#N/A</v>
      </c>
      <c r="D1440" s="111" t="e">
        <f>VLOOKUP(B1440, 'Cello Net IO &amp; CMO MV % of NAV '!$A:$B, 2, 0)</f>
        <v>#N/A</v>
      </c>
    </row>
    <row r="1441" spans="2:4" x14ac:dyDescent="0.25">
      <c r="B1441" s="106" t="str">
        <f>IF('Cello Net IO &amp; CMO MV % of NAV '!A1354=0, "NA", 'Cello Net IO &amp; CMO MV % of NAV '!A1354)</f>
        <v>NA</v>
      </c>
      <c r="C1441" s="52" t="e">
        <f>VLOOKUP(B1441, 'IOS OAS &amp; Universe Refi'!$L:$N, 3, 0)</f>
        <v>#N/A</v>
      </c>
      <c r="D1441" s="111" t="e">
        <f>VLOOKUP(B1441, 'Cello Net IO &amp; CMO MV % of NAV '!$A:$B, 2, 0)</f>
        <v>#N/A</v>
      </c>
    </row>
    <row r="1442" spans="2:4" x14ac:dyDescent="0.25">
      <c r="B1442" s="106" t="str">
        <f>IF('Cello Net IO &amp; CMO MV % of NAV '!A1355=0, "NA", 'Cello Net IO &amp; CMO MV % of NAV '!A1355)</f>
        <v>NA</v>
      </c>
      <c r="C1442" s="52" t="e">
        <f>VLOOKUP(B1442, 'IOS OAS &amp; Universe Refi'!$L:$N, 3, 0)</f>
        <v>#N/A</v>
      </c>
      <c r="D1442" s="111" t="e">
        <f>VLOOKUP(B1442, 'Cello Net IO &amp; CMO MV % of NAV '!$A:$B, 2, 0)</f>
        <v>#N/A</v>
      </c>
    </row>
    <row r="1443" spans="2:4" x14ac:dyDescent="0.25">
      <c r="B1443" s="106" t="str">
        <f>IF('Cello Net IO &amp; CMO MV % of NAV '!A1356=0, "NA", 'Cello Net IO &amp; CMO MV % of NAV '!A1356)</f>
        <v>NA</v>
      </c>
      <c r="C1443" s="52" t="e">
        <f>VLOOKUP(B1443, 'IOS OAS &amp; Universe Refi'!$L:$N, 3, 0)</f>
        <v>#N/A</v>
      </c>
      <c r="D1443" s="111" t="e">
        <f>VLOOKUP(B1443, 'Cello Net IO &amp; CMO MV % of NAV '!$A:$B, 2, 0)</f>
        <v>#N/A</v>
      </c>
    </row>
    <row r="1444" spans="2:4" x14ac:dyDescent="0.25">
      <c r="B1444" s="106" t="str">
        <f>IF('Cello Net IO &amp; CMO MV % of NAV '!A1357=0, "NA", 'Cello Net IO &amp; CMO MV % of NAV '!A1357)</f>
        <v>NA</v>
      </c>
      <c r="C1444" s="52" t="e">
        <f>VLOOKUP(B1444, 'IOS OAS &amp; Universe Refi'!$L:$N, 3, 0)</f>
        <v>#N/A</v>
      </c>
      <c r="D1444" s="111" t="e">
        <f>VLOOKUP(B1444, 'Cello Net IO &amp; CMO MV % of NAV '!$A:$B, 2, 0)</f>
        <v>#N/A</v>
      </c>
    </row>
    <row r="1445" spans="2:4" x14ac:dyDescent="0.25">
      <c r="B1445" s="106" t="str">
        <f>IF('Cello Net IO &amp; CMO MV % of NAV '!A1358=0, "NA", 'Cello Net IO &amp; CMO MV % of NAV '!A1358)</f>
        <v>NA</v>
      </c>
      <c r="C1445" s="52" t="e">
        <f>VLOOKUP(B1445, 'IOS OAS &amp; Universe Refi'!$L:$N, 3, 0)</f>
        <v>#N/A</v>
      </c>
      <c r="D1445" s="111" t="e">
        <f>VLOOKUP(B1445, 'Cello Net IO &amp; CMO MV % of NAV '!$A:$B, 2, 0)</f>
        <v>#N/A</v>
      </c>
    </row>
    <row r="1446" spans="2:4" x14ac:dyDescent="0.25">
      <c r="B1446" s="106" t="str">
        <f>IF('Cello Net IO &amp; CMO MV % of NAV '!A1359=0, "NA", 'Cello Net IO &amp; CMO MV % of NAV '!A1359)</f>
        <v>NA</v>
      </c>
      <c r="C1446" s="52" t="e">
        <f>VLOOKUP(B1446, 'IOS OAS &amp; Universe Refi'!$L:$N, 3, 0)</f>
        <v>#N/A</v>
      </c>
      <c r="D1446" s="111" t="e">
        <f>VLOOKUP(B1446, 'Cello Net IO &amp; CMO MV % of NAV '!$A:$B, 2, 0)</f>
        <v>#N/A</v>
      </c>
    </row>
    <row r="1447" spans="2:4" x14ac:dyDescent="0.25">
      <c r="B1447" s="106" t="str">
        <f>IF('Cello Net IO &amp; CMO MV % of NAV '!A1360=0, "NA", 'Cello Net IO &amp; CMO MV % of NAV '!A1360)</f>
        <v>NA</v>
      </c>
      <c r="C1447" s="52" t="e">
        <f>VLOOKUP(B1447, 'IOS OAS &amp; Universe Refi'!$L:$N, 3, 0)</f>
        <v>#N/A</v>
      </c>
      <c r="D1447" s="111" t="e">
        <f>VLOOKUP(B1447, 'Cello Net IO &amp; CMO MV % of NAV '!$A:$B, 2, 0)</f>
        <v>#N/A</v>
      </c>
    </row>
    <row r="1448" spans="2:4" x14ac:dyDescent="0.25">
      <c r="B1448" s="106" t="str">
        <f>IF('Cello Net IO &amp; CMO MV % of NAV '!A1361=0, "NA", 'Cello Net IO &amp; CMO MV % of NAV '!A1361)</f>
        <v>NA</v>
      </c>
      <c r="C1448" s="52" t="e">
        <f>VLOOKUP(B1448, 'IOS OAS &amp; Universe Refi'!$L:$N, 3, 0)</f>
        <v>#N/A</v>
      </c>
      <c r="D1448" s="111" t="e">
        <f>VLOOKUP(B1448, 'Cello Net IO &amp; CMO MV % of NAV '!$A:$B, 2, 0)</f>
        <v>#N/A</v>
      </c>
    </row>
    <row r="1449" spans="2:4" x14ac:dyDescent="0.25">
      <c r="B1449" s="106" t="str">
        <f>IF('Cello Net IO &amp; CMO MV % of NAV '!A1362=0, "NA", 'Cello Net IO &amp; CMO MV % of NAV '!A1362)</f>
        <v>NA</v>
      </c>
      <c r="C1449" s="52" t="e">
        <f>VLOOKUP(B1449, 'IOS OAS &amp; Universe Refi'!$L:$N, 3, 0)</f>
        <v>#N/A</v>
      </c>
      <c r="D1449" s="111" t="e">
        <f>VLOOKUP(B1449, 'Cello Net IO &amp; CMO MV % of NAV '!$A:$B, 2, 0)</f>
        <v>#N/A</v>
      </c>
    </row>
    <row r="1450" spans="2:4" x14ac:dyDescent="0.25">
      <c r="B1450" s="106" t="str">
        <f>IF('Cello Net IO &amp; CMO MV % of NAV '!A1363=0, "NA", 'Cello Net IO &amp; CMO MV % of NAV '!A1363)</f>
        <v>NA</v>
      </c>
      <c r="C1450" s="52" t="e">
        <f>VLOOKUP(B1450, 'IOS OAS &amp; Universe Refi'!$L:$N, 3, 0)</f>
        <v>#N/A</v>
      </c>
      <c r="D1450" s="111" t="e">
        <f>VLOOKUP(B1450, 'Cello Net IO &amp; CMO MV % of NAV '!$A:$B, 2, 0)</f>
        <v>#N/A</v>
      </c>
    </row>
    <row r="1451" spans="2:4" x14ac:dyDescent="0.25">
      <c r="B1451" s="106" t="str">
        <f>IF('Cello Net IO &amp; CMO MV % of NAV '!A1364=0, "NA", 'Cello Net IO &amp; CMO MV % of NAV '!A1364)</f>
        <v>NA</v>
      </c>
      <c r="C1451" s="52" t="e">
        <f>VLOOKUP(B1451, 'IOS OAS &amp; Universe Refi'!$L:$N, 3, 0)</f>
        <v>#N/A</v>
      </c>
      <c r="D1451" s="111" t="e">
        <f>VLOOKUP(B1451, 'Cello Net IO &amp; CMO MV % of NAV '!$A:$B, 2, 0)</f>
        <v>#N/A</v>
      </c>
    </row>
    <row r="1452" spans="2:4" x14ac:dyDescent="0.25">
      <c r="B1452" s="106" t="str">
        <f>IF('Cello Net IO &amp; CMO MV % of NAV '!A1365=0, "NA", 'Cello Net IO &amp; CMO MV % of NAV '!A1365)</f>
        <v>NA</v>
      </c>
      <c r="C1452" s="52" t="e">
        <f>VLOOKUP(B1452, 'IOS OAS &amp; Universe Refi'!$L:$N, 3, 0)</f>
        <v>#N/A</v>
      </c>
      <c r="D1452" s="111" t="e">
        <f>VLOOKUP(B1452, 'Cello Net IO &amp; CMO MV % of NAV '!$A:$B, 2, 0)</f>
        <v>#N/A</v>
      </c>
    </row>
    <row r="1453" spans="2:4" x14ac:dyDescent="0.25">
      <c r="B1453" s="106" t="str">
        <f>IF('Cello Net IO &amp; CMO MV % of NAV '!A1366=0, "NA", 'Cello Net IO &amp; CMO MV % of NAV '!A1366)</f>
        <v>NA</v>
      </c>
      <c r="C1453" s="52" t="e">
        <f>VLOOKUP(B1453, 'IOS OAS &amp; Universe Refi'!$L:$N, 3, 0)</f>
        <v>#N/A</v>
      </c>
      <c r="D1453" s="111" t="e">
        <f>VLOOKUP(B1453, 'Cello Net IO &amp; CMO MV % of NAV '!$A:$B, 2, 0)</f>
        <v>#N/A</v>
      </c>
    </row>
    <row r="1454" spans="2:4" x14ac:dyDescent="0.25">
      <c r="B1454" s="106" t="str">
        <f>IF('Cello Net IO &amp; CMO MV % of NAV '!A1367=0, "NA", 'Cello Net IO &amp; CMO MV % of NAV '!A1367)</f>
        <v>NA</v>
      </c>
      <c r="C1454" s="52" t="e">
        <f>VLOOKUP(B1454, 'IOS OAS &amp; Universe Refi'!$L:$N, 3, 0)</f>
        <v>#N/A</v>
      </c>
      <c r="D1454" s="111" t="e">
        <f>VLOOKUP(B1454, 'Cello Net IO &amp; CMO MV % of NAV '!$A:$B, 2, 0)</f>
        <v>#N/A</v>
      </c>
    </row>
    <row r="1455" spans="2:4" x14ac:dyDescent="0.25">
      <c r="B1455" s="106" t="str">
        <f>IF('Cello Net IO &amp; CMO MV % of NAV '!A1368=0, "NA", 'Cello Net IO &amp; CMO MV % of NAV '!A1368)</f>
        <v>NA</v>
      </c>
      <c r="C1455" s="52" t="e">
        <f>VLOOKUP(B1455, 'IOS OAS &amp; Universe Refi'!$L:$N, 3, 0)</f>
        <v>#N/A</v>
      </c>
      <c r="D1455" s="111" t="e">
        <f>VLOOKUP(B1455, 'Cello Net IO &amp; CMO MV % of NAV '!$A:$B, 2, 0)</f>
        <v>#N/A</v>
      </c>
    </row>
    <row r="1456" spans="2:4" x14ac:dyDescent="0.25">
      <c r="B1456" s="106" t="str">
        <f>IF('Cello Net IO &amp; CMO MV % of NAV '!A1369=0, "NA", 'Cello Net IO &amp; CMO MV % of NAV '!A1369)</f>
        <v>NA</v>
      </c>
      <c r="C1456" s="52" t="e">
        <f>VLOOKUP(B1456, 'IOS OAS &amp; Universe Refi'!$L:$N, 3, 0)</f>
        <v>#N/A</v>
      </c>
      <c r="D1456" s="111" t="e">
        <f>VLOOKUP(B1456, 'Cello Net IO &amp; CMO MV % of NAV '!$A:$B, 2, 0)</f>
        <v>#N/A</v>
      </c>
    </row>
    <row r="1457" spans="2:4" x14ac:dyDescent="0.25">
      <c r="B1457" s="106" t="str">
        <f>IF('Cello Net IO &amp; CMO MV % of NAV '!A1370=0, "NA", 'Cello Net IO &amp; CMO MV % of NAV '!A1370)</f>
        <v>NA</v>
      </c>
      <c r="C1457" s="52" t="e">
        <f>VLOOKUP(B1457, 'IOS OAS &amp; Universe Refi'!$L:$N, 3, 0)</f>
        <v>#N/A</v>
      </c>
      <c r="D1457" s="111" t="e">
        <f>VLOOKUP(B1457, 'Cello Net IO &amp; CMO MV % of NAV '!$A:$B, 2, 0)</f>
        <v>#N/A</v>
      </c>
    </row>
    <row r="1458" spans="2:4" x14ac:dyDescent="0.25">
      <c r="B1458" s="106" t="str">
        <f>IF('Cello Net IO &amp; CMO MV % of NAV '!A1371=0, "NA", 'Cello Net IO &amp; CMO MV % of NAV '!A1371)</f>
        <v>NA</v>
      </c>
      <c r="C1458" s="52" t="e">
        <f>VLOOKUP(B1458, 'IOS OAS &amp; Universe Refi'!$L:$N, 3, 0)</f>
        <v>#N/A</v>
      </c>
      <c r="D1458" s="111" t="e">
        <f>VLOOKUP(B1458, 'Cello Net IO &amp; CMO MV % of NAV '!$A:$B, 2, 0)</f>
        <v>#N/A</v>
      </c>
    </row>
    <row r="1459" spans="2:4" x14ac:dyDescent="0.25">
      <c r="B1459" s="106" t="str">
        <f>IF('Cello Net IO &amp; CMO MV % of NAV '!A1372=0, "NA", 'Cello Net IO &amp; CMO MV % of NAV '!A1372)</f>
        <v>NA</v>
      </c>
      <c r="C1459" s="52" t="e">
        <f>VLOOKUP(B1459, 'IOS OAS &amp; Universe Refi'!$L:$N, 3, 0)</f>
        <v>#N/A</v>
      </c>
      <c r="D1459" s="111" t="e">
        <f>VLOOKUP(B1459, 'Cello Net IO &amp; CMO MV % of NAV '!$A:$B, 2, 0)</f>
        <v>#N/A</v>
      </c>
    </row>
    <row r="1460" spans="2:4" x14ac:dyDescent="0.25">
      <c r="B1460" s="106" t="str">
        <f>IF('Cello Net IO &amp; CMO MV % of NAV '!A1373=0, "NA", 'Cello Net IO &amp; CMO MV % of NAV '!A1373)</f>
        <v>NA</v>
      </c>
      <c r="C1460" s="52" t="e">
        <f>VLOOKUP(B1460, 'IOS OAS &amp; Universe Refi'!$L:$N, 3, 0)</f>
        <v>#N/A</v>
      </c>
      <c r="D1460" s="111" t="e">
        <f>VLOOKUP(B1460, 'Cello Net IO &amp; CMO MV % of NAV '!$A:$B, 2, 0)</f>
        <v>#N/A</v>
      </c>
    </row>
    <row r="1461" spans="2:4" x14ac:dyDescent="0.25">
      <c r="B1461" s="106" t="str">
        <f>IF('Cello Net IO &amp; CMO MV % of NAV '!A1374=0, "NA", 'Cello Net IO &amp; CMO MV % of NAV '!A1374)</f>
        <v>NA</v>
      </c>
      <c r="C1461" s="52" t="e">
        <f>VLOOKUP(B1461, 'IOS OAS &amp; Universe Refi'!$L:$N, 3, 0)</f>
        <v>#N/A</v>
      </c>
      <c r="D1461" s="111" t="e">
        <f>VLOOKUP(B1461, 'Cello Net IO &amp; CMO MV % of NAV '!$A:$B, 2, 0)</f>
        <v>#N/A</v>
      </c>
    </row>
    <row r="1462" spans="2:4" x14ac:dyDescent="0.25">
      <c r="B1462" s="106" t="str">
        <f>IF('Cello Net IO &amp; CMO MV % of NAV '!A1375=0, "NA", 'Cello Net IO &amp; CMO MV % of NAV '!A1375)</f>
        <v>NA</v>
      </c>
      <c r="C1462" s="52" t="e">
        <f>VLOOKUP(B1462, 'IOS OAS &amp; Universe Refi'!$L:$N, 3, 0)</f>
        <v>#N/A</v>
      </c>
      <c r="D1462" s="111" t="e">
        <f>VLOOKUP(B1462, 'Cello Net IO &amp; CMO MV % of NAV '!$A:$B, 2, 0)</f>
        <v>#N/A</v>
      </c>
    </row>
    <row r="1463" spans="2:4" x14ac:dyDescent="0.25">
      <c r="B1463" s="106" t="str">
        <f>IF('Cello Net IO &amp; CMO MV % of NAV '!A1376=0, "NA", 'Cello Net IO &amp; CMO MV % of NAV '!A1376)</f>
        <v>NA</v>
      </c>
      <c r="C1463" s="52" t="e">
        <f>VLOOKUP(B1463, 'IOS OAS &amp; Universe Refi'!$L:$N, 3, 0)</f>
        <v>#N/A</v>
      </c>
      <c r="D1463" s="111" t="e">
        <f>VLOOKUP(B1463, 'Cello Net IO &amp; CMO MV % of NAV '!$A:$B, 2, 0)</f>
        <v>#N/A</v>
      </c>
    </row>
    <row r="1464" spans="2:4" x14ac:dyDescent="0.25">
      <c r="B1464" s="106" t="str">
        <f>IF('Cello Net IO &amp; CMO MV % of NAV '!A1377=0, "NA", 'Cello Net IO &amp; CMO MV % of NAV '!A1377)</f>
        <v>NA</v>
      </c>
      <c r="C1464" s="52" t="e">
        <f>VLOOKUP(B1464, 'IOS OAS &amp; Universe Refi'!$L:$N, 3, 0)</f>
        <v>#N/A</v>
      </c>
      <c r="D1464" s="111" t="e">
        <f>VLOOKUP(B1464, 'Cello Net IO &amp; CMO MV % of NAV '!$A:$B, 2, 0)</f>
        <v>#N/A</v>
      </c>
    </row>
    <row r="1465" spans="2:4" x14ac:dyDescent="0.25">
      <c r="B1465" s="106" t="str">
        <f>IF('Cello Net IO &amp; CMO MV % of NAV '!A1378=0, "NA", 'Cello Net IO &amp; CMO MV % of NAV '!A1378)</f>
        <v>NA</v>
      </c>
      <c r="C1465" s="52" t="e">
        <f>VLOOKUP(B1465, 'IOS OAS &amp; Universe Refi'!$L:$N, 3, 0)</f>
        <v>#N/A</v>
      </c>
      <c r="D1465" s="111" t="e">
        <f>VLOOKUP(B1465, 'Cello Net IO &amp; CMO MV % of NAV '!$A:$B, 2, 0)</f>
        <v>#N/A</v>
      </c>
    </row>
    <row r="1466" spans="2:4" x14ac:dyDescent="0.25">
      <c r="B1466" s="106" t="str">
        <f>IF('Cello Net IO &amp; CMO MV % of NAV '!A1379=0, "NA", 'Cello Net IO &amp; CMO MV % of NAV '!A1379)</f>
        <v>NA</v>
      </c>
      <c r="C1466" s="52" t="e">
        <f>VLOOKUP(B1466, 'IOS OAS &amp; Universe Refi'!$L:$N, 3, 0)</f>
        <v>#N/A</v>
      </c>
      <c r="D1466" s="111" t="e">
        <f>VLOOKUP(B1466, 'Cello Net IO &amp; CMO MV % of NAV '!$A:$B, 2, 0)</f>
        <v>#N/A</v>
      </c>
    </row>
    <row r="1467" spans="2:4" x14ac:dyDescent="0.25">
      <c r="B1467" s="106" t="str">
        <f>IF('Cello Net IO &amp; CMO MV % of NAV '!A1380=0, "NA", 'Cello Net IO &amp; CMO MV % of NAV '!A1380)</f>
        <v>NA</v>
      </c>
      <c r="C1467" s="52" t="e">
        <f>VLOOKUP(B1467, 'IOS OAS &amp; Universe Refi'!$L:$N, 3, 0)</f>
        <v>#N/A</v>
      </c>
      <c r="D1467" s="111" t="e">
        <f>VLOOKUP(B1467, 'Cello Net IO &amp; CMO MV % of NAV '!$A:$B, 2, 0)</f>
        <v>#N/A</v>
      </c>
    </row>
    <row r="1468" spans="2:4" x14ac:dyDescent="0.25">
      <c r="B1468" s="106" t="str">
        <f>IF('Cello Net IO &amp; CMO MV % of NAV '!A1381=0, "NA", 'Cello Net IO &amp; CMO MV % of NAV '!A1381)</f>
        <v>NA</v>
      </c>
      <c r="C1468" s="52" t="e">
        <f>VLOOKUP(B1468, 'IOS OAS &amp; Universe Refi'!$L:$N, 3, 0)</f>
        <v>#N/A</v>
      </c>
      <c r="D1468" s="111" t="e">
        <f>VLOOKUP(B1468, 'Cello Net IO &amp; CMO MV % of NAV '!$A:$B, 2, 0)</f>
        <v>#N/A</v>
      </c>
    </row>
    <row r="1469" spans="2:4" x14ac:dyDescent="0.25">
      <c r="B1469" s="106" t="str">
        <f>IF('Cello Net IO &amp; CMO MV % of NAV '!A1382=0, "NA", 'Cello Net IO &amp; CMO MV % of NAV '!A1382)</f>
        <v>NA</v>
      </c>
      <c r="C1469" s="52" t="e">
        <f>VLOOKUP(B1469, 'IOS OAS &amp; Universe Refi'!$L:$N, 3, 0)</f>
        <v>#N/A</v>
      </c>
      <c r="D1469" s="111" t="e">
        <f>VLOOKUP(B1469, 'Cello Net IO &amp; CMO MV % of NAV '!$A:$B, 2, 0)</f>
        <v>#N/A</v>
      </c>
    </row>
    <row r="1470" spans="2:4" x14ac:dyDescent="0.25">
      <c r="B1470" s="106" t="str">
        <f>IF('Cello Net IO &amp; CMO MV % of NAV '!A1383=0, "NA", 'Cello Net IO &amp; CMO MV % of NAV '!A1383)</f>
        <v>NA</v>
      </c>
      <c r="C1470" s="52" t="e">
        <f>VLOOKUP(B1470, 'IOS OAS &amp; Universe Refi'!$L:$N, 3, 0)</f>
        <v>#N/A</v>
      </c>
      <c r="D1470" s="111" t="e">
        <f>VLOOKUP(B1470, 'Cello Net IO &amp; CMO MV % of NAV '!$A:$B, 2, 0)</f>
        <v>#N/A</v>
      </c>
    </row>
    <row r="1471" spans="2:4" x14ac:dyDescent="0.25">
      <c r="B1471" s="106" t="str">
        <f>IF('Cello Net IO &amp; CMO MV % of NAV '!A1384=0, "NA", 'Cello Net IO &amp; CMO MV % of NAV '!A1384)</f>
        <v>NA</v>
      </c>
      <c r="C1471" s="52" t="e">
        <f>VLOOKUP(B1471, 'IOS OAS &amp; Universe Refi'!$L:$N, 3, 0)</f>
        <v>#N/A</v>
      </c>
      <c r="D1471" s="111" t="e">
        <f>VLOOKUP(B1471, 'Cello Net IO &amp; CMO MV % of NAV '!$A:$B, 2, 0)</f>
        <v>#N/A</v>
      </c>
    </row>
    <row r="1472" spans="2:4" x14ac:dyDescent="0.25">
      <c r="B1472" s="106" t="str">
        <f>IF('Cello Net IO &amp; CMO MV % of NAV '!A1385=0, "NA", 'Cello Net IO &amp; CMO MV % of NAV '!A1385)</f>
        <v>NA</v>
      </c>
      <c r="C1472" s="52" t="e">
        <f>VLOOKUP(B1472, 'IOS OAS &amp; Universe Refi'!$L:$N, 3, 0)</f>
        <v>#N/A</v>
      </c>
      <c r="D1472" s="111" t="e">
        <f>VLOOKUP(B1472, 'Cello Net IO &amp; CMO MV % of NAV '!$A:$B, 2, 0)</f>
        <v>#N/A</v>
      </c>
    </row>
    <row r="1473" spans="2:4" x14ac:dyDescent="0.25">
      <c r="B1473" s="106" t="str">
        <f>IF('Cello Net IO &amp; CMO MV % of NAV '!A1386=0, "NA", 'Cello Net IO &amp; CMO MV % of NAV '!A1386)</f>
        <v>NA</v>
      </c>
      <c r="C1473" s="52" t="e">
        <f>VLOOKUP(B1473, 'IOS OAS &amp; Universe Refi'!$L:$N, 3, 0)</f>
        <v>#N/A</v>
      </c>
      <c r="D1473" s="111" t="e">
        <f>VLOOKUP(B1473, 'Cello Net IO &amp; CMO MV % of NAV '!$A:$B, 2, 0)</f>
        <v>#N/A</v>
      </c>
    </row>
    <row r="1474" spans="2:4" x14ac:dyDescent="0.25">
      <c r="B1474" s="106" t="str">
        <f>IF('Cello Net IO &amp; CMO MV % of NAV '!A1387=0, "NA", 'Cello Net IO &amp; CMO MV % of NAV '!A1387)</f>
        <v>NA</v>
      </c>
      <c r="C1474" s="52" t="e">
        <f>VLOOKUP(B1474, 'IOS OAS &amp; Universe Refi'!$L:$N, 3, 0)</f>
        <v>#N/A</v>
      </c>
      <c r="D1474" s="111" t="e">
        <f>VLOOKUP(B1474, 'Cello Net IO &amp; CMO MV % of NAV '!$A:$B, 2, 0)</f>
        <v>#N/A</v>
      </c>
    </row>
    <row r="1475" spans="2:4" x14ac:dyDescent="0.25">
      <c r="B1475" s="106" t="str">
        <f>IF('Cello Net IO &amp; CMO MV % of NAV '!A1388=0, "NA", 'Cello Net IO &amp; CMO MV % of NAV '!A1388)</f>
        <v>NA</v>
      </c>
      <c r="C1475" s="52" t="e">
        <f>VLOOKUP(B1475, 'IOS OAS &amp; Universe Refi'!$L:$N, 3, 0)</f>
        <v>#N/A</v>
      </c>
      <c r="D1475" s="111" t="e">
        <f>VLOOKUP(B1475, 'Cello Net IO &amp; CMO MV % of NAV '!$A:$B, 2, 0)</f>
        <v>#N/A</v>
      </c>
    </row>
    <row r="1476" spans="2:4" x14ac:dyDescent="0.25">
      <c r="B1476" s="106" t="str">
        <f>IF('Cello Net IO &amp; CMO MV % of NAV '!A1389=0, "NA", 'Cello Net IO &amp; CMO MV % of NAV '!A1389)</f>
        <v>NA</v>
      </c>
      <c r="C1476" s="52" t="e">
        <f>VLOOKUP(B1476, 'IOS OAS &amp; Universe Refi'!$L:$N, 3, 0)</f>
        <v>#N/A</v>
      </c>
      <c r="D1476" s="111" t="e">
        <f>VLOOKUP(B1476, 'Cello Net IO &amp; CMO MV % of NAV '!$A:$B, 2, 0)</f>
        <v>#N/A</v>
      </c>
    </row>
    <row r="1477" spans="2:4" x14ac:dyDescent="0.25">
      <c r="B1477" s="106" t="str">
        <f>IF('Cello Net IO &amp; CMO MV % of NAV '!A1390=0, "NA", 'Cello Net IO &amp; CMO MV % of NAV '!A1390)</f>
        <v>NA</v>
      </c>
      <c r="C1477" s="52" t="e">
        <f>VLOOKUP(B1477, 'IOS OAS &amp; Universe Refi'!$L:$N, 3, 0)</f>
        <v>#N/A</v>
      </c>
      <c r="D1477" s="111" t="e">
        <f>VLOOKUP(B1477, 'Cello Net IO &amp; CMO MV % of NAV '!$A:$B, 2, 0)</f>
        <v>#N/A</v>
      </c>
    </row>
    <row r="1478" spans="2:4" x14ac:dyDescent="0.25">
      <c r="B1478" s="106" t="str">
        <f>IF('Cello Net IO &amp; CMO MV % of NAV '!A1391=0, "NA", 'Cello Net IO &amp; CMO MV % of NAV '!A1391)</f>
        <v>NA</v>
      </c>
      <c r="C1478" s="52" t="e">
        <f>VLOOKUP(B1478, 'IOS OAS &amp; Universe Refi'!$L:$N, 3, 0)</f>
        <v>#N/A</v>
      </c>
      <c r="D1478" s="111" t="e">
        <f>VLOOKUP(B1478, 'Cello Net IO &amp; CMO MV % of NAV '!$A:$B, 2, 0)</f>
        <v>#N/A</v>
      </c>
    </row>
    <row r="1479" spans="2:4" x14ac:dyDescent="0.25">
      <c r="B1479" s="106" t="str">
        <f>IF('Cello Net IO &amp; CMO MV % of NAV '!A1392=0, "NA", 'Cello Net IO &amp; CMO MV % of NAV '!A1392)</f>
        <v>NA</v>
      </c>
      <c r="C1479" s="52" t="e">
        <f>VLOOKUP(B1479, 'IOS OAS &amp; Universe Refi'!$L:$N, 3, 0)</f>
        <v>#N/A</v>
      </c>
      <c r="D1479" s="111" t="e">
        <f>VLOOKUP(B1479, 'Cello Net IO &amp; CMO MV % of NAV '!$A:$B, 2, 0)</f>
        <v>#N/A</v>
      </c>
    </row>
    <row r="1480" spans="2:4" x14ac:dyDescent="0.25">
      <c r="B1480" s="106" t="str">
        <f>IF('Cello Net IO &amp; CMO MV % of NAV '!A1393=0, "NA", 'Cello Net IO &amp; CMO MV % of NAV '!A1393)</f>
        <v>NA</v>
      </c>
      <c r="C1480" s="52" t="e">
        <f>VLOOKUP(B1480, 'IOS OAS &amp; Universe Refi'!$L:$N, 3, 0)</f>
        <v>#N/A</v>
      </c>
      <c r="D1480" s="111" t="e">
        <f>VLOOKUP(B1480, 'Cello Net IO &amp; CMO MV % of NAV '!$A:$B, 2, 0)</f>
        <v>#N/A</v>
      </c>
    </row>
    <row r="1481" spans="2:4" x14ac:dyDescent="0.25">
      <c r="B1481" s="106" t="str">
        <f>IF('Cello Net IO &amp; CMO MV % of NAV '!A1394=0, "NA", 'Cello Net IO &amp; CMO MV % of NAV '!A1394)</f>
        <v>NA</v>
      </c>
      <c r="C1481" s="52" t="e">
        <f>VLOOKUP(B1481, 'IOS OAS &amp; Universe Refi'!$L:$N, 3, 0)</f>
        <v>#N/A</v>
      </c>
      <c r="D1481" s="111" t="e">
        <f>VLOOKUP(B1481, 'Cello Net IO &amp; CMO MV % of NAV '!$A:$B, 2, 0)</f>
        <v>#N/A</v>
      </c>
    </row>
    <row r="1482" spans="2:4" x14ac:dyDescent="0.25">
      <c r="B1482" s="106" t="str">
        <f>IF('Cello Net IO &amp; CMO MV % of NAV '!A1395=0, "NA", 'Cello Net IO &amp; CMO MV % of NAV '!A1395)</f>
        <v>NA</v>
      </c>
      <c r="C1482" s="52" t="e">
        <f>VLOOKUP(B1482, 'IOS OAS &amp; Universe Refi'!$L:$N, 3, 0)</f>
        <v>#N/A</v>
      </c>
      <c r="D1482" s="111" t="e">
        <f>VLOOKUP(B1482, 'Cello Net IO &amp; CMO MV % of NAV '!$A:$B, 2, 0)</f>
        <v>#N/A</v>
      </c>
    </row>
    <row r="1483" spans="2:4" x14ac:dyDescent="0.25">
      <c r="B1483" s="106" t="str">
        <f>IF('Cello Net IO &amp; CMO MV % of NAV '!A1396=0, "NA", 'Cello Net IO &amp; CMO MV % of NAV '!A1396)</f>
        <v>NA</v>
      </c>
      <c r="C1483" s="52" t="e">
        <f>VLOOKUP(B1483, 'IOS OAS &amp; Universe Refi'!$L:$N, 3, 0)</f>
        <v>#N/A</v>
      </c>
      <c r="D1483" s="111" t="e">
        <f>VLOOKUP(B1483, 'Cello Net IO &amp; CMO MV % of NAV '!$A:$B, 2, 0)</f>
        <v>#N/A</v>
      </c>
    </row>
    <row r="1484" spans="2:4" x14ac:dyDescent="0.25">
      <c r="B1484" s="106" t="str">
        <f>IF('Cello Net IO &amp; CMO MV % of NAV '!A1397=0, "NA", 'Cello Net IO &amp; CMO MV % of NAV '!A1397)</f>
        <v>NA</v>
      </c>
      <c r="C1484" s="52" t="e">
        <f>VLOOKUP(B1484, 'IOS OAS &amp; Universe Refi'!$L:$N, 3, 0)</f>
        <v>#N/A</v>
      </c>
      <c r="D1484" s="111" t="e">
        <f>VLOOKUP(B1484, 'Cello Net IO &amp; CMO MV % of NAV '!$A:$B, 2, 0)</f>
        <v>#N/A</v>
      </c>
    </row>
    <row r="1485" spans="2:4" x14ac:dyDescent="0.25">
      <c r="B1485" s="106" t="str">
        <f>IF('Cello Net IO &amp; CMO MV % of NAV '!A1398=0, "NA", 'Cello Net IO &amp; CMO MV % of NAV '!A1398)</f>
        <v>NA</v>
      </c>
      <c r="C1485" s="52" t="e">
        <f>VLOOKUP(B1485, 'IOS OAS &amp; Universe Refi'!$L:$N, 3, 0)</f>
        <v>#N/A</v>
      </c>
      <c r="D1485" s="111" t="e">
        <f>VLOOKUP(B1485, 'Cello Net IO &amp; CMO MV % of NAV '!$A:$B, 2, 0)</f>
        <v>#N/A</v>
      </c>
    </row>
    <row r="1486" spans="2:4" x14ac:dyDescent="0.25">
      <c r="B1486" s="106" t="str">
        <f>IF('Cello Net IO &amp; CMO MV % of NAV '!A1399=0, "NA", 'Cello Net IO &amp; CMO MV % of NAV '!A1399)</f>
        <v>NA</v>
      </c>
      <c r="C1486" s="52" t="e">
        <f>VLOOKUP(B1486, 'IOS OAS &amp; Universe Refi'!$L:$N, 3, 0)</f>
        <v>#N/A</v>
      </c>
      <c r="D1486" s="111" t="e">
        <f>VLOOKUP(B1486, 'Cello Net IO &amp; CMO MV % of NAV '!$A:$B, 2, 0)</f>
        <v>#N/A</v>
      </c>
    </row>
    <row r="1487" spans="2:4" x14ac:dyDescent="0.25">
      <c r="B1487" s="106" t="str">
        <f>IF('Cello Net IO &amp; CMO MV % of NAV '!A1400=0, "NA", 'Cello Net IO &amp; CMO MV % of NAV '!A1400)</f>
        <v>NA</v>
      </c>
      <c r="C1487" s="52" t="e">
        <f>VLOOKUP(B1487, 'IOS OAS &amp; Universe Refi'!$L:$N, 3, 0)</f>
        <v>#N/A</v>
      </c>
      <c r="D1487" s="111" t="e">
        <f>VLOOKUP(B1487, 'Cello Net IO &amp; CMO MV % of NAV '!$A:$B, 2, 0)</f>
        <v>#N/A</v>
      </c>
    </row>
    <row r="1488" spans="2:4" x14ac:dyDescent="0.25">
      <c r="B1488" s="106" t="str">
        <f>IF('Cello Net IO &amp; CMO MV % of NAV '!A1401=0, "NA", 'Cello Net IO &amp; CMO MV % of NAV '!A1401)</f>
        <v>NA</v>
      </c>
      <c r="C1488" s="52" t="e">
        <f>VLOOKUP(B1488, 'IOS OAS &amp; Universe Refi'!$L:$N, 3, 0)</f>
        <v>#N/A</v>
      </c>
      <c r="D1488" s="111" t="e">
        <f>VLOOKUP(B1488, 'Cello Net IO &amp; CMO MV % of NAV '!$A:$B, 2, 0)</f>
        <v>#N/A</v>
      </c>
    </row>
    <row r="1489" spans="2:4" x14ac:dyDescent="0.25">
      <c r="B1489" s="106" t="str">
        <f>IF('Cello Net IO &amp; CMO MV % of NAV '!A1402=0, "NA", 'Cello Net IO &amp; CMO MV % of NAV '!A1402)</f>
        <v>NA</v>
      </c>
      <c r="C1489" s="52" t="e">
        <f>VLOOKUP(B1489, 'IOS OAS &amp; Universe Refi'!$L:$N, 3, 0)</f>
        <v>#N/A</v>
      </c>
      <c r="D1489" s="111" t="e">
        <f>VLOOKUP(B1489, 'Cello Net IO &amp; CMO MV % of NAV '!$A:$B, 2, 0)</f>
        <v>#N/A</v>
      </c>
    </row>
    <row r="1490" spans="2:4" x14ac:dyDescent="0.25">
      <c r="B1490" s="106" t="str">
        <f>IF('Cello Net IO &amp; CMO MV % of NAV '!A1403=0, "NA", 'Cello Net IO &amp; CMO MV % of NAV '!A1403)</f>
        <v>NA</v>
      </c>
      <c r="C1490" s="52" t="e">
        <f>VLOOKUP(B1490, 'IOS OAS &amp; Universe Refi'!$L:$N, 3, 0)</f>
        <v>#N/A</v>
      </c>
      <c r="D1490" s="111" t="e">
        <f>VLOOKUP(B1490, 'Cello Net IO &amp; CMO MV % of NAV '!$A:$B, 2, 0)</f>
        <v>#N/A</v>
      </c>
    </row>
    <row r="1491" spans="2:4" x14ac:dyDescent="0.25">
      <c r="B1491" s="106" t="str">
        <f>IF('Cello Net IO &amp; CMO MV % of NAV '!A1404=0, "NA", 'Cello Net IO &amp; CMO MV % of NAV '!A1404)</f>
        <v>NA</v>
      </c>
      <c r="C1491" s="52" t="e">
        <f>VLOOKUP(B1491, 'IOS OAS &amp; Universe Refi'!$L:$N, 3, 0)</f>
        <v>#N/A</v>
      </c>
      <c r="D1491" s="111" t="e">
        <f>VLOOKUP(B1491, 'Cello Net IO &amp; CMO MV % of NAV '!$A:$B, 2, 0)</f>
        <v>#N/A</v>
      </c>
    </row>
    <row r="1492" spans="2:4" x14ac:dyDescent="0.25">
      <c r="B1492" s="106" t="str">
        <f>IF('Cello Net IO &amp; CMO MV % of NAV '!A1405=0, "NA", 'Cello Net IO &amp; CMO MV % of NAV '!A1405)</f>
        <v>NA</v>
      </c>
      <c r="C1492" s="52" t="e">
        <f>VLOOKUP(B1492, 'IOS OAS &amp; Universe Refi'!$L:$N, 3, 0)</f>
        <v>#N/A</v>
      </c>
      <c r="D1492" s="111" t="e">
        <f>VLOOKUP(B1492, 'Cello Net IO &amp; CMO MV % of NAV '!$A:$B, 2, 0)</f>
        <v>#N/A</v>
      </c>
    </row>
    <row r="1493" spans="2:4" x14ac:dyDescent="0.25">
      <c r="B1493" s="106" t="str">
        <f>IF('Cello Net IO &amp; CMO MV % of NAV '!A1406=0, "NA", 'Cello Net IO &amp; CMO MV % of NAV '!A1406)</f>
        <v>NA</v>
      </c>
      <c r="C1493" s="52" t="e">
        <f>VLOOKUP(B1493, 'IOS OAS &amp; Universe Refi'!$L:$N, 3, 0)</f>
        <v>#N/A</v>
      </c>
      <c r="D1493" s="111" t="e">
        <f>VLOOKUP(B1493, 'Cello Net IO &amp; CMO MV % of NAV '!$A:$B, 2, 0)</f>
        <v>#N/A</v>
      </c>
    </row>
    <row r="1494" spans="2:4" x14ac:dyDescent="0.25">
      <c r="B1494" s="106" t="str">
        <f>IF('Cello Net IO &amp; CMO MV % of NAV '!A1407=0, "NA", 'Cello Net IO &amp; CMO MV % of NAV '!A1407)</f>
        <v>NA</v>
      </c>
      <c r="C1494" s="52" t="e">
        <f>VLOOKUP(B1494, 'IOS OAS &amp; Universe Refi'!$L:$N, 3, 0)</f>
        <v>#N/A</v>
      </c>
      <c r="D1494" s="111" t="e">
        <f>VLOOKUP(B1494, 'Cello Net IO &amp; CMO MV % of NAV '!$A:$B, 2, 0)</f>
        <v>#N/A</v>
      </c>
    </row>
    <row r="1495" spans="2:4" x14ac:dyDescent="0.25">
      <c r="B1495" s="106" t="str">
        <f>IF('Cello Net IO &amp; CMO MV % of NAV '!A1408=0, "NA", 'Cello Net IO &amp; CMO MV % of NAV '!A1408)</f>
        <v>NA</v>
      </c>
      <c r="C1495" s="52" t="e">
        <f>VLOOKUP(B1495, 'IOS OAS &amp; Universe Refi'!$L:$N, 3, 0)</f>
        <v>#N/A</v>
      </c>
      <c r="D1495" s="111" t="e">
        <f>VLOOKUP(B1495, 'Cello Net IO &amp; CMO MV % of NAV '!$A:$B, 2, 0)</f>
        <v>#N/A</v>
      </c>
    </row>
    <row r="1496" spans="2:4" x14ac:dyDescent="0.25">
      <c r="B1496" s="106" t="str">
        <f>IF('Cello Net IO &amp; CMO MV % of NAV '!A1409=0, "NA", 'Cello Net IO &amp; CMO MV % of NAV '!A1409)</f>
        <v>NA</v>
      </c>
      <c r="C1496" s="52" t="e">
        <f>VLOOKUP(B1496, 'IOS OAS &amp; Universe Refi'!$L:$N, 3, 0)</f>
        <v>#N/A</v>
      </c>
      <c r="D1496" s="111" t="e">
        <f>VLOOKUP(B1496, 'Cello Net IO &amp; CMO MV % of NAV '!$A:$B, 2, 0)</f>
        <v>#N/A</v>
      </c>
    </row>
    <row r="1497" spans="2:4" x14ac:dyDescent="0.25">
      <c r="B1497" s="106" t="str">
        <f>IF('Cello Net IO &amp; CMO MV % of NAV '!A1410=0, "NA", 'Cello Net IO &amp; CMO MV % of NAV '!A1410)</f>
        <v>NA</v>
      </c>
      <c r="C1497" s="52" t="e">
        <f>VLOOKUP(B1497, 'IOS OAS &amp; Universe Refi'!$L:$N, 3, 0)</f>
        <v>#N/A</v>
      </c>
      <c r="D1497" s="111" t="e">
        <f>VLOOKUP(B1497, 'Cello Net IO &amp; CMO MV % of NAV '!$A:$B, 2, 0)</f>
        <v>#N/A</v>
      </c>
    </row>
    <row r="1498" spans="2:4" x14ac:dyDescent="0.25">
      <c r="B1498" s="106" t="str">
        <f>IF('Cello Net IO &amp; CMO MV % of NAV '!A1411=0, "NA", 'Cello Net IO &amp; CMO MV % of NAV '!A1411)</f>
        <v>NA</v>
      </c>
      <c r="C1498" s="52" t="e">
        <f>VLOOKUP(B1498, 'IOS OAS &amp; Universe Refi'!$L:$N, 3, 0)</f>
        <v>#N/A</v>
      </c>
      <c r="D1498" s="111" t="e">
        <f>VLOOKUP(B1498, 'Cello Net IO &amp; CMO MV % of NAV '!$A:$B, 2, 0)</f>
        <v>#N/A</v>
      </c>
    </row>
    <row r="1499" spans="2:4" x14ac:dyDescent="0.25">
      <c r="B1499" s="106" t="str">
        <f>IF('Cello Net IO &amp; CMO MV % of NAV '!A1412=0, "NA", 'Cello Net IO &amp; CMO MV % of NAV '!A1412)</f>
        <v>NA</v>
      </c>
      <c r="C1499" s="52" t="e">
        <f>VLOOKUP(B1499, 'IOS OAS &amp; Universe Refi'!$L:$N, 3, 0)</f>
        <v>#N/A</v>
      </c>
      <c r="D1499" s="111" t="e">
        <f>VLOOKUP(B1499, 'Cello Net IO &amp; CMO MV % of NAV '!$A:$B, 2, 0)</f>
        <v>#N/A</v>
      </c>
    </row>
    <row r="1500" spans="2:4" x14ac:dyDescent="0.25">
      <c r="B1500" s="106" t="str">
        <f>IF('Cello Net IO &amp; CMO MV % of NAV '!A1413=0, "NA", 'Cello Net IO &amp; CMO MV % of NAV '!A1413)</f>
        <v>NA</v>
      </c>
      <c r="C1500" s="52" t="e">
        <f>VLOOKUP(B1500, 'IOS OAS &amp; Universe Refi'!$L:$N, 3, 0)</f>
        <v>#N/A</v>
      </c>
      <c r="D1500" s="111" t="e">
        <f>VLOOKUP(B1500, 'Cello Net IO &amp; CMO MV % of NAV '!$A:$B, 2, 0)</f>
        <v>#N/A</v>
      </c>
    </row>
    <row r="1501" spans="2:4" x14ac:dyDescent="0.25">
      <c r="B1501" s="106" t="str">
        <f>IF('Cello Net IO &amp; CMO MV % of NAV '!A1414=0, "NA", 'Cello Net IO &amp; CMO MV % of NAV '!A1414)</f>
        <v>NA</v>
      </c>
      <c r="C1501" s="52" t="e">
        <f>VLOOKUP(B1501, 'IOS OAS &amp; Universe Refi'!$L:$N, 3, 0)</f>
        <v>#N/A</v>
      </c>
      <c r="D1501" s="111" t="e">
        <f>VLOOKUP(B1501, 'Cello Net IO &amp; CMO MV % of NAV '!$A:$B, 2, 0)</f>
        <v>#N/A</v>
      </c>
    </row>
    <row r="1502" spans="2:4" x14ac:dyDescent="0.25">
      <c r="B1502" s="106" t="str">
        <f>IF('Cello Net IO &amp; CMO MV % of NAV '!A1415=0, "NA", 'Cello Net IO &amp; CMO MV % of NAV '!A1415)</f>
        <v>NA</v>
      </c>
      <c r="C1502" s="52" t="e">
        <f>VLOOKUP(B1502, 'IOS OAS &amp; Universe Refi'!$L:$N, 3, 0)</f>
        <v>#N/A</v>
      </c>
      <c r="D1502" s="111" t="e">
        <f>VLOOKUP(B1502, 'Cello Net IO &amp; CMO MV % of NAV '!$A:$B, 2, 0)</f>
        <v>#N/A</v>
      </c>
    </row>
    <row r="1503" spans="2:4" x14ac:dyDescent="0.25">
      <c r="B1503" s="106" t="str">
        <f>IF('Cello Net IO &amp; CMO MV % of NAV '!A1416=0, "NA", 'Cello Net IO &amp; CMO MV % of NAV '!A1416)</f>
        <v>NA</v>
      </c>
      <c r="C1503" s="52" t="e">
        <f>VLOOKUP(B1503, 'IOS OAS &amp; Universe Refi'!$L:$N, 3, 0)</f>
        <v>#N/A</v>
      </c>
      <c r="D1503" s="111" t="e">
        <f>VLOOKUP(B1503, 'Cello Net IO &amp; CMO MV % of NAV '!$A:$B, 2, 0)</f>
        <v>#N/A</v>
      </c>
    </row>
    <row r="1504" spans="2:4" x14ac:dyDescent="0.25">
      <c r="B1504" s="106" t="str">
        <f>IF('Cello Net IO &amp; CMO MV % of NAV '!A1417=0, "NA", 'Cello Net IO &amp; CMO MV % of NAV '!A1417)</f>
        <v>NA</v>
      </c>
      <c r="C1504" s="52" t="e">
        <f>VLOOKUP(B1504, 'IOS OAS &amp; Universe Refi'!$L:$N, 3, 0)</f>
        <v>#N/A</v>
      </c>
      <c r="D1504" s="111" t="e">
        <f>VLOOKUP(B1504, 'Cello Net IO &amp; CMO MV % of NAV '!$A:$B, 2, 0)</f>
        <v>#N/A</v>
      </c>
    </row>
    <row r="1505" spans="2:4" x14ac:dyDescent="0.25">
      <c r="B1505" s="106" t="str">
        <f>IF('Cello Net IO &amp; CMO MV % of NAV '!A1418=0, "NA", 'Cello Net IO &amp; CMO MV % of NAV '!A1418)</f>
        <v>NA</v>
      </c>
      <c r="C1505" s="52" t="e">
        <f>VLOOKUP(B1505, 'IOS OAS &amp; Universe Refi'!$L:$N, 3, 0)</f>
        <v>#N/A</v>
      </c>
      <c r="D1505" s="111" t="e">
        <f>VLOOKUP(B1505, 'Cello Net IO &amp; CMO MV % of NAV '!$A:$B, 2, 0)</f>
        <v>#N/A</v>
      </c>
    </row>
    <row r="1506" spans="2:4" x14ac:dyDescent="0.25">
      <c r="B1506" s="106" t="str">
        <f>IF('Cello Net IO &amp; CMO MV % of NAV '!A1419=0, "NA", 'Cello Net IO &amp; CMO MV % of NAV '!A1419)</f>
        <v>NA</v>
      </c>
      <c r="C1506" s="52" t="e">
        <f>VLOOKUP(B1506, 'IOS OAS &amp; Universe Refi'!$L:$N, 3, 0)</f>
        <v>#N/A</v>
      </c>
      <c r="D1506" s="111" t="e">
        <f>VLOOKUP(B1506, 'Cello Net IO &amp; CMO MV % of NAV '!$A:$B, 2, 0)</f>
        <v>#N/A</v>
      </c>
    </row>
    <row r="1507" spans="2:4" x14ac:dyDescent="0.25">
      <c r="B1507" s="106" t="str">
        <f>IF('Cello Net IO &amp; CMO MV % of NAV '!A1420=0, "NA", 'Cello Net IO &amp; CMO MV % of NAV '!A1420)</f>
        <v>NA</v>
      </c>
      <c r="C1507" s="52" t="e">
        <f>VLOOKUP(B1507, 'IOS OAS &amp; Universe Refi'!$L:$N, 3, 0)</f>
        <v>#N/A</v>
      </c>
      <c r="D1507" s="111" t="e">
        <f>VLOOKUP(B1507, 'Cello Net IO &amp; CMO MV % of NAV '!$A:$B, 2, 0)</f>
        <v>#N/A</v>
      </c>
    </row>
    <row r="1508" spans="2:4" x14ac:dyDescent="0.25">
      <c r="B1508" s="106" t="str">
        <f>IF('Cello Net IO &amp; CMO MV % of NAV '!A1421=0, "NA", 'Cello Net IO &amp; CMO MV % of NAV '!A1421)</f>
        <v>NA</v>
      </c>
      <c r="C1508" s="52" t="e">
        <f>VLOOKUP(B1508, 'IOS OAS &amp; Universe Refi'!$L:$N, 3, 0)</f>
        <v>#N/A</v>
      </c>
      <c r="D1508" s="111" t="e">
        <f>VLOOKUP(B1508, 'Cello Net IO &amp; CMO MV % of NAV '!$A:$B, 2, 0)</f>
        <v>#N/A</v>
      </c>
    </row>
    <row r="1509" spans="2:4" x14ac:dyDescent="0.25">
      <c r="B1509" s="106" t="str">
        <f>IF('Cello Net IO &amp; CMO MV % of NAV '!A1422=0, "NA", 'Cello Net IO &amp; CMO MV % of NAV '!A1422)</f>
        <v>NA</v>
      </c>
      <c r="C1509" s="52" t="e">
        <f>VLOOKUP(B1509, 'IOS OAS &amp; Universe Refi'!$L:$N, 3, 0)</f>
        <v>#N/A</v>
      </c>
      <c r="D1509" s="111" t="e">
        <f>VLOOKUP(B1509, 'Cello Net IO &amp; CMO MV % of NAV '!$A:$B, 2, 0)</f>
        <v>#N/A</v>
      </c>
    </row>
    <row r="1510" spans="2:4" x14ac:dyDescent="0.25">
      <c r="B1510" s="106" t="str">
        <f>IF('Cello Net IO &amp; CMO MV % of NAV '!A1423=0, "NA", 'Cello Net IO &amp; CMO MV % of NAV '!A1423)</f>
        <v>NA</v>
      </c>
      <c r="C1510" s="52" t="e">
        <f>VLOOKUP(B1510, 'IOS OAS &amp; Universe Refi'!$L:$N, 3, 0)</f>
        <v>#N/A</v>
      </c>
      <c r="D1510" s="111" t="e">
        <f>VLOOKUP(B1510, 'Cello Net IO &amp; CMO MV % of NAV '!$A:$B, 2, 0)</f>
        <v>#N/A</v>
      </c>
    </row>
    <row r="1511" spans="2:4" x14ac:dyDescent="0.25">
      <c r="B1511" s="106" t="str">
        <f>IF('Cello Net IO &amp; CMO MV % of NAV '!A1424=0, "NA", 'Cello Net IO &amp; CMO MV % of NAV '!A1424)</f>
        <v>NA</v>
      </c>
      <c r="C1511" s="52" t="e">
        <f>VLOOKUP(B1511, 'IOS OAS &amp; Universe Refi'!$L:$N, 3, 0)</f>
        <v>#N/A</v>
      </c>
      <c r="D1511" s="111" t="e">
        <f>VLOOKUP(B1511, 'Cello Net IO &amp; CMO MV % of NAV '!$A:$B, 2, 0)</f>
        <v>#N/A</v>
      </c>
    </row>
    <row r="1512" spans="2:4" x14ac:dyDescent="0.25">
      <c r="B1512" s="106" t="str">
        <f>IF('Cello Net IO &amp; CMO MV % of NAV '!A1425=0, "NA", 'Cello Net IO &amp; CMO MV % of NAV '!A1425)</f>
        <v>NA</v>
      </c>
      <c r="C1512" s="52" t="e">
        <f>VLOOKUP(B1512, 'IOS OAS &amp; Universe Refi'!$L:$N, 3, 0)</f>
        <v>#N/A</v>
      </c>
      <c r="D1512" s="111" t="e">
        <f>VLOOKUP(B1512, 'Cello Net IO &amp; CMO MV % of NAV '!$A:$B, 2, 0)</f>
        <v>#N/A</v>
      </c>
    </row>
    <row r="1513" spans="2:4" x14ac:dyDescent="0.25">
      <c r="B1513" s="106" t="str">
        <f>IF('Cello Net IO &amp; CMO MV % of NAV '!A1426=0, "NA", 'Cello Net IO &amp; CMO MV % of NAV '!A1426)</f>
        <v>NA</v>
      </c>
      <c r="C1513" s="52" t="e">
        <f>VLOOKUP(B1513, 'IOS OAS &amp; Universe Refi'!$L:$N, 3, 0)</f>
        <v>#N/A</v>
      </c>
      <c r="D1513" s="111" t="e">
        <f>VLOOKUP(B1513, 'Cello Net IO &amp; CMO MV % of NAV '!$A:$B, 2, 0)</f>
        <v>#N/A</v>
      </c>
    </row>
    <row r="1514" spans="2:4" x14ac:dyDescent="0.25">
      <c r="B1514" s="106" t="str">
        <f>IF('Cello Net IO &amp; CMO MV % of NAV '!A1427=0, "NA", 'Cello Net IO &amp; CMO MV % of NAV '!A1427)</f>
        <v>NA</v>
      </c>
      <c r="C1514" s="52" t="e">
        <f>VLOOKUP(B1514, 'IOS OAS &amp; Universe Refi'!$L:$N, 3, 0)</f>
        <v>#N/A</v>
      </c>
      <c r="D1514" s="111" t="e">
        <f>VLOOKUP(B1514, 'Cello Net IO &amp; CMO MV % of NAV '!$A:$B, 2, 0)</f>
        <v>#N/A</v>
      </c>
    </row>
    <row r="1515" spans="2:4" x14ac:dyDescent="0.25">
      <c r="B1515" s="106" t="str">
        <f>IF('Cello Net IO &amp; CMO MV % of NAV '!A1428=0, "NA", 'Cello Net IO &amp; CMO MV % of NAV '!A1428)</f>
        <v>NA</v>
      </c>
      <c r="C1515" s="52" t="e">
        <f>VLOOKUP(B1515, 'IOS OAS &amp; Universe Refi'!$L:$N, 3, 0)</f>
        <v>#N/A</v>
      </c>
      <c r="D1515" s="111" t="e">
        <f>VLOOKUP(B1515, 'Cello Net IO &amp; CMO MV % of NAV '!$A:$B, 2, 0)</f>
        <v>#N/A</v>
      </c>
    </row>
    <row r="1516" spans="2:4" x14ac:dyDescent="0.25">
      <c r="B1516" s="106" t="str">
        <f>IF('Cello Net IO &amp; CMO MV % of NAV '!A1429=0, "NA", 'Cello Net IO &amp; CMO MV % of NAV '!A1429)</f>
        <v>NA</v>
      </c>
      <c r="C1516" s="52" t="e">
        <f>VLOOKUP(B1516, 'IOS OAS &amp; Universe Refi'!$L:$N, 3, 0)</f>
        <v>#N/A</v>
      </c>
      <c r="D1516" s="111" t="e">
        <f>VLOOKUP(B1516, 'Cello Net IO &amp; CMO MV % of NAV '!$A:$B, 2, 0)</f>
        <v>#N/A</v>
      </c>
    </row>
    <row r="1517" spans="2:4" x14ac:dyDescent="0.25">
      <c r="B1517" s="106" t="str">
        <f>IF('Cello Net IO &amp; CMO MV % of NAV '!A1430=0, "NA", 'Cello Net IO &amp; CMO MV % of NAV '!A1430)</f>
        <v>NA</v>
      </c>
      <c r="C1517" s="52" t="e">
        <f>VLOOKUP(B1517, 'IOS OAS &amp; Universe Refi'!$L:$N, 3, 0)</f>
        <v>#N/A</v>
      </c>
      <c r="D1517" s="111" t="e">
        <f>VLOOKUP(B1517, 'Cello Net IO &amp; CMO MV % of NAV '!$A:$B, 2, 0)</f>
        <v>#N/A</v>
      </c>
    </row>
    <row r="1518" spans="2:4" x14ac:dyDescent="0.25">
      <c r="B1518" s="106" t="str">
        <f>IF('Cello Net IO &amp; CMO MV % of NAV '!A1431=0, "NA", 'Cello Net IO &amp; CMO MV % of NAV '!A1431)</f>
        <v>NA</v>
      </c>
      <c r="C1518" s="52" t="e">
        <f>VLOOKUP(B1518, 'IOS OAS &amp; Universe Refi'!$L:$N, 3, 0)</f>
        <v>#N/A</v>
      </c>
      <c r="D1518" s="111" t="e">
        <f>VLOOKUP(B1518, 'Cello Net IO &amp; CMO MV % of NAV '!$A:$B, 2, 0)</f>
        <v>#N/A</v>
      </c>
    </row>
    <row r="1519" spans="2:4" x14ac:dyDescent="0.25">
      <c r="B1519" s="106" t="str">
        <f>IF('Cello Net IO &amp; CMO MV % of NAV '!A1432=0, "NA", 'Cello Net IO &amp; CMO MV % of NAV '!A1432)</f>
        <v>NA</v>
      </c>
      <c r="C1519" s="52" t="e">
        <f>VLOOKUP(B1519, 'IOS OAS &amp; Universe Refi'!$L:$N, 3, 0)</f>
        <v>#N/A</v>
      </c>
      <c r="D1519" s="111" t="e">
        <f>VLOOKUP(B1519, 'Cello Net IO &amp; CMO MV % of NAV '!$A:$B, 2, 0)</f>
        <v>#N/A</v>
      </c>
    </row>
    <row r="1520" spans="2:4" x14ac:dyDescent="0.25">
      <c r="B1520" s="106" t="str">
        <f>IF('Cello Net IO &amp; CMO MV % of NAV '!A1433=0, "NA", 'Cello Net IO &amp; CMO MV % of NAV '!A1433)</f>
        <v>NA</v>
      </c>
      <c r="C1520" s="52" t="e">
        <f>VLOOKUP(B1520, 'IOS OAS &amp; Universe Refi'!$L:$N, 3, 0)</f>
        <v>#N/A</v>
      </c>
      <c r="D1520" s="111" t="e">
        <f>VLOOKUP(B1520, 'Cello Net IO &amp; CMO MV % of NAV '!$A:$B, 2, 0)</f>
        <v>#N/A</v>
      </c>
    </row>
    <row r="1521" spans="2:4" x14ac:dyDescent="0.25">
      <c r="B1521" s="106" t="str">
        <f>IF('Cello Net IO &amp; CMO MV % of NAV '!A1434=0, "NA", 'Cello Net IO &amp; CMO MV % of NAV '!A1434)</f>
        <v>NA</v>
      </c>
      <c r="C1521" s="52" t="e">
        <f>VLOOKUP(B1521, 'IOS OAS &amp; Universe Refi'!$L:$N, 3, 0)</f>
        <v>#N/A</v>
      </c>
      <c r="D1521" s="111" t="e">
        <f>VLOOKUP(B1521, 'Cello Net IO &amp; CMO MV % of NAV '!$A:$B, 2, 0)</f>
        <v>#N/A</v>
      </c>
    </row>
    <row r="1522" spans="2:4" x14ac:dyDescent="0.25">
      <c r="B1522" s="106" t="str">
        <f>IF('Cello Net IO &amp; CMO MV % of NAV '!A1435=0, "NA", 'Cello Net IO &amp; CMO MV % of NAV '!A1435)</f>
        <v>NA</v>
      </c>
      <c r="C1522" s="52" t="e">
        <f>VLOOKUP(B1522, 'IOS OAS &amp; Universe Refi'!$L:$N, 3, 0)</f>
        <v>#N/A</v>
      </c>
      <c r="D1522" s="111" t="e">
        <f>VLOOKUP(B1522, 'Cello Net IO &amp; CMO MV % of NAV '!$A:$B, 2, 0)</f>
        <v>#N/A</v>
      </c>
    </row>
    <row r="1523" spans="2:4" x14ac:dyDescent="0.25">
      <c r="B1523" s="106" t="str">
        <f>IF('Cello Net IO &amp; CMO MV % of NAV '!A1436=0, "NA", 'Cello Net IO &amp; CMO MV % of NAV '!A1436)</f>
        <v>NA</v>
      </c>
      <c r="C1523" s="52" t="e">
        <f>VLOOKUP(B1523, 'IOS OAS &amp; Universe Refi'!$L:$N, 3, 0)</f>
        <v>#N/A</v>
      </c>
      <c r="D1523" s="111" t="e">
        <f>VLOOKUP(B1523, 'Cello Net IO &amp; CMO MV % of NAV '!$A:$B, 2, 0)</f>
        <v>#N/A</v>
      </c>
    </row>
    <row r="1524" spans="2:4" x14ac:dyDescent="0.25">
      <c r="B1524" s="106" t="str">
        <f>IF('Cello Net IO &amp; CMO MV % of NAV '!A1437=0, "NA", 'Cello Net IO &amp; CMO MV % of NAV '!A1437)</f>
        <v>NA</v>
      </c>
      <c r="C1524" s="52" t="e">
        <f>VLOOKUP(B1524, 'IOS OAS &amp; Universe Refi'!$L:$N, 3, 0)</f>
        <v>#N/A</v>
      </c>
      <c r="D1524" s="111" t="e">
        <f>VLOOKUP(B1524, 'Cello Net IO &amp; CMO MV % of NAV '!$A:$B, 2, 0)</f>
        <v>#N/A</v>
      </c>
    </row>
    <row r="1525" spans="2:4" x14ac:dyDescent="0.25">
      <c r="B1525" s="106" t="str">
        <f>IF('Cello Net IO &amp; CMO MV % of NAV '!A1438=0, "NA", 'Cello Net IO &amp; CMO MV % of NAV '!A1438)</f>
        <v>NA</v>
      </c>
      <c r="C1525" s="52" t="e">
        <f>VLOOKUP(B1525, 'IOS OAS &amp; Universe Refi'!$L:$N, 3, 0)</f>
        <v>#N/A</v>
      </c>
      <c r="D1525" s="111" t="e">
        <f>VLOOKUP(B1525, 'Cello Net IO &amp; CMO MV % of NAV '!$A:$B, 2, 0)</f>
        <v>#N/A</v>
      </c>
    </row>
    <row r="1526" spans="2:4" x14ac:dyDescent="0.25">
      <c r="B1526" s="106" t="str">
        <f>IF('Cello Net IO &amp; CMO MV % of NAV '!A1439=0, "NA", 'Cello Net IO &amp; CMO MV % of NAV '!A1439)</f>
        <v>NA</v>
      </c>
      <c r="C1526" s="52" t="e">
        <f>VLOOKUP(B1526, 'IOS OAS &amp; Universe Refi'!$L:$N, 3, 0)</f>
        <v>#N/A</v>
      </c>
      <c r="D1526" s="111" t="e">
        <f>VLOOKUP(B1526, 'Cello Net IO &amp; CMO MV % of NAV '!$A:$B, 2, 0)</f>
        <v>#N/A</v>
      </c>
    </row>
    <row r="1527" spans="2:4" x14ac:dyDescent="0.25">
      <c r="B1527" s="106" t="str">
        <f>IF('Cello Net IO &amp; CMO MV % of NAV '!A1440=0, "NA", 'Cello Net IO &amp; CMO MV % of NAV '!A1440)</f>
        <v>NA</v>
      </c>
      <c r="C1527" s="52" t="e">
        <f>VLOOKUP(B1527, 'IOS OAS &amp; Universe Refi'!$L:$N, 3, 0)</f>
        <v>#N/A</v>
      </c>
      <c r="D1527" s="111" t="e">
        <f>VLOOKUP(B1527, 'Cello Net IO &amp; CMO MV % of NAV '!$A:$B, 2, 0)</f>
        <v>#N/A</v>
      </c>
    </row>
    <row r="1528" spans="2:4" x14ac:dyDescent="0.25">
      <c r="B1528" s="106" t="str">
        <f>IF('Cello Net IO &amp; CMO MV % of NAV '!A1441=0, "NA", 'Cello Net IO &amp; CMO MV % of NAV '!A1441)</f>
        <v>NA</v>
      </c>
      <c r="C1528" s="52" t="e">
        <f>VLOOKUP(B1528, 'IOS OAS &amp; Universe Refi'!$L:$N, 3, 0)</f>
        <v>#N/A</v>
      </c>
      <c r="D1528" s="111" t="e">
        <f>VLOOKUP(B1528, 'Cello Net IO &amp; CMO MV % of NAV '!$A:$B, 2, 0)</f>
        <v>#N/A</v>
      </c>
    </row>
    <row r="1529" spans="2:4" x14ac:dyDescent="0.25">
      <c r="B1529" s="106" t="str">
        <f>IF('Cello Net IO &amp; CMO MV % of NAV '!A1442=0, "NA", 'Cello Net IO &amp; CMO MV % of NAV '!A1442)</f>
        <v>NA</v>
      </c>
      <c r="C1529" s="52" t="e">
        <f>VLOOKUP(B1529, 'IOS OAS &amp; Universe Refi'!$L:$N, 3, 0)</f>
        <v>#N/A</v>
      </c>
      <c r="D1529" s="111" t="e">
        <f>VLOOKUP(B1529, 'Cello Net IO &amp; CMO MV % of NAV '!$A:$B, 2, 0)</f>
        <v>#N/A</v>
      </c>
    </row>
    <row r="1530" spans="2:4" x14ac:dyDescent="0.25">
      <c r="B1530" s="106" t="str">
        <f>IF('Cello Net IO &amp; CMO MV % of NAV '!A1443=0, "NA", 'Cello Net IO &amp; CMO MV % of NAV '!A1443)</f>
        <v>NA</v>
      </c>
      <c r="C1530" s="52" t="e">
        <f>VLOOKUP(B1530, 'IOS OAS &amp; Universe Refi'!$L:$N, 3, 0)</f>
        <v>#N/A</v>
      </c>
      <c r="D1530" s="111" t="e">
        <f>VLOOKUP(B1530, 'Cello Net IO &amp; CMO MV % of NAV '!$A:$B, 2, 0)</f>
        <v>#N/A</v>
      </c>
    </row>
    <row r="1531" spans="2:4" x14ac:dyDescent="0.25">
      <c r="B1531" s="106" t="str">
        <f>IF('Cello Net IO &amp; CMO MV % of NAV '!A1444=0, "NA", 'Cello Net IO &amp; CMO MV % of NAV '!A1444)</f>
        <v>NA</v>
      </c>
      <c r="C1531" s="52" t="e">
        <f>VLOOKUP(B1531, 'IOS OAS &amp; Universe Refi'!$L:$N, 3, 0)</f>
        <v>#N/A</v>
      </c>
      <c r="D1531" s="111" t="e">
        <f>VLOOKUP(B1531, 'Cello Net IO &amp; CMO MV % of NAV '!$A:$B, 2, 0)</f>
        <v>#N/A</v>
      </c>
    </row>
    <row r="1532" spans="2:4" x14ac:dyDescent="0.25">
      <c r="B1532" s="106" t="str">
        <f>IF('Cello Net IO &amp; CMO MV % of NAV '!A1445=0, "NA", 'Cello Net IO &amp; CMO MV % of NAV '!A1445)</f>
        <v>NA</v>
      </c>
      <c r="C1532" s="52" t="e">
        <f>VLOOKUP(B1532, 'IOS OAS &amp; Universe Refi'!$L:$N, 3, 0)</f>
        <v>#N/A</v>
      </c>
      <c r="D1532" s="111" t="e">
        <f>VLOOKUP(B1532, 'Cello Net IO &amp; CMO MV % of NAV '!$A:$B, 2, 0)</f>
        <v>#N/A</v>
      </c>
    </row>
    <row r="1533" spans="2:4" x14ac:dyDescent="0.25">
      <c r="B1533" s="106" t="str">
        <f>IF('Cello Net IO &amp; CMO MV % of NAV '!A1446=0, "NA", 'Cello Net IO &amp; CMO MV % of NAV '!A1446)</f>
        <v>NA</v>
      </c>
      <c r="C1533" s="52" t="e">
        <f>VLOOKUP(B1533, 'IOS OAS &amp; Universe Refi'!$L:$N, 3, 0)</f>
        <v>#N/A</v>
      </c>
      <c r="D1533" s="111" t="e">
        <f>VLOOKUP(B1533, 'Cello Net IO &amp; CMO MV % of NAV '!$A:$B, 2, 0)</f>
        <v>#N/A</v>
      </c>
    </row>
    <row r="1534" spans="2:4" x14ac:dyDescent="0.25">
      <c r="B1534" s="106" t="str">
        <f>IF('Cello Net IO &amp; CMO MV % of NAV '!A1447=0, "NA", 'Cello Net IO &amp; CMO MV % of NAV '!A1447)</f>
        <v>NA</v>
      </c>
      <c r="C1534" s="52" t="e">
        <f>VLOOKUP(B1534, 'IOS OAS &amp; Universe Refi'!$L:$N, 3, 0)</f>
        <v>#N/A</v>
      </c>
      <c r="D1534" s="111" t="e">
        <f>VLOOKUP(B1534, 'Cello Net IO &amp; CMO MV % of NAV '!$A:$B, 2, 0)</f>
        <v>#N/A</v>
      </c>
    </row>
    <row r="1535" spans="2:4" x14ac:dyDescent="0.25">
      <c r="B1535" s="106" t="str">
        <f>IF('Cello Net IO &amp; CMO MV % of NAV '!A1448=0, "NA", 'Cello Net IO &amp; CMO MV % of NAV '!A1448)</f>
        <v>NA</v>
      </c>
      <c r="C1535" s="52" t="e">
        <f>VLOOKUP(B1535, 'IOS OAS &amp; Universe Refi'!$L:$N, 3, 0)</f>
        <v>#N/A</v>
      </c>
      <c r="D1535" s="111" t="e">
        <f>VLOOKUP(B1535, 'Cello Net IO &amp; CMO MV % of NAV '!$A:$B, 2, 0)</f>
        <v>#N/A</v>
      </c>
    </row>
    <row r="1536" spans="2:4" x14ac:dyDescent="0.25">
      <c r="B1536" s="106" t="str">
        <f>IF('Cello Net IO &amp; CMO MV % of NAV '!A1449=0, "NA", 'Cello Net IO &amp; CMO MV % of NAV '!A1449)</f>
        <v>NA</v>
      </c>
      <c r="C1536" s="52" t="e">
        <f>VLOOKUP(B1536, 'IOS OAS &amp; Universe Refi'!$L:$N, 3, 0)</f>
        <v>#N/A</v>
      </c>
      <c r="D1536" s="111" t="e">
        <f>VLOOKUP(B1536, 'Cello Net IO &amp; CMO MV % of NAV '!$A:$B, 2, 0)</f>
        <v>#N/A</v>
      </c>
    </row>
    <row r="1537" spans="2:4" x14ac:dyDescent="0.25">
      <c r="B1537" s="106" t="str">
        <f>IF('Cello Net IO &amp; CMO MV % of NAV '!A1450=0, "NA", 'Cello Net IO &amp; CMO MV % of NAV '!A1450)</f>
        <v>NA</v>
      </c>
      <c r="C1537" s="52" t="e">
        <f>VLOOKUP(B1537, 'IOS OAS &amp; Universe Refi'!$L:$N, 3, 0)</f>
        <v>#N/A</v>
      </c>
      <c r="D1537" s="111" t="e">
        <f>VLOOKUP(B1537, 'Cello Net IO &amp; CMO MV % of NAV '!$A:$B, 2, 0)</f>
        <v>#N/A</v>
      </c>
    </row>
    <row r="1538" spans="2:4" x14ac:dyDescent="0.25">
      <c r="B1538" s="106" t="str">
        <f>IF('Cello Net IO &amp; CMO MV % of NAV '!A1451=0, "NA", 'Cello Net IO &amp; CMO MV % of NAV '!A1451)</f>
        <v>NA</v>
      </c>
      <c r="C1538" s="52" t="e">
        <f>VLOOKUP(B1538, 'IOS OAS &amp; Universe Refi'!$L:$N, 3, 0)</f>
        <v>#N/A</v>
      </c>
      <c r="D1538" s="111" t="e">
        <f>VLOOKUP(B1538, 'Cello Net IO &amp; CMO MV % of NAV '!$A:$B, 2, 0)</f>
        <v>#N/A</v>
      </c>
    </row>
    <row r="1539" spans="2:4" x14ac:dyDescent="0.25">
      <c r="B1539" s="106" t="str">
        <f>IF('Cello Net IO &amp; CMO MV % of NAV '!A1452=0, "NA", 'Cello Net IO &amp; CMO MV % of NAV '!A1452)</f>
        <v>NA</v>
      </c>
      <c r="C1539" s="52" t="e">
        <f>VLOOKUP(B1539, 'IOS OAS &amp; Universe Refi'!$L:$N, 3, 0)</f>
        <v>#N/A</v>
      </c>
      <c r="D1539" s="111" t="e">
        <f>VLOOKUP(B1539, 'Cello Net IO &amp; CMO MV % of NAV '!$A:$B, 2, 0)</f>
        <v>#N/A</v>
      </c>
    </row>
    <row r="1540" spans="2:4" x14ac:dyDescent="0.25">
      <c r="B1540" s="106" t="str">
        <f>IF('Cello Net IO &amp; CMO MV % of NAV '!A1453=0, "NA", 'Cello Net IO &amp; CMO MV % of NAV '!A1453)</f>
        <v>NA</v>
      </c>
      <c r="C1540" s="52" t="e">
        <f>VLOOKUP(B1540, 'IOS OAS &amp; Universe Refi'!$L:$N, 3, 0)</f>
        <v>#N/A</v>
      </c>
      <c r="D1540" s="111" t="e">
        <f>VLOOKUP(B1540, 'Cello Net IO &amp; CMO MV % of NAV '!$A:$B, 2, 0)</f>
        <v>#N/A</v>
      </c>
    </row>
    <row r="1541" spans="2:4" x14ac:dyDescent="0.25">
      <c r="B1541" s="106" t="str">
        <f>IF('Cello Net IO &amp; CMO MV % of NAV '!A1454=0, "NA", 'Cello Net IO &amp; CMO MV % of NAV '!A1454)</f>
        <v>NA</v>
      </c>
      <c r="C1541" s="52" t="e">
        <f>VLOOKUP(B1541, 'IOS OAS &amp; Universe Refi'!$L:$N, 3, 0)</f>
        <v>#N/A</v>
      </c>
      <c r="D1541" s="111" t="e">
        <f>VLOOKUP(B1541, 'Cello Net IO &amp; CMO MV % of NAV '!$A:$B, 2, 0)</f>
        <v>#N/A</v>
      </c>
    </row>
    <row r="1542" spans="2:4" x14ac:dyDescent="0.25">
      <c r="B1542" s="106" t="str">
        <f>IF('Cello Net IO &amp; CMO MV % of NAV '!A1455=0, "NA", 'Cello Net IO &amp; CMO MV % of NAV '!A1455)</f>
        <v>NA</v>
      </c>
      <c r="C1542" s="52" t="e">
        <f>VLOOKUP(B1542, 'IOS OAS &amp; Universe Refi'!$L:$N, 3, 0)</f>
        <v>#N/A</v>
      </c>
      <c r="D1542" s="111" t="e">
        <f>VLOOKUP(B1542, 'Cello Net IO &amp; CMO MV % of NAV '!$A:$B, 2, 0)</f>
        <v>#N/A</v>
      </c>
    </row>
    <row r="1543" spans="2:4" x14ac:dyDescent="0.25">
      <c r="B1543" s="106" t="str">
        <f>IF('Cello Net IO &amp; CMO MV % of NAV '!A1456=0, "NA", 'Cello Net IO &amp; CMO MV % of NAV '!A1456)</f>
        <v>NA</v>
      </c>
      <c r="C1543" s="52" t="e">
        <f>VLOOKUP(B1543, 'IOS OAS &amp; Universe Refi'!$L:$N, 3, 0)</f>
        <v>#N/A</v>
      </c>
      <c r="D1543" s="111" t="e">
        <f>VLOOKUP(B1543, 'Cello Net IO &amp; CMO MV % of NAV '!$A:$B, 2, 0)</f>
        <v>#N/A</v>
      </c>
    </row>
    <row r="1544" spans="2:4" x14ac:dyDescent="0.25">
      <c r="B1544" s="106" t="str">
        <f>IF('Cello Net IO &amp; CMO MV % of NAV '!A1457=0, "NA", 'Cello Net IO &amp; CMO MV % of NAV '!A1457)</f>
        <v>NA</v>
      </c>
      <c r="C1544" s="52" t="e">
        <f>VLOOKUP(B1544, 'IOS OAS &amp; Universe Refi'!$L:$N, 3, 0)</f>
        <v>#N/A</v>
      </c>
      <c r="D1544" s="111" t="e">
        <f>VLOOKUP(B1544, 'Cello Net IO &amp; CMO MV % of NAV '!$A:$B, 2, 0)</f>
        <v>#N/A</v>
      </c>
    </row>
    <row r="1545" spans="2:4" x14ac:dyDescent="0.25">
      <c r="B1545" s="106" t="str">
        <f>IF('Cello Net IO &amp; CMO MV % of NAV '!A1458=0, "NA", 'Cello Net IO &amp; CMO MV % of NAV '!A1458)</f>
        <v>NA</v>
      </c>
      <c r="C1545" s="52" t="e">
        <f>VLOOKUP(B1545, 'IOS OAS &amp; Universe Refi'!$L:$N, 3, 0)</f>
        <v>#N/A</v>
      </c>
      <c r="D1545" s="111" t="e">
        <f>VLOOKUP(B1545, 'Cello Net IO &amp; CMO MV % of NAV '!$A:$B, 2, 0)</f>
        <v>#N/A</v>
      </c>
    </row>
    <row r="1546" spans="2:4" x14ac:dyDescent="0.25">
      <c r="B1546" s="106" t="str">
        <f>IF('Cello Net IO &amp; CMO MV % of NAV '!A1459=0, "NA", 'Cello Net IO &amp; CMO MV % of NAV '!A1459)</f>
        <v>NA</v>
      </c>
      <c r="C1546" s="52" t="e">
        <f>VLOOKUP(B1546, 'IOS OAS &amp; Universe Refi'!$L:$N, 3, 0)</f>
        <v>#N/A</v>
      </c>
      <c r="D1546" s="111" t="e">
        <f>VLOOKUP(B1546, 'Cello Net IO &amp; CMO MV % of NAV '!$A:$B, 2, 0)</f>
        <v>#N/A</v>
      </c>
    </row>
    <row r="1547" spans="2:4" x14ac:dyDescent="0.25">
      <c r="B1547" s="106" t="str">
        <f>IF('Cello Net IO &amp; CMO MV % of NAV '!A1460=0, "NA", 'Cello Net IO &amp; CMO MV % of NAV '!A1460)</f>
        <v>NA</v>
      </c>
      <c r="C1547" s="52" t="e">
        <f>VLOOKUP(B1547, 'IOS OAS &amp; Universe Refi'!$L:$N, 3, 0)</f>
        <v>#N/A</v>
      </c>
      <c r="D1547" s="111" t="e">
        <f>VLOOKUP(B1547, 'Cello Net IO &amp; CMO MV % of NAV '!$A:$B, 2, 0)</f>
        <v>#N/A</v>
      </c>
    </row>
    <row r="1548" spans="2:4" x14ac:dyDescent="0.25">
      <c r="B1548" s="106" t="str">
        <f>IF('Cello Net IO &amp; CMO MV % of NAV '!A1461=0, "NA", 'Cello Net IO &amp; CMO MV % of NAV '!A1461)</f>
        <v>NA</v>
      </c>
      <c r="C1548" s="52" t="e">
        <f>VLOOKUP(B1548, 'IOS OAS &amp; Universe Refi'!$L:$N, 3, 0)</f>
        <v>#N/A</v>
      </c>
      <c r="D1548" s="111" t="e">
        <f>VLOOKUP(B1548, 'Cello Net IO &amp; CMO MV % of NAV '!$A:$B, 2, 0)</f>
        <v>#N/A</v>
      </c>
    </row>
    <row r="1549" spans="2:4" x14ac:dyDescent="0.25">
      <c r="B1549" s="106" t="str">
        <f>IF('Cello Net IO &amp; CMO MV % of NAV '!A1462=0, "NA", 'Cello Net IO &amp; CMO MV % of NAV '!A1462)</f>
        <v>NA</v>
      </c>
      <c r="C1549" s="52" t="e">
        <f>VLOOKUP(B1549, 'IOS OAS &amp; Universe Refi'!$L:$N, 3, 0)</f>
        <v>#N/A</v>
      </c>
      <c r="D1549" s="111" t="e">
        <f>VLOOKUP(B1549, 'Cello Net IO &amp; CMO MV % of NAV '!$A:$B, 2, 0)</f>
        <v>#N/A</v>
      </c>
    </row>
    <row r="1550" spans="2:4" x14ac:dyDescent="0.25">
      <c r="B1550" s="106" t="str">
        <f>IF('Cello Net IO &amp; CMO MV % of NAV '!A1463=0, "NA", 'Cello Net IO &amp; CMO MV % of NAV '!A1463)</f>
        <v>NA</v>
      </c>
      <c r="C1550" s="52" t="e">
        <f>VLOOKUP(B1550, 'IOS OAS &amp; Universe Refi'!$L:$N, 3, 0)</f>
        <v>#N/A</v>
      </c>
      <c r="D1550" s="111" t="e">
        <f>VLOOKUP(B1550, 'Cello Net IO &amp; CMO MV % of NAV '!$A:$B, 2, 0)</f>
        <v>#N/A</v>
      </c>
    </row>
    <row r="1551" spans="2:4" x14ac:dyDescent="0.25">
      <c r="B1551" s="106" t="str">
        <f>IF('Cello Net IO &amp; CMO MV % of NAV '!A1464=0, "NA", 'Cello Net IO &amp; CMO MV % of NAV '!A1464)</f>
        <v>NA</v>
      </c>
      <c r="C1551" s="52" t="e">
        <f>VLOOKUP(B1551, 'IOS OAS &amp; Universe Refi'!$L:$N, 3, 0)</f>
        <v>#N/A</v>
      </c>
      <c r="D1551" s="111" t="e">
        <f>VLOOKUP(B1551, 'Cello Net IO &amp; CMO MV % of NAV '!$A:$B, 2, 0)</f>
        <v>#N/A</v>
      </c>
    </row>
    <row r="1552" spans="2:4" x14ac:dyDescent="0.25">
      <c r="B1552" s="106" t="str">
        <f>IF('Cello Net IO &amp; CMO MV % of NAV '!A1465=0, "NA", 'Cello Net IO &amp; CMO MV % of NAV '!A1465)</f>
        <v>NA</v>
      </c>
      <c r="C1552" s="52" t="e">
        <f>VLOOKUP(B1552, 'IOS OAS &amp; Universe Refi'!$L:$N, 3, 0)</f>
        <v>#N/A</v>
      </c>
      <c r="D1552" s="111" t="e">
        <f>VLOOKUP(B1552, 'Cello Net IO &amp; CMO MV % of NAV '!$A:$B, 2, 0)</f>
        <v>#N/A</v>
      </c>
    </row>
    <row r="1553" spans="2:4" x14ac:dyDescent="0.25">
      <c r="B1553" s="106" t="str">
        <f>IF('Cello Net IO &amp; CMO MV % of NAV '!A1466=0, "NA", 'Cello Net IO &amp; CMO MV % of NAV '!A1466)</f>
        <v>NA</v>
      </c>
      <c r="C1553" s="52" t="e">
        <f>VLOOKUP(B1553, 'IOS OAS &amp; Universe Refi'!$L:$N, 3, 0)</f>
        <v>#N/A</v>
      </c>
      <c r="D1553" s="111" t="e">
        <f>VLOOKUP(B1553, 'Cello Net IO &amp; CMO MV % of NAV '!$A:$B, 2, 0)</f>
        <v>#N/A</v>
      </c>
    </row>
    <row r="1554" spans="2:4" x14ac:dyDescent="0.25">
      <c r="B1554" s="106" t="str">
        <f>IF('Cello Net IO &amp; CMO MV % of NAV '!A1467=0, "NA", 'Cello Net IO &amp; CMO MV % of NAV '!A1467)</f>
        <v>NA</v>
      </c>
      <c r="C1554" s="52" t="e">
        <f>VLOOKUP(B1554, 'IOS OAS &amp; Universe Refi'!$L:$N, 3, 0)</f>
        <v>#N/A</v>
      </c>
      <c r="D1554" s="111" t="e">
        <f>VLOOKUP(B1554, 'Cello Net IO &amp; CMO MV % of NAV '!$A:$B, 2, 0)</f>
        <v>#N/A</v>
      </c>
    </row>
    <row r="1555" spans="2:4" x14ac:dyDescent="0.25">
      <c r="B1555" s="106" t="str">
        <f>IF('Cello Net IO &amp; CMO MV % of NAV '!A1468=0, "NA", 'Cello Net IO &amp; CMO MV % of NAV '!A1468)</f>
        <v>NA</v>
      </c>
      <c r="C1555" s="52" t="e">
        <f>VLOOKUP(B1555, 'IOS OAS &amp; Universe Refi'!$L:$N, 3, 0)</f>
        <v>#N/A</v>
      </c>
      <c r="D1555" s="111" t="e">
        <f>VLOOKUP(B1555, 'Cello Net IO &amp; CMO MV % of NAV '!$A:$B, 2, 0)</f>
        <v>#N/A</v>
      </c>
    </row>
    <row r="1556" spans="2:4" x14ac:dyDescent="0.25">
      <c r="B1556" s="106" t="str">
        <f>IF('Cello Net IO &amp; CMO MV % of NAV '!A1469=0, "NA", 'Cello Net IO &amp; CMO MV % of NAV '!A1469)</f>
        <v>NA</v>
      </c>
      <c r="C1556" s="52" t="e">
        <f>VLOOKUP(B1556, 'IOS OAS &amp; Universe Refi'!$L:$N, 3, 0)</f>
        <v>#N/A</v>
      </c>
      <c r="D1556" s="111" t="e">
        <f>VLOOKUP(B1556, 'Cello Net IO &amp; CMO MV % of NAV '!$A:$B, 2, 0)</f>
        <v>#N/A</v>
      </c>
    </row>
    <row r="1557" spans="2:4" x14ac:dyDescent="0.25">
      <c r="B1557" s="106" t="str">
        <f>IF('Cello Net IO &amp; CMO MV % of NAV '!A1470=0, "NA", 'Cello Net IO &amp; CMO MV % of NAV '!A1470)</f>
        <v>NA</v>
      </c>
      <c r="C1557" s="52" t="e">
        <f>VLOOKUP(B1557, 'IOS OAS &amp; Universe Refi'!$L:$N, 3, 0)</f>
        <v>#N/A</v>
      </c>
      <c r="D1557" s="111" t="e">
        <f>VLOOKUP(B1557, 'Cello Net IO &amp; CMO MV % of NAV '!$A:$B, 2, 0)</f>
        <v>#N/A</v>
      </c>
    </row>
    <row r="1558" spans="2:4" x14ac:dyDescent="0.25">
      <c r="B1558" s="106" t="str">
        <f>IF('Cello Net IO &amp; CMO MV % of NAV '!A1471=0, "NA", 'Cello Net IO &amp; CMO MV % of NAV '!A1471)</f>
        <v>NA</v>
      </c>
      <c r="C1558" s="52" t="e">
        <f>VLOOKUP(B1558, 'IOS OAS &amp; Universe Refi'!$L:$N, 3, 0)</f>
        <v>#N/A</v>
      </c>
      <c r="D1558" s="111" t="e">
        <f>VLOOKUP(B1558, 'Cello Net IO &amp; CMO MV % of NAV '!$A:$B, 2, 0)</f>
        <v>#N/A</v>
      </c>
    </row>
    <row r="1559" spans="2:4" x14ac:dyDescent="0.25">
      <c r="B1559" s="106" t="str">
        <f>IF('Cello Net IO &amp; CMO MV % of NAV '!A1472=0, "NA", 'Cello Net IO &amp; CMO MV % of NAV '!A1472)</f>
        <v>NA</v>
      </c>
      <c r="C1559" s="52" t="e">
        <f>VLOOKUP(B1559, 'IOS OAS &amp; Universe Refi'!$L:$N, 3, 0)</f>
        <v>#N/A</v>
      </c>
      <c r="D1559" s="111" t="e">
        <f>VLOOKUP(B1559, 'Cello Net IO &amp; CMO MV % of NAV '!$A:$B, 2, 0)</f>
        <v>#N/A</v>
      </c>
    </row>
    <row r="1560" spans="2:4" x14ac:dyDescent="0.25">
      <c r="B1560" s="106" t="str">
        <f>IF('Cello Net IO &amp; CMO MV % of NAV '!A1473=0, "NA", 'Cello Net IO &amp; CMO MV % of NAV '!A1473)</f>
        <v>NA</v>
      </c>
      <c r="C1560" s="52" t="e">
        <f>VLOOKUP(B1560, 'IOS OAS &amp; Universe Refi'!$L:$N, 3, 0)</f>
        <v>#N/A</v>
      </c>
      <c r="D1560" s="111" t="e">
        <f>VLOOKUP(B1560, 'Cello Net IO &amp; CMO MV % of NAV '!$A:$B, 2, 0)</f>
        <v>#N/A</v>
      </c>
    </row>
    <row r="1561" spans="2:4" x14ac:dyDescent="0.25">
      <c r="B1561" s="106" t="str">
        <f>IF('Cello Net IO &amp; CMO MV % of NAV '!A1474=0, "NA", 'Cello Net IO &amp; CMO MV % of NAV '!A1474)</f>
        <v>NA</v>
      </c>
      <c r="C1561" s="52" t="e">
        <f>VLOOKUP(B1561, 'IOS OAS &amp; Universe Refi'!$L:$N, 3, 0)</f>
        <v>#N/A</v>
      </c>
      <c r="D1561" s="111" t="e">
        <f>VLOOKUP(B1561, 'Cello Net IO &amp; CMO MV % of NAV '!$A:$B, 2, 0)</f>
        <v>#N/A</v>
      </c>
    </row>
    <row r="1562" spans="2:4" x14ac:dyDescent="0.25">
      <c r="B1562" s="106" t="str">
        <f>IF('Cello Net IO &amp; CMO MV % of NAV '!A1475=0, "NA", 'Cello Net IO &amp; CMO MV % of NAV '!A1475)</f>
        <v>NA</v>
      </c>
      <c r="C1562" s="52" t="e">
        <f>VLOOKUP(B1562, 'IOS OAS &amp; Universe Refi'!$L:$N, 3, 0)</f>
        <v>#N/A</v>
      </c>
      <c r="D1562" s="111" t="e">
        <f>VLOOKUP(B1562, 'Cello Net IO &amp; CMO MV % of NAV '!$A:$B, 2, 0)</f>
        <v>#N/A</v>
      </c>
    </row>
    <row r="1563" spans="2:4" x14ac:dyDescent="0.25">
      <c r="B1563" s="106" t="str">
        <f>IF('Cello Net IO &amp; CMO MV % of NAV '!A1476=0, "NA", 'Cello Net IO &amp; CMO MV % of NAV '!A1476)</f>
        <v>NA</v>
      </c>
      <c r="C1563" s="52" t="e">
        <f>VLOOKUP(B1563, 'IOS OAS &amp; Universe Refi'!$L:$N, 3, 0)</f>
        <v>#N/A</v>
      </c>
      <c r="D1563" s="111" t="e">
        <f>VLOOKUP(B1563, 'Cello Net IO &amp; CMO MV % of NAV '!$A:$B, 2, 0)</f>
        <v>#N/A</v>
      </c>
    </row>
    <row r="1564" spans="2:4" x14ac:dyDescent="0.25">
      <c r="B1564" s="106" t="str">
        <f>IF('Cello Net IO &amp; CMO MV % of NAV '!A1477=0, "NA", 'Cello Net IO &amp; CMO MV % of NAV '!A1477)</f>
        <v>NA</v>
      </c>
      <c r="C1564" s="52" t="e">
        <f>VLOOKUP(B1564, 'IOS OAS &amp; Universe Refi'!$L:$N, 3, 0)</f>
        <v>#N/A</v>
      </c>
      <c r="D1564" s="111" t="e">
        <f>VLOOKUP(B1564, 'Cello Net IO &amp; CMO MV % of NAV '!$A:$B, 2, 0)</f>
        <v>#N/A</v>
      </c>
    </row>
    <row r="1565" spans="2:4" x14ac:dyDescent="0.25">
      <c r="B1565" s="106" t="str">
        <f>IF('Cello Net IO &amp; CMO MV % of NAV '!A1478=0, "NA", 'Cello Net IO &amp; CMO MV % of NAV '!A1478)</f>
        <v>NA</v>
      </c>
      <c r="C1565" s="52" t="e">
        <f>VLOOKUP(B1565, 'IOS OAS &amp; Universe Refi'!$L:$N, 3, 0)</f>
        <v>#N/A</v>
      </c>
      <c r="D1565" s="111" t="e">
        <f>VLOOKUP(B1565, 'Cello Net IO &amp; CMO MV % of NAV '!$A:$B, 2, 0)</f>
        <v>#N/A</v>
      </c>
    </row>
    <row r="1566" spans="2:4" x14ac:dyDescent="0.25">
      <c r="B1566" s="106" t="str">
        <f>IF('Cello Net IO &amp; CMO MV % of NAV '!A1479=0, "NA", 'Cello Net IO &amp; CMO MV % of NAV '!A1479)</f>
        <v>NA</v>
      </c>
      <c r="C1566" s="52" t="e">
        <f>VLOOKUP(B1566, 'IOS OAS &amp; Universe Refi'!$L:$N, 3, 0)</f>
        <v>#N/A</v>
      </c>
      <c r="D1566" s="111" t="e">
        <f>VLOOKUP(B1566, 'Cello Net IO &amp; CMO MV % of NAV '!$A:$B, 2, 0)</f>
        <v>#N/A</v>
      </c>
    </row>
    <row r="1567" spans="2:4" x14ac:dyDescent="0.25">
      <c r="B1567" s="106" t="str">
        <f>IF('Cello Net IO &amp; CMO MV % of NAV '!A1480=0, "NA", 'Cello Net IO &amp; CMO MV % of NAV '!A1480)</f>
        <v>NA</v>
      </c>
      <c r="C1567" s="52" t="e">
        <f>VLOOKUP(B1567, 'IOS OAS &amp; Universe Refi'!$L:$N, 3, 0)</f>
        <v>#N/A</v>
      </c>
      <c r="D1567" s="111" t="e">
        <f>VLOOKUP(B1567, 'Cello Net IO &amp; CMO MV % of NAV '!$A:$B, 2, 0)</f>
        <v>#N/A</v>
      </c>
    </row>
    <row r="1568" spans="2:4" x14ac:dyDescent="0.25">
      <c r="B1568" s="106" t="str">
        <f>IF('Cello Net IO &amp; CMO MV % of NAV '!A1481=0, "NA", 'Cello Net IO &amp; CMO MV % of NAV '!A1481)</f>
        <v>NA</v>
      </c>
      <c r="C1568" s="52" t="e">
        <f>VLOOKUP(B1568, 'IOS OAS &amp; Universe Refi'!$L:$N, 3, 0)</f>
        <v>#N/A</v>
      </c>
      <c r="D1568" s="111" t="e">
        <f>VLOOKUP(B1568, 'Cello Net IO &amp; CMO MV % of NAV '!$A:$B, 2, 0)</f>
        <v>#N/A</v>
      </c>
    </row>
    <row r="1569" spans="2:4" x14ac:dyDescent="0.25">
      <c r="B1569" s="106" t="str">
        <f>IF('Cello Net IO &amp; CMO MV % of NAV '!A1482=0, "NA", 'Cello Net IO &amp; CMO MV % of NAV '!A1482)</f>
        <v>NA</v>
      </c>
      <c r="C1569" s="52" t="e">
        <f>VLOOKUP(B1569, 'IOS OAS &amp; Universe Refi'!$L:$N, 3, 0)</f>
        <v>#N/A</v>
      </c>
      <c r="D1569" s="111" t="e">
        <f>VLOOKUP(B1569, 'Cello Net IO &amp; CMO MV % of NAV '!$A:$B, 2, 0)</f>
        <v>#N/A</v>
      </c>
    </row>
    <row r="1570" spans="2:4" x14ac:dyDescent="0.25">
      <c r="B1570" s="106" t="str">
        <f>IF('Cello Net IO &amp; CMO MV % of NAV '!A1483=0, "NA", 'Cello Net IO &amp; CMO MV % of NAV '!A1483)</f>
        <v>NA</v>
      </c>
      <c r="C1570" s="52" t="e">
        <f>VLOOKUP(B1570, 'IOS OAS &amp; Universe Refi'!$L:$N, 3, 0)</f>
        <v>#N/A</v>
      </c>
      <c r="D1570" s="111" t="e">
        <f>VLOOKUP(B1570, 'Cello Net IO &amp; CMO MV % of NAV '!$A:$B, 2, 0)</f>
        <v>#N/A</v>
      </c>
    </row>
    <row r="1571" spans="2:4" x14ac:dyDescent="0.25">
      <c r="B1571" s="106" t="str">
        <f>IF('Cello Net IO &amp; CMO MV % of NAV '!A1484=0, "NA", 'Cello Net IO &amp; CMO MV % of NAV '!A1484)</f>
        <v>NA</v>
      </c>
      <c r="C1571" s="52" t="e">
        <f>VLOOKUP(B1571, 'IOS OAS &amp; Universe Refi'!$L:$N, 3, 0)</f>
        <v>#N/A</v>
      </c>
      <c r="D1571" s="111" t="e">
        <f>VLOOKUP(B1571, 'Cello Net IO &amp; CMO MV % of NAV '!$A:$B, 2, 0)</f>
        <v>#N/A</v>
      </c>
    </row>
    <row r="1572" spans="2:4" x14ac:dyDescent="0.25">
      <c r="B1572" s="106" t="str">
        <f>IF('Cello Net IO &amp; CMO MV % of NAV '!A1485=0, "NA", 'Cello Net IO &amp; CMO MV % of NAV '!A1485)</f>
        <v>NA</v>
      </c>
      <c r="C1572" s="52" t="e">
        <f>VLOOKUP(B1572, 'IOS OAS &amp; Universe Refi'!$L:$N, 3, 0)</f>
        <v>#N/A</v>
      </c>
      <c r="D1572" s="111" t="e">
        <f>VLOOKUP(B1572, 'Cello Net IO &amp; CMO MV % of NAV '!$A:$B, 2, 0)</f>
        <v>#N/A</v>
      </c>
    </row>
    <row r="1573" spans="2:4" x14ac:dyDescent="0.25">
      <c r="B1573" s="106" t="str">
        <f>IF('Cello Net IO &amp; CMO MV % of NAV '!A1486=0, "NA", 'Cello Net IO &amp; CMO MV % of NAV '!A1486)</f>
        <v>NA</v>
      </c>
      <c r="C1573" s="52" t="e">
        <f>VLOOKUP(B1573, 'IOS OAS &amp; Universe Refi'!$L:$N, 3, 0)</f>
        <v>#N/A</v>
      </c>
      <c r="D1573" s="111" t="e">
        <f>VLOOKUP(B1573, 'Cello Net IO &amp; CMO MV % of NAV '!$A:$B, 2, 0)</f>
        <v>#N/A</v>
      </c>
    </row>
    <row r="1574" spans="2:4" x14ac:dyDescent="0.25">
      <c r="B1574" s="106" t="str">
        <f>IF('Cello Net IO &amp; CMO MV % of NAV '!A1487=0, "NA", 'Cello Net IO &amp; CMO MV % of NAV '!A1487)</f>
        <v>NA</v>
      </c>
      <c r="C1574" s="52" t="e">
        <f>VLOOKUP(B1574, 'IOS OAS &amp; Universe Refi'!$L:$N, 3, 0)</f>
        <v>#N/A</v>
      </c>
      <c r="D1574" s="111" t="e">
        <f>VLOOKUP(B1574, 'Cello Net IO &amp; CMO MV % of NAV '!$A:$B, 2, 0)</f>
        <v>#N/A</v>
      </c>
    </row>
    <row r="1575" spans="2:4" x14ac:dyDescent="0.25">
      <c r="B1575" s="106" t="str">
        <f>IF('Cello Net IO &amp; CMO MV % of NAV '!A1488=0, "NA", 'Cello Net IO &amp; CMO MV % of NAV '!A1488)</f>
        <v>NA</v>
      </c>
      <c r="C1575" s="52" t="e">
        <f>VLOOKUP(B1575, 'IOS OAS &amp; Universe Refi'!$L:$N, 3, 0)</f>
        <v>#N/A</v>
      </c>
      <c r="D1575" s="111" t="e">
        <f>VLOOKUP(B1575, 'Cello Net IO &amp; CMO MV % of NAV '!$A:$B, 2, 0)</f>
        <v>#N/A</v>
      </c>
    </row>
    <row r="1576" spans="2:4" x14ac:dyDescent="0.25">
      <c r="B1576" s="106" t="str">
        <f>IF('Cello Net IO &amp; CMO MV % of NAV '!A1489=0, "NA", 'Cello Net IO &amp; CMO MV % of NAV '!A1489)</f>
        <v>NA</v>
      </c>
      <c r="C1576" s="52" t="e">
        <f>VLOOKUP(B1576, 'IOS OAS &amp; Universe Refi'!$L:$N, 3, 0)</f>
        <v>#N/A</v>
      </c>
      <c r="D1576" s="111" t="e">
        <f>VLOOKUP(B1576, 'Cello Net IO &amp; CMO MV % of NAV '!$A:$B, 2, 0)</f>
        <v>#N/A</v>
      </c>
    </row>
    <row r="1577" spans="2:4" x14ac:dyDescent="0.25">
      <c r="B1577" s="106" t="str">
        <f>IF('Cello Net IO &amp; CMO MV % of NAV '!A1490=0, "NA", 'Cello Net IO &amp; CMO MV % of NAV '!A1490)</f>
        <v>NA</v>
      </c>
      <c r="C1577" s="52" t="e">
        <f>VLOOKUP(B1577, 'IOS OAS &amp; Universe Refi'!$L:$N, 3, 0)</f>
        <v>#N/A</v>
      </c>
      <c r="D1577" s="111" t="e">
        <f>VLOOKUP(B1577, 'Cello Net IO &amp; CMO MV % of NAV '!$A:$B, 2, 0)</f>
        <v>#N/A</v>
      </c>
    </row>
    <row r="1578" spans="2:4" x14ac:dyDescent="0.25">
      <c r="B1578" s="106" t="str">
        <f>IF('Cello Net IO &amp; CMO MV % of NAV '!A1491=0, "NA", 'Cello Net IO &amp; CMO MV % of NAV '!A1491)</f>
        <v>NA</v>
      </c>
      <c r="C1578" s="52" t="e">
        <f>VLOOKUP(B1578, 'IOS OAS &amp; Universe Refi'!$L:$N, 3, 0)</f>
        <v>#N/A</v>
      </c>
      <c r="D1578" s="111" t="e">
        <f>VLOOKUP(B1578, 'Cello Net IO &amp; CMO MV % of NAV '!$A:$B, 2, 0)</f>
        <v>#N/A</v>
      </c>
    </row>
    <row r="1579" spans="2:4" x14ac:dyDescent="0.25">
      <c r="B1579" s="106" t="str">
        <f>IF('Cello Net IO &amp; CMO MV % of NAV '!A1492=0, "NA", 'Cello Net IO &amp; CMO MV % of NAV '!A1492)</f>
        <v>NA</v>
      </c>
      <c r="C1579" s="52" t="e">
        <f>VLOOKUP(B1579, 'IOS OAS &amp; Universe Refi'!$L:$N, 3, 0)</f>
        <v>#N/A</v>
      </c>
      <c r="D1579" s="111" t="e">
        <f>VLOOKUP(B1579, 'Cello Net IO &amp; CMO MV % of NAV '!$A:$B, 2, 0)</f>
        <v>#N/A</v>
      </c>
    </row>
    <row r="1580" spans="2:4" x14ac:dyDescent="0.25">
      <c r="B1580" s="106" t="str">
        <f>IF('Cello Net IO &amp; CMO MV % of NAV '!A1493=0, "NA", 'Cello Net IO &amp; CMO MV % of NAV '!A1493)</f>
        <v>NA</v>
      </c>
      <c r="C1580" s="52" t="e">
        <f>VLOOKUP(B1580, 'IOS OAS &amp; Universe Refi'!$L:$N, 3, 0)</f>
        <v>#N/A</v>
      </c>
      <c r="D1580" s="111" t="e">
        <f>VLOOKUP(B1580, 'Cello Net IO &amp; CMO MV % of NAV '!$A:$B, 2, 0)</f>
        <v>#N/A</v>
      </c>
    </row>
    <row r="1581" spans="2:4" x14ac:dyDescent="0.25">
      <c r="B1581" s="106" t="str">
        <f>IF('Cello Net IO &amp; CMO MV % of NAV '!A1494=0, "NA", 'Cello Net IO &amp; CMO MV % of NAV '!A1494)</f>
        <v>NA</v>
      </c>
      <c r="C1581" s="52" t="e">
        <f>VLOOKUP(B1581, 'IOS OAS &amp; Universe Refi'!$L:$N, 3, 0)</f>
        <v>#N/A</v>
      </c>
      <c r="D1581" s="111" t="e">
        <f>VLOOKUP(B1581, 'Cello Net IO &amp; CMO MV % of NAV '!$A:$B, 2, 0)</f>
        <v>#N/A</v>
      </c>
    </row>
    <row r="1582" spans="2:4" x14ac:dyDescent="0.25">
      <c r="B1582" s="106" t="str">
        <f>IF('Cello Net IO &amp; CMO MV % of NAV '!A1495=0, "NA", 'Cello Net IO &amp; CMO MV % of NAV '!A1495)</f>
        <v>NA</v>
      </c>
      <c r="C1582" s="52" t="e">
        <f>VLOOKUP(B1582, 'IOS OAS &amp; Universe Refi'!$L:$N, 3, 0)</f>
        <v>#N/A</v>
      </c>
      <c r="D1582" s="111" t="e">
        <f>VLOOKUP(B1582, 'Cello Net IO &amp; CMO MV % of NAV '!$A:$B, 2, 0)</f>
        <v>#N/A</v>
      </c>
    </row>
    <row r="1583" spans="2:4" x14ac:dyDescent="0.25">
      <c r="B1583" s="106" t="str">
        <f>IF('Cello Net IO &amp; CMO MV % of NAV '!A1496=0, "NA", 'Cello Net IO &amp; CMO MV % of NAV '!A1496)</f>
        <v>NA</v>
      </c>
      <c r="C1583" s="52" t="e">
        <f>VLOOKUP(B1583, 'IOS OAS &amp; Universe Refi'!$L:$N, 3, 0)</f>
        <v>#N/A</v>
      </c>
      <c r="D1583" s="111" t="e">
        <f>VLOOKUP(B1583, 'Cello Net IO &amp; CMO MV % of NAV '!$A:$B, 2, 0)</f>
        <v>#N/A</v>
      </c>
    </row>
    <row r="1584" spans="2:4" x14ac:dyDescent="0.25">
      <c r="B1584" s="106" t="str">
        <f>IF('Cello Net IO &amp; CMO MV % of NAV '!A1497=0, "NA", 'Cello Net IO &amp; CMO MV % of NAV '!A1497)</f>
        <v>NA</v>
      </c>
      <c r="C1584" s="52" t="e">
        <f>VLOOKUP(B1584, 'IOS OAS &amp; Universe Refi'!$L:$N, 3, 0)</f>
        <v>#N/A</v>
      </c>
      <c r="D1584" s="111" t="e">
        <f>VLOOKUP(B1584, 'Cello Net IO &amp; CMO MV % of NAV '!$A:$B, 2, 0)</f>
        <v>#N/A</v>
      </c>
    </row>
    <row r="1585" spans="2:4" x14ac:dyDescent="0.25">
      <c r="B1585" s="106" t="str">
        <f>IF('Cello Net IO &amp; CMO MV % of NAV '!A1498=0, "NA", 'Cello Net IO &amp; CMO MV % of NAV '!A1498)</f>
        <v>NA</v>
      </c>
      <c r="C1585" s="52" t="e">
        <f>VLOOKUP(B1585, 'IOS OAS &amp; Universe Refi'!$L:$N, 3, 0)</f>
        <v>#N/A</v>
      </c>
      <c r="D1585" s="111" t="e">
        <f>VLOOKUP(B1585, 'Cello Net IO &amp; CMO MV % of NAV '!$A:$B, 2, 0)</f>
        <v>#N/A</v>
      </c>
    </row>
    <row r="1586" spans="2:4" x14ac:dyDescent="0.25">
      <c r="B1586" s="106" t="str">
        <f>IF('Cello Net IO &amp; CMO MV % of NAV '!A1499=0, "NA", 'Cello Net IO &amp; CMO MV % of NAV '!A1499)</f>
        <v>NA</v>
      </c>
      <c r="C1586" s="52" t="e">
        <f>VLOOKUP(B1586, 'IOS OAS &amp; Universe Refi'!$L:$N, 3, 0)</f>
        <v>#N/A</v>
      </c>
      <c r="D1586" s="111" t="e">
        <f>VLOOKUP(B1586, 'Cello Net IO &amp; CMO MV % of NAV '!$A:$B, 2, 0)</f>
        <v>#N/A</v>
      </c>
    </row>
    <row r="1587" spans="2:4" x14ac:dyDescent="0.25">
      <c r="B1587" s="106" t="str">
        <f>IF('Cello Net IO &amp; CMO MV % of NAV '!A1500=0, "NA", 'Cello Net IO &amp; CMO MV % of NAV '!A1500)</f>
        <v>NA</v>
      </c>
      <c r="C1587" s="52" t="e">
        <f>VLOOKUP(B1587, 'IOS OAS &amp; Universe Refi'!$L:$N, 3, 0)</f>
        <v>#N/A</v>
      </c>
      <c r="D1587" s="111" t="e">
        <f>VLOOKUP(B1587, 'Cello Net IO &amp; CMO MV % of NAV '!$A:$B, 2, 0)</f>
        <v>#N/A</v>
      </c>
    </row>
    <row r="1588" spans="2:4" x14ac:dyDescent="0.25">
      <c r="B1588" s="106" t="str">
        <f>IF('Cello Net IO &amp; CMO MV % of NAV '!A1501=0, "NA", 'Cello Net IO &amp; CMO MV % of NAV '!A1501)</f>
        <v>NA</v>
      </c>
      <c r="C1588" s="52" t="e">
        <f>VLOOKUP(B1588, 'IOS OAS &amp; Universe Refi'!$L:$N, 3, 0)</f>
        <v>#N/A</v>
      </c>
      <c r="D1588" s="111" t="e">
        <f>VLOOKUP(B1588, 'Cello Net IO &amp; CMO MV % of NAV '!$A:$B, 2, 0)</f>
        <v>#N/A</v>
      </c>
    </row>
    <row r="1589" spans="2:4" x14ac:dyDescent="0.25">
      <c r="B1589" s="106" t="str">
        <f>IF('Cello Net IO &amp; CMO MV % of NAV '!A1502=0, "NA", 'Cello Net IO &amp; CMO MV % of NAV '!A1502)</f>
        <v>NA</v>
      </c>
      <c r="C1589" s="52" t="e">
        <f>VLOOKUP(B1589, 'IOS OAS &amp; Universe Refi'!$L:$N, 3, 0)</f>
        <v>#N/A</v>
      </c>
      <c r="D1589" s="111" t="e">
        <f>VLOOKUP(B1589, 'Cello Net IO &amp; CMO MV % of NAV '!$A:$B, 2, 0)</f>
        <v>#N/A</v>
      </c>
    </row>
    <row r="1590" spans="2:4" x14ac:dyDescent="0.25">
      <c r="B1590" s="106" t="str">
        <f>IF('Cello Net IO &amp; CMO MV % of NAV '!A1503=0, "NA", 'Cello Net IO &amp; CMO MV % of NAV '!A1503)</f>
        <v>NA</v>
      </c>
      <c r="C1590" s="52" t="e">
        <f>VLOOKUP(B1590, 'IOS OAS &amp; Universe Refi'!$L:$N, 3, 0)</f>
        <v>#N/A</v>
      </c>
      <c r="D1590" s="111" t="e">
        <f>VLOOKUP(B1590, 'Cello Net IO &amp; CMO MV % of NAV '!$A:$B, 2, 0)</f>
        <v>#N/A</v>
      </c>
    </row>
    <row r="1591" spans="2:4" x14ac:dyDescent="0.25">
      <c r="B1591" s="106" t="str">
        <f>IF('Cello Net IO &amp; CMO MV % of NAV '!A1504=0, "NA", 'Cello Net IO &amp; CMO MV % of NAV '!A1504)</f>
        <v>NA</v>
      </c>
      <c r="C1591" s="52" t="e">
        <f>VLOOKUP(B1591, 'IOS OAS &amp; Universe Refi'!$L:$N, 3, 0)</f>
        <v>#N/A</v>
      </c>
      <c r="D1591" s="111" t="e">
        <f>VLOOKUP(B1591, 'Cello Net IO &amp; CMO MV % of NAV '!$A:$B, 2, 0)</f>
        <v>#N/A</v>
      </c>
    </row>
    <row r="1592" spans="2:4" x14ac:dyDescent="0.25">
      <c r="B1592" s="106" t="str">
        <f>IF('Cello Net IO &amp; CMO MV % of NAV '!A1505=0, "NA", 'Cello Net IO &amp; CMO MV % of NAV '!A1505)</f>
        <v>NA</v>
      </c>
      <c r="C1592" s="52" t="e">
        <f>VLOOKUP(B1592, 'IOS OAS &amp; Universe Refi'!$L:$N, 3, 0)</f>
        <v>#N/A</v>
      </c>
      <c r="D1592" s="111" t="e">
        <f>VLOOKUP(B1592, 'Cello Net IO &amp; CMO MV % of NAV '!$A:$B, 2, 0)</f>
        <v>#N/A</v>
      </c>
    </row>
    <row r="1593" spans="2:4" x14ac:dyDescent="0.25">
      <c r="B1593" s="106" t="str">
        <f>IF('Cello Net IO &amp; CMO MV % of NAV '!A1506=0, "NA", 'Cello Net IO &amp; CMO MV % of NAV '!A1506)</f>
        <v>NA</v>
      </c>
      <c r="C1593" s="52" t="e">
        <f>VLOOKUP(B1593, 'IOS OAS &amp; Universe Refi'!$L:$N, 3, 0)</f>
        <v>#N/A</v>
      </c>
      <c r="D1593" s="111" t="e">
        <f>VLOOKUP(B1593, 'Cello Net IO &amp; CMO MV % of NAV '!$A:$B, 2, 0)</f>
        <v>#N/A</v>
      </c>
    </row>
    <row r="1594" spans="2:4" x14ac:dyDescent="0.25">
      <c r="B1594" s="106" t="str">
        <f>IF('Cello Net IO &amp; CMO MV % of NAV '!A1507=0, "NA", 'Cello Net IO &amp; CMO MV % of NAV '!A1507)</f>
        <v>NA</v>
      </c>
      <c r="C1594" s="52" t="e">
        <f>VLOOKUP(B1594, 'IOS OAS &amp; Universe Refi'!$L:$N, 3, 0)</f>
        <v>#N/A</v>
      </c>
      <c r="D1594" s="111" t="e">
        <f>VLOOKUP(B1594, 'Cello Net IO &amp; CMO MV % of NAV '!$A:$B, 2, 0)</f>
        <v>#N/A</v>
      </c>
    </row>
    <row r="1595" spans="2:4" x14ac:dyDescent="0.25">
      <c r="B1595" s="106" t="str">
        <f>IF('Cello Net IO &amp; CMO MV % of NAV '!A1508=0, "NA", 'Cello Net IO &amp; CMO MV % of NAV '!A1508)</f>
        <v>NA</v>
      </c>
      <c r="C1595" s="52" t="e">
        <f>VLOOKUP(B1595, 'IOS OAS &amp; Universe Refi'!$L:$N, 3, 0)</f>
        <v>#N/A</v>
      </c>
      <c r="D1595" s="111" t="e">
        <f>VLOOKUP(B1595, 'Cello Net IO &amp; CMO MV % of NAV '!$A:$B, 2, 0)</f>
        <v>#N/A</v>
      </c>
    </row>
    <row r="1596" spans="2:4" x14ac:dyDescent="0.25">
      <c r="B1596" s="106" t="str">
        <f>IF('Cello Net IO &amp; CMO MV % of NAV '!A1509=0, "NA", 'Cello Net IO &amp; CMO MV % of NAV '!A1509)</f>
        <v>NA</v>
      </c>
      <c r="C1596" s="52" t="e">
        <f>VLOOKUP(B1596, 'IOS OAS &amp; Universe Refi'!$L:$N, 3, 0)</f>
        <v>#N/A</v>
      </c>
      <c r="D1596" s="111" t="e">
        <f>VLOOKUP(B1596, 'Cello Net IO &amp; CMO MV % of NAV '!$A:$B, 2, 0)</f>
        <v>#N/A</v>
      </c>
    </row>
    <row r="1597" spans="2:4" x14ac:dyDescent="0.25">
      <c r="B1597" s="106" t="str">
        <f>IF('Cello Net IO &amp; CMO MV % of NAV '!A1510=0, "NA", 'Cello Net IO &amp; CMO MV % of NAV '!A1510)</f>
        <v>NA</v>
      </c>
      <c r="C1597" s="52" t="e">
        <f>VLOOKUP(B1597, 'IOS OAS &amp; Universe Refi'!$L:$N, 3, 0)</f>
        <v>#N/A</v>
      </c>
      <c r="D1597" s="111" t="e">
        <f>VLOOKUP(B1597, 'Cello Net IO &amp; CMO MV % of NAV '!$A:$B, 2, 0)</f>
        <v>#N/A</v>
      </c>
    </row>
    <row r="1598" spans="2:4" x14ac:dyDescent="0.25">
      <c r="B1598" s="106" t="str">
        <f>IF('Cello Net IO &amp; CMO MV % of NAV '!A1511=0, "NA", 'Cello Net IO &amp; CMO MV % of NAV '!A1511)</f>
        <v>NA</v>
      </c>
      <c r="C1598" s="52" t="e">
        <f>VLOOKUP(B1598, 'IOS OAS &amp; Universe Refi'!$L:$N, 3, 0)</f>
        <v>#N/A</v>
      </c>
      <c r="D1598" s="111" t="e">
        <f>VLOOKUP(B1598, 'Cello Net IO &amp; CMO MV % of NAV '!$A:$B, 2, 0)</f>
        <v>#N/A</v>
      </c>
    </row>
    <row r="1599" spans="2:4" x14ac:dyDescent="0.25">
      <c r="B1599" s="106" t="str">
        <f>IF('Cello Net IO &amp; CMO MV % of NAV '!A1512=0, "NA", 'Cello Net IO &amp; CMO MV % of NAV '!A1512)</f>
        <v>NA</v>
      </c>
      <c r="C1599" s="52" t="e">
        <f>VLOOKUP(B1599, 'IOS OAS &amp; Universe Refi'!$L:$N, 3, 0)</f>
        <v>#N/A</v>
      </c>
      <c r="D1599" s="111" t="e">
        <f>VLOOKUP(B1599, 'Cello Net IO &amp; CMO MV % of NAV '!$A:$B, 2, 0)</f>
        <v>#N/A</v>
      </c>
    </row>
    <row r="1600" spans="2:4" x14ac:dyDescent="0.25">
      <c r="B1600" s="106" t="str">
        <f>IF('Cello Net IO &amp; CMO MV % of NAV '!A1513=0, "NA", 'Cello Net IO &amp; CMO MV % of NAV '!A1513)</f>
        <v>NA</v>
      </c>
      <c r="C1600" s="52" t="e">
        <f>VLOOKUP(B1600, 'IOS OAS &amp; Universe Refi'!$L:$N, 3, 0)</f>
        <v>#N/A</v>
      </c>
      <c r="D1600" s="111" t="e">
        <f>VLOOKUP(B1600, 'Cello Net IO &amp; CMO MV % of NAV '!$A:$B, 2, 0)</f>
        <v>#N/A</v>
      </c>
    </row>
    <row r="1601" spans="2:4" x14ac:dyDescent="0.25">
      <c r="B1601" s="106" t="str">
        <f>IF('Cello Net IO &amp; CMO MV % of NAV '!A1514=0, "NA", 'Cello Net IO &amp; CMO MV % of NAV '!A1514)</f>
        <v>NA</v>
      </c>
      <c r="C1601" s="52" t="e">
        <f>VLOOKUP(B1601, 'IOS OAS &amp; Universe Refi'!$L:$N, 3, 0)</f>
        <v>#N/A</v>
      </c>
      <c r="D1601" s="111" t="e">
        <f>VLOOKUP(B1601, 'Cello Net IO &amp; CMO MV % of NAV '!$A:$B, 2, 0)</f>
        <v>#N/A</v>
      </c>
    </row>
    <row r="1602" spans="2:4" x14ac:dyDescent="0.25">
      <c r="B1602" s="106" t="str">
        <f>IF('Cello Net IO &amp; CMO MV % of NAV '!A1515=0, "NA", 'Cello Net IO &amp; CMO MV % of NAV '!A1515)</f>
        <v>NA</v>
      </c>
      <c r="C1602" s="52" t="e">
        <f>VLOOKUP(B1602, 'IOS OAS &amp; Universe Refi'!$L:$N, 3, 0)</f>
        <v>#N/A</v>
      </c>
      <c r="D1602" s="111" t="e">
        <f>VLOOKUP(B1602, 'Cello Net IO &amp; CMO MV % of NAV '!$A:$B, 2, 0)</f>
        <v>#N/A</v>
      </c>
    </row>
    <row r="1603" spans="2:4" x14ac:dyDescent="0.25">
      <c r="B1603" s="106" t="str">
        <f>IF('Cello Net IO &amp; CMO MV % of NAV '!A1516=0, "NA", 'Cello Net IO &amp; CMO MV % of NAV '!A1516)</f>
        <v>NA</v>
      </c>
      <c r="C1603" s="52" t="e">
        <f>VLOOKUP(B1603, 'IOS OAS &amp; Universe Refi'!$L:$N, 3, 0)</f>
        <v>#N/A</v>
      </c>
      <c r="D1603" s="111" t="e">
        <f>VLOOKUP(B1603, 'Cello Net IO &amp; CMO MV % of NAV '!$A:$B, 2, 0)</f>
        <v>#N/A</v>
      </c>
    </row>
    <row r="1604" spans="2:4" x14ac:dyDescent="0.25">
      <c r="B1604" s="106" t="str">
        <f>IF('Cello Net IO &amp; CMO MV % of NAV '!A1517=0, "NA", 'Cello Net IO &amp; CMO MV % of NAV '!A1517)</f>
        <v>NA</v>
      </c>
      <c r="C1604" s="52" t="e">
        <f>VLOOKUP(B1604, 'IOS OAS &amp; Universe Refi'!$L:$N, 3, 0)</f>
        <v>#N/A</v>
      </c>
      <c r="D1604" s="111" t="e">
        <f>VLOOKUP(B1604, 'Cello Net IO &amp; CMO MV % of NAV '!$A:$B, 2, 0)</f>
        <v>#N/A</v>
      </c>
    </row>
    <row r="1605" spans="2:4" x14ac:dyDescent="0.25">
      <c r="B1605" s="106" t="str">
        <f>IF('Cello Net IO &amp; CMO MV % of NAV '!A1518=0, "NA", 'Cello Net IO &amp; CMO MV % of NAV '!A1518)</f>
        <v>NA</v>
      </c>
      <c r="C1605" s="52" t="e">
        <f>VLOOKUP(B1605, 'IOS OAS &amp; Universe Refi'!$L:$N, 3, 0)</f>
        <v>#N/A</v>
      </c>
      <c r="D1605" s="111" t="e">
        <f>VLOOKUP(B1605, 'Cello Net IO &amp; CMO MV % of NAV '!$A:$B, 2, 0)</f>
        <v>#N/A</v>
      </c>
    </row>
    <row r="1606" spans="2:4" x14ac:dyDescent="0.25">
      <c r="B1606" s="106" t="str">
        <f>IF('Cello Net IO &amp; CMO MV % of NAV '!A1519=0, "NA", 'Cello Net IO &amp; CMO MV % of NAV '!A1519)</f>
        <v>NA</v>
      </c>
      <c r="C1606" s="52" t="e">
        <f>VLOOKUP(B1606, 'IOS OAS &amp; Universe Refi'!$L:$N, 3, 0)</f>
        <v>#N/A</v>
      </c>
      <c r="D1606" s="111" t="e">
        <f>VLOOKUP(B1606, 'Cello Net IO &amp; CMO MV % of NAV '!$A:$B, 2, 0)</f>
        <v>#N/A</v>
      </c>
    </row>
    <row r="1607" spans="2:4" x14ac:dyDescent="0.25">
      <c r="B1607" s="106" t="str">
        <f>IF('Cello Net IO &amp; CMO MV % of NAV '!A1520=0, "NA", 'Cello Net IO &amp; CMO MV % of NAV '!A1520)</f>
        <v>NA</v>
      </c>
      <c r="C1607" s="52" t="e">
        <f>VLOOKUP(B1607, 'IOS OAS &amp; Universe Refi'!$L:$N, 3, 0)</f>
        <v>#N/A</v>
      </c>
      <c r="D1607" s="111" t="e">
        <f>VLOOKUP(B1607, 'Cello Net IO &amp; CMO MV % of NAV '!$A:$B, 2, 0)</f>
        <v>#N/A</v>
      </c>
    </row>
    <row r="1608" spans="2:4" x14ac:dyDescent="0.25">
      <c r="B1608" s="106" t="str">
        <f>IF('Cello Net IO &amp; CMO MV % of NAV '!A1521=0, "NA", 'Cello Net IO &amp; CMO MV % of NAV '!A1521)</f>
        <v>NA</v>
      </c>
      <c r="C1608" s="52" t="e">
        <f>VLOOKUP(B1608, 'IOS OAS &amp; Universe Refi'!$L:$N, 3, 0)</f>
        <v>#N/A</v>
      </c>
      <c r="D1608" s="111" t="e">
        <f>VLOOKUP(B1608, 'Cello Net IO &amp; CMO MV % of NAV '!$A:$B, 2, 0)</f>
        <v>#N/A</v>
      </c>
    </row>
    <row r="1609" spans="2:4" x14ac:dyDescent="0.25">
      <c r="B1609" s="106" t="str">
        <f>IF('Cello Net IO &amp; CMO MV % of NAV '!A1522=0, "NA", 'Cello Net IO &amp; CMO MV % of NAV '!A1522)</f>
        <v>NA</v>
      </c>
      <c r="C1609" s="52" t="e">
        <f>VLOOKUP(B1609, 'IOS OAS &amp; Universe Refi'!$L:$N, 3, 0)</f>
        <v>#N/A</v>
      </c>
      <c r="D1609" s="111" t="e">
        <f>VLOOKUP(B1609, 'Cello Net IO &amp; CMO MV % of NAV '!$A:$B, 2, 0)</f>
        <v>#N/A</v>
      </c>
    </row>
    <row r="1610" spans="2:4" x14ac:dyDescent="0.25">
      <c r="B1610" s="106" t="str">
        <f>IF('Cello Net IO &amp; CMO MV % of NAV '!A1523=0, "NA", 'Cello Net IO &amp; CMO MV % of NAV '!A1523)</f>
        <v>NA</v>
      </c>
      <c r="C1610" s="52" t="e">
        <f>VLOOKUP(B1610, 'IOS OAS &amp; Universe Refi'!$L:$N, 3, 0)</f>
        <v>#N/A</v>
      </c>
      <c r="D1610" s="111" t="e">
        <f>VLOOKUP(B1610, 'Cello Net IO &amp; CMO MV % of NAV '!$A:$B, 2, 0)</f>
        <v>#N/A</v>
      </c>
    </row>
    <row r="1611" spans="2:4" x14ac:dyDescent="0.25">
      <c r="B1611" s="106" t="str">
        <f>IF('Cello Net IO &amp; CMO MV % of NAV '!A1524=0, "NA", 'Cello Net IO &amp; CMO MV % of NAV '!A1524)</f>
        <v>NA</v>
      </c>
      <c r="C1611" s="52" t="e">
        <f>VLOOKUP(B1611, 'IOS OAS &amp; Universe Refi'!$L:$N, 3, 0)</f>
        <v>#N/A</v>
      </c>
      <c r="D1611" s="111" t="e">
        <f>VLOOKUP(B1611, 'Cello Net IO &amp; CMO MV % of NAV '!$A:$B, 2, 0)</f>
        <v>#N/A</v>
      </c>
    </row>
    <row r="1612" spans="2:4" x14ac:dyDescent="0.25">
      <c r="B1612" s="106" t="str">
        <f>IF('Cello Net IO &amp; CMO MV % of NAV '!A1525=0, "NA", 'Cello Net IO &amp; CMO MV % of NAV '!A1525)</f>
        <v>NA</v>
      </c>
      <c r="C1612" s="52" t="e">
        <f>VLOOKUP(B1612, 'IOS OAS &amp; Universe Refi'!$L:$N, 3, 0)</f>
        <v>#N/A</v>
      </c>
      <c r="D1612" s="111" t="e">
        <f>VLOOKUP(B1612, 'Cello Net IO &amp; CMO MV % of NAV '!$A:$B, 2, 0)</f>
        <v>#N/A</v>
      </c>
    </row>
    <row r="1613" spans="2:4" x14ac:dyDescent="0.25">
      <c r="B1613" s="106" t="str">
        <f>IF('Cello Net IO &amp; CMO MV % of NAV '!A1526=0, "NA", 'Cello Net IO &amp; CMO MV % of NAV '!A1526)</f>
        <v>NA</v>
      </c>
      <c r="C1613" s="52" t="e">
        <f>VLOOKUP(B1613, 'IOS OAS &amp; Universe Refi'!$L:$N, 3, 0)</f>
        <v>#N/A</v>
      </c>
      <c r="D1613" s="111" t="e">
        <f>VLOOKUP(B1613, 'Cello Net IO &amp; CMO MV % of NAV '!$A:$B, 2, 0)</f>
        <v>#N/A</v>
      </c>
    </row>
    <row r="1614" spans="2:4" x14ac:dyDescent="0.25">
      <c r="B1614" s="106" t="str">
        <f>IF('Cello Net IO &amp; CMO MV % of NAV '!A1527=0, "NA", 'Cello Net IO &amp; CMO MV % of NAV '!A1527)</f>
        <v>NA</v>
      </c>
      <c r="C1614" s="52" t="e">
        <f>VLOOKUP(B1614, 'IOS OAS &amp; Universe Refi'!$L:$N, 3, 0)</f>
        <v>#N/A</v>
      </c>
      <c r="D1614" s="111" t="e">
        <f>VLOOKUP(B1614, 'Cello Net IO &amp; CMO MV % of NAV '!$A:$B, 2, 0)</f>
        <v>#N/A</v>
      </c>
    </row>
    <row r="1615" spans="2:4" x14ac:dyDescent="0.25">
      <c r="B1615" s="106" t="str">
        <f>IF('Cello Net IO &amp; CMO MV % of NAV '!A1528=0, "NA", 'Cello Net IO &amp; CMO MV % of NAV '!A1528)</f>
        <v>NA</v>
      </c>
      <c r="C1615" s="52" t="e">
        <f>VLOOKUP(B1615, 'IOS OAS &amp; Universe Refi'!$L:$N, 3, 0)</f>
        <v>#N/A</v>
      </c>
      <c r="D1615" s="111" t="e">
        <f>VLOOKUP(B1615, 'Cello Net IO &amp; CMO MV % of NAV '!$A:$B, 2, 0)</f>
        <v>#N/A</v>
      </c>
    </row>
    <row r="1616" spans="2:4" x14ac:dyDescent="0.25">
      <c r="B1616" s="106" t="str">
        <f>IF('Cello Net IO &amp; CMO MV % of NAV '!A1529=0, "NA", 'Cello Net IO &amp; CMO MV % of NAV '!A1529)</f>
        <v>NA</v>
      </c>
      <c r="C1616" s="52" t="e">
        <f>VLOOKUP(B1616, 'IOS OAS &amp; Universe Refi'!$L:$N, 3, 0)</f>
        <v>#N/A</v>
      </c>
      <c r="D1616" s="111" t="e">
        <f>VLOOKUP(B1616, 'Cello Net IO &amp; CMO MV % of NAV '!$A:$B, 2, 0)</f>
        <v>#N/A</v>
      </c>
    </row>
    <row r="1617" spans="2:4" x14ac:dyDescent="0.25">
      <c r="B1617" s="106" t="str">
        <f>IF('Cello Net IO &amp; CMO MV % of NAV '!A1530=0, "NA", 'Cello Net IO &amp; CMO MV % of NAV '!A1530)</f>
        <v>NA</v>
      </c>
      <c r="C1617" s="52" t="e">
        <f>VLOOKUP(B1617, 'IOS OAS &amp; Universe Refi'!$L:$N, 3, 0)</f>
        <v>#N/A</v>
      </c>
      <c r="D1617" s="111" t="e">
        <f>VLOOKUP(B1617, 'Cello Net IO &amp; CMO MV % of NAV '!$A:$B, 2, 0)</f>
        <v>#N/A</v>
      </c>
    </row>
    <row r="1618" spans="2:4" x14ac:dyDescent="0.25">
      <c r="B1618" s="106" t="str">
        <f>IF('Cello Net IO &amp; CMO MV % of NAV '!A1531=0, "NA", 'Cello Net IO &amp; CMO MV % of NAV '!A1531)</f>
        <v>NA</v>
      </c>
      <c r="C1618" s="52" t="e">
        <f>VLOOKUP(B1618, 'IOS OAS &amp; Universe Refi'!$L:$N, 3, 0)</f>
        <v>#N/A</v>
      </c>
      <c r="D1618" s="111" t="e">
        <f>VLOOKUP(B1618, 'Cello Net IO &amp; CMO MV % of NAV '!$A:$B, 2, 0)</f>
        <v>#N/A</v>
      </c>
    </row>
    <row r="1619" spans="2:4" x14ac:dyDescent="0.25">
      <c r="B1619" s="106" t="str">
        <f>IF('Cello Net IO &amp; CMO MV % of NAV '!A1532=0, "NA", 'Cello Net IO &amp; CMO MV % of NAV '!A1532)</f>
        <v>NA</v>
      </c>
      <c r="C1619" s="52" t="e">
        <f>VLOOKUP(B1619, 'IOS OAS &amp; Universe Refi'!$L:$N, 3, 0)</f>
        <v>#N/A</v>
      </c>
      <c r="D1619" s="111" t="e">
        <f>VLOOKUP(B1619, 'Cello Net IO &amp; CMO MV % of NAV '!$A:$B, 2, 0)</f>
        <v>#N/A</v>
      </c>
    </row>
    <row r="1620" spans="2:4" x14ac:dyDescent="0.25">
      <c r="B1620" s="106" t="str">
        <f>IF('Cello Net IO &amp; CMO MV % of NAV '!A1533=0, "NA", 'Cello Net IO &amp; CMO MV % of NAV '!A1533)</f>
        <v>NA</v>
      </c>
      <c r="C1620" s="52" t="e">
        <f>VLOOKUP(B1620, 'IOS OAS &amp; Universe Refi'!$L:$N, 3, 0)</f>
        <v>#N/A</v>
      </c>
      <c r="D1620" s="111" t="e">
        <f>VLOOKUP(B1620, 'Cello Net IO &amp; CMO MV % of NAV '!$A:$B, 2, 0)</f>
        <v>#N/A</v>
      </c>
    </row>
    <row r="1621" spans="2:4" x14ac:dyDescent="0.25">
      <c r="B1621" s="106" t="str">
        <f>IF('Cello Net IO &amp; CMO MV % of NAV '!A1534=0, "NA", 'Cello Net IO &amp; CMO MV % of NAV '!A1534)</f>
        <v>NA</v>
      </c>
      <c r="C1621" s="52" t="e">
        <f>VLOOKUP(B1621, 'IOS OAS &amp; Universe Refi'!$L:$N, 3, 0)</f>
        <v>#N/A</v>
      </c>
      <c r="D1621" s="111" t="e">
        <f>VLOOKUP(B1621, 'Cello Net IO &amp; CMO MV % of NAV '!$A:$B, 2, 0)</f>
        <v>#N/A</v>
      </c>
    </row>
    <row r="1622" spans="2:4" x14ac:dyDescent="0.25">
      <c r="B1622" s="106" t="str">
        <f>IF('Cello Net IO &amp; CMO MV % of NAV '!A1535=0, "NA", 'Cello Net IO &amp; CMO MV % of NAV '!A1535)</f>
        <v>NA</v>
      </c>
      <c r="C1622" s="52" t="e">
        <f>VLOOKUP(B1622, 'IOS OAS &amp; Universe Refi'!$L:$N, 3, 0)</f>
        <v>#N/A</v>
      </c>
      <c r="D1622" s="111" t="e">
        <f>VLOOKUP(B1622, 'Cello Net IO &amp; CMO MV % of NAV '!$A:$B, 2, 0)</f>
        <v>#N/A</v>
      </c>
    </row>
    <row r="1623" spans="2:4" x14ac:dyDescent="0.25">
      <c r="B1623" s="106" t="str">
        <f>IF('Cello Net IO &amp; CMO MV % of NAV '!A1536=0, "NA", 'Cello Net IO &amp; CMO MV % of NAV '!A1536)</f>
        <v>NA</v>
      </c>
      <c r="C1623" s="52" t="e">
        <f>VLOOKUP(B1623, 'IOS OAS &amp; Universe Refi'!$L:$N, 3, 0)</f>
        <v>#N/A</v>
      </c>
      <c r="D1623" s="111" t="e">
        <f>VLOOKUP(B1623, 'Cello Net IO &amp; CMO MV % of NAV '!$A:$B, 2, 0)</f>
        <v>#N/A</v>
      </c>
    </row>
    <row r="1624" spans="2:4" x14ac:dyDescent="0.25">
      <c r="B1624" s="106" t="str">
        <f>IF('Cello Net IO &amp; CMO MV % of NAV '!A1537=0, "NA", 'Cello Net IO &amp; CMO MV % of NAV '!A1537)</f>
        <v>NA</v>
      </c>
      <c r="C1624" s="52" t="e">
        <f>VLOOKUP(B1624, 'IOS OAS &amp; Universe Refi'!$L:$N, 3, 0)</f>
        <v>#N/A</v>
      </c>
      <c r="D1624" s="111" t="e">
        <f>VLOOKUP(B1624, 'Cello Net IO &amp; CMO MV % of NAV '!$A:$B, 2, 0)</f>
        <v>#N/A</v>
      </c>
    </row>
    <row r="1625" spans="2:4" x14ac:dyDescent="0.25">
      <c r="B1625" s="106" t="str">
        <f>IF('Cello Net IO &amp; CMO MV % of NAV '!A1538=0, "NA", 'Cello Net IO &amp; CMO MV % of NAV '!A1538)</f>
        <v>NA</v>
      </c>
      <c r="C1625" s="52" t="e">
        <f>VLOOKUP(B1625, 'IOS OAS &amp; Universe Refi'!$L:$N, 3, 0)</f>
        <v>#N/A</v>
      </c>
      <c r="D1625" s="111" t="e">
        <f>VLOOKUP(B1625, 'Cello Net IO &amp; CMO MV % of NAV '!$A:$B, 2, 0)</f>
        <v>#N/A</v>
      </c>
    </row>
    <row r="1626" spans="2:4" x14ac:dyDescent="0.25">
      <c r="B1626" s="106" t="str">
        <f>IF('Cello Net IO &amp; CMO MV % of NAV '!A1539=0, "NA", 'Cello Net IO &amp; CMO MV % of NAV '!A1539)</f>
        <v>NA</v>
      </c>
      <c r="C1626" s="52" t="e">
        <f>VLOOKUP(B1626, 'IOS OAS &amp; Universe Refi'!$L:$N, 3, 0)</f>
        <v>#N/A</v>
      </c>
      <c r="D1626" s="111" t="e">
        <f>VLOOKUP(B1626, 'Cello Net IO &amp; CMO MV % of NAV '!$A:$B, 2, 0)</f>
        <v>#N/A</v>
      </c>
    </row>
    <row r="1627" spans="2:4" x14ac:dyDescent="0.25">
      <c r="B1627" s="106" t="str">
        <f>IF('Cello Net IO &amp; CMO MV % of NAV '!A1540=0, "NA", 'Cello Net IO &amp; CMO MV % of NAV '!A1540)</f>
        <v>NA</v>
      </c>
      <c r="C1627" s="52" t="e">
        <f>VLOOKUP(B1627, 'IOS OAS &amp; Universe Refi'!$L:$N, 3, 0)</f>
        <v>#N/A</v>
      </c>
      <c r="D1627" s="111" t="e">
        <f>VLOOKUP(B1627, 'Cello Net IO &amp; CMO MV % of NAV '!$A:$B, 2, 0)</f>
        <v>#N/A</v>
      </c>
    </row>
    <row r="1628" spans="2:4" x14ac:dyDescent="0.25">
      <c r="B1628" s="106" t="str">
        <f>IF('Cello Net IO &amp; CMO MV % of NAV '!A1541=0, "NA", 'Cello Net IO &amp; CMO MV % of NAV '!A1541)</f>
        <v>NA</v>
      </c>
      <c r="C1628" s="52" t="e">
        <f>VLOOKUP(B1628, 'IOS OAS &amp; Universe Refi'!$L:$N, 3, 0)</f>
        <v>#N/A</v>
      </c>
      <c r="D1628" s="111" t="e">
        <f>VLOOKUP(B1628, 'Cello Net IO &amp; CMO MV % of NAV '!$A:$B, 2, 0)</f>
        <v>#N/A</v>
      </c>
    </row>
    <row r="1629" spans="2:4" x14ac:dyDescent="0.25">
      <c r="B1629" s="106" t="str">
        <f>IF('Cello Net IO &amp; CMO MV % of NAV '!A1542=0, "NA", 'Cello Net IO &amp; CMO MV % of NAV '!A1542)</f>
        <v>NA</v>
      </c>
      <c r="C1629" s="52" t="e">
        <f>VLOOKUP(B1629, 'IOS OAS &amp; Universe Refi'!$L:$N, 3, 0)</f>
        <v>#N/A</v>
      </c>
      <c r="D1629" s="111" t="e">
        <f>VLOOKUP(B1629, 'Cello Net IO &amp; CMO MV % of NAV '!$A:$B, 2, 0)</f>
        <v>#N/A</v>
      </c>
    </row>
    <row r="1630" spans="2:4" x14ac:dyDescent="0.25">
      <c r="B1630" s="106" t="str">
        <f>IF('Cello Net IO &amp; CMO MV % of NAV '!A1543=0, "NA", 'Cello Net IO &amp; CMO MV % of NAV '!A1543)</f>
        <v>NA</v>
      </c>
      <c r="C1630" s="52" t="e">
        <f>VLOOKUP(B1630, 'IOS OAS &amp; Universe Refi'!$L:$N, 3, 0)</f>
        <v>#N/A</v>
      </c>
      <c r="D1630" s="111" t="e">
        <f>VLOOKUP(B1630, 'Cello Net IO &amp; CMO MV % of NAV '!$A:$B, 2, 0)</f>
        <v>#N/A</v>
      </c>
    </row>
    <row r="1631" spans="2:4" x14ac:dyDescent="0.25">
      <c r="B1631" s="106" t="str">
        <f>IF('Cello Net IO &amp; CMO MV % of NAV '!A1544=0, "NA", 'Cello Net IO &amp; CMO MV % of NAV '!A1544)</f>
        <v>NA</v>
      </c>
      <c r="C1631" s="52" t="e">
        <f>VLOOKUP(B1631, 'IOS OAS &amp; Universe Refi'!$L:$N, 3, 0)</f>
        <v>#N/A</v>
      </c>
      <c r="D1631" s="111" t="e">
        <f>VLOOKUP(B1631, 'Cello Net IO &amp; CMO MV % of NAV '!$A:$B, 2, 0)</f>
        <v>#N/A</v>
      </c>
    </row>
    <row r="1632" spans="2:4" x14ac:dyDescent="0.25">
      <c r="B1632" s="106" t="str">
        <f>IF('Cello Net IO &amp; CMO MV % of NAV '!A1545=0, "NA", 'Cello Net IO &amp; CMO MV % of NAV '!A1545)</f>
        <v>NA</v>
      </c>
      <c r="C1632" s="52" t="e">
        <f>VLOOKUP(B1632, 'IOS OAS &amp; Universe Refi'!$L:$N, 3, 0)</f>
        <v>#N/A</v>
      </c>
      <c r="D1632" s="111" t="e">
        <f>VLOOKUP(B1632, 'Cello Net IO &amp; CMO MV % of NAV '!$A:$B, 2, 0)</f>
        <v>#N/A</v>
      </c>
    </row>
    <row r="1633" spans="2:4" x14ac:dyDescent="0.25">
      <c r="B1633" s="106" t="str">
        <f>IF('Cello Net IO &amp; CMO MV % of NAV '!A1546=0, "NA", 'Cello Net IO &amp; CMO MV % of NAV '!A1546)</f>
        <v>NA</v>
      </c>
      <c r="C1633" s="52" t="e">
        <f>VLOOKUP(B1633, 'IOS OAS &amp; Universe Refi'!$L:$N, 3, 0)</f>
        <v>#N/A</v>
      </c>
      <c r="D1633" s="111" t="e">
        <f>VLOOKUP(B1633, 'Cello Net IO &amp; CMO MV % of NAV '!$A:$B, 2, 0)</f>
        <v>#N/A</v>
      </c>
    </row>
    <row r="1634" spans="2:4" x14ac:dyDescent="0.25">
      <c r="B1634" s="106" t="str">
        <f>IF('Cello Net IO &amp; CMO MV % of NAV '!A1547=0, "NA", 'Cello Net IO &amp; CMO MV % of NAV '!A1547)</f>
        <v>NA</v>
      </c>
      <c r="C1634" s="52" t="e">
        <f>VLOOKUP(B1634, 'IOS OAS &amp; Universe Refi'!$L:$N, 3, 0)</f>
        <v>#N/A</v>
      </c>
      <c r="D1634" s="111" t="e">
        <f>VLOOKUP(B1634, 'Cello Net IO &amp; CMO MV % of NAV '!$A:$B, 2, 0)</f>
        <v>#N/A</v>
      </c>
    </row>
    <row r="1635" spans="2:4" x14ac:dyDescent="0.25">
      <c r="B1635" s="106" t="str">
        <f>IF('Cello Net IO &amp; CMO MV % of NAV '!A1548=0, "NA", 'Cello Net IO &amp; CMO MV % of NAV '!A1548)</f>
        <v>NA</v>
      </c>
      <c r="C1635" s="52" t="e">
        <f>VLOOKUP(B1635, 'IOS OAS &amp; Universe Refi'!$L:$N, 3, 0)</f>
        <v>#N/A</v>
      </c>
      <c r="D1635" s="111" t="e">
        <f>VLOOKUP(B1635, 'Cello Net IO &amp; CMO MV % of NAV '!$A:$B, 2, 0)</f>
        <v>#N/A</v>
      </c>
    </row>
    <row r="1636" spans="2:4" x14ac:dyDescent="0.25">
      <c r="B1636" s="106" t="str">
        <f>IF('Cello Net IO &amp; CMO MV % of NAV '!A1549=0, "NA", 'Cello Net IO &amp; CMO MV % of NAV '!A1549)</f>
        <v>NA</v>
      </c>
      <c r="C1636" s="52" t="e">
        <f>VLOOKUP(B1636, 'IOS OAS &amp; Universe Refi'!$L:$N, 3, 0)</f>
        <v>#N/A</v>
      </c>
      <c r="D1636" s="111" t="e">
        <f>VLOOKUP(B1636, 'Cello Net IO &amp; CMO MV % of NAV '!$A:$B, 2, 0)</f>
        <v>#N/A</v>
      </c>
    </row>
    <row r="1637" spans="2:4" x14ac:dyDescent="0.25">
      <c r="B1637" s="106" t="str">
        <f>IF('Cello Net IO &amp; CMO MV % of NAV '!A1550=0, "NA", 'Cello Net IO &amp; CMO MV % of NAV '!A1550)</f>
        <v>NA</v>
      </c>
      <c r="C1637" s="52" t="e">
        <f>VLOOKUP(B1637, 'IOS OAS &amp; Universe Refi'!$L:$N, 3, 0)</f>
        <v>#N/A</v>
      </c>
      <c r="D1637" s="111" t="e">
        <f>VLOOKUP(B1637, 'Cello Net IO &amp; CMO MV % of NAV '!$A:$B, 2, 0)</f>
        <v>#N/A</v>
      </c>
    </row>
    <row r="1638" spans="2:4" x14ac:dyDescent="0.25">
      <c r="B1638" s="106" t="str">
        <f>IF('Cello Net IO &amp; CMO MV % of NAV '!A1551=0, "NA", 'Cello Net IO &amp; CMO MV % of NAV '!A1551)</f>
        <v>NA</v>
      </c>
      <c r="C1638" s="52" t="e">
        <f>VLOOKUP(B1638, 'IOS OAS &amp; Universe Refi'!$L:$N, 3, 0)</f>
        <v>#N/A</v>
      </c>
      <c r="D1638" s="111" t="e">
        <f>VLOOKUP(B1638, 'Cello Net IO &amp; CMO MV % of NAV '!$A:$B, 2, 0)</f>
        <v>#N/A</v>
      </c>
    </row>
    <row r="1639" spans="2:4" x14ac:dyDescent="0.25">
      <c r="B1639" s="106" t="str">
        <f>IF('Cello Net IO &amp; CMO MV % of NAV '!A1552=0, "NA", 'Cello Net IO &amp; CMO MV % of NAV '!A1552)</f>
        <v>NA</v>
      </c>
      <c r="C1639" s="52" t="e">
        <f>VLOOKUP(B1639, 'IOS OAS &amp; Universe Refi'!$L:$N, 3, 0)</f>
        <v>#N/A</v>
      </c>
      <c r="D1639" s="111" t="e">
        <f>VLOOKUP(B1639, 'Cello Net IO &amp; CMO MV % of NAV '!$A:$B, 2, 0)</f>
        <v>#N/A</v>
      </c>
    </row>
    <row r="1640" spans="2:4" x14ac:dyDescent="0.25">
      <c r="B1640" s="106" t="str">
        <f>IF('Cello Net IO &amp; CMO MV % of NAV '!A1553=0, "NA", 'Cello Net IO &amp; CMO MV % of NAV '!A1553)</f>
        <v>NA</v>
      </c>
      <c r="C1640" s="52" t="e">
        <f>VLOOKUP(B1640, 'IOS OAS &amp; Universe Refi'!$L:$N, 3, 0)</f>
        <v>#N/A</v>
      </c>
      <c r="D1640" s="111" t="e">
        <f>VLOOKUP(B1640, 'Cello Net IO &amp; CMO MV % of NAV '!$A:$B, 2, 0)</f>
        <v>#N/A</v>
      </c>
    </row>
    <row r="1641" spans="2:4" x14ac:dyDescent="0.25">
      <c r="B1641" s="106" t="str">
        <f>IF('Cello Net IO &amp; CMO MV % of NAV '!A1554=0, "NA", 'Cello Net IO &amp; CMO MV % of NAV '!A1554)</f>
        <v>NA</v>
      </c>
      <c r="C1641" s="52" t="e">
        <f>VLOOKUP(B1641, 'IOS OAS &amp; Universe Refi'!$L:$N, 3, 0)</f>
        <v>#N/A</v>
      </c>
      <c r="D1641" s="111" t="e">
        <f>VLOOKUP(B1641, 'Cello Net IO &amp; CMO MV % of NAV '!$A:$B, 2, 0)</f>
        <v>#N/A</v>
      </c>
    </row>
    <row r="1642" spans="2:4" x14ac:dyDescent="0.25">
      <c r="B1642" s="106" t="str">
        <f>IF('Cello Net IO &amp; CMO MV % of NAV '!A1555=0, "NA", 'Cello Net IO &amp; CMO MV % of NAV '!A1555)</f>
        <v>NA</v>
      </c>
      <c r="C1642" s="52" t="e">
        <f>VLOOKUP(B1642, 'IOS OAS &amp; Universe Refi'!$L:$N, 3, 0)</f>
        <v>#N/A</v>
      </c>
      <c r="D1642" s="111" t="e">
        <f>VLOOKUP(B1642, 'Cello Net IO &amp; CMO MV % of NAV '!$A:$B, 2, 0)</f>
        <v>#N/A</v>
      </c>
    </row>
    <row r="1643" spans="2:4" x14ac:dyDescent="0.25">
      <c r="B1643" s="106" t="str">
        <f>IF('Cello Net IO &amp; CMO MV % of NAV '!A1556=0, "NA", 'Cello Net IO &amp; CMO MV % of NAV '!A1556)</f>
        <v>NA</v>
      </c>
      <c r="C1643" s="52" t="e">
        <f>VLOOKUP(B1643, 'IOS OAS &amp; Universe Refi'!$L:$N, 3, 0)</f>
        <v>#N/A</v>
      </c>
      <c r="D1643" s="111" t="e">
        <f>VLOOKUP(B1643, 'Cello Net IO &amp; CMO MV % of NAV '!$A:$B, 2, 0)</f>
        <v>#N/A</v>
      </c>
    </row>
    <row r="1644" spans="2:4" x14ac:dyDescent="0.25">
      <c r="B1644" s="106" t="str">
        <f>IF('Cello Net IO &amp; CMO MV % of NAV '!A1557=0, "NA", 'Cello Net IO &amp; CMO MV % of NAV '!A1557)</f>
        <v>NA</v>
      </c>
      <c r="C1644" s="52" t="e">
        <f>VLOOKUP(B1644, 'IOS OAS &amp; Universe Refi'!$L:$N, 3, 0)</f>
        <v>#N/A</v>
      </c>
      <c r="D1644" s="111" t="e">
        <f>VLOOKUP(B1644, 'Cello Net IO &amp; CMO MV % of NAV '!$A:$B, 2, 0)</f>
        <v>#N/A</v>
      </c>
    </row>
    <row r="1645" spans="2:4" x14ac:dyDescent="0.25">
      <c r="B1645" s="106" t="str">
        <f>IF('Cello Net IO &amp; CMO MV % of NAV '!A1558=0, "NA", 'Cello Net IO &amp; CMO MV % of NAV '!A1558)</f>
        <v>NA</v>
      </c>
      <c r="C1645" s="52" t="e">
        <f>VLOOKUP(B1645, 'IOS OAS &amp; Universe Refi'!$L:$N, 3, 0)</f>
        <v>#N/A</v>
      </c>
      <c r="D1645" s="111" t="e">
        <f>VLOOKUP(B1645, 'Cello Net IO &amp; CMO MV % of NAV '!$A:$B, 2, 0)</f>
        <v>#N/A</v>
      </c>
    </row>
    <row r="1646" spans="2:4" x14ac:dyDescent="0.25">
      <c r="B1646" s="106" t="str">
        <f>IF('Cello Net IO &amp; CMO MV % of NAV '!A1559=0, "NA", 'Cello Net IO &amp; CMO MV % of NAV '!A1559)</f>
        <v>NA</v>
      </c>
      <c r="C1646" s="52" t="e">
        <f>VLOOKUP(B1646, 'IOS OAS &amp; Universe Refi'!$L:$N, 3, 0)</f>
        <v>#N/A</v>
      </c>
      <c r="D1646" s="111" t="e">
        <f>VLOOKUP(B1646, 'Cello Net IO &amp; CMO MV % of NAV '!$A:$B, 2, 0)</f>
        <v>#N/A</v>
      </c>
    </row>
    <row r="1647" spans="2:4" x14ac:dyDescent="0.25">
      <c r="B1647" s="106" t="str">
        <f>IF('Cello Net IO &amp; CMO MV % of NAV '!A1560=0, "NA", 'Cello Net IO &amp; CMO MV % of NAV '!A1560)</f>
        <v>NA</v>
      </c>
      <c r="C1647" s="52" t="e">
        <f>VLOOKUP(B1647, 'IOS OAS &amp; Universe Refi'!$L:$N, 3, 0)</f>
        <v>#N/A</v>
      </c>
      <c r="D1647" s="111" t="e">
        <f>VLOOKUP(B1647, 'Cello Net IO &amp; CMO MV % of NAV '!$A:$B, 2, 0)</f>
        <v>#N/A</v>
      </c>
    </row>
    <row r="1648" spans="2:4" x14ac:dyDescent="0.25">
      <c r="B1648" s="106" t="str">
        <f>IF('Cello Net IO &amp; CMO MV % of NAV '!A1561=0, "NA", 'Cello Net IO &amp; CMO MV % of NAV '!A1561)</f>
        <v>NA</v>
      </c>
      <c r="C1648" s="52" t="e">
        <f>VLOOKUP(B1648, 'IOS OAS &amp; Universe Refi'!$L:$N, 3, 0)</f>
        <v>#N/A</v>
      </c>
      <c r="D1648" s="111" t="e">
        <f>VLOOKUP(B1648, 'Cello Net IO &amp; CMO MV % of NAV '!$A:$B, 2, 0)</f>
        <v>#N/A</v>
      </c>
    </row>
    <row r="1649" spans="2:4" x14ac:dyDescent="0.25">
      <c r="B1649" s="106" t="str">
        <f>IF('Cello Net IO &amp; CMO MV % of NAV '!A1562=0, "NA", 'Cello Net IO &amp; CMO MV % of NAV '!A1562)</f>
        <v>NA</v>
      </c>
      <c r="C1649" s="52" t="e">
        <f>VLOOKUP(B1649, 'IOS OAS &amp; Universe Refi'!$L:$N, 3, 0)</f>
        <v>#N/A</v>
      </c>
      <c r="D1649" s="111" t="e">
        <f>VLOOKUP(B1649, 'Cello Net IO &amp; CMO MV % of NAV '!$A:$B, 2, 0)</f>
        <v>#N/A</v>
      </c>
    </row>
    <row r="1650" spans="2:4" x14ac:dyDescent="0.25">
      <c r="B1650" s="106" t="str">
        <f>IF('Cello Net IO &amp; CMO MV % of NAV '!A1563=0, "NA", 'Cello Net IO &amp; CMO MV % of NAV '!A1563)</f>
        <v>NA</v>
      </c>
      <c r="C1650" s="52" t="e">
        <f>VLOOKUP(B1650, 'IOS OAS &amp; Universe Refi'!$L:$N, 3, 0)</f>
        <v>#N/A</v>
      </c>
      <c r="D1650" s="111" t="e">
        <f>VLOOKUP(B1650, 'Cello Net IO &amp; CMO MV % of NAV '!$A:$B, 2, 0)</f>
        <v>#N/A</v>
      </c>
    </row>
    <row r="1651" spans="2:4" x14ac:dyDescent="0.25">
      <c r="B1651" s="106" t="str">
        <f>IF('Cello Net IO &amp; CMO MV % of NAV '!A1564=0, "NA", 'Cello Net IO &amp; CMO MV % of NAV '!A1564)</f>
        <v>NA</v>
      </c>
      <c r="C1651" s="52" t="e">
        <f>VLOOKUP(B1651, 'IOS OAS &amp; Universe Refi'!$L:$N, 3, 0)</f>
        <v>#N/A</v>
      </c>
      <c r="D1651" s="111" t="e">
        <f>VLOOKUP(B1651, 'Cello Net IO &amp; CMO MV % of NAV '!$A:$B, 2, 0)</f>
        <v>#N/A</v>
      </c>
    </row>
    <row r="1652" spans="2:4" x14ac:dyDescent="0.25">
      <c r="B1652" s="106" t="str">
        <f>IF('Cello Net IO &amp; CMO MV % of NAV '!A1565=0, "NA", 'Cello Net IO &amp; CMO MV % of NAV '!A1565)</f>
        <v>NA</v>
      </c>
      <c r="C1652" s="52" t="e">
        <f>VLOOKUP(B1652, 'IOS OAS &amp; Universe Refi'!$L:$N, 3, 0)</f>
        <v>#N/A</v>
      </c>
      <c r="D1652" s="111" t="e">
        <f>VLOOKUP(B1652, 'Cello Net IO &amp; CMO MV % of NAV '!$A:$B, 2, 0)</f>
        <v>#N/A</v>
      </c>
    </row>
    <row r="1653" spans="2:4" x14ac:dyDescent="0.25">
      <c r="B1653" s="106" t="str">
        <f>IF('Cello Net IO &amp; CMO MV % of NAV '!A1566=0, "NA", 'Cello Net IO &amp; CMO MV % of NAV '!A1566)</f>
        <v>NA</v>
      </c>
      <c r="C1653" s="52" t="e">
        <f>VLOOKUP(B1653, 'IOS OAS &amp; Universe Refi'!$L:$N, 3, 0)</f>
        <v>#N/A</v>
      </c>
      <c r="D1653" s="111" t="e">
        <f>VLOOKUP(B1653, 'Cello Net IO &amp; CMO MV % of NAV '!$A:$B, 2, 0)</f>
        <v>#N/A</v>
      </c>
    </row>
    <row r="1654" spans="2:4" x14ac:dyDescent="0.25">
      <c r="B1654" s="106" t="str">
        <f>IF('Cello Net IO &amp; CMO MV % of NAV '!A1567=0, "NA", 'Cello Net IO &amp; CMO MV % of NAV '!A1567)</f>
        <v>NA</v>
      </c>
      <c r="C1654" s="52" t="e">
        <f>VLOOKUP(B1654, 'IOS OAS &amp; Universe Refi'!$L:$N, 3, 0)</f>
        <v>#N/A</v>
      </c>
      <c r="D1654" s="111" t="e">
        <f>VLOOKUP(B1654, 'Cello Net IO &amp; CMO MV % of NAV '!$A:$B, 2, 0)</f>
        <v>#N/A</v>
      </c>
    </row>
    <row r="1655" spans="2:4" x14ac:dyDescent="0.25">
      <c r="B1655" s="106" t="str">
        <f>IF('Cello Net IO &amp; CMO MV % of NAV '!A1568=0, "NA", 'Cello Net IO &amp; CMO MV % of NAV '!A1568)</f>
        <v>NA</v>
      </c>
      <c r="C1655" s="52" t="e">
        <f>VLOOKUP(B1655, 'IOS OAS &amp; Universe Refi'!$L:$N, 3, 0)</f>
        <v>#N/A</v>
      </c>
      <c r="D1655" s="111" t="e">
        <f>VLOOKUP(B1655, 'Cello Net IO &amp; CMO MV % of NAV '!$A:$B, 2, 0)</f>
        <v>#N/A</v>
      </c>
    </row>
    <row r="1656" spans="2:4" x14ac:dyDescent="0.25">
      <c r="B1656" s="106" t="str">
        <f>IF('Cello Net IO &amp; CMO MV % of NAV '!A1569=0, "NA", 'Cello Net IO &amp; CMO MV % of NAV '!A1569)</f>
        <v>NA</v>
      </c>
      <c r="C1656" s="52" t="e">
        <f>VLOOKUP(B1656, 'IOS OAS &amp; Universe Refi'!$L:$N, 3, 0)</f>
        <v>#N/A</v>
      </c>
      <c r="D1656" s="111" t="e">
        <f>VLOOKUP(B1656, 'Cello Net IO &amp; CMO MV % of NAV '!$A:$B, 2, 0)</f>
        <v>#N/A</v>
      </c>
    </row>
    <row r="1657" spans="2:4" x14ac:dyDescent="0.25">
      <c r="B1657" s="106" t="str">
        <f>IF('Cello Net IO &amp; CMO MV % of NAV '!A1570=0, "NA", 'Cello Net IO &amp; CMO MV % of NAV '!A1570)</f>
        <v>NA</v>
      </c>
      <c r="C1657" s="52" t="e">
        <f>VLOOKUP(B1657, 'IOS OAS &amp; Universe Refi'!$L:$N, 3, 0)</f>
        <v>#N/A</v>
      </c>
      <c r="D1657" s="111" t="e">
        <f>VLOOKUP(B1657, 'Cello Net IO &amp; CMO MV % of NAV '!$A:$B, 2, 0)</f>
        <v>#N/A</v>
      </c>
    </row>
    <row r="1658" spans="2:4" x14ac:dyDescent="0.25">
      <c r="B1658" s="106" t="str">
        <f>IF('Cello Net IO &amp; CMO MV % of NAV '!A1571=0, "NA", 'Cello Net IO &amp; CMO MV % of NAV '!A1571)</f>
        <v>NA</v>
      </c>
      <c r="C1658" s="52" t="e">
        <f>VLOOKUP(B1658, 'IOS OAS &amp; Universe Refi'!$L:$N, 3, 0)</f>
        <v>#N/A</v>
      </c>
      <c r="D1658" s="111" t="e">
        <f>VLOOKUP(B1658, 'Cello Net IO &amp; CMO MV % of NAV '!$A:$B, 2, 0)</f>
        <v>#N/A</v>
      </c>
    </row>
    <row r="1659" spans="2:4" x14ac:dyDescent="0.25">
      <c r="B1659" s="106" t="str">
        <f>IF('Cello Net IO &amp; CMO MV % of NAV '!A1572=0, "NA", 'Cello Net IO &amp; CMO MV % of NAV '!A1572)</f>
        <v>NA</v>
      </c>
      <c r="C1659" s="52" t="e">
        <f>VLOOKUP(B1659, 'IOS OAS &amp; Universe Refi'!$L:$N, 3, 0)</f>
        <v>#N/A</v>
      </c>
      <c r="D1659" s="111" t="e">
        <f>VLOOKUP(B1659, 'Cello Net IO &amp; CMO MV % of NAV '!$A:$B, 2, 0)</f>
        <v>#N/A</v>
      </c>
    </row>
    <row r="1660" spans="2:4" x14ac:dyDescent="0.25">
      <c r="B1660" s="106" t="str">
        <f>IF('Cello Net IO &amp; CMO MV % of NAV '!A1573=0, "NA", 'Cello Net IO &amp; CMO MV % of NAV '!A1573)</f>
        <v>NA</v>
      </c>
      <c r="C1660" s="52" t="e">
        <f>VLOOKUP(B1660, 'IOS OAS &amp; Universe Refi'!$L:$N, 3, 0)</f>
        <v>#N/A</v>
      </c>
      <c r="D1660" s="111" t="e">
        <f>VLOOKUP(B1660, 'Cello Net IO &amp; CMO MV % of NAV '!$A:$B, 2, 0)</f>
        <v>#N/A</v>
      </c>
    </row>
    <row r="1661" spans="2:4" x14ac:dyDescent="0.25">
      <c r="B1661" s="106" t="str">
        <f>IF('Cello Net IO &amp; CMO MV % of NAV '!A1574=0, "NA", 'Cello Net IO &amp; CMO MV % of NAV '!A1574)</f>
        <v>NA</v>
      </c>
      <c r="C1661" s="52" t="e">
        <f>VLOOKUP(B1661, 'IOS OAS &amp; Universe Refi'!$L:$N, 3, 0)</f>
        <v>#N/A</v>
      </c>
      <c r="D1661" s="111" t="e">
        <f>VLOOKUP(B1661, 'Cello Net IO &amp; CMO MV % of NAV '!$A:$B, 2, 0)</f>
        <v>#N/A</v>
      </c>
    </row>
    <row r="1662" spans="2:4" x14ac:dyDescent="0.25">
      <c r="B1662" s="106" t="str">
        <f>IF('Cello Net IO &amp; CMO MV % of NAV '!A1575=0, "NA", 'Cello Net IO &amp; CMO MV % of NAV '!A1575)</f>
        <v>NA</v>
      </c>
      <c r="C1662" s="52" t="e">
        <f>VLOOKUP(B1662, 'IOS OAS &amp; Universe Refi'!$L:$N, 3, 0)</f>
        <v>#N/A</v>
      </c>
      <c r="D1662" s="111" t="e">
        <f>VLOOKUP(B1662, 'Cello Net IO &amp; CMO MV % of NAV '!$A:$B, 2, 0)</f>
        <v>#N/A</v>
      </c>
    </row>
    <row r="1663" spans="2:4" x14ac:dyDescent="0.25">
      <c r="B1663" s="106" t="str">
        <f>IF('Cello Net IO &amp; CMO MV % of NAV '!A1576=0, "NA", 'Cello Net IO &amp; CMO MV % of NAV '!A1576)</f>
        <v>NA</v>
      </c>
      <c r="C1663" s="52" t="e">
        <f>VLOOKUP(B1663, 'IOS OAS &amp; Universe Refi'!$L:$N, 3, 0)</f>
        <v>#N/A</v>
      </c>
      <c r="D1663" s="111" t="e">
        <f>VLOOKUP(B1663, 'Cello Net IO &amp; CMO MV % of NAV '!$A:$B, 2, 0)</f>
        <v>#N/A</v>
      </c>
    </row>
    <row r="1664" spans="2:4" x14ac:dyDescent="0.25">
      <c r="B1664" s="106" t="str">
        <f>IF('Cello Net IO &amp; CMO MV % of NAV '!A1577=0, "NA", 'Cello Net IO &amp; CMO MV % of NAV '!A1577)</f>
        <v>NA</v>
      </c>
      <c r="C1664" s="52" t="e">
        <f>VLOOKUP(B1664, 'IOS OAS &amp; Universe Refi'!$L:$N, 3, 0)</f>
        <v>#N/A</v>
      </c>
      <c r="D1664" s="111" t="e">
        <f>VLOOKUP(B1664, 'Cello Net IO &amp; CMO MV % of NAV '!$A:$B, 2, 0)</f>
        <v>#N/A</v>
      </c>
    </row>
    <row r="1665" spans="2:4" x14ac:dyDescent="0.25">
      <c r="B1665" s="106" t="str">
        <f>IF('Cello Net IO &amp; CMO MV % of NAV '!A1578=0, "NA", 'Cello Net IO &amp; CMO MV % of NAV '!A1578)</f>
        <v>NA</v>
      </c>
      <c r="C1665" s="52" t="e">
        <f>VLOOKUP(B1665, 'IOS OAS &amp; Universe Refi'!$L:$N, 3, 0)</f>
        <v>#N/A</v>
      </c>
      <c r="D1665" s="111" t="e">
        <f>VLOOKUP(B1665, 'Cello Net IO &amp; CMO MV % of NAV '!$A:$B, 2, 0)</f>
        <v>#N/A</v>
      </c>
    </row>
    <row r="1666" spans="2:4" x14ac:dyDescent="0.25">
      <c r="B1666" s="106" t="str">
        <f>IF('Cello Net IO &amp; CMO MV % of NAV '!A1579=0, "NA", 'Cello Net IO &amp; CMO MV % of NAV '!A1579)</f>
        <v>NA</v>
      </c>
      <c r="C1666" s="52" t="e">
        <f>VLOOKUP(B1666, 'IOS OAS &amp; Universe Refi'!$L:$N, 3, 0)</f>
        <v>#N/A</v>
      </c>
      <c r="D1666" s="111" t="e">
        <f>VLOOKUP(B1666, 'Cello Net IO &amp; CMO MV % of NAV '!$A:$B, 2, 0)</f>
        <v>#N/A</v>
      </c>
    </row>
    <row r="1667" spans="2:4" x14ac:dyDescent="0.25">
      <c r="B1667" s="106" t="str">
        <f>IF('Cello Net IO &amp; CMO MV % of NAV '!A1580=0, "NA", 'Cello Net IO &amp; CMO MV % of NAV '!A1580)</f>
        <v>NA</v>
      </c>
      <c r="C1667" s="52" t="e">
        <f>VLOOKUP(B1667, 'IOS OAS &amp; Universe Refi'!$L:$N, 3, 0)</f>
        <v>#N/A</v>
      </c>
      <c r="D1667" s="111" t="e">
        <f>VLOOKUP(B1667, 'Cello Net IO &amp; CMO MV % of NAV '!$A:$B, 2, 0)</f>
        <v>#N/A</v>
      </c>
    </row>
    <row r="1668" spans="2:4" x14ac:dyDescent="0.25">
      <c r="B1668" s="106" t="str">
        <f>IF('Cello Net IO &amp; CMO MV % of NAV '!A1581=0, "NA", 'Cello Net IO &amp; CMO MV % of NAV '!A1581)</f>
        <v>NA</v>
      </c>
      <c r="C1668" s="52" t="e">
        <f>VLOOKUP(B1668, 'IOS OAS &amp; Universe Refi'!$L:$N, 3, 0)</f>
        <v>#N/A</v>
      </c>
      <c r="D1668" s="111" t="e">
        <f>VLOOKUP(B1668, 'Cello Net IO &amp; CMO MV % of NAV '!$A:$B, 2, 0)</f>
        <v>#N/A</v>
      </c>
    </row>
    <row r="1669" spans="2:4" x14ac:dyDescent="0.25">
      <c r="B1669" s="106" t="str">
        <f>IF('Cello Net IO &amp; CMO MV % of NAV '!A1582=0, "NA", 'Cello Net IO &amp; CMO MV % of NAV '!A1582)</f>
        <v>NA</v>
      </c>
      <c r="C1669" s="52" t="e">
        <f>VLOOKUP(B1669, 'IOS OAS &amp; Universe Refi'!$L:$N, 3, 0)</f>
        <v>#N/A</v>
      </c>
      <c r="D1669" s="111" t="e">
        <f>VLOOKUP(B1669, 'Cello Net IO &amp; CMO MV % of NAV '!$A:$B, 2, 0)</f>
        <v>#N/A</v>
      </c>
    </row>
    <row r="1670" spans="2:4" x14ac:dyDescent="0.25">
      <c r="B1670" s="106" t="str">
        <f>IF('Cello Net IO &amp; CMO MV % of NAV '!A1583=0, "NA", 'Cello Net IO &amp; CMO MV % of NAV '!A1583)</f>
        <v>NA</v>
      </c>
      <c r="C1670" s="52" t="e">
        <f>VLOOKUP(B1670, 'IOS OAS &amp; Universe Refi'!$L:$N, 3, 0)</f>
        <v>#N/A</v>
      </c>
      <c r="D1670" s="111" t="e">
        <f>VLOOKUP(B1670, 'Cello Net IO &amp; CMO MV % of NAV '!$A:$B, 2, 0)</f>
        <v>#N/A</v>
      </c>
    </row>
    <row r="1671" spans="2:4" x14ac:dyDescent="0.25">
      <c r="B1671" s="106" t="str">
        <f>IF('Cello Net IO &amp; CMO MV % of NAV '!A1584=0, "NA", 'Cello Net IO &amp; CMO MV % of NAV '!A1584)</f>
        <v>NA</v>
      </c>
      <c r="C1671" s="52" t="e">
        <f>VLOOKUP(B1671, 'IOS OAS &amp; Universe Refi'!$L:$N, 3, 0)</f>
        <v>#N/A</v>
      </c>
      <c r="D1671" s="111" t="e">
        <f>VLOOKUP(B1671, 'Cello Net IO &amp; CMO MV % of NAV '!$A:$B, 2, 0)</f>
        <v>#N/A</v>
      </c>
    </row>
    <row r="1672" spans="2:4" x14ac:dyDescent="0.25">
      <c r="B1672" s="106" t="str">
        <f>IF('Cello Net IO &amp; CMO MV % of NAV '!A1585=0, "NA", 'Cello Net IO &amp; CMO MV % of NAV '!A1585)</f>
        <v>NA</v>
      </c>
      <c r="C1672" s="52" t="e">
        <f>VLOOKUP(B1672, 'IOS OAS &amp; Universe Refi'!$L:$N, 3, 0)</f>
        <v>#N/A</v>
      </c>
      <c r="D1672" s="111" t="e">
        <f>VLOOKUP(B1672, 'Cello Net IO &amp; CMO MV % of NAV '!$A:$B, 2, 0)</f>
        <v>#N/A</v>
      </c>
    </row>
    <row r="1673" spans="2:4" x14ac:dyDescent="0.25">
      <c r="B1673" s="106" t="str">
        <f>IF('Cello Net IO &amp; CMO MV % of NAV '!A1586=0, "NA", 'Cello Net IO &amp; CMO MV % of NAV '!A1586)</f>
        <v>NA</v>
      </c>
      <c r="C1673" s="52" t="e">
        <f>VLOOKUP(B1673, 'IOS OAS &amp; Universe Refi'!$L:$N, 3, 0)</f>
        <v>#N/A</v>
      </c>
      <c r="D1673" s="111" t="e">
        <f>VLOOKUP(B1673, 'Cello Net IO &amp; CMO MV % of NAV '!$A:$B, 2, 0)</f>
        <v>#N/A</v>
      </c>
    </row>
    <row r="1674" spans="2:4" x14ac:dyDescent="0.25">
      <c r="B1674" s="106" t="str">
        <f>IF('Cello Net IO &amp; CMO MV % of NAV '!A1587=0, "NA", 'Cello Net IO &amp; CMO MV % of NAV '!A1587)</f>
        <v>NA</v>
      </c>
      <c r="C1674" s="52" t="e">
        <f>VLOOKUP(B1674, 'IOS OAS &amp; Universe Refi'!$L:$N, 3, 0)</f>
        <v>#N/A</v>
      </c>
      <c r="D1674" s="111" t="e">
        <f>VLOOKUP(B1674, 'Cello Net IO &amp; CMO MV % of NAV '!$A:$B, 2, 0)</f>
        <v>#N/A</v>
      </c>
    </row>
    <row r="1675" spans="2:4" x14ac:dyDescent="0.25">
      <c r="B1675" s="106" t="str">
        <f>IF('Cello Net IO &amp; CMO MV % of NAV '!A1588=0, "NA", 'Cello Net IO &amp; CMO MV % of NAV '!A1588)</f>
        <v>NA</v>
      </c>
      <c r="C1675" s="52" t="e">
        <f>VLOOKUP(B1675, 'IOS OAS &amp; Universe Refi'!$L:$N, 3, 0)</f>
        <v>#N/A</v>
      </c>
      <c r="D1675" s="111" t="e">
        <f>VLOOKUP(B1675, 'Cello Net IO &amp; CMO MV % of NAV '!$A:$B, 2, 0)</f>
        <v>#N/A</v>
      </c>
    </row>
    <row r="1676" spans="2:4" x14ac:dyDescent="0.25">
      <c r="B1676" s="106" t="str">
        <f>IF('Cello Net IO &amp; CMO MV % of NAV '!A1589=0, "NA", 'Cello Net IO &amp; CMO MV % of NAV '!A1589)</f>
        <v>NA</v>
      </c>
      <c r="C1676" s="52" t="e">
        <f>VLOOKUP(B1676, 'IOS OAS &amp; Universe Refi'!$L:$N, 3, 0)</f>
        <v>#N/A</v>
      </c>
      <c r="D1676" s="111" t="e">
        <f>VLOOKUP(B1676, 'Cello Net IO &amp; CMO MV % of NAV '!$A:$B, 2, 0)</f>
        <v>#N/A</v>
      </c>
    </row>
    <row r="1677" spans="2:4" x14ac:dyDescent="0.25">
      <c r="B1677" s="106" t="str">
        <f>IF('Cello Net IO &amp; CMO MV % of NAV '!A1590=0, "NA", 'Cello Net IO &amp; CMO MV % of NAV '!A1590)</f>
        <v>NA</v>
      </c>
      <c r="C1677" s="52" t="e">
        <f>VLOOKUP(B1677, 'IOS OAS &amp; Universe Refi'!$L:$N, 3, 0)</f>
        <v>#N/A</v>
      </c>
      <c r="D1677" s="111" t="e">
        <f>VLOOKUP(B1677, 'Cello Net IO &amp; CMO MV % of NAV '!$A:$B, 2, 0)</f>
        <v>#N/A</v>
      </c>
    </row>
    <row r="1678" spans="2:4" x14ac:dyDescent="0.25">
      <c r="B1678" s="106" t="str">
        <f>IF('Cello Net IO &amp; CMO MV % of NAV '!A1591=0, "NA", 'Cello Net IO &amp; CMO MV % of NAV '!A1591)</f>
        <v>NA</v>
      </c>
      <c r="C1678" s="52" t="e">
        <f>VLOOKUP(B1678, 'IOS OAS &amp; Universe Refi'!$L:$N, 3, 0)</f>
        <v>#N/A</v>
      </c>
      <c r="D1678" s="111" t="e">
        <f>VLOOKUP(B1678, 'Cello Net IO &amp; CMO MV % of NAV '!$A:$B, 2, 0)</f>
        <v>#N/A</v>
      </c>
    </row>
    <row r="1679" spans="2:4" x14ac:dyDescent="0.25">
      <c r="B1679" s="106" t="str">
        <f>IF('Cello Net IO &amp; CMO MV % of NAV '!A1592=0, "NA", 'Cello Net IO &amp; CMO MV % of NAV '!A1592)</f>
        <v>NA</v>
      </c>
      <c r="C1679" s="52" t="e">
        <f>VLOOKUP(B1679, 'IOS OAS &amp; Universe Refi'!$L:$N, 3, 0)</f>
        <v>#N/A</v>
      </c>
      <c r="D1679" s="111" t="e">
        <f>VLOOKUP(B1679, 'Cello Net IO &amp; CMO MV % of NAV '!$A:$B, 2, 0)</f>
        <v>#N/A</v>
      </c>
    </row>
    <row r="1680" spans="2:4" x14ac:dyDescent="0.25">
      <c r="B1680" s="106" t="str">
        <f>IF('Cello Net IO &amp; CMO MV % of NAV '!A1593=0, "NA", 'Cello Net IO &amp; CMO MV % of NAV '!A1593)</f>
        <v>NA</v>
      </c>
      <c r="C1680" s="52" t="e">
        <f>VLOOKUP(B1680, 'IOS OAS &amp; Universe Refi'!$L:$N, 3, 0)</f>
        <v>#N/A</v>
      </c>
      <c r="D1680" s="111" t="e">
        <f>VLOOKUP(B1680, 'Cello Net IO &amp; CMO MV % of NAV '!$A:$B, 2, 0)</f>
        <v>#N/A</v>
      </c>
    </row>
    <row r="1681" spans="2:4" x14ac:dyDescent="0.25">
      <c r="B1681" s="106" t="str">
        <f>IF('Cello Net IO &amp; CMO MV % of NAV '!A1594=0, "NA", 'Cello Net IO &amp; CMO MV % of NAV '!A1594)</f>
        <v>NA</v>
      </c>
      <c r="C1681" s="52" t="e">
        <f>VLOOKUP(B1681, 'IOS OAS &amp; Universe Refi'!$L:$N, 3, 0)</f>
        <v>#N/A</v>
      </c>
      <c r="D1681" s="111" t="e">
        <f>VLOOKUP(B1681, 'Cello Net IO &amp; CMO MV % of NAV '!$A:$B, 2, 0)</f>
        <v>#N/A</v>
      </c>
    </row>
    <row r="1682" spans="2:4" x14ac:dyDescent="0.25">
      <c r="B1682" s="106" t="str">
        <f>IF('Cello Net IO &amp; CMO MV % of NAV '!A1595=0, "NA", 'Cello Net IO &amp; CMO MV % of NAV '!A1595)</f>
        <v>NA</v>
      </c>
      <c r="C1682" s="52" t="e">
        <f>VLOOKUP(B1682, 'IOS OAS &amp; Universe Refi'!$L:$N, 3, 0)</f>
        <v>#N/A</v>
      </c>
      <c r="D1682" s="111" t="e">
        <f>VLOOKUP(B1682, 'Cello Net IO &amp; CMO MV % of NAV '!$A:$B, 2, 0)</f>
        <v>#N/A</v>
      </c>
    </row>
    <row r="1683" spans="2:4" x14ac:dyDescent="0.25">
      <c r="B1683" s="106" t="str">
        <f>IF('Cello Net IO &amp; CMO MV % of NAV '!A1596=0, "NA", 'Cello Net IO &amp; CMO MV % of NAV '!A1596)</f>
        <v>NA</v>
      </c>
      <c r="C1683" s="52" t="e">
        <f>VLOOKUP(B1683, 'IOS OAS &amp; Universe Refi'!$L:$N, 3, 0)</f>
        <v>#N/A</v>
      </c>
      <c r="D1683" s="111" t="e">
        <f>VLOOKUP(B1683, 'Cello Net IO &amp; CMO MV % of NAV '!$A:$B, 2, 0)</f>
        <v>#N/A</v>
      </c>
    </row>
    <row r="1684" spans="2:4" x14ac:dyDescent="0.25">
      <c r="B1684" s="106" t="str">
        <f>IF('Cello Net IO &amp; CMO MV % of NAV '!A1597=0, "NA", 'Cello Net IO &amp; CMO MV % of NAV '!A1597)</f>
        <v>NA</v>
      </c>
      <c r="C1684" s="52" t="e">
        <f>VLOOKUP(B1684, 'IOS OAS &amp; Universe Refi'!$L:$N, 3, 0)</f>
        <v>#N/A</v>
      </c>
      <c r="D1684" s="111" t="e">
        <f>VLOOKUP(B1684, 'Cello Net IO &amp; CMO MV % of NAV '!$A:$B, 2, 0)</f>
        <v>#N/A</v>
      </c>
    </row>
    <row r="1685" spans="2:4" x14ac:dyDescent="0.25">
      <c r="B1685" s="106" t="str">
        <f>IF('Cello Net IO &amp; CMO MV % of NAV '!A1598=0, "NA", 'Cello Net IO &amp; CMO MV % of NAV '!A1598)</f>
        <v>NA</v>
      </c>
      <c r="C1685" s="52" t="e">
        <f>VLOOKUP(B1685, 'IOS OAS &amp; Universe Refi'!$L:$N, 3, 0)</f>
        <v>#N/A</v>
      </c>
      <c r="D1685" s="111" t="e">
        <f>VLOOKUP(B1685, 'Cello Net IO &amp; CMO MV % of NAV '!$A:$B, 2, 0)</f>
        <v>#N/A</v>
      </c>
    </row>
    <row r="1686" spans="2:4" x14ac:dyDescent="0.25">
      <c r="B1686" s="106" t="str">
        <f>IF('Cello Net IO &amp; CMO MV % of NAV '!A1599=0, "NA", 'Cello Net IO &amp; CMO MV % of NAV '!A1599)</f>
        <v>NA</v>
      </c>
      <c r="C1686" s="52" t="e">
        <f>VLOOKUP(B1686, 'IOS OAS &amp; Universe Refi'!$L:$N, 3, 0)</f>
        <v>#N/A</v>
      </c>
      <c r="D1686" s="111" t="e">
        <f>VLOOKUP(B1686, 'Cello Net IO &amp; CMO MV % of NAV '!$A:$B, 2, 0)</f>
        <v>#N/A</v>
      </c>
    </row>
    <row r="1687" spans="2:4" x14ac:dyDescent="0.25">
      <c r="B1687" s="106" t="str">
        <f>IF('Cello Net IO &amp; CMO MV % of NAV '!A1600=0, "NA", 'Cello Net IO &amp; CMO MV % of NAV '!A1600)</f>
        <v>NA</v>
      </c>
      <c r="C1687" s="52" t="e">
        <f>VLOOKUP(B1687, 'IOS OAS &amp; Universe Refi'!$L:$N, 3, 0)</f>
        <v>#N/A</v>
      </c>
      <c r="D1687" s="111" t="e">
        <f>VLOOKUP(B1687, 'Cello Net IO &amp; CMO MV % of NAV '!$A:$B, 2, 0)</f>
        <v>#N/A</v>
      </c>
    </row>
    <row r="1688" spans="2:4" x14ac:dyDescent="0.25">
      <c r="B1688" s="106" t="str">
        <f>IF('Cello Net IO &amp; CMO MV % of NAV '!A1601=0, "NA", 'Cello Net IO &amp; CMO MV % of NAV '!A1601)</f>
        <v>NA</v>
      </c>
      <c r="C1688" s="52" t="e">
        <f>VLOOKUP(B1688, 'IOS OAS &amp; Universe Refi'!$L:$N, 3, 0)</f>
        <v>#N/A</v>
      </c>
      <c r="D1688" s="111" t="e">
        <f>VLOOKUP(B1688, 'Cello Net IO &amp; CMO MV % of NAV '!$A:$B, 2, 0)</f>
        <v>#N/A</v>
      </c>
    </row>
    <row r="1689" spans="2:4" x14ac:dyDescent="0.25">
      <c r="B1689" s="106" t="str">
        <f>IF('Cello Net IO &amp; CMO MV % of NAV '!A1602=0, "NA", 'Cello Net IO &amp; CMO MV % of NAV '!A1602)</f>
        <v>NA</v>
      </c>
      <c r="C1689" s="52" t="e">
        <f>VLOOKUP(B1689, 'IOS OAS &amp; Universe Refi'!$L:$N, 3, 0)</f>
        <v>#N/A</v>
      </c>
      <c r="D1689" s="111" t="e">
        <f>VLOOKUP(B1689, 'Cello Net IO &amp; CMO MV % of NAV '!$A:$B, 2, 0)</f>
        <v>#N/A</v>
      </c>
    </row>
    <row r="1690" spans="2:4" x14ac:dyDescent="0.25">
      <c r="B1690" s="106" t="str">
        <f>IF('Cello Net IO &amp; CMO MV % of NAV '!A1603=0, "NA", 'Cello Net IO &amp; CMO MV % of NAV '!A1603)</f>
        <v>NA</v>
      </c>
      <c r="C1690" s="52" t="e">
        <f>VLOOKUP(B1690, 'IOS OAS &amp; Universe Refi'!$L:$N, 3, 0)</f>
        <v>#N/A</v>
      </c>
      <c r="D1690" s="111" t="e">
        <f>VLOOKUP(B1690, 'Cello Net IO &amp; CMO MV % of NAV '!$A:$B, 2, 0)</f>
        <v>#N/A</v>
      </c>
    </row>
    <row r="1691" spans="2:4" x14ac:dyDescent="0.25">
      <c r="B1691" s="106" t="str">
        <f>IF('Cello Net IO &amp; CMO MV % of NAV '!A1604=0, "NA", 'Cello Net IO &amp; CMO MV % of NAV '!A1604)</f>
        <v>NA</v>
      </c>
      <c r="C1691" s="52" t="e">
        <f>VLOOKUP(B1691, 'IOS OAS &amp; Universe Refi'!$L:$N, 3, 0)</f>
        <v>#N/A</v>
      </c>
      <c r="D1691" s="111" t="e">
        <f>VLOOKUP(B1691, 'Cello Net IO &amp; CMO MV % of NAV '!$A:$B, 2, 0)</f>
        <v>#N/A</v>
      </c>
    </row>
    <row r="1692" spans="2:4" x14ac:dyDescent="0.25">
      <c r="B1692" s="106" t="str">
        <f>IF('Cello Net IO &amp; CMO MV % of NAV '!A1605=0, "NA", 'Cello Net IO &amp; CMO MV % of NAV '!A1605)</f>
        <v>NA</v>
      </c>
      <c r="C1692" s="52" t="e">
        <f>VLOOKUP(B1692, 'IOS OAS &amp; Universe Refi'!$L:$N, 3, 0)</f>
        <v>#N/A</v>
      </c>
      <c r="D1692" s="111" t="e">
        <f>VLOOKUP(B1692, 'Cello Net IO &amp; CMO MV % of NAV '!$A:$B, 2, 0)</f>
        <v>#N/A</v>
      </c>
    </row>
    <row r="1693" spans="2:4" x14ac:dyDescent="0.25">
      <c r="B1693" s="106" t="str">
        <f>IF('Cello Net IO &amp; CMO MV % of NAV '!A1606=0, "NA", 'Cello Net IO &amp; CMO MV % of NAV '!A1606)</f>
        <v>NA</v>
      </c>
      <c r="C1693" s="52" t="e">
        <f>VLOOKUP(B1693, 'IOS OAS &amp; Universe Refi'!$L:$N, 3, 0)</f>
        <v>#N/A</v>
      </c>
      <c r="D1693" s="111" t="e">
        <f>VLOOKUP(B1693, 'Cello Net IO &amp; CMO MV % of NAV '!$A:$B, 2, 0)</f>
        <v>#N/A</v>
      </c>
    </row>
    <row r="1694" spans="2:4" x14ac:dyDescent="0.25">
      <c r="B1694" s="106" t="str">
        <f>IF('Cello Net IO &amp; CMO MV % of NAV '!A1607=0, "NA", 'Cello Net IO &amp; CMO MV % of NAV '!A1607)</f>
        <v>NA</v>
      </c>
      <c r="C1694" s="52" t="e">
        <f>VLOOKUP(B1694, 'IOS OAS &amp; Universe Refi'!$L:$N, 3, 0)</f>
        <v>#N/A</v>
      </c>
      <c r="D1694" s="111" t="e">
        <f>VLOOKUP(B1694, 'Cello Net IO &amp; CMO MV % of NAV '!$A:$B, 2, 0)</f>
        <v>#N/A</v>
      </c>
    </row>
    <row r="1695" spans="2:4" x14ac:dyDescent="0.25">
      <c r="B1695" s="106" t="str">
        <f>IF('Cello Net IO &amp; CMO MV % of NAV '!A1608=0, "NA", 'Cello Net IO &amp; CMO MV % of NAV '!A1608)</f>
        <v>NA</v>
      </c>
      <c r="C1695" s="52" t="e">
        <f>VLOOKUP(B1695, 'IOS OAS &amp; Universe Refi'!$L:$N, 3, 0)</f>
        <v>#N/A</v>
      </c>
      <c r="D1695" s="111" t="e">
        <f>VLOOKUP(B1695, 'Cello Net IO &amp; CMO MV % of NAV '!$A:$B, 2, 0)</f>
        <v>#N/A</v>
      </c>
    </row>
    <row r="1696" spans="2:4" x14ac:dyDescent="0.25">
      <c r="B1696" s="106" t="str">
        <f>IF('Cello Net IO &amp; CMO MV % of NAV '!A1609=0, "NA", 'Cello Net IO &amp; CMO MV % of NAV '!A1609)</f>
        <v>NA</v>
      </c>
      <c r="C1696" s="52" t="e">
        <f>VLOOKUP(B1696, 'IOS OAS &amp; Universe Refi'!$L:$N, 3, 0)</f>
        <v>#N/A</v>
      </c>
      <c r="D1696" s="111" t="e">
        <f>VLOOKUP(B1696, 'Cello Net IO &amp; CMO MV % of NAV '!$A:$B, 2, 0)</f>
        <v>#N/A</v>
      </c>
    </row>
    <row r="1697" spans="2:4" x14ac:dyDescent="0.25">
      <c r="B1697" s="106" t="str">
        <f>IF('Cello Net IO &amp; CMO MV % of NAV '!A1610=0, "NA", 'Cello Net IO &amp; CMO MV % of NAV '!A1610)</f>
        <v>NA</v>
      </c>
      <c r="C1697" s="52" t="e">
        <f>VLOOKUP(B1697, 'IOS OAS &amp; Universe Refi'!$L:$N, 3, 0)</f>
        <v>#N/A</v>
      </c>
      <c r="D1697" s="111" t="e">
        <f>VLOOKUP(B1697, 'Cello Net IO &amp; CMO MV % of NAV '!$A:$B, 2, 0)</f>
        <v>#N/A</v>
      </c>
    </row>
    <row r="1698" spans="2:4" x14ac:dyDescent="0.25">
      <c r="B1698" s="106" t="str">
        <f>IF('Cello Net IO &amp; CMO MV % of NAV '!A1611=0, "NA", 'Cello Net IO &amp; CMO MV % of NAV '!A1611)</f>
        <v>NA</v>
      </c>
      <c r="C1698" s="52" t="e">
        <f>VLOOKUP(B1698, 'IOS OAS &amp; Universe Refi'!$L:$N, 3, 0)</f>
        <v>#N/A</v>
      </c>
      <c r="D1698" s="111" t="e">
        <f>VLOOKUP(B1698, 'Cello Net IO &amp; CMO MV % of NAV '!$A:$B, 2, 0)</f>
        <v>#N/A</v>
      </c>
    </row>
    <row r="1699" spans="2:4" x14ac:dyDescent="0.25">
      <c r="B1699" s="106" t="str">
        <f>IF('Cello Net IO &amp; CMO MV % of NAV '!A1612=0, "NA", 'Cello Net IO &amp; CMO MV % of NAV '!A1612)</f>
        <v>NA</v>
      </c>
      <c r="C1699" s="52" t="e">
        <f>VLOOKUP(B1699, 'IOS OAS &amp; Universe Refi'!$L:$N, 3, 0)</f>
        <v>#N/A</v>
      </c>
      <c r="D1699" s="111" t="e">
        <f>VLOOKUP(B1699, 'Cello Net IO &amp; CMO MV % of NAV '!$A:$B, 2, 0)</f>
        <v>#N/A</v>
      </c>
    </row>
    <row r="1700" spans="2:4" x14ac:dyDescent="0.25">
      <c r="B1700" s="106" t="str">
        <f>IF('Cello Net IO &amp; CMO MV % of NAV '!A1613=0, "NA", 'Cello Net IO &amp; CMO MV % of NAV '!A1613)</f>
        <v>NA</v>
      </c>
      <c r="C1700" s="52" t="e">
        <f>VLOOKUP(B1700, 'IOS OAS &amp; Universe Refi'!$L:$N, 3, 0)</f>
        <v>#N/A</v>
      </c>
      <c r="D1700" s="111" t="e">
        <f>VLOOKUP(B1700, 'Cello Net IO &amp; CMO MV % of NAV '!$A:$B, 2, 0)</f>
        <v>#N/A</v>
      </c>
    </row>
    <row r="1701" spans="2:4" x14ac:dyDescent="0.25">
      <c r="B1701" s="106" t="str">
        <f>IF('Cello Net IO &amp; CMO MV % of NAV '!A1614=0, "NA", 'Cello Net IO &amp; CMO MV % of NAV '!A1614)</f>
        <v>NA</v>
      </c>
      <c r="C1701" s="52" t="e">
        <f>VLOOKUP(B1701, 'IOS OAS &amp; Universe Refi'!$L:$N, 3, 0)</f>
        <v>#N/A</v>
      </c>
      <c r="D1701" s="111" t="e">
        <f>VLOOKUP(B1701, 'Cello Net IO &amp; CMO MV % of NAV '!$A:$B, 2, 0)</f>
        <v>#N/A</v>
      </c>
    </row>
    <row r="1702" spans="2:4" x14ac:dyDescent="0.25">
      <c r="B1702" s="106" t="str">
        <f>IF('Cello Net IO &amp; CMO MV % of NAV '!A1615=0, "NA", 'Cello Net IO &amp; CMO MV % of NAV '!A1615)</f>
        <v>NA</v>
      </c>
      <c r="C1702" s="52" t="e">
        <f>VLOOKUP(B1702, 'IOS OAS &amp; Universe Refi'!$L:$N, 3, 0)</f>
        <v>#N/A</v>
      </c>
      <c r="D1702" s="111" t="e">
        <f>VLOOKUP(B1702, 'Cello Net IO &amp; CMO MV % of NAV '!$A:$B, 2, 0)</f>
        <v>#N/A</v>
      </c>
    </row>
    <row r="1703" spans="2:4" x14ac:dyDescent="0.25">
      <c r="B1703" s="106" t="str">
        <f>IF('Cello Net IO &amp; CMO MV % of NAV '!A1616=0, "NA", 'Cello Net IO &amp; CMO MV % of NAV '!A1616)</f>
        <v>NA</v>
      </c>
      <c r="C1703" s="52" t="e">
        <f>VLOOKUP(B1703, 'IOS OAS &amp; Universe Refi'!$L:$N, 3, 0)</f>
        <v>#N/A</v>
      </c>
      <c r="D1703" s="111" t="e">
        <f>VLOOKUP(B1703, 'Cello Net IO &amp; CMO MV % of NAV '!$A:$B, 2, 0)</f>
        <v>#N/A</v>
      </c>
    </row>
    <row r="1704" spans="2:4" x14ac:dyDescent="0.25">
      <c r="B1704" s="106" t="str">
        <f>IF('Cello Net IO &amp; CMO MV % of NAV '!A1617=0, "NA", 'Cello Net IO &amp; CMO MV % of NAV '!A1617)</f>
        <v>NA</v>
      </c>
      <c r="C1704" s="52" t="e">
        <f>VLOOKUP(B1704, 'IOS OAS &amp; Universe Refi'!$L:$N, 3, 0)</f>
        <v>#N/A</v>
      </c>
      <c r="D1704" s="111" t="e">
        <f>VLOOKUP(B1704, 'Cello Net IO &amp; CMO MV % of NAV '!$A:$B, 2, 0)</f>
        <v>#N/A</v>
      </c>
    </row>
    <row r="1705" spans="2:4" x14ac:dyDescent="0.25">
      <c r="B1705" s="106" t="str">
        <f>IF('Cello Net IO &amp; CMO MV % of NAV '!A1618=0, "NA", 'Cello Net IO &amp; CMO MV % of NAV '!A1618)</f>
        <v>NA</v>
      </c>
      <c r="C1705" s="52" t="e">
        <f>VLOOKUP(B1705, 'IOS OAS &amp; Universe Refi'!$L:$N, 3, 0)</f>
        <v>#N/A</v>
      </c>
      <c r="D1705" s="111" t="e">
        <f>VLOOKUP(B1705, 'Cello Net IO &amp; CMO MV % of NAV '!$A:$B, 2, 0)</f>
        <v>#N/A</v>
      </c>
    </row>
    <row r="1706" spans="2:4" x14ac:dyDescent="0.25">
      <c r="B1706" s="106" t="str">
        <f>IF('Cello Net IO &amp; CMO MV % of NAV '!A1619=0, "NA", 'Cello Net IO &amp; CMO MV % of NAV '!A1619)</f>
        <v>NA</v>
      </c>
      <c r="C1706" s="52" t="e">
        <f>VLOOKUP(B1706, 'IOS OAS &amp; Universe Refi'!$L:$N, 3, 0)</f>
        <v>#N/A</v>
      </c>
      <c r="D1706" s="111" t="e">
        <f>VLOOKUP(B1706, 'Cello Net IO &amp; CMO MV % of NAV '!$A:$B, 2, 0)</f>
        <v>#N/A</v>
      </c>
    </row>
    <row r="1707" spans="2:4" x14ac:dyDescent="0.25">
      <c r="B1707" s="106" t="str">
        <f>IF('Cello Net IO &amp; CMO MV % of NAV '!A1620=0, "NA", 'Cello Net IO &amp; CMO MV % of NAV '!A1620)</f>
        <v>NA</v>
      </c>
      <c r="C1707" s="52" t="e">
        <f>VLOOKUP(B1707, 'IOS OAS &amp; Universe Refi'!$L:$N, 3, 0)</f>
        <v>#N/A</v>
      </c>
      <c r="D1707" s="111" t="e">
        <f>VLOOKUP(B1707, 'Cello Net IO &amp; CMO MV % of NAV '!$A:$B, 2, 0)</f>
        <v>#N/A</v>
      </c>
    </row>
    <row r="1708" spans="2:4" x14ac:dyDescent="0.25">
      <c r="B1708" s="106" t="str">
        <f>IF('Cello Net IO &amp; CMO MV % of NAV '!A1621=0, "NA", 'Cello Net IO &amp; CMO MV % of NAV '!A1621)</f>
        <v>NA</v>
      </c>
      <c r="C1708" s="52" t="e">
        <f>VLOOKUP(B1708, 'IOS OAS &amp; Universe Refi'!$L:$N, 3, 0)</f>
        <v>#N/A</v>
      </c>
      <c r="D1708" s="111" t="e">
        <f>VLOOKUP(B1708, 'Cello Net IO &amp; CMO MV % of NAV '!$A:$B, 2, 0)</f>
        <v>#N/A</v>
      </c>
    </row>
    <row r="1709" spans="2:4" x14ac:dyDescent="0.25">
      <c r="B1709" s="106" t="str">
        <f>IF('Cello Net IO &amp; CMO MV % of NAV '!A1622=0, "NA", 'Cello Net IO &amp; CMO MV % of NAV '!A1622)</f>
        <v>NA</v>
      </c>
      <c r="C1709" s="52" t="e">
        <f>VLOOKUP(B1709, 'IOS OAS &amp; Universe Refi'!$L:$N, 3, 0)</f>
        <v>#N/A</v>
      </c>
      <c r="D1709" s="111" t="e">
        <f>VLOOKUP(B1709, 'Cello Net IO &amp; CMO MV % of NAV '!$A:$B, 2, 0)</f>
        <v>#N/A</v>
      </c>
    </row>
    <row r="1710" spans="2:4" x14ac:dyDescent="0.25">
      <c r="B1710" s="106" t="str">
        <f>IF('Cello Net IO &amp; CMO MV % of NAV '!A1623=0, "NA", 'Cello Net IO &amp; CMO MV % of NAV '!A1623)</f>
        <v>NA</v>
      </c>
      <c r="C1710" s="52" t="e">
        <f>VLOOKUP(B1710, 'IOS OAS &amp; Universe Refi'!$L:$N, 3, 0)</f>
        <v>#N/A</v>
      </c>
      <c r="D1710" s="111" t="e">
        <f>VLOOKUP(B1710, 'Cello Net IO &amp; CMO MV % of NAV '!$A:$B, 2, 0)</f>
        <v>#N/A</v>
      </c>
    </row>
    <row r="1711" spans="2:4" x14ac:dyDescent="0.25">
      <c r="B1711" s="106" t="str">
        <f>IF('Cello Net IO &amp; CMO MV % of NAV '!A1624=0, "NA", 'Cello Net IO &amp; CMO MV % of NAV '!A1624)</f>
        <v>NA</v>
      </c>
      <c r="C1711" s="52" t="e">
        <f>VLOOKUP(B1711, 'IOS OAS &amp; Universe Refi'!$L:$N, 3, 0)</f>
        <v>#N/A</v>
      </c>
      <c r="D1711" s="111" t="e">
        <f>VLOOKUP(B1711, 'Cello Net IO &amp; CMO MV % of NAV '!$A:$B, 2, 0)</f>
        <v>#N/A</v>
      </c>
    </row>
    <row r="1712" spans="2:4" x14ac:dyDescent="0.25">
      <c r="B1712" s="106" t="str">
        <f>IF('Cello Net IO &amp; CMO MV % of NAV '!A1625=0, "NA", 'Cello Net IO &amp; CMO MV % of NAV '!A1625)</f>
        <v>NA</v>
      </c>
      <c r="C1712" s="52" t="e">
        <f>VLOOKUP(B1712, 'IOS OAS &amp; Universe Refi'!$L:$N, 3, 0)</f>
        <v>#N/A</v>
      </c>
      <c r="D1712" s="111" t="e">
        <f>VLOOKUP(B1712, 'Cello Net IO &amp; CMO MV % of NAV '!$A:$B, 2, 0)</f>
        <v>#N/A</v>
      </c>
    </row>
    <row r="1713" spans="2:4" x14ac:dyDescent="0.25">
      <c r="B1713" s="106" t="str">
        <f>IF('Cello Net IO &amp; CMO MV % of NAV '!A1626=0, "NA", 'Cello Net IO &amp; CMO MV % of NAV '!A1626)</f>
        <v>NA</v>
      </c>
      <c r="C1713" s="52" t="e">
        <f>VLOOKUP(B1713, 'IOS OAS &amp; Universe Refi'!$L:$N, 3, 0)</f>
        <v>#N/A</v>
      </c>
      <c r="D1713" s="111" t="e">
        <f>VLOOKUP(B1713, 'Cello Net IO &amp; CMO MV % of NAV '!$A:$B, 2, 0)</f>
        <v>#N/A</v>
      </c>
    </row>
    <row r="1714" spans="2:4" x14ac:dyDescent="0.25">
      <c r="B1714" s="106" t="str">
        <f>IF('Cello Net IO &amp; CMO MV % of NAV '!A1627=0, "NA", 'Cello Net IO &amp; CMO MV % of NAV '!A1627)</f>
        <v>NA</v>
      </c>
      <c r="C1714" s="52" t="e">
        <f>VLOOKUP(B1714, 'IOS OAS &amp; Universe Refi'!$L:$N, 3, 0)</f>
        <v>#N/A</v>
      </c>
      <c r="D1714" s="111" t="e">
        <f>VLOOKUP(B1714, 'Cello Net IO &amp; CMO MV % of NAV '!$A:$B, 2, 0)</f>
        <v>#N/A</v>
      </c>
    </row>
    <row r="1715" spans="2:4" x14ac:dyDescent="0.25">
      <c r="B1715" s="106" t="str">
        <f>IF('Cello Net IO &amp; CMO MV % of NAV '!A1628=0, "NA", 'Cello Net IO &amp; CMO MV % of NAV '!A1628)</f>
        <v>NA</v>
      </c>
      <c r="C1715" s="52" t="e">
        <f>VLOOKUP(B1715, 'IOS OAS &amp; Universe Refi'!$L:$N, 3, 0)</f>
        <v>#N/A</v>
      </c>
      <c r="D1715" s="111" t="e">
        <f>VLOOKUP(B1715, 'Cello Net IO &amp; CMO MV % of NAV '!$A:$B, 2, 0)</f>
        <v>#N/A</v>
      </c>
    </row>
    <row r="1716" spans="2:4" x14ac:dyDescent="0.25">
      <c r="B1716" s="106" t="str">
        <f>IF('Cello Net IO &amp; CMO MV % of NAV '!A1629=0, "NA", 'Cello Net IO &amp; CMO MV % of NAV '!A1629)</f>
        <v>NA</v>
      </c>
      <c r="C1716" s="52" t="e">
        <f>VLOOKUP(B1716, 'IOS OAS &amp; Universe Refi'!$L:$N, 3, 0)</f>
        <v>#N/A</v>
      </c>
      <c r="D1716" s="111" t="e">
        <f>VLOOKUP(B1716, 'Cello Net IO &amp; CMO MV % of NAV '!$A:$B, 2, 0)</f>
        <v>#N/A</v>
      </c>
    </row>
    <row r="1717" spans="2:4" x14ac:dyDescent="0.25">
      <c r="B1717" s="106" t="str">
        <f>IF('Cello Net IO &amp; CMO MV % of NAV '!A1630=0, "NA", 'Cello Net IO &amp; CMO MV % of NAV '!A1630)</f>
        <v>NA</v>
      </c>
      <c r="C1717" s="52" t="e">
        <f>VLOOKUP(B1717, 'IOS OAS &amp; Universe Refi'!$L:$N, 3, 0)</f>
        <v>#N/A</v>
      </c>
      <c r="D1717" s="111" t="e">
        <f>VLOOKUP(B1717, 'Cello Net IO &amp; CMO MV % of NAV '!$A:$B, 2, 0)</f>
        <v>#N/A</v>
      </c>
    </row>
    <row r="1718" spans="2:4" x14ac:dyDescent="0.25">
      <c r="B1718" s="106" t="str">
        <f>IF('Cello Net IO &amp; CMO MV % of NAV '!A1631=0, "NA", 'Cello Net IO &amp; CMO MV % of NAV '!A1631)</f>
        <v>NA</v>
      </c>
      <c r="C1718" s="52" t="e">
        <f>VLOOKUP(B1718, 'IOS OAS &amp; Universe Refi'!$L:$N, 3, 0)</f>
        <v>#N/A</v>
      </c>
      <c r="D1718" s="111" t="e">
        <f>VLOOKUP(B1718, 'Cello Net IO &amp; CMO MV % of NAV '!$A:$B, 2, 0)</f>
        <v>#N/A</v>
      </c>
    </row>
    <row r="1719" spans="2:4" x14ac:dyDescent="0.25">
      <c r="B1719" s="106" t="str">
        <f>IF('Cello Net IO &amp; CMO MV % of NAV '!A1632=0, "NA", 'Cello Net IO &amp; CMO MV % of NAV '!A1632)</f>
        <v>NA</v>
      </c>
      <c r="C1719" s="52" t="e">
        <f>VLOOKUP(B1719, 'IOS OAS &amp; Universe Refi'!$L:$N, 3, 0)</f>
        <v>#N/A</v>
      </c>
      <c r="D1719" s="111" t="e">
        <f>VLOOKUP(B1719, 'Cello Net IO &amp; CMO MV % of NAV '!$A:$B, 2, 0)</f>
        <v>#N/A</v>
      </c>
    </row>
    <row r="1720" spans="2:4" x14ac:dyDescent="0.25">
      <c r="B1720" s="106" t="str">
        <f>IF('Cello Net IO &amp; CMO MV % of NAV '!A1633=0, "NA", 'Cello Net IO &amp; CMO MV % of NAV '!A1633)</f>
        <v>NA</v>
      </c>
      <c r="C1720" s="52" t="e">
        <f>VLOOKUP(B1720, 'IOS OAS &amp; Universe Refi'!$L:$N, 3, 0)</f>
        <v>#N/A</v>
      </c>
      <c r="D1720" s="111" t="e">
        <f>VLOOKUP(B1720, 'Cello Net IO &amp; CMO MV % of NAV '!$A:$B, 2, 0)</f>
        <v>#N/A</v>
      </c>
    </row>
    <row r="1721" spans="2:4" x14ac:dyDescent="0.25">
      <c r="B1721" s="106" t="str">
        <f>IF('Cello Net IO &amp; CMO MV % of NAV '!A1634=0, "NA", 'Cello Net IO &amp; CMO MV % of NAV '!A1634)</f>
        <v>NA</v>
      </c>
      <c r="C1721" s="52" t="e">
        <f>VLOOKUP(B1721, 'IOS OAS &amp; Universe Refi'!$L:$N, 3, 0)</f>
        <v>#N/A</v>
      </c>
      <c r="D1721" s="111" t="e">
        <f>VLOOKUP(B1721, 'Cello Net IO &amp; CMO MV % of NAV '!$A:$B, 2, 0)</f>
        <v>#N/A</v>
      </c>
    </row>
    <row r="1722" spans="2:4" x14ac:dyDescent="0.25">
      <c r="B1722" s="106" t="str">
        <f>IF('Cello Net IO &amp; CMO MV % of NAV '!A1635=0, "NA", 'Cello Net IO &amp; CMO MV % of NAV '!A1635)</f>
        <v>NA</v>
      </c>
      <c r="C1722" s="52" t="e">
        <f>VLOOKUP(B1722, 'IOS OAS &amp; Universe Refi'!$L:$N, 3, 0)</f>
        <v>#N/A</v>
      </c>
      <c r="D1722" s="111" t="e">
        <f>VLOOKUP(B1722, 'Cello Net IO &amp; CMO MV % of NAV '!$A:$B, 2, 0)</f>
        <v>#N/A</v>
      </c>
    </row>
    <row r="1723" spans="2:4" x14ac:dyDescent="0.25">
      <c r="B1723" s="106" t="str">
        <f>IF('Cello Net IO &amp; CMO MV % of NAV '!A1636=0, "NA", 'Cello Net IO &amp; CMO MV % of NAV '!A1636)</f>
        <v>NA</v>
      </c>
      <c r="C1723" s="52" t="e">
        <f>VLOOKUP(B1723, 'IOS OAS &amp; Universe Refi'!$L:$N, 3, 0)</f>
        <v>#N/A</v>
      </c>
      <c r="D1723" s="111" t="e">
        <f>VLOOKUP(B1723, 'Cello Net IO &amp; CMO MV % of NAV '!$A:$B, 2, 0)</f>
        <v>#N/A</v>
      </c>
    </row>
    <row r="1724" spans="2:4" x14ac:dyDescent="0.25">
      <c r="B1724" s="106" t="str">
        <f>IF('Cello Net IO &amp; CMO MV % of NAV '!A1637=0, "NA", 'Cello Net IO &amp; CMO MV % of NAV '!A1637)</f>
        <v>NA</v>
      </c>
      <c r="C1724" s="52" t="e">
        <f>VLOOKUP(B1724, 'IOS OAS &amp; Universe Refi'!$L:$N, 3, 0)</f>
        <v>#N/A</v>
      </c>
      <c r="D1724" s="111" t="e">
        <f>VLOOKUP(B1724, 'Cello Net IO &amp; CMO MV % of NAV '!$A:$B, 2, 0)</f>
        <v>#N/A</v>
      </c>
    </row>
    <row r="1725" spans="2:4" x14ac:dyDescent="0.25">
      <c r="B1725" s="106" t="str">
        <f>IF('Cello Net IO &amp; CMO MV % of NAV '!A1638=0, "NA", 'Cello Net IO &amp; CMO MV % of NAV '!A1638)</f>
        <v>NA</v>
      </c>
      <c r="C1725" s="52" t="e">
        <f>VLOOKUP(B1725, 'IOS OAS &amp; Universe Refi'!$L:$N, 3, 0)</f>
        <v>#N/A</v>
      </c>
      <c r="D1725" s="111" t="e">
        <f>VLOOKUP(B1725, 'Cello Net IO &amp; CMO MV % of NAV '!$A:$B, 2, 0)</f>
        <v>#N/A</v>
      </c>
    </row>
    <row r="1726" spans="2:4" x14ac:dyDescent="0.25">
      <c r="B1726" s="106" t="str">
        <f>IF('Cello Net IO &amp; CMO MV % of NAV '!A1639=0, "NA", 'Cello Net IO &amp; CMO MV % of NAV '!A1639)</f>
        <v>NA</v>
      </c>
      <c r="C1726" s="52" t="e">
        <f>VLOOKUP(B1726, 'IOS OAS &amp; Universe Refi'!$L:$N, 3, 0)</f>
        <v>#N/A</v>
      </c>
      <c r="D1726" s="111" t="e">
        <f>VLOOKUP(B1726, 'Cello Net IO &amp; CMO MV % of NAV '!$A:$B, 2, 0)</f>
        <v>#N/A</v>
      </c>
    </row>
    <row r="1727" spans="2:4" x14ac:dyDescent="0.25">
      <c r="B1727" s="106" t="str">
        <f>IF('Cello Net IO &amp; CMO MV % of NAV '!A1640=0, "NA", 'Cello Net IO &amp; CMO MV % of NAV '!A1640)</f>
        <v>NA</v>
      </c>
      <c r="C1727" s="52" t="e">
        <f>VLOOKUP(B1727, 'IOS OAS &amp; Universe Refi'!$L:$N, 3, 0)</f>
        <v>#N/A</v>
      </c>
      <c r="D1727" s="111" t="e">
        <f>VLOOKUP(B1727, 'Cello Net IO &amp; CMO MV % of NAV '!$A:$B, 2, 0)</f>
        <v>#N/A</v>
      </c>
    </row>
    <row r="1728" spans="2:4" x14ac:dyDescent="0.25">
      <c r="B1728" s="106" t="str">
        <f>IF('Cello Net IO &amp; CMO MV % of NAV '!A1641=0, "NA", 'Cello Net IO &amp; CMO MV % of NAV '!A1641)</f>
        <v>NA</v>
      </c>
      <c r="C1728" s="52" t="e">
        <f>VLOOKUP(B1728, 'IOS OAS &amp; Universe Refi'!$L:$N, 3, 0)</f>
        <v>#N/A</v>
      </c>
      <c r="D1728" s="111" t="e">
        <f>VLOOKUP(B1728, 'Cello Net IO &amp; CMO MV % of NAV '!$A:$B, 2, 0)</f>
        <v>#N/A</v>
      </c>
    </row>
    <row r="1729" spans="2:4" x14ac:dyDescent="0.25">
      <c r="B1729" s="106" t="str">
        <f>IF('Cello Net IO &amp; CMO MV % of NAV '!A1642=0, "NA", 'Cello Net IO &amp; CMO MV % of NAV '!A1642)</f>
        <v>NA</v>
      </c>
      <c r="C1729" s="52" t="e">
        <f>VLOOKUP(B1729, 'IOS OAS &amp; Universe Refi'!$L:$N, 3, 0)</f>
        <v>#N/A</v>
      </c>
      <c r="D1729" s="111" t="e">
        <f>VLOOKUP(B1729, 'Cello Net IO &amp; CMO MV % of NAV '!$A:$B, 2, 0)</f>
        <v>#N/A</v>
      </c>
    </row>
    <row r="1730" spans="2:4" x14ac:dyDescent="0.25">
      <c r="B1730" s="106" t="str">
        <f>IF('Cello Net IO &amp; CMO MV % of NAV '!A1643=0, "NA", 'Cello Net IO &amp; CMO MV % of NAV '!A1643)</f>
        <v>NA</v>
      </c>
      <c r="C1730" s="52" t="e">
        <f>VLOOKUP(B1730, 'IOS OAS &amp; Universe Refi'!$L:$N, 3, 0)</f>
        <v>#N/A</v>
      </c>
      <c r="D1730" s="111" t="e">
        <f>VLOOKUP(B1730, 'Cello Net IO &amp; CMO MV % of NAV '!$A:$B, 2, 0)</f>
        <v>#N/A</v>
      </c>
    </row>
    <row r="1731" spans="2:4" x14ac:dyDescent="0.25">
      <c r="B1731" s="106" t="str">
        <f>IF('Cello Net IO &amp; CMO MV % of NAV '!A1644=0, "NA", 'Cello Net IO &amp; CMO MV % of NAV '!A1644)</f>
        <v>NA</v>
      </c>
      <c r="C1731" s="52" t="e">
        <f>VLOOKUP(B1731, 'IOS OAS &amp; Universe Refi'!$L:$N, 3, 0)</f>
        <v>#N/A</v>
      </c>
      <c r="D1731" s="111" t="e">
        <f>VLOOKUP(B1731, 'Cello Net IO &amp; CMO MV % of NAV '!$A:$B, 2, 0)</f>
        <v>#N/A</v>
      </c>
    </row>
    <row r="1732" spans="2:4" x14ac:dyDescent="0.25">
      <c r="B1732" s="106" t="str">
        <f>IF('Cello Net IO &amp; CMO MV % of NAV '!A1645=0, "NA", 'Cello Net IO &amp; CMO MV % of NAV '!A1645)</f>
        <v>NA</v>
      </c>
      <c r="C1732" s="52" t="e">
        <f>VLOOKUP(B1732, 'IOS OAS &amp; Universe Refi'!$L:$N, 3, 0)</f>
        <v>#N/A</v>
      </c>
      <c r="D1732" s="111" t="e">
        <f>VLOOKUP(B1732, 'Cello Net IO &amp; CMO MV % of NAV '!$A:$B, 2, 0)</f>
        <v>#N/A</v>
      </c>
    </row>
    <row r="1733" spans="2:4" x14ac:dyDescent="0.25">
      <c r="B1733" s="106" t="str">
        <f>IF('Cello Net IO &amp; CMO MV % of NAV '!A1646=0, "NA", 'Cello Net IO &amp; CMO MV % of NAV '!A1646)</f>
        <v>NA</v>
      </c>
      <c r="C1733" s="52" t="e">
        <f>VLOOKUP(B1733, 'IOS OAS &amp; Universe Refi'!$L:$N, 3, 0)</f>
        <v>#N/A</v>
      </c>
      <c r="D1733" s="111" t="e">
        <f>VLOOKUP(B1733, 'Cello Net IO &amp; CMO MV % of NAV '!$A:$B, 2, 0)</f>
        <v>#N/A</v>
      </c>
    </row>
    <row r="1734" spans="2:4" x14ac:dyDescent="0.25">
      <c r="B1734" s="106" t="str">
        <f>IF('Cello Net IO &amp; CMO MV % of NAV '!A1647=0, "NA", 'Cello Net IO &amp; CMO MV % of NAV '!A1647)</f>
        <v>NA</v>
      </c>
      <c r="C1734" s="52" t="e">
        <f>VLOOKUP(B1734, 'IOS OAS &amp; Universe Refi'!$L:$N, 3, 0)</f>
        <v>#N/A</v>
      </c>
      <c r="D1734" s="111" t="e">
        <f>VLOOKUP(B1734, 'Cello Net IO &amp; CMO MV % of NAV '!$A:$B, 2, 0)</f>
        <v>#N/A</v>
      </c>
    </row>
    <row r="1735" spans="2:4" x14ac:dyDescent="0.25">
      <c r="B1735" s="106" t="str">
        <f>IF('Cello Net IO &amp; CMO MV % of NAV '!A1648=0, "NA", 'Cello Net IO &amp; CMO MV % of NAV '!A1648)</f>
        <v>NA</v>
      </c>
      <c r="C1735" s="52" t="e">
        <f>VLOOKUP(B1735, 'IOS OAS &amp; Universe Refi'!$L:$N, 3, 0)</f>
        <v>#N/A</v>
      </c>
      <c r="D1735" s="111" t="e">
        <f>VLOOKUP(B1735, 'Cello Net IO &amp; CMO MV % of NAV '!$A:$B, 2, 0)</f>
        <v>#N/A</v>
      </c>
    </row>
    <row r="1736" spans="2:4" x14ac:dyDescent="0.25">
      <c r="B1736" s="106" t="str">
        <f>IF('Cello Net IO &amp; CMO MV % of NAV '!A1649=0, "NA", 'Cello Net IO &amp; CMO MV % of NAV '!A1649)</f>
        <v>NA</v>
      </c>
      <c r="C1736" s="52" t="e">
        <f>VLOOKUP(B1736, 'IOS OAS &amp; Universe Refi'!$L:$N, 3, 0)</f>
        <v>#N/A</v>
      </c>
      <c r="D1736" s="111" t="e">
        <f>VLOOKUP(B1736, 'Cello Net IO &amp; CMO MV % of NAV '!$A:$B, 2, 0)</f>
        <v>#N/A</v>
      </c>
    </row>
    <row r="1737" spans="2:4" x14ac:dyDescent="0.25">
      <c r="B1737" s="106" t="str">
        <f>IF('Cello Net IO &amp; CMO MV % of NAV '!A1650=0, "NA", 'Cello Net IO &amp; CMO MV % of NAV '!A1650)</f>
        <v>NA</v>
      </c>
      <c r="C1737" s="52" t="e">
        <f>VLOOKUP(B1737, 'IOS OAS &amp; Universe Refi'!$L:$N, 3, 0)</f>
        <v>#N/A</v>
      </c>
      <c r="D1737" s="111" t="e">
        <f>VLOOKUP(B1737, 'Cello Net IO &amp; CMO MV % of NAV '!$A:$B, 2, 0)</f>
        <v>#N/A</v>
      </c>
    </row>
    <row r="1738" spans="2:4" x14ac:dyDescent="0.25">
      <c r="B1738" s="106" t="str">
        <f>IF('Cello Net IO &amp; CMO MV % of NAV '!A1651=0, "NA", 'Cello Net IO &amp; CMO MV % of NAV '!A1651)</f>
        <v>NA</v>
      </c>
      <c r="C1738" s="52" t="e">
        <f>VLOOKUP(B1738, 'IOS OAS &amp; Universe Refi'!$L:$N, 3, 0)</f>
        <v>#N/A</v>
      </c>
      <c r="D1738" s="111" t="e">
        <f>VLOOKUP(B1738, 'Cello Net IO &amp; CMO MV % of NAV '!$A:$B, 2, 0)</f>
        <v>#N/A</v>
      </c>
    </row>
    <row r="1739" spans="2:4" x14ac:dyDescent="0.25">
      <c r="B1739" s="106" t="str">
        <f>IF('Cello Net IO &amp; CMO MV % of NAV '!A1652=0, "NA", 'Cello Net IO &amp; CMO MV % of NAV '!A1652)</f>
        <v>NA</v>
      </c>
      <c r="C1739" s="52" t="e">
        <f>VLOOKUP(B1739, 'IOS OAS &amp; Universe Refi'!$L:$N, 3, 0)</f>
        <v>#N/A</v>
      </c>
      <c r="D1739" s="111" t="e">
        <f>VLOOKUP(B1739, 'Cello Net IO &amp; CMO MV % of NAV '!$A:$B, 2, 0)</f>
        <v>#N/A</v>
      </c>
    </row>
    <row r="1740" spans="2:4" x14ac:dyDescent="0.25">
      <c r="B1740" s="106" t="str">
        <f>IF('Cello Net IO &amp; CMO MV % of NAV '!A1653=0, "NA", 'Cello Net IO &amp; CMO MV % of NAV '!A1653)</f>
        <v>NA</v>
      </c>
      <c r="C1740" s="52" t="e">
        <f>VLOOKUP(B1740, 'IOS OAS &amp; Universe Refi'!$L:$N, 3, 0)</f>
        <v>#N/A</v>
      </c>
      <c r="D1740" s="111" t="e">
        <f>VLOOKUP(B1740, 'Cello Net IO &amp; CMO MV % of NAV '!$A:$B, 2, 0)</f>
        <v>#N/A</v>
      </c>
    </row>
    <row r="1741" spans="2:4" x14ac:dyDescent="0.25">
      <c r="B1741" s="106" t="str">
        <f>IF('Cello Net IO &amp; CMO MV % of NAV '!A1654=0, "NA", 'Cello Net IO &amp; CMO MV % of NAV '!A1654)</f>
        <v>NA</v>
      </c>
      <c r="C1741" s="52" t="e">
        <f>VLOOKUP(B1741, 'IOS OAS &amp; Universe Refi'!$L:$N, 3, 0)</f>
        <v>#N/A</v>
      </c>
      <c r="D1741" s="111" t="e">
        <f>VLOOKUP(B1741, 'Cello Net IO &amp; CMO MV % of NAV '!$A:$B, 2, 0)</f>
        <v>#N/A</v>
      </c>
    </row>
    <row r="1742" spans="2:4" x14ac:dyDescent="0.25">
      <c r="B1742" s="106" t="str">
        <f>IF('Cello Net IO &amp; CMO MV % of NAV '!A1655=0, "NA", 'Cello Net IO &amp; CMO MV % of NAV '!A1655)</f>
        <v>NA</v>
      </c>
      <c r="C1742" s="52" t="e">
        <f>VLOOKUP(B1742, 'IOS OAS &amp; Universe Refi'!$L:$N, 3, 0)</f>
        <v>#N/A</v>
      </c>
      <c r="D1742" s="111" t="e">
        <f>VLOOKUP(B1742, 'Cello Net IO &amp; CMO MV % of NAV '!$A:$B, 2, 0)</f>
        <v>#N/A</v>
      </c>
    </row>
    <row r="1743" spans="2:4" x14ac:dyDescent="0.25">
      <c r="B1743" s="106" t="str">
        <f>IF('Cello Net IO &amp; CMO MV % of NAV '!A1656=0, "NA", 'Cello Net IO &amp; CMO MV % of NAV '!A1656)</f>
        <v>NA</v>
      </c>
      <c r="C1743" s="52" t="e">
        <f>VLOOKUP(B1743, 'IOS OAS &amp; Universe Refi'!$L:$N, 3, 0)</f>
        <v>#N/A</v>
      </c>
      <c r="D1743" s="111" t="e">
        <f>VLOOKUP(B1743, 'Cello Net IO &amp; CMO MV % of NAV '!$A:$B, 2, 0)</f>
        <v>#N/A</v>
      </c>
    </row>
    <row r="1744" spans="2:4" x14ac:dyDescent="0.25">
      <c r="B1744" s="106" t="str">
        <f>IF('Cello Net IO &amp; CMO MV % of NAV '!A1657=0, "NA", 'Cello Net IO &amp; CMO MV % of NAV '!A1657)</f>
        <v>NA</v>
      </c>
      <c r="C1744" s="52" t="e">
        <f>VLOOKUP(B1744, 'IOS OAS &amp; Universe Refi'!$L:$N, 3, 0)</f>
        <v>#N/A</v>
      </c>
      <c r="D1744" s="111" t="e">
        <f>VLOOKUP(B1744, 'Cello Net IO &amp; CMO MV % of NAV '!$A:$B, 2, 0)</f>
        <v>#N/A</v>
      </c>
    </row>
    <row r="1745" spans="2:4" x14ac:dyDescent="0.25">
      <c r="B1745" s="106" t="str">
        <f>IF('Cello Net IO &amp; CMO MV % of NAV '!A1658=0, "NA", 'Cello Net IO &amp; CMO MV % of NAV '!A1658)</f>
        <v>NA</v>
      </c>
      <c r="C1745" s="52" t="e">
        <f>VLOOKUP(B1745, 'IOS OAS &amp; Universe Refi'!$L:$N, 3, 0)</f>
        <v>#N/A</v>
      </c>
      <c r="D1745" s="111" t="e">
        <f>VLOOKUP(B1745, 'Cello Net IO &amp; CMO MV % of NAV '!$A:$B, 2, 0)</f>
        <v>#N/A</v>
      </c>
    </row>
    <row r="1746" spans="2:4" x14ac:dyDescent="0.25">
      <c r="B1746" s="106" t="str">
        <f>IF('Cello Net IO &amp; CMO MV % of NAV '!A1659=0, "NA", 'Cello Net IO &amp; CMO MV % of NAV '!A1659)</f>
        <v>NA</v>
      </c>
      <c r="C1746" s="52" t="e">
        <f>VLOOKUP(B1746, 'IOS OAS &amp; Universe Refi'!$L:$N, 3, 0)</f>
        <v>#N/A</v>
      </c>
      <c r="D1746" s="111" t="e">
        <f>VLOOKUP(B1746, 'Cello Net IO &amp; CMO MV % of NAV '!$A:$B, 2, 0)</f>
        <v>#N/A</v>
      </c>
    </row>
    <row r="1747" spans="2:4" x14ac:dyDescent="0.25">
      <c r="B1747" s="106" t="str">
        <f>IF('Cello Net IO &amp; CMO MV % of NAV '!A1660=0, "NA", 'Cello Net IO &amp; CMO MV % of NAV '!A1660)</f>
        <v>NA</v>
      </c>
      <c r="C1747" s="52" t="e">
        <f>VLOOKUP(B1747, 'IOS OAS &amp; Universe Refi'!$L:$N, 3, 0)</f>
        <v>#N/A</v>
      </c>
      <c r="D1747" s="111" t="e">
        <f>VLOOKUP(B1747, 'Cello Net IO &amp; CMO MV % of NAV '!$A:$B, 2, 0)</f>
        <v>#N/A</v>
      </c>
    </row>
    <row r="1748" spans="2:4" x14ac:dyDescent="0.25">
      <c r="B1748" s="106" t="str">
        <f>IF('Cello Net IO &amp; CMO MV % of NAV '!A1661=0, "NA", 'Cello Net IO &amp; CMO MV % of NAV '!A1661)</f>
        <v>NA</v>
      </c>
      <c r="C1748" s="52" t="e">
        <f>VLOOKUP(B1748, 'IOS OAS &amp; Universe Refi'!$L:$N, 3, 0)</f>
        <v>#N/A</v>
      </c>
      <c r="D1748" s="111" t="e">
        <f>VLOOKUP(B1748, 'Cello Net IO &amp; CMO MV % of NAV '!$A:$B, 2, 0)</f>
        <v>#N/A</v>
      </c>
    </row>
    <row r="1749" spans="2:4" x14ac:dyDescent="0.25">
      <c r="B1749" s="106" t="str">
        <f>IF('Cello Net IO &amp; CMO MV % of NAV '!A1662=0, "NA", 'Cello Net IO &amp; CMO MV % of NAV '!A1662)</f>
        <v>NA</v>
      </c>
      <c r="C1749" s="52" t="e">
        <f>VLOOKUP(B1749, 'IOS OAS &amp; Universe Refi'!$L:$N, 3, 0)</f>
        <v>#N/A</v>
      </c>
      <c r="D1749" s="111" t="e">
        <f>VLOOKUP(B1749, 'Cello Net IO &amp; CMO MV % of NAV '!$A:$B, 2, 0)</f>
        <v>#N/A</v>
      </c>
    </row>
    <row r="1750" spans="2:4" x14ac:dyDescent="0.25">
      <c r="B1750" s="106" t="str">
        <f>IF('Cello Net IO &amp; CMO MV % of NAV '!A1663=0, "NA", 'Cello Net IO &amp; CMO MV % of NAV '!A1663)</f>
        <v>NA</v>
      </c>
      <c r="C1750" s="52" t="e">
        <f>VLOOKUP(B1750, 'IOS OAS &amp; Universe Refi'!$L:$N, 3, 0)</f>
        <v>#N/A</v>
      </c>
      <c r="D1750" s="111" t="e">
        <f>VLOOKUP(B1750, 'Cello Net IO &amp; CMO MV % of NAV '!$A:$B, 2, 0)</f>
        <v>#N/A</v>
      </c>
    </row>
    <row r="1751" spans="2:4" x14ac:dyDescent="0.25">
      <c r="B1751" s="106" t="str">
        <f>IF('Cello Net IO &amp; CMO MV % of NAV '!A1664=0, "NA", 'Cello Net IO &amp; CMO MV % of NAV '!A1664)</f>
        <v>NA</v>
      </c>
      <c r="C1751" s="52" t="e">
        <f>VLOOKUP(B1751, 'IOS OAS &amp; Universe Refi'!$L:$N, 3, 0)</f>
        <v>#N/A</v>
      </c>
      <c r="D1751" s="111" t="e">
        <f>VLOOKUP(B1751, 'Cello Net IO &amp; CMO MV % of NAV '!$A:$B, 2, 0)</f>
        <v>#N/A</v>
      </c>
    </row>
    <row r="1752" spans="2:4" x14ac:dyDescent="0.25">
      <c r="B1752" s="106" t="str">
        <f>IF('Cello Net IO &amp; CMO MV % of NAV '!A1665=0, "NA", 'Cello Net IO &amp; CMO MV % of NAV '!A1665)</f>
        <v>NA</v>
      </c>
      <c r="C1752" s="52" t="e">
        <f>VLOOKUP(B1752, 'IOS OAS &amp; Universe Refi'!$L:$N, 3, 0)</f>
        <v>#N/A</v>
      </c>
      <c r="D1752" s="111" t="e">
        <f>VLOOKUP(B1752, 'Cello Net IO &amp; CMO MV % of NAV '!$A:$B, 2, 0)</f>
        <v>#N/A</v>
      </c>
    </row>
    <row r="1753" spans="2:4" x14ac:dyDescent="0.25">
      <c r="B1753" s="106" t="str">
        <f>IF('Cello Net IO &amp; CMO MV % of NAV '!A1666=0, "NA", 'Cello Net IO &amp; CMO MV % of NAV '!A1666)</f>
        <v>NA</v>
      </c>
      <c r="C1753" s="52" t="e">
        <f>VLOOKUP(B1753, 'IOS OAS &amp; Universe Refi'!$L:$N, 3, 0)</f>
        <v>#N/A</v>
      </c>
      <c r="D1753" s="111" t="e">
        <f>VLOOKUP(B1753, 'Cello Net IO &amp; CMO MV % of NAV '!$A:$B, 2, 0)</f>
        <v>#N/A</v>
      </c>
    </row>
    <row r="1754" spans="2:4" x14ac:dyDescent="0.25">
      <c r="B1754" s="106" t="str">
        <f>IF('Cello Net IO &amp; CMO MV % of NAV '!A1667=0, "NA", 'Cello Net IO &amp; CMO MV % of NAV '!A1667)</f>
        <v>NA</v>
      </c>
      <c r="C1754" s="52" t="e">
        <f>VLOOKUP(B1754, 'IOS OAS &amp; Universe Refi'!$L:$N, 3, 0)</f>
        <v>#N/A</v>
      </c>
      <c r="D1754" s="111" t="e">
        <f>VLOOKUP(B1754, 'Cello Net IO &amp; CMO MV % of NAV '!$A:$B, 2, 0)</f>
        <v>#N/A</v>
      </c>
    </row>
    <row r="1755" spans="2:4" x14ac:dyDescent="0.25">
      <c r="B1755" s="106" t="str">
        <f>IF('Cello Net IO &amp; CMO MV % of NAV '!A1668=0, "NA", 'Cello Net IO &amp; CMO MV % of NAV '!A1668)</f>
        <v>NA</v>
      </c>
      <c r="C1755" s="52" t="e">
        <f>VLOOKUP(B1755, 'IOS OAS &amp; Universe Refi'!$L:$N, 3, 0)</f>
        <v>#N/A</v>
      </c>
      <c r="D1755" s="111" t="e">
        <f>VLOOKUP(B1755, 'Cello Net IO &amp; CMO MV % of NAV '!$A:$B, 2, 0)</f>
        <v>#N/A</v>
      </c>
    </row>
    <row r="1756" spans="2:4" x14ac:dyDescent="0.25">
      <c r="B1756" s="106" t="str">
        <f>IF('Cello Net IO &amp; CMO MV % of NAV '!A1669=0, "NA", 'Cello Net IO &amp; CMO MV % of NAV '!A1669)</f>
        <v>NA</v>
      </c>
      <c r="C1756" s="52" t="e">
        <f>VLOOKUP(B1756, 'IOS OAS &amp; Universe Refi'!$L:$N, 3, 0)</f>
        <v>#N/A</v>
      </c>
      <c r="D1756" s="111" t="e">
        <f>VLOOKUP(B1756, 'Cello Net IO &amp; CMO MV % of NAV '!$A:$B, 2, 0)</f>
        <v>#N/A</v>
      </c>
    </row>
    <row r="1757" spans="2:4" x14ac:dyDescent="0.25">
      <c r="B1757" s="106" t="str">
        <f>IF('Cello Net IO &amp; CMO MV % of NAV '!A1670=0, "NA", 'Cello Net IO &amp; CMO MV % of NAV '!A1670)</f>
        <v>NA</v>
      </c>
      <c r="C1757" s="52" t="e">
        <f>VLOOKUP(B1757, 'IOS OAS &amp; Universe Refi'!$L:$N, 3, 0)</f>
        <v>#N/A</v>
      </c>
      <c r="D1757" s="111" t="e">
        <f>VLOOKUP(B1757, 'Cello Net IO &amp; CMO MV % of NAV '!$A:$B, 2, 0)</f>
        <v>#N/A</v>
      </c>
    </row>
    <row r="1758" spans="2:4" x14ac:dyDescent="0.25">
      <c r="B1758" s="106" t="str">
        <f>IF('Cello Net IO &amp; CMO MV % of NAV '!A1671=0, "NA", 'Cello Net IO &amp; CMO MV % of NAV '!A1671)</f>
        <v>NA</v>
      </c>
      <c r="C1758" s="52" t="e">
        <f>VLOOKUP(B1758, 'IOS OAS &amp; Universe Refi'!$L:$N, 3, 0)</f>
        <v>#N/A</v>
      </c>
      <c r="D1758" s="111" t="e">
        <f>VLOOKUP(B1758, 'Cello Net IO &amp; CMO MV % of NAV '!$A:$B, 2, 0)</f>
        <v>#N/A</v>
      </c>
    </row>
  </sheetData>
  <mergeCells count="2">
    <mergeCell ref="J5:V5"/>
    <mergeCell ref="A1:D1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U1758"/>
  <sheetViews>
    <sheetView topLeftCell="A10" workbookViewId="0">
      <selection activeCell="Y45" sqref="Y45"/>
    </sheetView>
  </sheetViews>
  <sheetFormatPr defaultRowHeight="15" x14ac:dyDescent="0.25"/>
  <cols>
    <col min="1" max="1" width="16" style="33" bestFit="1" customWidth="1"/>
    <col min="2" max="2" width="10.7109375" style="23" bestFit="1" customWidth="1"/>
    <col min="3" max="3" width="8.5703125" style="52" customWidth="1"/>
    <col min="4" max="4" width="15.28515625" style="26" customWidth="1"/>
    <col min="5" max="7" width="4.85546875" style="26" customWidth="1"/>
    <col min="8" max="8" width="11.42578125" style="17" customWidth="1"/>
    <col min="9" max="16384" width="9.140625" style="17"/>
  </cols>
  <sheetData>
    <row r="1" spans="1:21" x14ac:dyDescent="0.25">
      <c r="A1" s="340" t="s">
        <v>110</v>
      </c>
      <c r="B1" s="341"/>
      <c r="C1" s="341"/>
      <c r="D1" s="342"/>
    </row>
    <row r="2" spans="1:21" x14ac:dyDescent="0.25">
      <c r="A2" s="104" t="s">
        <v>48</v>
      </c>
      <c r="B2" s="105" t="s">
        <v>10</v>
      </c>
      <c r="C2" s="100" t="s">
        <v>93</v>
      </c>
      <c r="D2" s="110" t="s">
        <v>111</v>
      </c>
    </row>
    <row r="3" spans="1:21" x14ac:dyDescent="0.25">
      <c r="B3" s="106">
        <v>40588</v>
      </c>
      <c r="C3" s="102">
        <f>VLOOKUP(B3, 'IOS OAS &amp; Universe Refi'!$L:$N, 3, 0)</f>
        <v>-46.355499000000002</v>
      </c>
      <c r="D3" s="43" t="e">
        <f>VLOOKUP(B3, 'Sonata Net IO &amp; CMO MV % of NAV'!$A:$B, 2, 0)</f>
        <v>#N/A</v>
      </c>
    </row>
    <row r="4" spans="1:21" x14ac:dyDescent="0.25">
      <c r="B4" s="106">
        <v>40589</v>
      </c>
      <c r="C4" s="102">
        <f>VLOOKUP(B4, 'IOS OAS &amp; Universe Refi'!$L:$N, 3, 0)</f>
        <v>-59.443801999999998</v>
      </c>
      <c r="D4" s="111" t="e">
        <f>VLOOKUP(B4, 'Sonata Net IO &amp; CMO MV % of NAV'!$A:$B, 2, 0)</f>
        <v>#N/A</v>
      </c>
    </row>
    <row r="5" spans="1:21" x14ac:dyDescent="0.25">
      <c r="B5" s="106">
        <v>40590</v>
      </c>
      <c r="C5" s="102">
        <f>VLOOKUP(B5, 'IOS OAS &amp; Universe Refi'!$L:$N, 3, 0)</f>
        <v>-65.651900999999995</v>
      </c>
      <c r="D5" s="111" t="e">
        <f>VLOOKUP(B5, 'Sonata Net IO &amp; CMO MV % of NAV'!$A:$B, 2, 0)</f>
        <v>#N/A</v>
      </c>
    </row>
    <row r="6" spans="1:21" ht="21" x14ac:dyDescent="0.25">
      <c r="B6" s="106">
        <v>40591</v>
      </c>
      <c r="C6" s="102">
        <f>VLOOKUP(B6, 'IOS OAS &amp; Universe Refi'!$L:$N, 3, 0)</f>
        <v>-47.389000000000003</v>
      </c>
      <c r="D6" s="111" t="e">
        <f>VLOOKUP(B6, 'Sonata Net IO &amp; CMO MV % of NAV'!$A:$B, 2, 0)</f>
        <v>#N/A</v>
      </c>
      <c r="I6" s="332" t="s">
        <v>113</v>
      </c>
      <c r="J6" s="332"/>
      <c r="K6" s="332"/>
      <c r="L6" s="332"/>
      <c r="M6" s="332"/>
      <c r="N6" s="332"/>
      <c r="O6" s="332"/>
      <c r="P6" s="332"/>
      <c r="Q6" s="332"/>
      <c r="R6" s="332"/>
      <c r="S6" s="332"/>
      <c r="T6" s="332"/>
      <c r="U6" s="332"/>
    </row>
    <row r="7" spans="1:21" x14ac:dyDescent="0.25">
      <c r="B7" s="106">
        <v>40592</v>
      </c>
      <c r="C7" s="102">
        <f>VLOOKUP(B7, 'IOS OAS &amp; Universe Refi'!$L:$N, 3, 0)</f>
        <v>-51.927298999999998</v>
      </c>
      <c r="D7" s="111" t="e">
        <f>VLOOKUP(B7, 'Sonata Net IO &amp; CMO MV % of NAV'!$A:$B, 2, 0)</f>
        <v>#N/A</v>
      </c>
    </row>
    <row r="8" spans="1:21" x14ac:dyDescent="0.25">
      <c r="B8" s="106">
        <v>40596</v>
      </c>
      <c r="C8" s="102">
        <f>VLOOKUP(B8, 'IOS OAS &amp; Universe Refi'!$L:$N, 3, 0)</f>
        <v>-36.043598000000003</v>
      </c>
      <c r="D8" s="111" t="e">
        <f>VLOOKUP(B8, 'Sonata Net IO &amp; CMO MV % of NAV'!$A:$B, 2, 0)</f>
        <v>#N/A</v>
      </c>
    </row>
    <row r="9" spans="1:21" x14ac:dyDescent="0.25">
      <c r="B9" s="106">
        <v>40597</v>
      </c>
      <c r="C9" s="102">
        <f>VLOOKUP(B9, 'IOS OAS &amp; Universe Refi'!$L:$N, 3, 0)</f>
        <v>-40.838698999999998</v>
      </c>
      <c r="D9" s="111" t="e">
        <f>VLOOKUP(B9, 'Sonata Net IO &amp; CMO MV % of NAV'!$A:$B, 2, 0)</f>
        <v>#N/A</v>
      </c>
    </row>
    <row r="10" spans="1:21" x14ac:dyDescent="0.25">
      <c r="B10" s="106">
        <v>40598</v>
      </c>
      <c r="C10" s="102">
        <f>VLOOKUP(B10, 'IOS OAS &amp; Universe Refi'!$L:$N, 3, 0)</f>
        <v>-36.337600999999999</v>
      </c>
      <c r="D10" s="111" t="e">
        <f>VLOOKUP(B10, 'Sonata Net IO &amp; CMO MV % of NAV'!$A:$B, 2, 0)</f>
        <v>#N/A</v>
      </c>
    </row>
    <row r="11" spans="1:21" x14ac:dyDescent="0.25">
      <c r="B11" s="106">
        <v>40599</v>
      </c>
      <c r="C11" s="102">
        <f>VLOOKUP(B11, 'IOS OAS &amp; Universe Refi'!$L:$N, 3, 0)</f>
        <v>-30.010598999999999</v>
      </c>
      <c r="D11" s="111" t="e">
        <f>VLOOKUP(B11, 'Sonata Net IO &amp; CMO MV % of NAV'!$A:$B, 2, 0)</f>
        <v>#N/A</v>
      </c>
    </row>
    <row r="12" spans="1:21" x14ac:dyDescent="0.25">
      <c r="B12" s="106">
        <v>40602</v>
      </c>
      <c r="C12" s="102">
        <f>VLOOKUP(B12, 'IOS OAS &amp; Universe Refi'!$L:$N, 3, 0)</f>
        <v>-27.406798999999999</v>
      </c>
      <c r="D12" s="111" t="e">
        <f>VLOOKUP(B12, 'Sonata Net IO &amp; CMO MV % of NAV'!$A:$B, 2, 0)</f>
        <v>#N/A</v>
      </c>
    </row>
    <row r="13" spans="1:21" x14ac:dyDescent="0.25">
      <c r="B13" s="106">
        <v>40603</v>
      </c>
      <c r="C13" s="102">
        <f>VLOOKUP(B13, 'IOS OAS &amp; Universe Refi'!$L:$N, 3, 0)</f>
        <v>-22.981199</v>
      </c>
      <c r="D13" s="111" t="e">
        <f>VLOOKUP(B13, 'Sonata Net IO &amp; CMO MV % of NAV'!$A:$B, 2, 0)</f>
        <v>#N/A</v>
      </c>
    </row>
    <row r="14" spans="1:21" x14ac:dyDescent="0.25">
      <c r="B14" s="106">
        <v>40604</v>
      </c>
      <c r="C14" s="102">
        <f>VLOOKUP(B14, 'IOS OAS &amp; Universe Refi'!$L:$N, 3, 0)</f>
        <v>-28.412299999999998</v>
      </c>
      <c r="D14" s="111" t="e">
        <f>VLOOKUP(B14, 'Sonata Net IO &amp; CMO MV % of NAV'!$A:$B, 2, 0)</f>
        <v>#N/A</v>
      </c>
    </row>
    <row r="15" spans="1:21" x14ac:dyDescent="0.25">
      <c r="B15" s="106">
        <v>40605</v>
      </c>
      <c r="C15" s="102">
        <f>VLOOKUP(B15, 'IOS OAS &amp; Universe Refi'!$L:$N, 3, 0)</f>
        <v>-50.316001999999997</v>
      </c>
      <c r="D15" s="111" t="e">
        <f>VLOOKUP(B15, 'Sonata Net IO &amp; CMO MV % of NAV'!$A:$B, 2, 0)</f>
        <v>#N/A</v>
      </c>
    </row>
    <row r="16" spans="1:21" x14ac:dyDescent="0.25">
      <c r="B16" s="106">
        <v>40606</v>
      </c>
      <c r="C16" s="102">
        <f>VLOOKUP(B16, 'IOS OAS &amp; Universe Refi'!$L:$N, 3, 0)</f>
        <v>-40.587898000000003</v>
      </c>
      <c r="D16" s="111" t="e">
        <f>VLOOKUP(B16, 'Sonata Net IO &amp; CMO MV % of NAV'!$A:$B, 2, 0)</f>
        <v>#N/A</v>
      </c>
    </row>
    <row r="17" spans="2:4" x14ac:dyDescent="0.25">
      <c r="B17" s="106">
        <v>40609</v>
      </c>
      <c r="C17" s="102">
        <f>VLOOKUP(B17, 'IOS OAS &amp; Universe Refi'!$L:$N, 3, 0)</f>
        <v>-51.506900999999999</v>
      </c>
      <c r="D17" s="111" t="e">
        <f>VLOOKUP(B17, 'Sonata Net IO &amp; CMO MV % of NAV'!$A:$B, 2, 0)</f>
        <v>#N/A</v>
      </c>
    </row>
    <row r="18" spans="2:4" x14ac:dyDescent="0.25">
      <c r="B18" s="106">
        <v>40610</v>
      </c>
      <c r="C18" s="102">
        <f>VLOOKUP(B18, 'IOS OAS &amp; Universe Refi'!$L:$N, 3, 0)</f>
        <v>-59.562099000000003</v>
      </c>
      <c r="D18" s="111" t="e">
        <f>VLOOKUP(B18, 'Sonata Net IO &amp; CMO MV % of NAV'!$A:$B, 2, 0)</f>
        <v>#N/A</v>
      </c>
    </row>
    <row r="19" spans="2:4" x14ac:dyDescent="0.25">
      <c r="B19" s="106">
        <v>40611</v>
      </c>
      <c r="C19" s="102">
        <f>VLOOKUP(B19, 'IOS OAS &amp; Universe Refi'!$L:$N, 3, 0)</f>
        <v>-46.314200999999997</v>
      </c>
      <c r="D19" s="111" t="e">
        <f>VLOOKUP(B19, 'Sonata Net IO &amp; CMO MV % of NAV'!$A:$B, 2, 0)</f>
        <v>#N/A</v>
      </c>
    </row>
    <row r="20" spans="2:4" x14ac:dyDescent="0.25">
      <c r="B20" s="106">
        <v>40612</v>
      </c>
      <c r="C20" s="102">
        <f>VLOOKUP(B20, 'IOS OAS &amp; Universe Refi'!$L:$N, 3, 0)</f>
        <v>-24.422799999999999</v>
      </c>
      <c r="D20" s="111" t="e">
        <f>VLOOKUP(B20, 'Sonata Net IO &amp; CMO MV % of NAV'!$A:$B, 2, 0)</f>
        <v>#N/A</v>
      </c>
    </row>
    <row r="21" spans="2:4" x14ac:dyDescent="0.25">
      <c r="B21" s="106">
        <v>40613</v>
      </c>
      <c r="C21" s="102">
        <f>VLOOKUP(B21, 'IOS OAS &amp; Universe Refi'!$L:$N, 3, 0)</f>
        <v>-21.935101</v>
      </c>
      <c r="D21" s="111" t="e">
        <f>VLOOKUP(B21, 'Sonata Net IO &amp; CMO MV % of NAV'!$A:$B, 2, 0)</f>
        <v>#N/A</v>
      </c>
    </row>
    <row r="22" spans="2:4" x14ac:dyDescent="0.25">
      <c r="B22" s="106">
        <v>40616</v>
      </c>
      <c r="C22" s="102">
        <f>VLOOKUP(B22, 'IOS OAS &amp; Universe Refi'!$L:$N, 3, 0)</f>
        <v>-36.973300999999999</v>
      </c>
      <c r="D22" s="111" t="e">
        <f>VLOOKUP(B22, 'Sonata Net IO &amp; CMO MV % of NAV'!$A:$B, 2, 0)</f>
        <v>#N/A</v>
      </c>
    </row>
    <row r="23" spans="2:4" x14ac:dyDescent="0.25">
      <c r="B23" s="106">
        <v>40617</v>
      </c>
      <c r="C23" s="102">
        <f>VLOOKUP(B23, 'IOS OAS &amp; Universe Refi'!$L:$N, 3, 0)</f>
        <v>-44.364699999999999</v>
      </c>
      <c r="D23" s="111" t="e">
        <f>VLOOKUP(B23, 'Sonata Net IO &amp; CMO MV % of NAV'!$A:$B, 2, 0)</f>
        <v>#N/A</v>
      </c>
    </row>
    <row r="24" spans="2:4" x14ac:dyDescent="0.25">
      <c r="B24" s="106">
        <v>40618</v>
      </c>
      <c r="C24" s="102">
        <f>VLOOKUP(B24, 'IOS OAS &amp; Universe Refi'!$L:$N, 3, 0)</f>
        <v>-28.299199999999999</v>
      </c>
      <c r="D24" s="111" t="e">
        <f>VLOOKUP(B24, 'Sonata Net IO &amp; CMO MV % of NAV'!$A:$B, 2, 0)</f>
        <v>#N/A</v>
      </c>
    </row>
    <row r="25" spans="2:4" x14ac:dyDescent="0.25">
      <c r="B25" s="106">
        <v>40619</v>
      </c>
      <c r="C25" s="102">
        <f>VLOOKUP(B25, 'IOS OAS &amp; Universe Refi'!$L:$N, 3, 0)</f>
        <v>-28.6996</v>
      </c>
      <c r="D25" s="111" t="e">
        <f>VLOOKUP(B25, 'Sonata Net IO &amp; CMO MV % of NAV'!$A:$B, 2, 0)</f>
        <v>#N/A</v>
      </c>
    </row>
    <row r="26" spans="2:4" x14ac:dyDescent="0.25">
      <c r="B26" s="106">
        <v>40620</v>
      </c>
      <c r="C26" s="102">
        <f>VLOOKUP(B26, 'IOS OAS &amp; Universe Refi'!$L:$N, 3, 0)</f>
        <v>-31.032301</v>
      </c>
      <c r="D26" s="111" t="e">
        <f>VLOOKUP(B26, 'Sonata Net IO &amp; CMO MV % of NAV'!$A:$B, 2, 0)</f>
        <v>#N/A</v>
      </c>
    </row>
    <row r="27" spans="2:4" x14ac:dyDescent="0.25">
      <c r="B27" s="106">
        <v>40623</v>
      </c>
      <c r="C27" s="102">
        <f>VLOOKUP(B27, 'IOS OAS &amp; Universe Refi'!$L:$N, 3, 0)</f>
        <v>-39.778098999999997</v>
      </c>
      <c r="D27" s="111" t="e">
        <f>VLOOKUP(B27, 'Sonata Net IO &amp; CMO MV % of NAV'!$A:$B, 2, 0)</f>
        <v>#N/A</v>
      </c>
    </row>
    <row r="28" spans="2:4" x14ac:dyDescent="0.25">
      <c r="B28" s="106">
        <v>40624</v>
      </c>
      <c r="C28" s="102">
        <f>VLOOKUP(B28, 'IOS OAS &amp; Universe Refi'!$L:$N, 3, 0)</f>
        <v>-39.322800000000001</v>
      </c>
      <c r="D28" s="111" t="e">
        <f>VLOOKUP(B28, 'Sonata Net IO &amp; CMO MV % of NAV'!$A:$B, 2, 0)</f>
        <v>#N/A</v>
      </c>
    </row>
    <row r="29" spans="2:4" x14ac:dyDescent="0.25">
      <c r="B29" s="106">
        <v>40625</v>
      </c>
      <c r="C29" s="102">
        <f>VLOOKUP(B29, 'IOS OAS &amp; Universe Refi'!$L:$N, 3, 0)</f>
        <v>-41.5625</v>
      </c>
      <c r="D29" s="111" t="e">
        <f>VLOOKUP(B29, 'Sonata Net IO &amp; CMO MV % of NAV'!$A:$B, 2, 0)</f>
        <v>#N/A</v>
      </c>
    </row>
    <row r="30" spans="2:4" x14ac:dyDescent="0.25">
      <c r="B30" s="106">
        <v>40626</v>
      </c>
      <c r="C30" s="102">
        <f>VLOOKUP(B30, 'IOS OAS &amp; Universe Refi'!$L:$N, 3, 0)</f>
        <v>-49.425499000000002</v>
      </c>
      <c r="D30" s="111" t="e">
        <f>VLOOKUP(B30, 'Sonata Net IO &amp; CMO MV % of NAV'!$A:$B, 2, 0)</f>
        <v>#N/A</v>
      </c>
    </row>
    <row r="31" spans="2:4" x14ac:dyDescent="0.25">
      <c r="B31" s="106">
        <v>40627</v>
      </c>
      <c r="C31" s="102">
        <f>VLOOKUP(B31, 'IOS OAS &amp; Universe Refi'!$L:$N, 3, 0)</f>
        <v>-64.829696999999996</v>
      </c>
      <c r="D31" s="111" t="e">
        <f>VLOOKUP(B31, 'Sonata Net IO &amp; CMO MV % of NAV'!$A:$B, 2, 0)</f>
        <v>#N/A</v>
      </c>
    </row>
    <row r="32" spans="2:4" x14ac:dyDescent="0.25">
      <c r="B32" s="106">
        <v>40630</v>
      </c>
      <c r="C32" s="102">
        <f>VLOOKUP(B32, 'IOS OAS &amp; Universe Refi'!$L:$N, 3, 0)</f>
        <v>-77.691399000000004</v>
      </c>
      <c r="D32" s="111" t="e">
        <f>VLOOKUP(B32, 'Sonata Net IO &amp; CMO MV % of NAV'!$A:$B, 2, 0)</f>
        <v>#N/A</v>
      </c>
    </row>
    <row r="33" spans="2:4" x14ac:dyDescent="0.25">
      <c r="B33" s="106">
        <v>40631</v>
      </c>
      <c r="C33" s="102">
        <f>VLOOKUP(B33, 'IOS OAS &amp; Universe Refi'!$L:$N, 3, 0)</f>
        <v>-85.883797000000001</v>
      </c>
      <c r="D33" s="111" t="e">
        <f>VLOOKUP(B33, 'Sonata Net IO &amp; CMO MV % of NAV'!$A:$B, 2, 0)</f>
        <v>#N/A</v>
      </c>
    </row>
    <row r="34" spans="2:4" x14ac:dyDescent="0.25">
      <c r="B34" s="106">
        <v>40632</v>
      </c>
      <c r="C34" s="102">
        <f>VLOOKUP(B34, 'IOS OAS &amp; Universe Refi'!$L:$N, 3, 0)</f>
        <v>-84.886803</v>
      </c>
      <c r="D34" s="111" t="e">
        <f>VLOOKUP(B34, 'Sonata Net IO &amp; CMO MV % of NAV'!$A:$B, 2, 0)</f>
        <v>#N/A</v>
      </c>
    </row>
    <row r="35" spans="2:4" x14ac:dyDescent="0.25">
      <c r="B35" s="106">
        <v>40633</v>
      </c>
      <c r="C35" s="102">
        <f>VLOOKUP(B35, 'IOS OAS &amp; Universe Refi'!$L:$N, 3, 0)</f>
        <v>-86.372497999999993</v>
      </c>
      <c r="D35" s="111" t="e">
        <f>VLOOKUP(B35, 'Sonata Net IO &amp; CMO MV % of NAV'!$A:$B, 2, 0)</f>
        <v>#N/A</v>
      </c>
    </row>
    <row r="36" spans="2:4" x14ac:dyDescent="0.25">
      <c r="B36" s="106">
        <v>40634</v>
      </c>
      <c r="C36" s="102">
        <f>VLOOKUP(B36, 'IOS OAS &amp; Universe Refi'!$L:$N, 3, 0)</f>
        <v>-92.224402999999995</v>
      </c>
      <c r="D36" s="111" t="e">
        <f>VLOOKUP(B36, 'Sonata Net IO &amp; CMO MV % of NAV'!$A:$B, 2, 0)</f>
        <v>#N/A</v>
      </c>
    </row>
    <row r="37" spans="2:4" x14ac:dyDescent="0.25">
      <c r="B37" s="106">
        <v>40637</v>
      </c>
      <c r="C37" s="102">
        <f>VLOOKUP(B37, 'IOS OAS &amp; Universe Refi'!$L:$N, 3, 0)</f>
        <v>-88.982001999999994</v>
      </c>
      <c r="D37" s="111" t="e">
        <f>VLOOKUP(B37, 'Sonata Net IO &amp; CMO MV % of NAV'!$A:$B, 2, 0)</f>
        <v>#N/A</v>
      </c>
    </row>
    <row r="38" spans="2:4" x14ac:dyDescent="0.25">
      <c r="B38" s="106">
        <v>40638</v>
      </c>
      <c r="C38" s="102">
        <f>VLOOKUP(B38, 'IOS OAS &amp; Universe Refi'!$L:$N, 3, 0)</f>
        <v>-105.489304</v>
      </c>
      <c r="D38" s="111" t="e">
        <f>VLOOKUP(B38, 'Sonata Net IO &amp; CMO MV % of NAV'!$A:$B, 2, 0)</f>
        <v>#N/A</v>
      </c>
    </row>
    <row r="39" spans="2:4" x14ac:dyDescent="0.25">
      <c r="B39" s="106">
        <v>40639</v>
      </c>
      <c r="C39" s="102">
        <f>VLOOKUP(B39, 'IOS OAS &amp; Universe Refi'!$L:$N, 3, 0)</f>
        <v>-121.661102</v>
      </c>
      <c r="D39" s="111" t="e">
        <f>VLOOKUP(B39, 'Sonata Net IO &amp; CMO MV % of NAV'!$A:$B, 2, 0)</f>
        <v>#N/A</v>
      </c>
    </row>
    <row r="40" spans="2:4" x14ac:dyDescent="0.25">
      <c r="B40" s="106">
        <v>40640</v>
      </c>
      <c r="C40" s="102">
        <f>VLOOKUP(B40, 'IOS OAS &amp; Universe Refi'!$L:$N, 3, 0)</f>
        <v>-130.50590500000001</v>
      </c>
      <c r="D40" s="111" t="e">
        <f>VLOOKUP(B40, 'Sonata Net IO &amp; CMO MV % of NAV'!$A:$B, 2, 0)</f>
        <v>#N/A</v>
      </c>
    </row>
    <row r="41" spans="2:4" x14ac:dyDescent="0.25">
      <c r="B41" s="106">
        <v>40641</v>
      </c>
      <c r="C41" s="102">
        <f>VLOOKUP(B41, 'IOS OAS &amp; Universe Refi'!$L:$N, 3, 0)</f>
        <v>-135.06170700000001</v>
      </c>
      <c r="D41" s="111" t="e">
        <f>VLOOKUP(B41, 'Sonata Net IO &amp; CMO MV % of NAV'!$A:$B, 2, 0)</f>
        <v>#N/A</v>
      </c>
    </row>
    <row r="42" spans="2:4" x14ac:dyDescent="0.25">
      <c r="B42" s="106">
        <v>40644</v>
      </c>
      <c r="C42" s="102">
        <f>VLOOKUP(B42, 'IOS OAS &amp; Universe Refi'!$L:$N, 3, 0)</f>
        <v>-141.42529300000001</v>
      </c>
      <c r="D42" s="111" t="e">
        <f>VLOOKUP(B42, 'Sonata Net IO &amp; CMO MV % of NAV'!$A:$B, 2, 0)</f>
        <v>#N/A</v>
      </c>
    </row>
    <row r="43" spans="2:4" x14ac:dyDescent="0.25">
      <c r="B43" s="106">
        <v>40645</v>
      </c>
      <c r="C43" s="102">
        <f>VLOOKUP(B43, 'IOS OAS &amp; Universe Refi'!$L:$N, 3, 0)</f>
        <v>-137.64359999999999</v>
      </c>
      <c r="D43" s="111" t="e">
        <f>VLOOKUP(B43, 'Sonata Net IO &amp; CMO MV % of NAV'!$A:$B, 2, 0)</f>
        <v>#N/A</v>
      </c>
    </row>
    <row r="44" spans="2:4" x14ac:dyDescent="0.25">
      <c r="B44" s="106">
        <v>40646</v>
      </c>
      <c r="C44" s="102">
        <f>VLOOKUP(B44, 'IOS OAS &amp; Universe Refi'!$L:$N, 3, 0)</f>
        <v>-137.808899</v>
      </c>
      <c r="D44" s="111" t="e">
        <f>VLOOKUP(B44, 'Sonata Net IO &amp; CMO MV % of NAV'!$A:$B, 2, 0)</f>
        <v>#N/A</v>
      </c>
    </row>
    <row r="45" spans="2:4" x14ac:dyDescent="0.25">
      <c r="B45" s="106">
        <v>40647</v>
      </c>
      <c r="C45" s="102">
        <f>VLOOKUP(B45, 'IOS OAS &amp; Universe Refi'!$L:$N, 3, 0)</f>
        <v>-137.074997</v>
      </c>
      <c r="D45" s="111" t="e">
        <f>VLOOKUP(B45, 'Sonata Net IO &amp; CMO MV % of NAV'!$A:$B, 2, 0)</f>
        <v>#N/A</v>
      </c>
    </row>
    <row r="46" spans="2:4" x14ac:dyDescent="0.25">
      <c r="B46" s="106">
        <v>40648</v>
      </c>
      <c r="C46" s="102">
        <f>VLOOKUP(B46, 'IOS OAS &amp; Universe Refi'!$L:$N, 3, 0)</f>
        <v>-124.151802</v>
      </c>
      <c r="D46" s="111" t="e">
        <f>VLOOKUP(B46, 'Sonata Net IO &amp; CMO MV % of NAV'!$A:$B, 2, 0)</f>
        <v>#N/A</v>
      </c>
    </row>
    <row r="47" spans="2:4" x14ac:dyDescent="0.25">
      <c r="B47" s="106">
        <v>40651</v>
      </c>
      <c r="C47" s="102">
        <f>VLOOKUP(B47, 'IOS OAS &amp; Universe Refi'!$L:$N, 3, 0)</f>
        <v>115.686897</v>
      </c>
      <c r="D47" s="111" t="e">
        <f>VLOOKUP(B47, 'Sonata Net IO &amp; CMO MV % of NAV'!$A:$B, 2, 0)</f>
        <v>#N/A</v>
      </c>
    </row>
    <row r="48" spans="2:4" x14ac:dyDescent="0.25">
      <c r="B48" s="106">
        <v>40652</v>
      </c>
      <c r="C48" s="102">
        <f>VLOOKUP(B48, 'IOS OAS &amp; Universe Refi'!$L:$N, 3, 0)</f>
        <v>-111.029999</v>
      </c>
      <c r="D48" s="111" t="e">
        <f>VLOOKUP(B48, 'Sonata Net IO &amp; CMO MV % of NAV'!$A:$B, 2, 0)</f>
        <v>#N/A</v>
      </c>
    </row>
    <row r="49" spans="2:4" x14ac:dyDescent="0.25">
      <c r="B49" s="106">
        <v>40653</v>
      </c>
      <c r="C49" s="102">
        <f>VLOOKUP(B49, 'IOS OAS &amp; Universe Refi'!$L:$N, 3, 0)</f>
        <v>-120.20839700000001</v>
      </c>
      <c r="D49" s="111" t="e">
        <f>VLOOKUP(B49, 'Sonata Net IO &amp; CMO MV % of NAV'!$A:$B, 2, 0)</f>
        <v>#N/A</v>
      </c>
    </row>
    <row r="50" spans="2:4" x14ac:dyDescent="0.25">
      <c r="B50" s="106">
        <v>40654</v>
      </c>
      <c r="C50" s="102">
        <f>VLOOKUP(B50, 'IOS OAS &amp; Universe Refi'!$L:$N, 3, 0)</f>
        <v>-119.152901</v>
      </c>
      <c r="D50" s="111" t="e">
        <f>VLOOKUP(B50, 'Sonata Net IO &amp; CMO MV % of NAV'!$A:$B, 2, 0)</f>
        <v>#N/A</v>
      </c>
    </row>
    <row r="51" spans="2:4" x14ac:dyDescent="0.25">
      <c r="B51" s="106">
        <v>40658</v>
      </c>
      <c r="C51" s="102">
        <f>VLOOKUP(B51, 'IOS OAS &amp; Universe Refi'!$L:$N, 3, 0)</f>
        <v>-117.247803</v>
      </c>
      <c r="D51" s="111" t="e">
        <f>VLOOKUP(B51, 'Sonata Net IO &amp; CMO MV % of NAV'!$A:$B, 2, 0)</f>
        <v>#N/A</v>
      </c>
    </row>
    <row r="52" spans="2:4" x14ac:dyDescent="0.25">
      <c r="B52" s="106">
        <v>40659</v>
      </c>
      <c r="C52" s="102">
        <f>VLOOKUP(B52, 'IOS OAS &amp; Universe Refi'!$L:$N, 3, 0)</f>
        <v>-116.952499</v>
      </c>
      <c r="D52" s="111" t="e">
        <f>VLOOKUP(B52, 'Sonata Net IO &amp; CMO MV % of NAV'!$A:$B, 2, 0)</f>
        <v>#N/A</v>
      </c>
    </row>
    <row r="53" spans="2:4" x14ac:dyDescent="0.25">
      <c r="B53" s="106">
        <v>40660</v>
      </c>
      <c r="C53" s="102">
        <f>VLOOKUP(B53, 'IOS OAS &amp; Universe Refi'!$L:$N, 3, 0)</f>
        <v>-117.538498</v>
      </c>
      <c r="D53" s="111" t="e">
        <f>VLOOKUP(B53, 'Sonata Net IO &amp; CMO MV % of NAV'!$A:$B, 2, 0)</f>
        <v>#N/A</v>
      </c>
    </row>
    <row r="54" spans="2:4" x14ac:dyDescent="0.25">
      <c r="B54" s="106">
        <v>40661</v>
      </c>
      <c r="C54" s="102">
        <f>VLOOKUP(B54, 'IOS OAS &amp; Universe Refi'!$L:$N, 3, 0)</f>
        <v>-103.995903</v>
      </c>
      <c r="D54" s="111" t="e">
        <f>VLOOKUP(B54, 'Sonata Net IO &amp; CMO MV % of NAV'!$A:$B, 2, 0)</f>
        <v>#N/A</v>
      </c>
    </row>
    <row r="55" spans="2:4" x14ac:dyDescent="0.25">
      <c r="B55" s="106">
        <v>40662</v>
      </c>
      <c r="C55" s="102">
        <f>VLOOKUP(B55, 'IOS OAS &amp; Universe Refi'!$L:$N, 3, 0)</f>
        <v>-106.533096</v>
      </c>
      <c r="D55" s="111" t="e">
        <f>VLOOKUP(B55, 'Sonata Net IO &amp; CMO MV % of NAV'!$A:$B, 2, 0)</f>
        <v>#N/A</v>
      </c>
    </row>
    <row r="56" spans="2:4" x14ac:dyDescent="0.25">
      <c r="B56" s="106">
        <v>40665</v>
      </c>
      <c r="C56" s="102">
        <f>VLOOKUP(B56, 'IOS OAS &amp; Universe Refi'!$L:$N, 3, 0)</f>
        <v>-108.476501</v>
      </c>
      <c r="D56" s="111" t="e">
        <f>VLOOKUP(B56, 'Sonata Net IO &amp; CMO MV % of NAV'!$A:$B, 2, 0)</f>
        <v>#N/A</v>
      </c>
    </row>
    <row r="57" spans="2:4" x14ac:dyDescent="0.25">
      <c r="B57" s="106">
        <v>40666</v>
      </c>
      <c r="C57" s="102">
        <f>VLOOKUP(B57, 'IOS OAS &amp; Universe Refi'!$L:$N, 3, 0)</f>
        <v>-108.627403</v>
      </c>
      <c r="D57" s="111" t="e">
        <f>VLOOKUP(B57, 'Sonata Net IO &amp; CMO MV % of NAV'!$A:$B, 2, 0)</f>
        <v>#N/A</v>
      </c>
    </row>
    <row r="58" spans="2:4" x14ac:dyDescent="0.25">
      <c r="B58" s="106">
        <v>40667</v>
      </c>
      <c r="C58" s="102">
        <f>VLOOKUP(B58, 'IOS OAS &amp; Universe Refi'!$L:$N, 3, 0)</f>
        <v>-100.710098</v>
      </c>
      <c r="D58" s="111" t="e">
        <f>VLOOKUP(B58, 'Sonata Net IO &amp; CMO MV % of NAV'!$A:$B, 2, 0)</f>
        <v>#N/A</v>
      </c>
    </row>
    <row r="59" spans="2:4" x14ac:dyDescent="0.25">
      <c r="B59" s="106">
        <v>40668</v>
      </c>
      <c r="C59" s="102">
        <f>VLOOKUP(B59, 'IOS OAS &amp; Universe Refi'!$L:$N, 3, 0)</f>
        <v>-93.175597999999994</v>
      </c>
      <c r="D59" s="111" t="e">
        <f>VLOOKUP(B59, 'Sonata Net IO &amp; CMO MV % of NAV'!$A:$B, 2, 0)</f>
        <v>#N/A</v>
      </c>
    </row>
    <row r="60" spans="2:4" x14ac:dyDescent="0.25">
      <c r="B60" s="106">
        <v>40669</v>
      </c>
      <c r="C60" s="102">
        <f>VLOOKUP(B60, 'IOS OAS &amp; Universe Refi'!$L:$N, 3, 0)</f>
        <v>-103.90570099999999</v>
      </c>
      <c r="D60" s="111" t="e">
        <f>VLOOKUP(B60, 'Sonata Net IO &amp; CMO MV % of NAV'!$A:$B, 2, 0)</f>
        <v>#N/A</v>
      </c>
    </row>
    <row r="61" spans="2:4" x14ac:dyDescent="0.25">
      <c r="B61" s="106">
        <v>40672</v>
      </c>
      <c r="C61" s="102">
        <f>VLOOKUP(B61, 'IOS OAS &amp; Universe Refi'!$L:$N, 3, 0)</f>
        <v>-101.403999</v>
      </c>
      <c r="D61" s="111" t="e">
        <f>VLOOKUP(B61, 'Sonata Net IO &amp; CMO MV % of NAV'!$A:$B, 2, 0)</f>
        <v>#N/A</v>
      </c>
    </row>
    <row r="62" spans="2:4" x14ac:dyDescent="0.25">
      <c r="B62" s="106">
        <v>40673</v>
      </c>
      <c r="C62" s="102">
        <f>VLOOKUP(B62, 'IOS OAS &amp; Universe Refi'!$L:$N, 3, 0)</f>
        <v>-114.08669999999999</v>
      </c>
      <c r="D62" s="111" t="e">
        <f>VLOOKUP(B62, 'Sonata Net IO &amp; CMO MV % of NAV'!$A:$B, 2, 0)</f>
        <v>#N/A</v>
      </c>
    </row>
    <row r="63" spans="2:4" x14ac:dyDescent="0.25">
      <c r="B63" s="106">
        <v>40674</v>
      </c>
      <c r="C63" s="102">
        <f>VLOOKUP(B63, 'IOS OAS &amp; Universe Refi'!$L:$N, 3, 0)</f>
        <v>-111.4729</v>
      </c>
      <c r="D63" s="111" t="e">
        <f>VLOOKUP(B63, 'Sonata Net IO &amp; CMO MV % of NAV'!$A:$B, 2, 0)</f>
        <v>#N/A</v>
      </c>
    </row>
    <row r="64" spans="2:4" x14ac:dyDescent="0.25">
      <c r="B64" s="106">
        <v>40675</v>
      </c>
      <c r="C64" s="102">
        <f>VLOOKUP(B64, 'IOS OAS &amp; Universe Refi'!$L:$N, 3, 0)</f>
        <v>-129.59599299999999</v>
      </c>
      <c r="D64" s="111" t="e">
        <f>VLOOKUP(B64, 'Sonata Net IO &amp; CMO MV % of NAV'!$A:$B, 2, 0)</f>
        <v>#N/A</v>
      </c>
    </row>
    <row r="65" spans="2:4" x14ac:dyDescent="0.25">
      <c r="B65" s="106">
        <v>40676</v>
      </c>
      <c r="C65" s="102">
        <f>VLOOKUP(B65, 'IOS OAS &amp; Universe Refi'!$L:$N, 3, 0)</f>
        <v>-121.444801</v>
      </c>
      <c r="D65" s="111" t="e">
        <f>VLOOKUP(B65, 'Sonata Net IO &amp; CMO MV % of NAV'!$A:$B, 2, 0)</f>
        <v>#N/A</v>
      </c>
    </row>
    <row r="66" spans="2:4" x14ac:dyDescent="0.25">
      <c r="B66" s="106">
        <v>40679</v>
      </c>
      <c r="C66" s="102">
        <f>VLOOKUP(B66, 'IOS OAS &amp; Universe Refi'!$L:$N, 3, 0)</f>
        <v>-113.47380099999999</v>
      </c>
      <c r="D66" s="111" t="e">
        <f>VLOOKUP(B66, 'Sonata Net IO &amp; CMO MV % of NAV'!$A:$B, 2, 0)</f>
        <v>#N/A</v>
      </c>
    </row>
    <row r="67" spans="2:4" x14ac:dyDescent="0.25">
      <c r="B67" s="106">
        <v>40680</v>
      </c>
      <c r="C67" s="102">
        <f>VLOOKUP(B67, 'IOS OAS &amp; Universe Refi'!$L:$N, 3, 0)</f>
        <v>-108.28649900000001</v>
      </c>
      <c r="D67" s="111" t="e">
        <f>VLOOKUP(B67, 'Sonata Net IO &amp; CMO MV % of NAV'!$A:$B, 2, 0)</f>
        <v>#N/A</v>
      </c>
    </row>
    <row r="68" spans="2:4" x14ac:dyDescent="0.25">
      <c r="B68" s="106">
        <v>40681</v>
      </c>
      <c r="C68" s="102">
        <f>VLOOKUP(B68, 'IOS OAS &amp; Universe Refi'!$L:$N, 3, 0)</f>
        <v>-122.6054</v>
      </c>
      <c r="D68" s="111" t="e">
        <f>VLOOKUP(B68, 'Sonata Net IO &amp; CMO MV % of NAV'!$A:$B, 2, 0)</f>
        <v>#N/A</v>
      </c>
    </row>
    <row r="69" spans="2:4" x14ac:dyDescent="0.25">
      <c r="B69" s="106">
        <v>40682</v>
      </c>
      <c r="C69" s="102">
        <f>VLOOKUP(B69, 'IOS OAS &amp; Universe Refi'!$L:$N, 3, 0)</f>
        <v>-130.94000199999999</v>
      </c>
      <c r="D69" s="111" t="e">
        <f>VLOOKUP(B69, 'Sonata Net IO &amp; CMO MV % of NAV'!$A:$B, 2, 0)</f>
        <v>#N/A</v>
      </c>
    </row>
    <row r="70" spans="2:4" x14ac:dyDescent="0.25">
      <c r="B70" s="106">
        <v>40683</v>
      </c>
      <c r="C70" s="102">
        <f>VLOOKUP(B70, 'IOS OAS &amp; Universe Refi'!$L:$N, 3, 0)</f>
        <v>-142.17790199999999</v>
      </c>
      <c r="D70" s="111" t="e">
        <f>VLOOKUP(B70, 'Sonata Net IO &amp; CMO MV % of NAV'!$A:$B, 2, 0)</f>
        <v>#N/A</v>
      </c>
    </row>
    <row r="71" spans="2:4" x14ac:dyDescent="0.25">
      <c r="B71" s="106">
        <v>40686</v>
      </c>
      <c r="C71" s="102">
        <f>VLOOKUP(B71, 'IOS OAS &amp; Universe Refi'!$L:$N, 3, 0)</f>
        <v>-151.290604</v>
      </c>
      <c r="D71" s="111" t="e">
        <f>VLOOKUP(B71, 'Sonata Net IO &amp; CMO MV % of NAV'!$A:$B, 2, 0)</f>
        <v>#N/A</v>
      </c>
    </row>
    <row r="72" spans="2:4" x14ac:dyDescent="0.25">
      <c r="B72" s="106">
        <v>40687</v>
      </c>
      <c r="C72" s="102">
        <f>VLOOKUP(B72, 'IOS OAS &amp; Universe Refi'!$L:$N, 3, 0)</f>
        <v>-167.628601</v>
      </c>
      <c r="D72" s="111" t="e">
        <f>VLOOKUP(B72, 'Sonata Net IO &amp; CMO MV % of NAV'!$A:$B, 2, 0)</f>
        <v>#N/A</v>
      </c>
    </row>
    <row r="73" spans="2:4" x14ac:dyDescent="0.25">
      <c r="B73" s="106">
        <v>40688</v>
      </c>
      <c r="C73" s="102">
        <f>VLOOKUP(B73, 'IOS OAS &amp; Universe Refi'!$L:$N, 3, 0)</f>
        <v>-164.972702</v>
      </c>
      <c r="D73" s="111" t="e">
        <f>VLOOKUP(B73, 'Sonata Net IO &amp; CMO MV % of NAV'!$A:$B, 2, 0)</f>
        <v>#N/A</v>
      </c>
    </row>
    <row r="74" spans="2:4" x14ac:dyDescent="0.25">
      <c r="B74" s="106">
        <v>40689</v>
      </c>
      <c r="C74" s="102">
        <f>VLOOKUP(B74, 'IOS OAS &amp; Universe Refi'!$L:$N, 3, 0)</f>
        <v>-144.80439799999999</v>
      </c>
      <c r="D74" s="111" t="e">
        <f>VLOOKUP(B74, 'Sonata Net IO &amp; CMO MV % of NAV'!$A:$B, 2, 0)</f>
        <v>#N/A</v>
      </c>
    </row>
    <row r="75" spans="2:4" x14ac:dyDescent="0.25">
      <c r="B75" s="106">
        <v>40690</v>
      </c>
      <c r="C75" s="102">
        <f>VLOOKUP(B75, 'IOS OAS &amp; Universe Refi'!$L:$N, 3, 0)</f>
        <v>-146.529404</v>
      </c>
      <c r="D75" s="111" t="e">
        <f>VLOOKUP(B75, 'Sonata Net IO &amp; CMO MV % of NAV'!$A:$B, 2, 0)</f>
        <v>#N/A</v>
      </c>
    </row>
    <row r="76" spans="2:4" x14ac:dyDescent="0.25">
      <c r="B76" s="106">
        <v>40694</v>
      </c>
      <c r="C76" s="102">
        <f>VLOOKUP(B76, 'IOS OAS &amp; Universe Refi'!$L:$N, 3, 0)</f>
        <v>-144.807907</v>
      </c>
      <c r="D76" s="111" t="e">
        <f>VLOOKUP(B76, 'Sonata Net IO &amp; CMO MV % of NAV'!$A:$B, 2, 0)</f>
        <v>#N/A</v>
      </c>
    </row>
    <row r="77" spans="2:4" x14ac:dyDescent="0.25">
      <c r="B77" s="106">
        <v>40695</v>
      </c>
      <c r="C77" s="102">
        <f>VLOOKUP(B77, 'IOS OAS &amp; Universe Refi'!$L:$N, 3, 0)</f>
        <v>-129.80059800000001</v>
      </c>
      <c r="D77" s="111" t="e">
        <f>VLOOKUP(B77, 'Sonata Net IO &amp; CMO MV % of NAV'!$A:$B, 2, 0)</f>
        <v>#N/A</v>
      </c>
    </row>
    <row r="78" spans="2:4" x14ac:dyDescent="0.25">
      <c r="B78" s="106">
        <v>40696</v>
      </c>
      <c r="C78" s="102">
        <f>VLOOKUP(B78, 'IOS OAS &amp; Universe Refi'!$L:$N, 3, 0)</f>
        <v>-146.11729399999999</v>
      </c>
      <c r="D78" s="111" t="e">
        <f>VLOOKUP(B78, 'Sonata Net IO &amp; CMO MV % of NAV'!$A:$B, 2, 0)</f>
        <v>#N/A</v>
      </c>
    </row>
    <row r="79" spans="2:4" x14ac:dyDescent="0.25">
      <c r="B79" s="106">
        <v>40697</v>
      </c>
      <c r="C79" s="102">
        <f>VLOOKUP(B79, 'IOS OAS &amp; Universe Refi'!$L:$N, 3, 0)</f>
        <v>-154.878693</v>
      </c>
      <c r="D79" s="111" t="e">
        <f>VLOOKUP(B79, 'Sonata Net IO &amp; CMO MV % of NAV'!$A:$B, 2, 0)</f>
        <v>#N/A</v>
      </c>
    </row>
    <row r="80" spans="2:4" x14ac:dyDescent="0.25">
      <c r="B80" s="106">
        <v>40700</v>
      </c>
      <c r="C80" s="102">
        <f>VLOOKUP(B80, 'IOS OAS &amp; Universe Refi'!$L:$N, 3, 0)</f>
        <v>-167.74659700000001</v>
      </c>
      <c r="D80" s="111" t="e">
        <f>VLOOKUP(B80, 'Sonata Net IO &amp; CMO MV % of NAV'!$A:$B, 2, 0)</f>
        <v>#N/A</v>
      </c>
    </row>
    <row r="81" spans="2:4" x14ac:dyDescent="0.25">
      <c r="B81" s="106">
        <v>40701</v>
      </c>
      <c r="C81" s="102">
        <f>VLOOKUP(B81, 'IOS OAS &amp; Universe Refi'!$L:$N, 3, 0)</f>
        <v>-180.83670000000001</v>
      </c>
      <c r="D81" s="111" t="e">
        <f>VLOOKUP(B81, 'Sonata Net IO &amp; CMO MV % of NAV'!$A:$B, 2, 0)</f>
        <v>#N/A</v>
      </c>
    </row>
    <row r="82" spans="2:4" x14ac:dyDescent="0.25">
      <c r="B82" s="106">
        <v>40702</v>
      </c>
      <c r="C82" s="102">
        <f>VLOOKUP(B82, 'IOS OAS &amp; Universe Refi'!$L:$N, 3, 0)</f>
        <v>-159.42250100000001</v>
      </c>
      <c r="D82" s="111" t="e">
        <f>VLOOKUP(B82, 'Sonata Net IO &amp; CMO MV % of NAV'!$A:$B, 2, 0)</f>
        <v>#N/A</v>
      </c>
    </row>
    <row r="83" spans="2:4" x14ac:dyDescent="0.25">
      <c r="B83" s="106">
        <v>40703</v>
      </c>
      <c r="C83" s="102">
        <f>VLOOKUP(B83, 'IOS OAS &amp; Universe Refi'!$L:$N, 3, 0)</f>
        <v>-165.55149800000001</v>
      </c>
      <c r="D83" s="111" t="e">
        <f>VLOOKUP(B83, 'Sonata Net IO &amp; CMO MV % of NAV'!$A:$B, 2, 0)</f>
        <v>#N/A</v>
      </c>
    </row>
    <row r="84" spans="2:4" x14ac:dyDescent="0.25">
      <c r="B84" s="106">
        <v>40704</v>
      </c>
      <c r="C84" s="102">
        <f>VLOOKUP(B84, 'IOS OAS &amp; Universe Refi'!$L:$N, 3, 0)</f>
        <v>-153.711502</v>
      </c>
      <c r="D84" s="111" t="e">
        <f>VLOOKUP(B84, 'Sonata Net IO &amp; CMO MV % of NAV'!$A:$B, 2, 0)</f>
        <v>#N/A</v>
      </c>
    </row>
    <row r="85" spans="2:4" x14ac:dyDescent="0.25">
      <c r="B85" s="106">
        <v>40707</v>
      </c>
      <c r="C85" s="102">
        <f>VLOOKUP(B85, 'IOS OAS &amp; Universe Refi'!$L:$N, 3, 0)</f>
        <v>-153.46620200000001</v>
      </c>
      <c r="D85" s="111" t="e">
        <f>VLOOKUP(B85, 'Sonata Net IO &amp; CMO MV % of NAV'!$A:$B, 2, 0)</f>
        <v>#N/A</v>
      </c>
    </row>
    <row r="86" spans="2:4" x14ac:dyDescent="0.25">
      <c r="B86" s="106">
        <v>40708</v>
      </c>
      <c r="C86" s="102">
        <f>VLOOKUP(B86, 'IOS OAS &amp; Universe Refi'!$L:$N, 3, 0)</f>
        <v>-184.65269499999999</v>
      </c>
      <c r="D86" s="111" t="e">
        <f>VLOOKUP(B86, 'Sonata Net IO &amp; CMO MV % of NAV'!$A:$B, 2, 0)</f>
        <v>#N/A</v>
      </c>
    </row>
    <row r="87" spans="2:4" x14ac:dyDescent="0.25">
      <c r="B87" s="106">
        <v>40709</v>
      </c>
      <c r="C87" s="102">
        <f>VLOOKUP(B87, 'IOS OAS &amp; Universe Refi'!$L:$N, 3, 0)</f>
        <v>-165.41760300000001</v>
      </c>
      <c r="D87" s="111" t="e">
        <f>VLOOKUP(B87, 'Sonata Net IO &amp; CMO MV % of NAV'!$A:$B, 2, 0)</f>
        <v>#N/A</v>
      </c>
    </row>
    <row r="88" spans="2:4" x14ac:dyDescent="0.25">
      <c r="B88" s="106">
        <v>40710</v>
      </c>
      <c r="C88" s="102">
        <f>VLOOKUP(B88, 'IOS OAS &amp; Universe Refi'!$L:$N, 3, 0)</f>
        <v>-143.43150299999999</v>
      </c>
      <c r="D88" s="111" t="e">
        <f>VLOOKUP(B88, 'Sonata Net IO &amp; CMO MV % of NAV'!$A:$B, 2, 0)</f>
        <v>#N/A</v>
      </c>
    </row>
    <row r="89" spans="2:4" x14ac:dyDescent="0.25">
      <c r="B89" s="106">
        <v>40711</v>
      </c>
      <c r="C89" s="102">
        <f>VLOOKUP(B89, 'IOS OAS &amp; Universe Refi'!$L:$N, 3, 0)</f>
        <v>-152.50889599999999</v>
      </c>
      <c r="D89" s="111" t="e">
        <f>VLOOKUP(B89, 'Sonata Net IO &amp; CMO MV % of NAV'!$A:$B, 2, 0)</f>
        <v>#N/A</v>
      </c>
    </row>
    <row r="90" spans="2:4" x14ac:dyDescent="0.25">
      <c r="B90" s="106">
        <v>40714</v>
      </c>
      <c r="C90" s="102">
        <f>VLOOKUP(B90, 'IOS OAS &amp; Universe Refi'!$L:$N, 3, 0)</f>
        <v>-150.42700199999999</v>
      </c>
      <c r="D90" s="111" t="e">
        <f>VLOOKUP(B90, 'Sonata Net IO &amp; CMO MV % of NAV'!$A:$B, 2, 0)</f>
        <v>#N/A</v>
      </c>
    </row>
    <row r="91" spans="2:4" x14ac:dyDescent="0.25">
      <c r="B91" s="106">
        <f>IF('Cello Net IO &amp; CMO MV % of NAV '!A4=0, "NA", 'Cello Net IO &amp; CMO MV % of NAV '!A4)</f>
        <v>40710</v>
      </c>
      <c r="C91" s="102">
        <f>VLOOKUP(B91, 'IOS OAS &amp; Universe Refi'!$L:$N, 3, 0)</f>
        <v>-143.43150299999999</v>
      </c>
      <c r="D91" s="111" t="e">
        <f>VLOOKUP(B91, 'Sonata Net IO &amp; CMO MV % of NAV'!$A:$B, 2, 0)</f>
        <v>#N/A</v>
      </c>
    </row>
    <row r="92" spans="2:4" x14ac:dyDescent="0.25">
      <c r="B92" s="106">
        <f>IF('Cello Net IO &amp; CMO MV % of NAV '!A5=0, "NA", 'Cello Net IO &amp; CMO MV % of NAV '!A5)</f>
        <v>40711</v>
      </c>
      <c r="C92" s="102">
        <f>VLOOKUP(B92, 'IOS OAS &amp; Universe Refi'!$L:$N, 3, 0)</f>
        <v>-152.50889599999999</v>
      </c>
      <c r="D92" s="111" t="e">
        <f>VLOOKUP(B92, 'Sonata Net IO &amp; CMO MV % of NAV'!$A:$B, 2, 0)</f>
        <v>#N/A</v>
      </c>
    </row>
    <row r="93" spans="2:4" x14ac:dyDescent="0.25">
      <c r="B93" s="106">
        <f>IF('Cello Net IO &amp; CMO MV % of NAV '!A6=0, "NA", 'Cello Net IO &amp; CMO MV % of NAV '!A6)</f>
        <v>40715</v>
      </c>
      <c r="C93" s="102">
        <f>VLOOKUP(B93, 'IOS OAS &amp; Universe Refi'!$L:$N, 3, 0)</f>
        <v>-142.10060100000001</v>
      </c>
      <c r="D93" s="111" t="e">
        <f>VLOOKUP(B93, 'Sonata Net IO &amp; CMO MV % of NAV'!$A:$B, 2, 0)</f>
        <v>#N/A</v>
      </c>
    </row>
    <row r="94" spans="2:4" x14ac:dyDescent="0.25">
      <c r="B94" s="106">
        <f>IF('Cello Net IO &amp; CMO MV % of NAV '!A7=0, "NA", 'Cello Net IO &amp; CMO MV % of NAV '!A7)</f>
        <v>40716</v>
      </c>
      <c r="C94" s="102">
        <f>VLOOKUP(B94, 'IOS OAS &amp; Universe Refi'!$L:$N, 3, 0)</f>
        <v>-147.61360199999999</v>
      </c>
      <c r="D94" s="111" t="e">
        <f>VLOOKUP(B94, 'Sonata Net IO &amp; CMO MV % of NAV'!$A:$B, 2, 0)</f>
        <v>#N/A</v>
      </c>
    </row>
    <row r="95" spans="2:4" x14ac:dyDescent="0.25">
      <c r="B95" s="106">
        <f>IF('Cello Net IO &amp; CMO MV % of NAV '!A8=0, "NA", 'Cello Net IO &amp; CMO MV % of NAV '!A8)</f>
        <v>40717</v>
      </c>
      <c r="C95" s="102">
        <f>VLOOKUP(B95, 'IOS OAS &amp; Universe Refi'!$L:$N, 3, 0)</f>
        <v>-126.6576</v>
      </c>
      <c r="D95" s="111" t="e">
        <f>VLOOKUP(B95, 'Sonata Net IO &amp; CMO MV % of NAV'!$A:$B, 2, 0)</f>
        <v>#N/A</v>
      </c>
    </row>
    <row r="96" spans="2:4" x14ac:dyDescent="0.25">
      <c r="B96" s="106">
        <f>IF('Cello Net IO &amp; CMO MV % of NAV '!A9=0, "NA", 'Cello Net IO &amp; CMO MV % of NAV '!A9)</f>
        <v>40718</v>
      </c>
      <c r="C96" s="102">
        <f>VLOOKUP(B96, 'IOS OAS &amp; Universe Refi'!$L:$N, 3, 0)</f>
        <v>-114.576103</v>
      </c>
      <c r="D96" s="111" t="e">
        <f>VLOOKUP(B96, 'Sonata Net IO &amp; CMO MV % of NAV'!$A:$B, 2, 0)</f>
        <v>#N/A</v>
      </c>
    </row>
    <row r="97" spans="2:4" x14ac:dyDescent="0.25">
      <c r="B97" s="106">
        <f>IF('Cello Net IO &amp; CMO MV % of NAV '!A10=0, "NA", 'Cello Net IO &amp; CMO MV % of NAV '!A10)</f>
        <v>40721</v>
      </c>
      <c r="C97" s="102">
        <f>VLOOKUP(B97, 'IOS OAS &amp; Universe Refi'!$L:$N, 3, 0)</f>
        <v>-126.025299</v>
      </c>
      <c r="D97" s="111" t="e">
        <f>VLOOKUP(B97, 'Sonata Net IO &amp; CMO MV % of NAV'!$A:$B, 2, 0)</f>
        <v>#N/A</v>
      </c>
    </row>
    <row r="98" spans="2:4" x14ac:dyDescent="0.25">
      <c r="B98" s="106">
        <f>IF('Cello Net IO &amp; CMO MV % of NAV '!A11=0, "NA", 'Cello Net IO &amp; CMO MV % of NAV '!A11)</f>
        <v>40722</v>
      </c>
      <c r="C98" s="102">
        <f>VLOOKUP(B98, 'IOS OAS &amp; Universe Refi'!$L:$N, 3, 0)</f>
        <v>-149.566406</v>
      </c>
      <c r="D98" s="111" t="e">
        <f>VLOOKUP(B98, 'Sonata Net IO &amp; CMO MV % of NAV'!$A:$B, 2, 0)</f>
        <v>#N/A</v>
      </c>
    </row>
    <row r="99" spans="2:4" x14ac:dyDescent="0.25">
      <c r="B99" s="106">
        <f>IF('Cello Net IO &amp; CMO MV % of NAV '!A12=0, "NA", 'Cello Net IO &amp; CMO MV % of NAV '!A12)</f>
        <v>40723</v>
      </c>
      <c r="C99" s="102">
        <f>VLOOKUP(B99, 'IOS OAS &amp; Universe Refi'!$L:$N, 3, 0)</f>
        <v>-167.92739900000001</v>
      </c>
      <c r="D99" s="111" t="e">
        <f>VLOOKUP(B99, 'Sonata Net IO &amp; CMO MV % of NAV'!$A:$B, 2, 0)</f>
        <v>#N/A</v>
      </c>
    </row>
    <row r="100" spans="2:4" x14ac:dyDescent="0.25">
      <c r="B100" s="106">
        <f>IF('Cello Net IO &amp; CMO MV % of NAV '!A13=0, "NA", 'Cello Net IO &amp; CMO MV % of NAV '!A13)</f>
        <v>40724</v>
      </c>
      <c r="C100" s="102">
        <f>VLOOKUP(B100, 'IOS OAS &amp; Universe Refi'!$L:$N, 3, 0)</f>
        <v>-184.590103</v>
      </c>
      <c r="D100" s="111" t="e">
        <f>VLOOKUP(B100, 'Sonata Net IO &amp; CMO MV % of NAV'!$A:$B, 2, 0)</f>
        <v>#N/A</v>
      </c>
    </row>
    <row r="101" spans="2:4" x14ac:dyDescent="0.25">
      <c r="B101" s="106">
        <f>IF('Cello Net IO &amp; CMO MV % of NAV '!A14=0, "NA", 'Cello Net IO &amp; CMO MV % of NAV '!A14)</f>
        <v>40725</v>
      </c>
      <c r="C101" s="102">
        <f>VLOOKUP(B101, 'IOS OAS &amp; Universe Refi'!$L:$N, 3, 0)</f>
        <v>-208.734207</v>
      </c>
      <c r="D101" s="111" t="e">
        <f>VLOOKUP(B101, 'Sonata Net IO &amp; CMO MV % of NAV'!$A:$B, 2, 0)</f>
        <v>#N/A</v>
      </c>
    </row>
    <row r="102" spans="2:4" x14ac:dyDescent="0.25">
      <c r="B102" s="106">
        <f>IF('Cello Net IO &amp; CMO MV % of NAV '!A15=0, "NA", 'Cello Net IO &amp; CMO MV % of NAV '!A15)</f>
        <v>40729</v>
      </c>
      <c r="C102" s="102">
        <f>VLOOKUP(B102, 'IOS OAS &amp; Universe Refi'!$L:$N, 3, 0)</f>
        <v>-196.01719700000001</v>
      </c>
      <c r="D102" s="111" t="e">
        <f>VLOOKUP(B102, 'Sonata Net IO &amp; CMO MV % of NAV'!$A:$B, 2, 0)</f>
        <v>#N/A</v>
      </c>
    </row>
    <row r="103" spans="2:4" x14ac:dyDescent="0.25">
      <c r="B103" s="106">
        <f>IF('Cello Net IO &amp; CMO MV % of NAV '!A16=0, "NA", 'Cello Net IO &amp; CMO MV % of NAV '!A16)</f>
        <v>40730</v>
      </c>
      <c r="C103" s="102">
        <f>VLOOKUP(B103, 'IOS OAS &amp; Universe Refi'!$L:$N, 3, 0)</f>
        <v>-190.83180200000001</v>
      </c>
      <c r="D103" s="111" t="e">
        <f>VLOOKUP(B103, 'Sonata Net IO &amp; CMO MV % of NAV'!$A:$B, 2, 0)</f>
        <v>#N/A</v>
      </c>
    </row>
    <row r="104" spans="2:4" x14ac:dyDescent="0.25">
      <c r="B104" s="106">
        <f>IF('Cello Net IO &amp; CMO MV % of NAV '!A17=0, "NA", 'Cello Net IO &amp; CMO MV % of NAV '!A17)</f>
        <v>40731</v>
      </c>
      <c r="C104" s="102">
        <f>VLOOKUP(B104, 'IOS OAS &amp; Universe Refi'!$L:$N, 3, 0)</f>
        <v>-211.08009300000001</v>
      </c>
      <c r="D104" s="111" t="e">
        <f>VLOOKUP(B104, 'Sonata Net IO &amp; CMO MV % of NAV'!$A:$B, 2, 0)</f>
        <v>#N/A</v>
      </c>
    </row>
    <row r="105" spans="2:4" x14ac:dyDescent="0.25">
      <c r="B105" s="106">
        <f>IF('Cello Net IO &amp; CMO MV % of NAV '!A18=0, "NA", 'Cello Net IO &amp; CMO MV % of NAV '!A18)</f>
        <v>40732</v>
      </c>
      <c r="C105" s="102">
        <f>VLOOKUP(B105, 'IOS OAS &amp; Universe Refi'!$L:$N, 3, 0)</f>
        <v>-176.598907</v>
      </c>
      <c r="D105" s="111" t="e">
        <f>VLOOKUP(B105, 'Sonata Net IO &amp; CMO MV % of NAV'!$A:$B, 2, 0)</f>
        <v>#N/A</v>
      </c>
    </row>
    <row r="106" spans="2:4" x14ac:dyDescent="0.25">
      <c r="B106" s="106">
        <f>IF('Cello Net IO &amp; CMO MV % of NAV '!A19=0, "NA", 'Cello Net IO &amp; CMO MV % of NAV '!A19)</f>
        <v>40735</v>
      </c>
      <c r="C106" s="102">
        <f>VLOOKUP(B106, 'IOS OAS &amp; Universe Refi'!$L:$N, 3, 0)</f>
        <v>-161.908997</v>
      </c>
      <c r="D106" s="111" t="e">
        <f>VLOOKUP(B106, 'Sonata Net IO &amp; CMO MV % of NAV'!$A:$B, 2, 0)</f>
        <v>#N/A</v>
      </c>
    </row>
    <row r="107" spans="2:4" x14ac:dyDescent="0.25">
      <c r="B107" s="106">
        <f>IF('Cello Net IO &amp; CMO MV % of NAV '!A20=0, "NA", 'Cello Net IO &amp; CMO MV % of NAV '!A20)</f>
        <v>40736</v>
      </c>
      <c r="C107" s="102">
        <f>VLOOKUP(B107, 'IOS OAS &amp; Universe Refi'!$L:$N, 3, 0)</f>
        <v>-160.67030299999999</v>
      </c>
      <c r="D107" s="111" t="e">
        <f>VLOOKUP(B107, 'Sonata Net IO &amp; CMO MV % of NAV'!$A:$B, 2, 0)</f>
        <v>#N/A</v>
      </c>
    </row>
    <row r="108" spans="2:4" x14ac:dyDescent="0.25">
      <c r="B108" s="106">
        <f>IF('Cello Net IO &amp; CMO MV % of NAV '!A21=0, "NA", 'Cello Net IO &amp; CMO MV % of NAV '!A21)</f>
        <v>40737</v>
      </c>
      <c r="C108" s="102">
        <f>VLOOKUP(B108, 'IOS OAS &amp; Universe Refi'!$L:$N, 3, 0)</f>
        <v>-151.01319899999999</v>
      </c>
      <c r="D108" s="111" t="e">
        <f>VLOOKUP(B108, 'Sonata Net IO &amp; CMO MV % of NAV'!$A:$B, 2, 0)</f>
        <v>#N/A</v>
      </c>
    </row>
    <row r="109" spans="2:4" x14ac:dyDescent="0.25">
      <c r="B109" s="106">
        <f>IF('Cello Net IO &amp; CMO MV % of NAV '!A22=0, "NA", 'Cello Net IO &amp; CMO MV % of NAV '!A22)</f>
        <v>40738</v>
      </c>
      <c r="C109" s="102">
        <f>VLOOKUP(B109, 'IOS OAS &amp; Universe Refi'!$L:$N, 3, 0)</f>
        <v>-155.20249899999999</v>
      </c>
      <c r="D109" s="111" t="e">
        <f>VLOOKUP(B109, 'Sonata Net IO &amp; CMO MV % of NAV'!$A:$B, 2, 0)</f>
        <v>#N/A</v>
      </c>
    </row>
    <row r="110" spans="2:4" x14ac:dyDescent="0.25">
      <c r="B110" s="106">
        <f>IF('Cello Net IO &amp; CMO MV % of NAV '!A23=0, "NA", 'Cello Net IO &amp; CMO MV % of NAV '!A23)</f>
        <v>40739</v>
      </c>
      <c r="C110" s="102">
        <f>VLOOKUP(B110, 'IOS OAS &amp; Universe Refi'!$L:$N, 3, 0)</f>
        <v>-155.61300700000001</v>
      </c>
      <c r="D110" s="111" t="e">
        <f>VLOOKUP(B110, 'Sonata Net IO &amp; CMO MV % of NAV'!$A:$B, 2, 0)</f>
        <v>#N/A</v>
      </c>
    </row>
    <row r="111" spans="2:4" x14ac:dyDescent="0.25">
      <c r="B111" s="106">
        <f>IF('Cello Net IO &amp; CMO MV % of NAV '!A24=0, "NA", 'Cello Net IO &amp; CMO MV % of NAV '!A24)</f>
        <v>40742</v>
      </c>
      <c r="C111" s="102">
        <f>VLOOKUP(B111, 'IOS OAS &amp; Universe Refi'!$L:$N, 3, 0)</f>
        <v>-159.14909399999999</v>
      </c>
      <c r="D111" s="111" t="e">
        <f>VLOOKUP(B111, 'Sonata Net IO &amp; CMO MV % of NAV'!$A:$B, 2, 0)</f>
        <v>#N/A</v>
      </c>
    </row>
    <row r="112" spans="2:4" x14ac:dyDescent="0.25">
      <c r="B112" s="106">
        <f>IF('Cello Net IO &amp; CMO MV % of NAV '!A25=0, "NA", 'Cello Net IO &amp; CMO MV % of NAV '!A25)</f>
        <v>40743</v>
      </c>
      <c r="C112" s="102">
        <f>VLOOKUP(B112, 'IOS OAS &amp; Universe Refi'!$L:$N, 3, 0)</f>
        <v>-157.30169699999999</v>
      </c>
      <c r="D112" s="111" t="e">
        <f>VLOOKUP(B112, 'Sonata Net IO &amp; CMO MV % of NAV'!$A:$B, 2, 0)</f>
        <v>#N/A</v>
      </c>
    </row>
    <row r="113" spans="2:4" x14ac:dyDescent="0.25">
      <c r="B113" s="106">
        <f>IF('Cello Net IO &amp; CMO MV % of NAV '!A26=0, "NA", 'Cello Net IO &amp; CMO MV % of NAV '!A26)</f>
        <v>40744</v>
      </c>
      <c r="C113" s="102">
        <f>VLOOKUP(B113, 'IOS OAS &amp; Universe Refi'!$L:$N, 3, 0)</f>
        <v>-151.40130600000001</v>
      </c>
      <c r="D113" s="111" t="e">
        <f>VLOOKUP(B113, 'Sonata Net IO &amp; CMO MV % of NAV'!$A:$B, 2, 0)</f>
        <v>#N/A</v>
      </c>
    </row>
    <row r="114" spans="2:4" x14ac:dyDescent="0.25">
      <c r="B114" s="106">
        <f>IF('Cello Net IO &amp; CMO MV % of NAV '!A27=0, "NA", 'Cello Net IO &amp; CMO MV % of NAV '!A27)</f>
        <v>40745</v>
      </c>
      <c r="C114" s="102">
        <f>VLOOKUP(B114, 'IOS OAS &amp; Universe Refi'!$L:$N, 3, 0)</f>
        <v>-158.899597</v>
      </c>
      <c r="D114" s="111" t="e">
        <f>VLOOKUP(B114, 'Sonata Net IO &amp; CMO MV % of NAV'!$A:$B, 2, 0)</f>
        <v>#N/A</v>
      </c>
    </row>
    <row r="115" spans="2:4" x14ac:dyDescent="0.25">
      <c r="B115" s="106">
        <f>IF('Cello Net IO &amp; CMO MV % of NAV '!A28=0, "NA", 'Cello Net IO &amp; CMO MV % of NAV '!A28)</f>
        <v>40746</v>
      </c>
      <c r="C115" s="102">
        <f>VLOOKUP(B115, 'IOS OAS &amp; Universe Refi'!$L:$N, 3, 0)</f>
        <v>-150.48599200000001</v>
      </c>
      <c r="D115" s="111" t="e">
        <f>VLOOKUP(B115, 'Sonata Net IO &amp; CMO MV % of NAV'!$A:$B, 2, 0)</f>
        <v>#N/A</v>
      </c>
    </row>
    <row r="116" spans="2:4" x14ac:dyDescent="0.25">
      <c r="B116" s="106">
        <f>IF('Cello Net IO &amp; CMO MV % of NAV '!A29=0, "NA", 'Cello Net IO &amp; CMO MV % of NAV '!A29)</f>
        <v>40749</v>
      </c>
      <c r="C116" s="102">
        <f>VLOOKUP(B116, 'IOS OAS &amp; Universe Refi'!$L:$N, 3, 0)</f>
        <v>-157.503693</v>
      </c>
      <c r="D116" s="111" t="e">
        <f>VLOOKUP(B116, 'Sonata Net IO &amp; CMO MV % of NAV'!$A:$B, 2, 0)</f>
        <v>#N/A</v>
      </c>
    </row>
    <row r="117" spans="2:4" x14ac:dyDescent="0.25">
      <c r="B117" s="106">
        <f>IF('Cello Net IO &amp; CMO MV % of NAV '!A30=0, "NA", 'Cello Net IO &amp; CMO MV % of NAV '!A30)</f>
        <v>40750</v>
      </c>
      <c r="C117" s="102">
        <f>VLOOKUP(B117, 'IOS OAS &amp; Universe Refi'!$L:$N, 3, 0)</f>
        <v>-152.16789199999999</v>
      </c>
      <c r="D117" s="111" t="e">
        <f>VLOOKUP(B117, 'Sonata Net IO &amp; CMO MV % of NAV'!$A:$B, 2, 0)</f>
        <v>#N/A</v>
      </c>
    </row>
    <row r="118" spans="2:4" x14ac:dyDescent="0.25">
      <c r="B118" s="106">
        <f>IF('Cello Net IO &amp; CMO MV % of NAV '!A31=0, "NA", 'Cello Net IO &amp; CMO MV % of NAV '!A31)</f>
        <v>40751</v>
      </c>
      <c r="C118" s="102">
        <f>VLOOKUP(B118, 'IOS OAS &amp; Universe Refi'!$L:$N, 3, 0)</f>
        <v>-169.447205</v>
      </c>
      <c r="D118" s="111" t="e">
        <f>VLOOKUP(B118, 'Sonata Net IO &amp; CMO MV % of NAV'!$A:$B, 2, 0)</f>
        <v>#N/A</v>
      </c>
    </row>
    <row r="119" spans="2:4" x14ac:dyDescent="0.25">
      <c r="B119" s="106">
        <f>IF('Cello Net IO &amp; CMO MV % of NAV '!A32=0, "NA", 'Cello Net IO &amp; CMO MV % of NAV '!A32)</f>
        <v>40752</v>
      </c>
      <c r="C119" s="102">
        <f>VLOOKUP(B119, 'IOS OAS &amp; Universe Refi'!$L:$N, 3, 0)</f>
        <v>-160.44650300000001</v>
      </c>
      <c r="D119" s="111" t="e">
        <f>VLOOKUP(B119, 'Sonata Net IO &amp; CMO MV % of NAV'!$A:$B, 2, 0)</f>
        <v>#N/A</v>
      </c>
    </row>
    <row r="120" spans="2:4" x14ac:dyDescent="0.25">
      <c r="B120" s="106">
        <f>IF('Cello Net IO &amp; CMO MV % of NAV '!A33=0, "NA", 'Cello Net IO &amp; CMO MV % of NAV '!A33)</f>
        <v>40753</v>
      </c>
      <c r="C120" s="102">
        <f>VLOOKUP(B120, 'IOS OAS &amp; Universe Refi'!$L:$N, 3, 0)</f>
        <v>-131.04409799999999</v>
      </c>
      <c r="D120" s="111" t="e">
        <f>VLOOKUP(B120, 'Sonata Net IO &amp; CMO MV % of NAV'!$A:$B, 2, 0)</f>
        <v>#N/A</v>
      </c>
    </row>
    <row r="121" spans="2:4" x14ac:dyDescent="0.25">
      <c r="B121" s="106">
        <f>IF('Cello Net IO &amp; CMO MV % of NAV '!A34=0, "NA", 'Cello Net IO &amp; CMO MV % of NAV '!A34)</f>
        <v>40756</v>
      </c>
      <c r="C121" s="102">
        <f>VLOOKUP(B121, 'IOS OAS &amp; Universe Refi'!$L:$N, 3, 0)</f>
        <v>-117.55500000000001</v>
      </c>
      <c r="D121" s="111" t="e">
        <f>VLOOKUP(B121, 'Sonata Net IO &amp; CMO MV % of NAV'!$A:$B, 2, 0)</f>
        <v>#N/A</v>
      </c>
    </row>
    <row r="122" spans="2:4" x14ac:dyDescent="0.25">
      <c r="B122" s="106">
        <f>IF('Cello Net IO &amp; CMO MV % of NAV '!A35=0, "NA", 'Cello Net IO &amp; CMO MV % of NAV '!A35)</f>
        <v>40757</v>
      </c>
      <c r="C122" s="102">
        <f>VLOOKUP(B122, 'IOS OAS &amp; Universe Refi'!$L:$N, 3, 0)</f>
        <v>-95.877701000000002</v>
      </c>
      <c r="D122" s="111" t="e">
        <f>VLOOKUP(B122, 'Sonata Net IO &amp; CMO MV % of NAV'!$A:$B, 2, 0)</f>
        <v>#N/A</v>
      </c>
    </row>
    <row r="123" spans="2:4" x14ac:dyDescent="0.25">
      <c r="B123" s="106">
        <f>IF('Cello Net IO &amp; CMO MV % of NAV '!A36=0, "NA", 'Cello Net IO &amp; CMO MV % of NAV '!A36)</f>
        <v>40758</v>
      </c>
      <c r="C123" s="102">
        <f>VLOOKUP(B123, 'IOS OAS &amp; Universe Refi'!$L:$N, 3, 0)</f>
        <v>-81.612801000000005</v>
      </c>
      <c r="D123" s="111" t="e">
        <f>VLOOKUP(B123, 'Sonata Net IO &amp; CMO MV % of NAV'!$A:$B, 2, 0)</f>
        <v>#N/A</v>
      </c>
    </row>
    <row r="124" spans="2:4" x14ac:dyDescent="0.25">
      <c r="B124" s="106">
        <f>IF('Cello Net IO &amp; CMO MV % of NAV '!A37=0, "NA", 'Cello Net IO &amp; CMO MV % of NAV '!A37)</f>
        <v>40759</v>
      </c>
      <c r="C124" s="102">
        <f>VLOOKUP(B124, 'IOS OAS &amp; Universe Refi'!$L:$N, 3, 0)</f>
        <v>-30.2742</v>
      </c>
      <c r="D124" s="111" t="e">
        <f>VLOOKUP(B124, 'Sonata Net IO &amp; CMO MV % of NAV'!$A:$B, 2, 0)</f>
        <v>#N/A</v>
      </c>
    </row>
    <row r="125" spans="2:4" x14ac:dyDescent="0.25">
      <c r="B125" s="106">
        <f>IF('Cello Net IO &amp; CMO MV % of NAV '!A38=0, "NA", 'Cello Net IO &amp; CMO MV % of NAV '!A38)</f>
        <v>40760</v>
      </c>
      <c r="C125" s="102">
        <f>VLOOKUP(B125, 'IOS OAS &amp; Universe Refi'!$L:$N, 3, 0)</f>
        <v>-60.526198999999998</v>
      </c>
      <c r="D125" s="111" t="e">
        <f>VLOOKUP(B125, 'Sonata Net IO &amp; CMO MV % of NAV'!$A:$B, 2, 0)</f>
        <v>#N/A</v>
      </c>
    </row>
    <row r="126" spans="2:4" x14ac:dyDescent="0.25">
      <c r="B126" s="106">
        <f>IF('Cello Net IO &amp; CMO MV % of NAV '!A39=0, "NA", 'Cello Net IO &amp; CMO MV % of NAV '!A39)</f>
        <v>40763</v>
      </c>
      <c r="C126" s="102">
        <f>VLOOKUP(B126, 'IOS OAS &amp; Universe Refi'!$L:$N, 3, 0)</f>
        <v>-32.468497999999997</v>
      </c>
      <c r="D126" s="111" t="e">
        <f>VLOOKUP(B126, 'Sonata Net IO &amp; CMO MV % of NAV'!$A:$B, 2, 0)</f>
        <v>#N/A</v>
      </c>
    </row>
    <row r="127" spans="2:4" x14ac:dyDescent="0.25">
      <c r="B127" s="106">
        <f>IF('Cello Net IO &amp; CMO MV % of NAV '!A40=0, "NA", 'Cello Net IO &amp; CMO MV % of NAV '!A40)</f>
        <v>40764</v>
      </c>
      <c r="C127" s="102">
        <f>VLOOKUP(B127, 'IOS OAS &amp; Universe Refi'!$L:$N, 3, 0)</f>
        <v>67.997703999999999</v>
      </c>
      <c r="D127" s="111" t="e">
        <f>VLOOKUP(B127, 'Sonata Net IO &amp; CMO MV % of NAV'!$A:$B, 2, 0)</f>
        <v>#N/A</v>
      </c>
    </row>
    <row r="128" spans="2:4" x14ac:dyDescent="0.25">
      <c r="B128" s="106">
        <f>IF('Cello Net IO &amp; CMO MV % of NAV '!A41=0, "NA", 'Cello Net IO &amp; CMO MV % of NAV '!A41)</f>
        <v>40765</v>
      </c>
      <c r="C128" s="102">
        <f>VLOOKUP(B128, 'IOS OAS &amp; Universe Refi'!$L:$N, 3, 0)</f>
        <v>212.84480300000001</v>
      </c>
      <c r="D128" s="111" t="e">
        <f>VLOOKUP(B128, 'Sonata Net IO &amp; CMO MV % of NAV'!$A:$B, 2, 0)</f>
        <v>#N/A</v>
      </c>
    </row>
    <row r="129" spans="2:4" x14ac:dyDescent="0.25">
      <c r="B129" s="106">
        <f>IF('Cello Net IO &amp; CMO MV % of NAV '!A42=0, "NA", 'Cello Net IO &amp; CMO MV % of NAV '!A42)</f>
        <v>40766</v>
      </c>
      <c r="C129" s="102">
        <f>VLOOKUP(B129, 'IOS OAS &amp; Universe Refi'!$L:$N, 3, 0)</f>
        <v>150.24899300000001</v>
      </c>
      <c r="D129" s="111" t="e">
        <f>VLOOKUP(B129, 'Sonata Net IO &amp; CMO MV % of NAV'!$A:$B, 2, 0)</f>
        <v>#N/A</v>
      </c>
    </row>
    <row r="130" spans="2:4" x14ac:dyDescent="0.25">
      <c r="B130" s="106">
        <f>IF('Cello Net IO &amp; CMO MV % of NAV '!A43=0, "NA", 'Cello Net IO &amp; CMO MV % of NAV '!A43)</f>
        <v>40767</v>
      </c>
      <c r="C130" s="102">
        <f>VLOOKUP(B130, 'IOS OAS &amp; Universe Refi'!$L:$N, 3, 0)</f>
        <v>185.57150300000001</v>
      </c>
      <c r="D130" s="111" t="e">
        <f>VLOOKUP(B130, 'Sonata Net IO &amp; CMO MV % of NAV'!$A:$B, 2, 0)</f>
        <v>#N/A</v>
      </c>
    </row>
    <row r="131" spans="2:4" x14ac:dyDescent="0.25">
      <c r="B131" s="106">
        <f>IF('Cello Net IO &amp; CMO MV % of NAV '!A44=0, "NA", 'Cello Net IO &amp; CMO MV % of NAV '!A44)</f>
        <v>40770</v>
      </c>
      <c r="C131" s="102">
        <f>VLOOKUP(B131, 'IOS OAS &amp; Universe Refi'!$L:$N, 3, 0)</f>
        <v>165.89149499999999</v>
      </c>
      <c r="D131" s="111" t="e">
        <f>VLOOKUP(B131, 'Sonata Net IO &amp; CMO MV % of NAV'!$A:$B, 2, 0)</f>
        <v>#N/A</v>
      </c>
    </row>
    <row r="132" spans="2:4" x14ac:dyDescent="0.25">
      <c r="B132" s="106">
        <f>IF('Cello Net IO &amp; CMO MV % of NAV '!A45=0, "NA", 'Cello Net IO &amp; CMO MV % of NAV '!A45)</f>
        <v>40771</v>
      </c>
      <c r="C132" s="102">
        <f>VLOOKUP(B132, 'IOS OAS &amp; Universe Refi'!$L:$N, 3, 0)</f>
        <v>170.404999</v>
      </c>
      <c r="D132" s="111" t="e">
        <f>VLOOKUP(B132, 'Sonata Net IO &amp; CMO MV % of NAV'!$A:$B, 2, 0)</f>
        <v>#N/A</v>
      </c>
    </row>
    <row r="133" spans="2:4" x14ac:dyDescent="0.25">
      <c r="B133" s="106">
        <f>IF('Cello Net IO &amp; CMO MV % of NAV '!A46=0, "NA", 'Cello Net IO &amp; CMO MV % of NAV '!A46)</f>
        <v>40772</v>
      </c>
      <c r="C133" s="102">
        <f>VLOOKUP(B133, 'IOS OAS &amp; Universe Refi'!$L:$N, 3, 0)</f>
        <v>181.5625</v>
      </c>
      <c r="D133" s="111" t="e">
        <f>VLOOKUP(B133, 'Sonata Net IO &amp; CMO MV % of NAV'!$A:$B, 2, 0)</f>
        <v>#N/A</v>
      </c>
    </row>
    <row r="134" spans="2:4" x14ac:dyDescent="0.25">
      <c r="B134" s="106">
        <f>IF('Cello Net IO &amp; CMO MV % of NAV '!A47=0, "NA", 'Cello Net IO &amp; CMO MV % of NAV '!A47)</f>
        <v>40773</v>
      </c>
      <c r="C134" s="102">
        <f>VLOOKUP(B134, 'IOS OAS &amp; Universe Refi'!$L:$N, 3, 0)</f>
        <v>201.32539399999999</v>
      </c>
      <c r="D134" s="111" t="e">
        <f>VLOOKUP(B134, 'Sonata Net IO &amp; CMO MV % of NAV'!$A:$B, 2, 0)</f>
        <v>#N/A</v>
      </c>
    </row>
    <row r="135" spans="2:4" x14ac:dyDescent="0.25">
      <c r="B135" s="106">
        <f>IF('Cello Net IO &amp; CMO MV % of NAV '!A48=0, "NA", 'Cello Net IO &amp; CMO MV % of NAV '!A48)</f>
        <v>40774</v>
      </c>
      <c r="C135" s="102">
        <f>VLOOKUP(B135, 'IOS OAS &amp; Universe Refi'!$L:$N, 3, 0)</f>
        <v>204.99620100000001</v>
      </c>
      <c r="D135" s="111" t="e">
        <f>VLOOKUP(B135, 'Sonata Net IO &amp; CMO MV % of NAV'!$A:$B, 2, 0)</f>
        <v>#N/A</v>
      </c>
    </row>
    <row r="136" spans="2:4" x14ac:dyDescent="0.25">
      <c r="B136" s="106">
        <f>IF('Cello Net IO &amp; CMO MV % of NAV '!A49=0, "NA", 'Cello Net IO &amp; CMO MV % of NAV '!A49)</f>
        <v>40777</v>
      </c>
      <c r="C136" s="102">
        <f>VLOOKUP(B136, 'IOS OAS &amp; Universe Refi'!$L:$N, 3, 0)</f>
        <v>218.77720600000001</v>
      </c>
      <c r="D136" s="111" t="e">
        <f>VLOOKUP(B136, 'Sonata Net IO &amp; CMO MV % of NAV'!$A:$B, 2, 0)</f>
        <v>#N/A</v>
      </c>
    </row>
    <row r="137" spans="2:4" x14ac:dyDescent="0.25">
      <c r="B137" s="106">
        <f>IF('Cello Net IO &amp; CMO MV % of NAV '!A50=0, "NA", 'Cello Net IO &amp; CMO MV % of NAV '!A50)</f>
        <v>40778</v>
      </c>
      <c r="C137" s="102">
        <f>VLOOKUP(B137, 'IOS OAS &amp; Universe Refi'!$L:$N, 3, 0)</f>
        <v>207.47309899999999</v>
      </c>
      <c r="D137" s="111" t="e">
        <f>VLOOKUP(B137, 'Sonata Net IO &amp; CMO MV % of NAV'!$A:$B, 2, 0)</f>
        <v>#N/A</v>
      </c>
    </row>
    <row r="138" spans="2:4" x14ac:dyDescent="0.25">
      <c r="B138" s="106">
        <f>IF('Cello Net IO &amp; CMO MV % of NAV '!A51=0, "NA", 'Cello Net IO &amp; CMO MV % of NAV '!A51)</f>
        <v>40779</v>
      </c>
      <c r="C138" s="102">
        <f>VLOOKUP(B138, 'IOS OAS &amp; Universe Refi'!$L:$N, 3, 0)</f>
        <v>165.69160500000001</v>
      </c>
      <c r="D138" s="111" t="e">
        <f>VLOOKUP(B138, 'Sonata Net IO &amp; CMO MV % of NAV'!$A:$B, 2, 0)</f>
        <v>#N/A</v>
      </c>
    </row>
    <row r="139" spans="2:4" x14ac:dyDescent="0.25">
      <c r="B139" s="106">
        <f>IF('Cello Net IO &amp; CMO MV % of NAV '!A52=0, "NA", 'Cello Net IO &amp; CMO MV % of NAV '!A52)</f>
        <v>40780</v>
      </c>
      <c r="C139" s="102">
        <f>VLOOKUP(B139, 'IOS OAS &amp; Universe Refi'!$L:$N, 3, 0)</f>
        <v>226.270004</v>
      </c>
      <c r="D139" s="111" t="e">
        <f>VLOOKUP(B139, 'Sonata Net IO &amp; CMO MV % of NAV'!$A:$B, 2, 0)</f>
        <v>#N/A</v>
      </c>
    </row>
    <row r="140" spans="2:4" x14ac:dyDescent="0.25">
      <c r="B140" s="106">
        <f>IF('Cello Net IO &amp; CMO MV % of NAV '!A53=0, "NA", 'Cello Net IO &amp; CMO MV % of NAV '!A53)</f>
        <v>40781</v>
      </c>
      <c r="C140" s="102">
        <f>VLOOKUP(B140, 'IOS OAS &amp; Universe Refi'!$L:$N, 3, 0)</f>
        <v>208.36329699999999</v>
      </c>
      <c r="D140" s="111" t="e">
        <f>VLOOKUP(B140, 'Sonata Net IO &amp; CMO MV % of NAV'!$A:$B, 2, 0)</f>
        <v>#N/A</v>
      </c>
    </row>
    <row r="141" spans="2:4" x14ac:dyDescent="0.25">
      <c r="B141" s="106">
        <f>IF('Cello Net IO &amp; CMO MV % of NAV '!A54=0, "NA", 'Cello Net IO &amp; CMO MV % of NAV '!A54)</f>
        <v>40784</v>
      </c>
      <c r="C141" s="102">
        <f>VLOOKUP(B141, 'IOS OAS &amp; Universe Refi'!$L:$N, 3, 0)</f>
        <v>160.53990200000001</v>
      </c>
      <c r="D141" s="111" t="e">
        <f>VLOOKUP(B141, 'Sonata Net IO &amp; CMO MV % of NAV'!$A:$B, 2, 0)</f>
        <v>#N/A</v>
      </c>
    </row>
    <row r="142" spans="2:4" x14ac:dyDescent="0.25">
      <c r="B142" s="106">
        <f>IF('Cello Net IO &amp; CMO MV % of NAV '!A55=0, "NA", 'Cello Net IO &amp; CMO MV % of NAV '!A55)</f>
        <v>40785</v>
      </c>
      <c r="C142" s="102">
        <f>VLOOKUP(B142, 'IOS OAS &amp; Universe Refi'!$L:$N, 3, 0)</f>
        <v>179.919006</v>
      </c>
      <c r="D142" s="111" t="e">
        <f>VLOOKUP(B142, 'Sonata Net IO &amp; CMO MV % of NAV'!$A:$B, 2, 0)</f>
        <v>#N/A</v>
      </c>
    </row>
    <row r="143" spans="2:4" x14ac:dyDescent="0.25">
      <c r="B143" s="106">
        <f>IF('Cello Net IO &amp; CMO MV % of NAV '!A56=0, "NA", 'Cello Net IO &amp; CMO MV % of NAV '!A56)</f>
        <v>40786</v>
      </c>
      <c r="C143" s="102">
        <f>VLOOKUP(B143, 'IOS OAS &amp; Universe Refi'!$L:$N, 3, 0)</f>
        <v>141.329803</v>
      </c>
      <c r="D143" s="111" t="e">
        <f>VLOOKUP(B143, 'Sonata Net IO &amp; CMO MV % of NAV'!$A:$B, 2, 0)</f>
        <v>#N/A</v>
      </c>
    </row>
    <row r="144" spans="2:4" x14ac:dyDescent="0.25">
      <c r="B144" s="106">
        <f>IF('Cello Net IO &amp; CMO MV % of NAV '!A57=0, "NA", 'Cello Net IO &amp; CMO MV % of NAV '!A57)</f>
        <v>40787</v>
      </c>
      <c r="C144" s="102">
        <f>VLOOKUP(B144, 'IOS OAS &amp; Universe Refi'!$L:$N, 3, 0)</f>
        <v>166.545502</v>
      </c>
      <c r="D144" s="111" t="e">
        <f>VLOOKUP(B144, 'Sonata Net IO &amp; CMO MV % of NAV'!$A:$B, 2, 0)</f>
        <v>#N/A</v>
      </c>
    </row>
    <row r="145" spans="2:4" x14ac:dyDescent="0.25">
      <c r="B145" s="106">
        <f>IF('Cello Net IO &amp; CMO MV % of NAV '!A58=0, "NA", 'Cello Net IO &amp; CMO MV % of NAV '!A58)</f>
        <v>40788</v>
      </c>
      <c r="C145" s="102">
        <f>VLOOKUP(B145, 'IOS OAS &amp; Universe Refi'!$L:$N, 3, 0)</f>
        <v>196.21000699999999</v>
      </c>
      <c r="D145" s="111" t="e">
        <f>VLOOKUP(B145, 'Sonata Net IO &amp; CMO MV % of NAV'!$A:$B, 2, 0)</f>
        <v>#N/A</v>
      </c>
    </row>
    <row r="146" spans="2:4" x14ac:dyDescent="0.25">
      <c r="B146" s="106">
        <f>IF('Cello Net IO &amp; CMO MV % of NAV '!A59=0, "NA", 'Cello Net IO &amp; CMO MV % of NAV '!A59)</f>
        <v>40792</v>
      </c>
      <c r="C146" s="102">
        <f>VLOOKUP(B146, 'IOS OAS &amp; Universe Refi'!$L:$N, 3, 0)</f>
        <v>219.12429800000001</v>
      </c>
      <c r="D146" s="111" t="e">
        <f>VLOOKUP(B146, 'Sonata Net IO &amp; CMO MV % of NAV'!$A:$B, 2, 0)</f>
        <v>#N/A</v>
      </c>
    </row>
    <row r="147" spans="2:4" x14ac:dyDescent="0.25">
      <c r="B147" s="106">
        <f>IF('Cello Net IO &amp; CMO MV % of NAV '!A60=0, "NA", 'Cello Net IO &amp; CMO MV % of NAV '!A60)</f>
        <v>40793</v>
      </c>
      <c r="C147" s="102">
        <f>VLOOKUP(B147, 'IOS OAS &amp; Universe Refi'!$L:$N, 3, 0)</f>
        <v>187.603195</v>
      </c>
      <c r="D147" s="111" t="e">
        <f>VLOOKUP(B147, 'Sonata Net IO &amp; CMO MV % of NAV'!$A:$B, 2, 0)</f>
        <v>#N/A</v>
      </c>
    </row>
    <row r="148" spans="2:4" x14ac:dyDescent="0.25">
      <c r="B148" s="106">
        <f>IF('Cello Net IO &amp; CMO MV % of NAV '!A61=0, "NA", 'Cello Net IO &amp; CMO MV % of NAV '!A61)</f>
        <v>40794</v>
      </c>
      <c r="C148" s="102">
        <f>VLOOKUP(B148, 'IOS OAS &amp; Universe Refi'!$L:$N, 3, 0)</f>
        <v>222.77979999999999</v>
      </c>
      <c r="D148" s="111" t="e">
        <f>VLOOKUP(B148, 'Sonata Net IO &amp; CMO MV % of NAV'!$A:$B, 2, 0)</f>
        <v>#N/A</v>
      </c>
    </row>
    <row r="149" spans="2:4" x14ac:dyDescent="0.25">
      <c r="B149" s="106">
        <f>IF('Cello Net IO &amp; CMO MV % of NAV '!A62=0, "NA", 'Cello Net IO &amp; CMO MV % of NAV '!A62)</f>
        <v>40795</v>
      </c>
      <c r="C149" s="102">
        <f>VLOOKUP(B149, 'IOS OAS &amp; Universe Refi'!$L:$N, 3, 0)</f>
        <v>198.651398</v>
      </c>
      <c r="D149" s="111" t="e">
        <f>VLOOKUP(B149, 'Sonata Net IO &amp; CMO MV % of NAV'!$A:$B, 2, 0)</f>
        <v>#N/A</v>
      </c>
    </row>
    <row r="150" spans="2:4" x14ac:dyDescent="0.25">
      <c r="B150" s="106">
        <f>IF('Cello Net IO &amp; CMO MV % of NAV '!A63=0, "NA", 'Cello Net IO &amp; CMO MV % of NAV '!A63)</f>
        <v>40798</v>
      </c>
      <c r="C150" s="102">
        <f>VLOOKUP(B150, 'IOS OAS &amp; Universe Refi'!$L:$N, 3, 0)</f>
        <v>163.085297</v>
      </c>
      <c r="D150" s="111" t="e">
        <f>VLOOKUP(B150, 'Sonata Net IO &amp; CMO MV % of NAV'!$A:$B, 2, 0)</f>
        <v>#N/A</v>
      </c>
    </row>
    <row r="151" spans="2:4" x14ac:dyDescent="0.25">
      <c r="B151" s="106">
        <f>IF('Cello Net IO &amp; CMO MV % of NAV '!A64=0, "NA", 'Cello Net IO &amp; CMO MV % of NAV '!A64)</f>
        <v>40799</v>
      </c>
      <c r="C151" s="102">
        <f>VLOOKUP(B151, 'IOS OAS &amp; Universe Refi'!$L:$N, 3, 0)</f>
        <v>171.527603</v>
      </c>
      <c r="D151" s="111" t="e">
        <f>VLOOKUP(B151, 'Sonata Net IO &amp; CMO MV % of NAV'!$A:$B, 2, 0)</f>
        <v>#N/A</v>
      </c>
    </row>
    <row r="152" spans="2:4" x14ac:dyDescent="0.25">
      <c r="B152" s="106">
        <f>IF('Cello Net IO &amp; CMO MV % of NAV '!A65=0, "NA", 'Cello Net IO &amp; CMO MV % of NAV '!A65)</f>
        <v>40800</v>
      </c>
      <c r="C152" s="102">
        <f>VLOOKUP(B152, 'IOS OAS &amp; Universe Refi'!$L:$N, 3, 0)</f>
        <v>182.26840200000001</v>
      </c>
      <c r="D152" s="111" t="e">
        <f>VLOOKUP(B152, 'Sonata Net IO &amp; CMO MV % of NAV'!$A:$B, 2, 0)</f>
        <v>#N/A</v>
      </c>
    </row>
    <row r="153" spans="2:4" x14ac:dyDescent="0.25">
      <c r="B153" s="106">
        <f>IF('Cello Net IO &amp; CMO MV % of NAV '!A66=0, "NA", 'Cello Net IO &amp; CMO MV % of NAV '!A66)</f>
        <v>40801</v>
      </c>
      <c r="C153" s="102">
        <f>VLOOKUP(B153, 'IOS OAS &amp; Universe Refi'!$L:$N, 3, 0)</f>
        <v>162.280304</v>
      </c>
      <c r="D153" s="111" t="e">
        <f>VLOOKUP(B153, 'Sonata Net IO &amp; CMO MV % of NAV'!$A:$B, 2, 0)</f>
        <v>#N/A</v>
      </c>
    </row>
    <row r="154" spans="2:4" x14ac:dyDescent="0.25">
      <c r="B154" s="106">
        <f>IF('Cello Net IO &amp; CMO MV % of NAV '!A67=0, "NA", 'Cello Net IO &amp; CMO MV % of NAV '!A67)</f>
        <v>40802</v>
      </c>
      <c r="C154" s="102">
        <f>VLOOKUP(B154, 'IOS OAS &amp; Universe Refi'!$L:$N, 3, 0)</f>
        <v>146.23460399999999</v>
      </c>
      <c r="D154" s="111" t="e">
        <f>VLOOKUP(B154, 'Sonata Net IO &amp; CMO MV % of NAV'!$A:$B, 2, 0)</f>
        <v>#N/A</v>
      </c>
    </row>
    <row r="155" spans="2:4" x14ac:dyDescent="0.25">
      <c r="B155" s="106">
        <f>IF('Cello Net IO &amp; CMO MV % of NAV '!A68=0, "NA", 'Cello Net IO &amp; CMO MV % of NAV '!A68)</f>
        <v>40805</v>
      </c>
      <c r="C155" s="102">
        <f>VLOOKUP(B155, 'IOS OAS &amp; Universe Refi'!$L:$N, 3, 0)</f>
        <v>209.977203</v>
      </c>
      <c r="D155" s="111" t="e">
        <f>VLOOKUP(B155, 'Sonata Net IO &amp; CMO MV % of NAV'!$A:$B, 2, 0)</f>
        <v>#N/A</v>
      </c>
    </row>
    <row r="156" spans="2:4" x14ac:dyDescent="0.25">
      <c r="B156" s="106">
        <f>IF('Cello Net IO &amp; CMO MV % of NAV '!A69=0, "NA", 'Cello Net IO &amp; CMO MV % of NAV '!A69)</f>
        <v>40806</v>
      </c>
      <c r="C156" s="102">
        <f>VLOOKUP(B156, 'IOS OAS &amp; Universe Refi'!$L:$N, 3, 0)</f>
        <v>217.34440599999999</v>
      </c>
      <c r="D156" s="111" t="e">
        <f>VLOOKUP(B156, 'Sonata Net IO &amp; CMO MV % of NAV'!$A:$B, 2, 0)</f>
        <v>#N/A</v>
      </c>
    </row>
    <row r="157" spans="2:4" x14ac:dyDescent="0.25">
      <c r="B157" s="106">
        <f>IF('Cello Net IO &amp; CMO MV % of NAV '!A70=0, "NA", 'Cello Net IO &amp; CMO MV % of NAV '!A70)</f>
        <v>40807</v>
      </c>
      <c r="C157" s="102">
        <f>VLOOKUP(B157, 'IOS OAS &amp; Universe Refi'!$L:$N, 3, 0)</f>
        <v>318.66861</v>
      </c>
      <c r="D157" s="111" t="e">
        <f>VLOOKUP(B157, 'Sonata Net IO &amp; CMO MV % of NAV'!$A:$B, 2, 0)</f>
        <v>#N/A</v>
      </c>
    </row>
    <row r="158" spans="2:4" x14ac:dyDescent="0.25">
      <c r="B158" s="106">
        <f>IF('Cello Net IO &amp; CMO MV % of NAV '!A71=0, "NA", 'Cello Net IO &amp; CMO MV % of NAV '!A71)</f>
        <v>40808</v>
      </c>
      <c r="C158" s="102">
        <f>VLOOKUP(B158, 'IOS OAS &amp; Universe Refi'!$L:$N, 3, 0)</f>
        <v>506.69229100000001</v>
      </c>
      <c r="D158" s="111" t="e">
        <f>VLOOKUP(B158, 'Sonata Net IO &amp; CMO MV % of NAV'!$A:$B, 2, 0)</f>
        <v>#N/A</v>
      </c>
    </row>
    <row r="159" spans="2:4" x14ac:dyDescent="0.25">
      <c r="B159" s="106">
        <f>IF('Cello Net IO &amp; CMO MV % of NAV '!A72=0, "NA", 'Cello Net IO &amp; CMO MV % of NAV '!A72)</f>
        <v>40809</v>
      </c>
      <c r="C159" s="102">
        <f>VLOOKUP(B159, 'IOS OAS &amp; Universe Refi'!$L:$N, 3, 0)</f>
        <v>402.06860399999999</v>
      </c>
      <c r="D159" s="111" t="e">
        <f>VLOOKUP(B159, 'Sonata Net IO &amp; CMO MV % of NAV'!$A:$B, 2, 0)</f>
        <v>#N/A</v>
      </c>
    </row>
    <row r="160" spans="2:4" x14ac:dyDescent="0.25">
      <c r="B160" s="106">
        <f>IF('Cello Net IO &amp; CMO MV % of NAV '!A73=0, "NA", 'Cello Net IO &amp; CMO MV % of NAV '!A73)</f>
        <v>40812</v>
      </c>
      <c r="C160" s="102">
        <f>VLOOKUP(B160, 'IOS OAS &amp; Universe Refi'!$L:$N, 3, 0)</f>
        <v>411.81408699999997</v>
      </c>
      <c r="D160" s="111" t="e">
        <f>VLOOKUP(B160, 'Sonata Net IO &amp; CMO MV % of NAV'!$A:$B, 2, 0)</f>
        <v>#N/A</v>
      </c>
    </row>
    <row r="161" spans="2:4" x14ac:dyDescent="0.25">
      <c r="B161" s="106">
        <f>IF('Cello Net IO &amp; CMO MV % of NAV '!A74=0, "NA", 'Cello Net IO &amp; CMO MV % of NAV '!A74)</f>
        <v>40813</v>
      </c>
      <c r="C161" s="102">
        <f>VLOOKUP(B161, 'IOS OAS &amp; Universe Refi'!$L:$N, 3, 0)</f>
        <v>362.45700099999999</v>
      </c>
      <c r="D161" s="111" t="e">
        <f>VLOOKUP(B161, 'Sonata Net IO &amp; CMO MV % of NAV'!$A:$B, 2, 0)</f>
        <v>#N/A</v>
      </c>
    </row>
    <row r="162" spans="2:4" x14ac:dyDescent="0.25">
      <c r="B162" s="106">
        <f>IF('Cello Net IO &amp; CMO MV % of NAV '!A75=0, "NA", 'Cello Net IO &amp; CMO MV % of NAV '!A75)</f>
        <v>40814</v>
      </c>
      <c r="C162" s="102">
        <f>VLOOKUP(B162, 'IOS OAS &amp; Universe Refi'!$L:$N, 3, 0)</f>
        <v>337.88320900000002</v>
      </c>
      <c r="D162" s="111" t="e">
        <f>VLOOKUP(B162, 'Sonata Net IO &amp; CMO MV % of NAV'!$A:$B, 2, 0)</f>
        <v>#N/A</v>
      </c>
    </row>
    <row r="163" spans="2:4" x14ac:dyDescent="0.25">
      <c r="B163" s="106">
        <f>IF('Cello Net IO &amp; CMO MV % of NAV '!A76=0, "NA", 'Cello Net IO &amp; CMO MV % of NAV '!A76)</f>
        <v>40815</v>
      </c>
      <c r="C163" s="102">
        <f>VLOOKUP(B163, 'IOS OAS &amp; Universe Refi'!$L:$N, 3, 0)</f>
        <v>387.40838600000001</v>
      </c>
      <c r="D163" s="111" t="e">
        <f>VLOOKUP(B163, 'Sonata Net IO &amp; CMO MV % of NAV'!$A:$B, 2, 0)</f>
        <v>#N/A</v>
      </c>
    </row>
    <row r="164" spans="2:4" x14ac:dyDescent="0.25">
      <c r="B164" s="106">
        <f>IF('Cello Net IO &amp; CMO MV % of NAV '!A77=0, "NA", 'Cello Net IO &amp; CMO MV % of NAV '!A77)</f>
        <v>40816</v>
      </c>
      <c r="C164" s="102">
        <f>VLOOKUP(B164, 'IOS OAS &amp; Universe Refi'!$L:$N, 3, 0)</f>
        <v>402.68069500000001</v>
      </c>
      <c r="D164" s="111" t="e">
        <f>VLOOKUP(B164, 'Sonata Net IO &amp; CMO MV % of NAV'!$A:$B, 2, 0)</f>
        <v>#N/A</v>
      </c>
    </row>
    <row r="165" spans="2:4" x14ac:dyDescent="0.25">
      <c r="B165" s="106">
        <f>IF('Cello Net IO &amp; CMO MV % of NAV '!A78=0, "NA", 'Cello Net IO &amp; CMO MV % of NAV '!A78)</f>
        <v>40819</v>
      </c>
      <c r="C165" s="102">
        <f>VLOOKUP(B165, 'IOS OAS &amp; Universe Refi'!$L:$N, 3, 0)</f>
        <v>452.123108</v>
      </c>
      <c r="D165" s="111" t="e">
        <f>VLOOKUP(B165, 'Sonata Net IO &amp; CMO MV % of NAV'!$A:$B, 2, 0)</f>
        <v>#N/A</v>
      </c>
    </row>
    <row r="166" spans="2:4" x14ac:dyDescent="0.25">
      <c r="B166" s="106">
        <f>IF('Cello Net IO &amp; CMO MV % of NAV '!A79=0, "NA", 'Cello Net IO &amp; CMO MV % of NAV '!A79)</f>
        <v>40820</v>
      </c>
      <c r="C166" s="102">
        <f>VLOOKUP(B166, 'IOS OAS &amp; Universe Refi'!$L:$N, 3, 0)</f>
        <v>390.32308999999998</v>
      </c>
      <c r="D166" s="111" t="e">
        <f>VLOOKUP(B166, 'Sonata Net IO &amp; CMO MV % of NAV'!$A:$B, 2, 0)</f>
        <v>#N/A</v>
      </c>
    </row>
    <row r="167" spans="2:4" x14ac:dyDescent="0.25">
      <c r="B167" s="106">
        <f>IF('Cello Net IO &amp; CMO MV % of NAV '!A80=0, "NA", 'Cello Net IO &amp; CMO MV % of NAV '!A80)</f>
        <v>40821</v>
      </c>
      <c r="C167" s="102">
        <f>VLOOKUP(B167, 'IOS OAS &amp; Universe Refi'!$L:$N, 3, 0)</f>
        <v>346.89920000000001</v>
      </c>
      <c r="D167" s="111" t="e">
        <f>VLOOKUP(B167, 'Sonata Net IO &amp; CMO MV % of NAV'!$A:$B, 2, 0)</f>
        <v>#N/A</v>
      </c>
    </row>
    <row r="168" spans="2:4" x14ac:dyDescent="0.25">
      <c r="B168" s="106">
        <f>IF('Cello Net IO &amp; CMO MV % of NAV '!A81=0, "NA", 'Cello Net IO &amp; CMO MV % of NAV '!A81)</f>
        <v>40822</v>
      </c>
      <c r="C168" s="102">
        <f>VLOOKUP(B168, 'IOS OAS &amp; Universe Refi'!$L:$N, 3, 0)</f>
        <v>341.91738900000001</v>
      </c>
      <c r="D168" s="111" t="e">
        <f>VLOOKUP(B168, 'Sonata Net IO &amp; CMO MV % of NAV'!$A:$B, 2, 0)</f>
        <v>#N/A</v>
      </c>
    </row>
    <row r="169" spans="2:4" x14ac:dyDescent="0.25">
      <c r="B169" s="106">
        <f>IF('Cello Net IO &amp; CMO MV % of NAV '!A82=0, "NA", 'Cello Net IO &amp; CMO MV % of NAV '!A82)</f>
        <v>40823</v>
      </c>
      <c r="C169" s="102">
        <f>VLOOKUP(B169, 'IOS OAS &amp; Universe Refi'!$L:$N, 3, 0)</f>
        <v>571.11279300000001</v>
      </c>
      <c r="D169" s="111" t="e">
        <f>VLOOKUP(B169, 'Sonata Net IO &amp; CMO MV % of NAV'!$A:$B, 2, 0)</f>
        <v>#N/A</v>
      </c>
    </row>
    <row r="170" spans="2:4" x14ac:dyDescent="0.25">
      <c r="B170" s="106">
        <f>IF('Cello Net IO &amp; CMO MV % of NAV '!A83=0, "NA", 'Cello Net IO &amp; CMO MV % of NAV '!A83)</f>
        <v>40827</v>
      </c>
      <c r="C170" s="102">
        <f>VLOOKUP(B170, 'IOS OAS &amp; Universe Refi'!$L:$N, 3, 0)</f>
        <v>558.91272000000004</v>
      </c>
      <c r="D170" s="111" t="e">
        <f>VLOOKUP(B170, 'Sonata Net IO &amp; CMO MV % of NAV'!$A:$B, 2, 0)</f>
        <v>#N/A</v>
      </c>
    </row>
    <row r="171" spans="2:4" x14ac:dyDescent="0.25">
      <c r="B171" s="106">
        <f>IF('Cello Net IO &amp; CMO MV % of NAV '!A84=0, "NA", 'Cello Net IO &amp; CMO MV % of NAV '!A84)</f>
        <v>40828</v>
      </c>
      <c r="C171" s="102">
        <f>VLOOKUP(B171, 'IOS OAS &amp; Universe Refi'!$L:$N, 3, 0)</f>
        <v>498.21618699999999</v>
      </c>
      <c r="D171" s="111" t="e">
        <f>VLOOKUP(B171, 'Sonata Net IO &amp; CMO MV % of NAV'!$A:$B, 2, 0)</f>
        <v>#N/A</v>
      </c>
    </row>
    <row r="172" spans="2:4" x14ac:dyDescent="0.25">
      <c r="B172" s="106">
        <f>IF('Cello Net IO &amp; CMO MV % of NAV '!A85=0, "NA", 'Cello Net IO &amp; CMO MV % of NAV '!A85)</f>
        <v>40829</v>
      </c>
      <c r="C172" s="102">
        <f>VLOOKUP(B172, 'IOS OAS &amp; Universe Refi'!$L:$N, 3, 0)</f>
        <v>595.66577099999995</v>
      </c>
      <c r="D172" s="111" t="e">
        <f>VLOOKUP(B172, 'Sonata Net IO &amp; CMO MV % of NAV'!$A:$B, 2, 0)</f>
        <v>#N/A</v>
      </c>
    </row>
    <row r="173" spans="2:4" x14ac:dyDescent="0.25">
      <c r="B173" s="106">
        <f>IF('Cello Net IO &amp; CMO MV % of NAV '!A86=0, "NA", 'Cello Net IO &amp; CMO MV % of NAV '!A86)</f>
        <v>40830</v>
      </c>
      <c r="C173" s="102">
        <f>VLOOKUP(B173, 'IOS OAS &amp; Universe Refi'!$L:$N, 3, 0)</f>
        <v>554.31030299999998</v>
      </c>
      <c r="D173" s="111" t="e">
        <f>VLOOKUP(B173, 'Sonata Net IO &amp; CMO MV % of NAV'!$A:$B, 2, 0)</f>
        <v>#N/A</v>
      </c>
    </row>
    <row r="174" spans="2:4" x14ac:dyDescent="0.25">
      <c r="B174" s="106">
        <f>IF('Cello Net IO &amp; CMO MV % of NAV '!A87=0, "NA", 'Cello Net IO &amp; CMO MV % of NAV '!A87)</f>
        <v>40833</v>
      </c>
      <c r="C174" s="102">
        <f>VLOOKUP(B174, 'IOS OAS &amp; Universe Refi'!$L:$N, 3, 0)</f>
        <v>583.54742399999998</v>
      </c>
      <c r="D174" s="111" t="e">
        <f>VLOOKUP(B174, 'Sonata Net IO &amp; CMO MV % of NAV'!$A:$B, 2, 0)</f>
        <v>#N/A</v>
      </c>
    </row>
    <row r="175" spans="2:4" x14ac:dyDescent="0.25">
      <c r="B175" s="106">
        <f>IF('Cello Net IO &amp; CMO MV % of NAV '!A88=0, "NA", 'Cello Net IO &amp; CMO MV % of NAV '!A88)</f>
        <v>40834</v>
      </c>
      <c r="C175" s="102">
        <f>VLOOKUP(B175, 'IOS OAS &amp; Universe Refi'!$L:$N, 3, 0)</f>
        <v>592.65258800000004</v>
      </c>
      <c r="D175" s="111" t="e">
        <f>VLOOKUP(B175, 'Sonata Net IO &amp; CMO MV % of NAV'!$A:$B, 2, 0)</f>
        <v>#N/A</v>
      </c>
    </row>
    <row r="176" spans="2:4" x14ac:dyDescent="0.25">
      <c r="B176" s="106">
        <f>IF('Cello Net IO &amp; CMO MV % of NAV '!A89=0, "NA", 'Cello Net IO &amp; CMO MV % of NAV '!A89)</f>
        <v>40835</v>
      </c>
      <c r="C176" s="102">
        <f>VLOOKUP(B176, 'IOS OAS &amp; Universe Refi'!$L:$N, 3, 0)</f>
        <v>571.28790300000003</v>
      </c>
      <c r="D176" s="111" t="e">
        <f>VLOOKUP(B176, 'Sonata Net IO &amp; CMO MV % of NAV'!$A:$B, 2, 0)</f>
        <v>#N/A</v>
      </c>
    </row>
    <row r="177" spans="2:4" x14ac:dyDescent="0.25">
      <c r="B177" s="106">
        <f>IF('Cello Net IO &amp; CMO MV % of NAV '!A90=0, "NA", 'Cello Net IO &amp; CMO MV % of NAV '!A90)</f>
        <v>40836</v>
      </c>
      <c r="C177" s="102">
        <f>VLOOKUP(B177, 'IOS OAS &amp; Universe Refi'!$L:$N, 3, 0)</f>
        <v>553.003601</v>
      </c>
      <c r="D177" s="111" t="e">
        <f>VLOOKUP(B177, 'Sonata Net IO &amp; CMO MV % of NAV'!$A:$B, 2, 0)</f>
        <v>#N/A</v>
      </c>
    </row>
    <row r="178" spans="2:4" x14ac:dyDescent="0.25">
      <c r="B178" s="106">
        <f>IF('Cello Net IO &amp; CMO MV % of NAV '!A91=0, "NA", 'Cello Net IO &amp; CMO MV % of NAV '!A91)</f>
        <v>40837</v>
      </c>
      <c r="C178" s="102">
        <f>VLOOKUP(B178, 'IOS OAS &amp; Universe Refi'!$L:$N, 3, 0)</f>
        <v>543.54217500000004</v>
      </c>
      <c r="D178" s="111" t="e">
        <f>VLOOKUP(B178, 'Sonata Net IO &amp; CMO MV % of NAV'!$A:$B, 2, 0)</f>
        <v>#N/A</v>
      </c>
    </row>
    <row r="179" spans="2:4" x14ac:dyDescent="0.25">
      <c r="B179" s="106">
        <f>IF('Cello Net IO &amp; CMO MV % of NAV '!A92=0, "NA", 'Cello Net IO &amp; CMO MV % of NAV '!A92)</f>
        <v>40840</v>
      </c>
      <c r="C179" s="102">
        <f>VLOOKUP(B179, 'IOS OAS &amp; Universe Refi'!$L:$N, 3, 0)</f>
        <v>504.98129299999999</v>
      </c>
      <c r="D179" s="111" t="e">
        <f>VLOOKUP(B179, 'Sonata Net IO &amp; CMO MV % of NAV'!$A:$B, 2, 0)</f>
        <v>#N/A</v>
      </c>
    </row>
    <row r="180" spans="2:4" x14ac:dyDescent="0.25">
      <c r="B180" s="106">
        <f>IF('Cello Net IO &amp; CMO MV % of NAV '!A93=0, "NA", 'Cello Net IO &amp; CMO MV % of NAV '!A93)</f>
        <v>40841</v>
      </c>
      <c r="C180" s="102">
        <f>VLOOKUP(B180, 'IOS OAS &amp; Universe Refi'!$L:$N, 3, 0)</f>
        <v>558.97827099999995</v>
      </c>
      <c r="D180" s="111" t="e">
        <f>VLOOKUP(B180, 'Sonata Net IO &amp; CMO MV % of NAV'!$A:$B, 2, 0)</f>
        <v>#N/A</v>
      </c>
    </row>
    <row r="181" spans="2:4" x14ac:dyDescent="0.25">
      <c r="B181" s="106">
        <f>IF('Cello Net IO &amp; CMO MV % of NAV '!A94=0, "NA", 'Cello Net IO &amp; CMO MV % of NAV '!A94)</f>
        <v>40842</v>
      </c>
      <c r="C181" s="102">
        <f>VLOOKUP(B181, 'IOS OAS &amp; Universe Refi'!$L:$N, 3, 0)</f>
        <v>515.569885</v>
      </c>
      <c r="D181" s="111" t="e">
        <f>VLOOKUP(B181, 'Sonata Net IO &amp; CMO MV % of NAV'!$A:$B, 2, 0)</f>
        <v>#N/A</v>
      </c>
    </row>
    <row r="182" spans="2:4" x14ac:dyDescent="0.25">
      <c r="B182" s="106">
        <f>IF('Cello Net IO &amp; CMO MV % of NAV '!A95=0, "NA", 'Cello Net IO &amp; CMO MV % of NAV '!A95)</f>
        <v>40843</v>
      </c>
      <c r="C182" s="102">
        <f>VLOOKUP(B182, 'IOS OAS &amp; Universe Refi'!$L:$N, 3, 0)</f>
        <v>386.40411399999999</v>
      </c>
      <c r="D182" s="111" t="e">
        <f>VLOOKUP(B182, 'Sonata Net IO &amp; CMO MV % of NAV'!$A:$B, 2, 0)</f>
        <v>#N/A</v>
      </c>
    </row>
    <row r="183" spans="2:4" x14ac:dyDescent="0.25">
      <c r="B183" s="106">
        <f>IF('Cello Net IO &amp; CMO MV % of NAV '!A96=0, "NA", 'Cello Net IO &amp; CMO MV % of NAV '!A96)</f>
        <v>40844</v>
      </c>
      <c r="C183" s="102">
        <f>VLOOKUP(B183, 'IOS OAS &amp; Universe Refi'!$L:$N, 3, 0)</f>
        <v>431.65380900000002</v>
      </c>
      <c r="D183" s="111" t="e">
        <f>VLOOKUP(B183, 'Sonata Net IO &amp; CMO MV % of NAV'!$A:$B, 2, 0)</f>
        <v>#N/A</v>
      </c>
    </row>
    <row r="184" spans="2:4" x14ac:dyDescent="0.25">
      <c r="B184" s="106">
        <f>IF('Cello Net IO &amp; CMO MV % of NAV '!A97=0, "NA", 'Cello Net IO &amp; CMO MV % of NAV '!A97)</f>
        <v>40847</v>
      </c>
      <c r="C184" s="102">
        <f>VLOOKUP(B184, 'IOS OAS &amp; Universe Refi'!$L:$N, 3, 0)</f>
        <v>529.158997</v>
      </c>
      <c r="D184" s="111" t="e">
        <f>VLOOKUP(B184, 'Sonata Net IO &amp; CMO MV % of NAV'!$A:$B, 2, 0)</f>
        <v>#N/A</v>
      </c>
    </row>
    <row r="185" spans="2:4" x14ac:dyDescent="0.25">
      <c r="B185" s="106">
        <f>IF('Cello Net IO &amp; CMO MV % of NAV '!A98=0, "NA", 'Cello Net IO &amp; CMO MV % of NAV '!A98)</f>
        <v>40848</v>
      </c>
      <c r="C185" s="102">
        <f>VLOOKUP(B185, 'IOS OAS &amp; Universe Refi'!$L:$N, 3, 0)</f>
        <v>616.67901600000005</v>
      </c>
      <c r="D185" s="111" t="e">
        <f>VLOOKUP(B185, 'Sonata Net IO &amp; CMO MV % of NAV'!$A:$B, 2, 0)</f>
        <v>#N/A</v>
      </c>
    </row>
    <row r="186" spans="2:4" x14ac:dyDescent="0.25">
      <c r="B186" s="106">
        <f>IF('Cello Net IO &amp; CMO MV % of NAV '!A99=0, "NA", 'Cello Net IO &amp; CMO MV % of NAV '!A99)</f>
        <v>40849</v>
      </c>
      <c r="C186" s="102">
        <f>VLOOKUP(B186, 'IOS OAS &amp; Universe Refi'!$L:$N, 3, 0)</f>
        <v>618.67730700000004</v>
      </c>
      <c r="D186" s="111" t="e">
        <f>VLOOKUP(B186, 'Sonata Net IO &amp; CMO MV % of NAV'!$A:$B, 2, 0)</f>
        <v>#N/A</v>
      </c>
    </row>
    <row r="187" spans="2:4" x14ac:dyDescent="0.25">
      <c r="B187" s="106">
        <f>IF('Cello Net IO &amp; CMO MV % of NAV '!A100=0, "NA", 'Cello Net IO &amp; CMO MV % of NAV '!A100)</f>
        <v>40850</v>
      </c>
      <c r="C187" s="102">
        <f>VLOOKUP(B187, 'IOS OAS &amp; Universe Refi'!$L:$N, 3, 0)</f>
        <v>549.28417999999999</v>
      </c>
      <c r="D187" s="111" t="e">
        <f>VLOOKUP(B187, 'Sonata Net IO &amp; CMO MV % of NAV'!$A:$B, 2, 0)</f>
        <v>#N/A</v>
      </c>
    </row>
    <row r="188" spans="2:4" x14ac:dyDescent="0.25">
      <c r="B188" s="106">
        <f>IF('Cello Net IO &amp; CMO MV % of NAV '!A101=0, "NA", 'Cello Net IO &amp; CMO MV % of NAV '!A101)</f>
        <v>40851</v>
      </c>
      <c r="C188" s="102">
        <f>VLOOKUP(B188, 'IOS OAS &amp; Universe Refi'!$L:$N, 3, 0)</f>
        <v>572.97912599999995</v>
      </c>
      <c r="D188" s="111" t="e">
        <f>VLOOKUP(B188, 'Sonata Net IO &amp; CMO MV % of NAV'!$A:$B, 2, 0)</f>
        <v>#N/A</v>
      </c>
    </row>
    <row r="189" spans="2:4" x14ac:dyDescent="0.25">
      <c r="B189" s="106">
        <f>IF('Cello Net IO &amp; CMO MV % of NAV '!A102=0, "NA", 'Cello Net IO &amp; CMO MV % of NAV '!A102)</f>
        <v>40854</v>
      </c>
      <c r="C189" s="102">
        <f>VLOOKUP(B189, 'IOS OAS &amp; Universe Refi'!$L:$N, 3, 0)</f>
        <v>630.30102499999998</v>
      </c>
      <c r="D189" s="111" t="e">
        <f>VLOOKUP(B189, 'Sonata Net IO &amp; CMO MV % of NAV'!$A:$B, 2, 0)</f>
        <v>#N/A</v>
      </c>
    </row>
    <row r="190" spans="2:4" x14ac:dyDescent="0.25">
      <c r="B190" s="106">
        <f>IF('Cello Net IO &amp; CMO MV % of NAV '!A103=0, "NA", 'Cello Net IO &amp; CMO MV % of NAV '!A103)</f>
        <v>40855</v>
      </c>
      <c r="C190" s="102">
        <f>VLOOKUP(B190, 'IOS OAS &amp; Universe Refi'!$L:$N, 3, 0)</f>
        <v>615.78887899999995</v>
      </c>
      <c r="D190" s="111" t="e">
        <f>VLOOKUP(B190, 'Sonata Net IO &amp; CMO MV % of NAV'!$A:$B, 2, 0)</f>
        <v>#N/A</v>
      </c>
    </row>
    <row r="191" spans="2:4" x14ac:dyDescent="0.25">
      <c r="B191" s="106">
        <f>IF('Cello Net IO &amp; CMO MV % of NAV '!A104=0, "NA", 'Cello Net IO &amp; CMO MV % of NAV '!A104)</f>
        <v>40856</v>
      </c>
      <c r="C191" s="102">
        <f>VLOOKUP(B191, 'IOS OAS &amp; Universe Refi'!$L:$N, 3, 0)</f>
        <v>641.28967299999999</v>
      </c>
      <c r="D191" s="111" t="e">
        <f>VLOOKUP(B191, 'Sonata Net IO &amp; CMO MV % of NAV'!$A:$B, 2, 0)</f>
        <v>#N/A</v>
      </c>
    </row>
    <row r="192" spans="2:4" x14ac:dyDescent="0.25">
      <c r="B192" s="106">
        <f>IF('Cello Net IO &amp; CMO MV % of NAV '!A105=0, "NA", 'Cello Net IO &amp; CMO MV % of NAV '!A105)</f>
        <v>40857</v>
      </c>
      <c r="C192" s="102">
        <f>VLOOKUP(B192, 'IOS OAS &amp; Universe Refi'!$L:$N, 3, 0)</f>
        <v>649.35717799999998</v>
      </c>
      <c r="D192" s="111" t="e">
        <f>VLOOKUP(B192, 'Sonata Net IO &amp; CMO MV % of NAV'!$A:$B, 2, 0)</f>
        <v>#N/A</v>
      </c>
    </row>
    <row r="193" spans="2:4" x14ac:dyDescent="0.25">
      <c r="B193" s="106">
        <f>IF('Cello Net IO &amp; CMO MV % of NAV '!A106=0, "NA", 'Cello Net IO &amp; CMO MV % of NAV '!A106)</f>
        <v>40861</v>
      </c>
      <c r="C193" s="102">
        <f>VLOOKUP(B193, 'IOS OAS &amp; Universe Refi'!$L:$N, 3, 0)</f>
        <v>632.01147500000002</v>
      </c>
      <c r="D193" s="111" t="e">
        <f>VLOOKUP(B193, 'Sonata Net IO &amp; CMO MV % of NAV'!$A:$B, 2, 0)</f>
        <v>#N/A</v>
      </c>
    </row>
    <row r="194" spans="2:4" x14ac:dyDescent="0.25">
      <c r="B194" s="106">
        <f>IF('Cello Net IO &amp; CMO MV % of NAV '!A107=0, "NA", 'Cello Net IO &amp; CMO MV % of NAV '!A107)</f>
        <v>40862</v>
      </c>
      <c r="C194" s="102">
        <f>VLOOKUP(B194, 'IOS OAS &amp; Universe Refi'!$L:$N, 3, 0)</f>
        <v>634.83471699999996</v>
      </c>
      <c r="D194" s="111" t="e">
        <f>VLOOKUP(B194, 'Sonata Net IO &amp; CMO MV % of NAV'!$A:$B, 2, 0)</f>
        <v>#N/A</v>
      </c>
    </row>
    <row r="195" spans="2:4" x14ac:dyDescent="0.25">
      <c r="B195" s="106">
        <f>IF('Cello Net IO &amp; CMO MV % of NAV '!A108=0, "NA", 'Cello Net IO &amp; CMO MV % of NAV '!A108)</f>
        <v>40863</v>
      </c>
      <c r="C195" s="102">
        <f>VLOOKUP(B195, 'IOS OAS &amp; Universe Refi'!$L:$N, 3, 0)</f>
        <v>619.89160200000003</v>
      </c>
      <c r="D195" s="111" t="e">
        <f>VLOOKUP(B195, 'Sonata Net IO &amp; CMO MV % of NAV'!$A:$B, 2, 0)</f>
        <v>#N/A</v>
      </c>
    </row>
    <row r="196" spans="2:4" x14ac:dyDescent="0.25">
      <c r="B196" s="106">
        <f>IF('Cello Net IO &amp; CMO MV % of NAV '!A109=0, "NA", 'Cello Net IO &amp; CMO MV % of NAV '!A109)</f>
        <v>40864</v>
      </c>
      <c r="C196" s="102">
        <f>VLOOKUP(B196, 'IOS OAS &amp; Universe Refi'!$L:$N, 3, 0)</f>
        <v>629.605774</v>
      </c>
      <c r="D196" s="111" t="e">
        <f>VLOOKUP(B196, 'Sonata Net IO &amp; CMO MV % of NAV'!$A:$B, 2, 0)</f>
        <v>#N/A</v>
      </c>
    </row>
    <row r="197" spans="2:4" x14ac:dyDescent="0.25">
      <c r="B197" s="106">
        <f>IF('Cello Net IO &amp; CMO MV % of NAV '!A110=0, "NA", 'Cello Net IO &amp; CMO MV % of NAV '!A110)</f>
        <v>40865</v>
      </c>
      <c r="C197" s="102">
        <f>VLOOKUP(B197, 'IOS OAS &amp; Universe Refi'!$L:$N, 3, 0)</f>
        <v>575.94122300000004</v>
      </c>
      <c r="D197" s="111" t="e">
        <f>VLOOKUP(B197, 'Sonata Net IO &amp; CMO MV % of NAV'!$A:$B, 2, 0)</f>
        <v>#N/A</v>
      </c>
    </row>
    <row r="198" spans="2:4" x14ac:dyDescent="0.25">
      <c r="B198" s="106">
        <f>IF('Cello Net IO &amp; CMO MV % of NAV '!A111=0, "NA", 'Cello Net IO &amp; CMO MV % of NAV '!A111)</f>
        <v>40868</v>
      </c>
      <c r="C198" s="102">
        <f>VLOOKUP(B198, 'IOS OAS &amp; Universe Refi'!$L:$N, 3, 0)</f>
        <v>588.51208499999996</v>
      </c>
      <c r="D198" s="111" t="e">
        <f>VLOOKUP(B198, 'Sonata Net IO &amp; CMO MV % of NAV'!$A:$B, 2, 0)</f>
        <v>#N/A</v>
      </c>
    </row>
    <row r="199" spans="2:4" x14ac:dyDescent="0.25">
      <c r="B199" s="106">
        <f>IF('Cello Net IO &amp; CMO MV % of NAV '!A112=0, "NA", 'Cello Net IO &amp; CMO MV % of NAV '!A112)</f>
        <v>40869</v>
      </c>
      <c r="C199" s="102">
        <f>VLOOKUP(B199, 'IOS OAS &amp; Universe Refi'!$L:$N, 3, 0)</f>
        <v>597.26178000000004</v>
      </c>
      <c r="D199" s="111" t="e">
        <f>VLOOKUP(B199, 'Sonata Net IO &amp; CMO MV % of NAV'!$A:$B, 2, 0)</f>
        <v>#N/A</v>
      </c>
    </row>
    <row r="200" spans="2:4" x14ac:dyDescent="0.25">
      <c r="B200" s="106">
        <f>IF('Cello Net IO &amp; CMO MV % of NAV '!A113=0, "NA", 'Cello Net IO &amp; CMO MV % of NAV '!A113)</f>
        <v>40870</v>
      </c>
      <c r="C200" s="102">
        <f>VLOOKUP(B200, 'IOS OAS &amp; Universe Refi'!$L:$N, 3, 0)</f>
        <v>562.76147500000002</v>
      </c>
      <c r="D200" s="111" t="e">
        <f>VLOOKUP(B200, 'Sonata Net IO &amp; CMO MV % of NAV'!$A:$B, 2, 0)</f>
        <v>#N/A</v>
      </c>
    </row>
    <row r="201" spans="2:4" x14ac:dyDescent="0.25">
      <c r="B201" s="106">
        <f>IF('Cello Net IO &amp; CMO MV % of NAV '!A114=0, "NA", 'Cello Net IO &amp; CMO MV % of NAV '!A114)</f>
        <v>40872</v>
      </c>
      <c r="C201" s="102">
        <f>VLOOKUP(B201, 'IOS OAS &amp; Universe Refi'!$L:$N, 3, 0)</f>
        <v>516.54400599999997</v>
      </c>
      <c r="D201" s="111" t="e">
        <f>VLOOKUP(B201, 'Sonata Net IO &amp; CMO MV % of NAV'!$A:$B, 2, 0)</f>
        <v>#N/A</v>
      </c>
    </row>
    <row r="202" spans="2:4" x14ac:dyDescent="0.25">
      <c r="B202" s="106">
        <f>IF('Cello Net IO &amp; CMO MV % of NAV '!A115=0, "NA", 'Cello Net IO &amp; CMO MV % of NAV '!A115)</f>
        <v>40875</v>
      </c>
      <c r="C202" s="102">
        <f>VLOOKUP(B202, 'IOS OAS &amp; Universe Refi'!$L:$N, 3, 0)</f>
        <v>514.64190699999995</v>
      </c>
      <c r="D202" s="111" t="e">
        <f>VLOOKUP(B202, 'Sonata Net IO &amp; CMO MV % of NAV'!$A:$B, 2, 0)</f>
        <v>#N/A</v>
      </c>
    </row>
    <row r="203" spans="2:4" x14ac:dyDescent="0.25">
      <c r="B203" s="106">
        <f>IF('Cello Net IO &amp; CMO MV % of NAV '!A116=0, "NA", 'Cello Net IO &amp; CMO MV % of NAV '!A116)</f>
        <v>40876</v>
      </c>
      <c r="C203" s="102">
        <f>VLOOKUP(B203, 'IOS OAS &amp; Universe Refi'!$L:$N, 3, 0)</f>
        <v>520.67559800000004</v>
      </c>
      <c r="D203" s="111" t="e">
        <f>VLOOKUP(B203, 'Sonata Net IO &amp; CMO MV % of NAV'!$A:$B, 2, 0)</f>
        <v>#N/A</v>
      </c>
    </row>
    <row r="204" spans="2:4" x14ac:dyDescent="0.25">
      <c r="B204" s="106">
        <f>IF('Cello Net IO &amp; CMO MV % of NAV '!A117=0, "NA", 'Cello Net IO &amp; CMO MV % of NAV '!A117)</f>
        <v>40877</v>
      </c>
      <c r="C204" s="102">
        <f>VLOOKUP(B204, 'IOS OAS &amp; Universe Refi'!$L:$N, 3, 0)</f>
        <v>536.75042699999995</v>
      </c>
      <c r="D204" s="111" t="e">
        <f>VLOOKUP(B204, 'Sonata Net IO &amp; CMO MV % of NAV'!$A:$B, 2, 0)</f>
        <v>#N/A</v>
      </c>
    </row>
    <row r="205" spans="2:4" x14ac:dyDescent="0.25">
      <c r="B205" s="106">
        <f>IF('Cello Net IO &amp; CMO MV % of NAV '!A118=0, "NA", 'Cello Net IO &amp; CMO MV % of NAV '!A118)</f>
        <v>40878</v>
      </c>
      <c r="C205" s="102">
        <f>VLOOKUP(B205, 'IOS OAS &amp; Universe Refi'!$L:$N, 3, 0)</f>
        <v>524.893372</v>
      </c>
      <c r="D205" s="111" t="e">
        <f>VLOOKUP(B205, 'Sonata Net IO &amp; CMO MV % of NAV'!$A:$B, 2, 0)</f>
        <v>#N/A</v>
      </c>
    </row>
    <row r="206" spans="2:4" x14ac:dyDescent="0.25">
      <c r="B206" s="106">
        <f>IF('Cello Net IO &amp; CMO MV % of NAV '!A119=0, "NA", 'Cello Net IO &amp; CMO MV % of NAV '!A119)</f>
        <v>40879</v>
      </c>
      <c r="C206" s="102">
        <f>VLOOKUP(B206, 'IOS OAS &amp; Universe Refi'!$L:$N, 3, 0)</f>
        <v>536.76800500000002</v>
      </c>
      <c r="D206" s="111" t="e">
        <f>VLOOKUP(B206, 'Sonata Net IO &amp; CMO MV % of NAV'!$A:$B, 2, 0)</f>
        <v>#N/A</v>
      </c>
    </row>
    <row r="207" spans="2:4" x14ac:dyDescent="0.25">
      <c r="B207" s="106">
        <f>IF('Cello Net IO &amp; CMO MV % of NAV '!A120=0, "NA", 'Cello Net IO &amp; CMO MV % of NAV '!A120)</f>
        <v>40882</v>
      </c>
      <c r="C207" s="102">
        <f>VLOOKUP(B207, 'IOS OAS &amp; Universe Refi'!$L:$N, 3, 0)</f>
        <v>547.01458700000001</v>
      </c>
      <c r="D207" s="111" t="e">
        <f>VLOOKUP(B207, 'Sonata Net IO &amp; CMO MV % of NAV'!$A:$B, 2, 0)</f>
        <v>#N/A</v>
      </c>
    </row>
    <row r="208" spans="2:4" x14ac:dyDescent="0.25">
      <c r="B208" s="106">
        <f>IF('Cello Net IO &amp; CMO MV % of NAV '!A121=0, "NA", 'Cello Net IO &amp; CMO MV % of NAV '!A121)</f>
        <v>40883</v>
      </c>
      <c r="C208" s="102">
        <f>VLOOKUP(B208, 'IOS OAS &amp; Universe Refi'!$L:$N, 3, 0)</f>
        <v>549.46972700000003</v>
      </c>
      <c r="D208" s="111" t="e">
        <f>VLOOKUP(B208, 'Sonata Net IO &amp; CMO MV % of NAV'!$A:$B, 2, 0)</f>
        <v>#N/A</v>
      </c>
    </row>
    <row r="209" spans="2:4" x14ac:dyDescent="0.25">
      <c r="B209" s="106">
        <f>IF('Cello Net IO &amp; CMO MV % of NAV '!A122=0, "NA", 'Cello Net IO &amp; CMO MV % of NAV '!A122)</f>
        <v>40884</v>
      </c>
      <c r="C209" s="102">
        <f>VLOOKUP(B209, 'IOS OAS &amp; Universe Refi'!$L:$N, 3, 0)</f>
        <v>571.09692399999994</v>
      </c>
      <c r="D209" s="111" t="e">
        <f>VLOOKUP(B209, 'Sonata Net IO &amp; CMO MV % of NAV'!$A:$B, 2, 0)</f>
        <v>#N/A</v>
      </c>
    </row>
    <row r="210" spans="2:4" x14ac:dyDescent="0.25">
      <c r="B210" s="106">
        <f>IF('Cello Net IO &amp; CMO MV % of NAV '!A123=0, "NA", 'Cello Net IO &amp; CMO MV % of NAV '!A123)</f>
        <v>40885</v>
      </c>
      <c r="C210" s="102">
        <f>VLOOKUP(B210, 'IOS OAS &amp; Universe Refi'!$L:$N, 3, 0)</f>
        <v>551.06317100000001</v>
      </c>
      <c r="D210" s="111" t="e">
        <f>VLOOKUP(B210, 'Sonata Net IO &amp; CMO MV % of NAV'!$A:$B, 2, 0)</f>
        <v>#N/A</v>
      </c>
    </row>
    <row r="211" spans="2:4" x14ac:dyDescent="0.25">
      <c r="B211" s="106">
        <f>IF('Cello Net IO &amp; CMO MV % of NAV '!A124=0, "NA", 'Cello Net IO &amp; CMO MV % of NAV '!A124)</f>
        <v>40886</v>
      </c>
      <c r="C211" s="102">
        <f>VLOOKUP(B211, 'IOS OAS &amp; Universe Refi'!$L:$N, 3, 0)</f>
        <v>500.40579200000002</v>
      </c>
      <c r="D211" s="111" t="e">
        <f>VLOOKUP(B211, 'Sonata Net IO &amp; CMO MV % of NAV'!$A:$B, 2, 0)</f>
        <v>#N/A</v>
      </c>
    </row>
    <row r="212" spans="2:4" x14ac:dyDescent="0.25">
      <c r="B212" s="106">
        <f>IF('Cello Net IO &amp; CMO MV % of NAV '!A125=0, "NA", 'Cello Net IO &amp; CMO MV % of NAV '!A125)</f>
        <v>40889</v>
      </c>
      <c r="C212" s="102">
        <f>VLOOKUP(B212, 'IOS OAS &amp; Universe Refi'!$L:$N, 3, 0)</f>
        <v>510.26629600000001</v>
      </c>
      <c r="D212" s="111" t="e">
        <f>VLOOKUP(B212, 'Sonata Net IO &amp; CMO MV % of NAV'!$A:$B, 2, 0)</f>
        <v>#N/A</v>
      </c>
    </row>
    <row r="213" spans="2:4" x14ac:dyDescent="0.25">
      <c r="B213" s="106">
        <f>IF('Cello Net IO &amp; CMO MV % of NAV '!A126=0, "NA", 'Cello Net IO &amp; CMO MV % of NAV '!A126)</f>
        <v>40890</v>
      </c>
      <c r="C213" s="102">
        <f>VLOOKUP(B213, 'IOS OAS &amp; Universe Refi'!$L:$N, 3, 0)</f>
        <v>522.46698000000004</v>
      </c>
      <c r="D213" s="111" t="e">
        <f>VLOOKUP(B213, 'Sonata Net IO &amp; CMO MV % of NAV'!$A:$B, 2, 0)</f>
        <v>#N/A</v>
      </c>
    </row>
    <row r="214" spans="2:4" x14ac:dyDescent="0.25">
      <c r="B214" s="106">
        <f>IF('Cello Net IO &amp; CMO MV % of NAV '!A127=0, "NA", 'Cello Net IO &amp; CMO MV % of NAV '!A127)</f>
        <v>40891</v>
      </c>
      <c r="C214" s="102">
        <f>VLOOKUP(B214, 'IOS OAS &amp; Universe Refi'!$L:$N, 3, 0)</f>
        <v>544.02117899999996</v>
      </c>
      <c r="D214" s="111" t="e">
        <f>VLOOKUP(B214, 'Sonata Net IO &amp; CMO MV % of NAV'!$A:$B, 2, 0)</f>
        <v>#N/A</v>
      </c>
    </row>
    <row r="215" spans="2:4" x14ac:dyDescent="0.25">
      <c r="B215" s="106">
        <f>IF('Cello Net IO &amp; CMO MV % of NAV '!A128=0, "NA", 'Cello Net IO &amp; CMO MV % of NAV '!A128)</f>
        <v>40892</v>
      </c>
      <c r="C215" s="102">
        <f>VLOOKUP(B215, 'IOS OAS &amp; Universe Refi'!$L:$N, 3, 0)</f>
        <v>536.22497599999997</v>
      </c>
      <c r="D215" s="111" t="e">
        <f>VLOOKUP(B215, 'Sonata Net IO &amp; CMO MV % of NAV'!$A:$B, 2, 0)</f>
        <v>#N/A</v>
      </c>
    </row>
    <row r="216" spans="2:4" x14ac:dyDescent="0.25">
      <c r="B216" s="106">
        <f>IF('Cello Net IO &amp; CMO MV % of NAV '!A129=0, "NA", 'Cello Net IO &amp; CMO MV % of NAV '!A129)</f>
        <v>40893</v>
      </c>
      <c r="C216" s="102">
        <f>VLOOKUP(B216, 'IOS OAS &amp; Universe Refi'!$L:$N, 3, 0)</f>
        <v>549.69769299999996</v>
      </c>
      <c r="D216" s="111" t="e">
        <f>VLOOKUP(B216, 'Sonata Net IO &amp; CMO MV % of NAV'!$A:$B, 2, 0)</f>
        <v>#N/A</v>
      </c>
    </row>
    <row r="217" spans="2:4" x14ac:dyDescent="0.25">
      <c r="B217" s="106">
        <f>IF('Cello Net IO &amp; CMO MV % of NAV '!A130=0, "NA", 'Cello Net IO &amp; CMO MV % of NAV '!A130)</f>
        <v>40896</v>
      </c>
      <c r="C217" s="102">
        <f>VLOOKUP(B217, 'IOS OAS &amp; Universe Refi'!$L:$N, 3, 0)</f>
        <v>591.45141599999999</v>
      </c>
      <c r="D217" s="111" t="e">
        <f>VLOOKUP(B217, 'Sonata Net IO &amp; CMO MV % of NAV'!$A:$B, 2, 0)</f>
        <v>#N/A</v>
      </c>
    </row>
    <row r="218" spans="2:4" x14ac:dyDescent="0.25">
      <c r="B218" s="106">
        <f>IF('Cello Net IO &amp; CMO MV % of NAV '!A131=0, "NA", 'Cello Net IO &amp; CMO MV % of NAV '!A131)</f>
        <v>40897</v>
      </c>
      <c r="C218" s="102">
        <f>VLOOKUP(B218, 'IOS OAS &amp; Universe Refi'!$L:$N, 3, 0)</f>
        <v>542.69537400000002</v>
      </c>
      <c r="D218" s="111" t="e">
        <f>VLOOKUP(B218, 'Sonata Net IO &amp; CMO MV % of NAV'!$A:$B, 2, 0)</f>
        <v>#N/A</v>
      </c>
    </row>
    <row r="219" spans="2:4" x14ac:dyDescent="0.25">
      <c r="B219" s="106">
        <f>IF('Cello Net IO &amp; CMO MV % of NAV '!A132=0, "NA", 'Cello Net IO &amp; CMO MV % of NAV '!A132)</f>
        <v>40898</v>
      </c>
      <c r="C219" s="102">
        <f>VLOOKUP(B219, 'IOS OAS &amp; Universe Refi'!$L:$N, 3, 0)</f>
        <v>532.91687000000002</v>
      </c>
      <c r="D219" s="111" t="e">
        <f>VLOOKUP(B219, 'Sonata Net IO &amp; CMO MV % of NAV'!$A:$B, 2, 0)</f>
        <v>#N/A</v>
      </c>
    </row>
    <row r="220" spans="2:4" x14ac:dyDescent="0.25">
      <c r="B220" s="106">
        <f>IF('Cello Net IO &amp; CMO MV % of NAV '!A133=0, "NA", 'Cello Net IO &amp; CMO MV % of NAV '!A133)</f>
        <v>40899</v>
      </c>
      <c r="C220" s="102">
        <f>VLOOKUP(B220, 'IOS OAS &amp; Universe Refi'!$L:$N, 3, 0)</f>
        <v>498.67550699999998</v>
      </c>
      <c r="D220" s="111" t="e">
        <f>VLOOKUP(B220, 'Sonata Net IO &amp; CMO MV % of NAV'!$A:$B, 2, 0)</f>
        <v>#N/A</v>
      </c>
    </row>
    <row r="221" spans="2:4" x14ac:dyDescent="0.25">
      <c r="B221" s="106">
        <f>IF('Cello Net IO &amp; CMO MV % of NAV '!A134=0, "NA", 'Cello Net IO &amp; CMO MV % of NAV '!A134)</f>
        <v>40900</v>
      </c>
      <c r="C221" s="102">
        <f>VLOOKUP(B221, 'IOS OAS &amp; Universe Refi'!$L:$N, 3, 0)</f>
        <v>456.501801</v>
      </c>
      <c r="D221" s="111" t="e">
        <f>VLOOKUP(B221, 'Sonata Net IO &amp; CMO MV % of NAV'!$A:$B, 2, 0)</f>
        <v>#N/A</v>
      </c>
    </row>
    <row r="222" spans="2:4" x14ac:dyDescent="0.25">
      <c r="B222" s="106">
        <f>IF('Cello Net IO &amp; CMO MV % of NAV '!A135=0, "NA", 'Cello Net IO &amp; CMO MV % of NAV '!A135)</f>
        <v>40904</v>
      </c>
      <c r="C222" s="102">
        <f>VLOOKUP(B222, 'IOS OAS &amp; Universe Refi'!$L:$N, 3, 0)</f>
        <v>461.38189699999998</v>
      </c>
      <c r="D222" s="111" t="e">
        <f>VLOOKUP(B222, 'Sonata Net IO &amp; CMO MV % of NAV'!$A:$B, 2, 0)</f>
        <v>#N/A</v>
      </c>
    </row>
    <row r="223" spans="2:4" x14ac:dyDescent="0.25">
      <c r="B223" s="106">
        <f>IF('Cello Net IO &amp; CMO MV % of NAV '!A136=0, "NA", 'Cello Net IO &amp; CMO MV % of NAV '!A136)</f>
        <v>40905</v>
      </c>
      <c r="C223" s="102">
        <f>VLOOKUP(B223, 'IOS OAS &amp; Universe Refi'!$L:$N, 3, 0)</f>
        <v>497.535889</v>
      </c>
      <c r="D223" s="111" t="e">
        <f>VLOOKUP(B223, 'Sonata Net IO &amp; CMO MV % of NAV'!$A:$B, 2, 0)</f>
        <v>#N/A</v>
      </c>
    </row>
    <row r="224" spans="2:4" x14ac:dyDescent="0.25">
      <c r="B224" s="106">
        <f>IF('Cello Net IO &amp; CMO MV % of NAV '!A137=0, "NA", 'Cello Net IO &amp; CMO MV % of NAV '!A137)</f>
        <v>40906</v>
      </c>
      <c r="C224" s="102">
        <f>VLOOKUP(B224, 'IOS OAS &amp; Universe Refi'!$L:$N, 3, 0)</f>
        <v>511.15978999999999</v>
      </c>
      <c r="D224" s="111" t="e">
        <f>VLOOKUP(B224, 'Sonata Net IO &amp; CMO MV % of NAV'!$A:$B, 2, 0)</f>
        <v>#N/A</v>
      </c>
    </row>
    <row r="225" spans="2:4" x14ac:dyDescent="0.25">
      <c r="B225" s="106">
        <f>IF('Cello Net IO &amp; CMO MV % of NAV '!A138=0, "NA", 'Cello Net IO &amp; CMO MV % of NAV '!A138)</f>
        <v>40907</v>
      </c>
      <c r="C225" s="102">
        <f>VLOOKUP(B225, 'IOS OAS &amp; Universe Refi'!$L:$N, 3, 0)</f>
        <v>531.68841599999996</v>
      </c>
      <c r="D225" s="111" t="e">
        <f>VLOOKUP(B225, 'Sonata Net IO &amp; CMO MV % of NAV'!$A:$B, 2, 0)</f>
        <v>#N/A</v>
      </c>
    </row>
    <row r="226" spans="2:4" x14ac:dyDescent="0.25">
      <c r="B226" s="106">
        <f>IF('Cello Net IO &amp; CMO MV % of NAV '!A139=0, "NA", 'Cello Net IO &amp; CMO MV % of NAV '!A139)</f>
        <v>40911</v>
      </c>
      <c r="C226" s="102">
        <f>VLOOKUP(B226, 'IOS OAS &amp; Universe Refi'!$L:$N, 3, 0)</f>
        <v>234.40919500000001</v>
      </c>
      <c r="D226" s="111" t="e">
        <f>VLOOKUP(B226, 'Sonata Net IO &amp; CMO MV % of NAV'!$A:$B, 2, 0)</f>
        <v>#N/A</v>
      </c>
    </row>
    <row r="227" spans="2:4" x14ac:dyDescent="0.25">
      <c r="B227" s="106">
        <f>IF('Cello Net IO &amp; CMO MV % of NAV '!A140=0, "NA", 'Cello Net IO &amp; CMO MV % of NAV '!A140)</f>
        <v>40912</v>
      </c>
      <c r="C227" s="102">
        <f>VLOOKUP(B227, 'IOS OAS &amp; Universe Refi'!$L:$N, 3, 0)</f>
        <v>220.58659399999999</v>
      </c>
      <c r="D227" s="111" t="e">
        <f>VLOOKUP(B227, 'Sonata Net IO &amp; CMO MV % of NAV'!$A:$B, 2, 0)</f>
        <v>#N/A</v>
      </c>
    </row>
    <row r="228" spans="2:4" x14ac:dyDescent="0.25">
      <c r="B228" s="106">
        <f>IF('Cello Net IO &amp; CMO MV % of NAV '!A141=0, "NA", 'Cello Net IO &amp; CMO MV % of NAV '!A141)</f>
        <v>40913</v>
      </c>
      <c r="C228" s="102">
        <f>VLOOKUP(B228, 'IOS OAS &amp; Universe Refi'!$L:$N, 3, 0)</f>
        <v>240.911697</v>
      </c>
      <c r="D228" s="111" t="e">
        <f>VLOOKUP(B228, 'Sonata Net IO &amp; CMO MV % of NAV'!$A:$B, 2, 0)</f>
        <v>#N/A</v>
      </c>
    </row>
    <row r="229" spans="2:4" x14ac:dyDescent="0.25">
      <c r="B229" s="106">
        <f>IF('Cello Net IO &amp; CMO MV % of NAV '!A142=0, "NA", 'Cello Net IO &amp; CMO MV % of NAV '!A142)</f>
        <v>40914</v>
      </c>
      <c r="C229" s="102">
        <f>VLOOKUP(B229, 'IOS OAS &amp; Universe Refi'!$L:$N, 3, 0)</f>
        <v>266.53460699999999</v>
      </c>
      <c r="D229" s="111" t="e">
        <f>VLOOKUP(B229, 'Sonata Net IO &amp; CMO MV % of NAV'!$A:$B, 2, 0)</f>
        <v>#N/A</v>
      </c>
    </row>
    <row r="230" spans="2:4" x14ac:dyDescent="0.25">
      <c r="B230" s="106">
        <f>IF('Cello Net IO &amp; CMO MV % of NAV '!A143=0, "NA", 'Cello Net IO &amp; CMO MV % of NAV '!A143)</f>
        <v>40917</v>
      </c>
      <c r="C230" s="102">
        <f>VLOOKUP(B230, 'IOS OAS &amp; Universe Refi'!$L:$N, 3, 0)</f>
        <v>270.11138899999997</v>
      </c>
      <c r="D230" s="111" t="e">
        <f>VLOOKUP(B230, 'Sonata Net IO &amp; CMO MV % of NAV'!$A:$B, 2, 0)</f>
        <v>#N/A</v>
      </c>
    </row>
    <row r="231" spans="2:4" x14ac:dyDescent="0.25">
      <c r="B231" s="106">
        <f>IF('Cello Net IO &amp; CMO MV % of NAV '!A144=0, "NA", 'Cello Net IO &amp; CMO MV % of NAV '!A144)</f>
        <v>40918</v>
      </c>
      <c r="C231" s="102">
        <f>VLOOKUP(B231, 'IOS OAS &amp; Universe Refi'!$L:$N, 3, 0)</f>
        <v>222.23039199999999</v>
      </c>
      <c r="D231" s="111" t="e">
        <f>VLOOKUP(B231, 'Sonata Net IO &amp; CMO MV % of NAV'!$A:$B, 2, 0)</f>
        <v>#N/A</v>
      </c>
    </row>
    <row r="232" spans="2:4" x14ac:dyDescent="0.25">
      <c r="B232" s="106">
        <f>IF('Cello Net IO &amp; CMO MV % of NAV '!A145=0, "NA", 'Cello Net IO &amp; CMO MV % of NAV '!A145)</f>
        <v>40919</v>
      </c>
      <c r="C232" s="102">
        <f>VLOOKUP(B232, 'IOS OAS &amp; Universe Refi'!$L:$N, 3, 0)</f>
        <v>254.002396</v>
      </c>
      <c r="D232" s="111" t="e">
        <f>VLOOKUP(B232, 'Sonata Net IO &amp; CMO MV % of NAV'!$A:$B, 2, 0)</f>
        <v>#N/A</v>
      </c>
    </row>
    <row r="233" spans="2:4" x14ac:dyDescent="0.25">
      <c r="B233" s="106">
        <f>IF('Cello Net IO &amp; CMO MV % of NAV '!A146=0, "NA", 'Cello Net IO &amp; CMO MV % of NAV '!A146)</f>
        <v>40920</v>
      </c>
      <c r="C233" s="102">
        <f>VLOOKUP(B233, 'IOS OAS &amp; Universe Refi'!$L:$N, 3, 0)</f>
        <v>252.30360400000001</v>
      </c>
      <c r="D233" s="111" t="e">
        <f>VLOOKUP(B233, 'Sonata Net IO &amp; CMO MV % of NAV'!$A:$B, 2, 0)</f>
        <v>#N/A</v>
      </c>
    </row>
    <row r="234" spans="2:4" x14ac:dyDescent="0.25">
      <c r="B234" s="106">
        <f>IF('Cello Net IO &amp; CMO MV % of NAV '!A147=0, "NA", 'Cello Net IO &amp; CMO MV % of NAV '!A147)</f>
        <v>40921</v>
      </c>
      <c r="C234" s="102">
        <f>VLOOKUP(B234, 'IOS OAS &amp; Universe Refi'!$L:$N, 3, 0)</f>
        <v>318.09210200000001</v>
      </c>
      <c r="D234" s="111" t="e">
        <f>VLOOKUP(B234, 'Sonata Net IO &amp; CMO MV % of NAV'!$A:$B, 2, 0)</f>
        <v>#N/A</v>
      </c>
    </row>
    <row r="235" spans="2:4" x14ac:dyDescent="0.25">
      <c r="B235" s="106">
        <f>IF('Cello Net IO &amp; CMO MV % of NAV '!A148=0, "NA", 'Cello Net IO &amp; CMO MV % of NAV '!A148)</f>
        <v>40925</v>
      </c>
      <c r="C235" s="102">
        <f>VLOOKUP(B235, 'IOS OAS &amp; Universe Refi'!$L:$N, 3, 0)</f>
        <v>309.236603</v>
      </c>
      <c r="D235" s="111" t="e">
        <f>VLOOKUP(B235, 'Sonata Net IO &amp; CMO MV % of NAV'!$A:$B, 2, 0)</f>
        <v>#N/A</v>
      </c>
    </row>
    <row r="236" spans="2:4" x14ac:dyDescent="0.25">
      <c r="B236" s="106">
        <f>IF('Cello Net IO &amp; CMO MV % of NAV '!A149=0, "NA", 'Cello Net IO &amp; CMO MV % of NAV '!A149)</f>
        <v>40926</v>
      </c>
      <c r="C236" s="102">
        <f>VLOOKUP(B236, 'IOS OAS &amp; Universe Refi'!$L:$N, 3, 0)</f>
        <v>279.54901100000001</v>
      </c>
      <c r="D236" s="111" t="e">
        <f>VLOOKUP(B236, 'Sonata Net IO &amp; CMO MV % of NAV'!$A:$B, 2, 0)</f>
        <v>#N/A</v>
      </c>
    </row>
    <row r="237" spans="2:4" x14ac:dyDescent="0.25">
      <c r="B237" s="106">
        <f>IF('Cello Net IO &amp; CMO MV % of NAV '!A150=0, "NA", 'Cello Net IO &amp; CMO MV % of NAV '!A150)</f>
        <v>40927</v>
      </c>
      <c r="C237" s="102">
        <f>VLOOKUP(B237, 'IOS OAS &amp; Universe Refi'!$L:$N, 3, 0)</f>
        <v>219.23280299999999</v>
      </c>
      <c r="D237" s="111" t="e">
        <f>VLOOKUP(B237, 'Sonata Net IO &amp; CMO MV % of NAV'!$A:$B, 2, 0)</f>
        <v>#N/A</v>
      </c>
    </row>
    <row r="238" spans="2:4" x14ac:dyDescent="0.25">
      <c r="B238" s="106">
        <f>IF('Cello Net IO &amp; CMO MV % of NAV '!A151=0, "NA", 'Cello Net IO &amp; CMO MV % of NAV '!A151)</f>
        <v>40928</v>
      </c>
      <c r="C238" s="102">
        <f>VLOOKUP(B238, 'IOS OAS &amp; Universe Refi'!$L:$N, 3, 0)</f>
        <v>190.48629800000001</v>
      </c>
      <c r="D238" s="111" t="e">
        <f>VLOOKUP(B238, 'Sonata Net IO &amp; CMO MV % of NAV'!$A:$B, 2, 0)</f>
        <v>#N/A</v>
      </c>
    </row>
    <row r="239" spans="2:4" x14ac:dyDescent="0.25">
      <c r="B239" s="106">
        <f>IF('Cello Net IO &amp; CMO MV % of NAV '!A152=0, "NA", 'Cello Net IO &amp; CMO MV % of NAV '!A152)</f>
        <v>40932</v>
      </c>
      <c r="C239" s="102">
        <f>VLOOKUP(B239, 'IOS OAS &amp; Universe Refi'!$L:$N, 3, 0)</f>
        <v>207.017303</v>
      </c>
      <c r="D239" s="111" t="e">
        <f>VLOOKUP(B239, 'Sonata Net IO &amp; CMO MV % of NAV'!$A:$B, 2, 0)</f>
        <v>#N/A</v>
      </c>
    </row>
    <row r="240" spans="2:4" x14ac:dyDescent="0.25">
      <c r="B240" s="106">
        <f>IF('Cello Net IO &amp; CMO MV % of NAV '!A153=0, "NA", 'Cello Net IO &amp; CMO MV % of NAV '!A153)</f>
        <v>40933</v>
      </c>
      <c r="C240" s="102">
        <f>VLOOKUP(B240, 'IOS OAS &amp; Universe Refi'!$L:$N, 3, 0)</f>
        <v>286.08599900000002</v>
      </c>
      <c r="D240" s="111" t="e">
        <f>VLOOKUP(B240, 'Sonata Net IO &amp; CMO MV % of NAV'!$A:$B, 2, 0)</f>
        <v>#N/A</v>
      </c>
    </row>
    <row r="241" spans="2:4" x14ac:dyDescent="0.25">
      <c r="B241" s="106">
        <f>IF('Cello Net IO &amp; CMO MV % of NAV '!A154=0, "NA", 'Cello Net IO &amp; CMO MV % of NAV '!A154)</f>
        <v>40934</v>
      </c>
      <c r="C241" s="102">
        <f>VLOOKUP(B241, 'IOS OAS &amp; Universe Refi'!$L:$N, 3, 0)</f>
        <v>377.079498</v>
      </c>
      <c r="D241" s="111" t="e">
        <f>VLOOKUP(B241, 'Sonata Net IO &amp; CMO MV % of NAV'!$A:$B, 2, 0)</f>
        <v>#N/A</v>
      </c>
    </row>
    <row r="242" spans="2:4" x14ac:dyDescent="0.25">
      <c r="B242" s="106">
        <f>IF('Cello Net IO &amp; CMO MV % of NAV '!A155=0, "NA", 'Cello Net IO &amp; CMO MV % of NAV '!A155)</f>
        <v>40935</v>
      </c>
      <c r="C242" s="102">
        <f>VLOOKUP(B242, 'IOS OAS &amp; Universe Refi'!$L:$N, 3, 0)</f>
        <v>404.96490499999999</v>
      </c>
      <c r="D242" s="111" t="e">
        <f>VLOOKUP(B242, 'Sonata Net IO &amp; CMO MV % of NAV'!$A:$B, 2, 0)</f>
        <v>#N/A</v>
      </c>
    </row>
    <row r="243" spans="2:4" x14ac:dyDescent="0.25">
      <c r="B243" s="106">
        <f>IF('Cello Net IO &amp; CMO MV % of NAV '!A156=0, "NA", 'Cello Net IO &amp; CMO MV % of NAV '!A156)</f>
        <v>40938</v>
      </c>
      <c r="C243" s="102">
        <f>VLOOKUP(B243, 'IOS OAS &amp; Universe Refi'!$L:$N, 3, 0)</f>
        <v>438.29830900000002</v>
      </c>
      <c r="D243" s="111" t="e">
        <f>VLOOKUP(B243, 'Sonata Net IO &amp; CMO MV % of NAV'!$A:$B, 2, 0)</f>
        <v>#N/A</v>
      </c>
    </row>
    <row r="244" spans="2:4" x14ac:dyDescent="0.25">
      <c r="B244" s="106">
        <f>IF('Cello Net IO &amp; CMO MV % of NAV '!A157=0, "NA", 'Cello Net IO &amp; CMO MV % of NAV '!A157)</f>
        <v>40939</v>
      </c>
      <c r="C244" s="102">
        <f>VLOOKUP(B244, 'IOS OAS &amp; Universe Refi'!$L:$N, 3, 0)</f>
        <v>457.81469700000002</v>
      </c>
      <c r="D244" s="111" t="e">
        <f>VLOOKUP(B244, 'Sonata Net IO &amp; CMO MV % of NAV'!$A:$B, 2, 0)</f>
        <v>#N/A</v>
      </c>
    </row>
    <row r="245" spans="2:4" x14ac:dyDescent="0.25">
      <c r="B245" s="106">
        <f>IF('Cello Net IO &amp; CMO MV % of NAV '!A158=0, "NA", 'Cello Net IO &amp; CMO MV % of NAV '!A158)</f>
        <v>40940</v>
      </c>
      <c r="C245" s="102">
        <f>VLOOKUP(B245, 'IOS OAS &amp; Universe Refi'!$L:$N, 3, 0)</f>
        <v>466.91738900000001</v>
      </c>
      <c r="D245" s="111" t="e">
        <f>VLOOKUP(B245, 'Sonata Net IO &amp; CMO MV % of NAV'!$A:$B, 2, 0)</f>
        <v>#N/A</v>
      </c>
    </row>
    <row r="246" spans="2:4" x14ac:dyDescent="0.25">
      <c r="B246" s="106">
        <f>IF('Cello Net IO &amp; CMO MV % of NAV '!A159=0, "NA", 'Cello Net IO &amp; CMO MV % of NAV '!A159)</f>
        <v>40941</v>
      </c>
      <c r="C246" s="102">
        <f>VLOOKUP(B246, 'IOS OAS &amp; Universe Refi'!$L:$N, 3, 0)</f>
        <v>490.40579200000002</v>
      </c>
      <c r="D246" s="111" t="e">
        <f>VLOOKUP(B246, 'Sonata Net IO &amp; CMO MV % of NAV'!$A:$B, 2, 0)</f>
        <v>#N/A</v>
      </c>
    </row>
    <row r="247" spans="2:4" x14ac:dyDescent="0.25">
      <c r="B247" s="106">
        <f>IF('Cello Net IO &amp; CMO MV % of NAV '!A160=0, "NA", 'Cello Net IO &amp; CMO MV % of NAV '!A160)</f>
        <v>40942</v>
      </c>
      <c r="C247" s="102">
        <f>VLOOKUP(B247, 'IOS OAS &amp; Universe Refi'!$L:$N, 3, 0)</f>
        <v>365.53659099999999</v>
      </c>
      <c r="D247" s="111" t="e">
        <f>VLOOKUP(B247, 'Sonata Net IO &amp; CMO MV % of NAV'!$A:$B, 2, 0)</f>
        <v>#N/A</v>
      </c>
    </row>
    <row r="248" spans="2:4" x14ac:dyDescent="0.25">
      <c r="B248" s="106">
        <f>IF('Cello Net IO &amp; CMO MV % of NAV '!A161=0, "NA", 'Cello Net IO &amp; CMO MV % of NAV '!A161)</f>
        <v>40945</v>
      </c>
      <c r="C248" s="102">
        <f>VLOOKUP(B248, 'IOS OAS &amp; Universe Refi'!$L:$N, 3, 0)</f>
        <v>383.16290299999997</v>
      </c>
      <c r="D248" s="111" t="e">
        <f>VLOOKUP(B248, 'Sonata Net IO &amp; CMO MV % of NAV'!$A:$B, 2, 0)</f>
        <v>#N/A</v>
      </c>
    </row>
    <row r="249" spans="2:4" x14ac:dyDescent="0.25">
      <c r="B249" s="106">
        <f>IF('Cello Net IO &amp; CMO MV % of NAV '!A162=0, "NA", 'Cello Net IO &amp; CMO MV % of NAV '!A162)</f>
        <v>40946</v>
      </c>
      <c r="C249" s="102">
        <f>VLOOKUP(B249, 'IOS OAS &amp; Universe Refi'!$L:$N, 3, 0)</f>
        <v>319.17748999999998</v>
      </c>
      <c r="D249" s="111" t="e">
        <f>VLOOKUP(B249, 'Sonata Net IO &amp; CMO MV % of NAV'!$A:$B, 2, 0)</f>
        <v>#N/A</v>
      </c>
    </row>
    <row r="250" spans="2:4" x14ac:dyDescent="0.25">
      <c r="B250" s="106">
        <f>IF('Cello Net IO &amp; CMO MV % of NAV '!A163=0, "NA", 'Cello Net IO &amp; CMO MV % of NAV '!A163)</f>
        <v>40947</v>
      </c>
      <c r="C250" s="102">
        <f>VLOOKUP(B250, 'IOS OAS &amp; Universe Refi'!$L:$N, 3, 0)</f>
        <v>313.64639299999999</v>
      </c>
      <c r="D250" s="111" t="e">
        <f>VLOOKUP(B250, 'Sonata Net IO &amp; CMO MV % of NAV'!$A:$B, 2, 0)</f>
        <v>#N/A</v>
      </c>
    </row>
    <row r="251" spans="2:4" x14ac:dyDescent="0.25">
      <c r="B251" s="106">
        <f>IF('Cello Net IO &amp; CMO MV % of NAV '!A164=0, "NA", 'Cello Net IO &amp; CMO MV % of NAV '!A164)</f>
        <v>40948</v>
      </c>
      <c r="C251" s="102">
        <f>VLOOKUP(B251, 'IOS OAS &amp; Universe Refi'!$L:$N, 3, 0)</f>
        <v>259.65728799999999</v>
      </c>
      <c r="D251" s="111" t="e">
        <f>VLOOKUP(B251, 'Sonata Net IO &amp; CMO MV % of NAV'!$A:$B, 2, 0)</f>
        <v>#N/A</v>
      </c>
    </row>
    <row r="252" spans="2:4" x14ac:dyDescent="0.25">
      <c r="B252" s="106">
        <f>IF('Cello Net IO &amp; CMO MV % of NAV '!A165=0, "NA", 'Cello Net IO &amp; CMO MV % of NAV '!A165)</f>
        <v>40949</v>
      </c>
      <c r="C252" s="102">
        <f>VLOOKUP(B252, 'IOS OAS &amp; Universe Refi'!$L:$N, 3, 0)</f>
        <v>297.07180799999998</v>
      </c>
      <c r="D252" s="111" t="e">
        <f>VLOOKUP(B252, 'Sonata Net IO &amp; CMO MV % of NAV'!$A:$B, 2, 0)</f>
        <v>#N/A</v>
      </c>
    </row>
    <row r="253" spans="2:4" x14ac:dyDescent="0.25">
      <c r="B253" s="106">
        <f>IF('Cello Net IO &amp; CMO MV % of NAV '!A166=0, "NA", 'Cello Net IO &amp; CMO MV % of NAV '!A166)</f>
        <v>40952</v>
      </c>
      <c r="C253" s="102">
        <f>VLOOKUP(B253, 'IOS OAS &amp; Universe Refi'!$L:$N, 3, 0)</f>
        <v>247.52720600000001</v>
      </c>
      <c r="D253" s="111" t="e">
        <f>VLOOKUP(B253, 'Sonata Net IO &amp; CMO MV % of NAV'!$A:$B, 2, 0)</f>
        <v>#N/A</v>
      </c>
    </row>
    <row r="254" spans="2:4" x14ac:dyDescent="0.25">
      <c r="B254" s="106">
        <f>IF('Cello Net IO &amp; CMO MV % of NAV '!A167=0, "NA", 'Cello Net IO &amp; CMO MV % of NAV '!A167)</f>
        <v>40953</v>
      </c>
      <c r="C254" s="102">
        <f>VLOOKUP(B254, 'IOS OAS &amp; Universe Refi'!$L:$N, 3, 0)</f>
        <v>286.90188599999999</v>
      </c>
      <c r="D254" s="111" t="e">
        <f>VLOOKUP(B254, 'Sonata Net IO &amp; CMO MV % of NAV'!$A:$B, 2, 0)</f>
        <v>#N/A</v>
      </c>
    </row>
    <row r="255" spans="2:4" x14ac:dyDescent="0.25">
      <c r="B255" s="106">
        <f>IF('Cello Net IO &amp; CMO MV % of NAV '!A168=0, "NA", 'Cello Net IO &amp; CMO MV % of NAV '!A168)</f>
        <v>40954</v>
      </c>
      <c r="C255" s="102">
        <f>VLOOKUP(B255, 'IOS OAS &amp; Universe Refi'!$L:$N, 3, 0)</f>
        <v>306.90368699999999</v>
      </c>
      <c r="D255" s="111" t="e">
        <f>VLOOKUP(B255, 'Sonata Net IO &amp; CMO MV % of NAV'!$A:$B, 2, 0)</f>
        <v>#N/A</v>
      </c>
    </row>
    <row r="256" spans="2:4" x14ac:dyDescent="0.25">
      <c r="B256" s="106">
        <f>IF('Cello Net IO &amp; CMO MV % of NAV '!A169=0, "NA", 'Cello Net IO &amp; CMO MV % of NAV '!A169)</f>
        <v>40955</v>
      </c>
      <c r="C256" s="102">
        <f>VLOOKUP(B256, 'IOS OAS &amp; Universe Refi'!$L:$N, 3, 0)</f>
        <v>238.676804</v>
      </c>
      <c r="D256" s="111" t="e">
        <f>VLOOKUP(B256, 'Sonata Net IO &amp; CMO MV % of NAV'!$A:$B, 2, 0)</f>
        <v>#N/A</v>
      </c>
    </row>
    <row r="257" spans="2:4" x14ac:dyDescent="0.25">
      <c r="B257" s="106">
        <f>IF('Cello Net IO &amp; CMO MV % of NAV '!A170=0, "NA", 'Cello Net IO &amp; CMO MV % of NAV '!A170)</f>
        <v>40956</v>
      </c>
      <c r="C257" s="102">
        <f>VLOOKUP(B257, 'IOS OAS &amp; Universe Refi'!$L:$N, 3, 0)</f>
        <v>227.82620199999999</v>
      </c>
      <c r="D257" s="111" t="e">
        <f>VLOOKUP(B257, 'Sonata Net IO &amp; CMO MV % of NAV'!$A:$B, 2, 0)</f>
        <v>#N/A</v>
      </c>
    </row>
    <row r="258" spans="2:4" x14ac:dyDescent="0.25">
      <c r="B258" s="106">
        <f>IF('Cello Net IO &amp; CMO MV % of NAV '!A171=0, "NA", 'Cello Net IO &amp; CMO MV % of NAV '!A171)</f>
        <v>40960</v>
      </c>
      <c r="C258" s="102">
        <f>VLOOKUP(B258, 'IOS OAS &amp; Universe Refi'!$L:$N, 3, 0)</f>
        <v>201.929596</v>
      </c>
      <c r="D258" s="111" t="e">
        <f>VLOOKUP(B258, 'Sonata Net IO &amp; CMO MV % of NAV'!$A:$B, 2, 0)</f>
        <v>#N/A</v>
      </c>
    </row>
    <row r="259" spans="2:4" x14ac:dyDescent="0.25">
      <c r="B259" s="106">
        <f>IF('Cello Net IO &amp; CMO MV % of NAV '!A172=0, "NA", 'Cello Net IO &amp; CMO MV % of NAV '!A172)</f>
        <v>40961</v>
      </c>
      <c r="C259" s="102">
        <f>VLOOKUP(B259, 'IOS OAS &amp; Universe Refi'!$L:$N, 3, 0)</f>
        <v>242.471802</v>
      </c>
      <c r="D259" s="111" t="e">
        <f>VLOOKUP(B259, 'Sonata Net IO &amp; CMO MV % of NAV'!$A:$B, 2, 0)</f>
        <v>#N/A</v>
      </c>
    </row>
    <row r="260" spans="2:4" x14ac:dyDescent="0.25">
      <c r="B260" s="106">
        <f>IF('Cello Net IO &amp; CMO MV % of NAV '!A173=0, "NA", 'Cello Net IO &amp; CMO MV % of NAV '!A173)</f>
        <v>40962</v>
      </c>
      <c r="C260" s="102">
        <f>VLOOKUP(B260, 'IOS OAS &amp; Universe Refi'!$L:$N, 3, 0)</f>
        <v>240.480896</v>
      </c>
      <c r="D260" s="111" t="e">
        <f>VLOOKUP(B260, 'Sonata Net IO &amp; CMO MV % of NAV'!$A:$B, 2, 0)</f>
        <v>#N/A</v>
      </c>
    </row>
    <row r="261" spans="2:4" x14ac:dyDescent="0.25">
      <c r="B261" s="106">
        <f>IF('Cello Net IO &amp; CMO MV % of NAV '!A174=0, "NA", 'Cello Net IO &amp; CMO MV % of NAV '!A174)</f>
        <v>40963</v>
      </c>
      <c r="C261" s="102">
        <f>VLOOKUP(B261, 'IOS OAS &amp; Universe Refi'!$L:$N, 3, 0)</f>
        <v>223.970901</v>
      </c>
      <c r="D261" s="111" t="e">
        <f>VLOOKUP(B261, 'Sonata Net IO &amp; CMO MV % of NAV'!$A:$B, 2, 0)</f>
        <v>#N/A</v>
      </c>
    </row>
    <row r="262" spans="2:4" x14ac:dyDescent="0.25">
      <c r="B262" s="106">
        <f>IF('Cello Net IO &amp; CMO MV % of NAV '!A175=0, "NA", 'Cello Net IO &amp; CMO MV % of NAV '!A175)</f>
        <v>40966</v>
      </c>
      <c r="C262" s="102">
        <f>VLOOKUP(B262, 'IOS OAS &amp; Universe Refi'!$L:$N, 3, 0)</f>
        <v>236.057602</v>
      </c>
      <c r="D262" s="111" t="e">
        <f>VLOOKUP(B262, 'Sonata Net IO &amp; CMO MV % of NAV'!$A:$B, 2, 0)</f>
        <v>#N/A</v>
      </c>
    </row>
    <row r="263" spans="2:4" x14ac:dyDescent="0.25">
      <c r="B263" s="106">
        <f>IF('Cello Net IO &amp; CMO MV % of NAV '!A176=0, "NA", 'Cello Net IO &amp; CMO MV % of NAV '!A176)</f>
        <v>40967</v>
      </c>
      <c r="C263" s="102">
        <f>VLOOKUP(B263, 'IOS OAS &amp; Universe Refi'!$L:$N, 3, 0)</f>
        <v>220.4785</v>
      </c>
      <c r="D263" s="111" t="e">
        <f>VLOOKUP(B263, 'Sonata Net IO &amp; CMO MV % of NAV'!$A:$B, 2, 0)</f>
        <v>#N/A</v>
      </c>
    </row>
    <row r="264" spans="2:4" x14ac:dyDescent="0.25">
      <c r="B264" s="106">
        <f>IF('Cello Net IO &amp; CMO MV % of NAV '!A177=0, "NA", 'Cello Net IO &amp; CMO MV % of NAV '!A177)</f>
        <v>40968</v>
      </c>
      <c r="C264" s="102">
        <f>VLOOKUP(B264, 'IOS OAS &amp; Universe Refi'!$L:$N, 3, 0)</f>
        <v>162.42820699999999</v>
      </c>
      <c r="D264" s="111" t="e">
        <f>VLOOKUP(B264, 'Sonata Net IO &amp; CMO MV % of NAV'!$A:$B, 2, 0)</f>
        <v>#N/A</v>
      </c>
    </row>
    <row r="265" spans="2:4" x14ac:dyDescent="0.25">
      <c r="B265" s="106">
        <f>IF('Cello Net IO &amp; CMO MV % of NAV '!A178=0, "NA", 'Cello Net IO &amp; CMO MV % of NAV '!A178)</f>
        <v>40969</v>
      </c>
      <c r="C265" s="102">
        <f>VLOOKUP(B265, 'IOS OAS &amp; Universe Refi'!$L:$N, 3, 0)</f>
        <v>129.48699999999999</v>
      </c>
      <c r="D265" s="111" t="e">
        <f>VLOOKUP(B265, 'Sonata Net IO &amp; CMO MV % of NAV'!$A:$B, 2, 0)</f>
        <v>#N/A</v>
      </c>
    </row>
    <row r="266" spans="2:4" x14ac:dyDescent="0.25">
      <c r="B266" s="106">
        <f>IF('Cello Net IO &amp; CMO MV % of NAV '!A179=0, "NA", 'Cello Net IO &amp; CMO MV % of NAV '!A179)</f>
        <v>40970</v>
      </c>
      <c r="C266" s="102">
        <f>VLOOKUP(B266, 'IOS OAS &amp; Universe Refi'!$L:$N, 3, 0)</f>
        <v>160.42860400000001</v>
      </c>
      <c r="D266" s="111" t="e">
        <f>VLOOKUP(B266, 'Sonata Net IO &amp; CMO MV % of NAV'!$A:$B, 2, 0)</f>
        <v>#N/A</v>
      </c>
    </row>
    <row r="267" spans="2:4" x14ac:dyDescent="0.25">
      <c r="B267" s="106">
        <f>IF('Cello Net IO &amp; CMO MV % of NAV '!A180=0, "NA", 'Cello Net IO &amp; CMO MV % of NAV '!A180)</f>
        <v>40973</v>
      </c>
      <c r="C267" s="102">
        <f>VLOOKUP(B267, 'IOS OAS &amp; Universe Refi'!$L:$N, 3, 0)</f>
        <v>145.221802</v>
      </c>
      <c r="D267" s="111" t="e">
        <f>VLOOKUP(B267, 'Sonata Net IO &amp; CMO MV % of NAV'!$A:$B, 2, 0)</f>
        <v>#N/A</v>
      </c>
    </row>
    <row r="268" spans="2:4" x14ac:dyDescent="0.25">
      <c r="B268" s="106">
        <f>IF('Cello Net IO &amp; CMO MV % of NAV '!A181=0, "NA", 'Cello Net IO &amp; CMO MV % of NAV '!A181)</f>
        <v>40974</v>
      </c>
      <c r="C268" s="102">
        <f>VLOOKUP(B268, 'IOS OAS &amp; Universe Refi'!$L:$N, 3, 0)</f>
        <v>163.85519400000001</v>
      </c>
      <c r="D268" s="111" t="e">
        <f>VLOOKUP(B268, 'Sonata Net IO &amp; CMO MV % of NAV'!$A:$B, 2, 0)</f>
        <v>#N/A</v>
      </c>
    </row>
    <row r="269" spans="2:4" x14ac:dyDescent="0.25">
      <c r="B269" s="106">
        <f>IF('Cello Net IO &amp; CMO MV % of NAV '!A182=0, "NA", 'Cello Net IO &amp; CMO MV % of NAV '!A182)</f>
        <v>40975</v>
      </c>
      <c r="C269" s="102">
        <f>VLOOKUP(B269, 'IOS OAS &amp; Universe Refi'!$L:$N, 3, 0)</f>
        <v>169.16520700000001</v>
      </c>
      <c r="D269" s="111" t="e">
        <f>VLOOKUP(B269, 'Sonata Net IO &amp; CMO MV % of NAV'!$A:$B, 2, 0)</f>
        <v>#N/A</v>
      </c>
    </row>
    <row r="270" spans="2:4" x14ac:dyDescent="0.25">
      <c r="B270" s="106">
        <f>IF('Cello Net IO &amp; CMO MV % of NAV '!A183=0, "NA", 'Cello Net IO &amp; CMO MV % of NAV '!A183)</f>
        <v>40976</v>
      </c>
      <c r="C270" s="102">
        <f>VLOOKUP(B270, 'IOS OAS &amp; Universe Refi'!$L:$N, 3, 0)</f>
        <v>170.226303</v>
      </c>
      <c r="D270" s="111" t="e">
        <f>VLOOKUP(B270, 'Sonata Net IO &amp; CMO MV % of NAV'!$A:$B, 2, 0)</f>
        <v>#N/A</v>
      </c>
    </row>
    <row r="271" spans="2:4" x14ac:dyDescent="0.25">
      <c r="B271" s="106">
        <f>IF('Cello Net IO &amp; CMO MV % of NAV '!A184=0, "NA", 'Cello Net IO &amp; CMO MV % of NAV '!A184)</f>
        <v>40977</v>
      </c>
      <c r="C271" s="102">
        <f>VLOOKUP(B271, 'IOS OAS &amp; Universe Refi'!$L:$N, 3, 0)</f>
        <v>154.49949599999999</v>
      </c>
      <c r="D271" s="111" t="e">
        <f>VLOOKUP(B271, 'Sonata Net IO &amp; CMO MV % of NAV'!$A:$B, 2, 0)</f>
        <v>#N/A</v>
      </c>
    </row>
    <row r="272" spans="2:4" x14ac:dyDescent="0.25">
      <c r="B272" s="106">
        <f>IF('Cello Net IO &amp; CMO MV % of NAV '!A185=0, "NA", 'Cello Net IO &amp; CMO MV % of NAV '!A185)</f>
        <v>40980</v>
      </c>
      <c r="C272" s="102">
        <f>VLOOKUP(B272, 'IOS OAS &amp; Universe Refi'!$L:$N, 3, 0)</f>
        <v>167.63699299999999</v>
      </c>
      <c r="D272" s="111" t="e">
        <f>VLOOKUP(B272, 'Sonata Net IO &amp; CMO MV % of NAV'!$A:$B, 2, 0)</f>
        <v>#N/A</v>
      </c>
    </row>
    <row r="273" spans="2:4" x14ac:dyDescent="0.25">
      <c r="B273" s="106">
        <f>IF('Cello Net IO &amp; CMO MV % of NAV '!A186=0, "NA", 'Cello Net IO &amp; CMO MV % of NAV '!A186)</f>
        <v>40981</v>
      </c>
      <c r="C273" s="102">
        <f>VLOOKUP(B273, 'IOS OAS &amp; Universe Refi'!$L:$N, 3, 0)</f>
        <v>125.08719600000001</v>
      </c>
      <c r="D273" s="111" t="e">
        <f>VLOOKUP(B273, 'Sonata Net IO &amp; CMO MV % of NAV'!$A:$B, 2, 0)</f>
        <v>#N/A</v>
      </c>
    </row>
    <row r="274" spans="2:4" x14ac:dyDescent="0.25">
      <c r="B274" s="106">
        <f>IF('Cello Net IO &amp; CMO MV % of NAV '!A187=0, "NA", 'Cello Net IO &amp; CMO MV % of NAV '!A187)</f>
        <v>40982</v>
      </c>
      <c r="C274" s="102">
        <f>VLOOKUP(B274, 'IOS OAS &amp; Universe Refi'!$L:$N, 3, 0)</f>
        <v>56.842799999999997</v>
      </c>
      <c r="D274" s="111" t="e">
        <f>VLOOKUP(B274, 'Sonata Net IO &amp; CMO MV % of NAV'!$A:$B, 2, 0)</f>
        <v>#N/A</v>
      </c>
    </row>
    <row r="275" spans="2:4" x14ac:dyDescent="0.25">
      <c r="B275" s="106">
        <f>IF('Cello Net IO &amp; CMO MV % of NAV '!A188=0, "NA", 'Cello Net IO &amp; CMO MV % of NAV '!A188)</f>
        <v>40983</v>
      </c>
      <c r="C275" s="102">
        <f>VLOOKUP(B275, 'IOS OAS &amp; Universe Refi'!$L:$N, 3, 0)</f>
        <v>71.837303000000006</v>
      </c>
      <c r="D275" s="111" t="e">
        <f>VLOOKUP(B275, 'Sonata Net IO &amp; CMO MV % of NAV'!$A:$B, 2, 0)</f>
        <v>#N/A</v>
      </c>
    </row>
    <row r="276" spans="2:4" x14ac:dyDescent="0.25">
      <c r="B276" s="106">
        <f>IF('Cello Net IO &amp; CMO MV % of NAV '!A189=0, "NA", 'Cello Net IO &amp; CMO MV % of NAV '!A189)</f>
        <v>40984</v>
      </c>
      <c r="C276" s="102">
        <f>VLOOKUP(B276, 'IOS OAS &amp; Universe Refi'!$L:$N, 3, 0)</f>
        <v>60.188400000000001</v>
      </c>
      <c r="D276" s="111" t="e">
        <f>VLOOKUP(B276, 'Sonata Net IO &amp; CMO MV % of NAV'!$A:$B, 2, 0)</f>
        <v>#N/A</v>
      </c>
    </row>
    <row r="277" spans="2:4" x14ac:dyDescent="0.25">
      <c r="B277" s="106">
        <f>IF('Cello Net IO &amp; CMO MV % of NAV '!A190=0, "NA", 'Cello Net IO &amp; CMO MV % of NAV '!A190)</f>
        <v>40987</v>
      </c>
      <c r="C277" s="102">
        <f>VLOOKUP(B277, 'IOS OAS &amp; Universe Refi'!$L:$N, 3, 0)</f>
        <v>-4.1496000000000004</v>
      </c>
      <c r="D277" s="111" t="e">
        <f>VLOOKUP(B277, 'Sonata Net IO &amp; CMO MV % of NAV'!$A:$B, 2, 0)</f>
        <v>#N/A</v>
      </c>
    </row>
    <row r="278" spans="2:4" x14ac:dyDescent="0.25">
      <c r="B278" s="106">
        <f>IF('Cello Net IO &amp; CMO MV % of NAV '!A191=0, "NA", 'Cello Net IO &amp; CMO MV % of NAV '!A191)</f>
        <v>40988</v>
      </c>
      <c r="C278" s="102">
        <f>VLOOKUP(B278, 'IOS OAS &amp; Universe Refi'!$L:$N, 3, 0)</f>
        <v>-16.381001000000001</v>
      </c>
      <c r="D278" s="111" t="e">
        <f>VLOOKUP(B278, 'Sonata Net IO &amp; CMO MV % of NAV'!$A:$B, 2, 0)</f>
        <v>#N/A</v>
      </c>
    </row>
    <row r="279" spans="2:4" x14ac:dyDescent="0.25">
      <c r="B279" s="106">
        <f>IF('Cello Net IO &amp; CMO MV % of NAV '!A192=0, "NA", 'Cello Net IO &amp; CMO MV % of NAV '!A192)</f>
        <v>40989</v>
      </c>
      <c r="C279" s="102">
        <f>VLOOKUP(B279, 'IOS OAS &amp; Universe Refi'!$L:$N, 3, 0)</f>
        <v>15.536</v>
      </c>
      <c r="D279" s="111" t="e">
        <f>VLOOKUP(B279, 'Sonata Net IO &amp; CMO MV % of NAV'!$A:$B, 2, 0)</f>
        <v>#N/A</v>
      </c>
    </row>
    <row r="280" spans="2:4" x14ac:dyDescent="0.25">
      <c r="B280" s="106">
        <f>IF('Cello Net IO &amp; CMO MV % of NAV '!A193=0, "NA", 'Cello Net IO &amp; CMO MV % of NAV '!A193)</f>
        <v>40990</v>
      </c>
      <c r="C280" s="102">
        <f>VLOOKUP(B280, 'IOS OAS &amp; Universe Refi'!$L:$N, 3, 0)</f>
        <v>15.0131</v>
      </c>
      <c r="D280" s="111" t="e">
        <f>VLOOKUP(B280, 'Sonata Net IO &amp; CMO MV % of NAV'!$A:$B, 2, 0)</f>
        <v>#N/A</v>
      </c>
    </row>
    <row r="281" spans="2:4" x14ac:dyDescent="0.25">
      <c r="B281" s="106">
        <f>IF('Cello Net IO &amp; CMO MV % of NAV '!A194=0, "NA", 'Cello Net IO &amp; CMO MV % of NAV '!A194)</f>
        <v>40991</v>
      </c>
      <c r="C281" s="102">
        <f>VLOOKUP(B281, 'IOS OAS &amp; Universe Refi'!$L:$N, 3, 0)</f>
        <v>16.662399000000001</v>
      </c>
      <c r="D281" s="111" t="e">
        <f>VLOOKUP(B281, 'Sonata Net IO &amp; CMO MV % of NAV'!$A:$B, 2, 0)</f>
        <v>#N/A</v>
      </c>
    </row>
    <row r="282" spans="2:4" x14ac:dyDescent="0.25">
      <c r="B282" s="106">
        <f>IF('Cello Net IO &amp; CMO MV % of NAV '!A195=0, "NA", 'Cello Net IO &amp; CMO MV % of NAV '!A195)</f>
        <v>40994</v>
      </c>
      <c r="C282" s="102">
        <f>VLOOKUP(B282, 'IOS OAS &amp; Universe Refi'!$L:$N, 3, 0)</f>
        <v>19.258400000000002</v>
      </c>
      <c r="D282" s="111" t="e">
        <f>VLOOKUP(B282, 'Sonata Net IO &amp; CMO MV % of NAV'!$A:$B, 2, 0)</f>
        <v>#N/A</v>
      </c>
    </row>
    <row r="283" spans="2:4" x14ac:dyDescent="0.25">
      <c r="B283" s="106">
        <f>IF('Cello Net IO &amp; CMO MV % of NAV '!A196=0, "NA", 'Cello Net IO &amp; CMO MV % of NAV '!A196)</f>
        <v>40995</v>
      </c>
      <c r="C283" s="102">
        <f>VLOOKUP(B283, 'IOS OAS &amp; Universe Refi'!$L:$N, 3, 0)</f>
        <v>57.465302000000001</v>
      </c>
      <c r="D283" s="111" t="e">
        <f>VLOOKUP(B283, 'Sonata Net IO &amp; CMO MV % of NAV'!$A:$B, 2, 0)</f>
        <v>#N/A</v>
      </c>
    </row>
    <row r="284" spans="2:4" x14ac:dyDescent="0.25">
      <c r="B284" s="106">
        <f>IF('Cello Net IO &amp; CMO MV % of NAV '!A197=0, "NA", 'Cello Net IO &amp; CMO MV % of NAV '!A197)</f>
        <v>40996</v>
      </c>
      <c r="C284" s="102">
        <f>VLOOKUP(B284, 'IOS OAS &amp; Universe Refi'!$L:$N, 3, 0)</f>
        <v>47.925700999999997</v>
      </c>
      <c r="D284" s="111" t="e">
        <f>VLOOKUP(B284, 'Sonata Net IO &amp; CMO MV % of NAV'!$A:$B, 2, 0)</f>
        <v>#N/A</v>
      </c>
    </row>
    <row r="285" spans="2:4" x14ac:dyDescent="0.25">
      <c r="B285" s="106">
        <f>IF('Cello Net IO &amp; CMO MV % of NAV '!A198=0, "NA", 'Cello Net IO &amp; CMO MV % of NAV '!A198)</f>
        <v>40997</v>
      </c>
      <c r="C285" s="102">
        <f>VLOOKUP(B285, 'IOS OAS &amp; Universe Refi'!$L:$N, 3, 0)</f>
        <v>63.045898000000001</v>
      </c>
      <c r="D285" s="111" t="e">
        <f>VLOOKUP(B285, 'Sonata Net IO &amp; CMO MV % of NAV'!$A:$B, 2, 0)</f>
        <v>#N/A</v>
      </c>
    </row>
    <row r="286" spans="2:4" x14ac:dyDescent="0.25">
      <c r="B286" s="106">
        <f>IF('Cello Net IO &amp; CMO MV % of NAV '!A199=0, "NA", 'Cello Net IO &amp; CMO MV % of NAV '!A199)</f>
        <v>40998</v>
      </c>
      <c r="C286" s="102">
        <f>VLOOKUP(B286, 'IOS OAS &amp; Universe Refi'!$L:$N, 3, 0)</f>
        <v>21.704599000000002</v>
      </c>
      <c r="D286" s="111" t="e">
        <f>VLOOKUP(B286, 'Sonata Net IO &amp; CMO MV % of NAV'!$A:$B, 2, 0)</f>
        <v>#N/A</v>
      </c>
    </row>
    <row r="287" spans="2:4" x14ac:dyDescent="0.25">
      <c r="B287" s="106">
        <f>IF('Cello Net IO &amp; CMO MV % of NAV '!A200=0, "NA", 'Cello Net IO &amp; CMO MV % of NAV '!A200)</f>
        <v>41001</v>
      </c>
      <c r="C287" s="102">
        <f>VLOOKUP(B287, 'IOS OAS &amp; Universe Refi'!$L:$N, 3, 0)</f>
        <v>26.460999999999999</v>
      </c>
      <c r="D287" s="111" t="e">
        <f>VLOOKUP(B287, 'Sonata Net IO &amp; CMO MV % of NAV'!$A:$B, 2, 0)</f>
        <v>#N/A</v>
      </c>
    </row>
    <row r="288" spans="2:4" x14ac:dyDescent="0.25">
      <c r="B288" s="106">
        <f>IF('Cello Net IO &amp; CMO MV % of NAV '!A201=0, "NA", 'Cello Net IO &amp; CMO MV % of NAV '!A201)</f>
        <v>41002</v>
      </c>
      <c r="C288" s="102">
        <f>VLOOKUP(B288, 'IOS OAS &amp; Universe Refi'!$L:$N, 3, 0)</f>
        <v>-25.407800999999999</v>
      </c>
      <c r="D288" s="111" t="e">
        <f>VLOOKUP(B288, 'Sonata Net IO &amp; CMO MV % of NAV'!$A:$B, 2, 0)</f>
        <v>#N/A</v>
      </c>
    </row>
    <row r="289" spans="2:4" x14ac:dyDescent="0.25">
      <c r="B289" s="106">
        <f>IF('Cello Net IO &amp; CMO MV % of NAV '!A202=0, "NA", 'Cello Net IO &amp; CMO MV % of NAV '!A202)</f>
        <v>41003</v>
      </c>
      <c r="C289" s="102">
        <f>VLOOKUP(B289, 'IOS OAS &amp; Universe Refi'!$L:$N, 3, 0)</f>
        <v>-9.9998000000000005</v>
      </c>
      <c r="D289" s="111" t="e">
        <f>VLOOKUP(B289, 'Sonata Net IO &amp; CMO MV % of NAV'!$A:$B, 2, 0)</f>
        <v>#N/A</v>
      </c>
    </row>
    <row r="290" spans="2:4" x14ac:dyDescent="0.25">
      <c r="B290" s="106">
        <f>IF('Cello Net IO &amp; CMO MV % of NAV '!A203=0, "NA", 'Cello Net IO &amp; CMO MV % of NAV '!A203)</f>
        <v>41004</v>
      </c>
      <c r="C290" s="102">
        <f>VLOOKUP(B290, 'IOS OAS &amp; Universe Refi'!$L:$N, 3, 0)</f>
        <v>13.196199999999999</v>
      </c>
      <c r="D290" s="111" t="e">
        <f>VLOOKUP(B290, 'Sonata Net IO &amp; CMO MV % of NAV'!$A:$B, 2, 0)</f>
        <v>#N/A</v>
      </c>
    </row>
    <row r="291" spans="2:4" x14ac:dyDescent="0.25">
      <c r="B291" s="106">
        <f>IF('Cello Net IO &amp; CMO MV % of NAV '!A204=0, "NA", 'Cello Net IO &amp; CMO MV % of NAV '!A204)</f>
        <v>41005</v>
      </c>
      <c r="C291" s="102">
        <f>VLOOKUP(B291, 'IOS OAS &amp; Universe Refi'!$L:$N, 3, 0)</f>
        <v>268.24160799999999</v>
      </c>
      <c r="D291" s="111" t="e">
        <f>VLOOKUP(B291, 'Sonata Net IO &amp; CMO MV % of NAV'!$A:$B, 2, 0)</f>
        <v>#N/A</v>
      </c>
    </row>
    <row r="292" spans="2:4" x14ac:dyDescent="0.25">
      <c r="B292" s="106">
        <f>IF('Cello Net IO &amp; CMO MV % of NAV '!A205=0, "NA", 'Cello Net IO &amp; CMO MV % of NAV '!A205)</f>
        <v>41008</v>
      </c>
      <c r="C292" s="102">
        <f>VLOOKUP(B292, 'IOS OAS &amp; Universe Refi'!$L:$N, 3, 0)</f>
        <v>65.207297999999994</v>
      </c>
      <c r="D292" s="111" t="e">
        <f>VLOOKUP(B292, 'Sonata Net IO &amp; CMO MV % of NAV'!$A:$B, 2, 0)</f>
        <v>#N/A</v>
      </c>
    </row>
    <row r="293" spans="2:4" x14ac:dyDescent="0.25">
      <c r="B293" s="106">
        <f>IF('Cello Net IO &amp; CMO MV % of NAV '!A206=0, "NA", 'Cello Net IO &amp; CMO MV % of NAV '!A206)</f>
        <v>41009</v>
      </c>
      <c r="C293" s="102">
        <f>VLOOKUP(B293, 'IOS OAS &amp; Universe Refi'!$L:$N, 3, 0)</f>
        <v>86.164398000000006</v>
      </c>
      <c r="D293" s="111" t="e">
        <f>VLOOKUP(B293, 'Sonata Net IO &amp; CMO MV % of NAV'!$A:$B, 2, 0)</f>
        <v>#N/A</v>
      </c>
    </row>
    <row r="294" spans="2:4" x14ac:dyDescent="0.25">
      <c r="B294" s="106">
        <f>IF('Cello Net IO &amp; CMO MV % of NAV '!A207=0, "NA", 'Cello Net IO &amp; CMO MV % of NAV '!A207)</f>
        <v>41010</v>
      </c>
      <c r="C294" s="102">
        <f>VLOOKUP(B294, 'IOS OAS &amp; Universe Refi'!$L:$N, 3, 0)</f>
        <v>81.158896999999996</v>
      </c>
      <c r="D294" s="111" t="e">
        <f>VLOOKUP(B294, 'Sonata Net IO &amp; CMO MV % of NAV'!$A:$B, 2, 0)</f>
        <v>#N/A</v>
      </c>
    </row>
    <row r="295" spans="2:4" x14ac:dyDescent="0.25">
      <c r="B295" s="106">
        <f>IF('Cello Net IO &amp; CMO MV % of NAV '!A208=0, "NA", 'Cello Net IO &amp; CMO MV % of NAV '!A208)</f>
        <v>41011</v>
      </c>
      <c r="C295" s="102">
        <f>VLOOKUP(B295, 'IOS OAS &amp; Universe Refi'!$L:$N, 3, 0)</f>
        <v>80.005095999999995</v>
      </c>
      <c r="D295" s="111" t="e">
        <f>VLOOKUP(B295, 'Sonata Net IO &amp; CMO MV % of NAV'!$A:$B, 2, 0)</f>
        <v>#N/A</v>
      </c>
    </row>
    <row r="296" spans="2:4" x14ac:dyDescent="0.25">
      <c r="B296" s="106">
        <f>IF('Cello Net IO &amp; CMO MV % of NAV '!A209=0, "NA", 'Cello Net IO &amp; CMO MV % of NAV '!A209)</f>
        <v>41012</v>
      </c>
      <c r="C296" s="102">
        <f>VLOOKUP(B296, 'IOS OAS &amp; Universe Refi'!$L:$N, 3, 0)</f>
        <v>102.285202</v>
      </c>
      <c r="D296" s="111" t="e">
        <f>VLOOKUP(B296, 'Sonata Net IO &amp; CMO MV % of NAV'!$A:$B, 2, 0)</f>
        <v>#N/A</v>
      </c>
    </row>
    <row r="297" spans="2:4" x14ac:dyDescent="0.25">
      <c r="B297" s="106">
        <f>IF('Cello Net IO &amp; CMO MV % of NAV '!A210=0, "NA", 'Cello Net IO &amp; CMO MV % of NAV '!A210)</f>
        <v>41015</v>
      </c>
      <c r="C297" s="102">
        <f>VLOOKUP(B297, 'IOS OAS &amp; Universe Refi'!$L:$N, 3, 0)</f>
        <v>116.2677</v>
      </c>
      <c r="D297" s="111" t="e">
        <f>VLOOKUP(B297, 'Sonata Net IO &amp; CMO MV % of NAV'!$A:$B, 2, 0)</f>
        <v>#N/A</v>
      </c>
    </row>
    <row r="298" spans="2:4" x14ac:dyDescent="0.25">
      <c r="B298" s="106">
        <f>IF('Cello Net IO &amp; CMO MV % of NAV '!A211=0, "NA", 'Cello Net IO &amp; CMO MV % of NAV '!A211)</f>
        <v>41016</v>
      </c>
      <c r="C298" s="102">
        <f>VLOOKUP(B298, 'IOS OAS &amp; Universe Refi'!$L:$N, 3, 0)</f>
        <v>129.25959800000001</v>
      </c>
      <c r="D298" s="111" t="e">
        <f>VLOOKUP(B298, 'Sonata Net IO &amp; CMO MV % of NAV'!$A:$B, 2, 0)</f>
        <v>#N/A</v>
      </c>
    </row>
    <row r="299" spans="2:4" x14ac:dyDescent="0.25">
      <c r="B299" s="106">
        <f>IF('Cello Net IO &amp; CMO MV % of NAV '!A212=0, "NA", 'Cello Net IO &amp; CMO MV % of NAV '!A212)</f>
        <v>41017</v>
      </c>
      <c r="C299" s="102">
        <f>VLOOKUP(B299, 'IOS OAS &amp; Universe Refi'!$L:$N, 3, 0)</f>
        <v>156.50619499999999</v>
      </c>
      <c r="D299" s="111" t="e">
        <f>VLOOKUP(B299, 'Sonata Net IO &amp; CMO MV % of NAV'!$A:$B, 2, 0)</f>
        <v>#N/A</v>
      </c>
    </row>
    <row r="300" spans="2:4" x14ac:dyDescent="0.25">
      <c r="B300" s="106">
        <f>IF('Cello Net IO &amp; CMO MV % of NAV '!A213=0, "NA", 'Cello Net IO &amp; CMO MV % of NAV '!A213)</f>
        <v>41018</v>
      </c>
      <c r="C300" s="102">
        <f>VLOOKUP(B300, 'IOS OAS &amp; Universe Refi'!$L:$N, 3, 0)</f>
        <v>155.35600299999999</v>
      </c>
      <c r="D300" s="111" t="e">
        <f>VLOOKUP(B300, 'Sonata Net IO &amp; CMO MV % of NAV'!$A:$B, 2, 0)</f>
        <v>#N/A</v>
      </c>
    </row>
    <row r="301" spans="2:4" x14ac:dyDescent="0.25">
      <c r="B301" s="106">
        <f>IF('Cello Net IO &amp; CMO MV % of NAV '!A214=0, "NA", 'Cello Net IO &amp; CMO MV % of NAV '!A214)</f>
        <v>41019</v>
      </c>
      <c r="C301" s="102">
        <f>VLOOKUP(B301, 'IOS OAS &amp; Universe Refi'!$L:$N, 3, 0)</f>
        <v>128.5121</v>
      </c>
      <c r="D301" s="111" t="e">
        <f>VLOOKUP(B301, 'Sonata Net IO &amp; CMO MV % of NAV'!$A:$B, 2, 0)</f>
        <v>#N/A</v>
      </c>
    </row>
    <row r="302" spans="2:4" x14ac:dyDescent="0.25">
      <c r="B302" s="106">
        <f>IF('Cello Net IO &amp; CMO MV % of NAV '!A215=0, "NA", 'Cello Net IO &amp; CMO MV % of NAV '!A215)</f>
        <v>41022</v>
      </c>
      <c r="C302" s="102">
        <f>VLOOKUP(B302, 'IOS OAS &amp; Universe Refi'!$L:$N, 3, 0)</f>
        <v>142.64700300000001</v>
      </c>
      <c r="D302" s="111" t="e">
        <f>VLOOKUP(B302, 'Sonata Net IO &amp; CMO MV % of NAV'!$A:$B, 2, 0)</f>
        <v>#N/A</v>
      </c>
    </row>
    <row r="303" spans="2:4" x14ac:dyDescent="0.25">
      <c r="B303" s="106">
        <f>IF('Cello Net IO &amp; CMO MV % of NAV '!A216=0, "NA", 'Cello Net IO &amp; CMO MV % of NAV '!A216)</f>
        <v>41023</v>
      </c>
      <c r="C303" s="102">
        <f>VLOOKUP(B303, 'IOS OAS &amp; Universe Refi'!$L:$N, 3, 0)</f>
        <v>128.158096</v>
      </c>
      <c r="D303" s="111" t="e">
        <f>VLOOKUP(B303, 'Sonata Net IO &amp; CMO MV % of NAV'!$A:$B, 2, 0)</f>
        <v>#N/A</v>
      </c>
    </row>
    <row r="304" spans="2:4" x14ac:dyDescent="0.25">
      <c r="B304" s="106">
        <f>IF('Cello Net IO &amp; CMO MV % of NAV '!A217=0, "NA", 'Cello Net IO &amp; CMO MV % of NAV '!A217)</f>
        <v>41024</v>
      </c>
      <c r="C304" s="102">
        <f>VLOOKUP(B304, 'IOS OAS &amp; Universe Refi'!$L:$N, 3, 0)</f>
        <v>110.977997</v>
      </c>
      <c r="D304" s="111" t="e">
        <f>VLOOKUP(B304, 'Sonata Net IO &amp; CMO MV % of NAV'!$A:$B, 2, 0)</f>
        <v>#N/A</v>
      </c>
    </row>
    <row r="305" spans="2:4" x14ac:dyDescent="0.25">
      <c r="B305" s="106">
        <f>IF('Cello Net IO &amp; CMO MV % of NAV '!A218=0, "NA", 'Cello Net IO &amp; CMO MV % of NAV '!A218)</f>
        <v>41025</v>
      </c>
      <c r="C305" s="102">
        <f>VLOOKUP(B305, 'IOS OAS &amp; Universe Refi'!$L:$N, 3, 0)</f>
        <v>119.915398</v>
      </c>
      <c r="D305" s="111" t="e">
        <f>VLOOKUP(B305, 'Sonata Net IO &amp; CMO MV % of NAV'!$A:$B, 2, 0)</f>
        <v>#N/A</v>
      </c>
    </row>
    <row r="306" spans="2:4" x14ac:dyDescent="0.25">
      <c r="B306" s="106">
        <f>IF('Cello Net IO &amp; CMO MV % of NAV '!A219=0, "NA", 'Cello Net IO &amp; CMO MV % of NAV '!A219)</f>
        <v>41026</v>
      </c>
      <c r="C306" s="102">
        <f>VLOOKUP(B306, 'IOS OAS &amp; Universe Refi'!$L:$N, 3, 0)</f>
        <v>124.584503</v>
      </c>
      <c r="D306" s="111" t="e">
        <f>VLOOKUP(B306, 'Sonata Net IO &amp; CMO MV % of NAV'!$A:$B, 2, 0)</f>
        <v>#N/A</v>
      </c>
    </row>
    <row r="307" spans="2:4" x14ac:dyDescent="0.25">
      <c r="B307" s="106">
        <f>IF('Cello Net IO &amp; CMO MV % of NAV '!A220=0, "NA", 'Cello Net IO &amp; CMO MV % of NAV '!A220)</f>
        <v>41029</v>
      </c>
      <c r="C307" s="102">
        <f>VLOOKUP(B307, 'IOS OAS &amp; Universe Refi'!$L:$N, 3, 0)</f>
        <v>103.585098</v>
      </c>
      <c r="D307" s="111" t="e">
        <f>VLOOKUP(B307, 'Sonata Net IO &amp; CMO MV % of NAV'!$A:$B, 2, 0)</f>
        <v>#N/A</v>
      </c>
    </row>
    <row r="308" spans="2:4" x14ac:dyDescent="0.25">
      <c r="B308" s="106">
        <f>IF('Cello Net IO &amp; CMO MV % of NAV '!A221=0, "NA", 'Cello Net IO &amp; CMO MV % of NAV '!A221)</f>
        <v>41030</v>
      </c>
      <c r="C308" s="102">
        <f>VLOOKUP(B308, 'IOS OAS &amp; Universe Refi'!$L:$N, 3, 0)</f>
        <v>71.352203000000003</v>
      </c>
      <c r="D308" s="111" t="e">
        <f>VLOOKUP(B308, 'Sonata Net IO &amp; CMO MV % of NAV'!$A:$B, 2, 0)</f>
        <v>#N/A</v>
      </c>
    </row>
    <row r="309" spans="2:4" x14ac:dyDescent="0.25">
      <c r="B309" s="106">
        <f>IF('Cello Net IO &amp; CMO MV % of NAV '!A222=0, "NA", 'Cello Net IO &amp; CMO MV % of NAV '!A222)</f>
        <v>41031</v>
      </c>
      <c r="C309" s="102">
        <f>VLOOKUP(B309, 'IOS OAS &amp; Universe Refi'!$L:$N, 3, 0)</f>
        <v>78.429100000000005</v>
      </c>
      <c r="D309" s="111" t="e">
        <f>VLOOKUP(B309, 'Sonata Net IO &amp; CMO MV % of NAV'!$A:$B, 2, 0)</f>
        <v>#N/A</v>
      </c>
    </row>
    <row r="310" spans="2:4" x14ac:dyDescent="0.25">
      <c r="B310" s="106">
        <f>IF('Cello Net IO &amp; CMO MV % of NAV '!A223=0, "NA", 'Cello Net IO &amp; CMO MV % of NAV '!A223)</f>
        <v>41032</v>
      </c>
      <c r="C310" s="102">
        <f>VLOOKUP(B310, 'IOS OAS &amp; Universe Refi'!$L:$N, 3, 0)</f>
        <v>59.625599000000001</v>
      </c>
      <c r="D310" s="111" t="e">
        <f>VLOOKUP(B310, 'Sonata Net IO &amp; CMO MV % of NAV'!$A:$B, 2, 0)</f>
        <v>#N/A</v>
      </c>
    </row>
    <row r="311" spans="2:4" x14ac:dyDescent="0.25">
      <c r="B311" s="106">
        <f>IF('Cello Net IO &amp; CMO MV % of NAV '!A224=0, "NA", 'Cello Net IO &amp; CMO MV % of NAV '!A224)</f>
        <v>41033</v>
      </c>
      <c r="C311" s="102">
        <f>VLOOKUP(B311, 'IOS OAS &amp; Universe Refi'!$L:$N, 3, 0)</f>
        <v>62.234698999999999</v>
      </c>
      <c r="D311" s="111" t="e">
        <f>VLOOKUP(B311, 'Sonata Net IO &amp; CMO MV % of NAV'!$A:$B, 2, 0)</f>
        <v>#N/A</v>
      </c>
    </row>
    <row r="312" spans="2:4" x14ac:dyDescent="0.25">
      <c r="B312" s="106">
        <f>IF('Cello Net IO &amp; CMO MV % of NAV '!A225=0, "NA", 'Cello Net IO &amp; CMO MV % of NAV '!A225)</f>
        <v>41036</v>
      </c>
      <c r="C312" s="102">
        <f>VLOOKUP(B312, 'IOS OAS &amp; Universe Refi'!$L:$N, 3, 0)</f>
        <v>17.575600000000001</v>
      </c>
      <c r="D312" s="111" t="e">
        <f>VLOOKUP(B312, 'Sonata Net IO &amp; CMO MV % of NAV'!$A:$B, 2, 0)</f>
        <v>#N/A</v>
      </c>
    </row>
    <row r="313" spans="2:4" x14ac:dyDescent="0.25">
      <c r="B313" s="106">
        <f>IF('Cello Net IO &amp; CMO MV % of NAV '!A226=0, "NA", 'Cello Net IO &amp; CMO MV % of NAV '!A226)</f>
        <v>41037</v>
      </c>
      <c r="C313" s="102">
        <f>VLOOKUP(B313, 'IOS OAS &amp; Universe Refi'!$L:$N, 3, 0)</f>
        <v>-2.2479</v>
      </c>
      <c r="D313" s="111" t="e">
        <f>VLOOKUP(B313, 'Sonata Net IO &amp; CMO MV % of NAV'!$A:$B, 2, 0)</f>
        <v>#N/A</v>
      </c>
    </row>
    <row r="314" spans="2:4" x14ac:dyDescent="0.25">
      <c r="B314" s="106">
        <f>IF('Cello Net IO &amp; CMO MV % of NAV '!A227=0, "NA", 'Cello Net IO &amp; CMO MV % of NAV '!A227)</f>
        <v>41038</v>
      </c>
      <c r="C314" s="102">
        <f>VLOOKUP(B314, 'IOS OAS &amp; Universe Refi'!$L:$N, 3, 0)</f>
        <v>-22.840401</v>
      </c>
      <c r="D314" s="111" t="e">
        <f>VLOOKUP(B314, 'Sonata Net IO &amp; CMO MV % of NAV'!$A:$B, 2, 0)</f>
        <v>#N/A</v>
      </c>
    </row>
    <row r="315" spans="2:4" x14ac:dyDescent="0.25">
      <c r="B315" s="106">
        <f>IF('Cello Net IO &amp; CMO MV % of NAV '!A228=0, "NA", 'Cello Net IO &amp; CMO MV % of NAV '!A228)</f>
        <v>41039</v>
      </c>
      <c r="C315" s="102">
        <f>VLOOKUP(B315, 'IOS OAS &amp; Universe Refi'!$L:$N, 3, 0)</f>
        <v>-16.379000000000001</v>
      </c>
      <c r="D315" s="111" t="e">
        <f>VLOOKUP(B315, 'Sonata Net IO &amp; CMO MV % of NAV'!$A:$B, 2, 0)</f>
        <v>#N/A</v>
      </c>
    </row>
    <row r="316" spans="2:4" x14ac:dyDescent="0.25">
      <c r="B316" s="106">
        <f>IF('Cello Net IO &amp; CMO MV % of NAV '!A229=0, "NA", 'Cello Net IO &amp; CMO MV % of NAV '!A229)</f>
        <v>41040</v>
      </c>
      <c r="C316" s="102">
        <f>VLOOKUP(B316, 'IOS OAS &amp; Universe Refi'!$L:$N, 3, 0)</f>
        <v>4.6672000000000002</v>
      </c>
      <c r="D316" s="111" t="e">
        <f>VLOOKUP(B316, 'Sonata Net IO &amp; CMO MV % of NAV'!$A:$B, 2, 0)</f>
        <v>#N/A</v>
      </c>
    </row>
    <row r="317" spans="2:4" x14ac:dyDescent="0.25">
      <c r="B317" s="106">
        <f>IF('Cello Net IO &amp; CMO MV % of NAV '!A230=0, "NA", 'Cello Net IO &amp; CMO MV % of NAV '!A230)</f>
        <v>41043</v>
      </c>
      <c r="C317" s="102">
        <f>VLOOKUP(B317, 'IOS OAS &amp; Universe Refi'!$L:$N, 3, 0)</f>
        <v>28.029900000000001</v>
      </c>
      <c r="D317" s="111" t="e">
        <f>VLOOKUP(B317, 'Sonata Net IO &amp; CMO MV % of NAV'!$A:$B, 2, 0)</f>
        <v>#N/A</v>
      </c>
    </row>
    <row r="318" spans="2:4" x14ac:dyDescent="0.25">
      <c r="B318" s="106">
        <f>IF('Cello Net IO &amp; CMO MV % of NAV '!A231=0, "NA", 'Cello Net IO &amp; CMO MV % of NAV '!A231)</f>
        <v>41044</v>
      </c>
      <c r="C318" s="102">
        <f>VLOOKUP(B318, 'IOS OAS &amp; Universe Refi'!$L:$N, 3, 0)</f>
        <v>24.404499000000001</v>
      </c>
      <c r="D318" s="111" t="e">
        <f>VLOOKUP(B318, 'Sonata Net IO &amp; CMO MV % of NAV'!$A:$B, 2, 0)</f>
        <v>#N/A</v>
      </c>
    </row>
    <row r="319" spans="2:4" x14ac:dyDescent="0.25">
      <c r="B319" s="106">
        <f>IF('Cello Net IO &amp; CMO MV % of NAV '!A232=0, "NA", 'Cello Net IO &amp; CMO MV % of NAV '!A232)</f>
        <v>41045</v>
      </c>
      <c r="C319" s="102">
        <f>VLOOKUP(B319, 'IOS OAS &amp; Universe Refi'!$L:$N, 3, 0)</f>
        <v>67.080901999999995</v>
      </c>
      <c r="D319" s="111" t="e">
        <f>VLOOKUP(B319, 'Sonata Net IO &amp; CMO MV % of NAV'!$A:$B, 2, 0)</f>
        <v>#N/A</v>
      </c>
    </row>
    <row r="320" spans="2:4" x14ac:dyDescent="0.25">
      <c r="B320" s="106">
        <f>IF('Cello Net IO &amp; CMO MV % of NAV '!A233=0, "NA", 'Cello Net IO &amp; CMO MV % of NAV '!A233)</f>
        <v>41046</v>
      </c>
      <c r="C320" s="102">
        <f>VLOOKUP(B320, 'IOS OAS &amp; Universe Refi'!$L:$N, 3, 0)</f>
        <v>99.404601999999997</v>
      </c>
      <c r="D320" s="111" t="e">
        <f>VLOOKUP(B320, 'Sonata Net IO &amp; CMO MV % of NAV'!$A:$B, 2, 0)</f>
        <v>#N/A</v>
      </c>
    </row>
    <row r="321" spans="2:4" x14ac:dyDescent="0.25">
      <c r="B321" s="106">
        <f>IF('Cello Net IO &amp; CMO MV % of NAV '!A234=0, "NA", 'Cello Net IO &amp; CMO MV % of NAV '!A234)</f>
        <v>41047</v>
      </c>
      <c r="C321" s="102">
        <f>VLOOKUP(B321, 'IOS OAS &amp; Universe Refi'!$L:$N, 3, 0)</f>
        <v>102.77829699999999</v>
      </c>
      <c r="D321" s="111" t="e">
        <f>VLOOKUP(B321, 'Sonata Net IO &amp; CMO MV % of NAV'!$A:$B, 2, 0)</f>
        <v>#N/A</v>
      </c>
    </row>
    <row r="322" spans="2:4" x14ac:dyDescent="0.25">
      <c r="B322" s="106">
        <f>IF('Cello Net IO &amp; CMO MV % of NAV '!A235=0, "NA", 'Cello Net IO &amp; CMO MV % of NAV '!A235)</f>
        <v>41050</v>
      </c>
      <c r="C322" s="102">
        <f>VLOOKUP(B322, 'IOS OAS &amp; Universe Refi'!$L:$N, 3, 0)</f>
        <v>145.88859600000001</v>
      </c>
      <c r="D322" s="111" t="e">
        <f>VLOOKUP(B322, 'Sonata Net IO &amp; CMO MV % of NAV'!$A:$B, 2, 0)</f>
        <v>#N/A</v>
      </c>
    </row>
    <row r="323" spans="2:4" x14ac:dyDescent="0.25">
      <c r="B323" s="106">
        <f>IF('Cello Net IO &amp; CMO MV % of NAV '!A236=0, "NA", 'Cello Net IO &amp; CMO MV % of NAV '!A236)</f>
        <v>41051</v>
      </c>
      <c r="C323" s="102">
        <f>VLOOKUP(B323, 'IOS OAS &amp; Universe Refi'!$L:$N, 3, 0)</f>
        <v>118.70700100000001</v>
      </c>
      <c r="D323" s="111" t="e">
        <f>VLOOKUP(B323, 'Sonata Net IO &amp; CMO MV % of NAV'!$A:$B, 2, 0)</f>
        <v>#N/A</v>
      </c>
    </row>
    <row r="324" spans="2:4" x14ac:dyDescent="0.25">
      <c r="B324" s="106">
        <f>IF('Cello Net IO &amp; CMO MV % of NAV '!A237=0, "NA", 'Cello Net IO &amp; CMO MV % of NAV '!A237)</f>
        <v>41052</v>
      </c>
      <c r="C324" s="102">
        <f>VLOOKUP(B324, 'IOS OAS &amp; Universe Refi'!$L:$N, 3, 0)</f>
        <v>121.586502</v>
      </c>
      <c r="D324" s="111" t="e">
        <f>VLOOKUP(B324, 'Sonata Net IO &amp; CMO MV % of NAV'!$A:$B, 2, 0)</f>
        <v>#N/A</v>
      </c>
    </row>
    <row r="325" spans="2:4" x14ac:dyDescent="0.25">
      <c r="B325" s="106">
        <f>IF('Cello Net IO &amp; CMO MV % of NAV '!A238=0, "NA", 'Cello Net IO &amp; CMO MV % of NAV '!A238)</f>
        <v>41053</v>
      </c>
      <c r="C325" s="102">
        <f>VLOOKUP(B325, 'IOS OAS &amp; Universe Refi'!$L:$N, 3, 0)</f>
        <v>136.14830000000001</v>
      </c>
      <c r="D325" s="111" t="e">
        <f>VLOOKUP(B325, 'Sonata Net IO &amp; CMO MV % of NAV'!$A:$B, 2, 0)</f>
        <v>#N/A</v>
      </c>
    </row>
    <row r="326" spans="2:4" x14ac:dyDescent="0.25">
      <c r="B326" s="106">
        <f>IF('Cello Net IO &amp; CMO MV % of NAV '!A239=0, "NA", 'Cello Net IO &amp; CMO MV % of NAV '!A239)</f>
        <v>41054</v>
      </c>
      <c r="C326" s="102">
        <f>VLOOKUP(B326, 'IOS OAS &amp; Universe Refi'!$L:$N, 3, 0)</f>
        <v>134.78270000000001</v>
      </c>
      <c r="D326" s="111" t="e">
        <f>VLOOKUP(B326, 'Sonata Net IO &amp; CMO MV % of NAV'!$A:$B, 2, 0)</f>
        <v>#N/A</v>
      </c>
    </row>
    <row r="327" spans="2:4" x14ac:dyDescent="0.25">
      <c r="B327" s="106">
        <f>IF('Cello Net IO &amp; CMO MV % of NAV '!A240=0, "NA", 'Cello Net IO &amp; CMO MV % of NAV '!A240)</f>
        <v>41058</v>
      </c>
      <c r="C327" s="102">
        <f>VLOOKUP(B327, 'IOS OAS &amp; Universe Refi'!$L:$N, 3, 0)</f>
        <v>138.218704</v>
      </c>
      <c r="D327" s="111" t="e">
        <f>VLOOKUP(B327, 'Sonata Net IO &amp; CMO MV % of NAV'!$A:$B, 2, 0)</f>
        <v>#N/A</v>
      </c>
    </row>
    <row r="328" spans="2:4" x14ac:dyDescent="0.25">
      <c r="B328" s="106">
        <f>IF('Cello Net IO &amp; CMO MV % of NAV '!A241=0, "NA", 'Cello Net IO &amp; CMO MV % of NAV '!A241)</f>
        <v>41059</v>
      </c>
      <c r="C328" s="102">
        <f>VLOOKUP(B328, 'IOS OAS &amp; Universe Refi'!$L:$N, 3, 0)</f>
        <v>210.74279799999999</v>
      </c>
      <c r="D328" s="111" t="e">
        <f>VLOOKUP(B328, 'Sonata Net IO &amp; CMO MV % of NAV'!$A:$B, 2, 0)</f>
        <v>#N/A</v>
      </c>
    </row>
    <row r="329" spans="2:4" x14ac:dyDescent="0.25">
      <c r="B329" s="106">
        <f>IF('Cello Net IO &amp; CMO MV % of NAV '!A242=0, "NA", 'Cello Net IO &amp; CMO MV % of NAV '!A242)</f>
        <v>41060</v>
      </c>
      <c r="C329" s="102">
        <f>VLOOKUP(B329, 'IOS OAS &amp; Universe Refi'!$L:$N, 3, 0)</f>
        <v>252.547394</v>
      </c>
      <c r="D329" s="111" t="e">
        <f>VLOOKUP(B329, 'Sonata Net IO &amp; CMO MV % of NAV'!$A:$B, 2, 0)</f>
        <v>#N/A</v>
      </c>
    </row>
    <row r="330" spans="2:4" x14ac:dyDescent="0.25">
      <c r="B330" s="106">
        <f>IF('Cello Net IO &amp; CMO MV % of NAV '!A243=0, "NA", 'Cello Net IO &amp; CMO MV % of NAV '!A243)</f>
        <v>41061</v>
      </c>
      <c r="C330" s="102">
        <f>VLOOKUP(B330, 'IOS OAS &amp; Universe Refi'!$L:$N, 3, 0)</f>
        <v>281.22601300000002</v>
      </c>
      <c r="D330" s="111" t="e">
        <f>VLOOKUP(B330, 'Sonata Net IO &amp; CMO MV % of NAV'!$A:$B, 2, 0)</f>
        <v>#N/A</v>
      </c>
    </row>
    <row r="331" spans="2:4" x14ac:dyDescent="0.25">
      <c r="B331" s="106">
        <f>IF('Cello Net IO &amp; CMO MV % of NAV '!A244=0, "NA", 'Cello Net IO &amp; CMO MV % of NAV '!A244)</f>
        <v>41064</v>
      </c>
      <c r="C331" s="102">
        <f>VLOOKUP(B331, 'IOS OAS &amp; Universe Refi'!$L:$N, 3, 0)</f>
        <v>237.566406</v>
      </c>
      <c r="D331" s="111" t="e">
        <f>VLOOKUP(B331, 'Sonata Net IO &amp; CMO MV % of NAV'!$A:$B, 2, 0)</f>
        <v>#N/A</v>
      </c>
    </row>
    <row r="332" spans="2:4" x14ac:dyDescent="0.25">
      <c r="B332" s="106">
        <f>IF('Cello Net IO &amp; CMO MV % of NAV '!A245=0, "NA", 'Cello Net IO &amp; CMO MV % of NAV '!A245)</f>
        <v>41065</v>
      </c>
      <c r="C332" s="102">
        <f>VLOOKUP(B332, 'IOS OAS &amp; Universe Refi'!$L:$N, 3, 0)</f>
        <v>280.08108499999997</v>
      </c>
      <c r="D332" s="111" t="e">
        <f>VLOOKUP(B332, 'Sonata Net IO &amp; CMO MV % of NAV'!$A:$B, 2, 0)</f>
        <v>#N/A</v>
      </c>
    </row>
    <row r="333" spans="2:4" x14ac:dyDescent="0.25">
      <c r="B333" s="106">
        <f>IF('Cello Net IO &amp; CMO MV % of NAV '!A246=0, "NA", 'Cello Net IO &amp; CMO MV % of NAV '!A246)</f>
        <v>41066</v>
      </c>
      <c r="C333" s="102">
        <f>VLOOKUP(B333, 'IOS OAS &amp; Universe Refi'!$L:$N, 3, 0)</f>
        <v>234.496094</v>
      </c>
      <c r="D333" s="111" t="e">
        <f>VLOOKUP(B333, 'Sonata Net IO &amp; CMO MV % of NAV'!$A:$B, 2, 0)</f>
        <v>#N/A</v>
      </c>
    </row>
    <row r="334" spans="2:4" x14ac:dyDescent="0.25">
      <c r="B334" s="106">
        <f>IF('Cello Net IO &amp; CMO MV % of NAV '!A247=0, "NA", 'Cello Net IO &amp; CMO MV % of NAV '!A247)</f>
        <v>41067</v>
      </c>
      <c r="C334" s="102">
        <f>VLOOKUP(B334, 'IOS OAS &amp; Universe Refi'!$L:$N, 3, 0)</f>
        <v>222.69180299999999</v>
      </c>
      <c r="D334" s="111" t="e">
        <f>VLOOKUP(B334, 'Sonata Net IO &amp; CMO MV % of NAV'!$A:$B, 2, 0)</f>
        <v>#N/A</v>
      </c>
    </row>
    <row r="335" spans="2:4" x14ac:dyDescent="0.25">
      <c r="B335" s="106">
        <f>IF('Cello Net IO &amp; CMO MV % of NAV '!A248=0, "NA", 'Cello Net IO &amp; CMO MV % of NAV '!A248)</f>
        <v>41068</v>
      </c>
      <c r="C335" s="102">
        <f>VLOOKUP(B335, 'IOS OAS &amp; Universe Refi'!$L:$N, 3, 0)</f>
        <v>216.009094</v>
      </c>
      <c r="D335" s="111" t="e">
        <f>VLOOKUP(B335, 'Sonata Net IO &amp; CMO MV % of NAV'!$A:$B, 2, 0)</f>
        <v>#N/A</v>
      </c>
    </row>
    <row r="336" spans="2:4" x14ac:dyDescent="0.25">
      <c r="B336" s="106">
        <f>IF('Cello Net IO &amp; CMO MV % of NAV '!A249=0, "NA", 'Cello Net IO &amp; CMO MV % of NAV '!A249)</f>
        <v>41071</v>
      </c>
      <c r="C336" s="102">
        <f>VLOOKUP(B336, 'IOS OAS &amp; Universe Refi'!$L:$N, 3, 0)</f>
        <v>243.88789399999999</v>
      </c>
      <c r="D336" s="111" t="e">
        <f>VLOOKUP(B336, 'Sonata Net IO &amp; CMO MV % of NAV'!$A:$B, 2, 0)</f>
        <v>#N/A</v>
      </c>
    </row>
    <row r="337" spans="2:4" x14ac:dyDescent="0.25">
      <c r="B337" s="106">
        <f>IF('Cello Net IO &amp; CMO MV % of NAV '!A250=0, "NA", 'Cello Net IO &amp; CMO MV % of NAV '!A250)</f>
        <v>41072</v>
      </c>
      <c r="C337" s="102">
        <f>VLOOKUP(B337, 'IOS OAS &amp; Universe Refi'!$L:$N, 3, 0)</f>
        <v>207.63220200000001</v>
      </c>
      <c r="D337" s="111" t="e">
        <f>VLOOKUP(B337, 'Sonata Net IO &amp; CMO MV % of NAV'!$A:$B, 2, 0)</f>
        <v>#N/A</v>
      </c>
    </row>
    <row r="338" spans="2:4" x14ac:dyDescent="0.25">
      <c r="B338" s="106">
        <f>IF('Cello Net IO &amp; CMO MV % of NAV '!A251=0, "NA", 'Cello Net IO &amp; CMO MV % of NAV '!A251)</f>
        <v>41073</v>
      </c>
      <c r="C338" s="102">
        <f>VLOOKUP(B338, 'IOS OAS &amp; Universe Refi'!$L:$N, 3, 0)</f>
        <v>225.23699999999999</v>
      </c>
      <c r="D338" s="111" t="e">
        <f>VLOOKUP(B338, 'Sonata Net IO &amp; CMO MV % of NAV'!$A:$B, 2, 0)</f>
        <v>#N/A</v>
      </c>
    </row>
    <row r="339" spans="2:4" x14ac:dyDescent="0.25">
      <c r="B339" s="106">
        <f>IF('Cello Net IO &amp; CMO MV % of NAV '!A252=0, "NA", 'Cello Net IO &amp; CMO MV % of NAV '!A252)</f>
        <v>41074</v>
      </c>
      <c r="C339" s="102">
        <f>VLOOKUP(B339, 'IOS OAS &amp; Universe Refi'!$L:$N, 3, 0)</f>
        <v>216.458496</v>
      </c>
      <c r="D339" s="111" t="e">
        <f>VLOOKUP(B339, 'Sonata Net IO &amp; CMO MV % of NAV'!$A:$B, 2, 0)</f>
        <v>#N/A</v>
      </c>
    </row>
    <row r="340" spans="2:4" x14ac:dyDescent="0.25">
      <c r="B340" s="106">
        <f>IF('Cello Net IO &amp; CMO MV % of NAV '!A253=0, "NA", 'Cello Net IO &amp; CMO MV % of NAV '!A253)</f>
        <v>41075</v>
      </c>
      <c r="C340" s="102">
        <f>VLOOKUP(B340, 'IOS OAS &amp; Universe Refi'!$L:$N, 3, 0)</f>
        <v>244.73980700000001</v>
      </c>
      <c r="D340" s="111" t="e">
        <f>VLOOKUP(B340, 'Sonata Net IO &amp; CMO MV % of NAV'!$A:$B, 2, 0)</f>
        <v>#N/A</v>
      </c>
    </row>
    <row r="341" spans="2:4" x14ac:dyDescent="0.25">
      <c r="B341" s="106">
        <f>IF('Cello Net IO &amp; CMO MV % of NAV '!A254=0, "NA", 'Cello Net IO &amp; CMO MV % of NAV '!A254)</f>
        <v>41078</v>
      </c>
      <c r="C341" s="102">
        <f>VLOOKUP(B341, 'IOS OAS &amp; Universe Refi'!$L:$N, 3, 0)</f>
        <v>268.31658900000002</v>
      </c>
      <c r="D341" s="111" t="e">
        <f>VLOOKUP(B341, 'Sonata Net IO &amp; CMO MV % of NAV'!$A:$B, 2, 0)</f>
        <v>#N/A</v>
      </c>
    </row>
    <row r="342" spans="2:4" x14ac:dyDescent="0.25">
      <c r="B342" s="106">
        <f>IF('Cello Net IO &amp; CMO MV % of NAV '!A255=0, "NA", 'Cello Net IO &amp; CMO MV % of NAV '!A255)</f>
        <v>41079</v>
      </c>
      <c r="C342" s="102">
        <f>VLOOKUP(B342, 'IOS OAS &amp; Universe Refi'!$L:$N, 3, 0)</f>
        <v>280.94699100000003</v>
      </c>
      <c r="D342" s="111" t="e">
        <f>VLOOKUP(B342, 'Sonata Net IO &amp; CMO MV % of NAV'!$A:$B, 2, 0)</f>
        <v>#N/A</v>
      </c>
    </row>
    <row r="343" spans="2:4" x14ac:dyDescent="0.25">
      <c r="B343" s="106">
        <f>IF('Cello Net IO &amp; CMO MV % of NAV '!A256=0, "NA", 'Cello Net IO &amp; CMO MV % of NAV '!A256)</f>
        <v>41080</v>
      </c>
      <c r="C343" s="102">
        <f>VLOOKUP(B343, 'IOS OAS &amp; Universe Refi'!$L:$N, 3, 0)</f>
        <v>231.11309800000001</v>
      </c>
      <c r="D343" s="111" t="e">
        <f>VLOOKUP(B343, 'Sonata Net IO &amp; CMO MV % of NAV'!$A:$B, 2, 0)</f>
        <v>#N/A</v>
      </c>
    </row>
    <row r="344" spans="2:4" x14ac:dyDescent="0.25">
      <c r="B344" s="106">
        <f>IF('Cello Net IO &amp; CMO MV % of NAV '!A257=0, "NA", 'Cello Net IO &amp; CMO MV % of NAV '!A257)</f>
        <v>41081</v>
      </c>
      <c r="C344" s="102">
        <f>VLOOKUP(B344, 'IOS OAS &amp; Universe Refi'!$L:$N, 3, 0)</f>
        <v>247.57929999999999</v>
      </c>
      <c r="D344" s="111" t="e">
        <f>VLOOKUP(B344, 'Sonata Net IO &amp; CMO MV % of NAV'!$A:$B, 2, 0)</f>
        <v>#N/A</v>
      </c>
    </row>
    <row r="345" spans="2:4" x14ac:dyDescent="0.25">
      <c r="B345" s="106">
        <f>IF('Cello Net IO &amp; CMO MV % of NAV '!A258=0, "NA", 'Cello Net IO &amp; CMO MV % of NAV '!A258)</f>
        <v>41082</v>
      </c>
      <c r="C345" s="102">
        <f>VLOOKUP(B345, 'IOS OAS &amp; Universe Refi'!$L:$N, 3, 0)</f>
        <v>255.39529400000001</v>
      </c>
      <c r="D345" s="111" t="e">
        <f>VLOOKUP(B345, 'Sonata Net IO &amp; CMO MV % of NAV'!$A:$B, 2, 0)</f>
        <v>#N/A</v>
      </c>
    </row>
    <row r="346" spans="2:4" x14ac:dyDescent="0.25">
      <c r="B346" s="106">
        <f>IF('Cello Net IO &amp; CMO MV % of NAV '!A259=0, "NA", 'Cello Net IO &amp; CMO MV % of NAV '!A259)</f>
        <v>41085</v>
      </c>
      <c r="C346" s="102">
        <f>VLOOKUP(B346, 'IOS OAS &amp; Universe Refi'!$L:$N, 3, 0)</f>
        <v>283.58480800000001</v>
      </c>
      <c r="D346" s="111" t="e">
        <f>VLOOKUP(B346, 'Sonata Net IO &amp; CMO MV % of NAV'!$A:$B, 2, 0)</f>
        <v>#N/A</v>
      </c>
    </row>
    <row r="347" spans="2:4" x14ac:dyDescent="0.25">
      <c r="B347" s="106">
        <f>IF('Cello Net IO &amp; CMO MV % of NAV '!A260=0, "NA", 'Cello Net IO &amp; CMO MV % of NAV '!A260)</f>
        <v>41086</v>
      </c>
      <c r="C347" s="102">
        <f>VLOOKUP(B347, 'IOS OAS &amp; Universe Refi'!$L:$N, 3, 0)</f>
        <v>261.72378500000002</v>
      </c>
      <c r="D347" s="111" t="e">
        <f>VLOOKUP(B347, 'Sonata Net IO &amp; CMO MV % of NAV'!$A:$B, 2, 0)</f>
        <v>#N/A</v>
      </c>
    </row>
    <row r="348" spans="2:4" x14ac:dyDescent="0.25">
      <c r="B348" s="106">
        <f>IF('Cello Net IO &amp; CMO MV % of NAV '!A261=0, "NA", 'Cello Net IO &amp; CMO MV % of NAV '!A261)</f>
        <v>41087</v>
      </c>
      <c r="C348" s="102">
        <f>VLOOKUP(B348, 'IOS OAS &amp; Universe Refi'!$L:$N, 3, 0)</f>
        <v>261.79888899999997</v>
      </c>
      <c r="D348" s="111" t="e">
        <f>VLOOKUP(B348, 'Sonata Net IO &amp; CMO MV % of NAV'!$A:$B, 2, 0)</f>
        <v>#N/A</v>
      </c>
    </row>
    <row r="349" spans="2:4" x14ac:dyDescent="0.25">
      <c r="B349" s="106">
        <f>IF('Cello Net IO &amp; CMO MV % of NAV '!A262=0, "NA", 'Cello Net IO &amp; CMO MV % of NAV '!A262)</f>
        <v>41088</v>
      </c>
      <c r="C349" s="102">
        <f>VLOOKUP(B349, 'IOS OAS &amp; Universe Refi'!$L:$N, 3, 0)</f>
        <v>271.69628899999998</v>
      </c>
      <c r="D349" s="111" t="e">
        <f>VLOOKUP(B349, 'Sonata Net IO &amp; CMO MV % of NAV'!$A:$B, 2, 0)</f>
        <v>#N/A</v>
      </c>
    </row>
    <row r="350" spans="2:4" x14ac:dyDescent="0.25">
      <c r="B350" s="106">
        <f>IF('Cello Net IO &amp; CMO MV % of NAV '!A263=0, "NA", 'Cello Net IO &amp; CMO MV % of NAV '!A263)</f>
        <v>41089</v>
      </c>
      <c r="C350" s="102">
        <f>VLOOKUP(B350, 'IOS OAS &amp; Universe Refi'!$L:$N, 3, 0)</f>
        <v>261.36380000000003</v>
      </c>
      <c r="D350" s="111" t="e">
        <f>VLOOKUP(B350, 'Sonata Net IO &amp; CMO MV % of NAV'!$A:$B, 2, 0)</f>
        <v>#N/A</v>
      </c>
    </row>
    <row r="351" spans="2:4" x14ac:dyDescent="0.25">
      <c r="B351" s="106">
        <f>IF('Cello Net IO &amp; CMO MV % of NAV '!A264=0, "NA", 'Cello Net IO &amp; CMO MV % of NAV '!A264)</f>
        <v>41092</v>
      </c>
      <c r="C351" s="102">
        <f>VLOOKUP(B351, 'IOS OAS &amp; Universe Refi'!$L:$N, 3, 0)</f>
        <v>302.69808999999998</v>
      </c>
      <c r="D351" s="111" t="e">
        <f>VLOOKUP(B351, 'Sonata Net IO &amp; CMO MV % of NAV'!$A:$B, 2, 0)</f>
        <v>#N/A</v>
      </c>
    </row>
    <row r="352" spans="2:4" x14ac:dyDescent="0.25">
      <c r="B352" s="106">
        <f>IF('Cello Net IO &amp; CMO MV % of NAV '!A265=0, "NA", 'Cello Net IO &amp; CMO MV % of NAV '!A265)</f>
        <v>41093</v>
      </c>
      <c r="C352" s="102">
        <f>VLOOKUP(B352, 'IOS OAS &amp; Universe Refi'!$L:$N, 3, 0)</f>
        <v>290.41229199999998</v>
      </c>
      <c r="D352" s="111" t="e">
        <f>VLOOKUP(B352, 'Sonata Net IO &amp; CMO MV % of NAV'!$A:$B, 2, 0)</f>
        <v>#N/A</v>
      </c>
    </row>
    <row r="353" spans="2:4" x14ac:dyDescent="0.25">
      <c r="B353" s="106">
        <f>IF('Cello Net IO &amp; CMO MV % of NAV '!A266=0, "NA", 'Cello Net IO &amp; CMO MV % of NAV '!A266)</f>
        <v>41095</v>
      </c>
      <c r="C353" s="102">
        <f>VLOOKUP(B353, 'IOS OAS &amp; Universe Refi'!$L:$N, 3, 0)</f>
        <v>313.41918900000002</v>
      </c>
      <c r="D353" s="111" t="e">
        <f>VLOOKUP(B353, 'Sonata Net IO &amp; CMO MV % of NAV'!$A:$B, 2, 0)</f>
        <v>#N/A</v>
      </c>
    </row>
    <row r="354" spans="2:4" x14ac:dyDescent="0.25">
      <c r="B354" s="106">
        <f>IF('Cello Net IO &amp; CMO MV % of NAV '!A267=0, "NA", 'Cello Net IO &amp; CMO MV % of NAV '!A267)</f>
        <v>41096</v>
      </c>
      <c r="C354" s="102">
        <f>VLOOKUP(B354, 'IOS OAS &amp; Universe Refi'!$L:$N, 3, 0)</f>
        <v>331.91339099999999</v>
      </c>
      <c r="D354" s="111" t="e">
        <f>VLOOKUP(B354, 'Sonata Net IO &amp; CMO MV % of NAV'!$A:$B, 2, 0)</f>
        <v>#N/A</v>
      </c>
    </row>
    <row r="355" spans="2:4" x14ac:dyDescent="0.25">
      <c r="B355" s="106">
        <f>IF('Cello Net IO &amp; CMO MV % of NAV '!A268=0, "NA", 'Cello Net IO &amp; CMO MV % of NAV '!A268)</f>
        <v>41099</v>
      </c>
      <c r="C355" s="102">
        <f>VLOOKUP(B355, 'IOS OAS &amp; Universe Refi'!$L:$N, 3, 0)</f>
        <v>324.81710800000002</v>
      </c>
      <c r="D355" s="111" t="e">
        <f>VLOOKUP(B355, 'Sonata Net IO &amp; CMO MV % of NAV'!$A:$B, 2, 0)</f>
        <v>#N/A</v>
      </c>
    </row>
    <row r="356" spans="2:4" x14ac:dyDescent="0.25">
      <c r="B356" s="106">
        <f>IF('Cello Net IO &amp; CMO MV % of NAV '!A269=0, "NA", 'Cello Net IO &amp; CMO MV % of NAV '!A269)</f>
        <v>41100</v>
      </c>
      <c r="C356" s="102">
        <f>VLOOKUP(B356, 'IOS OAS &amp; Universe Refi'!$L:$N, 3, 0)</f>
        <v>288.075897</v>
      </c>
      <c r="D356" s="111" t="e">
        <f>VLOOKUP(B356, 'Sonata Net IO &amp; CMO MV % of NAV'!$A:$B, 2, 0)</f>
        <v>#N/A</v>
      </c>
    </row>
    <row r="357" spans="2:4" x14ac:dyDescent="0.25">
      <c r="B357" s="106">
        <f>IF('Cello Net IO &amp; CMO MV % of NAV '!A270=0, "NA", 'Cello Net IO &amp; CMO MV % of NAV '!A270)</f>
        <v>41101</v>
      </c>
      <c r="C357" s="102">
        <f>VLOOKUP(B357, 'IOS OAS &amp; Universe Refi'!$L:$N, 3, 0)</f>
        <v>285.666901</v>
      </c>
      <c r="D357" s="111" t="e">
        <f>VLOOKUP(B357, 'Sonata Net IO &amp; CMO MV % of NAV'!$A:$B, 2, 0)</f>
        <v>#N/A</v>
      </c>
    </row>
    <row r="358" spans="2:4" x14ac:dyDescent="0.25">
      <c r="B358" s="106">
        <f>IF('Cello Net IO &amp; CMO MV % of NAV '!A271=0, "NA", 'Cello Net IO &amp; CMO MV % of NAV '!A271)</f>
        <v>41102</v>
      </c>
      <c r="C358" s="102">
        <f>VLOOKUP(B358, 'IOS OAS &amp; Universe Refi'!$L:$N, 3, 0)</f>
        <v>287.60751299999998</v>
      </c>
      <c r="D358" s="111" t="e">
        <f>VLOOKUP(B358, 'Sonata Net IO &amp; CMO MV % of NAV'!$A:$B, 2, 0)</f>
        <v>#N/A</v>
      </c>
    </row>
    <row r="359" spans="2:4" x14ac:dyDescent="0.25">
      <c r="B359" s="106">
        <f>IF('Cello Net IO &amp; CMO MV % of NAV '!A272=0, "NA", 'Cello Net IO &amp; CMO MV % of NAV '!A272)</f>
        <v>41103</v>
      </c>
      <c r="C359" s="102">
        <f>VLOOKUP(B359, 'IOS OAS &amp; Universe Refi'!$L:$N, 3, 0)</f>
        <v>270.31561299999998</v>
      </c>
      <c r="D359" s="111" t="e">
        <f>VLOOKUP(B359, 'Sonata Net IO &amp; CMO MV % of NAV'!$A:$B, 2, 0)</f>
        <v>#N/A</v>
      </c>
    </row>
    <row r="360" spans="2:4" x14ac:dyDescent="0.25">
      <c r="B360" s="106">
        <f>IF('Cello Net IO &amp; CMO MV % of NAV '!A273=0, "NA", 'Cello Net IO &amp; CMO MV % of NAV '!A273)</f>
        <v>41106</v>
      </c>
      <c r="C360" s="102">
        <f>VLOOKUP(B360, 'IOS OAS &amp; Universe Refi'!$L:$N, 3, 0)</f>
        <v>309.26388500000002</v>
      </c>
      <c r="D360" s="111" t="e">
        <f>VLOOKUP(B360, 'Sonata Net IO &amp; CMO MV % of NAV'!$A:$B, 2, 0)</f>
        <v>#N/A</v>
      </c>
    </row>
    <row r="361" spans="2:4" x14ac:dyDescent="0.25">
      <c r="B361" s="106">
        <f>IF('Cello Net IO &amp; CMO MV % of NAV '!A274=0, "NA", 'Cello Net IO &amp; CMO MV % of NAV '!A274)</f>
        <v>41107</v>
      </c>
      <c r="C361" s="102">
        <f>VLOOKUP(B361, 'IOS OAS &amp; Universe Refi'!$L:$N, 3, 0)</f>
        <v>293.67010499999998</v>
      </c>
      <c r="D361" s="111" t="e">
        <f>VLOOKUP(B361, 'Sonata Net IO &amp; CMO MV % of NAV'!$A:$B, 2, 0)</f>
        <v>#N/A</v>
      </c>
    </row>
    <row r="362" spans="2:4" x14ac:dyDescent="0.25">
      <c r="B362" s="106">
        <f>IF('Cello Net IO &amp; CMO MV % of NAV '!A275=0, "NA", 'Cello Net IO &amp; CMO MV % of NAV '!A275)</f>
        <v>41108</v>
      </c>
      <c r="C362" s="102">
        <f>VLOOKUP(B362, 'IOS OAS &amp; Universe Refi'!$L:$N, 3, 0)</f>
        <v>305.90008499999999</v>
      </c>
      <c r="D362" s="111" t="e">
        <f>VLOOKUP(B362, 'Sonata Net IO &amp; CMO MV % of NAV'!$A:$B, 2, 0)</f>
        <v>#N/A</v>
      </c>
    </row>
    <row r="363" spans="2:4" x14ac:dyDescent="0.25">
      <c r="B363" s="106">
        <f>IF('Cello Net IO &amp; CMO MV % of NAV '!A276=0, "NA", 'Cello Net IO &amp; CMO MV % of NAV '!A276)</f>
        <v>41109</v>
      </c>
      <c r="C363" s="102">
        <f>VLOOKUP(B363, 'IOS OAS &amp; Universe Refi'!$L:$N, 3, 0)</f>
        <v>298.12649499999998</v>
      </c>
      <c r="D363" s="111" t="e">
        <f>VLOOKUP(B363, 'Sonata Net IO &amp; CMO MV % of NAV'!$A:$B, 2, 0)</f>
        <v>#N/A</v>
      </c>
    </row>
    <row r="364" spans="2:4" x14ac:dyDescent="0.25">
      <c r="B364" s="106">
        <f>IF('Cello Net IO &amp; CMO MV % of NAV '!A277=0, "NA", 'Cello Net IO &amp; CMO MV % of NAV '!A277)</f>
        <v>41110</v>
      </c>
      <c r="C364" s="102">
        <f>VLOOKUP(B364, 'IOS OAS &amp; Universe Refi'!$L:$N, 3, 0)</f>
        <v>303.14209</v>
      </c>
      <c r="D364" s="111" t="e">
        <f>VLOOKUP(B364, 'Sonata Net IO &amp; CMO MV % of NAV'!$A:$B, 2, 0)</f>
        <v>#N/A</v>
      </c>
    </row>
    <row r="365" spans="2:4" x14ac:dyDescent="0.25">
      <c r="B365" s="106">
        <f>IF('Cello Net IO &amp; CMO MV % of NAV '!A278=0, "NA", 'Cello Net IO &amp; CMO MV % of NAV '!A278)</f>
        <v>41113</v>
      </c>
      <c r="C365" s="102">
        <f>VLOOKUP(B365, 'IOS OAS &amp; Universe Refi'!$L:$N, 3, 0)</f>
        <v>318.377411</v>
      </c>
      <c r="D365" s="111" t="e">
        <f>VLOOKUP(B365, 'Sonata Net IO &amp; CMO MV % of NAV'!$A:$B, 2, 0)</f>
        <v>#N/A</v>
      </c>
    </row>
    <row r="366" spans="2:4" x14ac:dyDescent="0.25">
      <c r="B366" s="106">
        <f>IF('Cello Net IO &amp; CMO MV % of NAV '!A279=0, "NA", 'Cello Net IO &amp; CMO MV % of NAV '!A279)</f>
        <v>41114</v>
      </c>
      <c r="C366" s="102">
        <f>VLOOKUP(B366, 'IOS OAS &amp; Universe Refi'!$L:$N, 3, 0)</f>
        <v>344.65121499999998</v>
      </c>
      <c r="D366" s="111" t="e">
        <f>VLOOKUP(B366, 'Sonata Net IO &amp; CMO MV % of NAV'!$A:$B, 2, 0)</f>
        <v>#N/A</v>
      </c>
    </row>
    <row r="367" spans="2:4" x14ac:dyDescent="0.25">
      <c r="B367" s="106">
        <f>IF('Cello Net IO &amp; CMO MV % of NAV '!A280=0, "NA", 'Cello Net IO &amp; CMO MV % of NAV '!A280)</f>
        <v>41115</v>
      </c>
      <c r="C367" s="102">
        <f>VLOOKUP(B367, 'IOS OAS &amp; Universe Refi'!$L:$N, 3, 0)</f>
        <v>339.24349999999998</v>
      </c>
      <c r="D367" s="111" t="e">
        <f>VLOOKUP(B367, 'Sonata Net IO &amp; CMO MV % of NAV'!$A:$B, 2, 0)</f>
        <v>#N/A</v>
      </c>
    </row>
    <row r="368" spans="2:4" x14ac:dyDescent="0.25">
      <c r="B368" s="106">
        <f>IF('Cello Net IO &amp; CMO MV % of NAV '!A281=0, "NA", 'Cello Net IO &amp; CMO MV % of NAV '!A281)</f>
        <v>41116</v>
      </c>
      <c r="C368" s="102">
        <f>VLOOKUP(B368, 'IOS OAS &amp; Universe Refi'!$L:$N, 3, 0)</f>
        <v>293.882294</v>
      </c>
      <c r="D368" s="111" t="e">
        <f>VLOOKUP(B368, 'Sonata Net IO &amp; CMO MV % of NAV'!$A:$B, 2, 0)</f>
        <v>#N/A</v>
      </c>
    </row>
    <row r="369" spans="2:4" x14ac:dyDescent="0.25">
      <c r="B369" s="106">
        <f>IF('Cello Net IO &amp; CMO MV % of NAV '!A282=0, "NA", 'Cello Net IO &amp; CMO MV % of NAV '!A282)</f>
        <v>41117</v>
      </c>
      <c r="C369" s="102">
        <f>VLOOKUP(B369, 'IOS OAS &amp; Universe Refi'!$L:$N, 3, 0)</f>
        <v>249.08770799999999</v>
      </c>
      <c r="D369" s="111" t="e">
        <f>VLOOKUP(B369, 'Sonata Net IO &amp; CMO MV % of NAV'!$A:$B, 2, 0)</f>
        <v>#N/A</v>
      </c>
    </row>
    <row r="370" spans="2:4" x14ac:dyDescent="0.25">
      <c r="B370" s="106">
        <f>IF('Cello Net IO &amp; CMO MV % of NAV '!A283=0, "NA", 'Cello Net IO &amp; CMO MV % of NAV '!A283)</f>
        <v>41120</v>
      </c>
      <c r="C370" s="102">
        <f>VLOOKUP(B370, 'IOS OAS &amp; Universe Refi'!$L:$N, 3, 0)</f>
        <v>236.45889299999999</v>
      </c>
      <c r="D370" s="111" t="e">
        <f>VLOOKUP(B370, 'Sonata Net IO &amp; CMO MV % of NAV'!$A:$B, 2, 0)</f>
        <v>#N/A</v>
      </c>
    </row>
    <row r="371" spans="2:4" x14ac:dyDescent="0.25">
      <c r="B371" s="106">
        <f>IF('Cello Net IO &amp; CMO MV % of NAV '!A284=0, "NA", 'Cello Net IO &amp; CMO MV % of NAV '!A284)</f>
        <v>41121</v>
      </c>
      <c r="C371" s="102">
        <f>VLOOKUP(B371, 'IOS OAS &amp; Universe Refi'!$L:$N, 3, 0)</f>
        <v>229.97110000000001</v>
      </c>
      <c r="D371" s="111" t="e">
        <f>VLOOKUP(B371, 'Sonata Net IO &amp; CMO MV % of NAV'!$A:$B, 2, 0)</f>
        <v>#N/A</v>
      </c>
    </row>
    <row r="372" spans="2:4" x14ac:dyDescent="0.25">
      <c r="B372" s="106">
        <f>IF('Cello Net IO &amp; CMO MV % of NAV '!A285=0, "NA", 'Cello Net IO &amp; CMO MV % of NAV '!A285)</f>
        <v>41122</v>
      </c>
      <c r="C372" s="102">
        <f>VLOOKUP(B372, 'IOS OAS &amp; Universe Refi'!$L:$N, 3, 0)</f>
        <v>201.82839999999999</v>
      </c>
      <c r="D372" s="111" t="e">
        <f>VLOOKUP(B372, 'Sonata Net IO &amp; CMO MV % of NAV'!$A:$B, 2, 0)</f>
        <v>#N/A</v>
      </c>
    </row>
    <row r="373" spans="2:4" x14ac:dyDescent="0.25">
      <c r="B373" s="106">
        <f>IF('Cello Net IO &amp; CMO MV % of NAV '!A286=0, "NA", 'Cello Net IO &amp; CMO MV % of NAV '!A286)</f>
        <v>41123</v>
      </c>
      <c r="C373" s="102">
        <f>VLOOKUP(B373, 'IOS OAS &amp; Universe Refi'!$L:$N, 3, 0)</f>
        <v>200.926605</v>
      </c>
      <c r="D373" s="111" t="e">
        <f>VLOOKUP(B373, 'Sonata Net IO &amp; CMO MV % of NAV'!$A:$B, 2, 0)</f>
        <v>#N/A</v>
      </c>
    </row>
    <row r="374" spans="2:4" x14ac:dyDescent="0.25">
      <c r="B374" s="106">
        <f>IF('Cello Net IO &amp; CMO MV % of NAV '!A287=0, "NA", 'Cello Net IO &amp; CMO MV % of NAV '!A287)</f>
        <v>41124</v>
      </c>
      <c r="C374" s="102">
        <f>VLOOKUP(B374, 'IOS OAS &amp; Universe Refi'!$L:$N, 3, 0)</f>
        <v>172.87600699999999</v>
      </c>
      <c r="D374" s="111" t="e">
        <f>VLOOKUP(B374, 'Sonata Net IO &amp; CMO MV % of NAV'!$A:$B, 2, 0)</f>
        <v>#N/A</v>
      </c>
    </row>
    <row r="375" spans="2:4" x14ac:dyDescent="0.25">
      <c r="B375" s="106">
        <f>IF('Cello Net IO &amp; CMO MV % of NAV '!A288=0, "NA", 'Cello Net IO &amp; CMO MV % of NAV '!A288)</f>
        <v>41127</v>
      </c>
      <c r="C375" s="102">
        <f>VLOOKUP(B375, 'IOS OAS &amp; Universe Refi'!$L:$N, 3, 0)</f>
        <v>181.199997</v>
      </c>
      <c r="D375" s="111" t="e">
        <f>VLOOKUP(B375, 'Sonata Net IO &amp; CMO MV % of NAV'!$A:$B, 2, 0)</f>
        <v>#N/A</v>
      </c>
    </row>
    <row r="376" spans="2:4" x14ac:dyDescent="0.25">
      <c r="B376" s="106">
        <f>IF('Cello Net IO &amp; CMO MV % of NAV '!A289=0, "NA", 'Cello Net IO &amp; CMO MV % of NAV '!A289)</f>
        <v>41128</v>
      </c>
      <c r="C376" s="102">
        <f>VLOOKUP(B376, 'IOS OAS &amp; Universe Refi'!$L:$N, 3, 0)</f>
        <v>173.72740200000001</v>
      </c>
      <c r="D376" s="111" t="e">
        <f>VLOOKUP(B376, 'Sonata Net IO &amp; CMO MV % of NAV'!$A:$B, 2, 0)</f>
        <v>#N/A</v>
      </c>
    </row>
    <row r="377" spans="2:4" x14ac:dyDescent="0.25">
      <c r="B377" s="106">
        <f>IF('Cello Net IO &amp; CMO MV % of NAV '!A290=0, "NA", 'Cello Net IO &amp; CMO MV % of NAV '!A290)</f>
        <v>41129</v>
      </c>
      <c r="C377" s="102">
        <f>VLOOKUP(B377, 'IOS OAS &amp; Universe Refi'!$L:$N, 3, 0)</f>
        <v>176.588898</v>
      </c>
      <c r="D377" s="111" t="e">
        <f>VLOOKUP(B377, 'Sonata Net IO &amp; CMO MV % of NAV'!$A:$B, 2, 0)</f>
        <v>#N/A</v>
      </c>
    </row>
    <row r="378" spans="2:4" x14ac:dyDescent="0.25">
      <c r="B378" s="106">
        <f>IF('Cello Net IO &amp; CMO MV % of NAV '!A291=0, "NA", 'Cello Net IO &amp; CMO MV % of NAV '!A291)</f>
        <v>41130</v>
      </c>
      <c r="C378" s="102">
        <f>VLOOKUP(B378, 'IOS OAS &amp; Universe Refi'!$L:$N, 3, 0)</f>
        <v>163.587997</v>
      </c>
      <c r="D378" s="111" t="e">
        <f>VLOOKUP(B378, 'Sonata Net IO &amp; CMO MV % of NAV'!$A:$B, 2, 0)</f>
        <v>#N/A</v>
      </c>
    </row>
    <row r="379" spans="2:4" x14ac:dyDescent="0.25">
      <c r="B379" s="106">
        <f>IF('Cello Net IO &amp; CMO MV % of NAV '!A292=0, "NA", 'Cello Net IO &amp; CMO MV % of NAV '!A292)</f>
        <v>41131</v>
      </c>
      <c r="C379" s="102">
        <f>VLOOKUP(B379, 'IOS OAS &amp; Universe Refi'!$L:$N, 3, 0)</f>
        <v>171.76010099999999</v>
      </c>
      <c r="D379" s="111" t="e">
        <f>VLOOKUP(B379, 'Sonata Net IO &amp; CMO MV % of NAV'!$A:$B, 2, 0)</f>
        <v>#N/A</v>
      </c>
    </row>
    <row r="380" spans="2:4" x14ac:dyDescent="0.25">
      <c r="B380" s="106">
        <f>IF('Cello Net IO &amp; CMO MV % of NAV '!A293=0, "NA", 'Cello Net IO &amp; CMO MV % of NAV '!A293)</f>
        <v>41134</v>
      </c>
      <c r="C380" s="102">
        <f>VLOOKUP(B380, 'IOS OAS &amp; Universe Refi'!$L:$N, 3, 0)</f>
        <v>162.964294</v>
      </c>
      <c r="D380" s="111" t="e">
        <f>VLOOKUP(B380, 'Sonata Net IO &amp; CMO MV % of NAV'!$A:$B, 2, 0)</f>
        <v>#N/A</v>
      </c>
    </row>
    <row r="381" spans="2:4" x14ac:dyDescent="0.25">
      <c r="B381" s="106">
        <f>IF('Cello Net IO &amp; CMO MV % of NAV '!A294=0, "NA", 'Cello Net IO &amp; CMO MV % of NAV '!A294)</f>
        <v>41135</v>
      </c>
      <c r="C381" s="102">
        <f>VLOOKUP(B381, 'IOS OAS &amp; Universe Refi'!$L:$N, 3, 0)</f>
        <v>151.04840100000001</v>
      </c>
      <c r="D381" s="111" t="e">
        <f>VLOOKUP(B381, 'Sonata Net IO &amp; CMO MV % of NAV'!$A:$B, 2, 0)</f>
        <v>#N/A</v>
      </c>
    </row>
    <row r="382" spans="2:4" x14ac:dyDescent="0.25">
      <c r="B382" s="106">
        <f>IF('Cello Net IO &amp; CMO MV % of NAV '!A295=0, "NA", 'Cello Net IO &amp; CMO MV % of NAV '!A295)</f>
        <v>41136</v>
      </c>
      <c r="C382" s="102">
        <f>VLOOKUP(B382, 'IOS OAS &amp; Universe Refi'!$L:$N, 3, 0)</f>
        <v>139.95199600000001</v>
      </c>
      <c r="D382" s="111" t="e">
        <f>VLOOKUP(B382, 'Sonata Net IO &amp; CMO MV % of NAV'!$A:$B, 2, 0)</f>
        <v>#N/A</v>
      </c>
    </row>
    <row r="383" spans="2:4" x14ac:dyDescent="0.25">
      <c r="B383" s="106">
        <f>IF('Cello Net IO &amp; CMO MV % of NAV '!A296=0, "NA", 'Cello Net IO &amp; CMO MV % of NAV '!A296)</f>
        <v>41137</v>
      </c>
      <c r="C383" s="102">
        <f>VLOOKUP(B383, 'IOS OAS &amp; Universe Refi'!$L:$N, 3, 0)</f>
        <v>111.673203</v>
      </c>
      <c r="D383" s="111" t="e">
        <f>VLOOKUP(B383, 'Sonata Net IO &amp; CMO MV % of NAV'!$A:$B, 2, 0)</f>
        <v>#N/A</v>
      </c>
    </row>
    <row r="384" spans="2:4" x14ac:dyDescent="0.25">
      <c r="B384" s="106">
        <f>IF('Cello Net IO &amp; CMO MV % of NAV '!A297=0, "NA", 'Cello Net IO &amp; CMO MV % of NAV '!A297)</f>
        <v>41138</v>
      </c>
      <c r="C384" s="102">
        <f>VLOOKUP(B384, 'IOS OAS &amp; Universe Refi'!$L:$N, 3, 0)</f>
        <v>118.69259599999999</v>
      </c>
      <c r="D384" s="111" t="e">
        <f>VLOOKUP(B384, 'Sonata Net IO &amp; CMO MV % of NAV'!$A:$B, 2, 0)</f>
        <v>#N/A</v>
      </c>
    </row>
    <row r="385" spans="2:4" x14ac:dyDescent="0.25">
      <c r="B385" s="106">
        <f>IF('Cello Net IO &amp; CMO MV % of NAV '!A298=0, "NA", 'Cello Net IO &amp; CMO MV % of NAV '!A298)</f>
        <v>41141</v>
      </c>
      <c r="C385" s="102">
        <f>VLOOKUP(B385, 'IOS OAS &amp; Universe Refi'!$L:$N, 3, 0)</f>
        <v>125.724403</v>
      </c>
      <c r="D385" s="111" t="e">
        <f>VLOOKUP(B385, 'Sonata Net IO &amp; CMO MV % of NAV'!$A:$B, 2, 0)</f>
        <v>#N/A</v>
      </c>
    </row>
    <row r="386" spans="2:4" x14ac:dyDescent="0.25">
      <c r="B386" s="106">
        <f>IF('Cello Net IO &amp; CMO MV % of NAV '!A299=0, "NA", 'Cello Net IO &amp; CMO MV % of NAV '!A299)</f>
        <v>41142</v>
      </c>
      <c r="C386" s="102">
        <f>VLOOKUP(B386, 'IOS OAS &amp; Universe Refi'!$L:$N, 3, 0)</f>
        <v>122.78479799999999</v>
      </c>
      <c r="D386" s="111" t="e">
        <f>VLOOKUP(B386, 'Sonata Net IO &amp; CMO MV % of NAV'!$A:$B, 2, 0)</f>
        <v>#N/A</v>
      </c>
    </row>
    <row r="387" spans="2:4" x14ac:dyDescent="0.25">
      <c r="B387" s="106">
        <f>IF('Cello Net IO &amp; CMO MV % of NAV '!A300=0, "NA", 'Cello Net IO &amp; CMO MV % of NAV '!A300)</f>
        <v>41143</v>
      </c>
      <c r="C387" s="102">
        <f>VLOOKUP(B387, 'IOS OAS &amp; Universe Refi'!$L:$N, 3, 0)</f>
        <v>115.84200300000001</v>
      </c>
      <c r="D387" s="111" t="e">
        <f>VLOOKUP(B387, 'Sonata Net IO &amp; CMO MV % of NAV'!$A:$B, 2, 0)</f>
        <v>#N/A</v>
      </c>
    </row>
    <row r="388" spans="2:4" x14ac:dyDescent="0.25">
      <c r="B388" s="106">
        <f>IF('Cello Net IO &amp; CMO MV % of NAV '!A301=0, "NA", 'Cello Net IO &amp; CMO MV % of NAV '!A301)</f>
        <v>41144</v>
      </c>
      <c r="C388" s="102">
        <f>VLOOKUP(B388, 'IOS OAS &amp; Universe Refi'!$L:$N, 3, 0)</f>
        <v>131.06759600000001</v>
      </c>
      <c r="D388" s="111" t="e">
        <f>VLOOKUP(B388, 'Sonata Net IO &amp; CMO MV % of NAV'!$A:$B, 2, 0)</f>
        <v>#N/A</v>
      </c>
    </row>
    <row r="389" spans="2:4" x14ac:dyDescent="0.25">
      <c r="B389" s="106">
        <f>IF('Cello Net IO &amp; CMO MV % of NAV '!A302=0, "NA", 'Cello Net IO &amp; CMO MV % of NAV '!A302)</f>
        <v>41145</v>
      </c>
      <c r="C389" s="102">
        <f>VLOOKUP(B389, 'IOS OAS &amp; Universe Refi'!$L:$N, 3, 0)</f>
        <v>107.89340199999999</v>
      </c>
      <c r="D389" s="111" t="e">
        <f>VLOOKUP(B389, 'Sonata Net IO &amp; CMO MV % of NAV'!$A:$B, 2, 0)</f>
        <v>#N/A</v>
      </c>
    </row>
    <row r="390" spans="2:4" x14ac:dyDescent="0.25">
      <c r="B390" s="106">
        <f>IF('Cello Net IO &amp; CMO MV % of NAV '!A303=0, "NA", 'Cello Net IO &amp; CMO MV % of NAV '!A303)</f>
        <v>41148</v>
      </c>
      <c r="C390" s="102">
        <f>VLOOKUP(B390, 'IOS OAS &amp; Universe Refi'!$L:$N, 3, 0)</f>
        <v>107.43589799999999</v>
      </c>
      <c r="D390" s="111" t="e">
        <f>VLOOKUP(B390, 'Sonata Net IO &amp; CMO MV % of NAV'!$A:$B, 2, 0)</f>
        <v>#N/A</v>
      </c>
    </row>
    <row r="391" spans="2:4" x14ac:dyDescent="0.25">
      <c r="B391" s="106">
        <f>IF('Cello Net IO &amp; CMO MV % of NAV '!A304=0, "NA", 'Cello Net IO &amp; CMO MV % of NAV '!A304)</f>
        <v>41149</v>
      </c>
      <c r="C391" s="102">
        <f>VLOOKUP(B391, 'IOS OAS &amp; Universe Refi'!$L:$N, 3, 0)</f>
        <v>92.273598000000007</v>
      </c>
      <c r="D391" s="111" t="e">
        <f>VLOOKUP(B391, 'Sonata Net IO &amp; CMO MV % of NAV'!$A:$B, 2, 0)</f>
        <v>#N/A</v>
      </c>
    </row>
    <row r="392" spans="2:4" x14ac:dyDescent="0.25">
      <c r="B392" s="106">
        <f>IF('Cello Net IO &amp; CMO MV % of NAV '!A305=0, "NA", 'Cello Net IO &amp; CMO MV % of NAV '!A305)</f>
        <v>41150</v>
      </c>
      <c r="C392" s="102">
        <f>VLOOKUP(B392, 'IOS OAS &amp; Universe Refi'!$L:$N, 3, 0)</f>
        <v>103.21520200000001</v>
      </c>
      <c r="D392" s="111" t="e">
        <f>VLOOKUP(B392, 'Sonata Net IO &amp; CMO MV % of NAV'!$A:$B, 2, 0)</f>
        <v>#N/A</v>
      </c>
    </row>
    <row r="393" spans="2:4" x14ac:dyDescent="0.25">
      <c r="B393" s="106">
        <f>IF('Cello Net IO &amp; CMO MV % of NAV '!A306=0, "NA", 'Cello Net IO &amp; CMO MV % of NAV '!A306)</f>
        <v>41151</v>
      </c>
      <c r="C393" s="102">
        <f>VLOOKUP(B393, 'IOS OAS &amp; Universe Refi'!$L:$N, 3, 0)</f>
        <v>108.836304</v>
      </c>
      <c r="D393" s="111" t="e">
        <f>VLOOKUP(B393, 'Sonata Net IO &amp; CMO MV % of NAV'!$A:$B, 2, 0)</f>
        <v>#N/A</v>
      </c>
    </row>
    <row r="394" spans="2:4" x14ac:dyDescent="0.25">
      <c r="B394" s="106">
        <f>IF('Cello Net IO &amp; CMO MV % of NAV '!A307=0, "NA", 'Cello Net IO &amp; CMO MV % of NAV '!A307)</f>
        <v>41152</v>
      </c>
      <c r="C394" s="102">
        <f>VLOOKUP(B394, 'IOS OAS &amp; Universe Refi'!$L:$N, 3, 0)</f>
        <v>126.018501</v>
      </c>
      <c r="D394" s="111" t="e">
        <f>VLOOKUP(B394, 'Sonata Net IO &amp; CMO MV % of NAV'!$A:$B, 2, 0)</f>
        <v>#N/A</v>
      </c>
    </row>
    <row r="395" spans="2:4" x14ac:dyDescent="0.25">
      <c r="B395" s="106">
        <f>IF('Cello Net IO &amp; CMO MV % of NAV '!A308=0, "NA", 'Cello Net IO &amp; CMO MV % of NAV '!A308)</f>
        <v>41156</v>
      </c>
      <c r="C395" s="102">
        <f>VLOOKUP(B395, 'IOS OAS &amp; Universe Refi'!$L:$N, 3, 0)</f>
        <v>136.16789199999999</v>
      </c>
      <c r="D395" s="111" t="e">
        <f>VLOOKUP(B395, 'Sonata Net IO &amp; CMO MV % of NAV'!$A:$B, 2, 0)</f>
        <v>#N/A</v>
      </c>
    </row>
    <row r="396" spans="2:4" x14ac:dyDescent="0.25">
      <c r="B396" s="106">
        <f>IF('Cello Net IO &amp; CMO MV % of NAV '!A309=0, "NA", 'Cello Net IO &amp; CMO MV % of NAV '!A309)</f>
        <v>41157</v>
      </c>
      <c r="C396" s="102">
        <f>VLOOKUP(B396, 'IOS OAS &amp; Universe Refi'!$L:$N, 3, 0)</f>
        <v>145.36779799999999</v>
      </c>
      <c r="D396" s="111" t="e">
        <f>VLOOKUP(B396, 'Sonata Net IO &amp; CMO MV % of NAV'!$A:$B, 2, 0)</f>
        <v>#N/A</v>
      </c>
    </row>
    <row r="397" spans="2:4" x14ac:dyDescent="0.25">
      <c r="B397" s="106">
        <f>IF('Cello Net IO &amp; CMO MV % of NAV '!A310=0, "NA", 'Cello Net IO &amp; CMO MV % of NAV '!A310)</f>
        <v>41158</v>
      </c>
      <c r="C397" s="102">
        <f>VLOOKUP(B397, 'IOS OAS &amp; Universe Refi'!$L:$N, 3, 0)</f>
        <v>136.753906</v>
      </c>
      <c r="D397" s="111" t="e">
        <f>VLOOKUP(B397, 'Sonata Net IO &amp; CMO MV % of NAV'!$A:$B, 2, 0)</f>
        <v>#N/A</v>
      </c>
    </row>
    <row r="398" spans="2:4" x14ac:dyDescent="0.25">
      <c r="B398" s="106">
        <f>IF('Cello Net IO &amp; CMO MV % of NAV '!A311=0, "NA", 'Cello Net IO &amp; CMO MV % of NAV '!A311)</f>
        <v>41159</v>
      </c>
      <c r="C398" s="102">
        <f>VLOOKUP(B398, 'IOS OAS &amp; Universe Refi'!$L:$N, 3, 0)</f>
        <v>156.40870699999999</v>
      </c>
      <c r="D398" s="111" t="e">
        <f>VLOOKUP(B398, 'Sonata Net IO &amp; CMO MV % of NAV'!$A:$B, 2, 0)</f>
        <v>#N/A</v>
      </c>
    </row>
    <row r="399" spans="2:4" x14ac:dyDescent="0.25">
      <c r="B399" s="106">
        <f>IF('Cello Net IO &amp; CMO MV % of NAV '!A312=0, "NA", 'Cello Net IO &amp; CMO MV % of NAV '!A312)</f>
        <v>41162</v>
      </c>
      <c r="C399" s="102">
        <f>VLOOKUP(B399, 'IOS OAS &amp; Universe Refi'!$L:$N, 3, 0)</f>
        <v>182.48620600000001</v>
      </c>
      <c r="D399" s="111" t="e">
        <f>VLOOKUP(B399, 'Sonata Net IO &amp; CMO MV % of NAV'!$A:$B, 2, 0)</f>
        <v>#N/A</v>
      </c>
    </row>
    <row r="400" spans="2:4" x14ac:dyDescent="0.25">
      <c r="B400" s="106">
        <f>IF('Cello Net IO &amp; CMO MV % of NAV '!A313=0, "NA", 'Cello Net IO &amp; CMO MV % of NAV '!A313)</f>
        <v>41163</v>
      </c>
      <c r="C400" s="102">
        <f>VLOOKUP(B400, 'IOS OAS &amp; Universe Refi'!$L:$N, 3, 0)</f>
        <v>186.86039700000001</v>
      </c>
      <c r="D400" s="111" t="e">
        <f>VLOOKUP(B400, 'Sonata Net IO &amp; CMO MV % of NAV'!$A:$B, 2, 0)</f>
        <v>#N/A</v>
      </c>
    </row>
    <row r="401" spans="2:4" x14ac:dyDescent="0.25">
      <c r="B401" s="106">
        <f>IF('Cello Net IO &amp; CMO MV % of NAV '!A314=0, "NA", 'Cello Net IO &amp; CMO MV % of NAV '!A314)</f>
        <v>41164</v>
      </c>
      <c r="C401" s="102">
        <f>VLOOKUP(B401, 'IOS OAS &amp; Universe Refi'!$L:$N, 3, 0)</f>
        <v>206.483902</v>
      </c>
      <c r="D401" s="111" t="e">
        <f>VLOOKUP(B401, 'Sonata Net IO &amp; CMO MV % of NAV'!$A:$B, 2, 0)</f>
        <v>#N/A</v>
      </c>
    </row>
    <row r="402" spans="2:4" x14ac:dyDescent="0.25">
      <c r="B402" s="106">
        <f>IF('Cello Net IO &amp; CMO MV % of NAV '!A315=0, "NA", 'Cello Net IO &amp; CMO MV % of NAV '!A315)</f>
        <v>41165</v>
      </c>
      <c r="C402" s="102">
        <f>VLOOKUP(B402, 'IOS OAS &amp; Universe Refi'!$L:$N, 3, 0)</f>
        <v>289.24529999999999</v>
      </c>
      <c r="D402" s="111" t="e">
        <f>VLOOKUP(B402, 'Sonata Net IO &amp; CMO MV % of NAV'!$A:$B, 2, 0)</f>
        <v>#N/A</v>
      </c>
    </row>
    <row r="403" spans="2:4" x14ac:dyDescent="0.25">
      <c r="B403" s="106">
        <f>IF('Cello Net IO &amp; CMO MV % of NAV '!A316=0, "NA", 'Cello Net IO &amp; CMO MV % of NAV '!A316)</f>
        <v>41166</v>
      </c>
      <c r="C403" s="102">
        <f>VLOOKUP(B403, 'IOS OAS &amp; Universe Refi'!$L:$N, 3, 0)</f>
        <v>299.248108</v>
      </c>
      <c r="D403" s="111" t="e">
        <f>VLOOKUP(B403, 'Sonata Net IO &amp; CMO MV % of NAV'!$A:$B, 2, 0)</f>
        <v>#N/A</v>
      </c>
    </row>
    <row r="404" spans="2:4" x14ac:dyDescent="0.25">
      <c r="B404" s="106">
        <f>IF('Cello Net IO &amp; CMO MV % of NAV '!A317=0, "NA", 'Cello Net IO &amp; CMO MV % of NAV '!A317)</f>
        <v>41169</v>
      </c>
      <c r="C404" s="102">
        <f>VLOOKUP(B404, 'IOS OAS &amp; Universe Refi'!$L:$N, 3, 0)</f>
        <v>288.83160400000003</v>
      </c>
      <c r="D404" s="111" t="e">
        <f>VLOOKUP(B404, 'Sonata Net IO &amp; CMO MV % of NAV'!$A:$B, 2, 0)</f>
        <v>#N/A</v>
      </c>
    </row>
    <row r="405" spans="2:4" x14ac:dyDescent="0.25">
      <c r="B405" s="106">
        <f>IF('Cello Net IO &amp; CMO MV % of NAV '!A318=0, "NA", 'Cello Net IO &amp; CMO MV % of NAV '!A318)</f>
        <v>41170</v>
      </c>
      <c r="C405" s="102">
        <f>VLOOKUP(B405, 'IOS OAS &amp; Universe Refi'!$L:$N, 3, 0)</f>
        <v>295.59310900000003</v>
      </c>
      <c r="D405" s="111" t="e">
        <f>VLOOKUP(B405, 'Sonata Net IO &amp; CMO MV % of NAV'!$A:$B, 2, 0)</f>
        <v>#N/A</v>
      </c>
    </row>
    <row r="406" spans="2:4" x14ac:dyDescent="0.25">
      <c r="B406" s="106">
        <f>IF('Cello Net IO &amp; CMO MV % of NAV '!A319=0, "NA", 'Cello Net IO &amp; CMO MV % of NAV '!A319)</f>
        <v>41171</v>
      </c>
      <c r="C406" s="102">
        <f>VLOOKUP(B406, 'IOS OAS &amp; Universe Refi'!$L:$N, 3, 0)</f>
        <v>305.35391199999998</v>
      </c>
      <c r="D406" s="111" t="e">
        <f>VLOOKUP(B406, 'Sonata Net IO &amp; CMO MV % of NAV'!$A:$B, 2, 0)</f>
        <v>#N/A</v>
      </c>
    </row>
    <row r="407" spans="2:4" x14ac:dyDescent="0.25">
      <c r="B407" s="106">
        <f>IF('Cello Net IO &amp; CMO MV % of NAV '!A320=0, "NA", 'Cello Net IO &amp; CMO MV % of NAV '!A320)</f>
        <v>41172</v>
      </c>
      <c r="C407" s="102">
        <f>VLOOKUP(B407, 'IOS OAS &amp; Universe Refi'!$L:$N, 3, 0)</f>
        <v>330.882812</v>
      </c>
      <c r="D407" s="111" t="e">
        <f>VLOOKUP(B407, 'Sonata Net IO &amp; CMO MV % of NAV'!$A:$B, 2, 0)</f>
        <v>#N/A</v>
      </c>
    </row>
    <row r="408" spans="2:4" x14ac:dyDescent="0.25">
      <c r="B408" s="106">
        <f>IF('Cello Net IO &amp; CMO MV % of NAV '!A321=0, "NA", 'Cello Net IO &amp; CMO MV % of NAV '!A321)</f>
        <v>41173</v>
      </c>
      <c r="C408" s="102">
        <f>VLOOKUP(B408, 'IOS OAS &amp; Universe Refi'!$L:$N, 3, 0)</f>
        <v>371.7099</v>
      </c>
      <c r="D408" s="111" t="e">
        <f>VLOOKUP(B408, 'Sonata Net IO &amp; CMO MV % of NAV'!$A:$B, 2, 0)</f>
        <v>#N/A</v>
      </c>
    </row>
    <row r="409" spans="2:4" x14ac:dyDescent="0.25">
      <c r="B409" s="106">
        <f>IF('Cello Net IO &amp; CMO MV % of NAV '!A322=0, "NA", 'Cello Net IO &amp; CMO MV % of NAV '!A322)</f>
        <v>41176</v>
      </c>
      <c r="C409" s="102">
        <f>VLOOKUP(B409, 'IOS OAS &amp; Universe Refi'!$L:$N, 3, 0)</f>
        <v>447.06280500000003</v>
      </c>
      <c r="D409" s="111" t="e">
        <f>VLOOKUP(B409, 'Sonata Net IO &amp; CMO MV % of NAV'!$A:$B, 2, 0)</f>
        <v>#N/A</v>
      </c>
    </row>
    <row r="410" spans="2:4" x14ac:dyDescent="0.25">
      <c r="B410" s="106">
        <f>IF('Cello Net IO &amp; CMO MV % of NAV '!A323=0, "NA", 'Cello Net IO &amp; CMO MV % of NAV '!A323)</f>
        <v>41177</v>
      </c>
      <c r="C410" s="102">
        <f>VLOOKUP(B410, 'IOS OAS &amp; Universe Refi'!$L:$N, 3, 0)</f>
        <v>522.47631799999999</v>
      </c>
      <c r="D410" s="111" t="e">
        <f>VLOOKUP(B410, 'Sonata Net IO &amp; CMO MV % of NAV'!$A:$B, 2, 0)</f>
        <v>#N/A</v>
      </c>
    </row>
    <row r="411" spans="2:4" x14ac:dyDescent="0.25">
      <c r="B411" s="106">
        <f>IF('Cello Net IO &amp; CMO MV % of NAV '!A324=0, "NA", 'Cello Net IO &amp; CMO MV % of NAV '!A324)</f>
        <v>41178</v>
      </c>
      <c r="C411" s="102">
        <f>VLOOKUP(B411, 'IOS OAS &amp; Universe Refi'!$L:$N, 3, 0)</f>
        <v>489.41558800000001</v>
      </c>
      <c r="D411" s="111" t="e">
        <f>VLOOKUP(B411, 'Sonata Net IO &amp; CMO MV % of NAV'!$A:$B, 2, 0)</f>
        <v>#N/A</v>
      </c>
    </row>
    <row r="412" spans="2:4" x14ac:dyDescent="0.25">
      <c r="B412" s="106">
        <f>IF('Cello Net IO &amp; CMO MV % of NAV '!A325=0, "NA", 'Cello Net IO &amp; CMO MV % of NAV '!A325)</f>
        <v>41179</v>
      </c>
      <c r="C412" s="102">
        <f>VLOOKUP(B412, 'IOS OAS &amp; Universe Refi'!$L:$N, 3, 0)</f>
        <v>447.58441199999999</v>
      </c>
      <c r="D412" s="111" t="e">
        <f>VLOOKUP(B412, 'Sonata Net IO &amp; CMO MV % of NAV'!$A:$B, 2, 0)</f>
        <v>#N/A</v>
      </c>
    </row>
    <row r="413" spans="2:4" x14ac:dyDescent="0.25">
      <c r="B413" s="106">
        <f>IF('Cello Net IO &amp; CMO MV % of NAV '!A326=0, "NA", 'Cello Net IO &amp; CMO MV % of NAV '!A326)</f>
        <v>41180</v>
      </c>
      <c r="C413" s="102">
        <f>VLOOKUP(B413, 'IOS OAS &amp; Universe Refi'!$L:$N, 3, 0)</f>
        <v>421.34609999999998</v>
      </c>
      <c r="D413" s="111" t="e">
        <f>VLOOKUP(B413, 'Sonata Net IO &amp; CMO MV % of NAV'!$A:$B, 2, 0)</f>
        <v>#N/A</v>
      </c>
    </row>
    <row r="414" spans="2:4" x14ac:dyDescent="0.25">
      <c r="B414" s="106">
        <f>IF('Cello Net IO &amp; CMO MV % of NAV '!A327=0, "NA", 'Cello Net IO &amp; CMO MV % of NAV '!A327)</f>
        <v>41183</v>
      </c>
      <c r="C414" s="102">
        <f>VLOOKUP(B414, 'IOS OAS &amp; Universe Refi'!$L:$N, 3, 0)</f>
        <v>377.69909699999999</v>
      </c>
      <c r="D414" s="111" t="e">
        <f>VLOOKUP(B414, 'Sonata Net IO &amp; CMO MV % of NAV'!$A:$B, 2, 0)</f>
        <v>#N/A</v>
      </c>
    </row>
    <row r="415" spans="2:4" x14ac:dyDescent="0.25">
      <c r="B415" s="106">
        <f>IF('Cello Net IO &amp; CMO MV % of NAV '!A328=0, "NA", 'Cello Net IO &amp; CMO MV % of NAV '!A328)</f>
        <v>41184</v>
      </c>
      <c r="C415" s="102">
        <f>VLOOKUP(B415, 'IOS OAS &amp; Universe Refi'!$L:$N, 3, 0)</f>
        <v>367.17541499999999</v>
      </c>
      <c r="D415" s="111" t="e">
        <f>VLOOKUP(B415, 'Sonata Net IO &amp; CMO MV % of NAV'!$A:$B, 2, 0)</f>
        <v>#N/A</v>
      </c>
    </row>
    <row r="416" spans="2:4" x14ac:dyDescent="0.25">
      <c r="B416" s="106">
        <f>IF('Cello Net IO &amp; CMO MV % of NAV '!A329=0, "NA", 'Cello Net IO &amp; CMO MV % of NAV '!A329)</f>
        <v>41185</v>
      </c>
      <c r="C416" s="102">
        <f>VLOOKUP(B416, 'IOS OAS &amp; Universe Refi'!$L:$N, 3, 0)</f>
        <v>422.14001500000001</v>
      </c>
      <c r="D416" s="111" t="e">
        <f>VLOOKUP(B416, 'Sonata Net IO &amp; CMO MV % of NAV'!$A:$B, 2, 0)</f>
        <v>#N/A</v>
      </c>
    </row>
    <row r="417" spans="2:4" x14ac:dyDescent="0.25">
      <c r="B417" s="106">
        <f>IF('Cello Net IO &amp; CMO MV % of NAV '!A330=0, "NA", 'Cello Net IO &amp; CMO MV % of NAV '!A330)</f>
        <v>41186</v>
      </c>
      <c r="C417" s="102">
        <f>VLOOKUP(B417, 'IOS OAS &amp; Universe Refi'!$L:$N, 3, 0)</f>
        <v>436.46109000000001</v>
      </c>
      <c r="D417" s="111" t="e">
        <f>VLOOKUP(B417, 'Sonata Net IO &amp; CMO MV % of NAV'!$A:$B, 2, 0)</f>
        <v>#N/A</v>
      </c>
    </row>
    <row r="418" spans="2:4" x14ac:dyDescent="0.25">
      <c r="B418" s="106">
        <f>IF('Cello Net IO &amp; CMO MV % of NAV '!A331=0, "NA", 'Cello Net IO &amp; CMO MV % of NAV '!A331)</f>
        <v>41187</v>
      </c>
      <c r="C418" s="102">
        <f>VLOOKUP(B418, 'IOS OAS &amp; Universe Refi'!$L:$N, 3, 0)</f>
        <v>457.66830399999998</v>
      </c>
      <c r="D418" s="111" t="e">
        <f>VLOOKUP(B418, 'Sonata Net IO &amp; CMO MV % of NAV'!$A:$B, 2, 0)</f>
        <v>#N/A</v>
      </c>
    </row>
    <row r="419" spans="2:4" x14ac:dyDescent="0.25">
      <c r="B419" s="106">
        <f>IF('Cello Net IO &amp; CMO MV % of NAV '!A332=0, "NA", 'Cello Net IO &amp; CMO MV % of NAV '!A332)</f>
        <v>41191</v>
      </c>
      <c r="C419" s="102">
        <f>VLOOKUP(B419, 'IOS OAS &amp; Universe Refi'!$L:$N, 3, 0)</f>
        <v>454.518799</v>
      </c>
      <c r="D419" s="111" t="e">
        <f>VLOOKUP(B419, 'Sonata Net IO &amp; CMO MV % of NAV'!$A:$B, 2, 0)</f>
        <v>#N/A</v>
      </c>
    </row>
    <row r="420" spans="2:4" x14ac:dyDescent="0.25">
      <c r="B420" s="106">
        <f>IF('Cello Net IO &amp; CMO MV % of NAV '!A333=0, "NA", 'Cello Net IO &amp; CMO MV % of NAV '!A333)</f>
        <v>41192</v>
      </c>
      <c r="C420" s="102">
        <f>VLOOKUP(B420, 'IOS OAS &amp; Universe Refi'!$L:$N, 3, 0)</f>
        <v>483.07650799999999</v>
      </c>
      <c r="D420" s="111" t="e">
        <f>VLOOKUP(B420, 'Sonata Net IO &amp; CMO MV % of NAV'!$A:$B, 2, 0)</f>
        <v>#N/A</v>
      </c>
    </row>
    <row r="421" spans="2:4" x14ac:dyDescent="0.25">
      <c r="B421" s="106">
        <f>IF('Cello Net IO &amp; CMO MV % of NAV '!A334=0, "NA", 'Cello Net IO &amp; CMO MV % of NAV '!A334)</f>
        <v>41193</v>
      </c>
      <c r="C421" s="102">
        <f>VLOOKUP(B421, 'IOS OAS &amp; Universe Refi'!$L:$N, 3, 0)</f>
        <v>490.89419600000002</v>
      </c>
      <c r="D421" s="111" t="e">
        <f>VLOOKUP(B421, 'Sonata Net IO &amp; CMO MV % of NAV'!$A:$B, 2, 0)</f>
        <v>#N/A</v>
      </c>
    </row>
    <row r="422" spans="2:4" x14ac:dyDescent="0.25">
      <c r="B422" s="106">
        <f>IF('Cello Net IO &amp; CMO MV % of NAV '!A335=0, "NA", 'Cello Net IO &amp; CMO MV % of NAV '!A335)</f>
        <v>41194</v>
      </c>
      <c r="C422" s="102">
        <f>VLOOKUP(B422, 'IOS OAS &amp; Universe Refi'!$L:$N, 3, 0)</f>
        <v>438.64300500000002</v>
      </c>
      <c r="D422" s="111" t="e">
        <f>VLOOKUP(B422, 'Sonata Net IO &amp; CMO MV % of NAV'!$A:$B, 2, 0)</f>
        <v>#N/A</v>
      </c>
    </row>
    <row r="423" spans="2:4" x14ac:dyDescent="0.25">
      <c r="B423" s="106">
        <f>IF('Cello Net IO &amp; CMO MV % of NAV '!A336=0, "NA", 'Cello Net IO &amp; CMO MV % of NAV '!A336)</f>
        <v>41197</v>
      </c>
      <c r="C423" s="102">
        <f>VLOOKUP(B423, 'IOS OAS &amp; Universe Refi'!$L:$N, 3, 0)</f>
        <v>432.55011000000002</v>
      </c>
      <c r="D423" s="111" t="e">
        <f>VLOOKUP(B423, 'Sonata Net IO &amp; CMO MV % of NAV'!$A:$B, 2, 0)</f>
        <v>#N/A</v>
      </c>
    </row>
    <row r="424" spans="2:4" x14ac:dyDescent="0.25">
      <c r="B424" s="106">
        <f>IF('Cello Net IO &amp; CMO MV % of NAV '!A337=0, "NA", 'Cello Net IO &amp; CMO MV % of NAV '!A337)</f>
        <v>41198</v>
      </c>
      <c r="C424" s="102">
        <f>VLOOKUP(B424, 'IOS OAS &amp; Universe Refi'!$L:$N, 3, 0)</f>
        <v>446.50650000000002</v>
      </c>
      <c r="D424" s="111" t="e">
        <f>VLOOKUP(B424, 'Sonata Net IO &amp; CMO MV % of NAV'!$A:$B, 2, 0)</f>
        <v>#N/A</v>
      </c>
    </row>
    <row r="425" spans="2:4" x14ac:dyDescent="0.25">
      <c r="B425" s="106">
        <f>IF('Cello Net IO &amp; CMO MV % of NAV '!A338=0, "NA", 'Cello Net IO &amp; CMO MV % of NAV '!A338)</f>
        <v>41199</v>
      </c>
      <c r="C425" s="102">
        <f>VLOOKUP(B425, 'IOS OAS &amp; Universe Refi'!$L:$N, 3, 0)</f>
        <v>416.60400399999997</v>
      </c>
      <c r="D425" s="111" t="e">
        <f>VLOOKUP(B425, 'Sonata Net IO &amp; CMO MV % of NAV'!$A:$B, 2, 0)</f>
        <v>#N/A</v>
      </c>
    </row>
    <row r="426" spans="2:4" x14ac:dyDescent="0.25">
      <c r="B426" s="106">
        <f>IF('Cello Net IO &amp; CMO MV % of NAV '!A339=0, "NA", 'Cello Net IO &amp; CMO MV % of NAV '!A339)</f>
        <v>41200</v>
      </c>
      <c r="C426" s="102">
        <f>VLOOKUP(B426, 'IOS OAS &amp; Universe Refi'!$L:$N, 3, 0)</f>
        <v>396.82629400000002</v>
      </c>
      <c r="D426" s="111" t="e">
        <f>VLOOKUP(B426, 'Sonata Net IO &amp; CMO MV % of NAV'!$A:$B, 2, 0)</f>
        <v>#N/A</v>
      </c>
    </row>
    <row r="427" spans="2:4" x14ac:dyDescent="0.25">
      <c r="B427" s="106">
        <f>IF('Cello Net IO &amp; CMO MV % of NAV '!A340=0, "NA", 'Cello Net IO &amp; CMO MV % of NAV '!A340)</f>
        <v>41201</v>
      </c>
      <c r="C427" s="102">
        <f>VLOOKUP(B427, 'IOS OAS &amp; Universe Refi'!$L:$N, 3, 0)</f>
        <v>421.60379</v>
      </c>
      <c r="D427" s="111" t="e">
        <f>VLOOKUP(B427, 'Sonata Net IO &amp; CMO MV % of NAV'!$A:$B, 2, 0)</f>
        <v>#N/A</v>
      </c>
    </row>
    <row r="428" spans="2:4" x14ac:dyDescent="0.25">
      <c r="B428" s="106">
        <f>IF('Cello Net IO &amp; CMO MV % of NAV '!A341=0, "NA", 'Cello Net IO &amp; CMO MV % of NAV '!A341)</f>
        <v>41204</v>
      </c>
      <c r="C428" s="102">
        <f>VLOOKUP(B428, 'IOS OAS &amp; Universe Refi'!$L:$N, 3, 0)</f>
        <v>430.64331099999998</v>
      </c>
      <c r="D428" s="111" t="e">
        <f>VLOOKUP(B428, 'Sonata Net IO &amp; CMO MV % of NAV'!$A:$B, 2, 0)</f>
        <v>#N/A</v>
      </c>
    </row>
    <row r="429" spans="2:4" x14ac:dyDescent="0.25">
      <c r="B429" s="106">
        <f>IF('Cello Net IO &amp; CMO MV % of NAV '!A342=0, "NA", 'Cello Net IO &amp; CMO MV % of NAV '!A342)</f>
        <v>41205</v>
      </c>
      <c r="C429" s="102">
        <f>VLOOKUP(B429, 'IOS OAS &amp; Universe Refi'!$L:$N, 3, 0)</f>
        <v>445.246307</v>
      </c>
      <c r="D429" s="111" t="e">
        <f>VLOOKUP(B429, 'Sonata Net IO &amp; CMO MV % of NAV'!$A:$B, 2, 0)</f>
        <v>#N/A</v>
      </c>
    </row>
    <row r="430" spans="2:4" x14ac:dyDescent="0.25">
      <c r="B430" s="106">
        <f>IF('Cello Net IO &amp; CMO MV % of NAV '!A343=0, "NA", 'Cello Net IO &amp; CMO MV % of NAV '!A343)</f>
        <v>41206</v>
      </c>
      <c r="C430" s="102">
        <f>VLOOKUP(B430, 'IOS OAS &amp; Universe Refi'!$L:$N, 3, 0)</f>
        <v>434.46371499999998</v>
      </c>
      <c r="D430" s="111" t="e">
        <f>VLOOKUP(B430, 'Sonata Net IO &amp; CMO MV % of NAV'!$A:$B, 2, 0)</f>
        <v>#N/A</v>
      </c>
    </row>
    <row r="431" spans="2:4" x14ac:dyDescent="0.25">
      <c r="B431" s="106">
        <f>IF('Cello Net IO &amp; CMO MV % of NAV '!A344=0, "NA", 'Cello Net IO &amp; CMO MV % of NAV '!A344)</f>
        <v>41207</v>
      </c>
      <c r="C431" s="102">
        <f>VLOOKUP(B431, 'IOS OAS &amp; Universe Refi'!$L:$N, 3, 0)</f>
        <v>416.21508799999998</v>
      </c>
      <c r="D431" s="111" t="e">
        <f>VLOOKUP(B431, 'Sonata Net IO &amp; CMO MV % of NAV'!$A:$B, 2, 0)</f>
        <v>#N/A</v>
      </c>
    </row>
    <row r="432" spans="2:4" x14ac:dyDescent="0.25">
      <c r="B432" s="106">
        <f>IF('Cello Net IO &amp; CMO MV % of NAV '!A345=0, "NA", 'Cello Net IO &amp; CMO MV % of NAV '!A345)</f>
        <v>41208</v>
      </c>
      <c r="C432" s="102">
        <f>VLOOKUP(B432, 'IOS OAS &amp; Universe Refi'!$L:$N, 3, 0)</f>
        <v>426.57150300000001</v>
      </c>
      <c r="D432" s="111" t="e">
        <f>VLOOKUP(B432, 'Sonata Net IO &amp; CMO MV % of NAV'!$A:$B, 2, 0)</f>
        <v>#N/A</v>
      </c>
    </row>
    <row r="433" spans="2:4" x14ac:dyDescent="0.25">
      <c r="B433" s="106">
        <f>IF('Cello Net IO &amp; CMO MV % of NAV '!A346=0, "NA", 'Cello Net IO &amp; CMO MV % of NAV '!A346)</f>
        <v>41211</v>
      </c>
      <c r="C433" s="102">
        <f>VLOOKUP(B433, 'IOS OAS &amp; Universe Refi'!$L:$N, 3, 0)</f>
        <v>397.405396</v>
      </c>
      <c r="D433" s="111" t="e">
        <f>VLOOKUP(B433, 'Sonata Net IO &amp; CMO MV % of NAV'!$A:$B, 2, 0)</f>
        <v>#N/A</v>
      </c>
    </row>
    <row r="434" spans="2:4" x14ac:dyDescent="0.25">
      <c r="B434" s="106">
        <f>IF('Cello Net IO &amp; CMO MV % of NAV '!A347=0, "NA", 'Cello Net IO &amp; CMO MV % of NAV '!A347)</f>
        <v>41213</v>
      </c>
      <c r="C434" s="102">
        <f>VLOOKUP(B434, 'IOS OAS &amp; Universe Refi'!$L:$N, 3, 0)</f>
        <v>371.07870500000001</v>
      </c>
      <c r="D434" s="111" t="e">
        <f>VLOOKUP(B434, 'Sonata Net IO &amp; CMO MV % of NAV'!$A:$B, 2, 0)</f>
        <v>#N/A</v>
      </c>
    </row>
    <row r="435" spans="2:4" x14ac:dyDescent="0.25">
      <c r="B435" s="106">
        <f>IF('Cello Net IO &amp; CMO MV % of NAV '!A348=0, "NA", 'Cello Net IO &amp; CMO MV % of NAV '!A348)</f>
        <v>41214</v>
      </c>
      <c r="C435" s="102">
        <f>VLOOKUP(B435, 'IOS OAS &amp; Universe Refi'!$L:$N, 3, 0)</f>
        <v>427.46939099999997</v>
      </c>
      <c r="D435" s="111" t="e">
        <f>VLOOKUP(B435, 'Sonata Net IO &amp; CMO MV % of NAV'!$A:$B, 2, 0)</f>
        <v>#N/A</v>
      </c>
    </row>
    <row r="436" spans="2:4" x14ac:dyDescent="0.25">
      <c r="B436" s="106">
        <f>IF('Cello Net IO &amp; CMO MV % of NAV '!A349=0, "NA", 'Cello Net IO &amp; CMO MV % of NAV '!A349)</f>
        <v>41215</v>
      </c>
      <c r="C436" s="102">
        <f>VLOOKUP(B436, 'IOS OAS &amp; Universe Refi'!$L:$N, 3, 0)</f>
        <v>422.79849200000001</v>
      </c>
      <c r="D436" s="111" t="e">
        <f>VLOOKUP(B436, 'Sonata Net IO &amp; CMO MV % of NAV'!$A:$B, 2, 0)</f>
        <v>#N/A</v>
      </c>
    </row>
    <row r="437" spans="2:4" x14ac:dyDescent="0.25">
      <c r="B437" s="106">
        <f>IF('Cello Net IO &amp; CMO MV % of NAV '!A350=0, "NA", 'Cello Net IO &amp; CMO MV % of NAV '!A350)</f>
        <v>41218</v>
      </c>
      <c r="C437" s="102">
        <f>VLOOKUP(B437, 'IOS OAS &amp; Universe Refi'!$L:$N, 3, 0)</f>
        <v>427.817993</v>
      </c>
      <c r="D437" s="111" t="e">
        <f>VLOOKUP(B437, 'Sonata Net IO &amp; CMO MV % of NAV'!$A:$B, 2, 0)</f>
        <v>#N/A</v>
      </c>
    </row>
    <row r="438" spans="2:4" x14ac:dyDescent="0.25">
      <c r="B438" s="106">
        <f>IF('Cello Net IO &amp; CMO MV % of NAV '!A351=0, "NA", 'Cello Net IO &amp; CMO MV % of NAV '!A351)</f>
        <v>41219</v>
      </c>
      <c r="C438" s="102">
        <f>VLOOKUP(B438, 'IOS OAS &amp; Universe Refi'!$L:$N, 3, 0)</f>
        <v>418.99508700000001</v>
      </c>
      <c r="D438" s="111" t="e">
        <f>VLOOKUP(B438, 'Sonata Net IO &amp; CMO MV % of NAV'!$A:$B, 2, 0)</f>
        <v>#N/A</v>
      </c>
    </row>
    <row r="439" spans="2:4" x14ac:dyDescent="0.25">
      <c r="B439" s="106">
        <f>IF('Cello Net IO &amp; CMO MV % of NAV '!A352=0, "NA", 'Cello Net IO &amp; CMO MV % of NAV '!A352)</f>
        <v>41220</v>
      </c>
      <c r="C439" s="102">
        <f>VLOOKUP(B439, 'IOS OAS &amp; Universe Refi'!$L:$N, 3, 0)</f>
        <v>406.77829000000003</v>
      </c>
      <c r="D439" s="111" t="e">
        <f>VLOOKUP(B439, 'Sonata Net IO &amp; CMO MV % of NAV'!$A:$B, 2, 0)</f>
        <v>#N/A</v>
      </c>
    </row>
    <row r="440" spans="2:4" x14ac:dyDescent="0.25">
      <c r="B440" s="106">
        <f>IF('Cello Net IO &amp; CMO MV % of NAV '!A353=0, "NA", 'Cello Net IO &amp; CMO MV % of NAV '!A353)</f>
        <v>41221</v>
      </c>
      <c r="C440" s="102">
        <f>VLOOKUP(B440, 'IOS OAS &amp; Universe Refi'!$L:$N, 3, 0)</f>
        <v>394.187592</v>
      </c>
      <c r="D440" s="111" t="e">
        <f>VLOOKUP(B440, 'Sonata Net IO &amp; CMO MV % of NAV'!$A:$B, 2, 0)</f>
        <v>#N/A</v>
      </c>
    </row>
    <row r="441" spans="2:4" x14ac:dyDescent="0.25">
      <c r="B441" s="106">
        <f>IF('Cello Net IO &amp; CMO MV % of NAV '!A354=0, "NA", 'Cello Net IO &amp; CMO MV % of NAV '!A354)</f>
        <v>41222</v>
      </c>
      <c r="C441" s="102">
        <f>VLOOKUP(B441, 'IOS OAS &amp; Universe Refi'!$L:$N, 3, 0)</f>
        <v>395.87271099999998</v>
      </c>
      <c r="D441" s="111" t="e">
        <f>VLOOKUP(B441, 'Sonata Net IO &amp; CMO MV % of NAV'!$A:$B, 2, 0)</f>
        <v>#N/A</v>
      </c>
    </row>
    <row r="442" spans="2:4" x14ac:dyDescent="0.25">
      <c r="B442" s="106">
        <f>IF('Cello Net IO &amp; CMO MV % of NAV '!A355=0, "NA", 'Cello Net IO &amp; CMO MV % of NAV '!A355)</f>
        <v>41226</v>
      </c>
      <c r="C442" s="102">
        <f>VLOOKUP(B442, 'IOS OAS &amp; Universe Refi'!$L:$N, 3, 0)</f>
        <v>408.692993</v>
      </c>
      <c r="D442" s="111" t="e">
        <f>VLOOKUP(B442, 'Sonata Net IO &amp; CMO MV % of NAV'!$A:$B, 2, 0)</f>
        <v>#N/A</v>
      </c>
    </row>
    <row r="443" spans="2:4" x14ac:dyDescent="0.25">
      <c r="B443" s="106">
        <f>IF('Cello Net IO &amp; CMO MV % of NAV '!A356=0, "NA", 'Cello Net IO &amp; CMO MV % of NAV '!A356)</f>
        <v>41227</v>
      </c>
      <c r="C443" s="102">
        <f>VLOOKUP(B443, 'IOS OAS &amp; Universe Refi'!$L:$N, 3, 0)</f>
        <v>411.519409</v>
      </c>
      <c r="D443" s="111" t="e">
        <f>VLOOKUP(B443, 'Sonata Net IO &amp; CMO MV % of NAV'!$A:$B, 2, 0)</f>
        <v>#N/A</v>
      </c>
    </row>
    <row r="444" spans="2:4" x14ac:dyDescent="0.25">
      <c r="B444" s="106">
        <f>IF('Cello Net IO &amp; CMO MV % of NAV '!A357=0, "NA", 'Cello Net IO &amp; CMO MV % of NAV '!A357)</f>
        <v>41228</v>
      </c>
      <c r="C444" s="102">
        <f>VLOOKUP(B444, 'IOS OAS &amp; Universe Refi'!$L:$N, 3, 0)</f>
        <v>450.192902</v>
      </c>
      <c r="D444" s="111" t="e">
        <f>VLOOKUP(B444, 'Sonata Net IO &amp; CMO MV % of NAV'!$A:$B, 2, 0)</f>
        <v>#N/A</v>
      </c>
    </row>
    <row r="445" spans="2:4" x14ac:dyDescent="0.25">
      <c r="B445" s="106">
        <f>IF('Cello Net IO &amp; CMO MV % of NAV '!A358=0, "NA", 'Cello Net IO &amp; CMO MV % of NAV '!A358)</f>
        <v>41229</v>
      </c>
      <c r="C445" s="102">
        <f>VLOOKUP(B445, 'IOS OAS &amp; Universe Refi'!$L:$N, 3, 0)</f>
        <v>450.903503</v>
      </c>
      <c r="D445" s="111" t="e">
        <f>VLOOKUP(B445, 'Sonata Net IO &amp; CMO MV % of NAV'!$A:$B, 2, 0)</f>
        <v>#N/A</v>
      </c>
    </row>
    <row r="446" spans="2:4" x14ac:dyDescent="0.25">
      <c r="B446" s="106">
        <f>IF('Cello Net IO &amp; CMO MV % of NAV '!A359=0, "NA", 'Cello Net IO &amp; CMO MV % of NAV '!A359)</f>
        <v>41232</v>
      </c>
      <c r="C446" s="102">
        <f>VLOOKUP(B446, 'IOS OAS &amp; Universe Refi'!$L:$N, 3, 0)</f>
        <v>470.38439899999997</v>
      </c>
      <c r="D446" s="111" t="e">
        <f>VLOOKUP(B446, 'Sonata Net IO &amp; CMO MV % of NAV'!$A:$B, 2, 0)</f>
        <v>#N/A</v>
      </c>
    </row>
    <row r="447" spans="2:4" x14ac:dyDescent="0.25">
      <c r="B447" s="106">
        <f>IF('Cello Net IO &amp; CMO MV % of NAV '!A360=0, "NA", 'Cello Net IO &amp; CMO MV % of NAV '!A360)</f>
        <v>41233</v>
      </c>
      <c r="C447" s="102">
        <f>VLOOKUP(B447, 'IOS OAS &amp; Universe Refi'!$L:$N, 3, 0)</f>
        <v>514.44281000000001</v>
      </c>
      <c r="D447" s="111" t="e">
        <f>VLOOKUP(B447, 'Sonata Net IO &amp; CMO MV % of NAV'!$A:$B, 2, 0)</f>
        <v>#N/A</v>
      </c>
    </row>
    <row r="448" spans="2:4" x14ac:dyDescent="0.25">
      <c r="B448" s="106">
        <f>IF('Cello Net IO &amp; CMO MV % of NAV '!A361=0, "NA", 'Cello Net IO &amp; CMO MV % of NAV '!A361)</f>
        <v>41234</v>
      </c>
      <c r="C448" s="102">
        <f>VLOOKUP(B448, 'IOS OAS &amp; Universe Refi'!$L:$N, 3, 0)</f>
        <v>486.028503</v>
      </c>
      <c r="D448" s="111" t="e">
        <f>VLOOKUP(B448, 'Sonata Net IO &amp; CMO MV % of NAV'!$A:$B, 2, 0)</f>
        <v>#N/A</v>
      </c>
    </row>
    <row r="449" spans="2:4" x14ac:dyDescent="0.25">
      <c r="B449" s="106">
        <f>IF('Cello Net IO &amp; CMO MV % of NAV '!A362=0, "NA", 'Cello Net IO &amp; CMO MV % of NAV '!A362)</f>
        <v>41236</v>
      </c>
      <c r="C449" s="102">
        <f>VLOOKUP(B449, 'IOS OAS &amp; Universe Refi'!$L:$N, 3, 0)</f>
        <v>471.62148999999999</v>
      </c>
      <c r="D449" s="111" t="e">
        <f>VLOOKUP(B449, 'Sonata Net IO &amp; CMO MV % of NAV'!$A:$B, 2, 0)</f>
        <v>#N/A</v>
      </c>
    </row>
    <row r="450" spans="2:4" x14ac:dyDescent="0.25">
      <c r="B450" s="106">
        <f>IF('Cello Net IO &amp; CMO MV % of NAV '!A363=0, "NA", 'Cello Net IO &amp; CMO MV % of NAV '!A363)</f>
        <v>41239</v>
      </c>
      <c r="C450" s="102">
        <f>VLOOKUP(B450, 'IOS OAS &amp; Universe Refi'!$L:$N, 3, 0)</f>
        <v>451.07879600000001</v>
      </c>
      <c r="D450" s="111" t="e">
        <f>VLOOKUP(B450, 'Sonata Net IO &amp; CMO MV % of NAV'!$A:$B, 2, 0)</f>
        <v>#N/A</v>
      </c>
    </row>
    <row r="451" spans="2:4" x14ac:dyDescent="0.25">
      <c r="B451" s="106">
        <f>IF('Cello Net IO &amp; CMO MV % of NAV '!A364=0, "NA", 'Cello Net IO &amp; CMO MV % of NAV '!A364)</f>
        <v>41240</v>
      </c>
      <c r="C451" s="102">
        <f>VLOOKUP(B451, 'IOS OAS &amp; Universe Refi'!$L:$N, 3, 0)</f>
        <v>428.36749300000002</v>
      </c>
      <c r="D451" s="111" t="e">
        <f>VLOOKUP(B451, 'Sonata Net IO &amp; CMO MV % of NAV'!$A:$B, 2, 0)</f>
        <v>#N/A</v>
      </c>
    </row>
    <row r="452" spans="2:4" x14ac:dyDescent="0.25">
      <c r="B452" s="106">
        <f>IF('Cello Net IO &amp; CMO MV % of NAV '!A365=0, "NA", 'Cello Net IO &amp; CMO MV % of NAV '!A365)</f>
        <v>41241</v>
      </c>
      <c r="C452" s="102">
        <f>VLOOKUP(B452, 'IOS OAS &amp; Universe Refi'!$L:$N, 3, 0)</f>
        <v>422.72460899999999</v>
      </c>
      <c r="D452" s="111" t="e">
        <f>VLOOKUP(B452, 'Sonata Net IO &amp; CMO MV % of NAV'!$A:$B, 2, 0)</f>
        <v>#N/A</v>
      </c>
    </row>
    <row r="453" spans="2:4" x14ac:dyDescent="0.25">
      <c r="B453" s="106">
        <f>IF('Cello Net IO &amp; CMO MV % of NAV '!A366=0, "NA", 'Cello Net IO &amp; CMO MV % of NAV '!A366)</f>
        <v>41242</v>
      </c>
      <c r="C453" s="102">
        <f>VLOOKUP(B453, 'IOS OAS &amp; Universe Refi'!$L:$N, 3, 0)</f>
        <v>436.41198700000001</v>
      </c>
      <c r="D453" s="111" t="e">
        <f>VLOOKUP(B453, 'Sonata Net IO &amp; CMO MV % of NAV'!$A:$B, 2, 0)</f>
        <v>#N/A</v>
      </c>
    </row>
    <row r="454" spans="2:4" x14ac:dyDescent="0.25">
      <c r="B454" s="106">
        <f>IF('Cello Net IO &amp; CMO MV % of NAV '!A367=0, "NA", 'Cello Net IO &amp; CMO MV % of NAV '!A367)</f>
        <v>41243</v>
      </c>
      <c r="C454" s="102">
        <f>VLOOKUP(B454, 'IOS OAS &amp; Universe Refi'!$L:$N, 3, 0)</f>
        <v>446.99420199999997</v>
      </c>
      <c r="D454" s="111" t="e">
        <f>VLOOKUP(B454, 'Sonata Net IO &amp; CMO MV % of NAV'!$A:$B, 2, 0)</f>
        <v>#N/A</v>
      </c>
    </row>
    <row r="455" spans="2:4" x14ac:dyDescent="0.25">
      <c r="B455" s="106">
        <f>IF('Cello Net IO &amp; CMO MV % of NAV '!A368=0, "NA", 'Cello Net IO &amp; CMO MV % of NAV '!A368)</f>
        <v>41246</v>
      </c>
      <c r="C455" s="102">
        <f>VLOOKUP(B455, 'IOS OAS &amp; Universe Refi'!$L:$N, 3, 0)</f>
        <v>447.60180700000001</v>
      </c>
      <c r="D455" s="111" t="e">
        <f>VLOOKUP(B455, 'Sonata Net IO &amp; CMO MV % of NAV'!$A:$B, 2, 0)</f>
        <v>#N/A</v>
      </c>
    </row>
    <row r="456" spans="2:4" x14ac:dyDescent="0.25">
      <c r="B456" s="106">
        <f>IF('Cello Net IO &amp; CMO MV % of NAV '!A369=0, "NA", 'Cello Net IO &amp; CMO MV % of NAV '!A369)</f>
        <v>41247</v>
      </c>
      <c r="C456" s="102">
        <f>VLOOKUP(B456, 'IOS OAS &amp; Universe Refi'!$L:$N, 3, 0)</f>
        <v>461.79840100000001</v>
      </c>
      <c r="D456" s="111" t="e">
        <f>VLOOKUP(B456, 'Sonata Net IO &amp; CMO MV % of NAV'!$A:$B, 2, 0)</f>
        <v>#N/A</v>
      </c>
    </row>
    <row r="457" spans="2:4" x14ac:dyDescent="0.25">
      <c r="B457" s="106">
        <f>IF('Cello Net IO &amp; CMO MV % of NAV '!A370=0, "NA", 'Cello Net IO &amp; CMO MV % of NAV '!A370)</f>
        <v>41248</v>
      </c>
      <c r="C457" s="102">
        <f>VLOOKUP(B457, 'IOS OAS &amp; Universe Refi'!$L:$N, 3, 0)</f>
        <v>509.06100500000002</v>
      </c>
      <c r="D457" s="111" t="e">
        <f>VLOOKUP(B457, 'Sonata Net IO &amp; CMO MV % of NAV'!$A:$B, 2, 0)</f>
        <v>#N/A</v>
      </c>
    </row>
    <row r="458" spans="2:4" x14ac:dyDescent="0.25">
      <c r="B458" s="106">
        <f>IF('Cello Net IO &amp; CMO MV % of NAV '!A371=0, "NA", 'Cello Net IO &amp; CMO MV % of NAV '!A371)</f>
        <v>41249</v>
      </c>
      <c r="C458" s="102">
        <f>VLOOKUP(B458, 'IOS OAS &amp; Universe Refi'!$L:$N, 3, 0)</f>
        <v>508.70831299999998</v>
      </c>
      <c r="D458" s="111" t="e">
        <f>VLOOKUP(B458, 'Sonata Net IO &amp; CMO MV % of NAV'!$A:$B, 2, 0)</f>
        <v>#N/A</v>
      </c>
    </row>
    <row r="459" spans="2:4" x14ac:dyDescent="0.25">
      <c r="B459" s="106">
        <f>IF('Cello Net IO &amp; CMO MV % of NAV '!A372=0, "NA", 'Cello Net IO &amp; CMO MV % of NAV '!A372)</f>
        <v>41250</v>
      </c>
      <c r="C459" s="102">
        <f>VLOOKUP(B459, 'IOS OAS &amp; Universe Refi'!$L:$N, 3, 0)</f>
        <v>497.20111100000003</v>
      </c>
      <c r="D459" s="111" t="e">
        <f>VLOOKUP(B459, 'Sonata Net IO &amp; CMO MV % of NAV'!$A:$B, 2, 0)</f>
        <v>#N/A</v>
      </c>
    </row>
    <row r="460" spans="2:4" x14ac:dyDescent="0.25">
      <c r="B460" s="106">
        <f>IF('Cello Net IO &amp; CMO MV % of NAV '!A373=0, "NA", 'Cello Net IO &amp; CMO MV % of NAV '!A373)</f>
        <v>41253</v>
      </c>
      <c r="C460" s="102">
        <f>VLOOKUP(B460, 'IOS OAS &amp; Universe Refi'!$L:$N, 3, 0)</f>
        <v>487.79708900000003</v>
      </c>
      <c r="D460" s="111" t="e">
        <f>VLOOKUP(B460, 'Sonata Net IO &amp; CMO MV % of NAV'!$A:$B, 2, 0)</f>
        <v>#N/A</v>
      </c>
    </row>
    <row r="461" spans="2:4" x14ac:dyDescent="0.25">
      <c r="B461" s="106">
        <f>IF('Cello Net IO &amp; CMO MV % of NAV '!A374=0, "NA", 'Cello Net IO &amp; CMO MV % of NAV '!A374)</f>
        <v>41254</v>
      </c>
      <c r="C461" s="102">
        <f>VLOOKUP(B461, 'IOS OAS &amp; Universe Refi'!$L:$N, 3, 0)</f>
        <v>495.26080300000001</v>
      </c>
      <c r="D461" s="111" t="e">
        <f>VLOOKUP(B461, 'Sonata Net IO &amp; CMO MV % of NAV'!$A:$B, 2, 0)</f>
        <v>#N/A</v>
      </c>
    </row>
    <row r="462" spans="2:4" x14ac:dyDescent="0.25">
      <c r="B462" s="106">
        <f>IF('Cello Net IO &amp; CMO MV % of NAV '!A375=0, "NA", 'Cello Net IO &amp; CMO MV % of NAV '!A375)</f>
        <v>41255</v>
      </c>
      <c r="C462" s="102">
        <f>VLOOKUP(B462, 'IOS OAS &amp; Universe Refi'!$L:$N, 3, 0)</f>
        <v>512.666382</v>
      </c>
      <c r="D462" s="111" t="e">
        <f>VLOOKUP(B462, 'Sonata Net IO &amp; CMO MV % of NAV'!$A:$B, 2, 0)</f>
        <v>#N/A</v>
      </c>
    </row>
    <row r="463" spans="2:4" x14ac:dyDescent="0.25">
      <c r="B463" s="106">
        <f>IF('Cello Net IO &amp; CMO MV % of NAV '!A376=0, "NA", 'Cello Net IO &amp; CMO MV % of NAV '!A376)</f>
        <v>41256</v>
      </c>
      <c r="C463" s="102">
        <f>VLOOKUP(B463, 'IOS OAS &amp; Universe Refi'!$L:$N, 3, 0)</f>
        <v>496.30120799999997</v>
      </c>
      <c r="D463" s="111" t="e">
        <f>VLOOKUP(B463, 'Sonata Net IO &amp; CMO MV % of NAV'!$A:$B, 2, 0)</f>
        <v>#N/A</v>
      </c>
    </row>
    <row r="464" spans="2:4" x14ac:dyDescent="0.25">
      <c r="B464" s="106">
        <f>IF('Cello Net IO &amp; CMO MV % of NAV '!A377=0, "NA", 'Cello Net IO &amp; CMO MV % of NAV '!A377)</f>
        <v>41257</v>
      </c>
      <c r="C464" s="102">
        <f>VLOOKUP(B464, 'IOS OAS &amp; Universe Refi'!$L:$N, 3, 0)</f>
        <v>496.901794</v>
      </c>
      <c r="D464" s="111" t="e">
        <f>VLOOKUP(B464, 'Sonata Net IO &amp; CMO MV % of NAV'!$A:$B, 2, 0)</f>
        <v>#N/A</v>
      </c>
    </row>
    <row r="465" spans="2:4" x14ac:dyDescent="0.25">
      <c r="B465" s="106">
        <f>IF('Cello Net IO &amp; CMO MV % of NAV '!A378=0, "NA", 'Cello Net IO &amp; CMO MV % of NAV '!A378)</f>
        <v>41260</v>
      </c>
      <c r="C465" s="102">
        <f>VLOOKUP(B465, 'IOS OAS &amp; Universe Refi'!$L:$N, 3, 0)</f>
        <v>496.850098</v>
      </c>
      <c r="D465" s="111" t="e">
        <f>VLOOKUP(B465, 'Sonata Net IO &amp; CMO MV % of NAV'!$A:$B, 2, 0)</f>
        <v>#N/A</v>
      </c>
    </row>
    <row r="466" spans="2:4" x14ac:dyDescent="0.25">
      <c r="B466" s="106">
        <f>IF('Cello Net IO &amp; CMO MV % of NAV '!A379=0, "NA", 'Cello Net IO &amp; CMO MV % of NAV '!A379)</f>
        <v>41261</v>
      </c>
      <c r="C466" s="102">
        <f>VLOOKUP(B466, 'IOS OAS &amp; Universe Refi'!$L:$N, 3, 0)</f>
        <v>499.73190299999999</v>
      </c>
      <c r="D466" s="111" t="e">
        <f>VLOOKUP(B466, 'Sonata Net IO &amp; CMO MV % of NAV'!$A:$B, 2, 0)</f>
        <v>#N/A</v>
      </c>
    </row>
    <row r="467" spans="2:4" x14ac:dyDescent="0.25">
      <c r="B467" s="106">
        <f>IF('Cello Net IO &amp; CMO MV % of NAV '!A380=0, "NA", 'Cello Net IO &amp; CMO MV % of NAV '!A380)</f>
        <v>41262</v>
      </c>
      <c r="C467" s="102">
        <f>VLOOKUP(B467, 'IOS OAS &amp; Universe Refi'!$L:$N, 3, 0)</f>
        <v>499.44241299999999</v>
      </c>
      <c r="D467" s="111" t="e">
        <f>VLOOKUP(B467, 'Sonata Net IO &amp; CMO MV % of NAV'!$A:$B, 2, 0)</f>
        <v>#N/A</v>
      </c>
    </row>
    <row r="468" spans="2:4" x14ac:dyDescent="0.25">
      <c r="B468" s="106">
        <f>IF('Cello Net IO &amp; CMO MV % of NAV '!A381=0, "NA", 'Cello Net IO &amp; CMO MV % of NAV '!A381)</f>
        <v>41263</v>
      </c>
      <c r="C468" s="102">
        <f>VLOOKUP(B468, 'IOS OAS &amp; Universe Refi'!$L:$N, 3, 0)</f>
        <v>507.09789999999998</v>
      </c>
      <c r="D468" s="111" t="e">
        <f>VLOOKUP(B468, 'Sonata Net IO &amp; CMO MV % of NAV'!$A:$B, 2, 0)</f>
        <v>#N/A</v>
      </c>
    </row>
    <row r="469" spans="2:4" x14ac:dyDescent="0.25">
      <c r="B469" s="106">
        <f>IF('Cello Net IO &amp; CMO MV % of NAV '!A382=0, "NA", 'Cello Net IO &amp; CMO MV % of NAV '!A382)</f>
        <v>41264</v>
      </c>
      <c r="C469" s="102">
        <f>VLOOKUP(B469, 'IOS OAS &amp; Universe Refi'!$L:$N, 3, 0)</f>
        <v>525.70159899999999</v>
      </c>
      <c r="D469" s="111" t="e">
        <f>VLOOKUP(B469, 'Sonata Net IO &amp; CMO MV % of NAV'!$A:$B, 2, 0)</f>
        <v>#N/A</v>
      </c>
    </row>
    <row r="470" spans="2:4" x14ac:dyDescent="0.25">
      <c r="B470" s="106">
        <f>IF('Cello Net IO &amp; CMO MV % of NAV '!A383=0, "NA", 'Cello Net IO &amp; CMO MV % of NAV '!A383)</f>
        <v>41267</v>
      </c>
      <c r="C470" s="102">
        <f>VLOOKUP(B470, 'IOS OAS &amp; Universe Refi'!$L:$N, 3, 0)</f>
        <v>534.29370100000006</v>
      </c>
      <c r="D470" s="111" t="e">
        <f>VLOOKUP(B470, 'Sonata Net IO &amp; CMO MV % of NAV'!$A:$B, 2, 0)</f>
        <v>#N/A</v>
      </c>
    </row>
    <row r="471" spans="2:4" x14ac:dyDescent="0.25">
      <c r="B471" s="106">
        <f>IF('Cello Net IO &amp; CMO MV % of NAV '!A384=0, "NA", 'Cello Net IO &amp; CMO MV % of NAV '!A384)</f>
        <v>41269</v>
      </c>
      <c r="C471" s="102">
        <f>VLOOKUP(B471, 'IOS OAS &amp; Universe Refi'!$L:$N, 3, 0)</f>
        <v>530.948486</v>
      </c>
      <c r="D471" s="111" t="e">
        <f>VLOOKUP(B471, 'Sonata Net IO &amp; CMO MV % of NAV'!$A:$B, 2, 0)</f>
        <v>#N/A</v>
      </c>
    </row>
    <row r="472" spans="2:4" x14ac:dyDescent="0.25">
      <c r="B472" s="106">
        <f>IF('Cello Net IO &amp; CMO MV % of NAV '!A385=0, "NA", 'Cello Net IO &amp; CMO MV % of NAV '!A385)</f>
        <v>41270</v>
      </c>
      <c r="C472" s="102">
        <f>VLOOKUP(B472, 'IOS OAS &amp; Universe Refi'!$L:$N, 3, 0)</f>
        <v>537.15277100000003</v>
      </c>
      <c r="D472" s="111" t="e">
        <f>VLOOKUP(B472, 'Sonata Net IO &amp; CMO MV % of NAV'!$A:$B, 2, 0)</f>
        <v>#N/A</v>
      </c>
    </row>
    <row r="473" spans="2:4" x14ac:dyDescent="0.25">
      <c r="B473" s="106">
        <f>IF('Cello Net IO &amp; CMO MV % of NAV '!A386=0, "NA", 'Cello Net IO &amp; CMO MV % of NAV '!A386)</f>
        <v>41271</v>
      </c>
      <c r="C473" s="102">
        <f>VLOOKUP(B473, 'IOS OAS &amp; Universe Refi'!$L:$N, 3, 0)</f>
        <v>531.53991699999995</v>
      </c>
      <c r="D473" s="111" t="e">
        <f>VLOOKUP(B473, 'Sonata Net IO &amp; CMO MV % of NAV'!$A:$B, 2, 0)</f>
        <v>#N/A</v>
      </c>
    </row>
    <row r="474" spans="2:4" x14ac:dyDescent="0.25">
      <c r="B474" s="106">
        <f>IF('Cello Net IO &amp; CMO MV % of NAV '!A387=0, "NA", 'Cello Net IO &amp; CMO MV % of NAV '!A387)</f>
        <v>41274</v>
      </c>
      <c r="C474" s="102">
        <f>VLOOKUP(B474, 'IOS OAS &amp; Universe Refi'!$L:$N, 3, 0)</f>
        <v>548.32458499999996</v>
      </c>
      <c r="D474" s="111" t="e">
        <f>VLOOKUP(B474, 'Sonata Net IO &amp; CMO MV % of NAV'!$A:$B, 2, 0)</f>
        <v>#N/A</v>
      </c>
    </row>
    <row r="475" spans="2:4" x14ac:dyDescent="0.25">
      <c r="B475" s="106">
        <f>IF('Cello Net IO &amp; CMO MV % of NAV '!A388=0, "NA", 'Cello Net IO &amp; CMO MV % of NAV '!A388)</f>
        <v>41276</v>
      </c>
      <c r="C475" s="102">
        <f>VLOOKUP(B475, 'IOS OAS &amp; Universe Refi'!$L:$N, 3, 0)</f>
        <v>537.22491500000001</v>
      </c>
      <c r="D475" s="111" t="e">
        <f>VLOOKUP(B475, 'Sonata Net IO &amp; CMO MV % of NAV'!$A:$B, 2, 0)</f>
        <v>#N/A</v>
      </c>
    </row>
    <row r="476" spans="2:4" x14ac:dyDescent="0.25">
      <c r="B476" s="106">
        <f>IF('Cello Net IO &amp; CMO MV % of NAV '!A389=0, "NA", 'Cello Net IO &amp; CMO MV % of NAV '!A389)</f>
        <v>41277</v>
      </c>
      <c r="C476" s="102">
        <f>VLOOKUP(B476, 'IOS OAS &amp; Universe Refi'!$L:$N, 3, 0)</f>
        <v>515.91803000000004</v>
      </c>
      <c r="D476" s="111" t="e">
        <f>VLOOKUP(B476, 'Sonata Net IO &amp; CMO MV % of NAV'!$A:$B, 2, 0)</f>
        <v>#N/A</v>
      </c>
    </row>
    <row r="477" spans="2:4" x14ac:dyDescent="0.25">
      <c r="B477" s="106">
        <f>IF('Cello Net IO &amp; CMO MV % of NAV '!A390=0, "NA", 'Cello Net IO &amp; CMO MV % of NAV '!A390)</f>
        <v>41278</v>
      </c>
      <c r="C477" s="102">
        <f>VLOOKUP(B477, 'IOS OAS &amp; Universe Refi'!$L:$N, 3, 0)</f>
        <v>505.35791</v>
      </c>
      <c r="D477" s="111" t="e">
        <f>VLOOKUP(B477, 'Sonata Net IO &amp; CMO MV % of NAV'!$A:$B, 2, 0)</f>
        <v>#N/A</v>
      </c>
    </row>
    <row r="478" spans="2:4" x14ac:dyDescent="0.25">
      <c r="B478" s="106">
        <f>IF('Cello Net IO &amp; CMO MV % of NAV '!A391=0, "NA", 'Cello Net IO &amp; CMO MV % of NAV '!A391)</f>
        <v>41281</v>
      </c>
      <c r="C478" s="102">
        <f>VLOOKUP(B478, 'IOS OAS &amp; Universe Refi'!$L:$N, 3, 0)</f>
        <v>506.56811499999998</v>
      </c>
      <c r="D478" s="111" t="e">
        <f>VLOOKUP(B478, 'Sonata Net IO &amp; CMO MV % of NAV'!$A:$B, 2, 0)</f>
        <v>#N/A</v>
      </c>
    </row>
    <row r="479" spans="2:4" x14ac:dyDescent="0.25">
      <c r="B479" s="106">
        <f>IF('Cello Net IO &amp; CMO MV % of NAV '!A392=0, "NA", 'Cello Net IO &amp; CMO MV % of NAV '!A392)</f>
        <v>41282</v>
      </c>
      <c r="C479" s="102">
        <f>VLOOKUP(B479, 'IOS OAS &amp; Universe Refi'!$L:$N, 3, 0)</f>
        <v>534.92401099999995</v>
      </c>
      <c r="D479" s="111" t="e">
        <f>VLOOKUP(B479, 'Sonata Net IO &amp; CMO MV % of NAV'!$A:$B, 2, 0)</f>
        <v>#N/A</v>
      </c>
    </row>
    <row r="480" spans="2:4" x14ac:dyDescent="0.25">
      <c r="B480" s="106">
        <f>IF('Cello Net IO &amp; CMO MV % of NAV '!A393=0, "NA", 'Cello Net IO &amp; CMO MV % of NAV '!A393)</f>
        <v>41283</v>
      </c>
      <c r="C480" s="102">
        <f>VLOOKUP(B480, 'IOS OAS &amp; Universe Refi'!$L:$N, 3, 0)</f>
        <v>541.43518099999994</v>
      </c>
      <c r="D480" s="111" t="e">
        <f>VLOOKUP(B480, 'Sonata Net IO &amp; CMO MV % of NAV'!$A:$B, 2, 0)</f>
        <v>#N/A</v>
      </c>
    </row>
    <row r="481" spans="2:4" x14ac:dyDescent="0.25">
      <c r="B481" s="106">
        <f>IF('Cello Net IO &amp; CMO MV % of NAV '!A394=0, "NA", 'Cello Net IO &amp; CMO MV % of NAV '!A394)</f>
        <v>41284</v>
      </c>
      <c r="C481" s="102">
        <f>VLOOKUP(B481, 'IOS OAS &amp; Universe Refi'!$L:$N, 3, 0)</f>
        <v>533.29400599999997</v>
      </c>
      <c r="D481" s="111" t="e">
        <f>VLOOKUP(B481, 'Sonata Net IO &amp; CMO MV % of NAV'!$A:$B, 2, 0)</f>
        <v>#N/A</v>
      </c>
    </row>
    <row r="482" spans="2:4" x14ac:dyDescent="0.25">
      <c r="B482" s="106">
        <f>IF('Cello Net IO &amp; CMO MV % of NAV '!A395=0, "NA", 'Cello Net IO &amp; CMO MV % of NAV '!A395)</f>
        <v>41285</v>
      </c>
      <c r="C482" s="102">
        <f>VLOOKUP(B482, 'IOS OAS &amp; Universe Refi'!$L:$N, 3, 0)</f>
        <v>533.34899900000005</v>
      </c>
      <c r="D482" s="111" t="e">
        <f>VLOOKUP(B482, 'Sonata Net IO &amp; CMO MV % of NAV'!$A:$B, 2, 0)</f>
        <v>#N/A</v>
      </c>
    </row>
    <row r="483" spans="2:4" x14ac:dyDescent="0.25">
      <c r="B483" s="106">
        <f>IF('Cello Net IO &amp; CMO MV % of NAV '!A396=0, "NA", 'Cello Net IO &amp; CMO MV % of NAV '!A396)</f>
        <v>41288</v>
      </c>
      <c r="C483" s="102">
        <f>VLOOKUP(B483, 'IOS OAS &amp; Universe Refi'!$L:$N, 3, 0)</f>
        <v>528.99530000000004</v>
      </c>
      <c r="D483" s="111" t="e">
        <f>VLOOKUP(B483, 'Sonata Net IO &amp; CMO MV % of NAV'!$A:$B, 2, 0)</f>
        <v>#N/A</v>
      </c>
    </row>
    <row r="484" spans="2:4" x14ac:dyDescent="0.25">
      <c r="B484" s="106">
        <f>IF('Cello Net IO &amp; CMO MV % of NAV '!A397=0, "NA", 'Cello Net IO &amp; CMO MV % of NAV '!A397)</f>
        <v>41289</v>
      </c>
      <c r="C484" s="102">
        <f>VLOOKUP(B484, 'IOS OAS &amp; Universe Refi'!$L:$N, 3, 0)</f>
        <v>546.03057899999999</v>
      </c>
      <c r="D484" s="111" t="e">
        <f>VLOOKUP(B484, 'Sonata Net IO &amp; CMO MV % of NAV'!$A:$B, 2, 0)</f>
        <v>#N/A</v>
      </c>
    </row>
    <row r="485" spans="2:4" x14ac:dyDescent="0.25">
      <c r="B485" s="106">
        <f>IF('Cello Net IO &amp; CMO MV % of NAV '!A398=0, "NA", 'Cello Net IO &amp; CMO MV % of NAV '!A398)</f>
        <v>41290</v>
      </c>
      <c r="C485" s="102">
        <f>VLOOKUP(B485, 'IOS OAS &amp; Universe Refi'!$L:$N, 3, 0)</f>
        <v>537.03900099999998</v>
      </c>
      <c r="D485" s="111" t="e">
        <f>VLOOKUP(B485, 'Sonata Net IO &amp; CMO MV % of NAV'!$A:$B, 2, 0)</f>
        <v>#N/A</v>
      </c>
    </row>
    <row r="486" spans="2:4" x14ac:dyDescent="0.25">
      <c r="B486" s="106">
        <f>IF('Cello Net IO &amp; CMO MV % of NAV '!A399=0, "NA", 'Cello Net IO &amp; CMO MV % of NAV '!A399)</f>
        <v>41291</v>
      </c>
      <c r="C486" s="102">
        <f>VLOOKUP(B486, 'IOS OAS &amp; Universe Refi'!$L:$N, 3, 0)</f>
        <v>532.76092500000004</v>
      </c>
      <c r="D486" s="111" t="e">
        <f>VLOOKUP(B486, 'Sonata Net IO &amp; CMO MV % of NAV'!$A:$B, 2, 0)</f>
        <v>#N/A</v>
      </c>
    </row>
    <row r="487" spans="2:4" x14ac:dyDescent="0.25">
      <c r="B487" s="106">
        <f>IF('Cello Net IO &amp; CMO MV % of NAV '!A400=0, "NA", 'Cello Net IO &amp; CMO MV % of NAV '!A400)</f>
        <v>41292</v>
      </c>
      <c r="C487" s="102">
        <f>VLOOKUP(B487, 'IOS OAS &amp; Universe Refi'!$L:$N, 3, 0)</f>
        <v>523.73211700000002</v>
      </c>
      <c r="D487" s="111" t="e">
        <f>VLOOKUP(B487, 'Sonata Net IO &amp; CMO MV % of NAV'!$A:$B, 2, 0)</f>
        <v>#N/A</v>
      </c>
    </row>
    <row r="488" spans="2:4" x14ac:dyDescent="0.25">
      <c r="B488" s="106">
        <f>IF('Cello Net IO &amp; CMO MV % of NAV '!A401=0, "NA", 'Cello Net IO &amp; CMO MV % of NAV '!A401)</f>
        <v>41296</v>
      </c>
      <c r="C488" s="102">
        <f>VLOOKUP(B488, 'IOS OAS &amp; Universe Refi'!$L:$N, 3, 0)</f>
        <v>539.84112500000003</v>
      </c>
      <c r="D488" s="111" t="e">
        <f>VLOOKUP(B488, 'Sonata Net IO &amp; CMO MV % of NAV'!$A:$B, 2, 0)</f>
        <v>#N/A</v>
      </c>
    </row>
    <row r="489" spans="2:4" x14ac:dyDescent="0.25">
      <c r="B489" s="106">
        <f>IF('Cello Net IO &amp; CMO MV % of NAV '!A402=0, "NA", 'Cello Net IO &amp; CMO MV % of NAV '!A402)</f>
        <v>41297</v>
      </c>
      <c r="C489" s="102">
        <f>VLOOKUP(B489, 'IOS OAS &amp; Universe Refi'!$L:$N, 3, 0)</f>
        <v>544.07849099999999</v>
      </c>
      <c r="D489" s="111" t="e">
        <f>VLOOKUP(B489, 'Sonata Net IO &amp; CMO MV % of NAV'!$A:$B, 2, 0)</f>
        <v>#N/A</v>
      </c>
    </row>
    <row r="490" spans="2:4" x14ac:dyDescent="0.25">
      <c r="B490" s="106">
        <f>IF('Cello Net IO &amp; CMO MV % of NAV '!A403=0, "NA", 'Cello Net IO &amp; CMO MV % of NAV '!A403)</f>
        <v>41298</v>
      </c>
      <c r="C490" s="102">
        <f>VLOOKUP(B490, 'IOS OAS &amp; Universe Refi'!$L:$N, 3, 0)</f>
        <v>538.75329599999998</v>
      </c>
      <c r="D490" s="111" t="e">
        <f>VLOOKUP(B490, 'Sonata Net IO &amp; CMO MV % of NAV'!$A:$B, 2, 0)</f>
        <v>#N/A</v>
      </c>
    </row>
    <row r="491" spans="2:4" x14ac:dyDescent="0.25">
      <c r="B491" s="106">
        <f>IF('Cello Net IO &amp; CMO MV % of NAV '!A404=0, "NA", 'Cello Net IO &amp; CMO MV % of NAV '!A404)</f>
        <v>41299</v>
      </c>
      <c r="C491" s="102">
        <f>VLOOKUP(B491, 'IOS OAS &amp; Universe Refi'!$L:$N, 3, 0)</f>
        <v>491.72479199999998</v>
      </c>
      <c r="D491" s="111" t="e">
        <f>VLOOKUP(B491, 'Sonata Net IO &amp; CMO MV % of NAV'!$A:$B, 2, 0)</f>
        <v>#N/A</v>
      </c>
    </row>
    <row r="492" spans="2:4" x14ac:dyDescent="0.25">
      <c r="B492" s="106">
        <f>IF('Cello Net IO &amp; CMO MV % of NAV '!A405=0, "NA", 'Cello Net IO &amp; CMO MV % of NAV '!A405)</f>
        <v>41302</v>
      </c>
      <c r="C492" s="102">
        <f>VLOOKUP(B492, 'IOS OAS &amp; Universe Refi'!$L:$N, 3, 0)</f>
        <v>488.58358800000002</v>
      </c>
      <c r="D492" s="111" t="e">
        <f>VLOOKUP(B492, 'Sonata Net IO &amp; CMO MV % of NAV'!$A:$B, 2, 0)</f>
        <v>#N/A</v>
      </c>
    </row>
    <row r="493" spans="2:4" x14ac:dyDescent="0.25">
      <c r="B493" s="106">
        <f>IF('Cello Net IO &amp; CMO MV % of NAV '!A406=0, "NA", 'Cello Net IO &amp; CMO MV % of NAV '!A406)</f>
        <v>41303</v>
      </c>
      <c r="C493" s="102">
        <f>VLOOKUP(B493, 'IOS OAS &amp; Universe Refi'!$L:$N, 3, 0)</f>
        <v>490.69641100000001</v>
      </c>
      <c r="D493" s="111" t="e">
        <f>VLOOKUP(B493, 'Sonata Net IO &amp; CMO MV % of NAV'!$A:$B, 2, 0)</f>
        <v>#N/A</v>
      </c>
    </row>
    <row r="494" spans="2:4" x14ac:dyDescent="0.25">
      <c r="B494" s="106">
        <f>IF('Cello Net IO &amp; CMO MV % of NAV '!A407=0, "NA", 'Cello Net IO &amp; CMO MV % of NAV '!A407)</f>
        <v>41304</v>
      </c>
      <c r="C494" s="102">
        <f>VLOOKUP(B494, 'IOS OAS &amp; Universe Refi'!$L:$N, 3, 0)</f>
        <v>476.41549700000002</v>
      </c>
      <c r="D494" s="111" t="e">
        <f>VLOOKUP(B494, 'Sonata Net IO &amp; CMO MV % of NAV'!$A:$B, 2, 0)</f>
        <v>#N/A</v>
      </c>
    </row>
    <row r="495" spans="2:4" x14ac:dyDescent="0.25">
      <c r="B495" s="106">
        <f>IF('Cello Net IO &amp; CMO MV % of NAV '!A408=0, "NA", 'Cello Net IO &amp; CMO MV % of NAV '!A408)</f>
        <v>41305</v>
      </c>
      <c r="C495" s="102">
        <f>VLOOKUP(B495, 'IOS OAS &amp; Universe Refi'!$L:$N, 3, 0)</f>
        <v>487.00070199999999</v>
      </c>
      <c r="D495" s="111" t="e">
        <f>VLOOKUP(B495, 'Sonata Net IO &amp; CMO MV % of NAV'!$A:$B, 2, 0)</f>
        <v>#N/A</v>
      </c>
    </row>
    <row r="496" spans="2:4" x14ac:dyDescent="0.25">
      <c r="B496" s="106">
        <f>IF('Cello Net IO &amp; CMO MV % of NAV '!A409=0, "NA", 'Cello Net IO &amp; CMO MV % of NAV '!A409)</f>
        <v>41306</v>
      </c>
      <c r="C496" s="102">
        <f>VLOOKUP(B496, 'IOS OAS &amp; Universe Refi'!$L:$N, 3, 0)</f>
        <v>486.68618800000002</v>
      </c>
      <c r="D496" s="111" t="e">
        <f>VLOOKUP(B496, 'Sonata Net IO &amp; CMO MV % of NAV'!$A:$B, 2, 0)</f>
        <v>#N/A</v>
      </c>
    </row>
    <row r="497" spans="2:4" x14ac:dyDescent="0.25">
      <c r="B497" s="106">
        <f>IF('Cello Net IO &amp; CMO MV % of NAV '!A410=0, "NA", 'Cello Net IO &amp; CMO MV % of NAV '!A410)</f>
        <v>41309</v>
      </c>
      <c r="C497" s="102">
        <f>VLOOKUP(B497, 'IOS OAS &amp; Universe Refi'!$L:$N, 3, 0)</f>
        <v>470.776703</v>
      </c>
      <c r="D497" s="111" t="e">
        <f>VLOOKUP(B497, 'Sonata Net IO &amp; CMO MV % of NAV'!$A:$B, 2, 0)</f>
        <v>#N/A</v>
      </c>
    </row>
    <row r="498" spans="2:4" x14ac:dyDescent="0.25">
      <c r="B498" s="106">
        <f>IF('Cello Net IO &amp; CMO MV % of NAV '!A411=0, "NA", 'Cello Net IO &amp; CMO MV % of NAV '!A411)</f>
        <v>41310</v>
      </c>
      <c r="C498" s="102">
        <f>VLOOKUP(B498, 'IOS OAS &amp; Universe Refi'!$L:$N, 3, 0)</f>
        <v>446.41970800000001</v>
      </c>
      <c r="D498" s="111" t="e">
        <f>VLOOKUP(B498, 'Sonata Net IO &amp; CMO MV % of NAV'!$A:$B, 2, 0)</f>
        <v>#N/A</v>
      </c>
    </row>
    <row r="499" spans="2:4" x14ac:dyDescent="0.25">
      <c r="B499" s="106">
        <f>IF('Cello Net IO &amp; CMO MV % of NAV '!A412=0, "NA", 'Cello Net IO &amp; CMO MV % of NAV '!A412)</f>
        <v>41311</v>
      </c>
      <c r="C499" s="102">
        <f>VLOOKUP(B499, 'IOS OAS &amp; Universe Refi'!$L:$N, 3, 0)</f>
        <v>448.96319599999998</v>
      </c>
      <c r="D499" s="111" t="e">
        <f>VLOOKUP(B499, 'Sonata Net IO &amp; CMO MV % of NAV'!$A:$B, 2, 0)</f>
        <v>#N/A</v>
      </c>
    </row>
    <row r="500" spans="2:4" x14ac:dyDescent="0.25">
      <c r="B500" s="106">
        <f>IF('Cello Net IO &amp; CMO MV % of NAV '!A413=0, "NA", 'Cello Net IO &amp; CMO MV % of NAV '!A413)</f>
        <v>41312</v>
      </c>
      <c r="C500" s="102">
        <f>VLOOKUP(B500, 'IOS OAS &amp; Universe Refi'!$L:$N, 3, 0)</f>
        <v>450.426514</v>
      </c>
      <c r="D500" s="111" t="e">
        <f>VLOOKUP(B500, 'Sonata Net IO &amp; CMO MV % of NAV'!$A:$B, 2, 0)</f>
        <v>#N/A</v>
      </c>
    </row>
    <row r="501" spans="2:4" x14ac:dyDescent="0.25">
      <c r="B501" s="106">
        <f>IF('Cello Net IO &amp; CMO MV % of NAV '!A414=0, "NA", 'Cello Net IO &amp; CMO MV % of NAV '!A414)</f>
        <v>41313</v>
      </c>
      <c r="C501" s="102">
        <f>VLOOKUP(B501, 'IOS OAS &amp; Universe Refi'!$L:$N, 3, 0)</f>
        <v>451.46679699999999</v>
      </c>
      <c r="D501" s="111" t="e">
        <f>VLOOKUP(B501, 'Sonata Net IO &amp; CMO MV % of NAV'!$A:$B, 2, 0)</f>
        <v>#N/A</v>
      </c>
    </row>
    <row r="502" spans="2:4" x14ac:dyDescent="0.25">
      <c r="B502" s="106">
        <f>IF('Cello Net IO &amp; CMO MV % of NAV '!A415=0, "NA", 'Cello Net IO &amp; CMO MV % of NAV '!A415)</f>
        <v>41316</v>
      </c>
      <c r="C502" s="102">
        <f>VLOOKUP(B502, 'IOS OAS &amp; Universe Refi'!$L:$N, 3, 0)</f>
        <v>478.33621199999999</v>
      </c>
      <c r="D502" s="111" t="e">
        <f>VLOOKUP(B502, 'Sonata Net IO &amp; CMO MV % of NAV'!$A:$B, 2, 0)</f>
        <v>#N/A</v>
      </c>
    </row>
    <row r="503" spans="2:4" x14ac:dyDescent="0.25">
      <c r="B503" s="106">
        <f>IF('Cello Net IO &amp; CMO MV % of NAV '!A416=0, "NA", 'Cello Net IO &amp; CMO MV % of NAV '!A416)</f>
        <v>41317</v>
      </c>
      <c r="C503" s="102">
        <f>VLOOKUP(B503, 'IOS OAS &amp; Universe Refi'!$L:$N, 3, 0)</f>
        <v>477.54089399999998</v>
      </c>
      <c r="D503" s="111" t="e">
        <f>VLOOKUP(B503, 'Sonata Net IO &amp; CMO MV % of NAV'!$A:$B, 2, 0)</f>
        <v>#N/A</v>
      </c>
    </row>
    <row r="504" spans="2:4" x14ac:dyDescent="0.25">
      <c r="B504" s="106">
        <f>IF('Cello Net IO &amp; CMO MV % of NAV '!A417=0, "NA", 'Cello Net IO &amp; CMO MV % of NAV '!A417)</f>
        <v>41318</v>
      </c>
      <c r="C504" s="102">
        <f>VLOOKUP(B504, 'IOS OAS &amp; Universe Refi'!$L:$N, 3, 0)</f>
        <v>476.40798999999998</v>
      </c>
      <c r="D504" s="111" t="e">
        <f>VLOOKUP(B504, 'Sonata Net IO &amp; CMO MV % of NAV'!$A:$B, 2, 0)</f>
        <v>#N/A</v>
      </c>
    </row>
    <row r="505" spans="2:4" x14ac:dyDescent="0.25">
      <c r="B505" s="106">
        <f>IF('Cello Net IO &amp; CMO MV % of NAV '!A418=0, "NA", 'Cello Net IO &amp; CMO MV % of NAV '!A418)</f>
        <v>41319</v>
      </c>
      <c r="C505" s="102">
        <f>VLOOKUP(B505, 'IOS OAS &amp; Universe Refi'!$L:$N, 3, 0)</f>
        <v>479.40008499999999</v>
      </c>
      <c r="D505" s="111" t="e">
        <f>VLOOKUP(B505, 'Sonata Net IO &amp; CMO MV % of NAV'!$A:$B, 2, 0)</f>
        <v>#N/A</v>
      </c>
    </row>
    <row r="506" spans="2:4" x14ac:dyDescent="0.25">
      <c r="B506" s="106">
        <f>IF('Cello Net IO &amp; CMO MV % of NAV '!A419=0, "NA", 'Cello Net IO &amp; CMO MV % of NAV '!A419)</f>
        <v>41320</v>
      </c>
      <c r="C506" s="102">
        <f>VLOOKUP(B506, 'IOS OAS &amp; Universe Refi'!$L:$N, 3, 0)</f>
        <v>490.98278800000003</v>
      </c>
      <c r="D506" s="111" t="e">
        <f>VLOOKUP(B506, 'Sonata Net IO &amp; CMO MV % of NAV'!$A:$B, 2, 0)</f>
        <v>#N/A</v>
      </c>
    </row>
    <row r="507" spans="2:4" x14ac:dyDescent="0.25">
      <c r="B507" s="106">
        <f>IF('Cello Net IO &amp; CMO MV % of NAV '!A420=0, "NA", 'Cello Net IO &amp; CMO MV % of NAV '!A420)</f>
        <v>41324</v>
      </c>
      <c r="C507" s="102">
        <f>VLOOKUP(B507, 'IOS OAS &amp; Universe Refi'!$L:$N, 3, 0)</f>
        <v>523.18981900000006</v>
      </c>
      <c r="D507" s="111" t="e">
        <f>VLOOKUP(B507, 'Sonata Net IO &amp; CMO MV % of NAV'!$A:$B, 2, 0)</f>
        <v>#N/A</v>
      </c>
    </row>
    <row r="508" spans="2:4" x14ac:dyDescent="0.25">
      <c r="B508" s="106">
        <f>IF('Cello Net IO &amp; CMO MV % of NAV '!A421=0, "NA", 'Cello Net IO &amp; CMO MV % of NAV '!A421)</f>
        <v>41325</v>
      </c>
      <c r="C508" s="102">
        <f>VLOOKUP(B508, 'IOS OAS &amp; Universe Refi'!$L:$N, 3, 0)</f>
        <v>523.54882799999996</v>
      </c>
      <c r="D508" s="111" t="e">
        <f>VLOOKUP(B508, 'Sonata Net IO &amp; CMO MV % of NAV'!$A:$B, 2, 0)</f>
        <v>#N/A</v>
      </c>
    </row>
    <row r="509" spans="2:4" x14ac:dyDescent="0.25">
      <c r="B509" s="106">
        <f>IF('Cello Net IO &amp; CMO MV % of NAV '!A422=0, "NA", 'Cello Net IO &amp; CMO MV % of NAV '!A422)</f>
        <v>41326</v>
      </c>
      <c r="C509" s="102">
        <f>VLOOKUP(B509, 'IOS OAS &amp; Universe Refi'!$L:$N, 3, 0)</f>
        <v>540.18280000000004</v>
      </c>
      <c r="D509" s="111" t="e">
        <f>VLOOKUP(B509, 'Sonata Net IO &amp; CMO MV % of NAV'!$A:$B, 2, 0)</f>
        <v>#N/A</v>
      </c>
    </row>
    <row r="510" spans="2:4" x14ac:dyDescent="0.25">
      <c r="B510" s="106">
        <f>IF('Cello Net IO &amp; CMO MV % of NAV '!A423=0, "NA", 'Cello Net IO &amp; CMO MV % of NAV '!A423)</f>
        <v>41327</v>
      </c>
      <c r="C510" s="102">
        <f>VLOOKUP(B510, 'IOS OAS &amp; Universe Refi'!$L:$N, 3, 0)</f>
        <v>530.26147500000002</v>
      </c>
      <c r="D510" s="111" t="e">
        <f>VLOOKUP(B510, 'Sonata Net IO &amp; CMO MV % of NAV'!$A:$B, 2, 0)</f>
        <v>#N/A</v>
      </c>
    </row>
    <row r="511" spans="2:4" x14ac:dyDescent="0.25">
      <c r="B511" s="106">
        <f>IF('Cello Net IO &amp; CMO MV % of NAV '!A424=0, "NA", 'Cello Net IO &amp; CMO MV % of NAV '!A424)</f>
        <v>41330</v>
      </c>
      <c r="C511" s="102">
        <f>VLOOKUP(B511, 'IOS OAS &amp; Universe Refi'!$L:$N, 3, 0)</f>
        <v>544.89648399999999</v>
      </c>
      <c r="D511" s="111" t="e">
        <f>VLOOKUP(B511, 'Sonata Net IO &amp; CMO MV % of NAV'!$A:$B, 2, 0)</f>
        <v>#N/A</v>
      </c>
    </row>
    <row r="512" spans="2:4" x14ac:dyDescent="0.25">
      <c r="B512" s="106">
        <f>IF('Cello Net IO &amp; CMO MV % of NAV '!A425=0, "NA", 'Cello Net IO &amp; CMO MV % of NAV '!A425)</f>
        <v>41331</v>
      </c>
      <c r="C512" s="102">
        <f>VLOOKUP(B512, 'IOS OAS &amp; Universe Refi'!$L:$N, 3, 0)</f>
        <v>548.72937000000002</v>
      </c>
      <c r="D512" s="111" t="e">
        <f>VLOOKUP(B512, 'Sonata Net IO &amp; CMO MV % of NAV'!$A:$B, 2, 0)</f>
        <v>#N/A</v>
      </c>
    </row>
    <row r="513" spans="2:4" x14ac:dyDescent="0.25">
      <c r="B513" s="106">
        <f>IF('Cello Net IO &amp; CMO MV % of NAV '!A426=0, "NA", 'Cello Net IO &amp; CMO MV % of NAV '!A426)</f>
        <v>41332</v>
      </c>
      <c r="C513" s="102">
        <f>VLOOKUP(B513, 'IOS OAS &amp; Universe Refi'!$L:$N, 3, 0)</f>
        <v>548.00591999999995</v>
      </c>
      <c r="D513" s="111" t="e">
        <f>VLOOKUP(B513, 'Sonata Net IO &amp; CMO MV % of NAV'!$A:$B, 2, 0)</f>
        <v>#N/A</v>
      </c>
    </row>
    <row r="514" spans="2:4" x14ac:dyDescent="0.25">
      <c r="B514" s="106">
        <f>IF('Cello Net IO &amp; CMO MV % of NAV '!A427=0, "NA", 'Cello Net IO &amp; CMO MV % of NAV '!A427)</f>
        <v>41333</v>
      </c>
      <c r="C514" s="102">
        <f>VLOOKUP(B514, 'IOS OAS &amp; Universe Refi'!$L:$N, 3, 0)</f>
        <v>517.53558299999997</v>
      </c>
      <c r="D514" s="111" t="e">
        <f>VLOOKUP(B514, 'Sonata Net IO &amp; CMO MV % of NAV'!$A:$B, 2, 0)</f>
        <v>#N/A</v>
      </c>
    </row>
    <row r="515" spans="2:4" x14ac:dyDescent="0.25">
      <c r="B515" s="106">
        <f>IF('Cello Net IO &amp; CMO MV % of NAV '!A428=0, "NA", 'Cello Net IO &amp; CMO MV % of NAV '!A428)</f>
        <v>41334</v>
      </c>
      <c r="C515" s="102">
        <f>VLOOKUP(B515, 'IOS OAS &amp; Universe Refi'!$L:$N, 3, 0)</f>
        <v>500.531586</v>
      </c>
      <c r="D515" s="111" t="e">
        <f>VLOOKUP(B515, 'Sonata Net IO &amp; CMO MV % of NAV'!$A:$B, 2, 0)</f>
        <v>#N/A</v>
      </c>
    </row>
    <row r="516" spans="2:4" x14ac:dyDescent="0.25">
      <c r="B516" s="106">
        <f>IF('Cello Net IO &amp; CMO MV % of NAV '!A429=0, "NA", 'Cello Net IO &amp; CMO MV % of NAV '!A429)</f>
        <v>41337</v>
      </c>
      <c r="C516" s="102">
        <f>VLOOKUP(B516, 'IOS OAS &amp; Universe Refi'!$L:$N, 3, 0)</f>
        <v>504.18170199999997</v>
      </c>
      <c r="D516" s="111" t="e">
        <f>VLOOKUP(B516, 'Sonata Net IO &amp; CMO MV % of NAV'!$A:$B, 2, 0)</f>
        <v>#N/A</v>
      </c>
    </row>
    <row r="517" spans="2:4" x14ac:dyDescent="0.25">
      <c r="B517" s="106">
        <f>IF('Cello Net IO &amp; CMO MV % of NAV '!A430=0, "NA", 'Cello Net IO &amp; CMO MV % of NAV '!A430)</f>
        <v>41338</v>
      </c>
      <c r="C517" s="102">
        <f>VLOOKUP(B517, 'IOS OAS &amp; Universe Refi'!$L:$N, 3, 0)</f>
        <v>470.27270499999997</v>
      </c>
      <c r="D517" s="111" t="e">
        <f>VLOOKUP(B517, 'Sonata Net IO &amp; CMO MV % of NAV'!$A:$B, 2, 0)</f>
        <v>#N/A</v>
      </c>
    </row>
    <row r="518" spans="2:4" x14ac:dyDescent="0.25">
      <c r="B518" s="106">
        <f>IF('Cello Net IO &amp; CMO MV % of NAV '!A431=0, "NA", 'Cello Net IO &amp; CMO MV % of NAV '!A431)</f>
        <v>41339</v>
      </c>
      <c r="C518" s="102">
        <f>VLOOKUP(B518, 'IOS OAS &amp; Universe Refi'!$L:$N, 3, 0)</f>
        <v>474.43780500000003</v>
      </c>
      <c r="D518" s="111" t="e">
        <f>VLOOKUP(B518, 'Sonata Net IO &amp; CMO MV % of NAV'!$A:$B, 2, 0)</f>
        <v>#N/A</v>
      </c>
    </row>
    <row r="519" spans="2:4" x14ac:dyDescent="0.25">
      <c r="B519" s="106">
        <f>IF('Cello Net IO &amp; CMO MV % of NAV '!A432=0, "NA", 'Cello Net IO &amp; CMO MV % of NAV '!A432)</f>
        <v>41340</v>
      </c>
      <c r="C519" s="102">
        <f>VLOOKUP(B519, 'IOS OAS &amp; Universe Refi'!$L:$N, 3, 0)</f>
        <v>469.47000100000002</v>
      </c>
      <c r="D519" s="111" t="e">
        <f>VLOOKUP(B519, 'Sonata Net IO &amp; CMO MV % of NAV'!$A:$B, 2, 0)</f>
        <v>#N/A</v>
      </c>
    </row>
    <row r="520" spans="2:4" x14ac:dyDescent="0.25">
      <c r="B520" s="106">
        <f>IF('Cello Net IO &amp; CMO MV % of NAV '!A433=0, "NA", 'Cello Net IO &amp; CMO MV % of NAV '!A433)</f>
        <v>41341</v>
      </c>
      <c r="C520" s="102">
        <f>VLOOKUP(B520, 'IOS OAS &amp; Universe Refi'!$L:$N, 3, 0)</f>
        <v>442.77890000000002</v>
      </c>
      <c r="D520" s="111" t="e">
        <f>VLOOKUP(B520, 'Sonata Net IO &amp; CMO MV % of NAV'!$A:$B, 2, 0)</f>
        <v>#N/A</v>
      </c>
    </row>
    <row r="521" spans="2:4" x14ac:dyDescent="0.25">
      <c r="B521" s="106">
        <f>IF('Cello Net IO &amp; CMO MV % of NAV '!A434=0, "NA", 'Cello Net IO &amp; CMO MV % of NAV '!A434)</f>
        <v>41344</v>
      </c>
      <c r="C521" s="102">
        <f>VLOOKUP(B521, 'IOS OAS &amp; Universe Refi'!$L:$N, 3, 0)</f>
        <v>447.121399</v>
      </c>
      <c r="D521" s="111" t="e">
        <f>VLOOKUP(B521, 'Sonata Net IO &amp; CMO MV % of NAV'!$A:$B, 2, 0)</f>
        <v>#N/A</v>
      </c>
    </row>
    <row r="522" spans="2:4" x14ac:dyDescent="0.25">
      <c r="B522" s="106">
        <f>IF('Cello Net IO &amp; CMO MV % of NAV '!A435=0, "NA", 'Cello Net IO &amp; CMO MV % of NAV '!A435)</f>
        <v>41345</v>
      </c>
      <c r="C522" s="102">
        <f>VLOOKUP(B522, 'IOS OAS &amp; Universe Refi'!$L:$N, 3, 0)</f>
        <v>451.67028800000003</v>
      </c>
      <c r="D522" s="111" t="e">
        <f>VLOOKUP(B522, 'Sonata Net IO &amp; CMO MV % of NAV'!$A:$B, 2, 0)</f>
        <v>#N/A</v>
      </c>
    </row>
    <row r="523" spans="2:4" x14ac:dyDescent="0.25">
      <c r="B523" s="106">
        <f>IF('Cello Net IO &amp; CMO MV % of NAV '!A436=0, "NA", 'Cello Net IO &amp; CMO MV % of NAV '!A436)</f>
        <v>41346</v>
      </c>
      <c r="C523" s="102">
        <f>VLOOKUP(B523, 'IOS OAS &amp; Universe Refi'!$L:$N, 3, 0)</f>
        <v>444.16000400000001</v>
      </c>
      <c r="D523" s="111" t="e">
        <f>VLOOKUP(B523, 'Sonata Net IO &amp; CMO MV % of NAV'!$A:$B, 2, 0)</f>
        <v>#N/A</v>
      </c>
    </row>
    <row r="524" spans="2:4" x14ac:dyDescent="0.25">
      <c r="B524" s="106">
        <f>IF('Cello Net IO &amp; CMO MV % of NAV '!A437=0, "NA", 'Cello Net IO &amp; CMO MV % of NAV '!A437)</f>
        <v>41347</v>
      </c>
      <c r="C524" s="102">
        <f>VLOOKUP(B524, 'IOS OAS &amp; Universe Refi'!$L:$N, 3, 0)</f>
        <v>436.50628699999999</v>
      </c>
      <c r="D524" s="111" t="e">
        <f>VLOOKUP(B524, 'Sonata Net IO &amp; CMO MV % of NAV'!$A:$B, 2, 0)</f>
        <v>#N/A</v>
      </c>
    </row>
    <row r="525" spans="2:4" x14ac:dyDescent="0.25">
      <c r="B525" s="106">
        <f>IF('Cello Net IO &amp; CMO MV % of NAV '!A438=0, "NA", 'Cello Net IO &amp; CMO MV % of NAV '!A438)</f>
        <v>41348</v>
      </c>
      <c r="C525" s="102">
        <f>VLOOKUP(B525, 'IOS OAS &amp; Universe Refi'!$L:$N, 3, 0)</f>
        <v>425.44808999999998</v>
      </c>
      <c r="D525" s="111" t="e">
        <f>VLOOKUP(B525, 'Sonata Net IO &amp; CMO MV % of NAV'!$A:$B, 2, 0)</f>
        <v>#N/A</v>
      </c>
    </row>
    <row r="526" spans="2:4" x14ac:dyDescent="0.25">
      <c r="B526" s="106">
        <f>IF('Cello Net IO &amp; CMO MV % of NAV '!A439=0, "NA", 'Cello Net IO &amp; CMO MV % of NAV '!A439)</f>
        <v>41351</v>
      </c>
      <c r="C526" s="102">
        <f>VLOOKUP(B526, 'IOS OAS &amp; Universe Refi'!$L:$N, 3, 0)</f>
        <v>439.53921500000001</v>
      </c>
      <c r="D526" s="111" t="e">
        <f>VLOOKUP(B526, 'Sonata Net IO &amp; CMO MV % of NAV'!$A:$B, 2, 0)</f>
        <v>#N/A</v>
      </c>
    </row>
    <row r="527" spans="2:4" x14ac:dyDescent="0.25">
      <c r="B527" s="106">
        <f>IF('Cello Net IO &amp; CMO MV % of NAV '!A440=0, "NA", 'Cello Net IO &amp; CMO MV % of NAV '!A440)</f>
        <v>41352</v>
      </c>
      <c r="C527" s="102">
        <f>VLOOKUP(B527, 'IOS OAS &amp; Universe Refi'!$L:$N, 3, 0)</f>
        <v>432.89279199999999</v>
      </c>
      <c r="D527" s="111" t="e">
        <f>VLOOKUP(B527, 'Sonata Net IO &amp; CMO MV % of NAV'!$A:$B, 2, 0)</f>
        <v>#N/A</v>
      </c>
    </row>
    <row r="528" spans="2:4" x14ac:dyDescent="0.25">
      <c r="B528" s="106">
        <f>IF('Cello Net IO &amp; CMO MV % of NAV '!A441=0, "NA", 'Cello Net IO &amp; CMO MV % of NAV '!A441)</f>
        <v>41353</v>
      </c>
      <c r="C528" s="102">
        <f>VLOOKUP(B528, 'IOS OAS &amp; Universe Refi'!$L:$N, 3, 0)</f>
        <v>438.42880200000002</v>
      </c>
      <c r="D528" s="111" t="e">
        <f>VLOOKUP(B528, 'Sonata Net IO &amp; CMO MV % of NAV'!$A:$B, 2, 0)</f>
        <v>#N/A</v>
      </c>
    </row>
    <row r="529" spans="2:4" x14ac:dyDescent="0.25">
      <c r="B529" s="106">
        <f>IF('Cello Net IO &amp; CMO MV % of NAV '!A442=0, "NA", 'Cello Net IO &amp; CMO MV % of NAV '!A442)</f>
        <v>41354</v>
      </c>
      <c r="C529" s="102">
        <f>VLOOKUP(B529, 'IOS OAS &amp; Universe Refi'!$L:$N, 3, 0)</f>
        <v>433.79119900000001</v>
      </c>
      <c r="D529" s="111" t="e">
        <f>VLOOKUP(B529, 'Sonata Net IO &amp; CMO MV % of NAV'!$A:$B, 2, 0)</f>
        <v>#N/A</v>
      </c>
    </row>
    <row r="530" spans="2:4" x14ac:dyDescent="0.25">
      <c r="B530" s="106">
        <f>IF('Cello Net IO &amp; CMO MV % of NAV '!A443=0, "NA", 'Cello Net IO &amp; CMO MV % of NAV '!A443)</f>
        <v>41355</v>
      </c>
      <c r="C530" s="102">
        <f>VLOOKUP(B530, 'IOS OAS &amp; Universe Refi'!$L:$N, 3, 0)</f>
        <v>423.377411</v>
      </c>
      <c r="D530" s="111" t="e">
        <f>VLOOKUP(B530, 'Sonata Net IO &amp; CMO MV % of NAV'!$A:$B, 2, 0)</f>
        <v>#N/A</v>
      </c>
    </row>
    <row r="531" spans="2:4" x14ac:dyDescent="0.25">
      <c r="B531" s="106">
        <f>IF('Cello Net IO &amp; CMO MV % of NAV '!A444=0, "NA", 'Cello Net IO &amp; CMO MV % of NAV '!A444)</f>
        <v>41358</v>
      </c>
      <c r="C531" s="102">
        <f>VLOOKUP(B531, 'IOS OAS &amp; Universe Refi'!$L:$N, 3, 0)</f>
        <v>426.44039900000001</v>
      </c>
      <c r="D531" s="111" t="e">
        <f>VLOOKUP(B531, 'Sonata Net IO &amp; CMO MV % of NAV'!$A:$B, 2, 0)</f>
        <v>#N/A</v>
      </c>
    </row>
    <row r="532" spans="2:4" x14ac:dyDescent="0.25">
      <c r="B532" s="106">
        <f>IF('Cello Net IO &amp; CMO MV % of NAV '!A445=0, "NA", 'Cello Net IO &amp; CMO MV % of NAV '!A445)</f>
        <v>41359</v>
      </c>
      <c r="C532" s="102">
        <f>VLOOKUP(B532, 'IOS OAS &amp; Universe Refi'!$L:$N, 3, 0)</f>
        <v>426.839294</v>
      </c>
      <c r="D532" s="111" t="e">
        <f>VLOOKUP(B532, 'Sonata Net IO &amp; CMO MV % of NAV'!$A:$B, 2, 0)</f>
        <v>#N/A</v>
      </c>
    </row>
    <row r="533" spans="2:4" x14ac:dyDescent="0.25">
      <c r="B533" s="106">
        <f>IF('Cello Net IO &amp; CMO MV % of NAV '!A446=0, "NA", 'Cello Net IO &amp; CMO MV % of NAV '!A446)</f>
        <v>41360</v>
      </c>
      <c r="C533" s="102">
        <f>VLOOKUP(B533, 'IOS OAS &amp; Universe Refi'!$L:$N, 3, 0)</f>
        <v>424.76019300000002</v>
      </c>
      <c r="D533" s="111" t="e">
        <f>VLOOKUP(B533, 'Sonata Net IO &amp; CMO MV % of NAV'!$A:$B, 2, 0)</f>
        <v>#N/A</v>
      </c>
    </row>
    <row r="534" spans="2:4" x14ac:dyDescent="0.25">
      <c r="B534" s="106">
        <f>IF('Cello Net IO &amp; CMO MV % of NAV '!A447=0, "NA", 'Cello Net IO &amp; CMO MV % of NAV '!A447)</f>
        <v>41361</v>
      </c>
      <c r="C534" s="102">
        <f>VLOOKUP(B534, 'IOS OAS &amp; Universe Refi'!$L:$N, 3, 0)</f>
        <v>423.56549100000001</v>
      </c>
      <c r="D534" s="111" t="e">
        <f>VLOOKUP(B534, 'Sonata Net IO &amp; CMO MV % of NAV'!$A:$B, 2, 0)</f>
        <v>#N/A</v>
      </c>
    </row>
    <row r="535" spans="2:4" x14ac:dyDescent="0.25">
      <c r="B535" s="106">
        <f>IF('Cello Net IO &amp; CMO MV % of NAV '!A448=0, "NA", 'Cello Net IO &amp; CMO MV % of NAV '!A448)</f>
        <v>41365</v>
      </c>
      <c r="C535" s="102">
        <f>VLOOKUP(B535, 'IOS OAS &amp; Universe Refi'!$L:$N, 3, 0)</f>
        <v>423.157196</v>
      </c>
      <c r="D535" s="111" t="e">
        <f>VLOOKUP(B535, 'Sonata Net IO &amp; CMO MV % of NAV'!$A:$B, 2, 0)</f>
        <v>#N/A</v>
      </c>
    </row>
    <row r="536" spans="2:4" x14ac:dyDescent="0.25">
      <c r="B536" s="106">
        <f>IF('Cello Net IO &amp; CMO MV % of NAV '!A449=0, "NA", 'Cello Net IO &amp; CMO MV % of NAV '!A449)</f>
        <v>41366</v>
      </c>
      <c r="C536" s="102">
        <f>VLOOKUP(B536, 'IOS OAS &amp; Universe Refi'!$L:$N, 3, 0)</f>
        <v>453.75509599999998</v>
      </c>
      <c r="D536" s="111" t="e">
        <f>VLOOKUP(B536, 'Sonata Net IO &amp; CMO MV % of NAV'!$A:$B, 2, 0)</f>
        <v>#N/A</v>
      </c>
    </row>
    <row r="537" spans="2:4" x14ac:dyDescent="0.25">
      <c r="B537" s="106">
        <f>IF('Cello Net IO &amp; CMO MV % of NAV '!A450=0, "NA", 'Cello Net IO &amp; CMO MV % of NAV '!A450)</f>
        <v>41367</v>
      </c>
      <c r="C537" s="102">
        <f>VLOOKUP(B537, 'IOS OAS &amp; Universe Refi'!$L:$N, 3, 0)</f>
        <v>474.43960600000003</v>
      </c>
      <c r="D537" s="111" t="e">
        <f>VLOOKUP(B537, 'Sonata Net IO &amp; CMO MV % of NAV'!$A:$B, 2, 0)</f>
        <v>#N/A</v>
      </c>
    </row>
    <row r="538" spans="2:4" x14ac:dyDescent="0.25">
      <c r="B538" s="106">
        <f>IF('Cello Net IO &amp; CMO MV % of NAV '!A451=0, "NA", 'Cello Net IO &amp; CMO MV % of NAV '!A451)</f>
        <v>41368</v>
      </c>
      <c r="C538" s="102">
        <f>VLOOKUP(B538, 'IOS OAS &amp; Universe Refi'!$L:$N, 3, 0)</f>
        <v>507.92480499999999</v>
      </c>
      <c r="D538" s="111" t="e">
        <f>VLOOKUP(B538, 'Sonata Net IO &amp; CMO MV % of NAV'!$A:$B, 2, 0)</f>
        <v>#N/A</v>
      </c>
    </row>
    <row r="539" spans="2:4" x14ac:dyDescent="0.25">
      <c r="B539" s="106">
        <f>IF('Cello Net IO &amp; CMO MV % of NAV '!A452=0, "NA", 'Cello Net IO &amp; CMO MV % of NAV '!A452)</f>
        <v>41369</v>
      </c>
      <c r="C539" s="102">
        <f>VLOOKUP(B539, 'IOS OAS &amp; Universe Refi'!$L:$N, 3, 0)</f>
        <v>568.78887899999995</v>
      </c>
      <c r="D539" s="111" t="e">
        <f>VLOOKUP(B539, 'Sonata Net IO &amp; CMO MV % of NAV'!$A:$B, 2, 0)</f>
        <v>#N/A</v>
      </c>
    </row>
    <row r="540" spans="2:4" x14ac:dyDescent="0.25">
      <c r="B540" s="106">
        <f>IF('Cello Net IO &amp; CMO MV % of NAV '!A453=0, "NA", 'Cello Net IO &amp; CMO MV % of NAV '!A453)</f>
        <v>41372</v>
      </c>
      <c r="C540" s="102">
        <f>VLOOKUP(B540, 'IOS OAS &amp; Universe Refi'!$L:$N, 3, 0)</f>
        <v>563.00451699999996</v>
      </c>
      <c r="D540" s="111" t="e">
        <f>VLOOKUP(B540, 'Sonata Net IO &amp; CMO MV % of NAV'!$A:$B, 2, 0)</f>
        <v>#N/A</v>
      </c>
    </row>
    <row r="541" spans="2:4" x14ac:dyDescent="0.25">
      <c r="B541" s="106">
        <f>IF('Cello Net IO &amp; CMO MV % of NAV '!A454=0, "NA", 'Cello Net IO &amp; CMO MV % of NAV '!A454)</f>
        <v>41373</v>
      </c>
      <c r="C541" s="102">
        <f>VLOOKUP(B541, 'IOS OAS &amp; Universe Refi'!$L:$N, 3, 0)</f>
        <v>563.78057899999999</v>
      </c>
      <c r="D541" s="111" t="e">
        <f>VLOOKUP(B541, 'Sonata Net IO &amp; CMO MV % of NAV'!$A:$B, 2, 0)</f>
        <v>#N/A</v>
      </c>
    </row>
    <row r="542" spans="2:4" x14ac:dyDescent="0.25">
      <c r="B542" s="106">
        <f>IF('Cello Net IO &amp; CMO MV % of NAV '!A455=0, "NA", 'Cello Net IO &amp; CMO MV % of NAV '!A455)</f>
        <v>41374</v>
      </c>
      <c r="C542" s="102">
        <f>VLOOKUP(B542, 'IOS OAS &amp; Universe Refi'!$L:$N, 3, 0)</f>
        <v>554.84619099999998</v>
      </c>
      <c r="D542" s="111" t="e">
        <f>VLOOKUP(B542, 'Sonata Net IO &amp; CMO MV % of NAV'!$A:$B, 2, 0)</f>
        <v>#N/A</v>
      </c>
    </row>
    <row r="543" spans="2:4" x14ac:dyDescent="0.25">
      <c r="B543" s="106">
        <f>IF('Cello Net IO &amp; CMO MV % of NAV '!A456=0, "NA", 'Cello Net IO &amp; CMO MV % of NAV '!A456)</f>
        <v>41375</v>
      </c>
      <c r="C543" s="102">
        <f>VLOOKUP(B543, 'IOS OAS &amp; Universe Refi'!$L:$N, 3, 0)</f>
        <v>560.88207999999997</v>
      </c>
      <c r="D543" s="111" t="e">
        <f>VLOOKUP(B543, 'Sonata Net IO &amp; CMO MV % of NAV'!$A:$B, 2, 0)</f>
        <v>#N/A</v>
      </c>
    </row>
    <row r="544" spans="2:4" x14ac:dyDescent="0.25">
      <c r="B544" s="106">
        <f>IF('Cello Net IO &amp; CMO MV % of NAV '!A457=0, "NA", 'Cello Net IO &amp; CMO MV % of NAV '!A457)</f>
        <v>41376</v>
      </c>
      <c r="C544" s="102">
        <f>VLOOKUP(B544, 'IOS OAS &amp; Universe Refi'!$L:$N, 3, 0)</f>
        <v>554.40118399999994</v>
      </c>
      <c r="D544" s="111" t="e">
        <f>VLOOKUP(B544, 'Sonata Net IO &amp; CMO MV % of NAV'!$A:$B, 2, 0)</f>
        <v>#N/A</v>
      </c>
    </row>
    <row r="545" spans="2:4" x14ac:dyDescent="0.25">
      <c r="B545" s="106">
        <f>IF('Cello Net IO &amp; CMO MV % of NAV '!A458=0, "NA", 'Cello Net IO &amp; CMO MV % of NAV '!A458)</f>
        <v>41379</v>
      </c>
      <c r="C545" s="102">
        <f>VLOOKUP(B545, 'IOS OAS &amp; Universe Refi'!$L:$N, 3, 0)</f>
        <v>568.81982400000004</v>
      </c>
      <c r="D545" s="111" t="e">
        <f>VLOOKUP(B545, 'Sonata Net IO &amp; CMO MV % of NAV'!$A:$B, 2, 0)</f>
        <v>#N/A</v>
      </c>
    </row>
    <row r="546" spans="2:4" x14ac:dyDescent="0.25">
      <c r="B546" s="106">
        <f>IF('Cello Net IO &amp; CMO MV % of NAV '!A459=0, "NA", 'Cello Net IO &amp; CMO MV % of NAV '!A459)</f>
        <v>41380</v>
      </c>
      <c r="C546" s="102">
        <f>VLOOKUP(B546, 'IOS OAS &amp; Universe Refi'!$L:$N, 3, 0)</f>
        <v>562.39190699999995</v>
      </c>
      <c r="D546" s="111" t="e">
        <f>VLOOKUP(B546, 'Sonata Net IO &amp; CMO MV % of NAV'!$A:$B, 2, 0)</f>
        <v>#N/A</v>
      </c>
    </row>
    <row r="547" spans="2:4" x14ac:dyDescent="0.25">
      <c r="B547" s="106">
        <f>IF('Cello Net IO &amp; CMO MV % of NAV '!A460=0, "NA", 'Cello Net IO &amp; CMO MV % of NAV '!A460)</f>
        <v>41381</v>
      </c>
      <c r="C547" s="102">
        <f>VLOOKUP(B547, 'IOS OAS &amp; Universe Refi'!$L:$N, 3, 0)</f>
        <v>565.21832300000005</v>
      </c>
      <c r="D547" s="111" t="e">
        <f>VLOOKUP(B547, 'Sonata Net IO &amp; CMO MV % of NAV'!$A:$B, 2, 0)</f>
        <v>#N/A</v>
      </c>
    </row>
    <row r="548" spans="2:4" x14ac:dyDescent="0.25">
      <c r="B548" s="106">
        <f>IF('Cello Net IO &amp; CMO MV % of NAV '!A461=0, "NA", 'Cello Net IO &amp; CMO MV % of NAV '!A461)</f>
        <v>41382</v>
      </c>
      <c r="C548" s="102">
        <f>VLOOKUP(B548, 'IOS OAS &amp; Universe Refi'!$L:$N, 3, 0)</f>
        <v>556.05279499999995</v>
      </c>
      <c r="D548" s="111" t="e">
        <f>VLOOKUP(B548, 'Sonata Net IO &amp; CMO MV % of NAV'!$A:$B, 2, 0)</f>
        <v>#N/A</v>
      </c>
    </row>
    <row r="549" spans="2:4" x14ac:dyDescent="0.25">
      <c r="B549" s="106">
        <f>IF('Cello Net IO &amp; CMO MV % of NAV '!A462=0, "NA", 'Cello Net IO &amp; CMO MV % of NAV '!A462)</f>
        <v>41383</v>
      </c>
      <c r="C549" s="102">
        <f>VLOOKUP(B549, 'IOS OAS &amp; Universe Refi'!$L:$N, 3, 0)</f>
        <v>556.02221699999996</v>
      </c>
      <c r="D549" s="111" t="e">
        <f>VLOOKUP(B549, 'Sonata Net IO &amp; CMO MV % of NAV'!$A:$B, 2, 0)</f>
        <v>#N/A</v>
      </c>
    </row>
    <row r="550" spans="2:4" x14ac:dyDescent="0.25">
      <c r="B550" s="106">
        <f>IF('Cello Net IO &amp; CMO MV % of NAV '!A463=0, "NA", 'Cello Net IO &amp; CMO MV % of NAV '!A463)</f>
        <v>41386</v>
      </c>
      <c r="C550" s="102">
        <f>VLOOKUP(B550, 'IOS OAS &amp; Universe Refi'!$L:$N, 3, 0)</f>
        <v>559.52459699999997</v>
      </c>
      <c r="D550" s="111" t="e">
        <f>VLOOKUP(B550, 'Sonata Net IO &amp; CMO MV % of NAV'!$A:$B, 2, 0)</f>
        <v>#N/A</v>
      </c>
    </row>
    <row r="551" spans="2:4" x14ac:dyDescent="0.25">
      <c r="B551" s="106">
        <f>IF('Cello Net IO &amp; CMO MV % of NAV '!A464=0, "NA", 'Cello Net IO &amp; CMO MV % of NAV '!A464)</f>
        <v>41387</v>
      </c>
      <c r="C551" s="102">
        <f>VLOOKUP(B551, 'IOS OAS &amp; Universe Refi'!$L:$N, 3, 0)</f>
        <v>558.00567599999999</v>
      </c>
      <c r="D551" s="111" t="e">
        <f>VLOOKUP(B551, 'Sonata Net IO &amp; CMO MV % of NAV'!$A:$B, 2, 0)</f>
        <v>#N/A</v>
      </c>
    </row>
    <row r="552" spans="2:4" x14ac:dyDescent="0.25">
      <c r="B552" s="106">
        <f>IF('Cello Net IO &amp; CMO MV % of NAV '!A465=0, "NA", 'Cello Net IO &amp; CMO MV % of NAV '!A465)</f>
        <v>41388</v>
      </c>
      <c r="C552" s="102">
        <f>VLOOKUP(B552, 'IOS OAS &amp; Universe Refi'!$L:$N, 3, 0)</f>
        <v>553.82379200000003</v>
      </c>
      <c r="D552" s="111" t="e">
        <f>VLOOKUP(B552, 'Sonata Net IO &amp; CMO MV % of NAV'!$A:$B, 2, 0)</f>
        <v>#N/A</v>
      </c>
    </row>
    <row r="553" spans="2:4" x14ac:dyDescent="0.25">
      <c r="B553" s="106">
        <f>IF('Cello Net IO &amp; CMO MV % of NAV '!A466=0, "NA", 'Cello Net IO &amp; CMO MV % of NAV '!A466)</f>
        <v>41389</v>
      </c>
      <c r="C553" s="102">
        <f>VLOOKUP(B553, 'IOS OAS &amp; Universe Refi'!$L:$N, 3, 0)</f>
        <v>571.955872</v>
      </c>
      <c r="D553" s="111" t="e">
        <f>VLOOKUP(B553, 'Sonata Net IO &amp; CMO MV % of NAV'!$A:$B, 2, 0)</f>
        <v>#N/A</v>
      </c>
    </row>
    <row r="554" spans="2:4" x14ac:dyDescent="0.25">
      <c r="B554" s="106">
        <f>IF('Cello Net IO &amp; CMO MV % of NAV '!A467=0, "NA", 'Cello Net IO &amp; CMO MV % of NAV '!A467)</f>
        <v>41390</v>
      </c>
      <c r="C554" s="102">
        <f>VLOOKUP(B554, 'IOS OAS &amp; Universe Refi'!$L:$N, 3, 0)</f>
        <v>581.40502900000001</v>
      </c>
      <c r="D554" s="111" t="e">
        <f>VLOOKUP(B554, 'Sonata Net IO &amp; CMO MV % of NAV'!$A:$B, 2, 0)</f>
        <v>#N/A</v>
      </c>
    </row>
    <row r="555" spans="2:4" x14ac:dyDescent="0.25">
      <c r="B555" s="106">
        <f>IF('Cello Net IO &amp; CMO MV % of NAV '!A468=0, "NA", 'Cello Net IO &amp; CMO MV % of NAV '!A468)</f>
        <v>41393</v>
      </c>
      <c r="C555" s="102">
        <f>VLOOKUP(B555, 'IOS OAS &amp; Universe Refi'!$L:$N, 3, 0)</f>
        <v>594.21179199999995</v>
      </c>
      <c r="D555" s="111" t="e">
        <f>VLOOKUP(B555, 'Sonata Net IO &amp; CMO MV % of NAV'!$A:$B, 2, 0)</f>
        <v>#N/A</v>
      </c>
    </row>
    <row r="556" spans="2:4" x14ac:dyDescent="0.25">
      <c r="B556" s="106">
        <f>IF('Cello Net IO &amp; CMO MV % of NAV '!A469=0, "NA", 'Cello Net IO &amp; CMO MV % of NAV '!A469)</f>
        <v>41394</v>
      </c>
      <c r="C556" s="102">
        <f>VLOOKUP(B556, 'IOS OAS &amp; Universe Refi'!$L:$N, 3, 0)</f>
        <v>617.55328399999996</v>
      </c>
      <c r="D556" s="111" t="e">
        <f>VLOOKUP(B556, 'Sonata Net IO &amp; CMO MV % of NAV'!$A:$B, 2, 0)</f>
        <v>#N/A</v>
      </c>
    </row>
    <row r="557" spans="2:4" x14ac:dyDescent="0.25">
      <c r="B557" s="106">
        <f>IF('Cello Net IO &amp; CMO MV % of NAV '!A470=0, "NA", 'Cello Net IO &amp; CMO MV % of NAV '!A470)</f>
        <v>41395</v>
      </c>
      <c r="C557" s="102">
        <f>VLOOKUP(B557, 'IOS OAS &amp; Universe Refi'!$L:$N, 3, 0)</f>
        <v>630.77587900000003</v>
      </c>
      <c r="D557" s="111" t="e">
        <f>VLOOKUP(B557, 'Sonata Net IO &amp; CMO MV % of NAV'!$A:$B, 2, 0)</f>
        <v>#N/A</v>
      </c>
    </row>
    <row r="558" spans="2:4" x14ac:dyDescent="0.25">
      <c r="B558" s="106">
        <f>IF('Cello Net IO &amp; CMO MV % of NAV '!A471=0, "NA", 'Cello Net IO &amp; CMO MV % of NAV '!A471)</f>
        <v>41396</v>
      </c>
      <c r="C558" s="102">
        <f>VLOOKUP(B558, 'IOS OAS &amp; Universe Refi'!$L:$N, 3, 0)</f>
        <v>588.15759300000002</v>
      </c>
      <c r="D558" s="111" t="e">
        <f>VLOOKUP(B558, 'Sonata Net IO &amp; CMO MV % of NAV'!$A:$B, 2, 0)</f>
        <v>#N/A</v>
      </c>
    </row>
    <row r="559" spans="2:4" x14ac:dyDescent="0.25">
      <c r="B559" s="106">
        <f>IF('Cello Net IO &amp; CMO MV % of NAV '!A472=0, "NA", 'Cello Net IO &amp; CMO MV % of NAV '!A472)</f>
        <v>41397</v>
      </c>
      <c r="C559" s="102">
        <f>VLOOKUP(B559, 'IOS OAS &amp; Universe Refi'!$L:$N, 3, 0)</f>
        <v>563.77081299999998</v>
      </c>
      <c r="D559" s="111" t="e">
        <f>VLOOKUP(B559, 'Sonata Net IO &amp; CMO MV % of NAV'!$A:$B, 2, 0)</f>
        <v>#N/A</v>
      </c>
    </row>
    <row r="560" spans="2:4" x14ac:dyDescent="0.25">
      <c r="B560" s="106">
        <f>IF('Cello Net IO &amp; CMO MV % of NAV '!A473=0, "NA", 'Cello Net IO &amp; CMO MV % of NAV '!A473)</f>
        <v>41400</v>
      </c>
      <c r="C560" s="102">
        <f>VLOOKUP(B560, 'IOS OAS &amp; Universe Refi'!$L:$N, 3, 0)</f>
        <v>579.62457300000005</v>
      </c>
      <c r="D560" s="111" t="e">
        <f>VLOOKUP(B560, 'Sonata Net IO &amp; CMO MV % of NAV'!$A:$B, 2, 0)</f>
        <v>#N/A</v>
      </c>
    </row>
    <row r="561" spans="2:4" x14ac:dyDescent="0.25">
      <c r="B561" s="106">
        <f>IF('Cello Net IO &amp; CMO MV % of NAV '!A474=0, "NA", 'Cello Net IO &amp; CMO MV % of NAV '!A474)</f>
        <v>41401</v>
      </c>
      <c r="C561" s="102">
        <f>VLOOKUP(B561, 'IOS OAS &amp; Universe Refi'!$L:$N, 3, 0)</f>
        <v>565.71710199999995</v>
      </c>
      <c r="D561" s="111" t="e">
        <f>VLOOKUP(B561, 'Sonata Net IO &amp; CMO MV % of NAV'!$A:$B, 2, 0)</f>
        <v>#N/A</v>
      </c>
    </row>
    <row r="562" spans="2:4" x14ac:dyDescent="0.25">
      <c r="B562" s="106">
        <f>IF('Cello Net IO &amp; CMO MV % of NAV '!A475=0, "NA", 'Cello Net IO &amp; CMO MV % of NAV '!A475)</f>
        <v>41402</v>
      </c>
      <c r="C562" s="102">
        <f>VLOOKUP(B562, 'IOS OAS &amp; Universe Refi'!$L:$N, 3, 0)</f>
        <v>585.81347700000003</v>
      </c>
      <c r="D562" s="111" t="e">
        <f>VLOOKUP(B562, 'Sonata Net IO &amp; CMO MV % of NAV'!$A:$B, 2, 0)</f>
        <v>#N/A</v>
      </c>
    </row>
    <row r="563" spans="2:4" x14ac:dyDescent="0.25">
      <c r="B563" s="106">
        <f>IF('Cello Net IO &amp; CMO MV % of NAV '!A476=0, "NA", 'Cello Net IO &amp; CMO MV % of NAV '!A476)</f>
        <v>41403</v>
      </c>
      <c r="C563" s="102">
        <f>VLOOKUP(B563, 'IOS OAS &amp; Universe Refi'!$L:$N, 3, 0)</f>
        <v>615.71478300000001</v>
      </c>
      <c r="D563" s="111" t="e">
        <f>VLOOKUP(B563, 'Sonata Net IO &amp; CMO MV % of NAV'!$A:$B, 2, 0)</f>
        <v>#N/A</v>
      </c>
    </row>
    <row r="564" spans="2:4" x14ac:dyDescent="0.25">
      <c r="B564" s="106">
        <f>IF('Cello Net IO &amp; CMO MV % of NAV '!A477=0, "NA", 'Cello Net IO &amp; CMO MV % of NAV '!A477)</f>
        <v>41404</v>
      </c>
      <c r="C564" s="102">
        <f>VLOOKUP(B564, 'IOS OAS &amp; Universe Refi'!$L:$N, 3, 0)</f>
        <v>586.34960899999999</v>
      </c>
      <c r="D564" s="111" t="e">
        <f>VLOOKUP(B564, 'Sonata Net IO &amp; CMO MV % of NAV'!$A:$B, 2, 0)</f>
        <v>#N/A</v>
      </c>
    </row>
    <row r="565" spans="2:4" x14ac:dyDescent="0.25">
      <c r="B565" s="106">
        <f>IF('Cello Net IO &amp; CMO MV % of NAV '!A478=0, "NA", 'Cello Net IO &amp; CMO MV % of NAV '!A478)</f>
        <v>41407</v>
      </c>
      <c r="C565" s="102">
        <f>VLOOKUP(B565, 'IOS OAS &amp; Universe Refi'!$L:$N, 3, 0)</f>
        <v>559.482483</v>
      </c>
      <c r="D565" s="111" t="e">
        <f>VLOOKUP(B565, 'Sonata Net IO &amp; CMO MV % of NAV'!$A:$B, 2, 0)</f>
        <v>#N/A</v>
      </c>
    </row>
    <row r="566" spans="2:4" x14ac:dyDescent="0.25">
      <c r="B566" s="106">
        <f>IF('Cello Net IO &amp; CMO MV % of NAV '!A479=0, "NA", 'Cello Net IO &amp; CMO MV % of NAV '!A479)</f>
        <v>41408</v>
      </c>
      <c r="C566" s="102">
        <f>VLOOKUP(B566, 'IOS OAS &amp; Universe Refi'!$L:$N, 3, 0)</f>
        <v>562.56280500000003</v>
      </c>
      <c r="D566" s="111" t="e">
        <f>VLOOKUP(B566, 'Sonata Net IO &amp; CMO MV % of NAV'!$A:$B, 2, 0)</f>
        <v>#N/A</v>
      </c>
    </row>
    <row r="567" spans="2:4" x14ac:dyDescent="0.25">
      <c r="B567" s="106">
        <f>IF('Cello Net IO &amp; CMO MV % of NAV '!A480=0, "NA", 'Cello Net IO &amp; CMO MV % of NAV '!A480)</f>
        <v>41409</v>
      </c>
      <c r="C567" s="102">
        <f>VLOOKUP(B567, 'IOS OAS &amp; Universe Refi'!$L:$N, 3, 0)</f>
        <v>553.22668499999997</v>
      </c>
      <c r="D567" s="111" t="e">
        <f>VLOOKUP(B567, 'Sonata Net IO &amp; CMO MV % of NAV'!$A:$B, 2, 0)</f>
        <v>#N/A</v>
      </c>
    </row>
    <row r="568" spans="2:4" x14ac:dyDescent="0.25">
      <c r="B568" s="106">
        <f>IF('Cello Net IO &amp; CMO MV % of NAV '!A481=0, "NA", 'Cello Net IO &amp; CMO MV % of NAV '!A481)</f>
        <v>41410</v>
      </c>
      <c r="C568" s="102">
        <f>VLOOKUP(B568, 'IOS OAS &amp; Universe Refi'!$L:$N, 3, 0)</f>
        <v>576.79821800000002</v>
      </c>
      <c r="D568" s="111" t="e">
        <f>VLOOKUP(B568, 'Sonata Net IO &amp; CMO MV % of NAV'!$A:$B, 2, 0)</f>
        <v>#N/A</v>
      </c>
    </row>
    <row r="569" spans="2:4" x14ac:dyDescent="0.25">
      <c r="B569" s="106">
        <f>IF('Cello Net IO &amp; CMO MV % of NAV '!A482=0, "NA", 'Cello Net IO &amp; CMO MV % of NAV '!A482)</f>
        <v>41411</v>
      </c>
      <c r="C569" s="102">
        <f>VLOOKUP(B569, 'IOS OAS &amp; Universe Refi'!$L:$N, 3, 0)</f>
        <v>603.03363000000002</v>
      </c>
      <c r="D569" s="111" t="e">
        <f>VLOOKUP(B569, 'Sonata Net IO &amp; CMO MV % of NAV'!$A:$B, 2, 0)</f>
        <v>#N/A</v>
      </c>
    </row>
    <row r="570" spans="2:4" x14ac:dyDescent="0.25">
      <c r="B570" s="106">
        <f>IF('Cello Net IO &amp; CMO MV % of NAV '!A483=0, "NA", 'Cello Net IO &amp; CMO MV % of NAV '!A483)</f>
        <v>41414</v>
      </c>
      <c r="C570" s="102">
        <f>VLOOKUP(B570, 'IOS OAS &amp; Universe Refi'!$L:$N, 3, 0)</f>
        <v>614.75439500000005</v>
      </c>
      <c r="D570" s="111" t="e">
        <f>VLOOKUP(B570, 'Sonata Net IO &amp; CMO MV % of NAV'!$A:$B, 2, 0)</f>
        <v>#N/A</v>
      </c>
    </row>
    <row r="571" spans="2:4" x14ac:dyDescent="0.25">
      <c r="B571" s="106">
        <f>IF('Cello Net IO &amp; CMO MV % of NAV '!A484=0, "NA", 'Cello Net IO &amp; CMO MV % of NAV '!A484)</f>
        <v>41415</v>
      </c>
      <c r="C571" s="102">
        <f>VLOOKUP(B571, 'IOS OAS &amp; Universe Refi'!$L:$N, 3, 0)</f>
        <v>622.50628700000004</v>
      </c>
      <c r="D571" s="111" t="e">
        <f>VLOOKUP(B571, 'Sonata Net IO &amp; CMO MV % of NAV'!$A:$B, 2, 0)</f>
        <v>#N/A</v>
      </c>
    </row>
    <row r="572" spans="2:4" x14ac:dyDescent="0.25">
      <c r="B572" s="106">
        <f>IF('Cello Net IO &amp; CMO MV % of NAV '!A485=0, "NA", 'Cello Net IO &amp; CMO MV % of NAV '!A485)</f>
        <v>41416</v>
      </c>
      <c r="C572" s="102">
        <f>VLOOKUP(B572, 'IOS OAS &amp; Universe Refi'!$L:$N, 3, 0)</f>
        <v>559.74871800000005</v>
      </c>
      <c r="D572" s="111" t="e">
        <f>VLOOKUP(B572, 'Sonata Net IO &amp; CMO MV % of NAV'!$A:$B, 2, 0)</f>
        <v>#N/A</v>
      </c>
    </row>
    <row r="573" spans="2:4" x14ac:dyDescent="0.25">
      <c r="B573" s="106">
        <f>IF('Cello Net IO &amp; CMO MV % of NAV '!A486=0, "NA", 'Cello Net IO &amp; CMO MV % of NAV '!A486)</f>
        <v>41417</v>
      </c>
      <c r="C573" s="102">
        <f>VLOOKUP(B573, 'IOS OAS &amp; Universe Refi'!$L:$N, 3, 0)</f>
        <v>538.107483</v>
      </c>
      <c r="D573" s="111" t="e">
        <f>VLOOKUP(B573, 'Sonata Net IO &amp; CMO MV % of NAV'!$A:$B, 2, 0)</f>
        <v>#N/A</v>
      </c>
    </row>
    <row r="574" spans="2:4" x14ac:dyDescent="0.25">
      <c r="B574" s="106">
        <f>IF('Cello Net IO &amp; CMO MV % of NAV '!A487=0, "NA", 'Cello Net IO &amp; CMO MV % of NAV '!A487)</f>
        <v>41418</v>
      </c>
      <c r="C574" s="102">
        <f>VLOOKUP(B574, 'IOS OAS &amp; Universe Refi'!$L:$N, 3, 0)</f>
        <v>535.80688499999997</v>
      </c>
      <c r="D574" s="111" t="e">
        <f>VLOOKUP(B574, 'Sonata Net IO &amp; CMO MV % of NAV'!$A:$B, 2, 0)</f>
        <v>#N/A</v>
      </c>
    </row>
    <row r="575" spans="2:4" x14ac:dyDescent="0.25">
      <c r="B575" s="106">
        <f>IF('Cello Net IO &amp; CMO MV % of NAV '!A488=0, "NA", 'Cello Net IO &amp; CMO MV % of NAV '!A488)</f>
        <v>41422</v>
      </c>
      <c r="C575" s="102">
        <f>VLOOKUP(B575, 'IOS OAS &amp; Universe Refi'!$L:$N, 3, 0)</f>
        <v>454.04580700000002</v>
      </c>
      <c r="D575" s="111" t="e">
        <f>VLOOKUP(B575, 'Sonata Net IO &amp; CMO MV % of NAV'!$A:$B, 2, 0)</f>
        <v>#N/A</v>
      </c>
    </row>
    <row r="576" spans="2:4" x14ac:dyDescent="0.25">
      <c r="B576" s="106">
        <f>IF('Cello Net IO &amp; CMO MV % of NAV '!A489=0, "NA", 'Cello Net IO &amp; CMO MV % of NAV '!A489)</f>
        <v>41423</v>
      </c>
      <c r="C576" s="102">
        <f>VLOOKUP(B576, 'IOS OAS &amp; Universe Refi'!$L:$N, 3, 0)</f>
        <v>440.42199699999998</v>
      </c>
      <c r="D576" s="111" t="e">
        <f>VLOOKUP(B576, 'Sonata Net IO &amp; CMO MV % of NAV'!$A:$B, 2, 0)</f>
        <v>#N/A</v>
      </c>
    </row>
    <row r="577" spans="2:4" x14ac:dyDescent="0.25">
      <c r="B577" s="106">
        <f>IF('Cello Net IO &amp; CMO MV % of NAV '!A490=0, "NA", 'Cello Net IO &amp; CMO MV % of NAV '!A490)</f>
        <v>41424</v>
      </c>
      <c r="C577" s="102">
        <f>VLOOKUP(B577, 'IOS OAS &amp; Universe Refi'!$L:$N, 3, 0)</f>
        <v>456.204407</v>
      </c>
      <c r="D577" s="111" t="e">
        <f>VLOOKUP(B577, 'Sonata Net IO &amp; CMO MV % of NAV'!$A:$B, 2, 0)</f>
        <v>#N/A</v>
      </c>
    </row>
    <row r="578" spans="2:4" x14ac:dyDescent="0.25">
      <c r="B578" s="106">
        <f>IF('Cello Net IO &amp; CMO MV % of NAV '!A491=0, "NA", 'Cello Net IO &amp; CMO MV % of NAV '!A491)</f>
        <v>41425</v>
      </c>
      <c r="C578" s="102">
        <f>VLOOKUP(B578, 'IOS OAS &amp; Universe Refi'!$L:$N, 3, 0)</f>
        <v>443.104309</v>
      </c>
      <c r="D578" s="111" t="e">
        <f>VLOOKUP(B578, 'Sonata Net IO &amp; CMO MV % of NAV'!$A:$B, 2, 0)</f>
        <v>#N/A</v>
      </c>
    </row>
    <row r="579" spans="2:4" x14ac:dyDescent="0.25">
      <c r="B579" s="106">
        <f>IF('Cello Net IO &amp; CMO MV % of NAV '!A492=0, "NA", 'Cello Net IO &amp; CMO MV % of NAV '!A492)</f>
        <v>41428</v>
      </c>
      <c r="C579" s="102">
        <f>VLOOKUP(B579, 'IOS OAS &amp; Universe Refi'!$L:$N, 3, 0)</f>
        <v>431.718414</v>
      </c>
      <c r="D579" s="111" t="e">
        <f>VLOOKUP(B579, 'Sonata Net IO &amp; CMO MV % of NAV'!$A:$B, 2, 0)</f>
        <v>#N/A</v>
      </c>
    </row>
    <row r="580" spans="2:4" x14ac:dyDescent="0.25">
      <c r="B580" s="106">
        <f>IF('Cello Net IO &amp; CMO MV % of NAV '!A493=0, "NA", 'Cello Net IO &amp; CMO MV % of NAV '!A493)</f>
        <v>41429</v>
      </c>
      <c r="C580" s="102">
        <f>VLOOKUP(B580, 'IOS OAS &amp; Universe Refi'!$L:$N, 3, 0)</f>
        <v>446.81021099999998</v>
      </c>
      <c r="D580" s="111" t="e">
        <f>VLOOKUP(B580, 'Sonata Net IO &amp; CMO MV % of NAV'!$A:$B, 2, 0)</f>
        <v>#N/A</v>
      </c>
    </row>
    <row r="581" spans="2:4" x14ac:dyDescent="0.25">
      <c r="B581" s="106">
        <f>IF('Cello Net IO &amp; CMO MV % of NAV '!A494=0, "NA", 'Cello Net IO &amp; CMO MV % of NAV '!A494)</f>
        <v>41430</v>
      </c>
      <c r="C581" s="102">
        <f>VLOOKUP(B581, 'IOS OAS &amp; Universe Refi'!$L:$N, 3, 0)</f>
        <v>469.95941199999999</v>
      </c>
      <c r="D581" s="111" t="e">
        <f>VLOOKUP(B581, 'Sonata Net IO &amp; CMO MV % of NAV'!$A:$B, 2, 0)</f>
        <v>#N/A</v>
      </c>
    </row>
    <row r="582" spans="2:4" x14ac:dyDescent="0.25">
      <c r="B582" s="106">
        <f>IF('Cello Net IO &amp; CMO MV % of NAV '!A495=0, "NA", 'Cello Net IO &amp; CMO MV % of NAV '!A495)</f>
        <v>41431</v>
      </c>
      <c r="C582" s="102">
        <f>VLOOKUP(B582, 'IOS OAS &amp; Universe Refi'!$L:$N, 3, 0)</f>
        <v>488.51119999999997</v>
      </c>
      <c r="D582" s="111" t="e">
        <f>VLOOKUP(B582, 'Sonata Net IO &amp; CMO MV % of NAV'!$A:$B, 2, 0)</f>
        <v>#N/A</v>
      </c>
    </row>
    <row r="583" spans="2:4" x14ac:dyDescent="0.25">
      <c r="B583" s="106">
        <f>IF('Cello Net IO &amp; CMO MV % of NAV '!A496=0, "NA", 'Cello Net IO &amp; CMO MV % of NAV '!A496)</f>
        <v>41432</v>
      </c>
      <c r="C583" s="102">
        <f>VLOOKUP(B583, 'IOS OAS &amp; Universe Refi'!$L:$N, 3, 0)</f>
        <v>444.13970899999998</v>
      </c>
      <c r="D583" s="111" t="e">
        <f>VLOOKUP(B583, 'Sonata Net IO &amp; CMO MV % of NAV'!$A:$B, 2, 0)</f>
        <v>#N/A</v>
      </c>
    </row>
    <row r="584" spans="2:4" x14ac:dyDescent="0.25">
      <c r="B584" s="106">
        <f>IF('Cello Net IO &amp; CMO MV % of NAV '!A497=0, "NA", 'Cello Net IO &amp; CMO MV % of NAV '!A497)</f>
        <v>41435</v>
      </c>
      <c r="C584" s="102">
        <f>VLOOKUP(B584, 'IOS OAS &amp; Universe Refi'!$L:$N, 3, 0)</f>
        <v>441.66720600000002</v>
      </c>
      <c r="D584" s="111" t="e">
        <f>VLOOKUP(B584, 'Sonata Net IO &amp; CMO MV % of NAV'!$A:$B, 2, 0)</f>
        <v>#N/A</v>
      </c>
    </row>
    <row r="585" spans="2:4" x14ac:dyDescent="0.25">
      <c r="B585" s="106">
        <f>IF('Cello Net IO &amp; CMO MV % of NAV '!A498=0, "NA", 'Cello Net IO &amp; CMO MV % of NAV '!A498)</f>
        <v>41436</v>
      </c>
      <c r="C585" s="102">
        <f>VLOOKUP(B585, 'IOS OAS &amp; Universe Refi'!$L:$N, 3, 0)</f>
        <v>439.63009599999998</v>
      </c>
      <c r="D585" s="111" t="e">
        <f>VLOOKUP(B585, 'Sonata Net IO &amp; CMO MV % of NAV'!$A:$B, 2, 0)</f>
        <v>#N/A</v>
      </c>
    </row>
    <row r="586" spans="2:4" x14ac:dyDescent="0.25">
      <c r="B586" s="106">
        <f>IF('Cello Net IO &amp; CMO MV % of NAV '!A499=0, "NA", 'Cello Net IO &amp; CMO MV % of NAV '!A499)</f>
        <v>41437</v>
      </c>
      <c r="C586" s="102">
        <f>VLOOKUP(B586, 'IOS OAS &amp; Universe Refi'!$L:$N, 3, 0)</f>
        <v>425.37008700000001</v>
      </c>
      <c r="D586" s="111" t="e">
        <f>VLOOKUP(B586, 'Sonata Net IO &amp; CMO MV % of NAV'!$A:$B, 2, 0)</f>
        <v>#N/A</v>
      </c>
    </row>
    <row r="587" spans="2:4" x14ac:dyDescent="0.25">
      <c r="B587" s="106">
        <f>IF('Cello Net IO &amp; CMO MV % of NAV '!A500=0, "NA", 'Cello Net IO &amp; CMO MV % of NAV '!A500)</f>
        <v>41438</v>
      </c>
      <c r="C587" s="102">
        <f>VLOOKUP(B587, 'IOS OAS &amp; Universe Refi'!$L:$N, 3, 0)</f>
        <v>426.44461100000001</v>
      </c>
      <c r="D587" s="111" t="e">
        <f>VLOOKUP(B587, 'Sonata Net IO &amp; CMO MV % of NAV'!$A:$B, 2, 0)</f>
        <v>#N/A</v>
      </c>
    </row>
    <row r="588" spans="2:4" x14ac:dyDescent="0.25">
      <c r="B588" s="106">
        <f>IF('Cello Net IO &amp; CMO MV % of NAV '!A501=0, "NA", 'Cello Net IO &amp; CMO MV % of NAV '!A501)</f>
        <v>41439</v>
      </c>
      <c r="C588" s="102">
        <f>VLOOKUP(B588, 'IOS OAS &amp; Universe Refi'!$L:$N, 3, 0)</f>
        <v>435.21530200000001</v>
      </c>
      <c r="D588" s="111" t="e">
        <f>VLOOKUP(B588, 'Sonata Net IO &amp; CMO MV % of NAV'!$A:$B, 2, 0)</f>
        <v>#N/A</v>
      </c>
    </row>
    <row r="589" spans="2:4" x14ac:dyDescent="0.25">
      <c r="B589" s="106">
        <f>IF('Cello Net IO &amp; CMO MV % of NAV '!A502=0, "NA", 'Cello Net IO &amp; CMO MV % of NAV '!A502)</f>
        <v>41442</v>
      </c>
      <c r="C589" s="102">
        <f>VLOOKUP(B589, 'IOS OAS &amp; Universe Refi'!$L:$N, 3, 0)</f>
        <v>427.42440800000003</v>
      </c>
      <c r="D589" s="111" t="e">
        <f>VLOOKUP(B589, 'Sonata Net IO &amp; CMO MV % of NAV'!$A:$B, 2, 0)</f>
        <v>#N/A</v>
      </c>
    </row>
    <row r="590" spans="2:4" x14ac:dyDescent="0.25">
      <c r="B590" s="106">
        <f>IF('Cello Net IO &amp; CMO MV % of NAV '!A503=0, "NA", 'Cello Net IO &amp; CMO MV % of NAV '!A503)</f>
        <v>41443</v>
      </c>
      <c r="C590" s="102">
        <f>VLOOKUP(B590, 'IOS OAS &amp; Universe Refi'!$L:$N, 3, 0)</f>
        <v>416.66519199999999</v>
      </c>
      <c r="D590" s="111" t="e">
        <f>VLOOKUP(B590, 'Sonata Net IO &amp; CMO MV % of NAV'!$A:$B, 2, 0)</f>
        <v>#N/A</v>
      </c>
    </row>
    <row r="591" spans="2:4" x14ac:dyDescent="0.25">
      <c r="B591" s="106">
        <f>IF('Cello Net IO &amp; CMO MV % of NAV '!A504=0, "NA", 'Cello Net IO &amp; CMO MV % of NAV '!A504)</f>
        <v>41444</v>
      </c>
      <c r="C591" s="102">
        <f>VLOOKUP(B591, 'IOS OAS &amp; Universe Refi'!$L:$N, 3, 0)</f>
        <v>374.49951199999998</v>
      </c>
      <c r="D591" s="111" t="e">
        <f>VLOOKUP(B591, 'Sonata Net IO &amp; CMO MV % of NAV'!$A:$B, 2, 0)</f>
        <v>#N/A</v>
      </c>
    </row>
    <row r="592" spans="2:4" x14ac:dyDescent="0.25">
      <c r="B592" s="106">
        <f>IF('Cello Net IO &amp; CMO MV % of NAV '!A505=0, "NA", 'Cello Net IO &amp; CMO MV % of NAV '!A505)</f>
        <v>41445</v>
      </c>
      <c r="C592" s="102">
        <f>VLOOKUP(B592, 'IOS OAS &amp; Universe Refi'!$L:$N, 3, 0)</f>
        <v>348.81408699999997</v>
      </c>
      <c r="D592" s="111" t="e">
        <f>VLOOKUP(B592, 'Sonata Net IO &amp; CMO MV % of NAV'!$A:$B, 2, 0)</f>
        <v>#N/A</v>
      </c>
    </row>
    <row r="593" spans="2:4" x14ac:dyDescent="0.25">
      <c r="B593" s="106">
        <f>IF('Cello Net IO &amp; CMO MV % of NAV '!A506=0, "NA", 'Cello Net IO &amp; CMO MV % of NAV '!A506)</f>
        <v>41446</v>
      </c>
      <c r="C593" s="102">
        <f>VLOOKUP(B593, 'IOS OAS &amp; Universe Refi'!$L:$N, 3, 0)</f>
        <v>320.869507</v>
      </c>
      <c r="D593" s="111" t="e">
        <f>VLOOKUP(B593, 'Sonata Net IO &amp; CMO MV % of NAV'!$A:$B, 2, 0)</f>
        <v>#N/A</v>
      </c>
    </row>
    <row r="594" spans="2:4" x14ac:dyDescent="0.25">
      <c r="B594" s="106">
        <f>IF('Cello Net IO &amp; CMO MV % of NAV '!A507=0, "NA", 'Cello Net IO &amp; CMO MV % of NAV '!A507)</f>
        <v>41449</v>
      </c>
      <c r="C594" s="102">
        <f>VLOOKUP(B594, 'IOS OAS &amp; Universe Refi'!$L:$N, 3, 0)</f>
        <v>312.10668900000002</v>
      </c>
      <c r="D594" s="111" t="e">
        <f>VLOOKUP(B594, 'Sonata Net IO &amp; CMO MV % of NAV'!$A:$B, 2, 0)</f>
        <v>#N/A</v>
      </c>
    </row>
    <row r="595" spans="2:4" x14ac:dyDescent="0.25">
      <c r="B595" s="106">
        <f>IF('Cello Net IO &amp; CMO MV % of NAV '!A508=0, "NA", 'Cello Net IO &amp; CMO MV % of NAV '!A508)</f>
        <v>41450</v>
      </c>
      <c r="C595" s="102">
        <f>VLOOKUP(B595, 'IOS OAS &amp; Universe Refi'!$L:$N, 3, 0)</f>
        <v>318.48089599999997</v>
      </c>
      <c r="D595" s="111" t="e">
        <f>VLOOKUP(B595, 'Sonata Net IO &amp; CMO MV % of NAV'!$A:$B, 2, 0)</f>
        <v>#N/A</v>
      </c>
    </row>
    <row r="596" spans="2:4" x14ac:dyDescent="0.25">
      <c r="B596" s="106">
        <f>IF('Cello Net IO &amp; CMO MV % of NAV '!A509=0, "NA", 'Cello Net IO &amp; CMO MV % of NAV '!A509)</f>
        <v>41451</v>
      </c>
      <c r="C596" s="102">
        <f>VLOOKUP(B596, 'IOS OAS &amp; Universe Refi'!$L:$N, 3, 0)</f>
        <v>328.15838600000001</v>
      </c>
      <c r="D596" s="111" t="e">
        <f>VLOOKUP(B596, 'Sonata Net IO &amp; CMO MV % of NAV'!$A:$B, 2, 0)</f>
        <v>#N/A</v>
      </c>
    </row>
    <row r="597" spans="2:4" x14ac:dyDescent="0.25">
      <c r="B597" s="106">
        <f>IF('Cello Net IO &amp; CMO MV % of NAV '!A510=0, "NA", 'Cello Net IO &amp; CMO MV % of NAV '!A510)</f>
        <v>41452</v>
      </c>
      <c r="C597" s="102">
        <f>VLOOKUP(B597, 'IOS OAS &amp; Universe Refi'!$L:$N, 3, 0)</f>
        <v>355.79489100000001</v>
      </c>
      <c r="D597" s="111" t="e">
        <f>VLOOKUP(B597, 'Sonata Net IO &amp; CMO MV % of NAV'!$A:$B, 2, 0)</f>
        <v>#N/A</v>
      </c>
    </row>
    <row r="598" spans="2:4" x14ac:dyDescent="0.25">
      <c r="B598" s="106">
        <f>IF('Cello Net IO &amp; CMO MV % of NAV '!A511=0, "NA", 'Cello Net IO &amp; CMO MV % of NAV '!A511)</f>
        <v>41453</v>
      </c>
      <c r="C598" s="102">
        <f>VLOOKUP(B598, 'IOS OAS &amp; Universe Refi'!$L:$N, 3, 0)</f>
        <v>347.92450000000002</v>
      </c>
      <c r="D598" s="111" t="e">
        <f>VLOOKUP(B598, 'Sonata Net IO &amp; CMO MV % of NAV'!$A:$B, 2, 0)</f>
        <v>#N/A</v>
      </c>
    </row>
    <row r="599" spans="2:4" x14ac:dyDescent="0.25">
      <c r="B599" s="106">
        <f>IF('Cello Net IO &amp; CMO MV % of NAV '!A512=0, "NA", 'Cello Net IO &amp; CMO MV % of NAV '!A512)</f>
        <v>41456</v>
      </c>
      <c r="C599" s="102">
        <f>VLOOKUP(B599, 'IOS OAS &amp; Universe Refi'!$L:$N, 3, 0)</f>
        <v>334.00351000000001</v>
      </c>
      <c r="D599" s="111" t="e">
        <f>VLOOKUP(B599, 'Sonata Net IO &amp; CMO MV % of NAV'!$A:$B, 2, 0)</f>
        <v>#N/A</v>
      </c>
    </row>
    <row r="600" spans="2:4" x14ac:dyDescent="0.25">
      <c r="B600" s="106">
        <f>IF('Cello Net IO &amp; CMO MV % of NAV '!A513=0, "NA", 'Cello Net IO &amp; CMO MV % of NAV '!A513)</f>
        <v>41457</v>
      </c>
      <c r="C600" s="102">
        <f>VLOOKUP(B600, 'IOS OAS &amp; Universe Refi'!$L:$N, 3, 0)</f>
        <v>329.320312</v>
      </c>
      <c r="D600" s="111" t="e">
        <f>VLOOKUP(B600, 'Sonata Net IO &amp; CMO MV % of NAV'!$A:$B, 2, 0)</f>
        <v>#N/A</v>
      </c>
    </row>
    <row r="601" spans="2:4" x14ac:dyDescent="0.25">
      <c r="B601" s="106">
        <f>IF('Cello Net IO &amp; CMO MV % of NAV '!A514=0, "NA", 'Cello Net IO &amp; CMO MV % of NAV '!A514)</f>
        <v>41458</v>
      </c>
      <c r="C601" s="102">
        <f>VLOOKUP(B601, 'IOS OAS &amp; Universe Refi'!$L:$N, 3, 0)</f>
        <v>320.64331099999998</v>
      </c>
      <c r="D601" s="111" t="e">
        <f>VLOOKUP(B601, 'Sonata Net IO &amp; CMO MV % of NAV'!$A:$B, 2, 0)</f>
        <v>#N/A</v>
      </c>
    </row>
    <row r="602" spans="2:4" x14ac:dyDescent="0.25">
      <c r="B602" s="106">
        <f>IF('Cello Net IO &amp; CMO MV % of NAV '!A515=0, "NA", 'Cello Net IO &amp; CMO MV % of NAV '!A515)</f>
        <v>41460</v>
      </c>
      <c r="C602" s="102">
        <f>VLOOKUP(B602, 'IOS OAS &amp; Universe Refi'!$L:$N, 3, 0)</f>
        <v>291.90451000000002</v>
      </c>
      <c r="D602" s="111" t="e">
        <f>VLOOKUP(B602, 'Sonata Net IO &amp; CMO MV % of NAV'!$A:$B, 2, 0)</f>
        <v>#N/A</v>
      </c>
    </row>
    <row r="603" spans="2:4" x14ac:dyDescent="0.25">
      <c r="B603" s="106">
        <f>IF('Cello Net IO &amp; CMO MV % of NAV '!A516=0, "NA", 'Cello Net IO &amp; CMO MV % of NAV '!A516)</f>
        <v>41463</v>
      </c>
      <c r="C603" s="102">
        <f>VLOOKUP(B603, 'IOS OAS &amp; Universe Refi'!$L:$N, 3, 0)</f>
        <v>284.93368500000003</v>
      </c>
      <c r="D603" s="111" t="e">
        <f>VLOOKUP(B603, 'Sonata Net IO &amp; CMO MV % of NAV'!$A:$B, 2, 0)</f>
        <v>#N/A</v>
      </c>
    </row>
    <row r="604" spans="2:4" x14ac:dyDescent="0.25">
      <c r="B604" s="106">
        <f>IF('Cello Net IO &amp; CMO MV % of NAV '!A517=0, "NA", 'Cello Net IO &amp; CMO MV % of NAV '!A517)</f>
        <v>41464</v>
      </c>
      <c r="C604" s="102">
        <f>VLOOKUP(B604, 'IOS OAS &amp; Universe Refi'!$L:$N, 3, 0)</f>
        <v>274.01681500000001</v>
      </c>
      <c r="D604" s="111" t="e">
        <f>VLOOKUP(B604, 'Sonata Net IO &amp; CMO MV % of NAV'!$A:$B, 2, 0)</f>
        <v>#N/A</v>
      </c>
    </row>
    <row r="605" spans="2:4" x14ac:dyDescent="0.25">
      <c r="B605" s="106">
        <f>IF('Cello Net IO &amp; CMO MV % of NAV '!A518=0, "NA", 'Cello Net IO &amp; CMO MV % of NAV '!A518)</f>
        <v>41465</v>
      </c>
      <c r="C605" s="102">
        <f>VLOOKUP(B605, 'IOS OAS &amp; Universe Refi'!$L:$N, 3, 0)</f>
        <v>261.736603</v>
      </c>
      <c r="D605" s="111" t="e">
        <f>VLOOKUP(B605, 'Sonata Net IO &amp; CMO MV % of NAV'!$A:$B, 2, 0)</f>
        <v>#N/A</v>
      </c>
    </row>
    <row r="606" spans="2:4" x14ac:dyDescent="0.25">
      <c r="B606" s="106">
        <f>IF('Cello Net IO &amp; CMO MV % of NAV '!A519=0, "NA", 'Cello Net IO &amp; CMO MV % of NAV '!A519)</f>
        <v>41466</v>
      </c>
      <c r="C606" s="102">
        <f>VLOOKUP(B606, 'IOS OAS &amp; Universe Refi'!$L:$N, 3, 0)</f>
        <v>272.50949100000003</v>
      </c>
      <c r="D606" s="111" t="e">
        <f>VLOOKUP(B606, 'Sonata Net IO &amp; CMO MV % of NAV'!$A:$B, 2, 0)</f>
        <v>#N/A</v>
      </c>
    </row>
    <row r="607" spans="2:4" x14ac:dyDescent="0.25">
      <c r="B607" s="106">
        <f>IF('Cello Net IO &amp; CMO MV % of NAV '!A520=0, "NA", 'Cello Net IO &amp; CMO MV % of NAV '!A520)</f>
        <v>41467</v>
      </c>
      <c r="C607" s="102">
        <f>VLOOKUP(B607, 'IOS OAS &amp; Universe Refi'!$L:$N, 3, 0)</f>
        <v>282.134705</v>
      </c>
      <c r="D607" s="111" t="e">
        <f>VLOOKUP(B607, 'Sonata Net IO &amp; CMO MV % of NAV'!$A:$B, 2, 0)</f>
        <v>#N/A</v>
      </c>
    </row>
    <row r="608" spans="2:4" x14ac:dyDescent="0.25">
      <c r="B608" s="106">
        <f>IF('Cello Net IO &amp; CMO MV % of NAV '!A521=0, "NA", 'Cello Net IO &amp; CMO MV % of NAV '!A521)</f>
        <v>41470</v>
      </c>
      <c r="C608" s="102">
        <f>VLOOKUP(B608, 'IOS OAS &amp; Universe Refi'!$L:$N, 3, 0)</f>
        <v>294.97000100000002</v>
      </c>
      <c r="D608" s="111" t="e">
        <f>VLOOKUP(B608, 'Sonata Net IO &amp; CMO MV % of NAV'!$A:$B, 2, 0)</f>
        <v>#N/A</v>
      </c>
    </row>
    <row r="609" spans="2:4" x14ac:dyDescent="0.25">
      <c r="B609" s="106">
        <f>IF('Cello Net IO &amp; CMO MV % of NAV '!A522=0, "NA", 'Cello Net IO &amp; CMO MV % of NAV '!A522)</f>
        <v>41471</v>
      </c>
      <c r="C609" s="102">
        <f>VLOOKUP(B609, 'IOS OAS &amp; Universe Refi'!$L:$N, 3, 0)</f>
        <v>314.589294</v>
      </c>
      <c r="D609" s="111" t="e">
        <f>VLOOKUP(B609, 'Sonata Net IO &amp; CMO MV % of NAV'!$A:$B, 2, 0)</f>
        <v>#N/A</v>
      </c>
    </row>
    <row r="610" spans="2:4" x14ac:dyDescent="0.25">
      <c r="B610" s="106">
        <f>IF('Cello Net IO &amp; CMO MV % of NAV '!A523=0, "NA", 'Cello Net IO &amp; CMO MV % of NAV '!A523)</f>
        <v>41472</v>
      </c>
      <c r="C610" s="102">
        <f>VLOOKUP(B610, 'IOS OAS &amp; Universe Refi'!$L:$N, 3, 0)</f>
        <v>325.76669299999998</v>
      </c>
      <c r="D610" s="111" t="e">
        <f>VLOOKUP(B610, 'Sonata Net IO &amp; CMO MV % of NAV'!$A:$B, 2, 0)</f>
        <v>#N/A</v>
      </c>
    </row>
    <row r="611" spans="2:4" x14ac:dyDescent="0.25">
      <c r="B611" s="106">
        <f>IF('Cello Net IO &amp; CMO MV % of NAV '!A524=0, "NA", 'Cello Net IO &amp; CMO MV % of NAV '!A524)</f>
        <v>41473</v>
      </c>
      <c r="C611" s="102">
        <f>VLOOKUP(B611, 'IOS OAS &amp; Universe Refi'!$L:$N, 3, 0)</f>
        <v>342.47820999999999</v>
      </c>
      <c r="D611" s="111" t="e">
        <f>VLOOKUP(B611, 'Sonata Net IO &amp; CMO MV % of NAV'!$A:$B, 2, 0)</f>
        <v>#N/A</v>
      </c>
    </row>
    <row r="612" spans="2:4" x14ac:dyDescent="0.25">
      <c r="B612" s="106">
        <f>IF('Cello Net IO &amp; CMO MV % of NAV '!A525=0, "NA", 'Cello Net IO &amp; CMO MV % of NAV '!A525)</f>
        <v>41474</v>
      </c>
      <c r="C612" s="102">
        <f>VLOOKUP(B612, 'IOS OAS &amp; Universe Refi'!$L:$N, 3, 0)</f>
        <v>344.66949499999998</v>
      </c>
      <c r="D612" s="111" t="e">
        <f>VLOOKUP(B612, 'Sonata Net IO &amp; CMO MV % of NAV'!$A:$B, 2, 0)</f>
        <v>#N/A</v>
      </c>
    </row>
    <row r="613" spans="2:4" x14ac:dyDescent="0.25">
      <c r="B613" s="106">
        <f>IF('Cello Net IO &amp; CMO MV % of NAV '!A526=0, "NA", 'Cello Net IO &amp; CMO MV % of NAV '!A526)</f>
        <v>41477</v>
      </c>
      <c r="C613" s="102">
        <f>VLOOKUP(B613, 'IOS OAS &amp; Universe Refi'!$L:$N, 3, 0)</f>
        <v>352.96661399999999</v>
      </c>
      <c r="D613" s="111" t="e">
        <f>VLOOKUP(B613, 'Sonata Net IO &amp; CMO MV % of NAV'!$A:$B, 2, 0)</f>
        <v>#N/A</v>
      </c>
    </row>
    <row r="614" spans="2:4" x14ac:dyDescent="0.25">
      <c r="B614" s="106">
        <f>IF('Cello Net IO &amp; CMO MV % of NAV '!A527=0, "NA", 'Cello Net IO &amp; CMO MV % of NAV '!A527)</f>
        <v>41478</v>
      </c>
      <c r="C614" s="102">
        <f>VLOOKUP(B614, 'IOS OAS &amp; Universe Refi'!$L:$N, 3, 0)</f>
        <v>351.70120200000002</v>
      </c>
      <c r="D614" s="111" t="e">
        <f>VLOOKUP(B614, 'Sonata Net IO &amp; CMO MV % of NAV'!$A:$B, 2, 0)</f>
        <v>#N/A</v>
      </c>
    </row>
    <row r="615" spans="2:4" x14ac:dyDescent="0.25">
      <c r="B615" s="106">
        <f>IF('Cello Net IO &amp; CMO MV % of NAV '!A528=0, "NA", 'Cello Net IO &amp; CMO MV % of NAV '!A528)</f>
        <v>41479</v>
      </c>
      <c r="C615" s="102">
        <f>VLOOKUP(B615, 'IOS OAS &amp; Universe Refi'!$L:$N, 3, 0)</f>
        <v>339.864014</v>
      </c>
      <c r="D615" s="111" t="e">
        <f>VLOOKUP(B615, 'Sonata Net IO &amp; CMO MV % of NAV'!$A:$B, 2, 0)</f>
        <v>#N/A</v>
      </c>
    </row>
    <row r="616" spans="2:4" x14ac:dyDescent="0.25">
      <c r="B616" s="106">
        <f>IF('Cello Net IO &amp; CMO MV % of NAV '!A529=0, "NA", 'Cello Net IO &amp; CMO MV % of NAV '!A529)</f>
        <v>41480</v>
      </c>
      <c r="C616" s="102">
        <f>VLOOKUP(B616, 'IOS OAS &amp; Universe Refi'!$L:$N, 3, 0)</f>
        <v>346.75589000000002</v>
      </c>
      <c r="D616" s="111" t="e">
        <f>VLOOKUP(B616, 'Sonata Net IO &amp; CMO MV % of NAV'!$A:$B, 2, 0)</f>
        <v>#N/A</v>
      </c>
    </row>
    <row r="617" spans="2:4" x14ac:dyDescent="0.25">
      <c r="B617" s="106">
        <f>IF('Cello Net IO &amp; CMO MV % of NAV '!A530=0, "NA", 'Cello Net IO &amp; CMO MV % of NAV '!A530)</f>
        <v>41481</v>
      </c>
      <c r="C617" s="102">
        <f>VLOOKUP(B617, 'IOS OAS &amp; Universe Refi'!$L:$N, 3, 0)</f>
        <v>350.84619099999998</v>
      </c>
      <c r="D617" s="111" t="e">
        <f>VLOOKUP(B617, 'Sonata Net IO &amp; CMO MV % of NAV'!$A:$B, 2, 0)</f>
        <v>#N/A</v>
      </c>
    </row>
    <row r="618" spans="2:4" x14ac:dyDescent="0.25">
      <c r="B618" s="106">
        <f>IF('Cello Net IO &amp; CMO MV % of NAV '!A531=0, "NA", 'Cello Net IO &amp; CMO MV % of NAV '!A531)</f>
        <v>41484</v>
      </c>
      <c r="C618" s="102">
        <f>VLOOKUP(B618, 'IOS OAS &amp; Universe Refi'!$L:$N, 3, 0)</f>
        <v>346.19799799999998</v>
      </c>
      <c r="D618" s="111" t="e">
        <f>VLOOKUP(B618, 'Sonata Net IO &amp; CMO MV % of NAV'!$A:$B, 2, 0)</f>
        <v>#N/A</v>
      </c>
    </row>
    <row r="619" spans="2:4" x14ac:dyDescent="0.25">
      <c r="B619" s="106">
        <f>IF('Cello Net IO &amp; CMO MV % of NAV '!A532=0, "NA", 'Cello Net IO &amp; CMO MV % of NAV '!A532)</f>
        <v>41485</v>
      </c>
      <c r="C619" s="102">
        <f>VLOOKUP(B619, 'IOS OAS &amp; Universe Refi'!$L:$N, 3, 0)</f>
        <v>316.01409899999999</v>
      </c>
      <c r="D619" s="111" t="e">
        <f>VLOOKUP(B619, 'Sonata Net IO &amp; CMO MV % of NAV'!$A:$B, 2, 0)</f>
        <v>#N/A</v>
      </c>
    </row>
    <row r="620" spans="2:4" x14ac:dyDescent="0.25">
      <c r="B620" s="106">
        <f>IF('Cello Net IO &amp; CMO MV % of NAV '!A533=0, "NA", 'Cello Net IO &amp; CMO MV % of NAV '!A533)</f>
        <v>41486</v>
      </c>
      <c r="C620" s="102">
        <f>VLOOKUP(B620, 'IOS OAS &amp; Universe Refi'!$L:$N, 3, 0)</f>
        <v>285.19229100000001</v>
      </c>
      <c r="D620" s="111" t="e">
        <f>VLOOKUP(B620, 'Sonata Net IO &amp; CMO MV % of NAV'!$A:$B, 2, 0)</f>
        <v>#N/A</v>
      </c>
    </row>
    <row r="621" spans="2:4" x14ac:dyDescent="0.25">
      <c r="B621" s="106">
        <f>IF('Cello Net IO &amp; CMO MV % of NAV '!A534=0, "NA", 'Cello Net IO &amp; CMO MV % of NAV '!A534)</f>
        <v>41487</v>
      </c>
      <c r="C621" s="102">
        <f>VLOOKUP(B621, 'IOS OAS &amp; Universe Refi'!$L:$N, 3, 0)</f>
        <v>252.28999300000001</v>
      </c>
      <c r="D621" s="111" t="e">
        <f>VLOOKUP(B621, 'Sonata Net IO &amp; CMO MV % of NAV'!$A:$B, 2, 0)</f>
        <v>#N/A</v>
      </c>
    </row>
    <row r="622" spans="2:4" x14ac:dyDescent="0.25">
      <c r="B622" s="106">
        <f>IF('Cello Net IO &amp; CMO MV % of NAV '!A535=0, "NA", 'Cello Net IO &amp; CMO MV % of NAV '!A535)</f>
        <v>41488</v>
      </c>
      <c r="C622" s="102">
        <f>VLOOKUP(B622, 'IOS OAS &amp; Universe Refi'!$L:$N, 3, 0)</f>
        <v>270.23141500000003</v>
      </c>
      <c r="D622" s="111" t="e">
        <f>VLOOKUP(B622, 'Sonata Net IO &amp; CMO MV % of NAV'!$A:$B, 2, 0)</f>
        <v>#N/A</v>
      </c>
    </row>
    <row r="623" spans="2:4" x14ac:dyDescent="0.25">
      <c r="B623" s="106">
        <f>IF('Cello Net IO &amp; CMO MV % of NAV '!A536=0, "NA", 'Cello Net IO &amp; CMO MV % of NAV '!A536)</f>
        <v>41491</v>
      </c>
      <c r="C623" s="102">
        <f>VLOOKUP(B623, 'IOS OAS &amp; Universe Refi'!$L:$N, 3, 0)</f>
        <v>265.58209199999999</v>
      </c>
      <c r="D623" s="111" t="e">
        <f>VLOOKUP(B623, 'Sonata Net IO &amp; CMO MV % of NAV'!$A:$B, 2, 0)</f>
        <v>#N/A</v>
      </c>
    </row>
    <row r="624" spans="2:4" x14ac:dyDescent="0.25">
      <c r="B624" s="106">
        <f>IF('Cello Net IO &amp; CMO MV % of NAV '!A537=0, "NA", 'Cello Net IO &amp; CMO MV % of NAV '!A537)</f>
        <v>41492</v>
      </c>
      <c r="C624" s="102">
        <f>VLOOKUP(B624, 'IOS OAS &amp; Universe Refi'!$L:$N, 3, 0)</f>
        <v>269.89550800000001</v>
      </c>
      <c r="D624" s="111" t="e">
        <f>VLOOKUP(B624, 'Sonata Net IO &amp; CMO MV % of NAV'!$A:$B, 2, 0)</f>
        <v>#N/A</v>
      </c>
    </row>
    <row r="625" spans="2:4" x14ac:dyDescent="0.25">
      <c r="B625" s="106">
        <f>IF('Cello Net IO &amp; CMO MV % of NAV '!A538=0, "NA", 'Cello Net IO &amp; CMO MV % of NAV '!A538)</f>
        <v>41493</v>
      </c>
      <c r="C625" s="102">
        <f>VLOOKUP(B625, 'IOS OAS &amp; Universe Refi'!$L:$N, 3, 0)</f>
        <v>295.676086</v>
      </c>
      <c r="D625" s="111" t="e">
        <f>VLOOKUP(B625, 'Sonata Net IO &amp; CMO MV % of NAV'!$A:$B, 2, 0)</f>
        <v>#N/A</v>
      </c>
    </row>
    <row r="626" spans="2:4" x14ac:dyDescent="0.25">
      <c r="B626" s="106">
        <f>IF('Cello Net IO &amp; CMO MV % of NAV '!A539=0, "NA", 'Cello Net IO &amp; CMO MV % of NAV '!A539)</f>
        <v>41494</v>
      </c>
      <c r="C626" s="102">
        <f>VLOOKUP(B626, 'IOS OAS &amp; Universe Refi'!$L:$N, 3, 0)</f>
        <v>302.75048800000002</v>
      </c>
      <c r="D626" s="111" t="e">
        <f>VLOOKUP(B626, 'Sonata Net IO &amp; CMO MV % of NAV'!$A:$B, 2, 0)</f>
        <v>#N/A</v>
      </c>
    </row>
    <row r="627" spans="2:4" x14ac:dyDescent="0.25">
      <c r="B627" s="106">
        <f>IF('Cello Net IO &amp; CMO MV % of NAV '!A540=0, "NA", 'Cello Net IO &amp; CMO MV % of NAV '!A540)</f>
        <v>41495</v>
      </c>
      <c r="C627" s="102">
        <f>VLOOKUP(B627, 'IOS OAS &amp; Universe Refi'!$L:$N, 3, 0)</f>
        <v>295.551514</v>
      </c>
      <c r="D627" s="111" t="e">
        <f>VLOOKUP(B627, 'Sonata Net IO &amp; CMO MV % of NAV'!$A:$B, 2, 0)</f>
        <v>#N/A</v>
      </c>
    </row>
    <row r="628" spans="2:4" x14ac:dyDescent="0.25">
      <c r="B628" s="106">
        <f>IF('Cello Net IO &amp; CMO MV % of NAV '!A541=0, "NA", 'Cello Net IO &amp; CMO MV % of NAV '!A541)</f>
        <v>41498</v>
      </c>
      <c r="C628" s="102">
        <f>VLOOKUP(B628, 'IOS OAS &amp; Universe Refi'!$L:$N, 3, 0)</f>
        <v>282.70190400000001</v>
      </c>
      <c r="D628" s="111" t="e">
        <f>VLOOKUP(B628, 'Sonata Net IO &amp; CMO MV % of NAV'!$A:$B, 2, 0)</f>
        <v>#N/A</v>
      </c>
    </row>
    <row r="629" spans="2:4" x14ac:dyDescent="0.25">
      <c r="B629" s="106">
        <f>IF('Cello Net IO &amp; CMO MV % of NAV '!A542=0, "NA", 'Cello Net IO &amp; CMO MV % of NAV '!A542)</f>
        <v>41499</v>
      </c>
      <c r="C629" s="102">
        <f>VLOOKUP(B629, 'IOS OAS &amp; Universe Refi'!$L:$N, 3, 0)</f>
        <v>260.91198700000001</v>
      </c>
      <c r="D629" s="111" t="e">
        <f>VLOOKUP(B629, 'Sonata Net IO &amp; CMO MV % of NAV'!$A:$B, 2, 0)</f>
        <v>#N/A</v>
      </c>
    </row>
    <row r="630" spans="2:4" x14ac:dyDescent="0.25">
      <c r="B630" s="106">
        <f>IF('Cello Net IO &amp; CMO MV % of NAV '!A543=0, "NA", 'Cello Net IO &amp; CMO MV % of NAV '!A543)</f>
        <v>41500</v>
      </c>
      <c r="C630" s="102">
        <f>VLOOKUP(B630, 'IOS OAS &amp; Universe Refi'!$L:$N, 3, 0)</f>
        <v>257.93051100000002</v>
      </c>
      <c r="D630" s="111" t="e">
        <f>VLOOKUP(B630, 'Sonata Net IO &amp; CMO MV % of NAV'!$A:$B, 2, 0)</f>
        <v>#N/A</v>
      </c>
    </row>
    <row r="631" spans="2:4" x14ac:dyDescent="0.25">
      <c r="B631" s="106">
        <f>IF('Cello Net IO &amp; CMO MV % of NAV '!A544=0, "NA", 'Cello Net IO &amp; CMO MV % of NAV '!A544)</f>
        <v>41501</v>
      </c>
      <c r="C631" s="102">
        <f>VLOOKUP(B631, 'IOS OAS &amp; Universe Refi'!$L:$N, 3, 0)</f>
        <v>252.93469200000001</v>
      </c>
      <c r="D631" s="111" t="e">
        <f>VLOOKUP(B631, 'Sonata Net IO &amp; CMO MV % of NAV'!$A:$B, 2, 0)</f>
        <v>#N/A</v>
      </c>
    </row>
    <row r="632" spans="2:4" x14ac:dyDescent="0.25">
      <c r="B632" s="106">
        <f>IF('Cello Net IO &amp; CMO MV % of NAV '!A545=0, "NA", 'Cello Net IO &amp; CMO MV % of NAV '!A545)</f>
        <v>41502</v>
      </c>
      <c r="C632" s="102">
        <f>VLOOKUP(B632, 'IOS OAS &amp; Universe Refi'!$L:$N, 3, 0)</f>
        <v>254.877396</v>
      </c>
      <c r="D632" s="111" t="e">
        <f>VLOOKUP(B632, 'Sonata Net IO &amp; CMO MV % of NAV'!$A:$B, 2, 0)</f>
        <v>#N/A</v>
      </c>
    </row>
    <row r="633" spans="2:4" x14ac:dyDescent="0.25">
      <c r="B633" s="106">
        <f>IF('Cello Net IO &amp; CMO MV % of NAV '!A546=0, "NA", 'Cello Net IO &amp; CMO MV % of NAV '!A546)</f>
        <v>41505</v>
      </c>
      <c r="C633" s="102">
        <f>VLOOKUP(B633, 'IOS OAS &amp; Universe Refi'!$L:$N, 3, 0)</f>
        <v>262.54431199999999</v>
      </c>
      <c r="D633" s="111" t="e">
        <f>VLOOKUP(B633, 'Sonata Net IO &amp; CMO MV % of NAV'!$A:$B, 2, 0)</f>
        <v>#N/A</v>
      </c>
    </row>
    <row r="634" spans="2:4" x14ac:dyDescent="0.25">
      <c r="B634" s="106">
        <f>IF('Cello Net IO &amp; CMO MV % of NAV '!A547=0, "NA", 'Cello Net IO &amp; CMO MV % of NAV '!A547)</f>
        <v>41506</v>
      </c>
      <c r="C634" s="102">
        <f>VLOOKUP(B634, 'IOS OAS &amp; Universe Refi'!$L:$N, 3, 0)</f>
        <v>263.61129799999998</v>
      </c>
      <c r="D634" s="111" t="e">
        <f>VLOOKUP(B634, 'Sonata Net IO &amp; CMO MV % of NAV'!$A:$B, 2, 0)</f>
        <v>#N/A</v>
      </c>
    </row>
    <row r="635" spans="2:4" x14ac:dyDescent="0.25">
      <c r="B635" s="106">
        <f>IF('Cello Net IO &amp; CMO MV % of NAV '!A548=0, "NA", 'Cello Net IO &amp; CMO MV % of NAV '!A548)</f>
        <v>41507</v>
      </c>
      <c r="C635" s="102">
        <f>VLOOKUP(B635, 'IOS OAS &amp; Universe Refi'!$L:$N, 3, 0)</f>
        <v>261.68121300000001</v>
      </c>
      <c r="D635" s="111" t="e">
        <f>VLOOKUP(B635, 'Sonata Net IO &amp; CMO MV % of NAV'!$A:$B, 2, 0)</f>
        <v>#N/A</v>
      </c>
    </row>
    <row r="636" spans="2:4" x14ac:dyDescent="0.25">
      <c r="B636" s="106">
        <f>IF('Cello Net IO &amp; CMO MV % of NAV '!A549=0, "NA", 'Cello Net IO &amp; CMO MV % of NAV '!A549)</f>
        <v>41508</v>
      </c>
      <c r="C636" s="102">
        <f>VLOOKUP(B636, 'IOS OAS &amp; Universe Refi'!$L:$N, 3, 0)</f>
        <v>261.37619000000001</v>
      </c>
      <c r="D636" s="111" t="e">
        <f>VLOOKUP(B636, 'Sonata Net IO &amp; CMO MV % of NAV'!$A:$B, 2, 0)</f>
        <v>#N/A</v>
      </c>
    </row>
    <row r="637" spans="2:4" x14ac:dyDescent="0.25">
      <c r="B637" s="106">
        <f>IF('Cello Net IO &amp; CMO MV % of NAV '!A550=0, "NA", 'Cello Net IO &amp; CMO MV % of NAV '!A550)</f>
        <v>41509</v>
      </c>
      <c r="C637" s="102">
        <f>VLOOKUP(B637, 'IOS OAS &amp; Universe Refi'!$L:$N, 3, 0)</f>
        <v>254.104004</v>
      </c>
      <c r="D637" s="111" t="e">
        <f>VLOOKUP(B637, 'Sonata Net IO &amp; CMO MV % of NAV'!$A:$B, 2, 0)</f>
        <v>#N/A</v>
      </c>
    </row>
    <row r="638" spans="2:4" x14ac:dyDescent="0.25">
      <c r="B638" s="106">
        <f>IF('Cello Net IO &amp; CMO MV % of NAV '!A551=0, "NA", 'Cello Net IO &amp; CMO MV % of NAV '!A551)</f>
        <v>41512</v>
      </c>
      <c r="C638" s="102">
        <f>VLOOKUP(B638, 'IOS OAS &amp; Universe Refi'!$L:$N, 3, 0)</f>
        <v>244.16879299999999</v>
      </c>
      <c r="D638" s="111" t="e">
        <f>VLOOKUP(B638, 'Sonata Net IO &amp; CMO MV % of NAV'!$A:$B, 2, 0)</f>
        <v>#N/A</v>
      </c>
    </row>
    <row r="639" spans="2:4" x14ac:dyDescent="0.25">
      <c r="B639" s="106">
        <f>IF('Cello Net IO &amp; CMO MV % of NAV '!A552=0, "NA", 'Cello Net IO &amp; CMO MV % of NAV '!A552)</f>
        <v>41513</v>
      </c>
      <c r="C639" s="102">
        <f>VLOOKUP(B639, 'IOS OAS &amp; Universe Refi'!$L:$N, 3, 0)</f>
        <v>248.18440200000001</v>
      </c>
      <c r="D639" s="111" t="e">
        <f>VLOOKUP(B639, 'Sonata Net IO &amp; CMO MV % of NAV'!$A:$B, 2, 0)</f>
        <v>#N/A</v>
      </c>
    </row>
    <row r="640" spans="2:4" x14ac:dyDescent="0.25">
      <c r="B640" s="106">
        <f>IF('Cello Net IO &amp; CMO MV % of NAV '!A553=0, "NA", 'Cello Net IO &amp; CMO MV % of NAV '!A553)</f>
        <v>41514</v>
      </c>
      <c r="C640" s="102">
        <f>VLOOKUP(B640, 'IOS OAS &amp; Universe Refi'!$L:$N, 3, 0)</f>
        <v>248.15089399999999</v>
      </c>
      <c r="D640" s="111" t="e">
        <f>VLOOKUP(B640, 'Sonata Net IO &amp; CMO MV % of NAV'!$A:$B, 2, 0)</f>
        <v>#N/A</v>
      </c>
    </row>
    <row r="641" spans="2:4" x14ac:dyDescent="0.25">
      <c r="B641" s="106">
        <f>IF('Cello Net IO &amp; CMO MV % of NAV '!A554=0, "NA", 'Cello Net IO &amp; CMO MV % of NAV '!A554)</f>
        <v>41515</v>
      </c>
      <c r="C641" s="102">
        <f>VLOOKUP(B641, 'IOS OAS &amp; Universe Refi'!$L:$N, 3, 0)</f>
        <v>243.17559800000001</v>
      </c>
      <c r="D641" s="111" t="e">
        <f>VLOOKUP(B641, 'Sonata Net IO &amp; CMO MV % of NAV'!$A:$B, 2, 0)</f>
        <v>#N/A</v>
      </c>
    </row>
    <row r="642" spans="2:4" x14ac:dyDescent="0.25">
      <c r="B642" s="106">
        <f>IF('Cello Net IO &amp; CMO MV % of NAV '!A555=0, "NA", 'Cello Net IO &amp; CMO MV % of NAV '!A555)</f>
        <v>41516</v>
      </c>
      <c r="C642" s="102">
        <f>VLOOKUP(B642, 'IOS OAS &amp; Universe Refi'!$L:$N, 3, 0)</f>
        <v>238.61779799999999</v>
      </c>
      <c r="D642" s="111" t="e">
        <f>VLOOKUP(B642, 'Sonata Net IO &amp; CMO MV % of NAV'!$A:$B, 2, 0)</f>
        <v>#N/A</v>
      </c>
    </row>
    <row r="643" spans="2:4" x14ac:dyDescent="0.25">
      <c r="B643" s="106">
        <f>IF('Cello Net IO &amp; CMO MV % of NAV '!A556=0, "NA", 'Cello Net IO &amp; CMO MV % of NAV '!A556)</f>
        <v>41520</v>
      </c>
      <c r="C643" s="102">
        <f>VLOOKUP(B643, 'IOS OAS &amp; Universe Refi'!$L:$N, 3, 0)</f>
        <v>229.66279599999999</v>
      </c>
      <c r="D643" s="111" t="e">
        <f>VLOOKUP(B643, 'Sonata Net IO &amp; CMO MV % of NAV'!$A:$B, 2, 0)</f>
        <v>#N/A</v>
      </c>
    </row>
    <row r="644" spans="2:4" x14ac:dyDescent="0.25">
      <c r="B644" s="106">
        <f>IF('Cello Net IO &amp; CMO MV % of NAV '!A557=0, "NA", 'Cello Net IO &amp; CMO MV % of NAV '!A557)</f>
        <v>41521</v>
      </c>
      <c r="C644" s="102">
        <f>VLOOKUP(B644, 'IOS OAS &amp; Universe Refi'!$L:$N, 3, 0)</f>
        <v>210.88679500000001</v>
      </c>
      <c r="D644" s="111" t="e">
        <f>VLOOKUP(B644, 'Sonata Net IO &amp; CMO MV % of NAV'!$A:$B, 2, 0)</f>
        <v>#N/A</v>
      </c>
    </row>
    <row r="645" spans="2:4" x14ac:dyDescent="0.25">
      <c r="B645" s="106">
        <f>IF('Cello Net IO &amp; CMO MV % of NAV '!A558=0, "NA", 'Cello Net IO &amp; CMO MV % of NAV '!A558)</f>
        <v>41522</v>
      </c>
      <c r="C645" s="102">
        <f>VLOOKUP(B645, 'IOS OAS &amp; Universe Refi'!$L:$N, 3, 0)</f>
        <v>187.82550000000001</v>
      </c>
      <c r="D645" s="111" t="e">
        <f>VLOOKUP(B645, 'Sonata Net IO &amp; CMO MV % of NAV'!$A:$B, 2, 0)</f>
        <v>#N/A</v>
      </c>
    </row>
    <row r="646" spans="2:4" x14ac:dyDescent="0.25">
      <c r="B646" s="106">
        <f>IF('Cello Net IO &amp; CMO MV % of NAV '!A559=0, "NA", 'Cello Net IO &amp; CMO MV % of NAV '!A559)</f>
        <v>41523</v>
      </c>
      <c r="C646" s="102">
        <f>VLOOKUP(B646, 'IOS OAS &amp; Universe Refi'!$L:$N, 3, 0)</f>
        <v>194.48039199999999</v>
      </c>
      <c r="D646" s="111" t="e">
        <f>VLOOKUP(B646, 'Sonata Net IO &amp; CMO MV % of NAV'!$A:$B, 2, 0)</f>
        <v>#N/A</v>
      </c>
    </row>
    <row r="647" spans="2:4" x14ac:dyDescent="0.25">
      <c r="B647" s="106">
        <f>IF('Cello Net IO &amp; CMO MV % of NAV '!A560=0, "NA", 'Cello Net IO &amp; CMO MV % of NAV '!A560)</f>
        <v>41526</v>
      </c>
      <c r="C647" s="102">
        <f>VLOOKUP(B647, 'IOS OAS &amp; Universe Refi'!$L:$N, 3, 0)</f>
        <v>185.213303</v>
      </c>
      <c r="D647" s="111" t="e">
        <f>VLOOKUP(B647, 'Sonata Net IO &amp; CMO MV % of NAV'!$A:$B, 2, 0)</f>
        <v>#N/A</v>
      </c>
    </row>
    <row r="648" spans="2:4" x14ac:dyDescent="0.25">
      <c r="B648" s="106">
        <f>IF('Cello Net IO &amp; CMO MV % of NAV '!A561=0, "NA", 'Cello Net IO &amp; CMO MV % of NAV '!A561)</f>
        <v>41527</v>
      </c>
      <c r="C648" s="102">
        <f>VLOOKUP(B648, 'IOS OAS &amp; Universe Refi'!$L:$N, 3, 0)</f>
        <v>171.19070400000001</v>
      </c>
      <c r="D648" s="111" t="e">
        <f>VLOOKUP(B648, 'Sonata Net IO &amp; CMO MV % of NAV'!$A:$B, 2, 0)</f>
        <v>#N/A</v>
      </c>
    </row>
    <row r="649" spans="2:4" x14ac:dyDescent="0.25">
      <c r="B649" s="106">
        <f>IF('Cello Net IO &amp; CMO MV % of NAV '!A562=0, "NA", 'Cello Net IO &amp; CMO MV % of NAV '!A562)</f>
        <v>41528</v>
      </c>
      <c r="C649" s="102">
        <f>VLOOKUP(B649, 'IOS OAS &amp; Universe Refi'!$L:$N, 3, 0)</f>
        <v>182.796997</v>
      </c>
      <c r="D649" s="111" t="e">
        <f>VLOOKUP(B649, 'Sonata Net IO &amp; CMO MV % of NAV'!$A:$B, 2, 0)</f>
        <v>#N/A</v>
      </c>
    </row>
    <row r="650" spans="2:4" x14ac:dyDescent="0.25">
      <c r="B650" s="106">
        <f>IF('Cello Net IO &amp; CMO MV % of NAV '!A563=0, "NA", 'Cello Net IO &amp; CMO MV % of NAV '!A563)</f>
        <v>41529</v>
      </c>
      <c r="C650" s="102">
        <f>VLOOKUP(B650, 'IOS OAS &amp; Universe Refi'!$L:$N, 3, 0)</f>
        <v>189.65159600000001</v>
      </c>
      <c r="D650" s="111" t="e">
        <f>VLOOKUP(B650, 'Sonata Net IO &amp; CMO MV % of NAV'!$A:$B, 2, 0)</f>
        <v>#N/A</v>
      </c>
    </row>
    <row r="651" spans="2:4" x14ac:dyDescent="0.25">
      <c r="B651" s="106">
        <f>IF('Cello Net IO &amp; CMO MV % of NAV '!A564=0, "NA", 'Cello Net IO &amp; CMO MV % of NAV '!A564)</f>
        <v>41530</v>
      </c>
      <c r="C651" s="102">
        <f>VLOOKUP(B651, 'IOS OAS &amp; Universe Refi'!$L:$N, 3, 0)</f>
        <v>185.598206</v>
      </c>
      <c r="D651" s="111" t="e">
        <f>VLOOKUP(B651, 'Sonata Net IO &amp; CMO MV % of NAV'!$A:$B, 2, 0)</f>
        <v>#N/A</v>
      </c>
    </row>
    <row r="652" spans="2:4" x14ac:dyDescent="0.25">
      <c r="B652" s="106">
        <f>IF('Cello Net IO &amp; CMO MV % of NAV '!A565=0, "NA", 'Cello Net IO &amp; CMO MV % of NAV '!A565)</f>
        <v>41533</v>
      </c>
      <c r="C652" s="102">
        <f>VLOOKUP(B652, 'IOS OAS &amp; Universe Refi'!$L:$N, 3, 0)</f>
        <v>197.18730199999999</v>
      </c>
      <c r="D652" s="111" t="e">
        <f>VLOOKUP(B652, 'Sonata Net IO &amp; CMO MV % of NAV'!$A:$B, 2, 0)</f>
        <v>#N/A</v>
      </c>
    </row>
    <row r="653" spans="2:4" x14ac:dyDescent="0.25">
      <c r="B653" s="106">
        <f>IF('Cello Net IO &amp; CMO MV % of NAV '!A566=0, "NA", 'Cello Net IO &amp; CMO MV % of NAV '!A566)</f>
        <v>41534</v>
      </c>
      <c r="C653" s="102">
        <f>VLOOKUP(B653, 'IOS OAS &amp; Universe Refi'!$L:$N, 3, 0)</f>
        <v>213.77229299999999</v>
      </c>
      <c r="D653" s="111" t="e">
        <f>VLOOKUP(B653, 'Sonata Net IO &amp; CMO MV % of NAV'!$A:$B, 2, 0)</f>
        <v>#N/A</v>
      </c>
    </row>
    <row r="654" spans="2:4" x14ac:dyDescent="0.25">
      <c r="B654" s="106">
        <f>IF('Cello Net IO &amp; CMO MV % of NAV '!A567=0, "NA", 'Cello Net IO &amp; CMO MV % of NAV '!A567)</f>
        <v>41535</v>
      </c>
      <c r="C654" s="102">
        <f>VLOOKUP(B654, 'IOS OAS &amp; Universe Refi'!$L:$N, 3, 0)</f>
        <v>246.06359900000001</v>
      </c>
      <c r="D654" s="111" t="e">
        <f>VLOOKUP(B654, 'Sonata Net IO &amp; CMO MV % of NAV'!$A:$B, 2, 0)</f>
        <v>#N/A</v>
      </c>
    </row>
    <row r="655" spans="2:4" x14ac:dyDescent="0.25">
      <c r="B655" s="106">
        <f>IF('Cello Net IO &amp; CMO MV % of NAV '!A568=0, "NA", 'Cello Net IO &amp; CMO MV % of NAV '!A568)</f>
        <v>41536</v>
      </c>
      <c r="C655" s="102">
        <f>VLOOKUP(B655, 'IOS OAS &amp; Universe Refi'!$L:$N, 3, 0)</f>
        <v>268.52539100000001</v>
      </c>
      <c r="D655" s="111" t="e">
        <f>VLOOKUP(B655, 'Sonata Net IO &amp; CMO MV % of NAV'!$A:$B, 2, 0)</f>
        <v>#N/A</v>
      </c>
    </row>
    <row r="656" spans="2:4" x14ac:dyDescent="0.25">
      <c r="B656" s="106">
        <f>IF('Cello Net IO &amp; CMO MV % of NAV '!A569=0, "NA", 'Cello Net IO &amp; CMO MV % of NAV '!A569)</f>
        <v>41537</v>
      </c>
      <c r="C656" s="102">
        <f>VLOOKUP(B656, 'IOS OAS &amp; Universe Refi'!$L:$N, 3, 0)</f>
        <v>248.65289300000001</v>
      </c>
      <c r="D656" s="111" t="e">
        <f>VLOOKUP(B656, 'Sonata Net IO &amp; CMO MV % of NAV'!$A:$B, 2, 0)</f>
        <v>#N/A</v>
      </c>
    </row>
    <row r="657" spans="2:4" x14ac:dyDescent="0.25">
      <c r="B657" s="106">
        <f>IF('Cello Net IO &amp; CMO MV % of NAV '!A570=0, "NA", 'Cello Net IO &amp; CMO MV % of NAV '!A570)</f>
        <v>41540</v>
      </c>
      <c r="C657" s="102">
        <f>VLOOKUP(B657, 'IOS OAS &amp; Universe Refi'!$L:$N, 3, 0)</f>
        <v>253.808807</v>
      </c>
      <c r="D657" s="111" t="e">
        <f>VLOOKUP(B657, 'Sonata Net IO &amp; CMO MV % of NAV'!$A:$B, 2, 0)</f>
        <v>#N/A</v>
      </c>
    </row>
    <row r="658" spans="2:4" x14ac:dyDescent="0.25">
      <c r="B658" s="106">
        <f>IF('Cello Net IO &amp; CMO MV % of NAV '!A571=0, "NA", 'Cello Net IO &amp; CMO MV % of NAV '!A571)</f>
        <v>41541</v>
      </c>
      <c r="C658" s="102">
        <f>VLOOKUP(B658, 'IOS OAS &amp; Universe Refi'!$L:$N, 3, 0)</f>
        <v>250.200897</v>
      </c>
      <c r="D658" s="111" t="e">
        <f>VLOOKUP(B658, 'Sonata Net IO &amp; CMO MV % of NAV'!$A:$B, 2, 0)</f>
        <v>#N/A</v>
      </c>
    </row>
    <row r="659" spans="2:4" x14ac:dyDescent="0.25">
      <c r="B659" s="106">
        <f>IF('Cello Net IO &amp; CMO MV % of NAV '!A572=0, "NA", 'Cello Net IO &amp; CMO MV % of NAV '!A572)</f>
        <v>41542</v>
      </c>
      <c r="C659" s="102">
        <f>VLOOKUP(B659, 'IOS OAS &amp; Universe Refi'!$L:$N, 3, 0)</f>
        <v>252.321899</v>
      </c>
      <c r="D659" s="111" t="e">
        <f>VLOOKUP(B659, 'Sonata Net IO &amp; CMO MV % of NAV'!$A:$B, 2, 0)</f>
        <v>#N/A</v>
      </c>
    </row>
    <row r="660" spans="2:4" x14ac:dyDescent="0.25">
      <c r="B660" s="106">
        <f>IF('Cello Net IO &amp; CMO MV % of NAV '!A573=0, "NA", 'Cello Net IO &amp; CMO MV % of NAV '!A573)</f>
        <v>41543</v>
      </c>
      <c r="C660" s="102">
        <f>VLOOKUP(B660, 'IOS OAS &amp; Universe Refi'!$L:$N, 3, 0)</f>
        <v>231.33169599999999</v>
      </c>
      <c r="D660" s="111" t="e">
        <f>VLOOKUP(B660, 'Sonata Net IO &amp; CMO MV % of NAV'!$A:$B, 2, 0)</f>
        <v>#N/A</v>
      </c>
    </row>
    <row r="661" spans="2:4" x14ac:dyDescent="0.25">
      <c r="B661" s="106">
        <f>IF('Cello Net IO &amp; CMO MV % of NAV '!A574=0, "NA", 'Cello Net IO &amp; CMO MV % of NAV '!A574)</f>
        <v>41544</v>
      </c>
      <c r="C661" s="102">
        <f>VLOOKUP(B661, 'IOS OAS &amp; Universe Refi'!$L:$N, 3, 0)</f>
        <v>224.99020400000001</v>
      </c>
      <c r="D661" s="111" t="e">
        <f>VLOOKUP(B661, 'Sonata Net IO &amp; CMO MV % of NAV'!$A:$B, 2, 0)</f>
        <v>#N/A</v>
      </c>
    </row>
    <row r="662" spans="2:4" x14ac:dyDescent="0.25">
      <c r="B662" s="106">
        <f>IF('Cello Net IO &amp; CMO MV % of NAV '!A575=0, "NA", 'Cello Net IO &amp; CMO MV % of NAV '!A575)</f>
        <v>41547</v>
      </c>
      <c r="C662" s="102">
        <f>VLOOKUP(B662, 'IOS OAS &amp; Universe Refi'!$L:$N, 3, 0)</f>
        <v>225.22689800000001</v>
      </c>
      <c r="D662" s="111" t="e">
        <f>VLOOKUP(B662, 'Sonata Net IO &amp; CMO MV % of NAV'!$A:$B, 2, 0)</f>
        <v>#N/A</v>
      </c>
    </row>
    <row r="663" spans="2:4" x14ac:dyDescent="0.25">
      <c r="B663" s="106">
        <f>IF('Cello Net IO &amp; CMO MV % of NAV '!A576=0, "NA", 'Cello Net IO &amp; CMO MV % of NAV '!A576)</f>
        <v>41548</v>
      </c>
      <c r="C663" s="102">
        <f>VLOOKUP(B663, 'IOS OAS &amp; Universe Refi'!$L:$N, 3, 0)</f>
        <v>205.3759</v>
      </c>
      <c r="D663" s="111" t="e">
        <f>VLOOKUP(B663, 'Sonata Net IO &amp; CMO MV % of NAV'!$A:$B, 2, 0)</f>
        <v>#N/A</v>
      </c>
    </row>
    <row r="664" spans="2:4" x14ac:dyDescent="0.25">
      <c r="B664" s="106">
        <f>IF('Cello Net IO &amp; CMO MV % of NAV '!A577=0, "NA", 'Cello Net IO &amp; CMO MV % of NAV '!A577)</f>
        <v>41549</v>
      </c>
      <c r="C664" s="102">
        <f>VLOOKUP(B664, 'IOS OAS &amp; Universe Refi'!$L:$N, 3, 0)</f>
        <v>210.13580300000001</v>
      </c>
      <c r="D664" s="111" t="e">
        <f>VLOOKUP(B664, 'Sonata Net IO &amp; CMO MV % of NAV'!$A:$B, 2, 0)</f>
        <v>#N/A</v>
      </c>
    </row>
    <row r="665" spans="2:4" x14ac:dyDescent="0.25">
      <c r="B665" s="106">
        <f>IF('Cello Net IO &amp; CMO MV % of NAV '!A578=0, "NA", 'Cello Net IO &amp; CMO MV % of NAV '!A578)</f>
        <v>41550</v>
      </c>
      <c r="C665" s="102">
        <f>VLOOKUP(B665, 'IOS OAS &amp; Universe Refi'!$L:$N, 3, 0)</f>
        <v>213.38600199999999</v>
      </c>
      <c r="D665" s="111" t="e">
        <f>VLOOKUP(B665, 'Sonata Net IO &amp; CMO MV % of NAV'!$A:$B, 2, 0)</f>
        <v>#N/A</v>
      </c>
    </row>
    <row r="666" spans="2:4" x14ac:dyDescent="0.25">
      <c r="B666" s="106">
        <f>IF('Cello Net IO &amp; CMO MV % of NAV '!A579=0, "NA", 'Cello Net IO &amp; CMO MV % of NAV '!A579)</f>
        <v>41551</v>
      </c>
      <c r="C666" s="102">
        <f>VLOOKUP(B666, 'IOS OAS &amp; Universe Refi'!$L:$N, 3, 0)</f>
        <v>189.892807</v>
      </c>
      <c r="D666" s="111" t="e">
        <f>VLOOKUP(B666, 'Sonata Net IO &amp; CMO MV % of NAV'!$A:$B, 2, 0)</f>
        <v>#N/A</v>
      </c>
    </row>
    <row r="667" spans="2:4" x14ac:dyDescent="0.25">
      <c r="B667" s="106">
        <f>IF('Cello Net IO &amp; CMO MV % of NAV '!A580=0, "NA", 'Cello Net IO &amp; CMO MV % of NAV '!A580)</f>
        <v>41554</v>
      </c>
      <c r="C667" s="102">
        <f>VLOOKUP(B667, 'IOS OAS &amp; Universe Refi'!$L:$N, 3, 0)</f>
        <v>162.734207</v>
      </c>
      <c r="D667" s="111" t="e">
        <f>VLOOKUP(B667, 'Sonata Net IO &amp; CMO MV % of NAV'!$A:$B, 2, 0)</f>
        <v>#N/A</v>
      </c>
    </row>
    <row r="668" spans="2:4" x14ac:dyDescent="0.25">
      <c r="B668" s="106">
        <f>IF('Cello Net IO &amp; CMO MV % of NAV '!A581=0, "NA", 'Cello Net IO &amp; CMO MV % of NAV '!A581)</f>
        <v>41555</v>
      </c>
      <c r="C668" s="102">
        <f>VLOOKUP(B668, 'IOS OAS &amp; Universe Refi'!$L:$N, 3, 0)</f>
        <v>152.837006</v>
      </c>
      <c r="D668" s="111" t="e">
        <f>VLOOKUP(B668, 'Sonata Net IO &amp; CMO MV % of NAV'!$A:$B, 2, 0)</f>
        <v>#N/A</v>
      </c>
    </row>
    <row r="669" spans="2:4" x14ac:dyDescent="0.25">
      <c r="B669" s="106">
        <f>IF('Cello Net IO &amp; CMO MV % of NAV '!A582=0, "NA", 'Cello Net IO &amp; CMO MV % of NAV '!A582)</f>
        <v>41556</v>
      </c>
      <c r="C669" s="102">
        <f>VLOOKUP(B669, 'IOS OAS &amp; Universe Refi'!$L:$N, 3, 0)</f>
        <v>164.409302</v>
      </c>
      <c r="D669" s="111" t="e">
        <f>VLOOKUP(B669, 'Sonata Net IO &amp; CMO MV % of NAV'!$A:$B, 2, 0)</f>
        <v>#N/A</v>
      </c>
    </row>
    <row r="670" spans="2:4" x14ac:dyDescent="0.25">
      <c r="B670" s="106">
        <f>IF('Cello Net IO &amp; CMO MV % of NAV '!A583=0, "NA", 'Cello Net IO &amp; CMO MV % of NAV '!A583)</f>
        <v>41557</v>
      </c>
      <c r="C670" s="102">
        <f>VLOOKUP(B670, 'IOS OAS &amp; Universe Refi'!$L:$N, 3, 0)</f>
        <v>164.84120200000001</v>
      </c>
      <c r="D670" s="111" t="e">
        <f>VLOOKUP(B670, 'Sonata Net IO &amp; CMO MV % of NAV'!$A:$B, 2, 0)</f>
        <v>#N/A</v>
      </c>
    </row>
    <row r="671" spans="2:4" x14ac:dyDescent="0.25">
      <c r="B671" s="106">
        <f>IF('Cello Net IO &amp; CMO MV % of NAV '!A584=0, "NA", 'Cello Net IO &amp; CMO MV % of NAV '!A584)</f>
        <v>41558</v>
      </c>
      <c r="C671" s="102">
        <f>VLOOKUP(B671, 'IOS OAS &amp; Universe Refi'!$L:$N, 3, 0)</f>
        <v>169.58050499999999</v>
      </c>
      <c r="D671" s="111" t="e">
        <f>VLOOKUP(B671, 'Sonata Net IO &amp; CMO MV % of NAV'!$A:$B, 2, 0)</f>
        <v>#N/A</v>
      </c>
    </row>
    <row r="672" spans="2:4" x14ac:dyDescent="0.25">
      <c r="B672" s="106">
        <f>IF('Cello Net IO &amp; CMO MV % of NAV '!A585=0, "NA", 'Cello Net IO &amp; CMO MV % of NAV '!A585)</f>
        <v>41562</v>
      </c>
      <c r="C672" s="102">
        <f>VLOOKUP(B672, 'IOS OAS &amp; Universe Refi'!$L:$N, 3, 0)</f>
        <v>181.22479200000001</v>
      </c>
      <c r="D672" s="111" t="e">
        <f>VLOOKUP(B672, 'Sonata Net IO &amp; CMO MV % of NAV'!$A:$B, 2, 0)</f>
        <v>#N/A</v>
      </c>
    </row>
    <row r="673" spans="2:4" x14ac:dyDescent="0.25">
      <c r="B673" s="106">
        <f>IF('Cello Net IO &amp; CMO MV % of NAV '!A586=0, "NA", 'Cello Net IO &amp; CMO MV % of NAV '!A586)</f>
        <v>41563</v>
      </c>
      <c r="C673" s="102">
        <f>VLOOKUP(B673, 'IOS OAS &amp; Universe Refi'!$L:$N, 3, 0)</f>
        <v>184.85380599999999</v>
      </c>
      <c r="D673" s="111" t="e">
        <f>VLOOKUP(B673, 'Sonata Net IO &amp; CMO MV % of NAV'!$A:$B, 2, 0)</f>
        <v>#N/A</v>
      </c>
    </row>
    <row r="674" spans="2:4" x14ac:dyDescent="0.25">
      <c r="B674" s="106">
        <f>IF('Cello Net IO &amp; CMO MV % of NAV '!A587=0, "NA", 'Cello Net IO &amp; CMO MV % of NAV '!A587)</f>
        <v>41564</v>
      </c>
      <c r="C674" s="102">
        <f>VLOOKUP(B674, 'IOS OAS &amp; Universe Refi'!$L:$N, 3, 0)</f>
        <v>192.06230199999999</v>
      </c>
      <c r="D674" s="111" t="e">
        <f>VLOOKUP(B674, 'Sonata Net IO &amp; CMO MV % of NAV'!$A:$B, 2, 0)</f>
        <v>#N/A</v>
      </c>
    </row>
    <row r="675" spans="2:4" x14ac:dyDescent="0.25">
      <c r="B675" s="106">
        <f>IF('Cello Net IO &amp; CMO MV % of NAV '!A588=0, "NA", 'Cello Net IO &amp; CMO MV % of NAV '!A588)</f>
        <v>41565</v>
      </c>
      <c r="C675" s="102">
        <f>VLOOKUP(B675, 'IOS OAS &amp; Universe Refi'!$L:$N, 3, 0)</f>
        <v>203.08999600000001</v>
      </c>
      <c r="D675" s="111" t="e">
        <f>VLOOKUP(B675, 'Sonata Net IO &amp; CMO MV % of NAV'!$A:$B, 2, 0)</f>
        <v>#N/A</v>
      </c>
    </row>
    <row r="676" spans="2:4" x14ac:dyDescent="0.25">
      <c r="B676" s="106">
        <f>IF('Cello Net IO &amp; CMO MV % of NAV '!A589=0, "NA", 'Cello Net IO &amp; CMO MV % of NAV '!A589)</f>
        <v>41568</v>
      </c>
      <c r="C676" s="102">
        <f>VLOOKUP(B676, 'IOS OAS &amp; Universe Refi'!$L:$N, 3, 0)</f>
        <v>200.185303</v>
      </c>
      <c r="D676" s="111" t="e">
        <f>VLOOKUP(B676, 'Sonata Net IO &amp; CMO MV % of NAV'!$A:$B, 2, 0)</f>
        <v>#N/A</v>
      </c>
    </row>
    <row r="677" spans="2:4" x14ac:dyDescent="0.25">
      <c r="B677" s="106">
        <f>IF('Cello Net IO &amp; CMO MV % of NAV '!A590=0, "NA", 'Cello Net IO &amp; CMO MV % of NAV '!A590)</f>
        <v>41569</v>
      </c>
      <c r="C677" s="102">
        <f>VLOOKUP(B677, 'IOS OAS &amp; Universe Refi'!$L:$N, 3, 0)</f>
        <v>218.078003</v>
      </c>
      <c r="D677" s="111" t="e">
        <f>VLOOKUP(B677, 'Sonata Net IO &amp; CMO MV % of NAV'!$A:$B, 2, 0)</f>
        <v>#N/A</v>
      </c>
    </row>
    <row r="678" spans="2:4" x14ac:dyDescent="0.25">
      <c r="B678" s="106">
        <f>IF('Cello Net IO &amp; CMO MV % of NAV '!A591=0, "NA", 'Cello Net IO &amp; CMO MV % of NAV '!A591)</f>
        <v>41570</v>
      </c>
      <c r="C678" s="102">
        <f>VLOOKUP(B678, 'IOS OAS &amp; Universe Refi'!$L:$N, 3, 0)</f>
        <v>222.41099500000001</v>
      </c>
      <c r="D678" s="111" t="e">
        <f>VLOOKUP(B678, 'Sonata Net IO &amp; CMO MV % of NAV'!$A:$B, 2, 0)</f>
        <v>#N/A</v>
      </c>
    </row>
    <row r="679" spans="2:4" x14ac:dyDescent="0.25">
      <c r="B679" s="106">
        <f>IF('Cello Net IO &amp; CMO MV % of NAV '!A592=0, "NA", 'Cello Net IO &amp; CMO MV % of NAV '!A592)</f>
        <v>41571</v>
      </c>
      <c r="C679" s="102">
        <f>VLOOKUP(B679, 'IOS OAS &amp; Universe Refi'!$L:$N, 3, 0)</f>
        <v>223.84419299999999</v>
      </c>
      <c r="D679" s="111" t="e">
        <f>VLOOKUP(B679, 'Sonata Net IO &amp; CMO MV % of NAV'!$A:$B, 2, 0)</f>
        <v>#N/A</v>
      </c>
    </row>
    <row r="680" spans="2:4" x14ac:dyDescent="0.25">
      <c r="B680" s="106">
        <f>IF('Cello Net IO &amp; CMO MV % of NAV '!A593=0, "NA", 'Cello Net IO &amp; CMO MV % of NAV '!A593)</f>
        <v>41572</v>
      </c>
      <c r="C680" s="102" t="e">
        <f>VLOOKUP(B680, 'IOS OAS &amp; Universe Refi'!$L:$N, 3, 0)</f>
        <v>#N/A</v>
      </c>
      <c r="D680" s="111" t="e">
        <f>VLOOKUP(B680, 'Sonata Net IO &amp; CMO MV % of NAV'!$A:$B, 2, 0)</f>
        <v>#N/A</v>
      </c>
    </row>
    <row r="681" spans="2:4" x14ac:dyDescent="0.25">
      <c r="B681" s="106">
        <f>IF('Cello Net IO &amp; CMO MV % of NAV '!A594=0, "NA", 'Cello Net IO &amp; CMO MV % of NAV '!A594)</f>
        <v>41575</v>
      </c>
      <c r="C681" s="102">
        <f>VLOOKUP(B681, 'IOS OAS &amp; Universe Refi'!$L:$N, 3, 0)</f>
        <v>249.04179400000001</v>
      </c>
      <c r="D681" s="111" t="e">
        <f>VLOOKUP(B681, 'Sonata Net IO &amp; CMO MV % of NAV'!$A:$B, 2, 0)</f>
        <v>#N/A</v>
      </c>
    </row>
    <row r="682" spans="2:4" x14ac:dyDescent="0.25">
      <c r="B682" s="106">
        <f>IF('Cello Net IO &amp; CMO MV % of NAV '!A595=0, "NA", 'Cello Net IO &amp; CMO MV % of NAV '!A595)</f>
        <v>41576</v>
      </c>
      <c r="C682" s="102">
        <f>VLOOKUP(B682, 'IOS OAS &amp; Universe Refi'!$L:$N, 3, 0)</f>
        <v>260.36120599999998</v>
      </c>
      <c r="D682" s="111" t="e">
        <f>VLOOKUP(B682, 'Sonata Net IO &amp; CMO MV % of NAV'!$A:$B, 2, 0)</f>
        <v>#N/A</v>
      </c>
    </row>
    <row r="683" spans="2:4" x14ac:dyDescent="0.25">
      <c r="B683" s="106">
        <f>IF('Cello Net IO &amp; CMO MV % of NAV '!A596=0, "NA", 'Cello Net IO &amp; CMO MV % of NAV '!A596)</f>
        <v>41577</v>
      </c>
      <c r="C683" s="102">
        <f>VLOOKUP(B683, 'IOS OAS &amp; Universe Refi'!$L:$N, 3, 0)</f>
        <v>261.27999899999998</v>
      </c>
      <c r="D683" s="111" t="e">
        <f>VLOOKUP(B683, 'Sonata Net IO &amp; CMO MV % of NAV'!$A:$B, 2, 0)</f>
        <v>#N/A</v>
      </c>
    </row>
    <row r="684" spans="2:4" x14ac:dyDescent="0.25">
      <c r="B684" s="106">
        <f>IF('Cello Net IO &amp; CMO MV % of NAV '!A597=0, "NA", 'Cello Net IO &amp; CMO MV % of NAV '!A597)</f>
        <v>41578</v>
      </c>
      <c r="C684" s="102">
        <f>VLOOKUP(B684, 'IOS OAS &amp; Universe Refi'!$L:$N, 3, 0)</f>
        <v>243.733093</v>
      </c>
      <c r="D684" s="111" t="e">
        <f>VLOOKUP(B684, 'Sonata Net IO &amp; CMO MV % of NAV'!$A:$B, 2, 0)</f>
        <v>#N/A</v>
      </c>
    </row>
    <row r="685" spans="2:4" x14ac:dyDescent="0.25">
      <c r="B685" s="106">
        <f>IF('Cello Net IO &amp; CMO MV % of NAV '!A598=0, "NA", 'Cello Net IO &amp; CMO MV % of NAV '!A598)</f>
        <v>41579</v>
      </c>
      <c r="C685" s="102">
        <f>VLOOKUP(B685, 'IOS OAS &amp; Universe Refi'!$L:$N, 3, 0)</f>
        <v>216.46710200000001</v>
      </c>
      <c r="D685" s="111" t="e">
        <f>VLOOKUP(B685, 'Sonata Net IO &amp; CMO MV % of NAV'!$A:$B, 2, 0)</f>
        <v>#N/A</v>
      </c>
    </row>
    <row r="686" spans="2:4" x14ac:dyDescent="0.25">
      <c r="B686" s="106">
        <f>IF('Cello Net IO &amp; CMO MV % of NAV '!A599=0, "NA", 'Cello Net IO &amp; CMO MV % of NAV '!A599)</f>
        <v>41582</v>
      </c>
      <c r="C686" s="102">
        <f>VLOOKUP(B686, 'IOS OAS &amp; Universe Refi'!$L:$N, 3, 0)</f>
        <v>214.29789700000001</v>
      </c>
      <c r="D686" s="111" t="e">
        <f>VLOOKUP(B686, 'Sonata Net IO &amp; CMO MV % of NAV'!$A:$B, 2, 0)</f>
        <v>#N/A</v>
      </c>
    </row>
    <row r="687" spans="2:4" x14ac:dyDescent="0.25">
      <c r="B687" s="106">
        <f>IF('Cello Net IO &amp; CMO MV % of NAV '!A600=0, "NA", 'Cello Net IO &amp; CMO MV % of NAV '!A600)</f>
        <v>41583</v>
      </c>
      <c r="C687" s="102">
        <f>VLOOKUP(B687, 'IOS OAS &amp; Universe Refi'!$L:$N, 3, 0)</f>
        <v>189.39619400000001</v>
      </c>
      <c r="D687" s="111" t="e">
        <f>VLOOKUP(B687, 'Sonata Net IO &amp; CMO MV % of NAV'!$A:$B, 2, 0)</f>
        <v>#N/A</v>
      </c>
    </row>
    <row r="688" spans="2:4" x14ac:dyDescent="0.25">
      <c r="B688" s="106">
        <f>IF('Cello Net IO &amp; CMO MV % of NAV '!A601=0, "NA", 'Cello Net IO &amp; CMO MV % of NAV '!A601)</f>
        <v>41584</v>
      </c>
      <c r="C688" s="102">
        <f>VLOOKUP(B688, 'IOS OAS &amp; Universe Refi'!$L:$N, 3, 0)</f>
        <v>183.379593</v>
      </c>
      <c r="D688" s="111" t="e">
        <f>VLOOKUP(B688, 'Sonata Net IO &amp; CMO MV % of NAV'!$A:$B, 2, 0)</f>
        <v>#N/A</v>
      </c>
    </row>
    <row r="689" spans="2:4" x14ac:dyDescent="0.25">
      <c r="B689" s="106">
        <f>IF('Cello Net IO &amp; CMO MV % of NAV '!A602=0, "NA", 'Cello Net IO &amp; CMO MV % of NAV '!A602)</f>
        <v>41585</v>
      </c>
      <c r="C689" s="102">
        <f>VLOOKUP(B689, 'IOS OAS &amp; Universe Refi'!$L:$N, 3, 0)</f>
        <v>166.33230599999999</v>
      </c>
      <c r="D689" s="111" t="e">
        <f>VLOOKUP(B689, 'Sonata Net IO &amp; CMO MV % of NAV'!$A:$B, 2, 0)</f>
        <v>#N/A</v>
      </c>
    </row>
    <row r="690" spans="2:4" x14ac:dyDescent="0.25">
      <c r="B690" s="106">
        <f>IF('Cello Net IO &amp; CMO MV % of NAV '!A603=0, "NA", 'Cello Net IO &amp; CMO MV % of NAV '!A603)</f>
        <v>41586</v>
      </c>
      <c r="C690" s="102">
        <f>VLOOKUP(B690, 'IOS OAS &amp; Universe Refi'!$L:$N, 3, 0)</f>
        <v>155.75929300000001</v>
      </c>
      <c r="D690" s="111" t="e">
        <f>VLOOKUP(B690, 'Sonata Net IO &amp; CMO MV % of NAV'!$A:$B, 2, 0)</f>
        <v>#N/A</v>
      </c>
    </row>
    <row r="691" spans="2:4" x14ac:dyDescent="0.25">
      <c r="B691" s="106">
        <f>IF('Cello Net IO &amp; CMO MV % of NAV '!A604=0, "NA", 'Cello Net IO &amp; CMO MV % of NAV '!A604)</f>
        <v>41590</v>
      </c>
      <c r="C691" s="102">
        <f>VLOOKUP(B691, 'IOS OAS &amp; Universe Refi'!$L:$N, 3, 0)</f>
        <v>151.340698</v>
      </c>
      <c r="D691" s="111" t="e">
        <f>VLOOKUP(B691, 'Sonata Net IO &amp; CMO MV % of NAV'!$A:$B, 2, 0)</f>
        <v>#N/A</v>
      </c>
    </row>
    <row r="692" spans="2:4" x14ac:dyDescent="0.25">
      <c r="B692" s="106">
        <f>IF('Cello Net IO &amp; CMO MV % of NAV '!A605=0, "NA", 'Cello Net IO &amp; CMO MV % of NAV '!A605)</f>
        <v>41591</v>
      </c>
      <c r="C692" s="102">
        <f>VLOOKUP(B692, 'IOS OAS &amp; Universe Refi'!$L:$N, 3, 0)</f>
        <v>164.08369400000001</v>
      </c>
      <c r="D692" s="111" t="e">
        <f>VLOOKUP(B692, 'Sonata Net IO &amp; CMO MV % of NAV'!$A:$B, 2, 0)</f>
        <v>#N/A</v>
      </c>
    </row>
    <row r="693" spans="2:4" x14ac:dyDescent="0.25">
      <c r="B693" s="106">
        <f>IF('Cello Net IO &amp; CMO MV % of NAV '!A606=0, "NA", 'Cello Net IO &amp; CMO MV % of NAV '!A606)</f>
        <v>41592</v>
      </c>
      <c r="C693" s="102">
        <f>VLOOKUP(B693, 'IOS OAS &amp; Universe Refi'!$L:$N, 3, 0)</f>
        <v>175.72129799999999</v>
      </c>
      <c r="D693" s="111" t="e">
        <f>VLOOKUP(B693, 'Sonata Net IO &amp; CMO MV % of NAV'!$A:$B, 2, 0)</f>
        <v>#N/A</v>
      </c>
    </row>
    <row r="694" spans="2:4" x14ac:dyDescent="0.25">
      <c r="B694" s="106">
        <f>IF('Cello Net IO &amp; CMO MV % of NAV '!A607=0, "NA", 'Cello Net IO &amp; CMO MV % of NAV '!A607)</f>
        <v>41593</v>
      </c>
      <c r="C694" s="102">
        <f>VLOOKUP(B694, 'IOS OAS &amp; Universe Refi'!$L:$N, 3, 0)</f>
        <v>174.98680100000001</v>
      </c>
      <c r="D694" s="111" t="e">
        <f>VLOOKUP(B694, 'Sonata Net IO &amp; CMO MV % of NAV'!$A:$B, 2, 0)</f>
        <v>#N/A</v>
      </c>
    </row>
    <row r="695" spans="2:4" x14ac:dyDescent="0.25">
      <c r="B695" s="106">
        <f>IF('Cello Net IO &amp; CMO MV % of NAV '!A608=0, "NA", 'Cello Net IO &amp; CMO MV % of NAV '!A608)</f>
        <v>41596</v>
      </c>
      <c r="C695" s="102">
        <f>VLOOKUP(B695, 'IOS OAS &amp; Universe Refi'!$L:$N, 3, 0)</f>
        <v>179.39070100000001</v>
      </c>
      <c r="D695" s="111" t="e">
        <f>VLOOKUP(B695, 'Sonata Net IO &amp; CMO MV % of NAV'!$A:$B, 2, 0)</f>
        <v>#N/A</v>
      </c>
    </row>
    <row r="696" spans="2:4" x14ac:dyDescent="0.25">
      <c r="B696" s="106">
        <f>IF('Cello Net IO &amp; CMO MV % of NAV '!A609=0, "NA", 'Cello Net IO &amp; CMO MV % of NAV '!A609)</f>
        <v>41597</v>
      </c>
      <c r="C696" s="102">
        <f>VLOOKUP(B696, 'IOS OAS &amp; Universe Refi'!$L:$N, 3, 0)</f>
        <v>161.823196</v>
      </c>
      <c r="D696" s="111" t="e">
        <f>VLOOKUP(B696, 'Sonata Net IO &amp; CMO MV % of NAV'!$A:$B, 2, 0)</f>
        <v>#N/A</v>
      </c>
    </row>
    <row r="697" spans="2:4" x14ac:dyDescent="0.25">
      <c r="B697" s="106">
        <f>IF('Cello Net IO &amp; CMO MV % of NAV '!A610=0, "NA", 'Cello Net IO &amp; CMO MV % of NAV '!A610)</f>
        <v>41598</v>
      </c>
      <c r="C697" s="102">
        <f>VLOOKUP(B697, 'IOS OAS &amp; Universe Refi'!$L:$N, 3, 0)</f>
        <v>140.72749300000001</v>
      </c>
      <c r="D697" s="111" t="e">
        <f>VLOOKUP(B697, 'Sonata Net IO &amp; CMO MV % of NAV'!$A:$B, 2, 0)</f>
        <v>#N/A</v>
      </c>
    </row>
    <row r="698" spans="2:4" x14ac:dyDescent="0.25">
      <c r="B698" s="106">
        <f>IF('Cello Net IO &amp; CMO MV % of NAV '!A611=0, "NA", 'Cello Net IO &amp; CMO MV % of NAV '!A611)</f>
        <v>41599</v>
      </c>
      <c r="C698" s="102">
        <f>VLOOKUP(B698, 'IOS OAS &amp; Universe Refi'!$L:$N, 3, 0)</f>
        <v>164.22970599999999</v>
      </c>
      <c r="D698" s="111" t="e">
        <f>VLOOKUP(B698, 'Sonata Net IO &amp; CMO MV % of NAV'!$A:$B, 2, 0)</f>
        <v>#N/A</v>
      </c>
    </row>
    <row r="699" spans="2:4" x14ac:dyDescent="0.25">
      <c r="B699" s="106">
        <f>IF('Cello Net IO &amp; CMO MV % of NAV '!A612=0, "NA", 'Cello Net IO &amp; CMO MV % of NAV '!A612)</f>
        <v>41600</v>
      </c>
      <c r="C699" s="102">
        <f>VLOOKUP(B699, 'IOS OAS &amp; Universe Refi'!$L:$N, 3, 0)</f>
        <v>176.21060199999999</v>
      </c>
      <c r="D699" s="111" t="e">
        <f>VLOOKUP(B699, 'Sonata Net IO &amp; CMO MV % of NAV'!$A:$B, 2, 0)</f>
        <v>#N/A</v>
      </c>
    </row>
    <row r="700" spans="2:4" x14ac:dyDescent="0.25">
      <c r="B700" s="106">
        <f>IF('Cello Net IO &amp; CMO MV % of NAV '!A613=0, "NA", 'Cello Net IO &amp; CMO MV % of NAV '!A613)</f>
        <v>41603</v>
      </c>
      <c r="C700" s="102">
        <f>VLOOKUP(B700, 'IOS OAS &amp; Universe Refi'!$L:$N, 3, 0)</f>
        <v>173.259094</v>
      </c>
      <c r="D700" s="111" t="e">
        <f>VLOOKUP(B700, 'Sonata Net IO &amp; CMO MV % of NAV'!$A:$B, 2, 0)</f>
        <v>#N/A</v>
      </c>
    </row>
    <row r="701" spans="2:4" x14ac:dyDescent="0.25">
      <c r="B701" s="106">
        <f>IF('Cello Net IO &amp; CMO MV % of NAV '!A614=0, "NA", 'Cello Net IO &amp; CMO MV % of NAV '!A614)</f>
        <v>41604</v>
      </c>
      <c r="C701" s="102">
        <f>VLOOKUP(B701, 'IOS OAS &amp; Universe Refi'!$L:$N, 3, 0)</f>
        <v>174.47349500000001</v>
      </c>
      <c r="D701" s="111" t="e">
        <f>VLOOKUP(B701, 'Sonata Net IO &amp; CMO MV % of NAV'!$A:$B, 2, 0)</f>
        <v>#N/A</v>
      </c>
    </row>
    <row r="702" spans="2:4" x14ac:dyDescent="0.25">
      <c r="B702" s="106">
        <f>IF('Cello Net IO &amp; CMO MV % of NAV '!A615=0, "NA", 'Cello Net IO &amp; CMO MV % of NAV '!A615)</f>
        <v>41605</v>
      </c>
      <c r="C702" s="102">
        <f>VLOOKUP(B702, 'IOS OAS &amp; Universe Refi'!$L:$N, 3, 0)</f>
        <v>166.94000199999999</v>
      </c>
      <c r="D702" s="111" t="e">
        <f>VLOOKUP(B702, 'Sonata Net IO &amp; CMO MV % of NAV'!$A:$B, 2, 0)</f>
        <v>#N/A</v>
      </c>
    </row>
    <row r="703" spans="2:4" x14ac:dyDescent="0.25">
      <c r="B703" s="106">
        <f>IF('Cello Net IO &amp; CMO MV % of NAV '!A616=0, "NA", 'Cello Net IO &amp; CMO MV % of NAV '!A616)</f>
        <v>41607</v>
      </c>
      <c r="C703" s="102">
        <f>VLOOKUP(B703, 'IOS OAS &amp; Universe Refi'!$L:$N, 3, 0)</f>
        <v>164.663895</v>
      </c>
      <c r="D703" s="111" t="e">
        <f>VLOOKUP(B703, 'Sonata Net IO &amp; CMO MV % of NAV'!$A:$B, 2, 0)</f>
        <v>#N/A</v>
      </c>
    </row>
    <row r="704" spans="2:4" x14ac:dyDescent="0.25">
      <c r="B704" s="106">
        <f>IF('Cello Net IO &amp; CMO MV % of NAV '!A617=0, "NA", 'Cello Net IO &amp; CMO MV % of NAV '!A617)</f>
        <v>41610</v>
      </c>
      <c r="C704" s="102">
        <f>VLOOKUP(B704, 'IOS OAS &amp; Universe Refi'!$L:$N, 3, 0)</f>
        <v>146.7724</v>
      </c>
      <c r="D704" s="111" t="e">
        <f>VLOOKUP(B704, 'Sonata Net IO &amp; CMO MV % of NAV'!$A:$B, 2, 0)</f>
        <v>#N/A</v>
      </c>
    </row>
    <row r="705" spans="2:4" x14ac:dyDescent="0.25">
      <c r="B705" s="106">
        <f>IF('Cello Net IO &amp; CMO MV % of NAV '!A618=0, "NA", 'Cello Net IO &amp; CMO MV % of NAV '!A618)</f>
        <v>41611</v>
      </c>
      <c r="C705" s="102">
        <f>VLOOKUP(B705, 'IOS OAS &amp; Universe Refi'!$L:$N, 3, 0)</f>
        <v>148.858093</v>
      </c>
      <c r="D705" s="111" t="e">
        <f>VLOOKUP(B705, 'Sonata Net IO &amp; CMO MV % of NAV'!$A:$B, 2, 0)</f>
        <v>#N/A</v>
      </c>
    </row>
    <row r="706" spans="2:4" x14ac:dyDescent="0.25">
      <c r="B706" s="106">
        <f>IF('Cello Net IO &amp; CMO MV % of NAV '!A619=0, "NA", 'Cello Net IO &amp; CMO MV % of NAV '!A619)</f>
        <v>41612</v>
      </c>
      <c r="C706" s="102">
        <f>VLOOKUP(B706, 'IOS OAS &amp; Universe Refi'!$L:$N, 3, 0)</f>
        <v>134.19790599999999</v>
      </c>
      <c r="D706" s="111" t="e">
        <f>VLOOKUP(B706, 'Sonata Net IO &amp; CMO MV % of NAV'!$A:$B, 2, 0)</f>
        <v>#N/A</v>
      </c>
    </row>
    <row r="707" spans="2:4" x14ac:dyDescent="0.25">
      <c r="B707" s="106">
        <f>IF('Cello Net IO &amp; CMO MV % of NAV '!A620=0, "NA", 'Cello Net IO &amp; CMO MV % of NAV '!A620)</f>
        <v>41613</v>
      </c>
      <c r="C707" s="102">
        <f>VLOOKUP(B707, 'IOS OAS &amp; Universe Refi'!$L:$N, 3, 0)</f>
        <v>130.290604</v>
      </c>
      <c r="D707" s="111" t="e">
        <f>VLOOKUP(B707, 'Sonata Net IO &amp; CMO MV % of NAV'!$A:$B, 2, 0)</f>
        <v>#N/A</v>
      </c>
    </row>
    <row r="708" spans="2:4" x14ac:dyDescent="0.25">
      <c r="B708" s="106">
        <f>IF('Cello Net IO &amp; CMO MV % of NAV '!A621=0, "NA", 'Cello Net IO &amp; CMO MV % of NAV '!A621)</f>
        <v>41614</v>
      </c>
      <c r="C708" s="102">
        <f>VLOOKUP(B708, 'IOS OAS &amp; Universe Refi'!$L:$N, 3, 0)</f>
        <v>129.48140000000001</v>
      </c>
      <c r="D708" s="111" t="e">
        <f>VLOOKUP(B708, 'Sonata Net IO &amp; CMO MV % of NAV'!$A:$B, 2, 0)</f>
        <v>#N/A</v>
      </c>
    </row>
    <row r="709" spans="2:4" x14ac:dyDescent="0.25">
      <c r="B709" s="106">
        <f>IF('Cello Net IO &amp; CMO MV % of NAV '!A622=0, "NA", 'Cello Net IO &amp; CMO MV % of NAV '!A622)</f>
        <v>41617</v>
      </c>
      <c r="C709" s="102">
        <f>VLOOKUP(B709, 'IOS OAS &amp; Universe Refi'!$L:$N, 3, 0)</f>
        <v>131.45500200000001</v>
      </c>
      <c r="D709" s="111" t="e">
        <f>VLOOKUP(B709, 'Sonata Net IO &amp; CMO MV % of NAV'!$A:$B, 2, 0)</f>
        <v>#N/A</v>
      </c>
    </row>
    <row r="710" spans="2:4" x14ac:dyDescent="0.25">
      <c r="B710" s="106">
        <f>IF('Cello Net IO &amp; CMO MV % of NAV '!A623=0, "NA", 'Cello Net IO &amp; CMO MV % of NAV '!A623)</f>
        <v>41618</v>
      </c>
      <c r="C710" s="102">
        <f>VLOOKUP(B710, 'IOS OAS &amp; Universe Refi'!$L:$N, 3, 0)</f>
        <v>113.635597</v>
      </c>
      <c r="D710" s="111" t="e">
        <f>VLOOKUP(B710, 'Sonata Net IO &amp; CMO MV % of NAV'!$A:$B, 2, 0)</f>
        <v>#N/A</v>
      </c>
    </row>
    <row r="711" spans="2:4" x14ac:dyDescent="0.25">
      <c r="B711" s="106">
        <f>IF('Cello Net IO &amp; CMO MV % of NAV '!A624=0, "NA", 'Cello Net IO &amp; CMO MV % of NAV '!A624)</f>
        <v>41619</v>
      </c>
      <c r="C711" s="102">
        <f>VLOOKUP(B711, 'IOS OAS &amp; Universe Refi'!$L:$N, 3, 0)</f>
        <v>108.554298</v>
      </c>
      <c r="D711" s="111" t="e">
        <f>VLOOKUP(B711, 'Sonata Net IO &amp; CMO MV % of NAV'!$A:$B, 2, 0)</f>
        <v>#N/A</v>
      </c>
    </row>
    <row r="712" spans="2:4" x14ac:dyDescent="0.25">
      <c r="B712" s="106">
        <f>IF('Cello Net IO &amp; CMO MV % of NAV '!A625=0, "NA", 'Cello Net IO &amp; CMO MV % of NAV '!A625)</f>
        <v>41620</v>
      </c>
      <c r="C712" s="102">
        <f>VLOOKUP(B712, 'IOS OAS &amp; Universe Refi'!$L:$N, 3, 0)</f>
        <v>101.133003</v>
      </c>
      <c r="D712" s="111" t="e">
        <f>VLOOKUP(B712, 'Sonata Net IO &amp; CMO MV % of NAV'!$A:$B, 2, 0)</f>
        <v>#N/A</v>
      </c>
    </row>
    <row r="713" spans="2:4" x14ac:dyDescent="0.25">
      <c r="B713" s="106">
        <f>IF('Cello Net IO &amp; CMO MV % of NAV '!A626=0, "NA", 'Cello Net IO &amp; CMO MV % of NAV '!A626)</f>
        <v>41621</v>
      </c>
      <c r="C713" s="102">
        <f>VLOOKUP(B713, 'IOS OAS &amp; Universe Refi'!$L:$N, 3, 0)</f>
        <v>99.260101000000006</v>
      </c>
      <c r="D713" s="111" t="e">
        <f>VLOOKUP(B713, 'Sonata Net IO &amp; CMO MV % of NAV'!$A:$B, 2, 0)</f>
        <v>#N/A</v>
      </c>
    </row>
    <row r="714" spans="2:4" x14ac:dyDescent="0.25">
      <c r="B714" s="106">
        <f>IF('Cello Net IO &amp; CMO MV % of NAV '!A627=0, "NA", 'Cello Net IO &amp; CMO MV % of NAV '!A627)</f>
        <v>41624</v>
      </c>
      <c r="C714" s="102">
        <f>VLOOKUP(B714, 'IOS OAS &amp; Universe Refi'!$L:$N, 3, 0)</f>
        <v>102.64209700000001</v>
      </c>
      <c r="D714" s="111" t="e">
        <f>VLOOKUP(B714, 'Sonata Net IO &amp; CMO MV % of NAV'!$A:$B, 2, 0)</f>
        <v>#N/A</v>
      </c>
    </row>
    <row r="715" spans="2:4" x14ac:dyDescent="0.25">
      <c r="B715" s="106">
        <f>IF('Cello Net IO &amp; CMO MV % of NAV '!A628=0, "NA", 'Cello Net IO &amp; CMO MV % of NAV '!A628)</f>
        <v>41625</v>
      </c>
      <c r="C715" s="102">
        <f>VLOOKUP(B715, 'IOS OAS &amp; Universe Refi'!$L:$N, 3, 0)</f>
        <v>106.35549899999999</v>
      </c>
      <c r="D715" s="111" t="e">
        <f>VLOOKUP(B715, 'Sonata Net IO &amp; CMO MV % of NAV'!$A:$B, 2, 0)</f>
        <v>#N/A</v>
      </c>
    </row>
    <row r="716" spans="2:4" x14ac:dyDescent="0.25">
      <c r="B716" s="106">
        <f>IF('Cello Net IO &amp; CMO MV % of NAV '!A629=0, "NA", 'Cello Net IO &amp; CMO MV % of NAV '!A629)</f>
        <v>41626</v>
      </c>
      <c r="C716" s="102">
        <f>VLOOKUP(B716, 'IOS OAS &amp; Universe Refi'!$L:$N, 3, 0)</f>
        <v>103.123299</v>
      </c>
      <c r="D716" s="111" t="e">
        <f>VLOOKUP(B716, 'Sonata Net IO &amp; CMO MV % of NAV'!$A:$B, 2, 0)</f>
        <v>#N/A</v>
      </c>
    </row>
    <row r="717" spans="2:4" x14ac:dyDescent="0.25">
      <c r="B717" s="106">
        <f>IF('Cello Net IO &amp; CMO MV % of NAV '!A630=0, "NA", 'Cello Net IO &amp; CMO MV % of NAV '!A630)</f>
        <v>41627</v>
      </c>
      <c r="C717" s="102">
        <f>VLOOKUP(B717, 'IOS OAS &amp; Universe Refi'!$L:$N, 3, 0)</f>
        <v>88.593299999999999</v>
      </c>
      <c r="D717" s="111" t="e">
        <f>VLOOKUP(B717, 'Sonata Net IO &amp; CMO MV % of NAV'!$A:$B, 2, 0)</f>
        <v>#N/A</v>
      </c>
    </row>
    <row r="718" spans="2:4" x14ac:dyDescent="0.25">
      <c r="B718" s="106">
        <f>IF('Cello Net IO &amp; CMO MV % of NAV '!A631=0, "NA", 'Cello Net IO &amp; CMO MV % of NAV '!A631)</f>
        <v>41628</v>
      </c>
      <c r="C718" s="102">
        <f>VLOOKUP(B718, 'IOS OAS &amp; Universe Refi'!$L:$N, 3, 0)</f>
        <v>73.449698999999995</v>
      </c>
      <c r="D718" s="111" t="e">
        <f>VLOOKUP(B718, 'Sonata Net IO &amp; CMO MV % of NAV'!$A:$B, 2, 0)</f>
        <v>#N/A</v>
      </c>
    </row>
    <row r="719" spans="2:4" x14ac:dyDescent="0.25">
      <c r="B719" s="106">
        <f>IF('Cello Net IO &amp; CMO MV % of NAV '!A632=0, "NA", 'Cello Net IO &amp; CMO MV % of NAV '!A632)</f>
        <v>41631</v>
      </c>
      <c r="C719" s="102">
        <f>VLOOKUP(B719, 'IOS OAS &amp; Universe Refi'!$L:$N, 3, 0)</f>
        <v>101.38249999999999</v>
      </c>
      <c r="D719" s="111" t="e">
        <f>VLOOKUP(B719, 'Sonata Net IO &amp; CMO MV % of NAV'!$A:$B, 2, 0)</f>
        <v>#N/A</v>
      </c>
    </row>
    <row r="720" spans="2:4" x14ac:dyDescent="0.25">
      <c r="B720" s="106">
        <f>IF('Cello Net IO &amp; CMO MV % of NAV '!A633=0, "NA", 'Cello Net IO &amp; CMO MV % of NAV '!A633)</f>
        <v>41632</v>
      </c>
      <c r="C720" s="102">
        <f>VLOOKUP(B720, 'IOS OAS &amp; Universe Refi'!$L:$N, 3, 0)</f>
        <v>98.914597000000001</v>
      </c>
      <c r="D720" s="111" t="e">
        <f>VLOOKUP(B720, 'Sonata Net IO &amp; CMO MV % of NAV'!$A:$B, 2, 0)</f>
        <v>#N/A</v>
      </c>
    </row>
    <row r="721" spans="1:4" x14ac:dyDescent="0.25">
      <c r="B721" s="106">
        <f>IF('Cello Net IO &amp; CMO MV % of NAV '!A634=0, "NA", 'Cello Net IO &amp; CMO MV % of NAV '!A634)</f>
        <v>41634</v>
      </c>
      <c r="C721" s="102">
        <f>VLOOKUP(B721, 'IOS OAS &amp; Universe Refi'!$L:$N, 3, 0)</f>
        <v>100.028198</v>
      </c>
      <c r="D721" s="111" t="e">
        <f>VLOOKUP(B721, 'Sonata Net IO &amp; CMO MV % of NAV'!$A:$B, 2, 0)</f>
        <v>#N/A</v>
      </c>
    </row>
    <row r="722" spans="1:4" x14ac:dyDescent="0.25">
      <c r="B722" s="106">
        <f>IF('Cello Net IO &amp; CMO MV % of NAV '!A635=0, "NA", 'Cello Net IO &amp; CMO MV % of NAV '!A635)</f>
        <v>41635</v>
      </c>
      <c r="C722" s="102">
        <f>VLOOKUP(B722, 'IOS OAS &amp; Universe Refi'!$L:$N, 3, 0)</f>
        <v>101.147301</v>
      </c>
      <c r="D722" s="111" t="e">
        <f>VLOOKUP(B722, 'Sonata Net IO &amp; CMO MV % of NAV'!$A:$B, 2, 0)</f>
        <v>#N/A</v>
      </c>
    </row>
    <row r="723" spans="1:4" x14ac:dyDescent="0.25">
      <c r="B723" s="106">
        <f>IF('Cello Net IO &amp; CMO MV % of NAV '!A636=0, "NA", 'Cello Net IO &amp; CMO MV % of NAV '!A636)</f>
        <v>41638</v>
      </c>
      <c r="C723" s="102">
        <f>VLOOKUP(B723, 'IOS OAS &amp; Universe Refi'!$L:$N, 3, 0)</f>
        <v>102.30680099999999</v>
      </c>
      <c r="D723" s="111" t="e">
        <f>VLOOKUP(B723, 'Sonata Net IO &amp; CMO MV % of NAV'!$A:$B, 2, 0)</f>
        <v>#N/A</v>
      </c>
    </row>
    <row r="724" spans="1:4" x14ac:dyDescent="0.25">
      <c r="B724" s="106">
        <f>IF('Cello Net IO &amp; CMO MV % of NAV '!A637=0, "NA", 'Cello Net IO &amp; CMO MV % of NAV '!A637)</f>
        <v>41639</v>
      </c>
      <c r="C724" s="102">
        <f>VLOOKUP(B724, 'IOS OAS &amp; Universe Refi'!$L:$N, 3, 0)</f>
        <v>99.149803000000006</v>
      </c>
      <c r="D724" s="111" t="e">
        <f>VLOOKUP(B724, 'Sonata Net IO &amp; CMO MV % of NAV'!$A:$B, 2, 0)</f>
        <v>#N/A</v>
      </c>
    </row>
    <row r="725" spans="1:4" x14ac:dyDescent="0.25">
      <c r="B725" s="106">
        <f>IF('Cello Net IO &amp; CMO MV % of NAV '!A638=0, "NA", 'Cello Net IO &amp; CMO MV % of NAV '!A638)</f>
        <v>41641</v>
      </c>
      <c r="C725" s="102">
        <f>VLOOKUP(B725, 'IOS OAS &amp; Universe Refi'!$L:$N, 3, 0)</f>
        <v>148.41549699999999</v>
      </c>
      <c r="D725" s="111" t="e">
        <f>VLOOKUP(B725, 'Sonata Net IO &amp; CMO MV % of NAV'!$A:$B, 2, 0)</f>
        <v>#N/A</v>
      </c>
    </row>
    <row r="726" spans="1:4" ht="15.75" thickBot="1" x14ac:dyDescent="0.3">
      <c r="B726" s="114">
        <f>IF('Cello Net IO &amp; CMO MV % of NAV '!A639=0, "NA", 'Cello Net IO &amp; CMO MV % of NAV '!A639)</f>
        <v>41642</v>
      </c>
      <c r="C726" s="115">
        <f>VLOOKUP(B726, 'IOS OAS &amp; Universe Refi'!$L:$N, 3, 0)</f>
        <v>144.07179300000001</v>
      </c>
      <c r="D726" s="116" t="e">
        <f>VLOOKUP(B726, 'Sonata Net IO &amp; CMO MV % of NAV'!$A:$B, 2, 0)</f>
        <v>#N/A</v>
      </c>
    </row>
    <row r="727" spans="1:4" ht="15.75" thickTop="1" x14ac:dyDescent="0.25">
      <c r="A727" s="27" t="s">
        <v>112</v>
      </c>
      <c r="B727" s="108">
        <f>IF('Cello Net IO &amp; CMO MV % of NAV '!A640=0, "NA", 'Cello Net IO &amp; CMO MV % of NAV '!A640)</f>
        <v>41645</v>
      </c>
      <c r="C727" s="103">
        <f>VLOOKUP(B727, 'IOS OAS &amp; Universe Refi'!$L:$N, 3, 0)</f>
        <v>156.65950000000001</v>
      </c>
      <c r="D727" s="113">
        <f>VLOOKUP(B727, 'Sonata Net IO &amp; CMO MV % of NAV'!$A:$B, 2, 0)</f>
        <v>2.2537910000000001</v>
      </c>
    </row>
    <row r="728" spans="1:4" x14ac:dyDescent="0.25">
      <c r="B728" s="106">
        <f>IF('Cello Net IO &amp; CMO MV % of NAV '!A641=0, "NA", 'Cello Net IO &amp; CMO MV % of NAV '!A641)</f>
        <v>41646</v>
      </c>
      <c r="C728" s="102">
        <f>VLOOKUP(B728, 'IOS OAS &amp; Universe Refi'!$L:$N, 3, 0)</f>
        <v>164.266098</v>
      </c>
      <c r="D728" s="111">
        <f>VLOOKUP(B728, 'Sonata Net IO &amp; CMO MV % of NAV'!$A:$B, 2, 0)</f>
        <v>2.259862</v>
      </c>
    </row>
    <row r="729" spans="1:4" x14ac:dyDescent="0.25">
      <c r="B729" s="106">
        <f>IF('Cello Net IO &amp; CMO MV % of NAV '!A642=0, "NA", 'Cello Net IO &amp; CMO MV % of NAV '!A642)</f>
        <v>41647</v>
      </c>
      <c r="C729" s="102">
        <f>VLOOKUP(B729, 'IOS OAS &amp; Universe Refi'!$L:$N, 3, 0)</f>
        <v>144.24839800000001</v>
      </c>
      <c r="D729" s="111">
        <f>VLOOKUP(B729, 'Sonata Net IO &amp; CMO MV % of NAV'!$A:$B, 2, 0)</f>
        <v>2.2104889999999999</v>
      </c>
    </row>
    <row r="730" spans="1:4" x14ac:dyDescent="0.25">
      <c r="B730" s="106">
        <f>IF('Cello Net IO &amp; CMO MV % of NAV '!A643=0, "NA", 'Cello Net IO &amp; CMO MV % of NAV '!A643)</f>
        <v>41648</v>
      </c>
      <c r="C730" s="102">
        <f>VLOOKUP(B730, 'IOS OAS &amp; Universe Refi'!$L:$N, 3, 0)</f>
        <v>144.87930299999999</v>
      </c>
      <c r="D730" s="111">
        <f>VLOOKUP(B730, 'Sonata Net IO &amp; CMO MV % of NAV'!$A:$B, 2, 0)</f>
        <v>-1.4957780000000001</v>
      </c>
    </row>
    <row r="731" spans="1:4" x14ac:dyDescent="0.25">
      <c r="B731" s="106">
        <f>IF('Cello Net IO &amp; CMO MV % of NAV '!A644=0, "NA", 'Cello Net IO &amp; CMO MV % of NAV '!A644)</f>
        <v>41649</v>
      </c>
      <c r="C731" s="102">
        <f>VLOOKUP(B731, 'IOS OAS &amp; Universe Refi'!$L:$N, 3, 0)</f>
        <v>170.81379699999999</v>
      </c>
      <c r="D731" s="111">
        <f>VLOOKUP(B731, 'Sonata Net IO &amp; CMO MV % of NAV'!$A:$B, 2, 0)</f>
        <v>-1.443845</v>
      </c>
    </row>
    <row r="732" spans="1:4" x14ac:dyDescent="0.25">
      <c r="B732" s="106">
        <f>IF('Cello Net IO &amp; CMO MV % of NAV '!A645=0, "NA", 'Cello Net IO &amp; CMO MV % of NAV '!A645)</f>
        <v>41652</v>
      </c>
      <c r="C732" s="102">
        <f>VLOOKUP(B732, 'IOS OAS &amp; Universe Refi'!$L:$N, 3, 0)</f>
        <v>185.204193</v>
      </c>
      <c r="D732" s="111">
        <f>VLOOKUP(B732, 'Sonata Net IO &amp; CMO MV % of NAV'!$A:$B, 2, 0)</f>
        <v>-1.6417930000000001</v>
      </c>
    </row>
    <row r="733" spans="1:4" x14ac:dyDescent="0.25">
      <c r="B733" s="106">
        <f>IF('Cello Net IO &amp; CMO MV % of NAV '!A646=0, "NA", 'Cello Net IO &amp; CMO MV % of NAV '!A646)</f>
        <v>41653</v>
      </c>
      <c r="C733" s="102">
        <f>VLOOKUP(B733, 'IOS OAS &amp; Universe Refi'!$L:$N, 3, 0)</f>
        <v>166.554901</v>
      </c>
      <c r="D733" s="111">
        <f>VLOOKUP(B733, 'Sonata Net IO &amp; CMO MV % of NAV'!$A:$B, 2, 0)</f>
        <v>-1.7326649999999999</v>
      </c>
    </row>
    <row r="734" spans="1:4" x14ac:dyDescent="0.25">
      <c r="B734" s="106">
        <f>IF('Cello Net IO &amp; CMO MV % of NAV '!A647=0, "NA", 'Cello Net IO &amp; CMO MV % of NAV '!A647)</f>
        <v>41654</v>
      </c>
      <c r="C734" s="102">
        <f>VLOOKUP(B734, 'IOS OAS &amp; Universe Refi'!$L:$N, 3, 0)</f>
        <v>160.32299800000001</v>
      </c>
      <c r="D734" s="111">
        <f>VLOOKUP(B734, 'Sonata Net IO &amp; CMO MV % of NAV'!$A:$B, 2, 0)</f>
        <v>-1.7433970000000001</v>
      </c>
    </row>
    <row r="735" spans="1:4" x14ac:dyDescent="0.25">
      <c r="B735" s="106">
        <f>IF('Cello Net IO &amp; CMO MV % of NAV '!A648=0, "NA", 'Cello Net IO &amp; CMO MV % of NAV '!A648)</f>
        <v>41655</v>
      </c>
      <c r="C735" s="102">
        <f>VLOOKUP(B735, 'IOS OAS &amp; Universe Refi'!$L:$N, 3, 0)</f>
        <v>175.641693</v>
      </c>
      <c r="D735" s="111">
        <f>VLOOKUP(B735, 'Sonata Net IO &amp; CMO MV % of NAV'!$A:$B, 2, 0)</f>
        <v>-1.699139</v>
      </c>
    </row>
    <row r="736" spans="1:4" x14ac:dyDescent="0.25">
      <c r="B736" s="106">
        <f>IF('Cello Net IO &amp; CMO MV % of NAV '!A649=0, "NA", 'Cello Net IO &amp; CMO MV % of NAV '!A649)</f>
        <v>41656</v>
      </c>
      <c r="C736" s="102">
        <f>VLOOKUP(B736, 'IOS OAS &amp; Universe Refi'!$L:$N, 3, 0)</f>
        <v>176.22110000000001</v>
      </c>
      <c r="D736" s="111">
        <f>VLOOKUP(B736, 'Sonata Net IO &amp; CMO MV % of NAV'!$A:$B, 2, 0)</f>
        <v>-1.6779120000000001</v>
      </c>
    </row>
    <row r="737" spans="2:4" x14ac:dyDescent="0.25">
      <c r="B737" s="106">
        <f>IF('Cello Net IO &amp; CMO MV % of NAV '!A650=0, "NA", 'Cello Net IO &amp; CMO MV % of NAV '!A650)</f>
        <v>41660</v>
      </c>
      <c r="C737" s="102">
        <f>VLOOKUP(B737, 'IOS OAS &amp; Universe Refi'!$L:$N, 3, 0)</f>
        <v>178.003693</v>
      </c>
      <c r="D737" s="111">
        <f>VLOOKUP(B737, 'Sonata Net IO &amp; CMO MV % of NAV'!$A:$B, 2, 0)</f>
        <v>-1.592479</v>
      </c>
    </row>
    <row r="738" spans="2:4" x14ac:dyDescent="0.25">
      <c r="B738" s="106">
        <f>IF('Cello Net IO &amp; CMO MV % of NAV '!A651=0, "NA", 'Cello Net IO &amp; CMO MV % of NAV '!A651)</f>
        <v>41661</v>
      </c>
      <c r="C738" s="102">
        <f>VLOOKUP(B738, 'IOS OAS &amp; Universe Refi'!$L:$N, 3, 0)</f>
        <v>155.98919699999999</v>
      </c>
      <c r="D738" s="111">
        <f>VLOOKUP(B738, 'Sonata Net IO &amp; CMO MV % of NAV'!$A:$B, 2, 0)</f>
        <v>-1.6737219999999999</v>
      </c>
    </row>
    <row r="739" spans="2:4" x14ac:dyDescent="0.25">
      <c r="B739" s="106">
        <f>IF('Cello Net IO &amp; CMO MV % of NAV '!A652=0, "NA", 'Cello Net IO &amp; CMO MV % of NAV '!A652)</f>
        <v>41662</v>
      </c>
      <c r="C739" s="102">
        <f>VLOOKUP(B739, 'IOS OAS &amp; Universe Refi'!$L:$N, 3, 0)</f>
        <v>163.890503</v>
      </c>
      <c r="D739" s="111">
        <f>VLOOKUP(B739, 'Sonata Net IO &amp; CMO MV % of NAV'!$A:$B, 2, 0)</f>
        <v>-1.501371</v>
      </c>
    </row>
    <row r="740" spans="2:4" x14ac:dyDescent="0.25">
      <c r="B740" s="106">
        <f>IF('Cello Net IO &amp; CMO MV % of NAV '!A653=0, "NA", 'Cello Net IO &amp; CMO MV % of NAV '!A653)</f>
        <v>41663</v>
      </c>
      <c r="C740" s="102">
        <f>VLOOKUP(B740, 'IOS OAS &amp; Universe Refi'!$L:$N, 3, 0)</f>
        <v>177.78770399999999</v>
      </c>
      <c r="D740" s="111">
        <f>VLOOKUP(B740, 'Sonata Net IO &amp; CMO MV % of NAV'!$A:$B, 2, 0)</f>
        <v>-1.3964840000000001</v>
      </c>
    </row>
    <row r="741" spans="2:4" x14ac:dyDescent="0.25">
      <c r="B741" s="106">
        <f>IF('Cello Net IO &amp; CMO MV % of NAV '!A654=0, "NA", 'Cello Net IO &amp; CMO MV % of NAV '!A654)</f>
        <v>41666</v>
      </c>
      <c r="C741" s="102">
        <f>VLOOKUP(B741, 'IOS OAS &amp; Universe Refi'!$L:$N, 3, 0)</f>
        <v>168.842499</v>
      </c>
      <c r="D741" s="111">
        <f>VLOOKUP(B741, 'Sonata Net IO &amp; CMO MV % of NAV'!$A:$B, 2, 0)</f>
        <v>-1.424121</v>
      </c>
    </row>
    <row r="742" spans="2:4" x14ac:dyDescent="0.25">
      <c r="B742" s="106">
        <f>IF('Cello Net IO &amp; CMO MV % of NAV '!A655=0, "NA", 'Cello Net IO &amp; CMO MV % of NAV '!A655)</f>
        <v>41667</v>
      </c>
      <c r="C742" s="102">
        <f>VLOOKUP(B742, 'IOS OAS &amp; Universe Refi'!$L:$N, 3, 0)</f>
        <v>170.744598</v>
      </c>
      <c r="D742" s="111">
        <f>VLOOKUP(B742, 'Sonata Net IO &amp; CMO MV % of NAV'!$A:$B, 2, 0)</f>
        <v>-1.3924650000000001</v>
      </c>
    </row>
    <row r="743" spans="2:4" x14ac:dyDescent="0.25">
      <c r="B743" s="106">
        <f>IF('Cello Net IO &amp; CMO MV % of NAV '!A656=0, "NA", 'Cello Net IO &amp; CMO MV % of NAV '!A656)</f>
        <v>41668</v>
      </c>
      <c r="C743" s="102">
        <f>VLOOKUP(B743, 'IOS OAS &amp; Universe Refi'!$L:$N, 3, 0)</f>
        <v>185.529495</v>
      </c>
      <c r="D743" s="111">
        <f>VLOOKUP(B743, 'Sonata Net IO &amp; CMO MV % of NAV'!$A:$B, 2, 0)</f>
        <v>-1.1813180000000001</v>
      </c>
    </row>
    <row r="744" spans="2:4" x14ac:dyDescent="0.25">
      <c r="B744" s="106">
        <f>IF('Cello Net IO &amp; CMO MV % of NAV '!A657=0, "NA", 'Cello Net IO &amp; CMO MV % of NAV '!A657)</f>
        <v>41669</v>
      </c>
      <c r="C744" s="102">
        <f>VLOOKUP(B744, 'IOS OAS &amp; Universe Refi'!$L:$N, 3, 0)</f>
        <v>183.409302</v>
      </c>
      <c r="D744" s="111">
        <f>VLOOKUP(B744, 'Sonata Net IO &amp; CMO MV % of NAV'!$A:$B, 2, 0)</f>
        <v>-1.441095</v>
      </c>
    </row>
    <row r="745" spans="2:4" x14ac:dyDescent="0.25">
      <c r="B745" s="106">
        <f>IF('Cello Net IO &amp; CMO MV % of NAV '!A658=0, "NA", 'Cello Net IO &amp; CMO MV % of NAV '!A658)</f>
        <v>41670</v>
      </c>
      <c r="C745" s="102">
        <f>VLOOKUP(B745, 'IOS OAS &amp; Universe Refi'!$L:$N, 3, 0)</f>
        <v>201.06680299999999</v>
      </c>
      <c r="D745" s="111">
        <f>VLOOKUP(B745, 'Sonata Net IO &amp; CMO MV % of NAV'!$A:$B, 2, 0)</f>
        <v>-1.373329</v>
      </c>
    </row>
    <row r="746" spans="2:4" x14ac:dyDescent="0.25">
      <c r="B746" s="106">
        <f>IF('Cello Net IO &amp; CMO MV % of NAV '!A659=0, "NA", 'Cello Net IO &amp; CMO MV % of NAV '!A659)</f>
        <v>41673</v>
      </c>
      <c r="C746" s="102">
        <f>VLOOKUP(B746, 'IOS OAS &amp; Universe Refi'!$L:$N, 3, 0)</f>
        <v>231.657104</v>
      </c>
      <c r="D746" s="111">
        <f>VLOOKUP(B746, 'Sonata Net IO &amp; CMO MV % of NAV'!$A:$B, 2, 0)</f>
        <v>-1.3221529999999999</v>
      </c>
    </row>
    <row r="747" spans="2:4" x14ac:dyDescent="0.25">
      <c r="B747" s="106">
        <f>IF('Cello Net IO &amp; CMO MV % of NAV '!A660=0, "NA", 'Cello Net IO &amp; CMO MV % of NAV '!A660)</f>
        <v>41674</v>
      </c>
      <c r="C747" s="102">
        <f>VLOOKUP(B747, 'IOS OAS &amp; Universe Refi'!$L:$N, 3, 0)</f>
        <v>223.265198</v>
      </c>
      <c r="D747" s="111">
        <f>VLOOKUP(B747, 'Sonata Net IO &amp; CMO MV % of NAV'!$A:$B, 2, 0)</f>
        <v>-1.4029389999999999</v>
      </c>
    </row>
    <row r="748" spans="2:4" x14ac:dyDescent="0.25">
      <c r="B748" s="106">
        <f>IF('Cello Net IO &amp; CMO MV % of NAV '!A661=0, "NA", 'Cello Net IO &amp; CMO MV % of NAV '!A661)</f>
        <v>41675</v>
      </c>
      <c r="C748" s="102">
        <f>VLOOKUP(B748, 'IOS OAS &amp; Universe Refi'!$L:$N, 3, 0)</f>
        <v>212.134705</v>
      </c>
      <c r="D748" s="111">
        <f>VLOOKUP(B748, 'Sonata Net IO &amp; CMO MV % of NAV'!$A:$B, 2, 0)</f>
        <v>-1.5250950000000001</v>
      </c>
    </row>
    <row r="749" spans="2:4" x14ac:dyDescent="0.25">
      <c r="B749" s="106">
        <f>IF('Cello Net IO &amp; CMO MV % of NAV '!A662=0, "NA", 'Cello Net IO &amp; CMO MV % of NAV '!A662)</f>
        <v>41676</v>
      </c>
      <c r="C749" s="102">
        <f>VLOOKUP(B749, 'IOS OAS &amp; Universe Refi'!$L:$N, 3, 0)</f>
        <v>199.070099</v>
      </c>
      <c r="D749" s="111">
        <f>VLOOKUP(B749, 'Sonata Net IO &amp; CMO MV % of NAV'!$A:$B, 2, 0)</f>
        <v>-1.541706</v>
      </c>
    </row>
    <row r="750" spans="2:4" x14ac:dyDescent="0.25">
      <c r="B750" s="106">
        <f>IF('Cello Net IO &amp; CMO MV % of NAV '!A663=0, "NA", 'Cello Net IO &amp; CMO MV % of NAV '!A663)</f>
        <v>41677</v>
      </c>
      <c r="C750" s="102">
        <f>VLOOKUP(B750, 'IOS OAS &amp; Universe Refi'!$L:$N, 3, 0)</f>
        <v>185.89840699999999</v>
      </c>
      <c r="D750" s="111">
        <f>VLOOKUP(B750, 'Sonata Net IO &amp; CMO MV % of NAV'!$A:$B, 2, 0)</f>
        <v>-1.615685</v>
      </c>
    </row>
    <row r="751" spans="2:4" x14ac:dyDescent="0.25">
      <c r="B751" s="106">
        <f>IF('Cello Net IO &amp; CMO MV % of NAV '!A664=0, "NA", 'Cello Net IO &amp; CMO MV % of NAV '!A664)</f>
        <v>41680</v>
      </c>
      <c r="C751" s="102">
        <f>VLOOKUP(B751, 'IOS OAS &amp; Universe Refi'!$L:$N, 3, 0)</f>
        <v>186.22120699999999</v>
      </c>
      <c r="D751" s="111">
        <f>VLOOKUP(B751, 'Sonata Net IO &amp; CMO MV % of NAV'!$A:$B, 2, 0)</f>
        <v>-1.61571</v>
      </c>
    </row>
    <row r="752" spans="2:4" x14ac:dyDescent="0.25">
      <c r="B752" s="106">
        <f>IF('Cello Net IO &amp; CMO MV % of NAV '!A665=0, "NA", 'Cello Net IO &amp; CMO MV % of NAV '!A665)</f>
        <v>41681</v>
      </c>
      <c r="C752" s="102">
        <f>VLOOKUP(B752, 'IOS OAS &amp; Universe Refi'!$L:$N, 3, 0)</f>
        <v>178.19700599999999</v>
      </c>
      <c r="D752" s="111">
        <f>VLOOKUP(B752, 'Sonata Net IO &amp; CMO MV % of NAV'!$A:$B, 2, 0)</f>
        <v>-1.594176</v>
      </c>
    </row>
    <row r="753" spans="2:4" x14ac:dyDescent="0.25">
      <c r="B753" s="106">
        <f>IF('Cello Net IO &amp; CMO MV % of NAV '!A666=0, "NA", 'Cello Net IO &amp; CMO MV % of NAV '!A666)</f>
        <v>41682</v>
      </c>
      <c r="C753" s="102">
        <f>VLOOKUP(B753, 'IOS OAS &amp; Universe Refi'!$L:$N, 3, 0)</f>
        <v>152.1353</v>
      </c>
      <c r="D753" s="111">
        <f>VLOOKUP(B753, 'Sonata Net IO &amp; CMO MV % of NAV'!$A:$B, 2, 0)</f>
        <v>-1.6176250000000001</v>
      </c>
    </row>
    <row r="754" spans="2:4" x14ac:dyDescent="0.25">
      <c r="B754" s="106">
        <f>IF('Cello Net IO &amp; CMO MV % of NAV '!A667=0, "NA", 'Cello Net IO &amp; CMO MV % of NAV '!A667)</f>
        <v>41683</v>
      </c>
      <c r="C754" s="102">
        <f>VLOOKUP(B754, 'IOS OAS &amp; Universe Refi'!$L:$N, 3, 0)</f>
        <v>170.33059700000001</v>
      </c>
      <c r="D754" s="111">
        <f>VLOOKUP(B754, 'Sonata Net IO &amp; CMO MV % of NAV'!$A:$B, 2, 0)</f>
        <v>-1.556996</v>
      </c>
    </row>
    <row r="755" spans="2:4" x14ac:dyDescent="0.25">
      <c r="B755" s="106">
        <f>IF('Cello Net IO &amp; CMO MV % of NAV '!A668=0, "NA", 'Cello Net IO &amp; CMO MV % of NAV '!A668)</f>
        <v>41684</v>
      </c>
      <c r="C755" s="102">
        <f>VLOOKUP(B755, 'IOS OAS &amp; Universe Refi'!$L:$N, 3, 0)</f>
        <v>166.87579299999999</v>
      </c>
      <c r="D755" s="111">
        <f>VLOOKUP(B755, 'Sonata Net IO &amp; CMO MV % of NAV'!$A:$B, 2, 0)</f>
        <v>-1.6115790000000001</v>
      </c>
    </row>
    <row r="756" spans="2:4" x14ac:dyDescent="0.25">
      <c r="B756" s="106">
        <f>IF('Cello Net IO &amp; CMO MV % of NAV '!A669=0, "NA", 'Cello Net IO &amp; CMO MV % of NAV '!A669)</f>
        <v>41688</v>
      </c>
      <c r="C756" s="102">
        <f>VLOOKUP(B756, 'IOS OAS &amp; Universe Refi'!$L:$N, 3, 0)</f>
        <v>174.818893</v>
      </c>
      <c r="D756" s="111">
        <f>VLOOKUP(B756, 'Sonata Net IO &amp; CMO MV % of NAV'!$A:$B, 2, 0)</f>
        <v>-1.6288450000000001</v>
      </c>
    </row>
    <row r="757" spans="2:4" x14ac:dyDescent="0.25">
      <c r="B757" s="106">
        <f>IF('Cello Net IO &amp; CMO MV % of NAV '!A670=0, "NA", 'Cello Net IO &amp; CMO MV % of NAV '!A670)</f>
        <v>41689</v>
      </c>
      <c r="C757" s="102">
        <f>VLOOKUP(B757, 'IOS OAS &amp; Universe Refi'!$L:$N, 3, 0)</f>
        <v>169.372894</v>
      </c>
      <c r="D757" s="111">
        <f>VLOOKUP(B757, 'Sonata Net IO &amp; CMO MV % of NAV'!$A:$B, 2, 0)</f>
        <v>-1.632825</v>
      </c>
    </row>
    <row r="758" spans="2:4" x14ac:dyDescent="0.25">
      <c r="B758" s="106">
        <f>IF('Cello Net IO &amp; CMO MV % of NAV '!A671=0, "NA", 'Cello Net IO &amp; CMO MV % of NAV '!A671)</f>
        <v>41690</v>
      </c>
      <c r="C758" s="102">
        <f>VLOOKUP(B758, 'IOS OAS &amp; Universe Refi'!$L:$N, 3, 0)</f>
        <v>165.599197</v>
      </c>
      <c r="D758" s="111">
        <f>VLOOKUP(B758, 'Sonata Net IO &amp; CMO MV % of NAV'!$A:$B, 2, 0)</f>
        <v>1.4514769999999999</v>
      </c>
    </row>
    <row r="759" spans="2:4" x14ac:dyDescent="0.25">
      <c r="B759" s="106">
        <f>IF('Cello Net IO &amp; CMO MV % of NAV '!A672=0, "NA", 'Cello Net IO &amp; CMO MV % of NAV '!A672)</f>
        <v>41691</v>
      </c>
      <c r="C759" s="102">
        <f>VLOOKUP(B759, 'IOS OAS &amp; Universe Refi'!$L:$N, 3, 0)</f>
        <v>167.013306</v>
      </c>
      <c r="D759" s="111">
        <f>VLOOKUP(B759, 'Sonata Net IO &amp; CMO MV % of NAV'!$A:$B, 2, 0)</f>
        <v>1.5668930000000001</v>
      </c>
    </row>
    <row r="760" spans="2:4" x14ac:dyDescent="0.25">
      <c r="B760" s="106">
        <f>IF('Cello Net IO &amp; CMO MV % of NAV '!A673=0, "NA", 'Cello Net IO &amp; CMO MV % of NAV '!A673)</f>
        <v>41694</v>
      </c>
      <c r="C760" s="102">
        <f>VLOOKUP(B760, 'IOS OAS &amp; Universe Refi'!$L:$N, 3, 0)</f>
        <v>168.19639599999999</v>
      </c>
      <c r="D760" s="111">
        <f>VLOOKUP(B760, 'Sonata Net IO &amp; CMO MV % of NAV'!$A:$B, 2, 0)</f>
        <v>1.429926</v>
      </c>
    </row>
    <row r="761" spans="2:4" x14ac:dyDescent="0.25">
      <c r="B761" s="106">
        <f>IF('Cello Net IO &amp; CMO MV % of NAV '!A674=0, "NA", 'Cello Net IO &amp; CMO MV % of NAV '!A674)</f>
        <v>41695</v>
      </c>
      <c r="C761" s="102">
        <f>VLOOKUP(B761, 'IOS OAS &amp; Universe Refi'!$L:$N, 3, 0)</f>
        <v>179.68130500000001</v>
      </c>
      <c r="D761" s="111">
        <f>VLOOKUP(B761, 'Sonata Net IO &amp; CMO MV % of NAV'!$A:$B, 2, 0)</f>
        <v>6.205946</v>
      </c>
    </row>
    <row r="762" spans="2:4" x14ac:dyDescent="0.25">
      <c r="B762" s="106">
        <f>IF('Cello Net IO &amp; CMO MV % of NAV '!A675=0, "NA", 'Cello Net IO &amp; CMO MV % of NAV '!A675)</f>
        <v>41696</v>
      </c>
      <c r="C762" s="102">
        <f>VLOOKUP(B762, 'IOS OAS &amp; Universe Refi'!$L:$N, 3, 0)</f>
        <v>183.130402</v>
      </c>
      <c r="D762" s="111">
        <f>VLOOKUP(B762, 'Sonata Net IO &amp; CMO MV % of NAV'!$A:$B, 2, 0)</f>
        <v>6.3543419999999999</v>
      </c>
    </row>
    <row r="763" spans="2:4" x14ac:dyDescent="0.25">
      <c r="B763" s="106">
        <f>IF('Cello Net IO &amp; CMO MV % of NAV '!A676=0, "NA", 'Cello Net IO &amp; CMO MV % of NAV '!A676)</f>
        <v>41697</v>
      </c>
      <c r="C763" s="102">
        <f>VLOOKUP(B763, 'IOS OAS &amp; Universe Refi'!$L:$N, 3, 0)</f>
        <v>185.023605</v>
      </c>
      <c r="D763" s="111">
        <f>VLOOKUP(B763, 'Sonata Net IO &amp; CMO MV % of NAV'!$A:$B, 2, 0)</f>
        <v>6.490075</v>
      </c>
    </row>
    <row r="764" spans="2:4" x14ac:dyDescent="0.25">
      <c r="B764" s="106">
        <f>IF('Cello Net IO &amp; CMO MV % of NAV '!A677=0, "NA", 'Cello Net IO &amp; CMO MV % of NAV '!A677)</f>
        <v>41698</v>
      </c>
      <c r="C764" s="102">
        <f>VLOOKUP(B764, 'IOS OAS &amp; Universe Refi'!$L:$N, 3, 0)</f>
        <v>172.246094</v>
      </c>
      <c r="D764" s="111">
        <f>VLOOKUP(B764, 'Sonata Net IO &amp; CMO MV % of NAV'!$A:$B, 2, 0)</f>
        <v>6.4530989999999999</v>
      </c>
    </row>
    <row r="765" spans="2:4" x14ac:dyDescent="0.25">
      <c r="B765" s="106">
        <f>IF('Cello Net IO &amp; CMO MV % of NAV '!A678=0, "NA", 'Cello Net IO &amp; CMO MV % of NAV '!A678)</f>
        <v>41701</v>
      </c>
      <c r="C765" s="102">
        <f>VLOOKUP(B765, 'IOS OAS &amp; Universe Refi'!$L:$N, 3, 0)</f>
        <v>181.33389299999999</v>
      </c>
      <c r="D765" s="111">
        <f>VLOOKUP(B765, 'Sonata Net IO &amp; CMO MV % of NAV'!$A:$B, 2, 0)</f>
        <v>6.6647610000000004</v>
      </c>
    </row>
    <row r="766" spans="2:4" x14ac:dyDescent="0.25">
      <c r="B766" s="106">
        <f>IF('Cello Net IO &amp; CMO MV % of NAV '!A679=0, "NA", 'Cello Net IO &amp; CMO MV % of NAV '!A679)</f>
        <v>41702</v>
      </c>
      <c r="C766" s="102">
        <f>VLOOKUP(B766, 'IOS OAS &amp; Universe Refi'!$L:$N, 3, 0)</f>
        <v>160.95370500000001</v>
      </c>
      <c r="D766" s="111">
        <f>VLOOKUP(B766, 'Sonata Net IO &amp; CMO MV % of NAV'!$A:$B, 2, 0)</f>
        <v>6.3833019999999996</v>
      </c>
    </row>
    <row r="767" spans="2:4" x14ac:dyDescent="0.25">
      <c r="B767" s="106">
        <f>IF('Cello Net IO &amp; CMO MV % of NAV '!A680=0, "NA", 'Cello Net IO &amp; CMO MV % of NAV '!A680)</f>
        <v>41703</v>
      </c>
      <c r="C767" s="102">
        <f>VLOOKUP(B767, 'IOS OAS &amp; Universe Refi'!$L:$N, 3, 0)</f>
        <v>158.94639599999999</v>
      </c>
      <c r="D767" s="111">
        <f>VLOOKUP(B767, 'Sonata Net IO &amp; CMO MV % of NAV'!$A:$B, 2, 0)</f>
        <v>6.3074190000000003</v>
      </c>
    </row>
    <row r="768" spans="2:4" x14ac:dyDescent="0.25">
      <c r="B768" s="106">
        <f>IF('Cello Net IO &amp; CMO MV % of NAV '!A681=0, "NA", 'Cello Net IO &amp; CMO MV % of NAV '!A681)</f>
        <v>41704</v>
      </c>
      <c r="C768" s="102">
        <f>VLOOKUP(B768, 'IOS OAS &amp; Universe Refi'!$L:$N, 3, 0)</f>
        <v>148.15559400000001</v>
      </c>
      <c r="D768" s="111">
        <f>VLOOKUP(B768, 'Sonata Net IO &amp; CMO MV % of NAV'!$A:$B, 2, 0)</f>
        <v>6.4293259999999997</v>
      </c>
    </row>
    <row r="769" spans="2:4" x14ac:dyDescent="0.25">
      <c r="B769" s="106">
        <f>IF('Cello Net IO &amp; CMO MV % of NAV '!A682=0, "NA", 'Cello Net IO &amp; CMO MV % of NAV '!A682)</f>
        <v>41705</v>
      </c>
      <c r="C769" s="102">
        <f>VLOOKUP(B769, 'IOS OAS &amp; Universe Refi'!$L:$N, 3, 0)</f>
        <v>126.5989</v>
      </c>
      <c r="D769" s="111">
        <f>VLOOKUP(B769, 'Sonata Net IO &amp; CMO MV % of NAV'!$A:$B, 2, 0)</f>
        <v>7.1706159999999999</v>
      </c>
    </row>
    <row r="770" spans="2:4" x14ac:dyDescent="0.25">
      <c r="B770" s="106">
        <f>IF('Cello Net IO &amp; CMO MV % of NAV '!A683=0, "NA", 'Cello Net IO &amp; CMO MV % of NAV '!A683)</f>
        <v>41708</v>
      </c>
      <c r="C770" s="102">
        <f>VLOOKUP(B770, 'IOS OAS &amp; Universe Refi'!$L:$N, 3, 0)</f>
        <v>127.758301</v>
      </c>
      <c r="D770" s="111">
        <f>VLOOKUP(B770, 'Sonata Net IO &amp; CMO MV % of NAV'!$A:$B, 2, 0)</f>
        <v>7.0056770000000004</v>
      </c>
    </row>
    <row r="771" spans="2:4" x14ac:dyDescent="0.25">
      <c r="B771" s="106">
        <f>IF('Cello Net IO &amp; CMO MV % of NAV '!A684=0, "NA", 'Cello Net IO &amp; CMO MV % of NAV '!A684)</f>
        <v>41709</v>
      </c>
      <c r="C771" s="102">
        <f>VLOOKUP(B771, 'IOS OAS &amp; Universe Refi'!$L:$N, 3, 0)</f>
        <v>133.98249799999999</v>
      </c>
      <c r="D771" s="111">
        <f>VLOOKUP(B771, 'Sonata Net IO &amp; CMO MV % of NAV'!$A:$B, 2, 0)</f>
        <v>7.2008409999999996</v>
      </c>
    </row>
    <row r="772" spans="2:4" x14ac:dyDescent="0.25">
      <c r="B772" s="106">
        <f>IF('Cello Net IO &amp; CMO MV % of NAV '!A685=0, "NA", 'Cello Net IO &amp; CMO MV % of NAV '!A685)</f>
        <v>41710</v>
      </c>
      <c r="C772" s="102">
        <f>VLOOKUP(B772, 'IOS OAS &amp; Universe Refi'!$L:$N, 3, 0)</f>
        <v>141.444107</v>
      </c>
      <c r="D772" s="111">
        <f>VLOOKUP(B772, 'Sonata Net IO &amp; CMO MV % of NAV'!$A:$B, 2, 0)</f>
        <v>7.2604819999999997</v>
      </c>
    </row>
    <row r="773" spans="2:4" x14ac:dyDescent="0.25">
      <c r="B773" s="106">
        <f>IF('Cello Net IO &amp; CMO MV % of NAV '!A686=0, "NA", 'Cello Net IO &amp; CMO MV % of NAV '!A686)</f>
        <v>41711</v>
      </c>
      <c r="C773" s="102">
        <f>VLOOKUP(B773, 'IOS OAS &amp; Universe Refi'!$L:$N, 3, 0)</f>
        <v>160.327698</v>
      </c>
      <c r="D773" s="111">
        <f>VLOOKUP(B773, 'Sonata Net IO &amp; CMO MV % of NAV'!$A:$B, 2, 0)</f>
        <v>7.6653209999999996</v>
      </c>
    </row>
    <row r="774" spans="2:4" x14ac:dyDescent="0.25">
      <c r="B774" s="106">
        <f>IF('Cello Net IO &amp; CMO MV % of NAV '!A687=0, "NA", 'Cello Net IO &amp; CMO MV % of NAV '!A687)</f>
        <v>41712</v>
      </c>
      <c r="C774" s="102">
        <f>VLOOKUP(B774, 'IOS OAS &amp; Universe Refi'!$L:$N, 3, 0)</f>
        <v>154.445404</v>
      </c>
      <c r="D774" s="111">
        <f>VLOOKUP(B774, 'Sonata Net IO &amp; CMO MV % of NAV'!$A:$B, 2, 0)</f>
        <v>15.786719</v>
      </c>
    </row>
    <row r="775" spans="2:4" x14ac:dyDescent="0.25">
      <c r="B775" s="106">
        <f>IF('Cello Net IO &amp; CMO MV % of NAV '!A688=0, "NA", 'Cello Net IO &amp; CMO MV % of NAV '!A688)</f>
        <v>41715</v>
      </c>
      <c r="C775" s="102">
        <f>VLOOKUP(B775, 'IOS OAS &amp; Universe Refi'!$L:$N, 3, 0)</f>
        <v>144.138397</v>
      </c>
      <c r="D775" s="111">
        <f>VLOOKUP(B775, 'Sonata Net IO &amp; CMO MV % of NAV'!$A:$B, 2, 0)</f>
        <v>15.248047</v>
      </c>
    </row>
    <row r="776" spans="2:4" x14ac:dyDescent="0.25">
      <c r="B776" s="106">
        <f>IF('Cello Net IO &amp; CMO MV % of NAV '!A689=0, "NA", 'Cello Net IO &amp; CMO MV % of NAV '!A689)</f>
        <v>41716</v>
      </c>
      <c r="C776" s="102">
        <f>VLOOKUP(B776, 'IOS OAS &amp; Universe Refi'!$L:$N, 3, 0)</f>
        <v>149.160202</v>
      </c>
      <c r="D776" s="111">
        <f>VLOOKUP(B776, 'Sonata Net IO &amp; CMO MV % of NAV'!$A:$B, 2, 0)</f>
        <v>15.236682999999999</v>
      </c>
    </row>
    <row r="777" spans="2:4" x14ac:dyDescent="0.25">
      <c r="B777" s="106">
        <f>IF('Cello Net IO &amp; CMO MV % of NAV '!A690=0, "NA", 'Cello Net IO &amp; CMO MV % of NAV '!A690)</f>
        <v>41717</v>
      </c>
      <c r="C777" s="102">
        <f>VLOOKUP(B777, 'IOS OAS &amp; Universe Refi'!$L:$N, 3, 0)</f>
        <v>112.370499</v>
      </c>
      <c r="D777" s="111">
        <f>VLOOKUP(B777, 'Sonata Net IO &amp; CMO MV % of NAV'!$A:$B, 2, 0)</f>
        <v>14.615009000000001</v>
      </c>
    </row>
    <row r="778" spans="2:4" x14ac:dyDescent="0.25">
      <c r="B778" s="106">
        <f>IF('Cello Net IO &amp; CMO MV % of NAV '!A691=0, "NA", 'Cello Net IO &amp; CMO MV % of NAV '!A691)</f>
        <v>41718</v>
      </c>
      <c r="C778" s="102">
        <f>VLOOKUP(B778, 'IOS OAS &amp; Universe Refi'!$L:$N, 3, 0)</f>
        <v>113.492699</v>
      </c>
      <c r="D778" s="111">
        <f>VLOOKUP(B778, 'Sonata Net IO &amp; CMO MV % of NAV'!$A:$B, 2, 0)</f>
        <v>14.501083</v>
      </c>
    </row>
    <row r="779" spans="2:4" x14ac:dyDescent="0.25">
      <c r="B779" s="106">
        <f>IF('Cello Net IO &amp; CMO MV % of NAV '!A692=0, "NA", 'Cello Net IO &amp; CMO MV % of NAV '!A692)</f>
        <v>41719</v>
      </c>
      <c r="C779" s="102">
        <f>VLOOKUP(B779, 'IOS OAS &amp; Universe Refi'!$L:$N, 3, 0)</f>
        <v>119.095901</v>
      </c>
      <c r="D779" s="111">
        <f>VLOOKUP(B779, 'Sonata Net IO &amp; CMO MV % of NAV'!$A:$B, 2, 0)</f>
        <v>14.739934</v>
      </c>
    </row>
    <row r="780" spans="2:4" x14ac:dyDescent="0.25">
      <c r="B780" s="106">
        <f>IF('Cello Net IO &amp; CMO MV % of NAV '!A693=0, "NA", 'Cello Net IO &amp; CMO MV % of NAV '!A693)</f>
        <v>41722</v>
      </c>
      <c r="C780" s="102">
        <f>VLOOKUP(B780, 'IOS OAS &amp; Universe Refi'!$L:$N, 3, 0)</f>
        <v>115.954498</v>
      </c>
      <c r="D780" s="111">
        <f>VLOOKUP(B780, 'Sonata Net IO &amp; CMO MV % of NAV'!$A:$B, 2, 0)</f>
        <v>14.975542000000001</v>
      </c>
    </row>
    <row r="781" spans="2:4" x14ac:dyDescent="0.25">
      <c r="B781" s="106">
        <f>IF('Cello Net IO &amp; CMO MV % of NAV '!A694=0, "NA", 'Cello Net IO &amp; CMO MV % of NAV '!A694)</f>
        <v>41723</v>
      </c>
      <c r="C781" s="102">
        <f>VLOOKUP(B781, 'IOS OAS &amp; Universe Refi'!$L:$N, 3, 0)</f>
        <v>117.04679899999999</v>
      </c>
      <c r="D781" s="111">
        <f>VLOOKUP(B781, 'Sonata Net IO &amp; CMO MV % of NAV'!$A:$B, 2, 0)</f>
        <v>14.954571</v>
      </c>
    </row>
    <row r="782" spans="2:4" x14ac:dyDescent="0.25">
      <c r="B782" s="106">
        <f>IF('Cello Net IO &amp; CMO MV % of NAV '!A695=0, "NA", 'Cello Net IO &amp; CMO MV % of NAV '!A695)</f>
        <v>41724</v>
      </c>
      <c r="C782" s="102">
        <f>VLOOKUP(B782, 'IOS OAS &amp; Universe Refi'!$L:$N, 3, 0)</f>
        <v>128.91890000000001</v>
      </c>
      <c r="D782" s="111">
        <f>VLOOKUP(B782, 'Sonata Net IO &amp; CMO MV % of NAV'!$A:$B, 2, 0)</f>
        <v>14.984786</v>
      </c>
    </row>
    <row r="783" spans="2:4" x14ac:dyDescent="0.25">
      <c r="B783" s="106">
        <f>IF('Cello Net IO &amp; CMO MV % of NAV '!A696=0, "NA", 'Cello Net IO &amp; CMO MV % of NAV '!A696)</f>
        <v>41725</v>
      </c>
      <c r="C783" s="102">
        <f>VLOOKUP(B783, 'IOS OAS &amp; Universe Refi'!$L:$N, 3, 0)</f>
        <v>137.85189800000001</v>
      </c>
      <c r="D783" s="111">
        <f>VLOOKUP(B783, 'Sonata Net IO &amp; CMO MV % of NAV'!$A:$B, 2, 0)</f>
        <v>21.162391</v>
      </c>
    </row>
    <row r="784" spans="2:4" x14ac:dyDescent="0.25">
      <c r="B784" s="106">
        <f>IF('Cello Net IO &amp; CMO MV % of NAV '!A697=0, "NA", 'Cello Net IO &amp; CMO MV % of NAV '!A697)</f>
        <v>41726</v>
      </c>
      <c r="C784" s="102">
        <f>VLOOKUP(B784, 'IOS OAS &amp; Universe Refi'!$L:$N, 3, 0)</f>
        <v>127.299797</v>
      </c>
      <c r="D784" s="111">
        <f>VLOOKUP(B784, 'Sonata Net IO &amp; CMO MV % of NAV'!$A:$B, 2, 0)</f>
        <v>20.907149</v>
      </c>
    </row>
    <row r="785" spans="2:4" x14ac:dyDescent="0.25">
      <c r="B785" s="106">
        <f>IF('Cello Net IO &amp; CMO MV % of NAV '!A698=0, "NA", 'Cello Net IO &amp; CMO MV % of NAV '!A698)</f>
        <v>41729</v>
      </c>
      <c r="C785" s="102">
        <f>VLOOKUP(B785, 'IOS OAS &amp; Universe Refi'!$L:$N, 3, 0)</f>
        <v>130.84669500000001</v>
      </c>
      <c r="D785" s="111">
        <f>VLOOKUP(B785, 'Sonata Net IO &amp; CMO MV % of NAV'!$A:$B, 2, 0)</f>
        <v>20.573143000000002</v>
      </c>
    </row>
    <row r="786" spans="2:4" x14ac:dyDescent="0.25">
      <c r="B786" s="106">
        <f>IF('Cello Net IO &amp; CMO MV % of NAV '!A699=0, "NA", 'Cello Net IO &amp; CMO MV % of NAV '!A699)</f>
        <v>41730</v>
      </c>
      <c r="C786" s="102">
        <f>VLOOKUP(B786, 'IOS OAS &amp; Universe Refi'!$L:$N, 3, 0)</f>
        <v>125.02069899999999</v>
      </c>
      <c r="D786" s="111">
        <f>VLOOKUP(B786, 'Sonata Net IO &amp; CMO MV % of NAV'!$A:$B, 2, 0)</f>
        <v>20.388248999999998</v>
      </c>
    </row>
    <row r="787" spans="2:4" x14ac:dyDescent="0.25">
      <c r="B787" s="106">
        <f>IF('Cello Net IO &amp; CMO MV % of NAV '!A700=0, "NA", 'Cello Net IO &amp; CMO MV % of NAV '!A700)</f>
        <v>41731</v>
      </c>
      <c r="C787" s="102">
        <f>VLOOKUP(B787, 'IOS OAS &amp; Universe Refi'!$L:$N, 3, 0)</f>
        <v>115.83200100000001</v>
      </c>
      <c r="D787" s="111">
        <f>VLOOKUP(B787, 'Sonata Net IO &amp; CMO MV % of NAV'!$A:$B, 2, 0)</f>
        <v>20.841835</v>
      </c>
    </row>
    <row r="788" spans="2:4" x14ac:dyDescent="0.25">
      <c r="B788" s="106">
        <f>IF('Cello Net IO &amp; CMO MV % of NAV '!A701=0, "NA", 'Cello Net IO &amp; CMO MV % of NAV '!A701)</f>
        <v>41732</v>
      </c>
      <c r="C788" s="102">
        <f>VLOOKUP(B788, 'IOS OAS &amp; Universe Refi'!$L:$N, 3, 0)</f>
        <v>119.153702</v>
      </c>
      <c r="D788" s="111">
        <f>VLOOKUP(B788, 'Sonata Net IO &amp; CMO MV % of NAV'!$A:$B, 2, 0)</f>
        <v>21.027099</v>
      </c>
    </row>
    <row r="789" spans="2:4" x14ac:dyDescent="0.25">
      <c r="B789" s="106">
        <f>IF('Cello Net IO &amp; CMO MV % of NAV '!A702=0, "NA", 'Cello Net IO &amp; CMO MV % of NAV '!A702)</f>
        <v>41733</v>
      </c>
      <c r="C789" s="102">
        <f>VLOOKUP(B789, 'IOS OAS &amp; Universe Refi'!$L:$N, 3, 0)</f>
        <v>132.46760599999999</v>
      </c>
      <c r="D789" s="111">
        <f>VLOOKUP(B789, 'Sonata Net IO &amp; CMO MV % of NAV'!$A:$B, 2, 0)</f>
        <v>21.249213000000001</v>
      </c>
    </row>
    <row r="790" spans="2:4" x14ac:dyDescent="0.25">
      <c r="B790" s="106">
        <f>IF('Cello Net IO &amp; CMO MV % of NAV '!A703=0, "NA", 'Cello Net IO &amp; CMO MV % of NAV '!A703)</f>
        <v>41736</v>
      </c>
      <c r="C790" s="102">
        <f>VLOOKUP(B790, 'IOS OAS &amp; Universe Refi'!$L:$N, 3, 0)</f>
        <v>140.68910199999999</v>
      </c>
      <c r="D790" s="111">
        <f>VLOOKUP(B790, 'Sonata Net IO &amp; CMO MV % of NAV'!$A:$B, 2, 0)</f>
        <v>21.440360999999999</v>
      </c>
    </row>
    <row r="791" spans="2:4" x14ac:dyDescent="0.25">
      <c r="B791" s="106">
        <f>IF('Cello Net IO &amp; CMO MV % of NAV '!A704=0, "NA", 'Cello Net IO &amp; CMO MV % of NAV '!A704)</f>
        <v>41737</v>
      </c>
      <c r="C791" s="102">
        <f>VLOOKUP(B791, 'IOS OAS &amp; Universe Refi'!$L:$N, 3, 0)</f>
        <v>142.11779799999999</v>
      </c>
      <c r="D791" s="111">
        <f>VLOOKUP(B791, 'Sonata Net IO &amp; CMO MV % of NAV'!$A:$B, 2, 0)</f>
        <v>21.610624999999999</v>
      </c>
    </row>
    <row r="792" spans="2:4" x14ac:dyDescent="0.25">
      <c r="B792" s="106">
        <f>IF('Cello Net IO &amp; CMO MV % of NAV '!A705=0, "NA", 'Cello Net IO &amp; CMO MV % of NAV '!A705)</f>
        <v>41738</v>
      </c>
      <c r="C792" s="102">
        <f>VLOOKUP(B792, 'IOS OAS &amp; Universe Refi'!$L:$N, 3, 0)</f>
        <v>149.74670399999999</v>
      </c>
      <c r="D792" s="111">
        <f>VLOOKUP(B792, 'Sonata Net IO &amp; CMO MV % of NAV'!$A:$B, 2, 0)</f>
        <v>21.506288000000001</v>
      </c>
    </row>
    <row r="793" spans="2:4" x14ac:dyDescent="0.25">
      <c r="B793" s="106">
        <f>IF('Cello Net IO &amp; CMO MV % of NAV '!A706=0, "NA", 'Cello Net IO &amp; CMO MV % of NAV '!A706)</f>
        <v>41739</v>
      </c>
      <c r="C793" s="102">
        <f>VLOOKUP(B793, 'IOS OAS &amp; Universe Refi'!$L:$N, 3, 0)</f>
        <v>150.22169500000001</v>
      </c>
      <c r="D793" s="111">
        <f>VLOOKUP(B793, 'Sonata Net IO &amp; CMO MV % of NAV'!$A:$B, 2, 0)</f>
        <v>25.455280999999999</v>
      </c>
    </row>
    <row r="794" spans="2:4" x14ac:dyDescent="0.25">
      <c r="B794" s="106">
        <f>IF('Cello Net IO &amp; CMO MV % of NAV '!A707=0, "NA", 'Cello Net IO &amp; CMO MV % of NAV '!A707)</f>
        <v>41740</v>
      </c>
      <c r="C794" s="102">
        <f>VLOOKUP(B794, 'IOS OAS &amp; Universe Refi'!$L:$N, 3, 0)</f>
        <v>153.82470699999999</v>
      </c>
      <c r="D794" s="111">
        <f>VLOOKUP(B794, 'Sonata Net IO &amp; CMO MV % of NAV'!$A:$B, 2, 0)</f>
        <v>25.443757999999999</v>
      </c>
    </row>
    <row r="795" spans="2:4" x14ac:dyDescent="0.25">
      <c r="B795" s="106">
        <f>IF('Cello Net IO &amp; CMO MV % of NAV '!A708=0, "NA", 'Cello Net IO &amp; CMO MV % of NAV '!A708)</f>
        <v>41743</v>
      </c>
      <c r="C795" s="102">
        <f>VLOOKUP(B795, 'IOS OAS &amp; Universe Refi'!$L:$N, 3, 0)</f>
        <v>143.62930299999999</v>
      </c>
      <c r="D795" s="111">
        <f>VLOOKUP(B795, 'Sonata Net IO &amp; CMO MV % of NAV'!$A:$B, 2, 0)</f>
        <v>25.296676000000001</v>
      </c>
    </row>
    <row r="796" spans="2:4" x14ac:dyDescent="0.25">
      <c r="B796" s="106">
        <f>IF('Cello Net IO &amp; CMO MV % of NAV '!A709=0, "NA", 'Cello Net IO &amp; CMO MV % of NAV '!A709)</f>
        <v>41744</v>
      </c>
      <c r="C796" s="102">
        <f>VLOOKUP(B796, 'IOS OAS &amp; Universe Refi'!$L:$N, 3, 0)</f>
        <v>147.69670099999999</v>
      </c>
      <c r="D796" s="111">
        <f>VLOOKUP(B796, 'Sonata Net IO &amp; CMO MV % of NAV'!$A:$B, 2, 0)</f>
        <v>25.441137000000001</v>
      </c>
    </row>
    <row r="797" spans="2:4" x14ac:dyDescent="0.25">
      <c r="B797" s="106">
        <f>IF('Cello Net IO &amp; CMO MV % of NAV '!A710=0, "NA", 'Cello Net IO &amp; CMO MV % of NAV '!A710)</f>
        <v>41745</v>
      </c>
      <c r="C797" s="102">
        <f>VLOOKUP(B797, 'IOS OAS &amp; Universe Refi'!$L:$N, 3, 0)</f>
        <v>144.186905</v>
      </c>
      <c r="D797" s="111">
        <f>VLOOKUP(B797, 'Sonata Net IO &amp; CMO MV % of NAV'!$A:$B, 2, 0)</f>
        <v>25.511941</v>
      </c>
    </row>
    <row r="798" spans="2:4" x14ac:dyDescent="0.25">
      <c r="B798" s="106">
        <f>IF('Cello Net IO &amp; CMO MV % of NAV '!A711=0, "NA", 'Cello Net IO &amp; CMO MV % of NAV '!A711)</f>
        <v>41746</v>
      </c>
      <c r="C798" s="102">
        <f>VLOOKUP(B798, 'IOS OAS &amp; Universe Refi'!$L:$N, 3, 0)</f>
        <v>128.823105</v>
      </c>
      <c r="D798" s="111">
        <f>VLOOKUP(B798, 'Sonata Net IO &amp; CMO MV % of NAV'!$A:$B, 2, 0)</f>
        <v>25.104220000000002</v>
      </c>
    </row>
    <row r="799" spans="2:4" x14ac:dyDescent="0.25">
      <c r="B799" s="106">
        <f>IF('Cello Net IO &amp; CMO MV % of NAV '!A712=0, "NA", 'Cello Net IO &amp; CMO MV % of NAV '!A712)</f>
        <v>41750</v>
      </c>
      <c r="C799" s="102">
        <f>VLOOKUP(B799, 'IOS OAS &amp; Universe Refi'!$L:$N, 3, 0)</f>
        <v>131.28990200000001</v>
      </c>
      <c r="D799" s="111">
        <f>VLOOKUP(B799, 'Sonata Net IO &amp; CMO MV % of NAV'!$A:$B, 2, 0)</f>
        <v>25.150417999999998</v>
      </c>
    </row>
    <row r="800" spans="2:4" x14ac:dyDescent="0.25">
      <c r="B800" s="106">
        <f>IF('Cello Net IO &amp; CMO MV % of NAV '!A713=0, "NA", 'Cello Net IO &amp; CMO MV % of NAV '!A713)</f>
        <v>41751</v>
      </c>
      <c r="C800" s="102">
        <f>VLOOKUP(B800, 'IOS OAS &amp; Universe Refi'!$L:$N, 3, 0)</f>
        <v>124.446602</v>
      </c>
      <c r="D800" s="111">
        <f>VLOOKUP(B800, 'Sonata Net IO &amp; CMO MV % of NAV'!$A:$B, 2, 0)</f>
        <v>25.142910000000001</v>
      </c>
    </row>
    <row r="801" spans="2:4" x14ac:dyDescent="0.25">
      <c r="B801" s="106">
        <f>IF('Cello Net IO &amp; CMO MV % of NAV '!A714=0, "NA", 'Cello Net IO &amp; CMO MV % of NAV '!A714)</f>
        <v>41752</v>
      </c>
      <c r="C801" s="102">
        <f>VLOOKUP(B801, 'IOS OAS &amp; Universe Refi'!$L:$N, 3, 0)</f>
        <v>133.062195</v>
      </c>
      <c r="D801" s="111">
        <f>VLOOKUP(B801, 'Sonata Net IO &amp; CMO MV % of NAV'!$A:$B, 2, 0)</f>
        <v>28.597691000000001</v>
      </c>
    </row>
    <row r="802" spans="2:4" x14ac:dyDescent="0.25">
      <c r="B802" s="106">
        <f>IF('Cello Net IO &amp; CMO MV % of NAV '!A715=0, "NA", 'Cello Net IO &amp; CMO MV % of NAV '!A715)</f>
        <v>41753</v>
      </c>
      <c r="C802" s="102">
        <f>VLOOKUP(B802, 'IOS OAS &amp; Universe Refi'!$L:$N, 3, 0)</f>
        <v>135.328903</v>
      </c>
      <c r="D802" s="111">
        <f>VLOOKUP(B802, 'Sonata Net IO &amp; CMO MV % of NAV'!$A:$B, 2, 0)</f>
        <v>28.560365000000001</v>
      </c>
    </row>
    <row r="803" spans="2:4" x14ac:dyDescent="0.25">
      <c r="B803" s="106">
        <f>IF('Cello Net IO &amp; CMO MV % of NAV '!A716=0, "NA", 'Cello Net IO &amp; CMO MV % of NAV '!A716)</f>
        <v>41754</v>
      </c>
      <c r="C803" s="102">
        <f>VLOOKUP(B803, 'IOS OAS &amp; Universe Refi'!$L:$N, 3, 0)</f>
        <v>134.81359900000001</v>
      </c>
      <c r="D803" s="111">
        <f>VLOOKUP(B803, 'Sonata Net IO &amp; CMO MV % of NAV'!$A:$B, 2, 0)</f>
        <v>28.567447000000001</v>
      </c>
    </row>
    <row r="804" spans="2:4" x14ac:dyDescent="0.25">
      <c r="B804" s="106">
        <f>IF('Cello Net IO &amp; CMO MV % of NAV '!A717=0, "NA", 'Cello Net IO &amp; CMO MV % of NAV '!A717)</f>
        <v>41757</v>
      </c>
      <c r="C804" s="102">
        <f>VLOOKUP(B804, 'IOS OAS &amp; Universe Refi'!$L:$N, 3, 0)</f>
        <v>130.26220699999999</v>
      </c>
      <c r="D804" s="111">
        <f>VLOOKUP(B804, 'Sonata Net IO &amp; CMO MV % of NAV'!$A:$B, 2, 0)</f>
        <v>28.536218000000002</v>
      </c>
    </row>
    <row r="805" spans="2:4" x14ac:dyDescent="0.25">
      <c r="B805" s="106">
        <f>IF('Cello Net IO &amp; CMO MV % of NAV '!A718=0, "NA", 'Cello Net IO &amp; CMO MV % of NAV '!A718)</f>
        <v>41758</v>
      </c>
      <c r="C805" s="102">
        <f>VLOOKUP(B805, 'IOS OAS &amp; Universe Refi'!$L:$N, 3, 0)</f>
        <v>125.434303</v>
      </c>
      <c r="D805" s="111">
        <f>VLOOKUP(B805, 'Sonata Net IO &amp; CMO MV % of NAV'!$A:$B, 2, 0)</f>
        <v>28.344609999999999</v>
      </c>
    </row>
    <row r="806" spans="2:4" x14ac:dyDescent="0.25">
      <c r="B806" s="106">
        <f>IF('Cello Net IO &amp; CMO MV % of NAV '!A719=0, "NA", 'Cello Net IO &amp; CMO MV % of NAV '!A719)</f>
        <v>41759</v>
      </c>
      <c r="C806" s="102">
        <f>VLOOKUP(B806, 'IOS OAS &amp; Universe Refi'!$L:$N, 3, 0)</f>
        <v>129.14549299999999</v>
      </c>
      <c r="D806" s="111">
        <f>VLOOKUP(B806, 'Sonata Net IO &amp; CMO MV % of NAV'!$A:$B, 2, 0)</f>
        <v>29.083506</v>
      </c>
    </row>
    <row r="807" spans="2:4" x14ac:dyDescent="0.25">
      <c r="B807" s="106">
        <f>IF('Cello Net IO &amp; CMO MV % of NAV '!A720=0, "NA", 'Cello Net IO &amp; CMO MV % of NAV '!A720)</f>
        <v>41760</v>
      </c>
      <c r="C807" s="102">
        <f>VLOOKUP(B807, 'IOS OAS &amp; Universe Refi'!$L:$N, 3, 0)</f>
        <v>130.38459800000001</v>
      </c>
      <c r="D807" s="111">
        <f>VLOOKUP(B807, 'Sonata Net IO &amp; CMO MV % of NAV'!$A:$B, 2, 0)</f>
        <v>29.533280000000001</v>
      </c>
    </row>
    <row r="808" spans="2:4" x14ac:dyDescent="0.25">
      <c r="B808" s="106">
        <f>IF('Cello Net IO &amp; CMO MV % of NAV '!A721=0, "NA", 'Cello Net IO &amp; CMO MV % of NAV '!A721)</f>
        <v>41761</v>
      </c>
      <c r="C808" s="102">
        <f>VLOOKUP(B808, 'IOS OAS &amp; Universe Refi'!$L:$N, 3, 0)</f>
        <v>125.44589999999999</v>
      </c>
      <c r="D808" s="111">
        <f>VLOOKUP(B808, 'Sonata Net IO &amp; CMO MV % of NAV'!$A:$B, 2, 0)</f>
        <v>29.547446999999998</v>
      </c>
    </row>
    <row r="809" spans="2:4" x14ac:dyDescent="0.25">
      <c r="B809" s="106">
        <f>IF('Cello Net IO &amp; CMO MV % of NAV '!A722=0, "NA", 'Cello Net IO &amp; CMO MV % of NAV '!A722)</f>
        <v>41764</v>
      </c>
      <c r="C809" s="102">
        <f>VLOOKUP(B809, 'IOS OAS &amp; Universe Refi'!$L:$N, 3, 0)</f>
        <v>126.358597</v>
      </c>
      <c r="D809" s="111">
        <f>VLOOKUP(B809, 'Sonata Net IO &amp; CMO MV % of NAV'!$A:$B, 2, 0)</f>
        <v>29.31861</v>
      </c>
    </row>
    <row r="810" spans="2:4" x14ac:dyDescent="0.25">
      <c r="B810" s="106">
        <f>IF('Cello Net IO &amp; CMO MV % of NAV '!A723=0, "NA", 'Cello Net IO &amp; CMO MV % of NAV '!A723)</f>
        <v>41765</v>
      </c>
      <c r="C810" s="102">
        <f>VLOOKUP(B810, 'IOS OAS &amp; Universe Refi'!$L:$N, 3, 0)</f>
        <v>129.080994</v>
      </c>
      <c r="D810" s="111">
        <f>VLOOKUP(B810, 'Sonata Net IO &amp; CMO MV % of NAV'!$A:$B, 2, 0)</f>
        <v>29.483725</v>
      </c>
    </row>
    <row r="811" spans="2:4" x14ac:dyDescent="0.25">
      <c r="B811" s="106">
        <f>IF('Cello Net IO &amp; CMO MV % of NAV '!A724=0, "NA", 'Cello Net IO &amp; CMO MV % of NAV '!A724)</f>
        <v>41766</v>
      </c>
      <c r="C811" s="102">
        <f>VLOOKUP(B811, 'IOS OAS &amp; Universe Refi'!$L:$N, 3, 0)</f>
        <v>142.570999</v>
      </c>
      <c r="D811" s="111">
        <f>VLOOKUP(B811, 'Sonata Net IO &amp; CMO MV % of NAV'!$A:$B, 2, 0)</f>
        <v>29.469968000000001</v>
      </c>
    </row>
    <row r="812" spans="2:4" x14ac:dyDescent="0.25">
      <c r="B812" s="106">
        <f>IF('Cello Net IO &amp; CMO MV % of NAV '!A725=0, "NA", 'Cello Net IO &amp; CMO MV % of NAV '!A725)</f>
        <v>41767</v>
      </c>
      <c r="C812" s="102">
        <f>VLOOKUP(B812, 'IOS OAS &amp; Universe Refi'!$L:$N, 3, 0)</f>
        <v>147.39210499999999</v>
      </c>
      <c r="D812" s="111">
        <f>VLOOKUP(B812, 'Sonata Net IO &amp; CMO MV % of NAV'!$A:$B, 2, 0)</f>
        <v>29.441645999999999</v>
      </c>
    </row>
    <row r="813" spans="2:4" x14ac:dyDescent="0.25">
      <c r="B813" s="106">
        <f>IF('Cello Net IO &amp; CMO MV % of NAV '!A726=0, "NA", 'Cello Net IO &amp; CMO MV % of NAV '!A726)</f>
        <v>41768</v>
      </c>
      <c r="C813" s="102">
        <f>VLOOKUP(B813, 'IOS OAS &amp; Universe Refi'!$L:$N, 3, 0)</f>
        <v>136.36790500000001</v>
      </c>
      <c r="D813" s="111">
        <f>VLOOKUP(B813, 'Sonata Net IO &amp; CMO MV % of NAV'!$A:$B, 2, 0)</f>
        <v>28.955389</v>
      </c>
    </row>
    <row r="814" spans="2:4" x14ac:dyDescent="0.25">
      <c r="B814" s="106">
        <f>IF('Cello Net IO &amp; CMO MV % of NAV '!A727=0, "NA", 'Cello Net IO &amp; CMO MV % of NAV '!A727)</f>
        <v>41771</v>
      </c>
      <c r="C814" s="102">
        <f>VLOOKUP(B814, 'IOS OAS &amp; Universe Refi'!$L:$N, 3, 0)</f>
        <v>127.2967</v>
      </c>
      <c r="D814" s="111">
        <f>VLOOKUP(B814, 'Sonata Net IO &amp; CMO MV % of NAV'!$A:$B, 2, 0)</f>
        <v>28.897818000000001</v>
      </c>
    </row>
    <row r="815" spans="2:4" x14ac:dyDescent="0.25">
      <c r="B815" s="106">
        <f>IF('Cello Net IO &amp; CMO MV % of NAV '!A728=0, "NA", 'Cello Net IO &amp; CMO MV % of NAV '!A728)</f>
        <v>41772</v>
      </c>
      <c r="C815" s="102">
        <f>VLOOKUP(B815, 'IOS OAS &amp; Universe Refi'!$L:$N, 3, 0)</f>
        <v>129.16589400000001</v>
      </c>
      <c r="D815" s="111">
        <f>VLOOKUP(B815, 'Sonata Net IO &amp; CMO MV % of NAV'!$A:$B, 2, 0)</f>
        <v>28.962553</v>
      </c>
    </row>
    <row r="816" spans="2:4" x14ac:dyDescent="0.25">
      <c r="B816" s="106">
        <f>IF('Cello Net IO &amp; CMO MV % of NAV '!A729=0, "NA", 'Cello Net IO &amp; CMO MV % of NAV '!A729)</f>
        <v>41773</v>
      </c>
      <c r="C816" s="102">
        <f>VLOOKUP(B816, 'IOS OAS &amp; Universe Refi'!$L:$N, 3, 0)</f>
        <v>152.926895</v>
      </c>
      <c r="D816" s="111">
        <f>VLOOKUP(B816, 'Sonata Net IO &amp; CMO MV % of NAV'!$A:$B, 2, 0)</f>
        <v>29.390968000000001</v>
      </c>
    </row>
    <row r="817" spans="2:4" x14ac:dyDescent="0.25">
      <c r="B817" s="106">
        <f>IF('Cello Net IO &amp; CMO MV % of NAV '!A730=0, "NA", 'Cello Net IO &amp; CMO MV % of NAV '!A730)</f>
        <v>41774</v>
      </c>
      <c r="C817" s="102">
        <f>VLOOKUP(B817, 'IOS OAS &amp; Universe Refi'!$L:$N, 3, 0)</f>
        <v>156.529404</v>
      </c>
      <c r="D817" s="111">
        <f>VLOOKUP(B817, 'Sonata Net IO &amp; CMO MV % of NAV'!$A:$B, 2, 0)</f>
        <v>29.997029999999999</v>
      </c>
    </row>
    <row r="818" spans="2:4" x14ac:dyDescent="0.25">
      <c r="B818" s="106">
        <f>IF('Cello Net IO &amp; CMO MV % of NAV '!A731=0, "NA", 'Cello Net IO &amp; CMO MV % of NAV '!A731)</f>
        <v>41775</v>
      </c>
      <c r="C818" s="102">
        <f>VLOOKUP(B818, 'IOS OAS &amp; Universe Refi'!$L:$N, 3, 0)</f>
        <v>138.66949500000001</v>
      </c>
      <c r="D818" s="111">
        <f>VLOOKUP(B818, 'Sonata Net IO &amp; CMO MV % of NAV'!$A:$B, 2, 0)</f>
        <v>29.524122999999999</v>
      </c>
    </row>
    <row r="819" spans="2:4" x14ac:dyDescent="0.25">
      <c r="B819" s="106">
        <f>IF('Cello Net IO &amp; CMO MV % of NAV '!A732=0, "NA", 'Cello Net IO &amp; CMO MV % of NAV '!A732)</f>
        <v>41778</v>
      </c>
      <c r="C819" s="102">
        <f>VLOOKUP(B819, 'IOS OAS &amp; Universe Refi'!$L:$N, 3, 0)</f>
        <v>140.74079900000001</v>
      </c>
      <c r="D819" s="111">
        <f>VLOOKUP(B819, 'Sonata Net IO &amp; CMO MV % of NAV'!$A:$B, 2, 0)</f>
        <v>29.173442000000001</v>
      </c>
    </row>
    <row r="820" spans="2:4" x14ac:dyDescent="0.25">
      <c r="B820" s="106">
        <f>IF('Cello Net IO &amp; CMO MV % of NAV '!A733=0, "NA", 'Cello Net IO &amp; CMO MV % of NAV '!A733)</f>
        <v>41779</v>
      </c>
      <c r="C820" s="102">
        <f>VLOOKUP(B820, 'IOS OAS &amp; Universe Refi'!$L:$N, 3, 0)</f>
        <v>148.215103</v>
      </c>
      <c r="D820" s="111">
        <f>VLOOKUP(B820, 'Sonata Net IO &amp; CMO MV % of NAV'!$A:$B, 2, 0)</f>
        <v>29.341733999999999</v>
      </c>
    </row>
    <row r="821" spans="2:4" x14ac:dyDescent="0.25">
      <c r="B821" s="106">
        <f>IF('Cello Net IO &amp; CMO MV % of NAV '!A734=0, "NA", 'Cello Net IO &amp; CMO MV % of NAV '!A734)</f>
        <v>41780</v>
      </c>
      <c r="C821" s="102">
        <f>VLOOKUP(B821, 'IOS OAS &amp; Universe Refi'!$L:$N, 3, 0)</f>
        <v>137.44610599999999</v>
      </c>
      <c r="D821" s="111">
        <f>VLOOKUP(B821, 'Sonata Net IO &amp; CMO MV % of NAV'!$A:$B, 2, 0)</f>
        <v>28.843195000000001</v>
      </c>
    </row>
    <row r="822" spans="2:4" x14ac:dyDescent="0.25">
      <c r="B822" s="106">
        <f>IF('Cello Net IO &amp; CMO MV % of NAV '!A735=0, "NA", 'Cello Net IO &amp; CMO MV % of NAV '!A735)</f>
        <v>41781</v>
      </c>
      <c r="C822" s="102">
        <f>VLOOKUP(B822, 'IOS OAS &amp; Universe Refi'!$L:$N, 3, 0)</f>
        <v>128.88130200000001</v>
      </c>
      <c r="D822" s="111">
        <f>VLOOKUP(B822, 'Sonata Net IO &amp; CMO MV % of NAV'!$A:$B, 2, 0)</f>
        <v>28.622716</v>
      </c>
    </row>
    <row r="823" spans="2:4" x14ac:dyDescent="0.25">
      <c r="B823" s="106">
        <f>IF('Cello Net IO &amp; CMO MV % of NAV '!A736=0, "NA", 'Cello Net IO &amp; CMO MV % of NAV '!A736)</f>
        <v>41782</v>
      </c>
      <c r="C823" s="102">
        <f>VLOOKUP(B823, 'IOS OAS &amp; Universe Refi'!$L:$N, 3, 0)</f>
        <v>128.22920199999999</v>
      </c>
      <c r="D823" s="111">
        <f>VLOOKUP(B823, 'Sonata Net IO &amp; CMO MV % of NAV'!$A:$B, 2, 0)</f>
        <v>28.854939000000002</v>
      </c>
    </row>
    <row r="824" spans="2:4" x14ac:dyDescent="0.25">
      <c r="B824" s="106">
        <f>IF('Cello Net IO &amp; CMO MV % of NAV '!A737=0, "NA", 'Cello Net IO &amp; CMO MV % of NAV '!A737)</f>
        <v>41786</v>
      </c>
      <c r="C824" s="102">
        <f>VLOOKUP(B824, 'IOS OAS &amp; Universe Refi'!$L:$N, 3, 0)</f>
        <v>132.97650100000001</v>
      </c>
      <c r="D824" s="111">
        <f>VLOOKUP(B824, 'Sonata Net IO &amp; CMO MV % of NAV'!$A:$B, 2, 0)</f>
        <v>29.026256</v>
      </c>
    </row>
    <row r="825" spans="2:4" x14ac:dyDescent="0.25">
      <c r="B825" s="106">
        <f>IF('Cello Net IO &amp; CMO MV % of NAV '!A738=0, "NA", 'Cello Net IO &amp; CMO MV % of NAV '!A738)</f>
        <v>41787</v>
      </c>
      <c r="C825" s="102">
        <f>VLOOKUP(B825, 'IOS OAS &amp; Universe Refi'!$L:$N, 3, 0)</f>
        <v>151.01289399999999</v>
      </c>
      <c r="D825" s="111">
        <f>VLOOKUP(B825, 'Sonata Net IO &amp; CMO MV % of NAV'!$A:$B, 2, 0)</f>
        <v>29.563697000000001</v>
      </c>
    </row>
    <row r="826" spans="2:4" x14ac:dyDescent="0.25">
      <c r="B826" s="106">
        <f>IF('Cello Net IO &amp; CMO MV % of NAV '!A739=0, "NA", 'Cello Net IO &amp; CMO MV % of NAV '!A739)</f>
        <v>41788</v>
      </c>
      <c r="C826" s="102">
        <f>VLOOKUP(B826, 'IOS OAS &amp; Universe Refi'!$L:$N, 3, 0)</f>
        <v>143.794296</v>
      </c>
      <c r="D826" s="111">
        <f>VLOOKUP(B826, 'Sonata Net IO &amp; CMO MV % of NAV'!$A:$B, 2, 0)</f>
        <v>29.594147</v>
      </c>
    </row>
    <row r="827" spans="2:4" x14ac:dyDescent="0.25">
      <c r="B827" s="106">
        <f>IF('Cello Net IO &amp; CMO MV % of NAV '!A740=0, "NA", 'Cello Net IO &amp; CMO MV % of NAV '!A740)</f>
        <v>41789</v>
      </c>
      <c r="C827" s="102">
        <f>VLOOKUP(B827, 'IOS OAS &amp; Universe Refi'!$L:$N, 3, 0)</f>
        <v>143.42219499999999</v>
      </c>
      <c r="D827" s="111">
        <f>VLOOKUP(B827, 'Sonata Net IO &amp; CMO MV % of NAV'!$A:$B, 2, 0)</f>
        <v>29.257511000000001</v>
      </c>
    </row>
    <row r="828" spans="2:4" x14ac:dyDescent="0.25">
      <c r="B828" s="106">
        <f>IF('Cello Net IO &amp; CMO MV % of NAV '!A741=0, "NA", 'Cello Net IO &amp; CMO MV % of NAV '!A741)</f>
        <v>41792</v>
      </c>
      <c r="C828" s="102">
        <f>VLOOKUP(B828, 'IOS OAS &amp; Universe Refi'!$L:$N, 3, 0)</f>
        <v>126.949303</v>
      </c>
      <c r="D828" s="111">
        <f>VLOOKUP(B828, 'Sonata Net IO &amp; CMO MV % of NAV'!$A:$B, 2, 0)</f>
        <v>28.770944</v>
      </c>
    </row>
    <row r="829" spans="2:4" x14ac:dyDescent="0.25">
      <c r="B829" s="106">
        <f>IF('Cello Net IO &amp; CMO MV % of NAV '!A742=0, "NA", 'Cello Net IO &amp; CMO MV % of NAV '!A742)</f>
        <v>41793</v>
      </c>
      <c r="C829" s="102">
        <f>VLOOKUP(B829, 'IOS OAS &amp; Universe Refi'!$L:$N, 3, 0)</f>
        <v>111.876999</v>
      </c>
      <c r="D829" s="111">
        <f>VLOOKUP(B829, 'Sonata Net IO &amp; CMO MV % of NAV'!$A:$B, 2, 0)</f>
        <v>28.414314999999998</v>
      </c>
    </row>
    <row r="830" spans="2:4" x14ac:dyDescent="0.25">
      <c r="B830" s="106">
        <f>IF('Cello Net IO &amp; CMO MV % of NAV '!A743=0, "NA", 'Cello Net IO &amp; CMO MV % of NAV '!A743)</f>
        <v>41794</v>
      </c>
      <c r="C830" s="102">
        <f>VLOOKUP(B830, 'IOS OAS &amp; Universe Refi'!$L:$N, 3, 0)</f>
        <v>106.802803</v>
      </c>
      <c r="D830" s="111">
        <f>VLOOKUP(B830, 'Sonata Net IO &amp; CMO MV % of NAV'!$A:$B, 2, 0)</f>
        <v>28.252146</v>
      </c>
    </row>
    <row r="831" spans="2:4" x14ac:dyDescent="0.25">
      <c r="B831" s="106">
        <f>IF('Cello Net IO &amp; CMO MV % of NAV '!A744=0, "NA", 'Cello Net IO &amp; CMO MV % of NAV '!A744)</f>
        <v>41795</v>
      </c>
      <c r="C831" s="102">
        <f>VLOOKUP(B831, 'IOS OAS &amp; Universe Refi'!$L:$N, 3, 0)</f>
        <v>106.527901</v>
      </c>
      <c r="D831" s="111">
        <f>VLOOKUP(B831, 'Sonata Net IO &amp; CMO MV % of NAV'!$A:$B, 2, 0)</f>
        <v>28.310077</v>
      </c>
    </row>
    <row r="832" spans="2:4" x14ac:dyDescent="0.25">
      <c r="B832" s="106">
        <f>IF('Cello Net IO &amp; CMO MV % of NAV '!A745=0, "NA", 'Cello Net IO &amp; CMO MV % of NAV '!A745)</f>
        <v>41796</v>
      </c>
      <c r="C832" s="102">
        <f>VLOOKUP(B832, 'IOS OAS &amp; Universe Refi'!$L:$N, 3, 0)</f>
        <v>111.214302</v>
      </c>
      <c r="D832" s="111">
        <f>VLOOKUP(B832, 'Sonata Net IO &amp; CMO MV % of NAV'!$A:$B, 2, 0)</f>
        <v>28.534075000000001</v>
      </c>
    </row>
    <row r="833" spans="2:4" x14ac:dyDescent="0.25">
      <c r="B833" s="106">
        <f>IF('Cello Net IO &amp; CMO MV % of NAV '!A746=0, "NA", 'Cello Net IO &amp; CMO MV % of NAV '!A746)</f>
        <v>41799</v>
      </c>
      <c r="C833" s="102">
        <f>VLOOKUP(B833, 'IOS OAS &amp; Universe Refi'!$L:$N, 3, 0)</f>
        <v>103.688599</v>
      </c>
      <c r="D833" s="111">
        <f>VLOOKUP(B833, 'Sonata Net IO &amp; CMO MV % of NAV'!$A:$B, 2, 0)</f>
        <v>28.465263</v>
      </c>
    </row>
    <row r="834" spans="2:4" x14ac:dyDescent="0.25">
      <c r="B834" s="106">
        <f>IF('Cello Net IO &amp; CMO MV % of NAV '!A747=0, "NA", 'Cello Net IO &amp; CMO MV % of NAV '!A747)</f>
        <v>41800</v>
      </c>
      <c r="C834" s="102">
        <f>VLOOKUP(B834, 'IOS OAS &amp; Universe Refi'!$L:$N, 3, 0)</f>
        <v>96.963402000000002</v>
      </c>
      <c r="D834" s="111">
        <f>VLOOKUP(B834, 'Sonata Net IO &amp; CMO MV % of NAV'!$A:$B, 2, 0)</f>
        <v>28.334016999999999</v>
      </c>
    </row>
    <row r="835" spans="2:4" x14ac:dyDescent="0.25">
      <c r="B835" s="106">
        <f>IF('Cello Net IO &amp; CMO MV % of NAV '!A748=0, "NA", 'Cello Net IO &amp; CMO MV % of NAV '!A748)</f>
        <v>41801</v>
      </c>
      <c r="C835" s="102">
        <f>VLOOKUP(B835, 'IOS OAS &amp; Universe Refi'!$L:$N, 3, 0)</f>
        <v>101.907799</v>
      </c>
      <c r="D835" s="111">
        <f>VLOOKUP(B835, 'Sonata Net IO &amp; CMO MV % of NAV'!$A:$B, 2, 0)</f>
        <v>27.911514</v>
      </c>
    </row>
    <row r="836" spans="2:4" x14ac:dyDescent="0.25">
      <c r="B836" s="106">
        <f>IF('Cello Net IO &amp; CMO MV % of NAV '!A749=0, "NA", 'Cello Net IO &amp; CMO MV % of NAV '!A749)</f>
        <v>41802</v>
      </c>
      <c r="C836" s="102">
        <f>VLOOKUP(B836, 'IOS OAS &amp; Universe Refi'!$L:$N, 3, 0)</f>
        <v>96.199898000000005</v>
      </c>
      <c r="D836" s="111">
        <f>VLOOKUP(B836, 'Sonata Net IO &amp; CMO MV % of NAV'!$A:$B, 2, 0)</f>
        <v>28.379359999999998</v>
      </c>
    </row>
    <row r="837" spans="2:4" x14ac:dyDescent="0.25">
      <c r="B837" s="106">
        <f>IF('Cello Net IO &amp; CMO MV % of NAV '!A750=0, "NA", 'Cello Net IO &amp; CMO MV % of NAV '!A750)</f>
        <v>41803</v>
      </c>
      <c r="C837" s="102">
        <f>VLOOKUP(B837, 'IOS OAS &amp; Universe Refi'!$L:$N, 3, 0)</f>
        <v>86.405899000000005</v>
      </c>
      <c r="D837" s="111">
        <f>VLOOKUP(B837, 'Sonata Net IO &amp; CMO MV % of NAV'!$A:$B, 2, 0)</f>
        <v>27.373956</v>
      </c>
    </row>
    <row r="838" spans="2:4" x14ac:dyDescent="0.25">
      <c r="B838" s="106">
        <f>IF('Cello Net IO &amp; CMO MV % of NAV '!A751=0, "NA", 'Cello Net IO &amp; CMO MV % of NAV '!A751)</f>
        <v>41806</v>
      </c>
      <c r="C838" s="102">
        <f>VLOOKUP(B838, 'IOS OAS &amp; Universe Refi'!$L:$N, 3, 0)</f>
        <v>85.383301000000003</v>
      </c>
      <c r="D838" s="111">
        <f>VLOOKUP(B838, 'Sonata Net IO &amp; CMO MV % of NAV'!$A:$B, 2, 0)</f>
        <v>27.360628999999999</v>
      </c>
    </row>
    <row r="839" spans="2:4" x14ac:dyDescent="0.25">
      <c r="B839" s="106">
        <f>IF('Cello Net IO &amp; CMO MV % of NAV '!A752=0, "NA", 'Cello Net IO &amp; CMO MV % of NAV '!A752)</f>
        <v>41807</v>
      </c>
      <c r="C839" s="102">
        <f>VLOOKUP(B839, 'IOS OAS &amp; Universe Refi'!$L:$N, 3, 0)</f>
        <v>70.268096999999997</v>
      </c>
      <c r="D839" s="111">
        <f>VLOOKUP(B839, 'Sonata Net IO &amp; CMO MV % of NAV'!$A:$B, 2, 0)</f>
        <v>26.961849999999998</v>
      </c>
    </row>
    <row r="840" spans="2:4" x14ac:dyDescent="0.25">
      <c r="B840" s="106">
        <f>IF('Cello Net IO &amp; CMO MV % of NAV '!A753=0, "NA", 'Cello Net IO &amp; CMO MV % of NAV '!A753)</f>
        <v>41808</v>
      </c>
      <c r="C840" s="102">
        <f>VLOOKUP(B840, 'IOS OAS &amp; Universe Refi'!$L:$N, 3, 0)</f>
        <v>73.155296000000007</v>
      </c>
      <c r="D840" s="111">
        <f>VLOOKUP(B840, 'Sonata Net IO &amp; CMO MV % of NAV'!$A:$B, 2, 0)</f>
        <v>27.091279</v>
      </c>
    </row>
    <row r="841" spans="2:4" x14ac:dyDescent="0.25">
      <c r="B841" s="106">
        <f>IF('Cello Net IO &amp; CMO MV % of NAV '!A754=0, "NA", 'Cello Net IO &amp; CMO MV % of NAV '!A754)</f>
        <v>41809</v>
      </c>
      <c r="C841" s="102">
        <f>VLOOKUP(B841, 'IOS OAS &amp; Universe Refi'!$L:$N, 3, 0)</f>
        <v>72.048798000000005</v>
      </c>
      <c r="D841" s="111">
        <f>VLOOKUP(B841, 'Sonata Net IO &amp; CMO MV % of NAV'!$A:$B, 2, 0)</f>
        <v>26.806294999999999</v>
      </c>
    </row>
    <row r="842" spans="2:4" x14ac:dyDescent="0.25">
      <c r="B842" s="106">
        <f>IF('Cello Net IO &amp; CMO MV % of NAV '!A755=0, "NA", 'Cello Net IO &amp; CMO MV % of NAV '!A755)</f>
        <v>41810</v>
      </c>
      <c r="C842" s="102">
        <f>VLOOKUP(B842, 'IOS OAS &amp; Universe Refi'!$L:$N, 3, 0)</f>
        <v>63.601799</v>
      </c>
      <c r="D842" s="111">
        <f>VLOOKUP(B842, 'Sonata Net IO &amp; CMO MV % of NAV'!$A:$B, 2, 0)</f>
        <v>26.916920000000001</v>
      </c>
    </row>
    <row r="843" spans="2:4" x14ac:dyDescent="0.25">
      <c r="B843" s="106">
        <f>IF('Cello Net IO &amp; CMO MV % of NAV '!A756=0, "NA", 'Cello Net IO &amp; CMO MV % of NAV '!A756)</f>
        <v>41813</v>
      </c>
      <c r="C843" s="102">
        <f>VLOOKUP(B843, 'IOS OAS &amp; Universe Refi'!$L:$N, 3, 0)</f>
        <v>59.483100999999998</v>
      </c>
      <c r="D843" s="111">
        <f>VLOOKUP(B843, 'Sonata Net IO &amp; CMO MV % of NAV'!$A:$B, 2, 0)</f>
        <v>26.913969999999999</v>
      </c>
    </row>
    <row r="844" spans="2:4" x14ac:dyDescent="0.25">
      <c r="B844" s="106">
        <f>IF('Cello Net IO &amp; CMO MV % of NAV '!A757=0, "NA", 'Cello Net IO &amp; CMO MV % of NAV '!A757)</f>
        <v>41814</v>
      </c>
      <c r="C844" s="102">
        <f>VLOOKUP(B844, 'IOS OAS &amp; Universe Refi'!$L:$N, 3, 0)</f>
        <v>68.215598999999997</v>
      </c>
      <c r="D844" s="111">
        <f>VLOOKUP(B844, 'Sonata Net IO &amp; CMO MV % of NAV'!$A:$B, 2, 0)</f>
        <v>27.160526999999998</v>
      </c>
    </row>
    <row r="845" spans="2:4" x14ac:dyDescent="0.25">
      <c r="B845" s="106">
        <f>IF('Cello Net IO &amp; CMO MV % of NAV '!A758=0, "NA", 'Cello Net IO &amp; CMO MV % of NAV '!A758)</f>
        <v>41815</v>
      </c>
      <c r="C845" s="102">
        <f>VLOOKUP(B845, 'IOS OAS &amp; Universe Refi'!$L:$N, 3, 0)</f>
        <v>75.913803000000001</v>
      </c>
      <c r="D845" s="111">
        <f>VLOOKUP(B845, 'Sonata Net IO &amp; CMO MV % of NAV'!$A:$B, 2, 0)</f>
        <v>27.174388</v>
      </c>
    </row>
    <row r="846" spans="2:4" x14ac:dyDescent="0.25">
      <c r="B846" s="106">
        <f>IF('Cello Net IO &amp; CMO MV % of NAV '!A759=0, "NA", 'Cello Net IO &amp; CMO MV % of NAV '!A759)</f>
        <v>41816</v>
      </c>
      <c r="C846" s="102">
        <f>VLOOKUP(B846, 'IOS OAS &amp; Universe Refi'!$L:$N, 3, 0)</f>
        <v>83.527298000000002</v>
      </c>
      <c r="D846" s="111">
        <f>VLOOKUP(B846, 'Sonata Net IO &amp; CMO MV % of NAV'!$A:$B, 2, 0)</f>
        <v>27.453420999999999</v>
      </c>
    </row>
    <row r="847" spans="2:4" x14ac:dyDescent="0.25">
      <c r="B847" s="106">
        <f>IF('Cello Net IO &amp; CMO MV % of NAV '!A760=0, "NA", 'Cello Net IO &amp; CMO MV % of NAV '!A760)</f>
        <v>41817</v>
      </c>
      <c r="C847" s="102">
        <f>VLOOKUP(B847, 'IOS OAS &amp; Universe Refi'!$L:$N, 3, 0)</f>
        <v>84.237701000000001</v>
      </c>
      <c r="D847" s="111">
        <f>VLOOKUP(B847, 'Sonata Net IO &amp; CMO MV % of NAV'!$A:$B, 2, 0)</f>
        <v>27.286299</v>
      </c>
    </row>
    <row r="848" spans="2:4" x14ac:dyDescent="0.25">
      <c r="B848" s="106">
        <f>IF('Cello Net IO &amp; CMO MV % of NAV '!A761=0, "NA", 'Cello Net IO &amp; CMO MV % of NAV '!A761)</f>
        <v>41820</v>
      </c>
      <c r="C848" s="102">
        <f>VLOOKUP(B848, 'IOS OAS &amp; Universe Refi'!$L:$N, 3, 0)</f>
        <v>81.648803999999998</v>
      </c>
      <c r="D848" s="111">
        <f>VLOOKUP(B848, 'Sonata Net IO &amp; CMO MV % of NAV'!$A:$B, 2, 0)</f>
        <v>28.480812</v>
      </c>
    </row>
    <row r="849" spans="2:4" x14ac:dyDescent="0.25">
      <c r="B849" s="106">
        <f>IF('Cello Net IO &amp; CMO MV % of NAV '!A762=0, "NA", 'Cello Net IO &amp; CMO MV % of NAV '!A762)</f>
        <v>41821</v>
      </c>
      <c r="C849" s="102">
        <f>VLOOKUP(B849, 'IOS OAS &amp; Universe Refi'!$L:$N, 3, 0)</f>
        <v>70.264503000000005</v>
      </c>
      <c r="D849" s="111">
        <f>VLOOKUP(B849, 'Sonata Net IO &amp; CMO MV % of NAV'!$A:$B, 2, 0)</f>
        <v>27.819718999999999</v>
      </c>
    </row>
    <row r="850" spans="2:4" x14ac:dyDescent="0.25">
      <c r="B850" s="106">
        <f>IF('Cello Net IO &amp; CMO MV % of NAV '!A763=0, "NA", 'Cello Net IO &amp; CMO MV % of NAV '!A763)</f>
        <v>41822</v>
      </c>
      <c r="C850" s="102">
        <f>VLOOKUP(B850, 'IOS OAS &amp; Universe Refi'!$L:$N, 3, 0)</f>
        <v>53.097698000000001</v>
      </c>
      <c r="D850" s="111">
        <f>VLOOKUP(B850, 'Sonata Net IO &amp; CMO MV % of NAV'!$A:$B, 2, 0)</f>
        <v>27.335436999999999</v>
      </c>
    </row>
    <row r="851" spans="2:4" x14ac:dyDescent="0.25">
      <c r="B851" s="106">
        <f>IF('Cello Net IO &amp; CMO MV % of NAV '!A764=0, "NA", 'Cello Net IO &amp; CMO MV % of NAV '!A764)</f>
        <v>41823</v>
      </c>
      <c r="C851" s="102">
        <f>VLOOKUP(B851, 'IOS OAS &amp; Universe Refi'!$L:$N, 3, 0)</f>
        <v>40.936599999999999</v>
      </c>
      <c r="D851" s="111">
        <f>VLOOKUP(B851, 'Sonata Net IO &amp; CMO MV % of NAV'!$A:$B, 2, 0)</f>
        <v>27.300408999999998</v>
      </c>
    </row>
    <row r="852" spans="2:4" x14ac:dyDescent="0.25">
      <c r="B852" s="106">
        <f>IF('Cello Net IO &amp; CMO MV % of NAV '!A765=0, "NA", 'Cello Net IO &amp; CMO MV % of NAV '!A765)</f>
        <v>41827</v>
      </c>
      <c r="C852" s="102">
        <f>VLOOKUP(B852, 'IOS OAS &amp; Universe Refi'!$L:$N, 3, 0)</f>
        <v>45.825499999999998</v>
      </c>
      <c r="D852" s="111">
        <f>VLOOKUP(B852, 'Sonata Net IO &amp; CMO MV % of NAV'!$A:$B, 2, 0)</f>
        <v>27.650573999999999</v>
      </c>
    </row>
    <row r="853" spans="2:4" x14ac:dyDescent="0.25">
      <c r="B853" s="106">
        <f>IF('Cello Net IO &amp; CMO MV % of NAV '!A766=0, "NA", 'Cello Net IO &amp; CMO MV % of NAV '!A766)</f>
        <v>41828</v>
      </c>
      <c r="C853" s="102">
        <f>VLOOKUP(B853, 'IOS OAS &amp; Universe Refi'!$L:$N, 3, 0)</f>
        <v>55.205399</v>
      </c>
      <c r="D853" s="111">
        <f>VLOOKUP(B853, 'Sonata Net IO &amp; CMO MV % of NAV'!$A:$B, 2, 0)</f>
        <v>28.539124000000001</v>
      </c>
    </row>
    <row r="854" spans="2:4" x14ac:dyDescent="0.25">
      <c r="B854" s="106">
        <f>IF('Cello Net IO &amp; CMO MV % of NAV '!A767=0, "NA", 'Cello Net IO &amp; CMO MV % of NAV '!A767)</f>
        <v>41829</v>
      </c>
      <c r="C854" s="102">
        <f>VLOOKUP(B854, 'IOS OAS &amp; Universe Refi'!$L:$N, 3, 0)</f>
        <v>56.018599999999999</v>
      </c>
      <c r="D854" s="111">
        <f>VLOOKUP(B854, 'Sonata Net IO &amp; CMO MV % of NAV'!$A:$B, 2, 0)</f>
        <v>35.110849000000002</v>
      </c>
    </row>
    <row r="855" spans="2:4" x14ac:dyDescent="0.25">
      <c r="B855" s="106">
        <f>IF('Cello Net IO &amp; CMO MV % of NAV '!A768=0, "NA", 'Cello Net IO &amp; CMO MV % of NAV '!A768)</f>
        <v>41830</v>
      </c>
      <c r="C855" s="102">
        <f>VLOOKUP(B855, 'IOS OAS &amp; Universe Refi'!$L:$N, 3, 0)</f>
        <v>63.434299000000003</v>
      </c>
      <c r="D855" s="111">
        <f>VLOOKUP(B855, 'Sonata Net IO &amp; CMO MV % of NAV'!$A:$B, 2, 0)</f>
        <v>37.644962999999997</v>
      </c>
    </row>
    <row r="856" spans="2:4" x14ac:dyDescent="0.25">
      <c r="B856" s="106">
        <f>IF('Cello Net IO &amp; CMO MV % of NAV '!A769=0, "NA", 'Cello Net IO &amp; CMO MV % of NAV '!A769)</f>
        <v>41831</v>
      </c>
      <c r="C856" s="102">
        <f>VLOOKUP(B856, 'IOS OAS &amp; Universe Refi'!$L:$N, 3, 0)</f>
        <v>66.454802999999998</v>
      </c>
      <c r="D856" s="111">
        <f>VLOOKUP(B856, 'Sonata Net IO &amp; CMO MV % of NAV'!$A:$B, 2, 0)</f>
        <v>37.386344999999999</v>
      </c>
    </row>
    <row r="857" spans="2:4" x14ac:dyDescent="0.25">
      <c r="B857" s="106">
        <f>IF('Cello Net IO &amp; CMO MV % of NAV '!A770=0, "NA", 'Cello Net IO &amp; CMO MV % of NAV '!A770)</f>
        <v>41834</v>
      </c>
      <c r="C857" s="102">
        <f>VLOOKUP(B857, 'IOS OAS &amp; Universe Refi'!$L:$N, 3, 0)</f>
        <v>61.287601000000002</v>
      </c>
      <c r="D857" s="111">
        <f>VLOOKUP(B857, 'Sonata Net IO &amp; CMO MV % of NAV'!$A:$B, 2, 0)</f>
        <v>37.180546999999997</v>
      </c>
    </row>
    <row r="858" spans="2:4" x14ac:dyDescent="0.25">
      <c r="B858" s="106">
        <f>IF('Cello Net IO &amp; CMO MV % of NAV '!A771=0, "NA", 'Cello Net IO &amp; CMO MV % of NAV '!A771)</f>
        <v>41835</v>
      </c>
      <c r="C858" s="102">
        <f>VLOOKUP(B858, 'IOS OAS &amp; Universe Refi'!$L:$N, 3, 0)</f>
        <v>56.322299999999998</v>
      </c>
      <c r="D858" s="111">
        <f>VLOOKUP(B858, 'Sonata Net IO &amp; CMO MV % of NAV'!$A:$B, 2, 0)</f>
        <v>37.280923999999999</v>
      </c>
    </row>
    <row r="859" spans="2:4" x14ac:dyDescent="0.25">
      <c r="B859" s="106">
        <f>IF('Cello Net IO &amp; CMO MV % of NAV '!A772=0, "NA", 'Cello Net IO &amp; CMO MV % of NAV '!A772)</f>
        <v>41836</v>
      </c>
      <c r="C859" s="102">
        <f>VLOOKUP(B859, 'IOS OAS &amp; Universe Refi'!$L:$N, 3, 0)</f>
        <v>58.832599999999999</v>
      </c>
      <c r="D859" s="111">
        <f>VLOOKUP(B859, 'Sonata Net IO &amp; CMO MV % of NAV'!$A:$B, 2, 0)</f>
        <v>37.428683999999997</v>
      </c>
    </row>
    <row r="860" spans="2:4" x14ac:dyDescent="0.25">
      <c r="B860" s="106">
        <f>IF('Cello Net IO &amp; CMO MV % of NAV '!A773=0, "NA", 'Cello Net IO &amp; CMO MV % of NAV '!A773)</f>
        <v>41837</v>
      </c>
      <c r="C860" s="102">
        <f>VLOOKUP(B860, 'IOS OAS &amp; Universe Refi'!$L:$N, 3, 0)</f>
        <v>70.839798000000002</v>
      </c>
      <c r="D860" s="111">
        <f>VLOOKUP(B860, 'Sonata Net IO &amp; CMO MV % of NAV'!$A:$B, 2, 0)</f>
        <v>38.243547</v>
      </c>
    </row>
    <row r="861" spans="2:4" x14ac:dyDescent="0.25">
      <c r="B861" s="106">
        <f>IF('Cello Net IO &amp; CMO MV % of NAV '!A774=0, "NA", 'Cello Net IO &amp; CMO MV % of NAV '!A774)</f>
        <v>41838</v>
      </c>
      <c r="C861" s="102">
        <f>VLOOKUP(B861, 'IOS OAS &amp; Universe Refi'!$L:$N, 3, 0)</f>
        <v>74.985298</v>
      </c>
      <c r="D861" s="111">
        <f>VLOOKUP(B861, 'Sonata Net IO &amp; CMO MV % of NAV'!$A:$B, 2, 0)</f>
        <v>38.196838999999997</v>
      </c>
    </row>
    <row r="862" spans="2:4" x14ac:dyDescent="0.25">
      <c r="B862" s="106">
        <f>IF('Cello Net IO &amp; CMO MV % of NAV '!A775=0, "NA", 'Cello Net IO &amp; CMO MV % of NAV '!A775)</f>
        <v>41841</v>
      </c>
      <c r="C862" s="102">
        <f>VLOOKUP(B862, 'IOS OAS &amp; Universe Refi'!$L:$N, 3, 0)</f>
        <v>83.408203</v>
      </c>
      <c r="D862" s="111">
        <f>VLOOKUP(B862, 'Sonata Net IO &amp; CMO MV % of NAV'!$A:$B, 2, 0)</f>
        <v>38.522176000000002</v>
      </c>
    </row>
    <row r="863" spans="2:4" x14ac:dyDescent="0.25">
      <c r="B863" s="106">
        <f>IF('Cello Net IO &amp; CMO MV % of NAV '!A776=0, "NA", 'Cello Net IO &amp; CMO MV % of NAV '!A776)</f>
        <v>41842</v>
      </c>
      <c r="C863" s="102">
        <f>VLOOKUP(B863, 'IOS OAS &amp; Universe Refi'!$L:$N, 3, 0)</f>
        <v>92.479301000000007</v>
      </c>
      <c r="D863" s="111">
        <f>VLOOKUP(B863, 'Sonata Net IO &amp; CMO MV % of NAV'!$A:$B, 2, 0)</f>
        <v>38.593367000000001</v>
      </c>
    </row>
    <row r="864" spans="2:4" x14ac:dyDescent="0.25">
      <c r="B864" s="106">
        <f>IF('Cello Net IO &amp; CMO MV % of NAV '!A777=0, "NA", 'Cello Net IO &amp; CMO MV % of NAV '!A777)</f>
        <v>41843</v>
      </c>
      <c r="C864" s="102">
        <f>VLOOKUP(B864, 'IOS OAS &amp; Universe Refi'!$L:$N, 3, 0)</f>
        <v>92.267998000000006</v>
      </c>
      <c r="D864" s="111">
        <f>VLOOKUP(B864, 'Sonata Net IO &amp; CMO MV % of NAV'!$A:$B, 2, 0)</f>
        <v>38.603116</v>
      </c>
    </row>
    <row r="865" spans="2:4" x14ac:dyDescent="0.25">
      <c r="B865" s="106">
        <f>IF('Cello Net IO &amp; CMO MV % of NAV '!A778=0, "NA", 'Cello Net IO &amp; CMO MV % of NAV '!A778)</f>
        <v>41844</v>
      </c>
      <c r="C865" s="102">
        <f>VLOOKUP(B865, 'IOS OAS &amp; Universe Refi'!$L:$N, 3, 0)</f>
        <v>76.558998000000003</v>
      </c>
      <c r="D865" s="111">
        <f>VLOOKUP(B865, 'Sonata Net IO &amp; CMO MV % of NAV'!$A:$B, 2, 0)</f>
        <v>38.228523000000003</v>
      </c>
    </row>
    <row r="866" spans="2:4" x14ac:dyDescent="0.25">
      <c r="B866" s="106">
        <f>IF('Cello Net IO &amp; CMO MV % of NAV '!A779=0, "NA", 'Cello Net IO &amp; CMO MV % of NAV '!A779)</f>
        <v>41845</v>
      </c>
      <c r="C866" s="102">
        <f>VLOOKUP(B866, 'IOS OAS &amp; Universe Refi'!$L:$N, 3, 0)</f>
        <v>82.251403999999994</v>
      </c>
      <c r="D866" s="111">
        <f>VLOOKUP(B866, 'Sonata Net IO &amp; CMO MV % of NAV'!$A:$B, 2, 0)</f>
        <v>38.847479999999997</v>
      </c>
    </row>
    <row r="867" spans="2:4" x14ac:dyDescent="0.25">
      <c r="B867" s="106">
        <f>IF('Cello Net IO &amp; CMO MV % of NAV '!A780=0, "NA", 'Cello Net IO &amp; CMO MV % of NAV '!A780)</f>
        <v>41848</v>
      </c>
      <c r="C867" s="102">
        <f>VLOOKUP(B867, 'IOS OAS &amp; Universe Refi'!$L:$N, 3, 0)</f>
        <v>84.445098999999999</v>
      </c>
      <c r="D867" s="111">
        <f>VLOOKUP(B867, 'Sonata Net IO &amp; CMO MV % of NAV'!$A:$B, 2, 0)</f>
        <v>38.468643999999998</v>
      </c>
    </row>
    <row r="868" spans="2:4" x14ac:dyDescent="0.25">
      <c r="B868" s="106">
        <f>IF('Cello Net IO &amp; CMO MV % of NAV '!A781=0, "NA", 'Cello Net IO &amp; CMO MV % of NAV '!A781)</f>
        <v>41849</v>
      </c>
      <c r="C868" s="102">
        <f>VLOOKUP(B868, 'IOS OAS &amp; Universe Refi'!$L:$N, 3, 0)</f>
        <v>92.762298999999999</v>
      </c>
      <c r="D868" s="111">
        <f>VLOOKUP(B868, 'Sonata Net IO &amp; CMO MV % of NAV'!$A:$B, 2, 0)</f>
        <v>38.857697999999999</v>
      </c>
    </row>
    <row r="869" spans="2:4" x14ac:dyDescent="0.25">
      <c r="B869" s="106">
        <f>IF('Cello Net IO &amp; CMO MV % of NAV '!A782=0, "NA", 'Cello Net IO &amp; CMO MV % of NAV '!A782)</f>
        <v>41850</v>
      </c>
      <c r="C869" s="102">
        <f>VLOOKUP(B869, 'IOS OAS &amp; Universe Refi'!$L:$N, 3, 0)</f>
        <v>67.263603000000003</v>
      </c>
      <c r="D869" s="111">
        <f>VLOOKUP(B869, 'Sonata Net IO &amp; CMO MV % of NAV'!$A:$B, 2, 0)</f>
        <v>38.135702000000002</v>
      </c>
    </row>
    <row r="870" spans="2:4" x14ac:dyDescent="0.25">
      <c r="B870" s="106">
        <f>IF('Cello Net IO &amp; CMO MV % of NAV '!A783=0, "NA", 'Cello Net IO &amp; CMO MV % of NAV '!A783)</f>
        <v>41851</v>
      </c>
      <c r="C870" s="102">
        <f>VLOOKUP(B870, 'IOS OAS &amp; Universe Refi'!$L:$N, 3, 0)</f>
        <v>66.714302000000004</v>
      </c>
      <c r="D870" s="111">
        <f>VLOOKUP(B870, 'Sonata Net IO &amp; CMO MV % of NAV'!$A:$B, 2, 0)</f>
        <v>37.931173999999999</v>
      </c>
    </row>
    <row r="871" spans="2:4" x14ac:dyDescent="0.25">
      <c r="B871" s="106">
        <f>IF('Cello Net IO &amp; CMO MV % of NAV '!A784=0, "NA", 'Cello Net IO &amp; CMO MV % of NAV '!A784)</f>
        <v>41852</v>
      </c>
      <c r="C871" s="102">
        <f>VLOOKUP(B871, 'IOS OAS &amp; Universe Refi'!$L:$N, 3, 0)</f>
        <v>79.619399999999999</v>
      </c>
      <c r="D871" s="111">
        <f>VLOOKUP(B871, 'Sonata Net IO &amp; CMO MV % of NAV'!$A:$B, 2, 0)</f>
        <v>38.230738000000002</v>
      </c>
    </row>
    <row r="872" spans="2:4" x14ac:dyDescent="0.25">
      <c r="B872" s="106">
        <f>IF('Cello Net IO &amp; CMO MV % of NAV '!A785=0, "NA", 'Cello Net IO &amp; CMO MV % of NAV '!A785)</f>
        <v>41855</v>
      </c>
      <c r="C872" s="102">
        <f>VLOOKUP(B872, 'IOS OAS &amp; Universe Refi'!$L:$N, 3, 0)</f>
        <v>87.449698999999995</v>
      </c>
      <c r="D872" s="111">
        <f>VLOOKUP(B872, 'Sonata Net IO &amp; CMO MV % of NAV'!$A:$B, 2, 0)</f>
        <v>38.261586000000001</v>
      </c>
    </row>
    <row r="873" spans="2:4" x14ac:dyDescent="0.25">
      <c r="B873" s="106">
        <f>IF('Cello Net IO &amp; CMO MV % of NAV '!A786=0, "NA", 'Cello Net IO &amp; CMO MV % of NAV '!A786)</f>
        <v>41856</v>
      </c>
      <c r="C873" s="102">
        <f>VLOOKUP(B873, 'IOS OAS &amp; Universe Refi'!$L:$N, 3, 0)</f>
        <v>90.461699999999993</v>
      </c>
      <c r="D873" s="111">
        <f>VLOOKUP(B873, 'Sonata Net IO &amp; CMO MV % of NAV'!$A:$B, 2, 0)</f>
        <v>38.400848000000003</v>
      </c>
    </row>
    <row r="874" spans="2:4" x14ac:dyDescent="0.25">
      <c r="B874" s="106">
        <f>IF('Cello Net IO &amp; CMO MV % of NAV '!A787=0, "NA", 'Cello Net IO &amp; CMO MV % of NAV '!A787)</f>
        <v>41857</v>
      </c>
      <c r="C874" s="102">
        <f>VLOOKUP(B874, 'IOS OAS &amp; Universe Refi'!$L:$N, 3, 0)</f>
        <v>99.266402999999997</v>
      </c>
      <c r="D874" s="111">
        <f>VLOOKUP(B874, 'Sonata Net IO &amp; CMO MV % of NAV'!$A:$B, 2, 0)</f>
        <v>38.725169000000001</v>
      </c>
    </row>
    <row r="875" spans="2:4" x14ac:dyDescent="0.25">
      <c r="B875" s="106">
        <f>IF('Cello Net IO &amp; CMO MV % of NAV '!A788=0, "NA", 'Cello Net IO &amp; CMO MV % of NAV '!A788)</f>
        <v>41858</v>
      </c>
      <c r="C875" s="102">
        <f>VLOOKUP(B875, 'IOS OAS &amp; Universe Refi'!$L:$N, 3, 0)</f>
        <v>99.705803000000003</v>
      </c>
      <c r="D875" s="111">
        <f>VLOOKUP(B875, 'Sonata Net IO &amp; CMO MV % of NAV'!$A:$B, 2, 0)</f>
        <v>39.786693</v>
      </c>
    </row>
    <row r="876" spans="2:4" x14ac:dyDescent="0.25">
      <c r="B876" s="106">
        <f>IF('Cello Net IO &amp; CMO MV % of NAV '!A789=0, "NA", 'Cello Net IO &amp; CMO MV % of NAV '!A789)</f>
        <v>41859</v>
      </c>
      <c r="C876" s="102">
        <f>VLOOKUP(B876, 'IOS OAS &amp; Universe Refi'!$L:$N, 3, 0)</f>
        <v>100.34470399999999</v>
      </c>
      <c r="D876" s="111">
        <f>VLOOKUP(B876, 'Sonata Net IO &amp; CMO MV % of NAV'!$A:$B, 2, 0)</f>
        <v>39.412633</v>
      </c>
    </row>
    <row r="877" spans="2:4" x14ac:dyDescent="0.25">
      <c r="B877" s="106">
        <f>IF('Cello Net IO &amp; CMO MV % of NAV '!A790=0, "NA", 'Cello Net IO &amp; CMO MV % of NAV '!A790)</f>
        <v>41862</v>
      </c>
      <c r="C877" s="102">
        <f>VLOOKUP(B877, 'IOS OAS &amp; Universe Refi'!$L:$N, 3, 0)</f>
        <v>100.058296</v>
      </c>
      <c r="D877" s="111">
        <f>VLOOKUP(B877, 'Sonata Net IO &amp; CMO MV % of NAV'!$A:$B, 2, 0)</f>
        <v>38.715496999999999</v>
      </c>
    </row>
    <row r="878" spans="2:4" x14ac:dyDescent="0.25">
      <c r="B878" s="106">
        <f>IF('Cello Net IO &amp; CMO MV % of NAV '!A791=0, "NA", 'Cello Net IO &amp; CMO MV % of NAV '!A791)</f>
        <v>41863</v>
      </c>
      <c r="C878" s="102">
        <f>VLOOKUP(B878, 'IOS OAS &amp; Universe Refi'!$L:$N, 3, 0)</f>
        <v>104.058403</v>
      </c>
      <c r="D878" s="111">
        <f>VLOOKUP(B878, 'Sonata Net IO &amp; CMO MV % of NAV'!$A:$B, 2, 0)</f>
        <v>38.411002000000003</v>
      </c>
    </row>
    <row r="879" spans="2:4" x14ac:dyDescent="0.25">
      <c r="B879" s="106">
        <f>IF('Cello Net IO &amp; CMO MV % of NAV '!A792=0, "NA", 'Cello Net IO &amp; CMO MV % of NAV '!A792)</f>
        <v>41864</v>
      </c>
      <c r="C879" s="102">
        <f>VLOOKUP(B879, 'IOS OAS &amp; Universe Refi'!$L:$N, 3, 0)</f>
        <v>109.106796</v>
      </c>
      <c r="D879" s="111">
        <f>VLOOKUP(B879, 'Sonata Net IO &amp; CMO MV % of NAV'!$A:$B, 2, 0)</f>
        <v>38.598041000000002</v>
      </c>
    </row>
    <row r="880" spans="2:4" x14ac:dyDescent="0.25">
      <c r="B880" s="106">
        <f>IF('Cello Net IO &amp; CMO MV % of NAV '!A793=0, "NA", 'Cello Net IO &amp; CMO MV % of NAV '!A793)</f>
        <v>41865</v>
      </c>
      <c r="C880" s="102">
        <f>VLOOKUP(B880, 'IOS OAS &amp; Universe Refi'!$L:$N, 3, 0)</f>
        <v>108.1576</v>
      </c>
      <c r="D880" s="111">
        <f>VLOOKUP(B880, 'Sonata Net IO &amp; CMO MV % of NAV'!$A:$B, 2, 0)</f>
        <v>38.940618000000001</v>
      </c>
    </row>
    <row r="881" spans="2:4" x14ac:dyDescent="0.25">
      <c r="B881" s="106">
        <f>IF('Cello Net IO &amp; CMO MV % of NAV '!A794=0, "NA", 'Cello Net IO &amp; CMO MV % of NAV '!A794)</f>
        <v>41866</v>
      </c>
      <c r="C881" s="102">
        <f>VLOOKUP(B881, 'IOS OAS &amp; Universe Refi'!$L:$N, 3, 0)</f>
        <v>116.62979900000001</v>
      </c>
      <c r="D881" s="111">
        <f>VLOOKUP(B881, 'Sonata Net IO &amp; CMO MV % of NAV'!$A:$B, 2, 0)</f>
        <v>39.386243999999998</v>
      </c>
    </row>
    <row r="882" spans="2:4" x14ac:dyDescent="0.25">
      <c r="B882" s="106">
        <f>IF('Cello Net IO &amp; CMO MV % of NAV '!A795=0, "NA", 'Cello Net IO &amp; CMO MV % of NAV '!A795)</f>
        <v>41869</v>
      </c>
      <c r="C882" s="102">
        <f>VLOOKUP(B882, 'IOS OAS &amp; Universe Refi'!$L:$N, 3, 0)</f>
        <v>110.25299800000001</v>
      </c>
      <c r="D882" s="111">
        <f>VLOOKUP(B882, 'Sonata Net IO &amp; CMO MV % of NAV'!$A:$B, 2, 0)</f>
        <v>39.040256999999997</v>
      </c>
    </row>
    <row r="883" spans="2:4" x14ac:dyDescent="0.25">
      <c r="B883" s="106">
        <f>IF('Cello Net IO &amp; CMO MV % of NAV '!A796=0, "NA", 'Cello Net IO &amp; CMO MV % of NAV '!A796)</f>
        <v>41870</v>
      </c>
      <c r="C883" s="102">
        <f>VLOOKUP(B883, 'IOS OAS &amp; Universe Refi'!$L:$N, 3, 0)</f>
        <v>105.605698</v>
      </c>
      <c r="D883" s="111">
        <f>VLOOKUP(B883, 'Sonata Net IO &amp; CMO MV % of NAV'!$A:$B, 2, 0)</f>
        <v>38.902175</v>
      </c>
    </row>
    <row r="884" spans="2:4" x14ac:dyDescent="0.25">
      <c r="B884" s="106">
        <f>IF('Cello Net IO &amp; CMO MV % of NAV '!A797=0, "NA", 'Cello Net IO &amp; CMO MV % of NAV '!A797)</f>
        <v>41871</v>
      </c>
      <c r="C884" s="102">
        <f>VLOOKUP(B884, 'IOS OAS &amp; Universe Refi'!$L:$N, 3, 0)</f>
        <v>88.675597999999994</v>
      </c>
      <c r="D884" s="111">
        <f>VLOOKUP(B884, 'Sonata Net IO &amp; CMO MV % of NAV'!$A:$B, 2, 0)</f>
        <v>39.955399</v>
      </c>
    </row>
    <row r="885" spans="2:4" x14ac:dyDescent="0.25">
      <c r="B885" s="106">
        <f>IF('Cello Net IO &amp; CMO MV % of NAV '!A798=0, "NA", 'Cello Net IO &amp; CMO MV % of NAV '!A798)</f>
        <v>41872</v>
      </c>
      <c r="C885" s="102">
        <f>VLOOKUP(B885, 'IOS OAS &amp; Universe Refi'!$L:$N, 3, 0)</f>
        <v>89.909401000000003</v>
      </c>
      <c r="D885" s="111">
        <f>VLOOKUP(B885, 'Sonata Net IO &amp; CMO MV % of NAV'!$A:$B, 2, 0)</f>
        <v>40.04316</v>
      </c>
    </row>
    <row r="886" spans="2:4" x14ac:dyDescent="0.25">
      <c r="B886" s="106">
        <f>IF('Cello Net IO &amp; CMO MV % of NAV '!A799=0, "NA", 'Cello Net IO &amp; CMO MV % of NAV '!A799)</f>
        <v>41873</v>
      </c>
      <c r="C886" s="102">
        <f>VLOOKUP(B886, 'IOS OAS &amp; Universe Refi'!$L:$N, 3, 0)</f>
        <v>86.631798000000003</v>
      </c>
      <c r="D886" s="111">
        <f>VLOOKUP(B886, 'Sonata Net IO &amp; CMO MV % of NAV'!$A:$B, 2, 0)</f>
        <v>40.37764</v>
      </c>
    </row>
    <row r="887" spans="2:4" x14ac:dyDescent="0.25">
      <c r="B887" s="106">
        <f>IF('Cello Net IO &amp; CMO MV % of NAV '!A800=0, "NA", 'Cello Net IO &amp; CMO MV % of NAV '!A800)</f>
        <v>41876</v>
      </c>
      <c r="C887" s="102">
        <f>VLOOKUP(B887, 'IOS OAS &amp; Universe Refi'!$L:$N, 3, 0)</f>
        <v>95.046599999999998</v>
      </c>
      <c r="D887" s="111">
        <f>VLOOKUP(B887, 'Sonata Net IO &amp; CMO MV % of NAV'!$A:$B, 2, 0)</f>
        <v>40.562688999999999</v>
      </c>
    </row>
    <row r="888" spans="2:4" x14ac:dyDescent="0.25">
      <c r="B888" s="106">
        <f>IF('Cello Net IO &amp; CMO MV % of NAV '!A801=0, "NA", 'Cello Net IO &amp; CMO MV % of NAV '!A801)</f>
        <v>41877</v>
      </c>
      <c r="C888" s="102">
        <f>VLOOKUP(B888, 'IOS OAS &amp; Universe Refi'!$L:$N, 3, 0)</f>
        <v>98.602097000000001</v>
      </c>
      <c r="D888" s="111">
        <f>VLOOKUP(B888, 'Sonata Net IO &amp; CMO MV % of NAV'!$A:$B, 2, 0)</f>
        <v>40.238273999999997</v>
      </c>
    </row>
    <row r="889" spans="2:4" x14ac:dyDescent="0.25">
      <c r="B889" s="106">
        <f>IF('Cello Net IO &amp; CMO MV % of NAV '!A802=0, "NA", 'Cello Net IO &amp; CMO MV % of NAV '!A802)</f>
        <v>41878</v>
      </c>
      <c r="C889" s="102">
        <f>VLOOKUP(B889, 'IOS OAS &amp; Universe Refi'!$L:$N, 3, 0)</f>
        <v>104.55940200000001</v>
      </c>
      <c r="D889" s="111">
        <f>VLOOKUP(B889, 'Sonata Net IO &amp; CMO MV % of NAV'!$A:$B, 2, 0)</f>
        <v>40.501058999999998</v>
      </c>
    </row>
    <row r="890" spans="2:4" x14ac:dyDescent="0.25">
      <c r="B890" s="106">
        <f>IF('Cello Net IO &amp; CMO MV % of NAV '!A803=0, "NA", 'Cello Net IO &amp; CMO MV % of NAV '!A803)</f>
        <v>41879</v>
      </c>
      <c r="C890" s="102">
        <f>VLOOKUP(B890, 'IOS OAS &amp; Universe Refi'!$L:$N, 3, 0)</f>
        <v>103.3377</v>
      </c>
      <c r="D890" s="111">
        <f>VLOOKUP(B890, 'Sonata Net IO &amp; CMO MV % of NAV'!$A:$B, 2, 0)</f>
        <v>40.879005999999997</v>
      </c>
    </row>
    <row r="891" spans="2:4" x14ac:dyDescent="0.25">
      <c r="B891" s="106">
        <f>IF('Cello Net IO &amp; CMO MV % of NAV '!A804=0, "NA", 'Cello Net IO &amp; CMO MV % of NAV '!A804)</f>
        <v>41880</v>
      </c>
      <c r="C891" s="102">
        <f>VLOOKUP(B891, 'IOS OAS &amp; Universe Refi'!$L:$N, 3, 0)</f>
        <v>103.197998</v>
      </c>
      <c r="D891" s="111">
        <f>VLOOKUP(B891, 'Sonata Net IO &amp; CMO MV % of NAV'!$A:$B, 2, 0)</f>
        <v>40.501024999999998</v>
      </c>
    </row>
    <row r="892" spans="2:4" x14ac:dyDescent="0.25">
      <c r="B892" s="106">
        <f>IF('Cello Net IO &amp; CMO MV % of NAV '!A805=0, "NA", 'Cello Net IO &amp; CMO MV % of NAV '!A805)</f>
        <v>41884</v>
      </c>
      <c r="C892" s="102">
        <f>VLOOKUP(B892, 'IOS OAS &amp; Universe Refi'!$L:$N, 3, 0)</f>
        <v>82.661300999999995</v>
      </c>
      <c r="D892" s="111">
        <f>VLOOKUP(B892, 'Sonata Net IO &amp; CMO MV % of NAV'!$A:$B, 2, 0)</f>
        <v>39.919677</v>
      </c>
    </row>
    <row r="893" spans="2:4" x14ac:dyDescent="0.25">
      <c r="B893" s="106">
        <f>IF('Cello Net IO &amp; CMO MV % of NAV '!A806=0, "NA", 'Cello Net IO &amp; CMO MV % of NAV '!A806)</f>
        <v>41885</v>
      </c>
      <c r="C893" s="102">
        <f>VLOOKUP(B893, 'IOS OAS &amp; Universe Refi'!$L:$N, 3, 0)</f>
        <v>75.352303000000006</v>
      </c>
      <c r="D893" s="111">
        <f>VLOOKUP(B893, 'Sonata Net IO &amp; CMO MV % of NAV'!$A:$B, 2, 0)</f>
        <v>40.154159</v>
      </c>
    </row>
    <row r="894" spans="2:4" x14ac:dyDescent="0.25">
      <c r="B894" s="106">
        <f>IF('Cello Net IO &amp; CMO MV % of NAV '!A807=0, "NA", 'Cello Net IO &amp; CMO MV % of NAV '!A807)</f>
        <v>41886</v>
      </c>
      <c r="C894" s="102">
        <f>VLOOKUP(B894, 'IOS OAS &amp; Universe Refi'!$L:$N, 3, 0)</f>
        <v>67.133101999999994</v>
      </c>
      <c r="D894" s="111">
        <f>VLOOKUP(B894, 'Sonata Net IO &amp; CMO MV % of NAV'!$A:$B, 2, 0)</f>
        <v>39.817228</v>
      </c>
    </row>
    <row r="895" spans="2:4" x14ac:dyDescent="0.25">
      <c r="B895" s="106">
        <f>IF('Cello Net IO &amp; CMO MV % of NAV '!A808=0, "NA", 'Cello Net IO &amp; CMO MV % of NAV '!A808)</f>
        <v>41887</v>
      </c>
      <c r="C895" s="102">
        <f>VLOOKUP(B895, 'IOS OAS &amp; Universe Refi'!$L:$N, 3, 0)</f>
        <v>69.892196999999996</v>
      </c>
      <c r="D895" s="111">
        <f>VLOOKUP(B895, 'Sonata Net IO &amp; CMO MV % of NAV'!$A:$B, 2, 0)</f>
        <v>39.70843</v>
      </c>
    </row>
    <row r="896" spans="2:4" x14ac:dyDescent="0.25">
      <c r="B896" s="106">
        <f>IF('Cello Net IO &amp; CMO MV % of NAV '!A809=0, "NA", 'Cello Net IO &amp; CMO MV % of NAV '!A809)</f>
        <v>41890</v>
      </c>
      <c r="C896" s="102">
        <f>VLOOKUP(B896, 'IOS OAS &amp; Universe Refi'!$L:$N, 3, 0)</f>
        <v>61.777000000000001</v>
      </c>
      <c r="D896" s="111">
        <f>VLOOKUP(B896, 'Sonata Net IO &amp; CMO MV % of NAV'!$A:$B, 2, 0)</f>
        <v>40.663283999999997</v>
      </c>
    </row>
    <row r="897" spans="2:4" x14ac:dyDescent="0.25">
      <c r="B897" s="106">
        <f>IF('Cello Net IO &amp; CMO MV % of NAV '!A810=0, "NA", 'Cello Net IO &amp; CMO MV % of NAV '!A810)</f>
        <v>41891</v>
      </c>
      <c r="C897" s="102">
        <f>VLOOKUP(B897, 'IOS OAS &amp; Universe Refi'!$L:$N, 3, 0)</f>
        <v>51.615600999999998</v>
      </c>
      <c r="D897" s="111">
        <f>VLOOKUP(B897, 'Sonata Net IO &amp; CMO MV % of NAV'!$A:$B, 2, 0)</f>
        <v>40.656744000000003</v>
      </c>
    </row>
    <row r="898" spans="2:4" x14ac:dyDescent="0.25">
      <c r="B898" s="106">
        <f>IF('Cello Net IO &amp; CMO MV % of NAV '!A811=0, "NA", 'Cello Net IO &amp; CMO MV % of NAV '!A811)</f>
        <v>41892</v>
      </c>
      <c r="C898" s="102">
        <f>VLOOKUP(B898, 'IOS OAS &amp; Universe Refi'!$L:$N, 3, 0)</f>
        <v>55.197701000000002</v>
      </c>
      <c r="D898" s="111">
        <f>VLOOKUP(B898, 'Sonata Net IO &amp; CMO MV % of NAV'!$A:$B, 2, 0)</f>
        <v>40.191833000000003</v>
      </c>
    </row>
    <row r="899" spans="2:4" x14ac:dyDescent="0.25">
      <c r="B899" s="106">
        <f>IF('Cello Net IO &amp; CMO MV % of NAV '!A812=0, "NA", 'Cello Net IO &amp; CMO MV % of NAV '!A812)</f>
        <v>41893</v>
      </c>
      <c r="C899" s="102">
        <f>VLOOKUP(B899, 'IOS OAS &amp; Universe Refi'!$L:$N, 3, 0)</f>
        <v>59.698002000000002</v>
      </c>
      <c r="D899" s="111">
        <f>VLOOKUP(B899, 'Sonata Net IO &amp; CMO MV % of NAV'!$A:$B, 2, 0)</f>
        <v>39.732706999999998</v>
      </c>
    </row>
    <row r="900" spans="2:4" x14ac:dyDescent="0.25">
      <c r="B900" s="106">
        <f>IF('Cello Net IO &amp; CMO MV % of NAV '!A813=0, "NA", 'Cello Net IO &amp; CMO MV % of NAV '!A813)</f>
        <v>41894</v>
      </c>
      <c r="C900" s="102">
        <f>VLOOKUP(B900, 'IOS OAS &amp; Universe Refi'!$L:$N, 3, 0)</f>
        <v>57.912998000000002</v>
      </c>
      <c r="D900" s="111">
        <f>VLOOKUP(B900, 'Sonata Net IO &amp; CMO MV % of NAV'!$A:$B, 2, 0)</f>
        <v>38.921247000000001</v>
      </c>
    </row>
    <row r="901" spans="2:4" x14ac:dyDescent="0.25">
      <c r="B901" s="106">
        <f>IF('Cello Net IO &amp; CMO MV % of NAV '!A814=0, "NA", 'Cello Net IO &amp; CMO MV % of NAV '!A814)</f>
        <v>41897</v>
      </c>
      <c r="C901" s="102">
        <f>VLOOKUP(B901, 'IOS OAS &amp; Universe Refi'!$L:$N, 3, 0)</f>
        <v>60.424702000000003</v>
      </c>
      <c r="D901" s="111">
        <f>VLOOKUP(B901, 'Sonata Net IO &amp; CMO MV % of NAV'!$A:$B, 2, 0)</f>
        <v>38.995170999999999</v>
      </c>
    </row>
    <row r="902" spans="2:4" x14ac:dyDescent="0.25">
      <c r="B902" s="106">
        <f>IF('Cello Net IO &amp; CMO MV % of NAV '!A815=0, "NA", 'Cello Net IO &amp; CMO MV % of NAV '!A815)</f>
        <v>41898</v>
      </c>
      <c r="C902" s="102">
        <f>VLOOKUP(B902, 'IOS OAS &amp; Universe Refi'!$L:$N, 3, 0)</f>
        <v>65.184402000000006</v>
      </c>
      <c r="D902" s="111">
        <f>VLOOKUP(B902, 'Sonata Net IO &amp; CMO MV % of NAV'!$A:$B, 2, 0)</f>
        <v>38.893616000000002</v>
      </c>
    </row>
    <row r="903" spans="2:4" x14ac:dyDescent="0.25">
      <c r="B903" s="106">
        <f>IF('Cello Net IO &amp; CMO MV % of NAV '!A816=0, "NA", 'Cello Net IO &amp; CMO MV % of NAV '!A816)</f>
        <v>41899</v>
      </c>
      <c r="C903" s="102">
        <f>VLOOKUP(B903, 'IOS OAS &amp; Universe Refi'!$L:$N, 3, 0)</f>
        <v>65.024497999999994</v>
      </c>
      <c r="D903" s="111">
        <f>VLOOKUP(B903, 'Sonata Net IO &amp; CMO MV % of NAV'!$A:$B, 2, 0)</f>
        <v>38.779020000000003</v>
      </c>
    </row>
    <row r="904" spans="2:4" x14ac:dyDescent="0.25">
      <c r="B904" s="106">
        <f>IF('Cello Net IO &amp; CMO MV % of NAV '!A817=0, "NA", 'Cello Net IO &amp; CMO MV % of NAV '!A817)</f>
        <v>41900</v>
      </c>
      <c r="C904" s="102">
        <f>VLOOKUP(B904, 'IOS OAS &amp; Universe Refi'!$L:$N, 3, 0)</f>
        <v>62.039299</v>
      </c>
      <c r="D904" s="111">
        <f>VLOOKUP(B904, 'Sonata Net IO &amp; CMO MV % of NAV'!$A:$B, 2, 0)</f>
        <v>38.859127999999998</v>
      </c>
    </row>
    <row r="905" spans="2:4" x14ac:dyDescent="0.25">
      <c r="B905" s="106">
        <f>IF('Cello Net IO &amp; CMO MV % of NAV '!A818=0, "NA", 'Cello Net IO &amp; CMO MV % of NAV '!A818)</f>
        <v>41901</v>
      </c>
      <c r="C905" s="102">
        <f>VLOOKUP(B905, 'IOS OAS &amp; Universe Refi'!$L:$N, 3, 0)</f>
        <v>61.303199999999997</v>
      </c>
      <c r="D905" s="111">
        <f>VLOOKUP(B905, 'Sonata Net IO &amp; CMO MV % of NAV'!$A:$B, 2, 0)</f>
        <v>39.596870000000003</v>
      </c>
    </row>
    <row r="906" spans="2:4" x14ac:dyDescent="0.25">
      <c r="B906" s="106">
        <f>IF('Cello Net IO &amp; CMO MV % of NAV '!A819=0, "NA", 'Cello Net IO &amp; CMO MV % of NAV '!A819)</f>
        <v>41904</v>
      </c>
      <c r="C906" s="102">
        <f>VLOOKUP(B906, 'IOS OAS &amp; Universe Refi'!$L:$N, 3, 0)</f>
        <v>66.966697999999994</v>
      </c>
      <c r="D906" s="111">
        <f>VLOOKUP(B906, 'Sonata Net IO &amp; CMO MV % of NAV'!$A:$B, 2, 0)</f>
        <v>39.714891999999999</v>
      </c>
    </row>
    <row r="907" spans="2:4" x14ac:dyDescent="0.25">
      <c r="B907" s="106">
        <f>IF('Cello Net IO &amp; CMO MV % of NAV '!A820=0, "NA", 'Cello Net IO &amp; CMO MV % of NAV '!A820)</f>
        <v>41905</v>
      </c>
      <c r="C907" s="102">
        <f>VLOOKUP(B907, 'IOS OAS &amp; Universe Refi'!$L:$N, 3, 0)</f>
        <v>67.309997999999993</v>
      </c>
      <c r="D907" s="111">
        <f>VLOOKUP(B907, 'Sonata Net IO &amp; CMO MV % of NAV'!$A:$B, 2, 0)</f>
        <v>40.084457</v>
      </c>
    </row>
    <row r="908" spans="2:4" x14ac:dyDescent="0.25">
      <c r="B908" s="106">
        <f>IF('Cello Net IO &amp; CMO MV % of NAV '!A821=0, "NA", 'Cello Net IO &amp; CMO MV % of NAV '!A821)</f>
        <v>41906</v>
      </c>
      <c r="C908" s="102">
        <f>VLOOKUP(B908, 'IOS OAS &amp; Universe Refi'!$L:$N, 3, 0)</f>
        <v>55.375098999999999</v>
      </c>
      <c r="D908" s="111">
        <f>VLOOKUP(B908, 'Sonata Net IO &amp; CMO MV % of NAV'!$A:$B, 2, 0)</f>
        <v>39.909492</v>
      </c>
    </row>
    <row r="909" spans="2:4" x14ac:dyDescent="0.25">
      <c r="B909" s="106">
        <f>IF('Cello Net IO &amp; CMO MV % of NAV '!A822=0, "NA", 'Cello Net IO &amp; CMO MV % of NAV '!A822)</f>
        <v>41907</v>
      </c>
      <c r="C909" s="102">
        <f>VLOOKUP(B909, 'IOS OAS &amp; Universe Refi'!$L:$N, 3, 0)</f>
        <v>57.530498999999999</v>
      </c>
      <c r="D909" s="111">
        <f>VLOOKUP(B909, 'Sonata Net IO &amp; CMO MV % of NAV'!$A:$B, 2, 0)</f>
        <v>40.348078000000001</v>
      </c>
    </row>
    <row r="910" spans="2:4" x14ac:dyDescent="0.25">
      <c r="B910" s="106">
        <f>IF('Cello Net IO &amp; CMO MV % of NAV '!A823=0, "NA", 'Cello Net IO &amp; CMO MV % of NAV '!A823)</f>
        <v>41908</v>
      </c>
      <c r="C910" s="102">
        <f>VLOOKUP(B910, 'IOS OAS &amp; Universe Refi'!$L:$N, 3, 0)</f>
        <v>52.395000000000003</v>
      </c>
      <c r="D910" s="111">
        <f>VLOOKUP(B910, 'Sonata Net IO &amp; CMO MV % of NAV'!$A:$B, 2, 0)</f>
        <v>40.417760999999999</v>
      </c>
    </row>
    <row r="911" spans="2:4" x14ac:dyDescent="0.25">
      <c r="B911" s="106">
        <f>IF('Cello Net IO &amp; CMO MV % of NAV '!A824=0, "NA", 'Cello Net IO &amp; CMO MV % of NAV '!A824)</f>
        <v>41911</v>
      </c>
      <c r="C911" s="102">
        <f>VLOOKUP(B911, 'IOS OAS &amp; Universe Refi'!$L:$N, 3, 0)</f>
        <v>54.091301000000001</v>
      </c>
      <c r="D911" s="111">
        <f>VLOOKUP(B911, 'Sonata Net IO &amp; CMO MV % of NAV'!$A:$B, 2, 0)</f>
        <v>40.695076</v>
      </c>
    </row>
    <row r="912" spans="2:4" x14ac:dyDescent="0.25">
      <c r="B912" s="106">
        <f>IF('Cello Net IO &amp; CMO MV % of NAV '!A825=0, "NA", 'Cello Net IO &amp; CMO MV % of NAV '!A825)</f>
        <v>41912</v>
      </c>
      <c r="C912" s="102">
        <f>VLOOKUP(B912, 'IOS OAS &amp; Universe Refi'!$L:$N, 3, 0)</f>
        <v>57.844501000000001</v>
      </c>
      <c r="D912" s="111">
        <f>VLOOKUP(B912, 'Sonata Net IO &amp; CMO MV % of NAV'!$A:$B, 2, 0)</f>
        <v>40.378037999999997</v>
      </c>
    </row>
    <row r="913" spans="2:4" x14ac:dyDescent="0.25">
      <c r="B913" s="106">
        <f>IF('Cello Net IO &amp; CMO MV % of NAV '!A826=0, "NA", 'Cello Net IO &amp; CMO MV % of NAV '!A826)</f>
        <v>41913</v>
      </c>
      <c r="C913" s="102">
        <f>VLOOKUP(B913, 'IOS OAS &amp; Universe Refi'!$L:$N, 3, 0)</f>
        <v>60.775199999999998</v>
      </c>
      <c r="D913" s="111">
        <f>VLOOKUP(B913, 'Sonata Net IO &amp; CMO MV % of NAV'!$A:$B, 2, 0)</f>
        <v>40.923025000000003</v>
      </c>
    </row>
    <row r="914" spans="2:4" x14ac:dyDescent="0.25">
      <c r="B914" s="106">
        <f>IF('Cello Net IO &amp; CMO MV % of NAV '!A827=0, "NA", 'Cello Net IO &amp; CMO MV % of NAV '!A827)</f>
        <v>41914</v>
      </c>
      <c r="C914" s="102">
        <f>VLOOKUP(B914, 'IOS OAS &amp; Universe Refi'!$L:$N, 3, 0)</f>
        <v>57.563499</v>
      </c>
      <c r="D914" s="111">
        <f>VLOOKUP(B914, 'Sonata Net IO &amp; CMO MV % of NAV'!$A:$B, 2, 0)</f>
        <v>40.682510999999998</v>
      </c>
    </row>
    <row r="915" spans="2:4" x14ac:dyDescent="0.25">
      <c r="B915" s="106">
        <f>IF('Cello Net IO &amp; CMO MV % of NAV '!A828=0, "NA", 'Cello Net IO &amp; CMO MV % of NAV '!A828)</f>
        <v>41915</v>
      </c>
      <c r="C915" s="102">
        <f>VLOOKUP(B915, 'IOS OAS &amp; Universe Refi'!$L:$N, 3, 0)</f>
        <v>44.713402000000002</v>
      </c>
      <c r="D915" s="111">
        <f>VLOOKUP(B915, 'Sonata Net IO &amp; CMO MV % of NAV'!$A:$B, 2, 0)</f>
        <v>40.899723999999999</v>
      </c>
    </row>
    <row r="916" spans="2:4" x14ac:dyDescent="0.25">
      <c r="B916" s="106">
        <f>IF('Cello Net IO &amp; CMO MV % of NAV '!A829=0, "NA", 'Cello Net IO &amp; CMO MV % of NAV '!A829)</f>
        <v>41918</v>
      </c>
      <c r="C916" s="102">
        <f>VLOOKUP(B916, 'IOS OAS &amp; Universe Refi'!$L:$N, 3, 0)</f>
        <v>55.427399000000001</v>
      </c>
      <c r="D916" s="111">
        <f>VLOOKUP(B916, 'Sonata Net IO &amp; CMO MV % of NAV'!$A:$B, 2, 0)</f>
        <v>40.787931</v>
      </c>
    </row>
    <row r="917" spans="2:4" x14ac:dyDescent="0.25">
      <c r="B917" s="106">
        <f>IF('Cello Net IO &amp; CMO MV % of NAV '!A830=0, "NA", 'Cello Net IO &amp; CMO MV % of NAV '!A830)</f>
        <v>41919</v>
      </c>
      <c r="C917" s="102">
        <f>VLOOKUP(B917, 'IOS OAS &amp; Universe Refi'!$L:$N, 3, 0)</f>
        <v>66.460601999999994</v>
      </c>
      <c r="D917" s="111">
        <f>VLOOKUP(B917, 'Sonata Net IO &amp; CMO MV % of NAV'!$A:$B, 2, 0)</f>
        <v>40.799945999999998</v>
      </c>
    </row>
    <row r="918" spans="2:4" x14ac:dyDescent="0.25">
      <c r="B918" s="106">
        <f>IF('Cello Net IO &amp; CMO MV % of NAV '!A831=0, "NA", 'Cello Net IO &amp; CMO MV % of NAV '!A831)</f>
        <v>41920</v>
      </c>
      <c r="C918" s="102">
        <f>VLOOKUP(B918, 'IOS OAS &amp; Universe Refi'!$L:$N, 3, 0)</f>
        <v>86.840401</v>
      </c>
      <c r="D918" s="111">
        <f>VLOOKUP(B918, 'Sonata Net IO &amp; CMO MV % of NAV'!$A:$B, 2, 0)</f>
        <v>40.788823999999998</v>
      </c>
    </row>
    <row r="919" spans="2:4" x14ac:dyDescent="0.25">
      <c r="B919" s="106">
        <f>IF('Cello Net IO &amp; CMO MV % of NAV '!A832=0, "NA", 'Cello Net IO &amp; CMO MV % of NAV '!A832)</f>
        <v>41921</v>
      </c>
      <c r="C919" s="102">
        <f>VLOOKUP(B919, 'IOS OAS &amp; Universe Refi'!$L:$N, 3, 0)</f>
        <v>83.510802999999996</v>
      </c>
      <c r="D919" s="111">
        <f>VLOOKUP(B919, 'Sonata Net IO &amp; CMO MV % of NAV'!$A:$B, 2, 0)</f>
        <v>40.806077000000002</v>
      </c>
    </row>
    <row r="920" spans="2:4" x14ac:dyDescent="0.25">
      <c r="B920" s="106">
        <f>IF('Cello Net IO &amp; CMO MV % of NAV '!A833=0, "NA", 'Cello Net IO &amp; CMO MV % of NAV '!A833)</f>
        <v>41922</v>
      </c>
      <c r="C920" s="102">
        <f>VLOOKUP(B920, 'IOS OAS &amp; Universe Refi'!$L:$N, 3, 0)</f>
        <v>91.129897999999997</v>
      </c>
      <c r="D920" s="111">
        <f>VLOOKUP(B920, 'Sonata Net IO &amp; CMO MV % of NAV'!$A:$B, 2, 0)</f>
        <v>40.589283999999999</v>
      </c>
    </row>
    <row r="921" spans="2:4" x14ac:dyDescent="0.25">
      <c r="B921" s="106">
        <f>IF('Cello Net IO &amp; CMO MV % of NAV '!A834=0, "NA", 'Cello Net IO &amp; CMO MV % of NAV '!A834)</f>
        <v>41926</v>
      </c>
      <c r="C921" s="102">
        <f>VLOOKUP(B921, 'IOS OAS &amp; Universe Refi'!$L:$N, 3, 0)</f>
        <v>117.275902</v>
      </c>
      <c r="D921" s="111">
        <f>VLOOKUP(B921, 'Sonata Net IO &amp; CMO MV % of NAV'!$A:$B, 2, 0)</f>
        <v>40.405726999999999</v>
      </c>
    </row>
    <row r="922" spans="2:4" x14ac:dyDescent="0.25">
      <c r="B922" s="106">
        <f>IF('Cello Net IO &amp; CMO MV % of NAV '!A835=0, "NA", 'Cello Net IO &amp; CMO MV % of NAV '!A835)</f>
        <v>41927</v>
      </c>
      <c r="C922" s="102">
        <f>VLOOKUP(B922, 'IOS OAS &amp; Universe Refi'!$L:$N, 3, 0)</f>
        <v>132.67210399999999</v>
      </c>
      <c r="D922" s="111">
        <f>VLOOKUP(B922, 'Sonata Net IO &amp; CMO MV % of NAV'!$A:$B, 2, 0)</f>
        <v>33.353397999999999</v>
      </c>
    </row>
    <row r="923" spans="2:4" x14ac:dyDescent="0.25">
      <c r="B923" s="106">
        <f>IF('Cello Net IO &amp; CMO MV % of NAV '!A836=0, "NA", 'Cello Net IO &amp; CMO MV % of NAV '!A836)</f>
        <v>41928</v>
      </c>
      <c r="C923" s="102">
        <f>VLOOKUP(B923, 'IOS OAS &amp; Universe Refi'!$L:$N, 3, 0)</f>
        <v>136.15679900000001</v>
      </c>
      <c r="D923" s="111">
        <f>VLOOKUP(B923, 'Sonata Net IO &amp; CMO MV % of NAV'!$A:$B, 2, 0)</f>
        <v>33.684936999999998</v>
      </c>
    </row>
    <row r="924" spans="2:4" x14ac:dyDescent="0.25">
      <c r="B924" s="106">
        <f>IF('Cello Net IO &amp; CMO MV % of NAV '!A837=0, "NA", 'Cello Net IO &amp; CMO MV % of NAV '!A837)</f>
        <v>41929</v>
      </c>
      <c r="C924" s="102">
        <f>VLOOKUP(B924, 'IOS OAS &amp; Universe Refi'!$L:$N, 3, 0)</f>
        <v>136.03630100000001</v>
      </c>
      <c r="D924" s="111">
        <f>VLOOKUP(B924, 'Sonata Net IO &amp; CMO MV % of NAV'!$A:$B, 2, 0)</f>
        <v>33.619559000000002</v>
      </c>
    </row>
    <row r="925" spans="2:4" x14ac:dyDescent="0.25">
      <c r="B925" s="106">
        <f>IF('Cello Net IO &amp; CMO MV % of NAV '!A838=0, "NA", 'Cello Net IO &amp; CMO MV % of NAV '!A838)</f>
        <v>41932</v>
      </c>
      <c r="C925" s="102">
        <f>VLOOKUP(B925, 'IOS OAS &amp; Universe Refi'!$L:$N, 3, 0)</f>
        <v>146.83329800000001</v>
      </c>
      <c r="D925" s="111">
        <f>VLOOKUP(B925, 'Sonata Net IO &amp; CMO MV % of NAV'!$A:$B, 2, 0)</f>
        <v>33.581811000000002</v>
      </c>
    </row>
    <row r="926" spans="2:4" x14ac:dyDescent="0.25">
      <c r="B926" s="106">
        <f>IF('Cello Net IO &amp; CMO MV % of NAV '!A839=0, "NA", 'Cello Net IO &amp; CMO MV % of NAV '!A839)</f>
        <v>41933</v>
      </c>
      <c r="C926" s="102">
        <f>VLOOKUP(B926, 'IOS OAS &amp; Universe Refi'!$L:$N, 3, 0)</f>
        <v>151.90010100000001</v>
      </c>
      <c r="D926" s="111">
        <f>VLOOKUP(B926, 'Sonata Net IO &amp; CMO MV % of NAV'!$A:$B, 2, 0)</f>
        <v>33.475012</v>
      </c>
    </row>
    <row r="927" spans="2:4" x14ac:dyDescent="0.25">
      <c r="B927" s="106">
        <f>IF('Cello Net IO &amp; CMO MV % of NAV '!A840=0, "NA", 'Cello Net IO &amp; CMO MV % of NAV '!A840)</f>
        <v>41934</v>
      </c>
      <c r="C927" s="102">
        <f>VLOOKUP(B927, 'IOS OAS &amp; Universe Refi'!$L:$N, 3, 0)</f>
        <v>150.26139800000001</v>
      </c>
      <c r="D927" s="111">
        <f>VLOOKUP(B927, 'Sonata Net IO &amp; CMO MV % of NAV'!$A:$B, 2, 0)</f>
        <v>30.492533000000002</v>
      </c>
    </row>
    <row r="928" spans="2:4" x14ac:dyDescent="0.25">
      <c r="B928" s="106">
        <f>IF('Cello Net IO &amp; CMO MV % of NAV '!A841=0, "NA", 'Cello Net IO &amp; CMO MV % of NAV '!A841)</f>
        <v>41935</v>
      </c>
      <c r="C928" s="102">
        <f>VLOOKUP(B928, 'IOS OAS &amp; Universe Refi'!$L:$N, 3, 0)</f>
        <v>126.772903</v>
      </c>
      <c r="D928" s="111">
        <f>VLOOKUP(B928, 'Sonata Net IO &amp; CMO MV % of NAV'!$A:$B, 2, 0)</f>
        <v>30.628368999999999</v>
      </c>
    </row>
    <row r="929" spans="2:4" x14ac:dyDescent="0.25">
      <c r="B929" s="106">
        <f>IF('Cello Net IO &amp; CMO MV % of NAV '!A842=0, "NA", 'Cello Net IO &amp; CMO MV % of NAV '!A842)</f>
        <v>41936</v>
      </c>
      <c r="C929" s="102">
        <f>VLOOKUP(B929, 'IOS OAS &amp; Universe Refi'!$L:$N, 3, 0)</f>
        <v>113.99430099999999</v>
      </c>
      <c r="D929" s="111">
        <f>VLOOKUP(B929, 'Sonata Net IO &amp; CMO MV % of NAV'!$A:$B, 2, 0)</f>
        <v>30.851935999999998</v>
      </c>
    </row>
    <row r="930" spans="2:4" x14ac:dyDescent="0.25">
      <c r="B930" s="106">
        <f>IF('Cello Net IO &amp; CMO MV % of NAV '!A843=0, "NA", 'Cello Net IO &amp; CMO MV % of NAV '!A843)</f>
        <v>41939</v>
      </c>
      <c r="C930" s="102">
        <f>VLOOKUP(B930, 'IOS OAS &amp; Universe Refi'!$L:$N, 3, 0)</f>
        <v>112.231697</v>
      </c>
      <c r="D930" s="111">
        <f>VLOOKUP(B930, 'Sonata Net IO &amp; CMO MV % of NAV'!$A:$B, 2, 0)</f>
        <v>30.876878000000001</v>
      </c>
    </row>
    <row r="931" spans="2:4" x14ac:dyDescent="0.25">
      <c r="B931" s="106">
        <f>IF('Cello Net IO &amp; CMO MV % of NAV '!A844=0, "NA", 'Cello Net IO &amp; CMO MV % of NAV '!A844)</f>
        <v>41940</v>
      </c>
      <c r="C931" s="102">
        <f>VLOOKUP(B931, 'IOS OAS &amp; Universe Refi'!$L:$N, 3, 0)</f>
        <v>104.47489899999999</v>
      </c>
      <c r="D931" s="111">
        <f>VLOOKUP(B931, 'Sonata Net IO &amp; CMO MV % of NAV'!$A:$B, 2, 0)</f>
        <v>30.952461</v>
      </c>
    </row>
    <row r="932" spans="2:4" x14ac:dyDescent="0.25">
      <c r="B932" s="106">
        <f>IF('Cello Net IO &amp; CMO MV % of NAV '!A845=0, "NA", 'Cello Net IO &amp; CMO MV % of NAV '!A845)</f>
        <v>41941</v>
      </c>
      <c r="C932" s="102">
        <f>VLOOKUP(B932, 'IOS OAS &amp; Universe Refi'!$L:$N, 3, 0)</f>
        <v>87.403503000000001</v>
      </c>
      <c r="D932" s="111">
        <f>VLOOKUP(B932, 'Sonata Net IO &amp; CMO MV % of NAV'!$A:$B, 2, 0)</f>
        <v>31.346990999999999</v>
      </c>
    </row>
    <row r="933" spans="2:4" x14ac:dyDescent="0.25">
      <c r="B933" s="106">
        <f>IF('Cello Net IO &amp; CMO MV % of NAV '!A846=0, "NA", 'Cello Net IO &amp; CMO MV % of NAV '!A846)</f>
        <v>41942</v>
      </c>
      <c r="C933" s="102">
        <f>VLOOKUP(B933, 'IOS OAS &amp; Universe Refi'!$L:$N, 3, 0)</f>
        <v>95.142700000000005</v>
      </c>
      <c r="D933" s="111">
        <f>VLOOKUP(B933, 'Sonata Net IO &amp; CMO MV % of NAV'!$A:$B, 2, 0)</f>
        <v>31.234601000000001</v>
      </c>
    </row>
    <row r="934" spans="2:4" x14ac:dyDescent="0.25">
      <c r="B934" s="106">
        <f>IF('Cello Net IO &amp; CMO MV % of NAV '!A847=0, "NA", 'Cello Net IO &amp; CMO MV % of NAV '!A847)</f>
        <v>41943</v>
      </c>
      <c r="C934" s="102">
        <f>VLOOKUP(B934, 'IOS OAS &amp; Universe Refi'!$L:$N, 3, 0)</f>
        <v>82.929603999999998</v>
      </c>
      <c r="D934" s="111">
        <f>VLOOKUP(B934, 'Sonata Net IO &amp; CMO MV % of NAV'!$A:$B, 2, 0)</f>
        <v>31.355540000000001</v>
      </c>
    </row>
    <row r="935" spans="2:4" x14ac:dyDescent="0.25">
      <c r="B935" s="106">
        <f>IF('Cello Net IO &amp; CMO MV % of NAV '!A848=0, "NA", 'Cello Net IO &amp; CMO MV % of NAV '!A848)</f>
        <v>41946</v>
      </c>
      <c r="C935" s="102">
        <f>VLOOKUP(B935, 'IOS OAS &amp; Universe Refi'!$L:$N, 3, 0)</f>
        <v>74.101898000000006</v>
      </c>
      <c r="D935" s="111">
        <f>VLOOKUP(B935, 'Sonata Net IO &amp; CMO MV % of NAV'!$A:$B, 2, 0)</f>
        <v>31.475629999999999</v>
      </c>
    </row>
    <row r="936" spans="2:4" x14ac:dyDescent="0.25">
      <c r="B936" s="106">
        <f>IF('Cello Net IO &amp; CMO MV % of NAV '!A849=0, "NA", 'Cello Net IO &amp; CMO MV % of NAV '!A849)</f>
        <v>41947</v>
      </c>
      <c r="C936" s="102">
        <f>VLOOKUP(B936, 'IOS OAS &amp; Universe Refi'!$L:$N, 3, 0)</f>
        <v>69.754897999999997</v>
      </c>
      <c r="D936" s="111">
        <f>VLOOKUP(B936, 'Sonata Net IO &amp; CMO MV % of NAV'!$A:$B, 2, 0)</f>
        <v>31.497543</v>
      </c>
    </row>
    <row r="937" spans="2:4" x14ac:dyDescent="0.25">
      <c r="B937" s="106">
        <f>IF('Cello Net IO &amp; CMO MV % of NAV '!A850=0, "NA", 'Cello Net IO &amp; CMO MV % of NAV '!A850)</f>
        <v>41948</v>
      </c>
      <c r="C937" s="102">
        <f>VLOOKUP(B937, 'IOS OAS &amp; Universe Refi'!$L:$N, 3, 0)</f>
        <v>67.191497999999996</v>
      </c>
      <c r="D937" s="111">
        <f>VLOOKUP(B937, 'Sonata Net IO &amp; CMO MV % of NAV'!$A:$B, 2, 0)</f>
        <v>31.366385999999999</v>
      </c>
    </row>
    <row r="938" spans="2:4" x14ac:dyDescent="0.25">
      <c r="B938" s="106">
        <f>IF('Cello Net IO &amp; CMO MV % of NAV '!A851=0, "NA", 'Cello Net IO &amp; CMO MV % of NAV '!A851)</f>
        <v>41949</v>
      </c>
      <c r="C938" s="102">
        <f>VLOOKUP(B938, 'IOS OAS &amp; Universe Refi'!$L:$N, 3, 0)</f>
        <v>65.447800000000001</v>
      </c>
      <c r="D938" s="111">
        <f>VLOOKUP(B938, 'Sonata Net IO &amp; CMO MV % of NAV'!$A:$B, 2, 0)</f>
        <v>31.227767</v>
      </c>
    </row>
    <row r="939" spans="2:4" x14ac:dyDescent="0.25">
      <c r="B939" s="106">
        <f>IF('Cello Net IO &amp; CMO MV % of NAV '!A852=0, "NA", 'Cello Net IO &amp; CMO MV % of NAV '!A852)</f>
        <v>41950</v>
      </c>
      <c r="C939" s="102">
        <f>VLOOKUP(B939, 'IOS OAS &amp; Universe Refi'!$L:$N, 3, 0)</f>
        <v>71.225196999999994</v>
      </c>
      <c r="D939" s="111">
        <f>VLOOKUP(B939, 'Sonata Net IO &amp; CMO MV % of NAV'!$A:$B, 2, 0)</f>
        <v>31.261223999999999</v>
      </c>
    </row>
    <row r="940" spans="2:4" x14ac:dyDescent="0.25">
      <c r="B940" s="106">
        <f>IF('Cello Net IO &amp; CMO MV % of NAV '!A853=0, "NA", 'Cello Net IO &amp; CMO MV % of NAV '!A853)</f>
        <v>41953</v>
      </c>
      <c r="C940" s="102">
        <f>VLOOKUP(B940, 'IOS OAS &amp; Universe Refi'!$L:$N, 3, 0)</f>
        <v>72.290397999999996</v>
      </c>
      <c r="D940" s="111">
        <f>VLOOKUP(B940, 'Sonata Net IO &amp; CMO MV % of NAV'!$A:$B, 2, 0)</f>
        <v>30.752884999999999</v>
      </c>
    </row>
    <row r="941" spans="2:4" x14ac:dyDescent="0.25">
      <c r="B941" s="106">
        <f>IF('Cello Net IO &amp; CMO MV % of NAV '!A854=0, "NA", 'Cello Net IO &amp; CMO MV % of NAV '!A854)</f>
        <v>41955</v>
      </c>
      <c r="C941" s="102">
        <f>VLOOKUP(B941, 'IOS OAS &amp; Universe Refi'!$L:$N, 3, 0)</f>
        <v>72.968802999999994</v>
      </c>
      <c r="D941" s="111">
        <f>VLOOKUP(B941, 'Sonata Net IO &amp; CMO MV % of NAV'!$A:$B, 2, 0)</f>
        <v>30.797466</v>
      </c>
    </row>
    <row r="942" spans="2:4" x14ac:dyDescent="0.25">
      <c r="B942" s="106">
        <f>IF('Cello Net IO &amp; CMO MV % of NAV '!A855=0, "NA", 'Cello Net IO &amp; CMO MV % of NAV '!A855)</f>
        <v>41956</v>
      </c>
      <c r="C942" s="102">
        <f>VLOOKUP(B942, 'IOS OAS &amp; Universe Refi'!$L:$N, 3, 0)</f>
        <v>75.784698000000006</v>
      </c>
      <c r="D942" s="111">
        <f>VLOOKUP(B942, 'Sonata Net IO &amp; CMO MV % of NAV'!$A:$B, 2, 0)</f>
        <v>30.762976999999999</v>
      </c>
    </row>
    <row r="943" spans="2:4" x14ac:dyDescent="0.25">
      <c r="B943" s="106">
        <f>IF('Cello Net IO &amp; CMO MV % of NAV '!A856=0, "NA", 'Cello Net IO &amp; CMO MV % of NAV '!A856)</f>
        <v>41957</v>
      </c>
      <c r="C943" s="102">
        <f>VLOOKUP(B943, 'IOS OAS &amp; Universe Refi'!$L:$N, 3, 0)</f>
        <v>76.861298000000005</v>
      </c>
      <c r="D943" s="111">
        <f>VLOOKUP(B943, 'Sonata Net IO &amp; CMO MV % of NAV'!$A:$B, 2, 0)</f>
        <v>30.765957</v>
      </c>
    </row>
    <row r="944" spans="2:4" x14ac:dyDescent="0.25">
      <c r="B944" s="106">
        <f>IF('Cello Net IO &amp; CMO MV % of NAV '!A857=0, "NA", 'Cello Net IO &amp; CMO MV % of NAV '!A857)</f>
        <v>41960</v>
      </c>
      <c r="C944" s="102">
        <f>VLOOKUP(B944, 'IOS OAS &amp; Universe Refi'!$L:$N, 3, 0)</f>
        <v>78.726799</v>
      </c>
      <c r="D944" s="111">
        <f>VLOOKUP(B944, 'Sonata Net IO &amp; CMO MV % of NAV'!$A:$B, 2, 0)</f>
        <v>30.699387999999999</v>
      </c>
    </row>
    <row r="945" spans="2:4" x14ac:dyDescent="0.25">
      <c r="B945" s="106">
        <f>IF('Cello Net IO &amp; CMO MV % of NAV '!A858=0, "NA", 'Cello Net IO &amp; CMO MV % of NAV '!A858)</f>
        <v>41961</v>
      </c>
      <c r="C945" s="102">
        <f>VLOOKUP(B945, 'IOS OAS &amp; Universe Refi'!$L:$N, 3, 0)</f>
        <v>77.652901</v>
      </c>
      <c r="D945" s="111">
        <f>VLOOKUP(B945, 'Sonata Net IO &amp; CMO MV % of NAV'!$A:$B, 2, 0)</f>
        <v>30.785374000000001</v>
      </c>
    </row>
    <row r="946" spans="2:4" x14ac:dyDescent="0.25">
      <c r="B946" s="106">
        <f>IF('Cello Net IO &amp; CMO MV % of NAV '!A859=0, "NA", 'Cello Net IO &amp; CMO MV % of NAV '!A859)</f>
        <v>41962</v>
      </c>
      <c r="C946" s="102">
        <f>VLOOKUP(B946, 'IOS OAS &amp; Universe Refi'!$L:$N, 3, 0)</f>
        <v>70.147300999999999</v>
      </c>
      <c r="D946" s="111">
        <f>VLOOKUP(B946, 'Sonata Net IO &amp; CMO MV % of NAV'!$A:$B, 2, 0)</f>
        <v>30.891203999999998</v>
      </c>
    </row>
    <row r="947" spans="2:4" x14ac:dyDescent="0.25">
      <c r="B947" s="106">
        <f>IF('Cello Net IO &amp; CMO MV % of NAV '!A860=0, "NA", 'Cello Net IO &amp; CMO MV % of NAV '!A860)</f>
        <v>41963</v>
      </c>
      <c r="C947" s="102">
        <f>VLOOKUP(B947, 'IOS OAS &amp; Universe Refi'!$L:$N, 3, 0)</f>
        <v>75.146202000000002</v>
      </c>
      <c r="D947" s="111">
        <f>VLOOKUP(B947, 'Sonata Net IO &amp; CMO MV % of NAV'!$A:$B, 2, 0)</f>
        <v>30.769245999999999</v>
      </c>
    </row>
    <row r="948" spans="2:4" x14ac:dyDescent="0.25">
      <c r="B948" s="106">
        <f>IF('Cello Net IO &amp; CMO MV % of NAV '!A861=0, "NA", 'Cello Net IO &amp; CMO MV % of NAV '!A861)</f>
        <v>41964</v>
      </c>
      <c r="C948" s="102">
        <f>VLOOKUP(B948, 'IOS OAS &amp; Universe Refi'!$L:$N, 3, 0)</f>
        <v>75.839400999999995</v>
      </c>
      <c r="D948" s="111">
        <f>VLOOKUP(B948, 'Sonata Net IO &amp; CMO MV % of NAV'!$A:$B, 2, 0)</f>
        <v>30.943660000000001</v>
      </c>
    </row>
    <row r="949" spans="2:4" x14ac:dyDescent="0.25">
      <c r="B949" s="106">
        <f>IF('Cello Net IO &amp; CMO MV % of NAV '!A862=0, "NA", 'Cello Net IO &amp; CMO MV % of NAV '!A862)</f>
        <v>41967</v>
      </c>
      <c r="C949" s="102">
        <f>VLOOKUP(B949, 'IOS OAS &amp; Universe Refi'!$L:$N, 3, 0)</f>
        <v>72.952797000000004</v>
      </c>
      <c r="D949" s="111">
        <f>VLOOKUP(B949, 'Sonata Net IO &amp; CMO MV % of NAV'!$A:$B, 2, 0)</f>
        <v>30.748569</v>
      </c>
    </row>
    <row r="950" spans="2:4" x14ac:dyDescent="0.25">
      <c r="B950" s="106">
        <f>IF('Cello Net IO &amp; CMO MV % of NAV '!A863=0, "NA", 'Cello Net IO &amp; CMO MV % of NAV '!A863)</f>
        <v>41968</v>
      </c>
      <c r="C950" s="102">
        <f>VLOOKUP(B950, 'IOS OAS &amp; Universe Refi'!$L:$N, 3, 0)</f>
        <v>77.578299999999999</v>
      </c>
      <c r="D950" s="111">
        <f>VLOOKUP(B950, 'Sonata Net IO &amp; CMO MV % of NAV'!$A:$B, 2, 0)</f>
        <v>30.563925999999999</v>
      </c>
    </row>
    <row r="951" spans="2:4" x14ac:dyDescent="0.25">
      <c r="B951" s="106">
        <f>IF('Cello Net IO &amp; CMO MV % of NAV '!A864=0, "NA", 'Cello Net IO &amp; CMO MV % of NAV '!A864)</f>
        <v>41969</v>
      </c>
      <c r="C951" s="102">
        <f>VLOOKUP(B951, 'IOS OAS &amp; Universe Refi'!$L:$N, 3, 0)</f>
        <v>76.941901999999999</v>
      </c>
      <c r="D951" s="111">
        <f>VLOOKUP(B951, 'Sonata Net IO &amp; CMO MV % of NAV'!$A:$B, 2, 0)</f>
        <v>30.664522999999999</v>
      </c>
    </row>
    <row r="952" spans="2:4" x14ac:dyDescent="0.25">
      <c r="B952" s="106">
        <f>IF('Cello Net IO &amp; CMO MV % of NAV '!A865=0, "NA", 'Cello Net IO &amp; CMO MV % of NAV '!A865)</f>
        <v>41971</v>
      </c>
      <c r="C952" s="102">
        <f>VLOOKUP(B952, 'IOS OAS &amp; Universe Refi'!$L:$N, 3, 0)</f>
        <v>89.065101999999996</v>
      </c>
      <c r="D952" s="111">
        <f>VLOOKUP(B952, 'Sonata Net IO &amp; CMO MV % of NAV'!$A:$B, 2, 0)</f>
        <v>30.023021</v>
      </c>
    </row>
    <row r="953" spans="2:4" x14ac:dyDescent="0.25">
      <c r="B953" s="106">
        <f>IF('Cello Net IO &amp; CMO MV % of NAV '!A866=0, "NA", 'Cello Net IO &amp; CMO MV % of NAV '!A866)</f>
        <v>41974</v>
      </c>
      <c r="C953" s="102">
        <f>VLOOKUP(B953, 'IOS OAS &amp; Universe Refi'!$L:$N, 3, 0)</f>
        <v>94.243401000000006</v>
      </c>
      <c r="D953" s="111">
        <f>VLOOKUP(B953, 'Sonata Net IO &amp; CMO MV % of NAV'!$A:$B, 2, 0)</f>
        <v>29.834970999999999</v>
      </c>
    </row>
    <row r="954" spans="2:4" x14ac:dyDescent="0.25">
      <c r="B954" s="106">
        <f>IF('Cello Net IO &amp; CMO MV % of NAV '!A867=0, "NA", 'Cello Net IO &amp; CMO MV % of NAV '!A867)</f>
        <v>41975</v>
      </c>
      <c r="C954" s="102">
        <f>VLOOKUP(B954, 'IOS OAS &amp; Universe Refi'!$L:$N, 3, 0)</f>
        <v>81.714995999999999</v>
      </c>
      <c r="D954" s="111">
        <f>VLOOKUP(B954, 'Sonata Net IO &amp; CMO MV % of NAV'!$A:$B, 2, 0)</f>
        <v>30.026541999999999</v>
      </c>
    </row>
    <row r="955" spans="2:4" x14ac:dyDescent="0.25">
      <c r="B955" s="106">
        <f>IF('Cello Net IO &amp; CMO MV % of NAV '!A868=0, "NA", 'Cello Net IO &amp; CMO MV % of NAV '!A868)</f>
        <v>41976</v>
      </c>
      <c r="C955" s="102">
        <f>VLOOKUP(B955, 'IOS OAS &amp; Universe Refi'!$L:$N, 3, 0)</f>
        <v>73.395897000000005</v>
      </c>
      <c r="D955" s="111">
        <f>VLOOKUP(B955, 'Sonata Net IO &amp; CMO MV % of NAV'!$A:$B, 2, 0)</f>
        <v>30.269548</v>
      </c>
    </row>
    <row r="956" spans="2:4" x14ac:dyDescent="0.25">
      <c r="B956" s="106">
        <f>IF('Cello Net IO &amp; CMO MV % of NAV '!A869=0, "NA", 'Cello Net IO &amp; CMO MV % of NAV '!A869)</f>
        <v>41977</v>
      </c>
      <c r="C956" s="102">
        <f>VLOOKUP(B956, 'IOS OAS &amp; Universe Refi'!$L:$N, 3, 0)</f>
        <v>72.556702000000001</v>
      </c>
      <c r="D956" s="111">
        <f>VLOOKUP(B956, 'Sonata Net IO &amp; CMO MV % of NAV'!$A:$B, 2, 0)</f>
        <v>30.269242999999999</v>
      </c>
    </row>
    <row r="957" spans="2:4" x14ac:dyDescent="0.25">
      <c r="B957" s="106">
        <f>IF('Cello Net IO &amp; CMO MV % of NAV '!A870=0, "NA", 'Cello Net IO &amp; CMO MV % of NAV '!A870)</f>
        <v>41978</v>
      </c>
      <c r="C957" s="102">
        <f>VLOOKUP(B957, 'IOS OAS &amp; Universe Refi'!$L:$N, 3, 0)</f>
        <v>39.470798000000002</v>
      </c>
      <c r="D957" s="111">
        <f>VLOOKUP(B957, 'Sonata Net IO &amp; CMO MV % of NAV'!$A:$B, 2, 0)</f>
        <v>30.619996</v>
      </c>
    </row>
    <row r="958" spans="2:4" x14ac:dyDescent="0.25">
      <c r="B958" s="106">
        <f>IF('Cello Net IO &amp; CMO MV % of NAV '!A871=0, "NA", 'Cello Net IO &amp; CMO MV % of NAV '!A871)</f>
        <v>41981</v>
      </c>
      <c r="C958" s="102">
        <f>VLOOKUP(B958, 'IOS OAS &amp; Universe Refi'!$L:$N, 3, 0)</f>
        <v>42.537601000000002</v>
      </c>
      <c r="D958" s="111">
        <f>VLOOKUP(B958, 'Sonata Net IO &amp; CMO MV % of NAV'!$A:$B, 2, 0)</f>
        <v>30.807158000000001</v>
      </c>
    </row>
    <row r="959" spans="2:4" x14ac:dyDescent="0.25">
      <c r="B959" s="106">
        <f>IF('Cello Net IO &amp; CMO MV % of NAV '!A872=0, "NA", 'Cello Net IO &amp; CMO MV % of NAV '!A872)</f>
        <v>41982</v>
      </c>
      <c r="C959" s="102">
        <f>VLOOKUP(B959, 'IOS OAS &amp; Universe Refi'!$L:$N, 3, 0)</f>
        <v>54.443699000000002</v>
      </c>
      <c r="D959" s="111">
        <f>VLOOKUP(B959, 'Sonata Net IO &amp; CMO MV % of NAV'!$A:$B, 2, 0)</f>
        <v>29.98433</v>
      </c>
    </row>
    <row r="960" spans="2:4" x14ac:dyDescent="0.25">
      <c r="B960" s="106">
        <f>IF('Cello Net IO &amp; CMO MV % of NAV '!A873=0, "NA", 'Cello Net IO &amp; CMO MV % of NAV '!A873)</f>
        <v>41983</v>
      </c>
      <c r="C960" s="102">
        <f>VLOOKUP(B960, 'IOS OAS &amp; Universe Refi'!$L:$N, 3, 0)</f>
        <v>63.375301</v>
      </c>
      <c r="D960" s="111">
        <f>VLOOKUP(B960, 'Sonata Net IO &amp; CMO MV % of NAV'!$A:$B, 2, 0)</f>
        <v>30.054929999999999</v>
      </c>
    </row>
    <row r="961" spans="2:4" x14ac:dyDescent="0.25">
      <c r="B961" s="106">
        <f>IF('Cello Net IO &amp; CMO MV % of NAV '!A874=0, "NA", 'Cello Net IO &amp; CMO MV % of NAV '!A874)</f>
        <v>41984</v>
      </c>
      <c r="C961" s="102">
        <f>VLOOKUP(B961, 'IOS OAS &amp; Universe Refi'!$L:$N, 3, 0)</f>
        <v>62.807098000000003</v>
      </c>
      <c r="D961" s="111">
        <f>VLOOKUP(B961, 'Sonata Net IO &amp; CMO MV % of NAV'!$A:$B, 2, 0)</f>
        <v>29.755275000000001</v>
      </c>
    </row>
    <row r="962" spans="2:4" x14ac:dyDescent="0.25">
      <c r="B962" s="106">
        <f>IF('Cello Net IO &amp; CMO MV % of NAV '!A875=0, "NA", 'Cello Net IO &amp; CMO MV % of NAV '!A875)</f>
        <v>41985</v>
      </c>
      <c r="C962" s="102">
        <f>VLOOKUP(B962, 'IOS OAS &amp; Universe Refi'!$L:$N, 3, 0)</f>
        <v>72.946701000000004</v>
      </c>
      <c r="D962" s="111">
        <f>VLOOKUP(B962, 'Sonata Net IO &amp; CMO MV % of NAV'!$A:$B, 2, 0)</f>
        <v>29.693363000000002</v>
      </c>
    </row>
    <row r="963" spans="2:4" x14ac:dyDescent="0.25">
      <c r="B963" s="106">
        <f>IF('Cello Net IO &amp; CMO MV % of NAV '!A876=0, "NA", 'Cello Net IO &amp; CMO MV % of NAV '!A876)</f>
        <v>41988</v>
      </c>
      <c r="C963" s="102">
        <f>VLOOKUP(B963, 'IOS OAS &amp; Universe Refi'!$L:$N, 3, 0)</f>
        <v>74.986298000000005</v>
      </c>
      <c r="D963" s="111">
        <f>VLOOKUP(B963, 'Sonata Net IO &amp; CMO MV % of NAV'!$A:$B, 2, 0)</f>
        <v>30.047118000000001</v>
      </c>
    </row>
    <row r="964" spans="2:4" x14ac:dyDescent="0.25">
      <c r="B964" s="106">
        <f>IF('Cello Net IO &amp; CMO MV % of NAV '!A877=0, "NA", 'Cello Net IO &amp; CMO MV % of NAV '!A877)</f>
        <v>41989</v>
      </c>
      <c r="C964" s="102">
        <f>VLOOKUP(B964, 'IOS OAS &amp; Universe Refi'!$L:$N, 3, 0)</f>
        <v>88.887100000000004</v>
      </c>
      <c r="D964" s="111">
        <f>VLOOKUP(B964, 'Sonata Net IO &amp; CMO MV % of NAV'!$A:$B, 2, 0)</f>
        <v>30.199572</v>
      </c>
    </row>
    <row r="965" spans="2:4" x14ac:dyDescent="0.25">
      <c r="B965" s="106">
        <f>IF('Cello Net IO &amp; CMO MV % of NAV '!A878=0, "NA", 'Cello Net IO &amp; CMO MV % of NAV '!A878)</f>
        <v>41990</v>
      </c>
      <c r="C965" s="102">
        <f>VLOOKUP(B965, 'IOS OAS &amp; Universe Refi'!$L:$N, 3, 0)</f>
        <v>88.132103000000001</v>
      </c>
      <c r="D965" s="111">
        <f>VLOOKUP(B965, 'Sonata Net IO &amp; CMO MV % of NAV'!$A:$B, 2, 0)</f>
        <v>30.126477000000001</v>
      </c>
    </row>
    <row r="966" spans="2:4" x14ac:dyDescent="0.25">
      <c r="B966" s="106">
        <f>IF('Cello Net IO &amp; CMO MV % of NAV '!A879=0, "NA", 'Cello Net IO &amp; CMO MV % of NAV '!A879)</f>
        <v>41991</v>
      </c>
      <c r="C966" s="102">
        <f>VLOOKUP(B966, 'IOS OAS &amp; Universe Refi'!$L:$N, 3, 0)</f>
        <v>70.679603999999998</v>
      </c>
      <c r="D966" s="111">
        <f>VLOOKUP(B966, 'Sonata Net IO &amp; CMO MV % of NAV'!$A:$B, 2, 0)</f>
        <v>30.008500999999999</v>
      </c>
    </row>
    <row r="967" spans="2:4" x14ac:dyDescent="0.25">
      <c r="B967" s="106">
        <f>IF('Cello Net IO &amp; CMO MV % of NAV '!A880=0, "NA", 'Cello Net IO &amp; CMO MV % of NAV '!A880)</f>
        <v>41992</v>
      </c>
      <c r="C967" s="102">
        <f>VLOOKUP(B967, 'IOS OAS &amp; Universe Refi'!$L:$N, 3, 0)</f>
        <v>60.971499999999999</v>
      </c>
      <c r="D967" s="111">
        <f>VLOOKUP(B967, 'Sonata Net IO &amp; CMO MV % of NAV'!$A:$B, 2, 0)</f>
        <v>28.333590000000001</v>
      </c>
    </row>
    <row r="968" spans="2:4" x14ac:dyDescent="0.25">
      <c r="B968" s="106">
        <f>IF('Cello Net IO &amp; CMO MV % of NAV '!A881=0, "NA", 'Cello Net IO &amp; CMO MV % of NAV '!A881)</f>
        <v>41995</v>
      </c>
      <c r="C968" s="102">
        <f>VLOOKUP(B968, 'IOS OAS &amp; Universe Refi'!$L:$N, 3, 0)</f>
        <v>58.037998000000002</v>
      </c>
      <c r="D968" s="111">
        <f>VLOOKUP(B968, 'Sonata Net IO &amp; CMO MV % of NAV'!$A:$B, 2, 0)</f>
        <v>28.557030999999998</v>
      </c>
    </row>
    <row r="969" spans="2:4" x14ac:dyDescent="0.25">
      <c r="B969" s="106">
        <f>IF('Cello Net IO &amp; CMO MV % of NAV '!A882=0, "NA", 'Cello Net IO &amp; CMO MV % of NAV '!A882)</f>
        <v>41996</v>
      </c>
      <c r="C969" s="102">
        <f>VLOOKUP(B969, 'IOS OAS &amp; Universe Refi'!$L:$N, 3, 0)</f>
        <v>65.367103999999998</v>
      </c>
      <c r="D969" s="111">
        <f>VLOOKUP(B969, 'Sonata Net IO &amp; CMO MV % of NAV'!$A:$B, 2, 0)</f>
        <v>28.248183999999998</v>
      </c>
    </row>
    <row r="970" spans="2:4" x14ac:dyDescent="0.25">
      <c r="B970" s="106">
        <f>IF('Cello Net IO &amp; CMO MV % of NAV '!A883=0, "NA", 'Cello Net IO &amp; CMO MV % of NAV '!A883)</f>
        <v>41997</v>
      </c>
      <c r="C970" s="102">
        <f>VLOOKUP(B970, 'IOS OAS &amp; Universe Refi'!$L:$N, 3, 0)</f>
        <v>54.571399999999997</v>
      </c>
      <c r="D970" s="111">
        <f>VLOOKUP(B970, 'Sonata Net IO &amp; CMO MV % of NAV'!$A:$B, 2, 0)</f>
        <v>28.424509</v>
      </c>
    </row>
    <row r="971" spans="2:4" x14ac:dyDescent="0.25">
      <c r="B971" s="106">
        <f>IF('Cello Net IO &amp; CMO MV % of NAV '!A884=0, "NA", 'Cello Net IO &amp; CMO MV % of NAV '!A884)</f>
        <v>41999</v>
      </c>
      <c r="C971" s="102">
        <f>VLOOKUP(B971, 'IOS OAS &amp; Universe Refi'!$L:$N, 3, 0)</f>
        <v>51.006802</v>
      </c>
      <c r="D971" s="111">
        <f>VLOOKUP(B971, 'Sonata Net IO &amp; CMO MV % of NAV'!$A:$B, 2, 0)</f>
        <v>28.386412</v>
      </c>
    </row>
    <row r="972" spans="2:4" x14ac:dyDescent="0.25">
      <c r="B972" s="106">
        <f>IF('Cello Net IO &amp; CMO MV % of NAV '!A885=0, "NA", 'Cello Net IO &amp; CMO MV % of NAV '!A885)</f>
        <v>42002</v>
      </c>
      <c r="C972" s="102">
        <f>VLOOKUP(B972, 'IOS OAS &amp; Universe Refi'!$L:$N, 3, 0)</f>
        <v>51.181099000000003</v>
      </c>
      <c r="D972" s="111">
        <f>VLOOKUP(B972, 'Sonata Net IO &amp; CMO MV % of NAV'!$A:$B, 2, 0)</f>
        <v>28.541266</v>
      </c>
    </row>
    <row r="973" spans="2:4" x14ac:dyDescent="0.25">
      <c r="B973" s="106">
        <f>IF('Cello Net IO &amp; CMO MV % of NAV '!A886=0, "NA", 'Cello Net IO &amp; CMO MV % of NAV '!A886)</f>
        <v>42003</v>
      </c>
      <c r="C973" s="102">
        <f>VLOOKUP(B973, 'IOS OAS &amp; Universe Refi'!$L:$N, 3, 0)</f>
        <v>56.730801</v>
      </c>
      <c r="D973" s="111">
        <f>VLOOKUP(B973, 'Sonata Net IO &amp; CMO MV % of NAV'!$A:$B, 2, 0)</f>
        <v>28.712154000000002</v>
      </c>
    </row>
    <row r="974" spans="2:4" x14ac:dyDescent="0.25">
      <c r="B974" s="106">
        <f>IF('Cello Net IO &amp; CMO MV % of NAV '!A887=0, "NA", 'Cello Net IO &amp; CMO MV % of NAV '!A887)</f>
        <v>42004</v>
      </c>
      <c r="C974" s="102">
        <f>VLOOKUP(B974, 'IOS OAS &amp; Universe Refi'!$L:$N, 3, 0)</f>
        <v>60.460299999999997</v>
      </c>
      <c r="D974" s="111">
        <f>VLOOKUP(B974, 'Sonata Net IO &amp; CMO MV % of NAV'!$A:$B, 2, 0)</f>
        <v>28.675656</v>
      </c>
    </row>
    <row r="975" spans="2:4" x14ac:dyDescent="0.25">
      <c r="B975" s="106">
        <f>IF('Cello Net IO &amp; CMO MV % of NAV '!A888=0, "NA", 'Cello Net IO &amp; CMO MV % of NAV '!A888)</f>
        <v>42006</v>
      </c>
      <c r="C975" s="102">
        <f>VLOOKUP(B975, 'IOS OAS &amp; Universe Refi'!$L:$N, 3, 0)</f>
        <v>55.322102000000001</v>
      </c>
      <c r="D975" s="111">
        <f>VLOOKUP(B975, 'Sonata Net IO &amp; CMO MV % of NAV'!$A:$B, 2, 0)</f>
        <v>28.800039000000002</v>
      </c>
    </row>
    <row r="976" spans="2:4" x14ac:dyDescent="0.25">
      <c r="B976" s="106">
        <f>IF('Cello Net IO &amp; CMO MV % of NAV '!A889=0, "NA", 'Cello Net IO &amp; CMO MV % of NAV '!A889)</f>
        <v>42009</v>
      </c>
      <c r="C976" s="102">
        <f>VLOOKUP(B976, 'IOS OAS &amp; Universe Refi'!$L:$N, 3, 0)</f>
        <v>59.036498999999999</v>
      </c>
      <c r="D976" s="111">
        <f>VLOOKUP(B976, 'Sonata Net IO &amp; CMO MV % of NAV'!$A:$B, 2, 0)</f>
        <v>29.058831999999999</v>
      </c>
    </row>
    <row r="977" spans="2:4" x14ac:dyDescent="0.25">
      <c r="B977" s="106">
        <f>IF('Cello Net IO &amp; CMO MV % of NAV '!A890=0, "NA", 'Cello Net IO &amp; CMO MV % of NAV '!A890)</f>
        <v>42010</v>
      </c>
      <c r="C977" s="102">
        <f>VLOOKUP(B977, 'IOS OAS &amp; Universe Refi'!$L:$N, 3, 0)</f>
        <v>72.939400000000006</v>
      </c>
      <c r="D977" s="111">
        <f>VLOOKUP(B977, 'Sonata Net IO &amp; CMO MV % of NAV'!$A:$B, 2, 0)</f>
        <v>32.562866</v>
      </c>
    </row>
    <row r="978" spans="2:4" x14ac:dyDescent="0.25">
      <c r="B978" s="106">
        <f>IF('Cello Net IO &amp; CMO MV % of NAV '!A891=0, "NA", 'Cello Net IO &amp; CMO MV % of NAV '!A891)</f>
        <v>42011</v>
      </c>
      <c r="C978" s="102">
        <f>VLOOKUP(B978, 'IOS OAS &amp; Universe Refi'!$L:$N, 3, 0)</f>
        <v>83.752296000000001</v>
      </c>
      <c r="D978" s="111">
        <f>VLOOKUP(B978, 'Sonata Net IO &amp; CMO MV % of NAV'!$A:$B, 2, 0)</f>
        <v>32.959533</v>
      </c>
    </row>
    <row r="979" spans="2:4" x14ac:dyDescent="0.25">
      <c r="B979" s="106">
        <f>IF('Cello Net IO &amp; CMO MV % of NAV '!A892=0, "NA", 'Cello Net IO &amp; CMO MV % of NAV '!A892)</f>
        <v>42012</v>
      </c>
      <c r="C979" s="102">
        <f>VLOOKUP(B979, 'IOS OAS &amp; Universe Refi'!$L:$N, 3, 0)</f>
        <v>96.111999999999995</v>
      </c>
      <c r="D979" s="111">
        <f>VLOOKUP(B979, 'Sonata Net IO &amp; CMO MV % of NAV'!$A:$B, 2, 0)</f>
        <v>32.053680999999997</v>
      </c>
    </row>
    <row r="980" spans="2:4" x14ac:dyDescent="0.25">
      <c r="B980" s="106">
        <f>IF('Cello Net IO &amp; CMO MV % of NAV '!A893=0, "NA", 'Cello Net IO &amp; CMO MV % of NAV '!A893)</f>
        <v>42013</v>
      </c>
      <c r="C980" s="102">
        <f>VLOOKUP(B980, 'IOS OAS &amp; Universe Refi'!$L:$N, 3, 0)</f>
        <v>113.276802</v>
      </c>
      <c r="D980" s="111">
        <f>VLOOKUP(B980, 'Sonata Net IO &amp; CMO MV % of NAV'!$A:$B, 2, 0)</f>
        <v>31.857880999999999</v>
      </c>
    </row>
    <row r="981" spans="2:4" x14ac:dyDescent="0.25">
      <c r="B981" s="106">
        <f>IF('Cello Net IO &amp; CMO MV % of NAV '!A894=0, "NA", 'Cello Net IO &amp; CMO MV % of NAV '!A894)</f>
        <v>42016</v>
      </c>
      <c r="C981" s="102">
        <f>VLOOKUP(B981, 'IOS OAS &amp; Universe Refi'!$L:$N, 3, 0)</f>
        <v>146.342804</v>
      </c>
      <c r="D981" s="111">
        <f>VLOOKUP(B981, 'Sonata Net IO &amp; CMO MV % of NAV'!$A:$B, 2, 0)</f>
        <v>31.7559</v>
      </c>
    </row>
    <row r="982" spans="2:4" x14ac:dyDescent="0.25">
      <c r="B982" s="106">
        <f>IF('Cello Net IO &amp; CMO MV % of NAV '!A895=0, "NA", 'Cello Net IO &amp; CMO MV % of NAV '!A895)</f>
        <v>42017</v>
      </c>
      <c r="C982" s="102">
        <f>VLOOKUP(B982, 'IOS OAS &amp; Universe Refi'!$L:$N, 3, 0)</f>
        <v>174.15280200000001</v>
      </c>
      <c r="D982" s="111">
        <f>VLOOKUP(B982, 'Sonata Net IO &amp; CMO MV % of NAV'!$A:$B, 2, 0)</f>
        <v>31.541616999999999</v>
      </c>
    </row>
    <row r="983" spans="2:4" x14ac:dyDescent="0.25">
      <c r="B983" s="106">
        <f>IF('Cello Net IO &amp; CMO MV % of NAV '!A896=0, "NA", 'Cello Net IO &amp; CMO MV % of NAV '!A896)</f>
        <v>42018</v>
      </c>
      <c r="C983" s="102">
        <f>VLOOKUP(B983, 'IOS OAS &amp; Universe Refi'!$L:$N, 3, 0)</f>
        <v>184.27740499999999</v>
      </c>
      <c r="D983" s="111">
        <f>VLOOKUP(B983, 'Sonata Net IO &amp; CMO MV % of NAV'!$A:$B, 2, 0)</f>
        <v>30.833739000000001</v>
      </c>
    </row>
    <row r="984" spans="2:4" x14ac:dyDescent="0.25">
      <c r="B984" s="106">
        <f>IF('Cello Net IO &amp; CMO MV % of NAV '!A897=0, "NA", 'Cello Net IO &amp; CMO MV % of NAV '!A897)</f>
        <v>42019</v>
      </c>
      <c r="C984" s="102">
        <f>VLOOKUP(B984, 'IOS OAS &amp; Universe Refi'!$L:$N, 3, 0)</f>
        <v>215.29179400000001</v>
      </c>
      <c r="D984" s="111">
        <f>VLOOKUP(B984, 'Sonata Net IO &amp; CMO MV % of NAV'!$A:$B, 2, 0)</f>
        <v>31.026488000000001</v>
      </c>
    </row>
    <row r="985" spans="2:4" x14ac:dyDescent="0.25">
      <c r="B985" s="106">
        <f>IF('Cello Net IO &amp; CMO MV % of NAV '!A898=0, "NA", 'Cello Net IO &amp; CMO MV % of NAV '!A898)</f>
        <v>42020</v>
      </c>
      <c r="C985" s="102">
        <f>VLOOKUP(B985, 'IOS OAS &amp; Universe Refi'!$L:$N, 3, 0)</f>
        <v>187.47669999999999</v>
      </c>
      <c r="D985" s="111">
        <f>VLOOKUP(B985, 'Sonata Net IO &amp; CMO MV % of NAV'!$A:$B, 2, 0)</f>
        <v>24.702131999999999</v>
      </c>
    </row>
    <row r="986" spans="2:4" x14ac:dyDescent="0.25">
      <c r="B986" s="106">
        <f>IF('Cello Net IO &amp; CMO MV % of NAV '!A899=0, "NA", 'Cello Net IO &amp; CMO MV % of NAV '!A899)</f>
        <v>42024</v>
      </c>
      <c r="C986" s="102">
        <f>VLOOKUP(B986, 'IOS OAS &amp; Universe Refi'!$L:$N, 3, 0)</f>
        <v>200.56449900000001</v>
      </c>
      <c r="D986" s="111">
        <f>VLOOKUP(B986, 'Sonata Net IO &amp; CMO MV % of NAV'!$A:$B, 2, 0)</f>
        <v>24.795797</v>
      </c>
    </row>
    <row r="987" spans="2:4" x14ac:dyDescent="0.25">
      <c r="B987" s="106">
        <f>IF('Cello Net IO &amp; CMO MV % of NAV '!A900=0, "NA", 'Cello Net IO &amp; CMO MV % of NAV '!A900)</f>
        <v>42025</v>
      </c>
      <c r="C987" s="102">
        <f>VLOOKUP(B987, 'IOS OAS &amp; Universe Refi'!$L:$N, 3, 0)</f>
        <v>218.52499399999999</v>
      </c>
      <c r="D987" s="111">
        <f>VLOOKUP(B987, 'Sonata Net IO &amp; CMO MV % of NAV'!$A:$B, 2, 0)</f>
        <v>25.046282999999999</v>
      </c>
    </row>
    <row r="988" spans="2:4" x14ac:dyDescent="0.25">
      <c r="B988" s="106">
        <f>IF('Cello Net IO &amp; CMO MV % of NAV '!A901=0, "NA", 'Cello Net IO &amp; CMO MV % of NAV '!A901)</f>
        <v>42026</v>
      </c>
      <c r="C988" s="102">
        <f>VLOOKUP(B988, 'IOS OAS &amp; Universe Refi'!$L:$N, 3, 0)</f>
        <v>213.32179300000001</v>
      </c>
      <c r="D988" s="111">
        <f>VLOOKUP(B988, 'Sonata Net IO &amp; CMO MV % of NAV'!$A:$B, 2, 0)</f>
        <v>24.872983000000001</v>
      </c>
    </row>
    <row r="989" spans="2:4" x14ac:dyDescent="0.25">
      <c r="B989" s="106">
        <f>IF('Cello Net IO &amp; CMO MV % of NAV '!A902=0, "NA", 'Cello Net IO &amp; CMO MV % of NAV '!A902)</f>
        <v>42027</v>
      </c>
      <c r="C989" s="102">
        <f>VLOOKUP(B989, 'IOS OAS &amp; Universe Refi'!$L:$N, 3, 0)</f>
        <v>236.92919900000001</v>
      </c>
      <c r="D989" s="111">
        <f>VLOOKUP(B989, 'Sonata Net IO &amp; CMO MV % of NAV'!$A:$B, 2, 0)</f>
        <v>24.783708000000001</v>
      </c>
    </row>
    <row r="990" spans="2:4" x14ac:dyDescent="0.25">
      <c r="B990" s="106">
        <f>IF('Cello Net IO &amp; CMO MV % of NAV '!A903=0, "NA", 'Cello Net IO &amp; CMO MV % of NAV '!A903)</f>
        <v>42030</v>
      </c>
      <c r="C990" s="102">
        <f>VLOOKUP(B990, 'IOS OAS &amp; Universe Refi'!$L:$N, 3, 0)</f>
        <v>244.51870700000001</v>
      </c>
      <c r="D990" s="111">
        <f>VLOOKUP(B990, 'Sonata Net IO &amp; CMO MV % of NAV'!$A:$B, 2, 0)</f>
        <v>24.998313</v>
      </c>
    </row>
    <row r="991" spans="2:4" x14ac:dyDescent="0.25">
      <c r="B991" s="106">
        <f>IF('Cello Net IO &amp; CMO MV % of NAV '!A904=0, "NA", 'Cello Net IO &amp; CMO MV % of NAV '!A904)</f>
        <v>42031</v>
      </c>
      <c r="C991" s="102">
        <f>VLOOKUP(B991, 'IOS OAS &amp; Universe Refi'!$L:$N, 3, 0)</f>
        <v>251.349197</v>
      </c>
      <c r="D991" s="111">
        <f>VLOOKUP(B991, 'Sonata Net IO &amp; CMO MV % of NAV'!$A:$B, 2, 0)</f>
        <v>24.863859000000001</v>
      </c>
    </row>
    <row r="992" spans="2:4" x14ac:dyDescent="0.25">
      <c r="B992" s="106">
        <f>IF('Cello Net IO &amp; CMO MV % of NAV '!A905=0, "NA", 'Cello Net IO &amp; CMO MV % of NAV '!A905)</f>
        <v>42032</v>
      </c>
      <c r="C992" s="102">
        <f>VLOOKUP(B992, 'IOS OAS &amp; Universe Refi'!$L:$N, 3, 0)</f>
        <v>279.388306</v>
      </c>
      <c r="D992" s="111">
        <f>VLOOKUP(B992, 'Sonata Net IO &amp; CMO MV % of NAV'!$A:$B, 2, 0)</f>
        <v>25.063265999999999</v>
      </c>
    </row>
    <row r="993" spans="2:4" x14ac:dyDescent="0.25">
      <c r="B993" s="106">
        <f>IF('Cello Net IO &amp; CMO MV % of NAV '!A906=0, "NA", 'Cello Net IO &amp; CMO MV % of NAV '!A906)</f>
        <v>42033</v>
      </c>
      <c r="C993" s="102">
        <f>VLOOKUP(B993, 'IOS OAS &amp; Universe Refi'!$L:$N, 3, 0)</f>
        <v>256.26721199999997</v>
      </c>
      <c r="D993" s="111">
        <f>VLOOKUP(B993, 'Sonata Net IO &amp; CMO MV % of NAV'!$A:$B, 2, 0)</f>
        <v>25.37387</v>
      </c>
    </row>
    <row r="994" spans="2:4" x14ac:dyDescent="0.25">
      <c r="B994" s="106">
        <f>IF('Cello Net IO &amp; CMO MV % of NAV '!A907=0, "NA", 'Cello Net IO &amp; CMO MV % of NAV '!A907)</f>
        <v>42034</v>
      </c>
      <c r="C994" s="102">
        <f>VLOOKUP(B994, 'IOS OAS &amp; Universe Refi'!$L:$N, 3, 0)</f>
        <v>278.56900000000002</v>
      </c>
      <c r="D994" s="111">
        <f>VLOOKUP(B994, 'Sonata Net IO &amp; CMO MV % of NAV'!$A:$B, 2, 0)</f>
        <v>24.730934000000001</v>
      </c>
    </row>
    <row r="995" spans="2:4" x14ac:dyDescent="0.25">
      <c r="B995" s="106">
        <f>IF('Cello Net IO &amp; CMO MV % of NAV '!A908=0, "NA", 'Cello Net IO &amp; CMO MV % of NAV '!A908)</f>
        <v>42037</v>
      </c>
      <c r="C995" s="102">
        <f>VLOOKUP(B995, 'IOS OAS &amp; Universe Refi'!$L:$N, 3, 0)</f>
        <v>267.829407</v>
      </c>
      <c r="D995" s="111">
        <f>VLOOKUP(B995, 'Sonata Net IO &amp; CMO MV % of NAV'!$A:$B, 2, 0)</f>
        <v>24.699577000000001</v>
      </c>
    </row>
    <row r="996" spans="2:4" x14ac:dyDescent="0.25">
      <c r="B996" s="106">
        <f>IF('Cello Net IO &amp; CMO MV % of NAV '!A909=0, "NA", 'Cello Net IO &amp; CMO MV % of NAV '!A909)</f>
        <v>42038</v>
      </c>
      <c r="C996" s="102">
        <f>VLOOKUP(B996, 'IOS OAS &amp; Universe Refi'!$L:$N, 3, 0)</f>
        <v>207.76040599999999</v>
      </c>
      <c r="D996" s="111">
        <f>VLOOKUP(B996, 'Sonata Net IO &amp; CMO MV % of NAV'!$A:$B, 2, 0)</f>
        <v>24.057292</v>
      </c>
    </row>
    <row r="997" spans="2:4" x14ac:dyDescent="0.25">
      <c r="B997" s="106">
        <f>IF('Cello Net IO &amp; CMO MV % of NAV '!A910=0, "NA", 'Cello Net IO &amp; CMO MV % of NAV '!A910)</f>
        <v>42039</v>
      </c>
      <c r="C997" s="102">
        <f>VLOOKUP(B997, 'IOS OAS &amp; Universe Refi'!$L:$N, 3, 0)</f>
        <v>189.963593</v>
      </c>
      <c r="D997" s="111">
        <f>VLOOKUP(B997, 'Sonata Net IO &amp; CMO MV % of NAV'!$A:$B, 2, 0)</f>
        <v>24.235972</v>
      </c>
    </row>
    <row r="998" spans="2:4" x14ac:dyDescent="0.25">
      <c r="B998" s="106">
        <f>IF('Cello Net IO &amp; CMO MV % of NAV '!A911=0, "NA", 'Cello Net IO &amp; CMO MV % of NAV '!A911)</f>
        <v>42040</v>
      </c>
      <c r="C998" s="102">
        <f>VLOOKUP(B998, 'IOS OAS &amp; Universe Refi'!$L:$N, 3, 0)</f>
        <v>171.50309799999999</v>
      </c>
      <c r="D998" s="111">
        <f>VLOOKUP(B998, 'Sonata Net IO &amp; CMO MV % of NAV'!$A:$B, 2, 0)</f>
        <v>24.152059999999999</v>
      </c>
    </row>
    <row r="999" spans="2:4" x14ac:dyDescent="0.25">
      <c r="B999" s="106">
        <f>IF('Cello Net IO &amp; CMO MV % of NAV '!A912=0, "NA", 'Cello Net IO &amp; CMO MV % of NAV '!A912)</f>
        <v>42041</v>
      </c>
      <c r="C999" s="102">
        <f>VLOOKUP(B999, 'IOS OAS &amp; Universe Refi'!$L:$N, 3, 0)</f>
        <v>102.80239899999999</v>
      </c>
      <c r="D999" s="111">
        <f>VLOOKUP(B999, 'Sonata Net IO &amp; CMO MV % of NAV'!$A:$B, 2, 0)</f>
        <v>24.574428999999999</v>
      </c>
    </row>
    <row r="1000" spans="2:4" x14ac:dyDescent="0.25">
      <c r="B1000" s="106">
        <f>IF('Cello Net IO &amp; CMO MV % of NAV '!A913=0, "NA", 'Cello Net IO &amp; CMO MV % of NAV '!A913)</f>
        <v>42044</v>
      </c>
      <c r="C1000" s="102">
        <f>VLOOKUP(B1000, 'IOS OAS &amp; Universe Refi'!$L:$N, 3, 0)</f>
        <v>106.9328</v>
      </c>
      <c r="D1000" s="111">
        <f>VLOOKUP(B1000, 'Sonata Net IO &amp; CMO MV % of NAV'!$A:$B, 2, 0)</f>
        <v>24.366868</v>
      </c>
    </row>
    <row r="1001" spans="2:4" x14ac:dyDescent="0.25">
      <c r="B1001" s="106">
        <f>IF('Cello Net IO &amp; CMO MV % of NAV '!A914=0, "NA", 'Cello Net IO &amp; CMO MV % of NAV '!A914)</f>
        <v>42045</v>
      </c>
      <c r="C1001" s="102">
        <f>VLOOKUP(B1001, 'IOS OAS &amp; Universe Refi'!$L:$N, 3, 0)</f>
        <v>99.339202999999998</v>
      </c>
      <c r="D1001" s="111">
        <f>VLOOKUP(B1001, 'Sonata Net IO &amp; CMO MV % of NAV'!$A:$B, 2, 0)</f>
        <v>24.151738000000002</v>
      </c>
    </row>
    <row r="1002" spans="2:4" x14ac:dyDescent="0.25">
      <c r="B1002" s="106">
        <f>IF('Cello Net IO &amp; CMO MV % of NAV '!A915=0, "NA", 'Cello Net IO &amp; CMO MV % of NAV '!A915)</f>
        <v>42046</v>
      </c>
      <c r="C1002" s="102">
        <f>VLOOKUP(B1002, 'IOS OAS &amp; Universe Refi'!$L:$N, 3, 0)</f>
        <v>100.193298</v>
      </c>
      <c r="D1002" s="111">
        <f>VLOOKUP(B1002, 'Sonata Net IO &amp; CMO MV % of NAV'!$A:$B, 2, 0)</f>
        <v>24.096308000000001</v>
      </c>
    </row>
    <row r="1003" spans="2:4" x14ac:dyDescent="0.25">
      <c r="B1003" s="106">
        <f>IF('Cello Net IO &amp; CMO MV % of NAV '!A916=0, "NA", 'Cello Net IO &amp; CMO MV % of NAV '!A916)</f>
        <v>42047</v>
      </c>
      <c r="C1003" s="102">
        <f>VLOOKUP(B1003, 'IOS OAS &amp; Universe Refi'!$L:$N, 3, 0)</f>
        <v>121.028702</v>
      </c>
      <c r="D1003" s="111">
        <f>VLOOKUP(B1003, 'Sonata Net IO &amp; CMO MV % of NAV'!$A:$B, 2, 0)</f>
        <v>23.825859999999999</v>
      </c>
    </row>
    <row r="1004" spans="2:4" x14ac:dyDescent="0.25">
      <c r="B1004" s="106">
        <f>IF('Cello Net IO &amp; CMO MV % of NAV '!A917=0, "NA", 'Cello Net IO &amp; CMO MV % of NAV '!A917)</f>
        <v>42048</v>
      </c>
      <c r="C1004" s="102">
        <f>VLOOKUP(B1004, 'IOS OAS &amp; Universe Refi'!$L:$N, 3, 0)</f>
        <v>110.01460299999999</v>
      </c>
      <c r="D1004" s="111">
        <f>VLOOKUP(B1004, 'Sonata Net IO &amp; CMO MV % of NAV'!$A:$B, 2, 0)</f>
        <v>23.617470000000001</v>
      </c>
    </row>
    <row r="1005" spans="2:4" x14ac:dyDescent="0.25">
      <c r="B1005" s="106">
        <f>IF('Cello Net IO &amp; CMO MV % of NAV '!A918=0, "NA", 'Cello Net IO &amp; CMO MV % of NAV '!A918)</f>
        <v>42052</v>
      </c>
      <c r="C1005" s="102">
        <f>VLOOKUP(B1005, 'IOS OAS &amp; Universe Refi'!$L:$N, 3, 0)</f>
        <v>65.315804</v>
      </c>
      <c r="D1005" s="111">
        <f>VLOOKUP(B1005, 'Sonata Net IO &amp; CMO MV % of NAV'!$A:$B, 2, 0)</f>
        <v>23.570898</v>
      </c>
    </row>
    <row r="1006" spans="2:4" x14ac:dyDescent="0.25">
      <c r="B1006" s="106">
        <f>IF('Cello Net IO &amp; CMO MV % of NAV '!A919=0, "NA", 'Cello Net IO &amp; CMO MV % of NAV '!A919)</f>
        <v>42053</v>
      </c>
      <c r="C1006" s="102">
        <f>VLOOKUP(B1006, 'IOS OAS &amp; Universe Refi'!$L:$N, 3, 0)</f>
        <v>88.631302000000005</v>
      </c>
      <c r="D1006" s="111">
        <f>VLOOKUP(B1006, 'Sonata Net IO &amp; CMO MV % of NAV'!$A:$B, 2, 0)</f>
        <v>23.801351</v>
      </c>
    </row>
    <row r="1007" spans="2:4" x14ac:dyDescent="0.25">
      <c r="B1007" s="106">
        <f>IF('Cello Net IO &amp; CMO MV % of NAV '!A920=0, "NA", 'Cello Net IO &amp; CMO MV % of NAV '!A920)</f>
        <v>42054</v>
      </c>
      <c r="C1007" s="102">
        <f>VLOOKUP(B1007, 'IOS OAS &amp; Universe Refi'!$L:$N, 3, 0)</f>
        <v>64.126700999999997</v>
      </c>
      <c r="D1007" s="111">
        <f>VLOOKUP(B1007, 'Sonata Net IO &amp; CMO MV % of NAV'!$A:$B, 2, 0)</f>
        <v>23.802869999999999</v>
      </c>
    </row>
    <row r="1008" spans="2:4" x14ac:dyDescent="0.25">
      <c r="B1008" s="106">
        <f>IF('Cello Net IO &amp; CMO MV % of NAV '!A921=0, "NA", 'Cello Net IO &amp; CMO MV % of NAV '!A921)</f>
        <v>42055</v>
      </c>
      <c r="C1008" s="102">
        <f>VLOOKUP(B1008, 'IOS OAS &amp; Universe Refi'!$L:$N, 3, 0)</f>
        <v>59.553500999999997</v>
      </c>
      <c r="D1008" s="111">
        <f>VLOOKUP(B1008, 'Sonata Net IO &amp; CMO MV % of NAV'!$A:$B, 2, 0)</f>
        <v>23.934132999999999</v>
      </c>
    </row>
    <row r="1009" spans="2:4" x14ac:dyDescent="0.25">
      <c r="B1009" s="106">
        <f>IF('Cello Net IO &amp; CMO MV % of NAV '!A922=0, "NA", 'Cello Net IO &amp; CMO MV % of NAV '!A922)</f>
        <v>42058</v>
      </c>
      <c r="C1009" s="102">
        <f>VLOOKUP(B1009, 'IOS OAS &amp; Universe Refi'!$L:$N, 3, 0)</f>
        <v>69.043700999999999</v>
      </c>
      <c r="D1009" s="111">
        <f>VLOOKUP(B1009, 'Sonata Net IO &amp; CMO MV % of NAV'!$A:$B, 2, 0)</f>
        <v>24.135762</v>
      </c>
    </row>
    <row r="1010" spans="2:4" x14ac:dyDescent="0.25">
      <c r="B1010" s="106">
        <f>IF('Cello Net IO &amp; CMO MV % of NAV '!A923=0, "NA", 'Cello Net IO &amp; CMO MV % of NAV '!A923)</f>
        <v>42059</v>
      </c>
      <c r="C1010" s="102">
        <f>VLOOKUP(B1010, 'IOS OAS &amp; Universe Refi'!$L:$N, 3, 0)</f>
        <v>97.909301999999997</v>
      </c>
      <c r="D1010" s="111">
        <f>VLOOKUP(B1010, 'Sonata Net IO &amp; CMO MV % of NAV'!$A:$B, 2, 0)</f>
        <v>24.201443999999999</v>
      </c>
    </row>
    <row r="1011" spans="2:4" x14ac:dyDescent="0.25">
      <c r="B1011" s="106">
        <f>IF('Cello Net IO &amp; CMO MV % of NAV '!A924=0, "NA", 'Cello Net IO &amp; CMO MV % of NAV '!A924)</f>
        <v>42060</v>
      </c>
      <c r="C1011" s="102">
        <f>VLOOKUP(B1011, 'IOS OAS &amp; Universe Refi'!$L:$N, 3, 0)</f>
        <v>92.138603000000003</v>
      </c>
      <c r="D1011" s="111">
        <f>VLOOKUP(B1011, 'Sonata Net IO &amp; CMO MV % of NAV'!$A:$B, 2, 0)</f>
        <v>24.481750000000002</v>
      </c>
    </row>
    <row r="1012" spans="2:4" x14ac:dyDescent="0.25">
      <c r="B1012" s="106">
        <f>IF('Cello Net IO &amp; CMO MV % of NAV '!A925=0, "NA", 'Cello Net IO &amp; CMO MV % of NAV '!A925)</f>
        <v>42061</v>
      </c>
      <c r="C1012" s="102">
        <f>VLOOKUP(B1012, 'IOS OAS &amp; Universe Refi'!$L:$N, 3, 0)</f>
        <v>73.909103000000002</v>
      </c>
      <c r="D1012" s="111">
        <f>VLOOKUP(B1012, 'Sonata Net IO &amp; CMO MV % of NAV'!$A:$B, 2, 0)</f>
        <v>24.468831999999999</v>
      </c>
    </row>
    <row r="1013" spans="2:4" x14ac:dyDescent="0.25">
      <c r="B1013" s="106">
        <f>IF('Cello Net IO &amp; CMO MV % of NAV '!A926=0, "NA", 'Cello Net IO &amp; CMO MV % of NAV '!A926)</f>
        <v>42062</v>
      </c>
      <c r="C1013" s="102">
        <f>VLOOKUP(B1013, 'IOS OAS &amp; Universe Refi'!$L:$N, 3, 0)</f>
        <v>68.107399000000001</v>
      </c>
      <c r="D1013" s="111">
        <f>VLOOKUP(B1013, 'Sonata Net IO &amp; CMO MV % of NAV'!$A:$B, 2, 0)</f>
        <v>24.709816</v>
      </c>
    </row>
    <row r="1014" spans="2:4" x14ac:dyDescent="0.25">
      <c r="B1014" s="106">
        <f>IF('Cello Net IO &amp; CMO MV % of NAV '!A927=0, "NA", 'Cello Net IO &amp; CMO MV % of NAV '!A927)</f>
        <v>42065</v>
      </c>
      <c r="C1014" s="102">
        <f>VLOOKUP(B1014, 'IOS OAS &amp; Universe Refi'!$L:$N, 3, 0)</f>
        <v>53.752200999999999</v>
      </c>
      <c r="D1014" s="111">
        <f>VLOOKUP(B1014, 'Sonata Net IO &amp; CMO MV % of NAV'!$A:$B, 2, 0)</f>
        <v>24.253354999999999</v>
      </c>
    </row>
    <row r="1015" spans="2:4" x14ac:dyDescent="0.25">
      <c r="B1015" s="106">
        <f>IF('Cello Net IO &amp; CMO MV % of NAV '!A928=0, "NA", 'Cello Net IO &amp; CMO MV % of NAV '!A928)</f>
        <v>42066</v>
      </c>
      <c r="C1015" s="102">
        <f>VLOOKUP(B1015, 'IOS OAS &amp; Universe Refi'!$L:$N, 3, 0)</f>
        <v>53.718899</v>
      </c>
      <c r="D1015" s="111">
        <f>VLOOKUP(B1015, 'Sonata Net IO &amp; CMO MV % of NAV'!$A:$B, 2, 0)</f>
        <v>24.119969000000001</v>
      </c>
    </row>
    <row r="1016" spans="2:4" x14ac:dyDescent="0.25">
      <c r="B1016" s="106">
        <f>IF('Cello Net IO &amp; CMO MV % of NAV '!A929=0, "NA", 'Cello Net IO &amp; CMO MV % of NAV '!A929)</f>
        <v>42067</v>
      </c>
      <c r="C1016" s="102">
        <f>VLOOKUP(B1016, 'IOS OAS &amp; Universe Refi'!$L:$N, 3, 0)</f>
        <v>58.178398000000001</v>
      </c>
      <c r="D1016" s="111">
        <f>VLOOKUP(B1016, 'Sonata Net IO &amp; CMO MV % of NAV'!$A:$B, 2, 0)</f>
        <v>23.918479999999999</v>
      </c>
    </row>
    <row r="1017" spans="2:4" x14ac:dyDescent="0.25">
      <c r="B1017" s="106">
        <f>IF('Cello Net IO &amp; CMO MV % of NAV '!A930=0, "NA", 'Cello Net IO &amp; CMO MV % of NAV '!A930)</f>
        <v>42068</v>
      </c>
      <c r="C1017" s="102">
        <f>VLOOKUP(B1017, 'IOS OAS &amp; Universe Refi'!$L:$N, 3, 0)</f>
        <v>64.478202999999993</v>
      </c>
      <c r="D1017" s="111">
        <f>VLOOKUP(B1017, 'Sonata Net IO &amp; CMO MV % of NAV'!$A:$B, 2, 0)</f>
        <v>23.992547999999999</v>
      </c>
    </row>
    <row r="1018" spans="2:4" x14ac:dyDescent="0.25">
      <c r="B1018" s="106">
        <f>IF('Cello Net IO &amp; CMO MV % of NAV '!A931=0, "NA", 'Cello Net IO &amp; CMO MV % of NAV '!A931)</f>
        <v>42069</v>
      </c>
      <c r="C1018" s="102">
        <f>VLOOKUP(B1018, 'IOS OAS &amp; Universe Refi'!$L:$N, 3, 0)</f>
        <v>49.298800999999997</v>
      </c>
      <c r="D1018" s="111">
        <f>VLOOKUP(B1018, 'Sonata Net IO &amp; CMO MV % of NAV'!$A:$B, 2, 0)</f>
        <v>23.706199000000002</v>
      </c>
    </row>
    <row r="1019" spans="2:4" x14ac:dyDescent="0.25">
      <c r="B1019" s="106">
        <f>IF('Cello Net IO &amp; CMO MV % of NAV '!A932=0, "NA", 'Cello Net IO &amp; CMO MV % of NAV '!A932)</f>
        <v>42072</v>
      </c>
      <c r="C1019" s="102">
        <f>VLOOKUP(B1019, 'IOS OAS &amp; Universe Refi'!$L:$N, 3, 0)</f>
        <v>45.909301999999997</v>
      </c>
      <c r="D1019" s="111">
        <f>VLOOKUP(B1019, 'Sonata Net IO &amp; CMO MV % of NAV'!$A:$B, 2, 0)</f>
        <v>23.877441999999999</v>
      </c>
    </row>
    <row r="1020" spans="2:4" x14ac:dyDescent="0.25">
      <c r="B1020" s="106">
        <f>IF('Cello Net IO &amp; CMO MV % of NAV '!A933=0, "NA", 'Cello Net IO &amp; CMO MV % of NAV '!A933)</f>
        <v>42073</v>
      </c>
      <c r="C1020" s="102">
        <f>VLOOKUP(B1020, 'IOS OAS &amp; Universe Refi'!$L:$N, 3, 0)</f>
        <v>51.913502000000001</v>
      </c>
      <c r="D1020" s="111">
        <f>VLOOKUP(B1020, 'Sonata Net IO &amp; CMO MV % of NAV'!$A:$B, 2, 0)</f>
        <v>24.084869999999999</v>
      </c>
    </row>
    <row r="1021" spans="2:4" x14ac:dyDescent="0.25">
      <c r="B1021" s="106">
        <f>IF('Cello Net IO &amp; CMO MV % of NAV '!A934=0, "NA", 'Cello Net IO &amp; CMO MV % of NAV '!A934)</f>
        <v>42074</v>
      </c>
      <c r="C1021" s="102">
        <f>VLOOKUP(B1021, 'IOS OAS &amp; Universe Refi'!$L:$N, 3, 0)</f>
        <v>52.766201000000002</v>
      </c>
      <c r="D1021" s="111">
        <f>VLOOKUP(B1021, 'Sonata Net IO &amp; CMO MV % of NAV'!$A:$B, 2, 0)</f>
        <v>23.817352</v>
      </c>
    </row>
    <row r="1022" spans="2:4" x14ac:dyDescent="0.25">
      <c r="B1022" s="106">
        <f>IF('Cello Net IO &amp; CMO MV % of NAV '!A935=0, "NA", 'Cello Net IO &amp; CMO MV % of NAV '!A935)</f>
        <v>42075</v>
      </c>
      <c r="C1022" s="102">
        <f>VLOOKUP(B1022, 'IOS OAS &amp; Universe Refi'!$L:$N, 3, 0)</f>
        <v>50.824798999999999</v>
      </c>
      <c r="D1022" s="111">
        <f>VLOOKUP(B1022, 'Sonata Net IO &amp; CMO MV % of NAV'!$A:$B, 2, 0)</f>
        <v>23.017838999999999</v>
      </c>
    </row>
    <row r="1023" spans="2:4" x14ac:dyDescent="0.25">
      <c r="B1023" s="106">
        <f>IF('Cello Net IO &amp; CMO MV % of NAV '!A936=0, "NA", 'Cello Net IO &amp; CMO MV % of NAV '!A936)</f>
        <v>42076</v>
      </c>
      <c r="C1023" s="102">
        <f>VLOOKUP(B1023, 'IOS OAS &amp; Universe Refi'!$L:$N, 3, 0)</f>
        <v>48.744498999999998</v>
      </c>
      <c r="D1023" s="111">
        <f>VLOOKUP(B1023, 'Sonata Net IO &amp; CMO MV % of NAV'!$A:$B, 2, 0)</f>
        <v>22.824909000000002</v>
      </c>
    </row>
    <row r="1024" spans="2:4" x14ac:dyDescent="0.25">
      <c r="B1024" s="106">
        <f>IF('Cello Net IO &amp; CMO MV % of NAV '!A937=0, "NA", 'Cello Net IO &amp; CMO MV % of NAV '!A937)</f>
        <v>42079</v>
      </c>
      <c r="C1024" s="102">
        <f>VLOOKUP(B1024, 'IOS OAS &amp; Universe Refi'!$L:$N, 3, 0)</f>
        <v>57.888598999999999</v>
      </c>
      <c r="D1024" s="111">
        <f>VLOOKUP(B1024, 'Sonata Net IO &amp; CMO MV % of NAV'!$A:$B, 2, 0)</f>
        <v>22.832933000000001</v>
      </c>
    </row>
    <row r="1025" spans="2:4" x14ac:dyDescent="0.25">
      <c r="B1025" s="106">
        <f>IF('Cello Net IO &amp; CMO MV % of NAV '!A938=0, "NA", 'Cello Net IO &amp; CMO MV % of NAV '!A938)</f>
        <v>42080</v>
      </c>
      <c r="C1025" s="102">
        <f>VLOOKUP(B1025, 'IOS OAS &amp; Universe Refi'!$L:$N, 3, 0)</f>
        <v>52.278998999999999</v>
      </c>
      <c r="D1025" s="111">
        <f>VLOOKUP(B1025, 'Sonata Net IO &amp; CMO MV % of NAV'!$A:$B, 2, 0)</f>
        <v>23.415457</v>
      </c>
    </row>
    <row r="1026" spans="2:4" x14ac:dyDescent="0.25">
      <c r="B1026" s="106">
        <f>IF('Cello Net IO &amp; CMO MV % of NAV '!A939=0, "NA", 'Cello Net IO &amp; CMO MV % of NAV '!A939)</f>
        <v>42081</v>
      </c>
      <c r="C1026" s="102">
        <f>VLOOKUP(B1026, 'IOS OAS &amp; Universe Refi'!$L:$N, 3, 0)</f>
        <v>103.45320100000001</v>
      </c>
      <c r="D1026" s="111">
        <f>VLOOKUP(B1026, 'Sonata Net IO &amp; CMO MV % of NAV'!$A:$B, 2, 0)</f>
        <v>23.640464000000001</v>
      </c>
    </row>
    <row r="1027" spans="2:4" x14ac:dyDescent="0.25">
      <c r="B1027" s="106">
        <f>IF('Cello Net IO &amp; CMO MV % of NAV '!A940=0, "NA", 'Cello Net IO &amp; CMO MV % of NAV '!A940)</f>
        <v>42082</v>
      </c>
      <c r="C1027" s="102">
        <f>VLOOKUP(B1027, 'IOS OAS &amp; Universe Refi'!$L:$N, 3, 0)</f>
        <v>82.913596999999996</v>
      </c>
      <c r="D1027" s="111">
        <f>VLOOKUP(B1027, 'Sonata Net IO &amp; CMO MV % of NAV'!$A:$B, 2, 0)</f>
        <v>20.572179999999999</v>
      </c>
    </row>
    <row r="1028" spans="2:4" x14ac:dyDescent="0.25">
      <c r="B1028" s="106">
        <f>IF('Cello Net IO &amp; CMO MV % of NAV '!A941=0, "NA", 'Cello Net IO &amp; CMO MV % of NAV '!A941)</f>
        <v>42083</v>
      </c>
      <c r="C1028" s="102">
        <f>VLOOKUP(B1028, 'IOS OAS &amp; Universe Refi'!$L:$N, 3, 0)</f>
        <v>85.858704000000003</v>
      </c>
      <c r="D1028" s="111">
        <f>VLOOKUP(B1028, 'Sonata Net IO &amp; CMO MV % of NAV'!$A:$B, 2, 0)</f>
        <v>20.416886999999999</v>
      </c>
    </row>
    <row r="1029" spans="2:4" x14ac:dyDescent="0.25">
      <c r="B1029" s="106">
        <f>IF('Cello Net IO &amp; CMO MV % of NAV '!A942=0, "NA", 'Cello Net IO &amp; CMO MV % of NAV '!A942)</f>
        <v>42086</v>
      </c>
      <c r="C1029" s="102">
        <f>VLOOKUP(B1029, 'IOS OAS &amp; Universe Refi'!$L:$N, 3, 0)</f>
        <v>89.513496000000004</v>
      </c>
      <c r="D1029" s="111">
        <f>VLOOKUP(B1029, 'Sonata Net IO &amp; CMO MV % of NAV'!$A:$B, 2, 0)</f>
        <v>20.331437000000001</v>
      </c>
    </row>
    <row r="1030" spans="2:4" x14ac:dyDescent="0.25">
      <c r="B1030" s="106">
        <f>IF('Cello Net IO &amp; CMO MV % of NAV '!A943=0, "NA", 'Cello Net IO &amp; CMO MV % of NAV '!A943)</f>
        <v>42087</v>
      </c>
      <c r="C1030" s="102">
        <f>VLOOKUP(B1030, 'IOS OAS &amp; Universe Refi'!$L:$N, 3, 0)</f>
        <v>88.927100999999993</v>
      </c>
      <c r="D1030" s="111">
        <f>VLOOKUP(B1030, 'Sonata Net IO &amp; CMO MV % of NAV'!$A:$B, 2, 0)</f>
        <v>20.209834000000001</v>
      </c>
    </row>
    <row r="1031" spans="2:4" x14ac:dyDescent="0.25">
      <c r="B1031" s="106">
        <f>IF('Cello Net IO &amp; CMO MV % of NAV '!A944=0, "NA", 'Cello Net IO &amp; CMO MV % of NAV '!A944)</f>
        <v>42088</v>
      </c>
      <c r="C1031" s="102">
        <f>VLOOKUP(B1031, 'IOS OAS &amp; Universe Refi'!$L:$N, 3, 0)</f>
        <v>85.953902999999997</v>
      </c>
      <c r="D1031" s="111">
        <f>VLOOKUP(B1031, 'Sonata Net IO &amp; CMO MV % of NAV'!$A:$B, 2, 0)</f>
        <v>20.473144999999999</v>
      </c>
    </row>
    <row r="1032" spans="2:4" x14ac:dyDescent="0.25">
      <c r="B1032" s="106">
        <f>IF('Cello Net IO &amp; CMO MV % of NAV '!A945=0, "NA", 'Cello Net IO &amp; CMO MV % of NAV '!A945)</f>
        <v>42089</v>
      </c>
      <c r="C1032" s="102">
        <f>VLOOKUP(B1032, 'IOS OAS &amp; Universe Refi'!$L:$N, 3, 0)</f>
        <v>80.209198000000001</v>
      </c>
      <c r="D1032" s="111">
        <f>VLOOKUP(B1032, 'Sonata Net IO &amp; CMO MV % of NAV'!$A:$B, 2, 0)</f>
        <v>19.493656999999999</v>
      </c>
    </row>
    <row r="1033" spans="2:4" x14ac:dyDescent="0.25">
      <c r="B1033" s="106">
        <f>IF('Cello Net IO &amp; CMO MV % of NAV '!A946=0, "NA", 'Cello Net IO &amp; CMO MV % of NAV '!A946)</f>
        <v>42090</v>
      </c>
      <c r="C1033" s="102">
        <f>VLOOKUP(B1033, 'IOS OAS &amp; Universe Refi'!$L:$N, 3, 0)</f>
        <v>71.301201000000006</v>
      </c>
      <c r="D1033" s="111">
        <f>VLOOKUP(B1033, 'Sonata Net IO &amp; CMO MV % of NAV'!$A:$B, 2, 0)</f>
        <v>20.040903</v>
      </c>
    </row>
    <row r="1034" spans="2:4" x14ac:dyDescent="0.25">
      <c r="B1034" s="106">
        <f>IF('Cello Net IO &amp; CMO MV % of NAV '!A947=0, "NA", 'Cello Net IO &amp; CMO MV % of NAV '!A947)</f>
        <v>42093</v>
      </c>
      <c r="C1034" s="102">
        <f>VLOOKUP(B1034, 'IOS OAS &amp; Universe Refi'!$L:$N, 3, 0)</f>
        <v>76.362899999999996</v>
      </c>
      <c r="D1034" s="111">
        <f>VLOOKUP(B1034, 'Sonata Net IO &amp; CMO MV % of NAV'!$A:$B, 2, 0)</f>
        <v>19.790064999999998</v>
      </c>
    </row>
    <row r="1035" spans="2:4" x14ac:dyDescent="0.25">
      <c r="B1035" s="106">
        <f>IF('Cello Net IO &amp; CMO MV % of NAV '!A948=0, "NA", 'Cello Net IO &amp; CMO MV % of NAV '!A948)</f>
        <v>42094</v>
      </c>
      <c r="C1035" s="102">
        <f>VLOOKUP(B1035, 'IOS OAS &amp; Universe Refi'!$L:$N, 3, 0)</f>
        <v>90.348999000000006</v>
      </c>
      <c r="D1035" s="111">
        <f>VLOOKUP(B1035, 'Sonata Net IO &amp; CMO MV % of NAV'!$A:$B, 2, 0)</f>
        <v>19.574393000000001</v>
      </c>
    </row>
    <row r="1036" spans="2:4" x14ac:dyDescent="0.25">
      <c r="B1036" s="106">
        <f>IF('Cello Net IO &amp; CMO MV % of NAV '!A949=0, "NA", 'Cello Net IO &amp; CMO MV % of NAV '!A949)</f>
        <v>42095</v>
      </c>
      <c r="C1036" s="102">
        <f>VLOOKUP(B1036, 'IOS OAS &amp; Universe Refi'!$L:$N, 3, 0)</f>
        <v>92.643600000000006</v>
      </c>
      <c r="D1036" s="111">
        <f>VLOOKUP(B1036, 'Sonata Net IO &amp; CMO MV % of NAV'!$A:$B, 2, 0)</f>
        <v>19.524283</v>
      </c>
    </row>
    <row r="1037" spans="2:4" x14ac:dyDescent="0.25">
      <c r="B1037" s="106">
        <f>IF('Cello Net IO &amp; CMO MV % of NAV '!A950=0, "NA", 'Cello Net IO &amp; CMO MV % of NAV '!A950)</f>
        <v>42096</v>
      </c>
      <c r="C1037" s="102">
        <f>VLOOKUP(B1037, 'IOS OAS &amp; Universe Refi'!$L:$N, 3, 0)</f>
        <v>87.216797</v>
      </c>
      <c r="D1037" s="111">
        <f>VLOOKUP(B1037, 'Sonata Net IO &amp; CMO MV % of NAV'!$A:$B, 2, 0)</f>
        <v>19.800941000000002</v>
      </c>
    </row>
    <row r="1038" spans="2:4" x14ac:dyDescent="0.25">
      <c r="B1038" s="106">
        <f>IF('Cello Net IO &amp; CMO MV % of NAV '!A951=0, "NA", 'Cello Net IO &amp; CMO MV % of NAV '!A951)</f>
        <v>42097</v>
      </c>
      <c r="C1038" s="102">
        <f>VLOOKUP(B1038, 'IOS OAS &amp; Universe Refi'!$L:$N, 3, 0)</f>
        <v>109.006897</v>
      </c>
      <c r="D1038" s="111">
        <f>VLOOKUP(B1038, 'Sonata Net IO &amp; CMO MV % of NAV'!$A:$B, 2, 0)</f>
        <v>19.484058999999998</v>
      </c>
    </row>
    <row r="1039" spans="2:4" x14ac:dyDescent="0.25">
      <c r="B1039" s="106">
        <f>IF('Cello Net IO &amp; CMO MV % of NAV '!A952=0, "NA", 'Cello Net IO &amp; CMO MV % of NAV '!A952)</f>
        <v>42100</v>
      </c>
      <c r="C1039" s="102">
        <f>VLOOKUP(B1039, 'IOS OAS &amp; Universe Refi'!$L:$N, 3, 0)</f>
        <v>109.935699</v>
      </c>
      <c r="D1039" s="111">
        <f>VLOOKUP(B1039, 'Sonata Net IO &amp; CMO MV % of NAV'!$A:$B, 2, 0)</f>
        <v>19.196504999999998</v>
      </c>
    </row>
    <row r="1040" spans="2:4" x14ac:dyDescent="0.25">
      <c r="B1040" s="106">
        <f>IF('Cello Net IO &amp; CMO MV % of NAV '!A953=0, "NA", 'Cello Net IO &amp; CMO MV % of NAV '!A953)</f>
        <v>42101</v>
      </c>
      <c r="C1040" s="102">
        <f>VLOOKUP(B1040, 'IOS OAS &amp; Universe Refi'!$L:$N, 3, 0)</f>
        <v>110.19699900000001</v>
      </c>
      <c r="D1040" s="111">
        <f>VLOOKUP(B1040, 'Sonata Net IO &amp; CMO MV % of NAV'!$A:$B, 2, 0)</f>
        <v>18.983803000000002</v>
      </c>
    </row>
    <row r="1041" spans="2:4" x14ac:dyDescent="0.25">
      <c r="B1041" s="106">
        <f>IF('Cello Net IO &amp; CMO MV % of NAV '!A954=0, "NA", 'Cello Net IO &amp; CMO MV % of NAV '!A954)</f>
        <v>42102</v>
      </c>
      <c r="C1041" s="102">
        <f>VLOOKUP(B1041, 'IOS OAS &amp; Universe Refi'!$L:$N, 3, 0)</f>
        <v>106.461197</v>
      </c>
      <c r="D1041" s="111">
        <f>VLOOKUP(B1041, 'Sonata Net IO &amp; CMO MV % of NAV'!$A:$B, 2, 0)</f>
        <v>15.493570999999999</v>
      </c>
    </row>
    <row r="1042" spans="2:4" x14ac:dyDescent="0.25">
      <c r="B1042" s="109">
        <f>IF('Cello Net IO &amp; CMO MV % of NAV '!A955=0, "NA", 'Cello Net IO &amp; CMO MV % of NAV '!A955)</f>
        <v>42103</v>
      </c>
      <c r="C1042" s="102">
        <f>VLOOKUP(B1042, 'IOS OAS &amp; Universe Refi'!$L:$N, 3, 0)</f>
        <v>109.697998</v>
      </c>
      <c r="D1042" s="111">
        <f>VLOOKUP(B1042, 'Sonata Net IO &amp; CMO MV % of NAV'!$A:$B, 2, 0)</f>
        <v>15.060549999999999</v>
      </c>
    </row>
    <row r="1043" spans="2:4" x14ac:dyDescent="0.25">
      <c r="B1043" s="106">
        <f>IF('Cello Net IO &amp; CMO MV % of NAV '!A956=0, "NA", 'Cello Net IO &amp; CMO MV % of NAV '!A956)</f>
        <v>42104</v>
      </c>
      <c r="C1043" s="102">
        <f>VLOOKUP(B1043, 'IOS OAS &amp; Universe Refi'!$L:$N, 3, 0)</f>
        <v>127.093498</v>
      </c>
      <c r="D1043" s="111">
        <f>VLOOKUP(B1043, 'Sonata Net IO &amp; CMO MV % of NAV'!$A:$B, 2, 0)</f>
        <v>15.179753</v>
      </c>
    </row>
    <row r="1044" spans="2:4" x14ac:dyDescent="0.25">
      <c r="B1044" s="106">
        <f>IF('Cello Net IO &amp; CMO MV % of NAV '!A957=0, "NA", 'Cello Net IO &amp; CMO MV % of NAV '!A957)</f>
        <v>42107</v>
      </c>
      <c r="C1044" s="102">
        <f>VLOOKUP(B1044, 'IOS OAS &amp; Universe Refi'!$L:$N, 3, 0)</f>
        <v>130.75559999999999</v>
      </c>
      <c r="D1044" s="111">
        <f>VLOOKUP(B1044, 'Sonata Net IO &amp; CMO MV % of NAV'!$A:$B, 2, 0)</f>
        <v>14.791665</v>
      </c>
    </row>
    <row r="1045" spans="2:4" x14ac:dyDescent="0.25">
      <c r="B1045" s="106">
        <f>IF('Cello Net IO &amp; CMO MV % of NAV '!A958=0, "NA", 'Cello Net IO &amp; CMO MV % of NAV '!A958)</f>
        <v>42108</v>
      </c>
      <c r="C1045" s="102">
        <f>VLOOKUP(B1045, 'IOS OAS &amp; Universe Refi'!$L:$N, 3, 0)</f>
        <v>138.28869599999999</v>
      </c>
      <c r="D1045" s="111">
        <f>VLOOKUP(B1045, 'Sonata Net IO &amp; CMO MV % of NAV'!$A:$B, 2, 0)</f>
        <v>14.551822</v>
      </c>
    </row>
    <row r="1046" spans="2:4" x14ac:dyDescent="0.25">
      <c r="B1046" s="106">
        <f>IF('Cello Net IO &amp; CMO MV % of NAV '!A959=0, "NA", 'Cello Net IO &amp; CMO MV % of NAV '!A959)</f>
        <v>42109</v>
      </c>
      <c r="C1046" s="102">
        <f>VLOOKUP(B1046, 'IOS OAS &amp; Universe Refi'!$L:$N, 3, 0)</f>
        <v>136.074905</v>
      </c>
      <c r="D1046" s="111">
        <f>VLOOKUP(B1046, 'Sonata Net IO &amp; CMO MV % of NAV'!$A:$B, 2, 0)</f>
        <v>14.411281000000001</v>
      </c>
    </row>
    <row r="1047" spans="2:4" x14ac:dyDescent="0.25">
      <c r="B1047" s="106">
        <f>IF('Cello Net IO &amp; CMO MV % of NAV '!A960=0, "NA", 'Cello Net IO &amp; CMO MV % of NAV '!A960)</f>
        <v>42110</v>
      </c>
      <c r="C1047" s="102">
        <f>VLOOKUP(B1047, 'IOS OAS &amp; Universe Refi'!$L:$N, 3, 0)</f>
        <v>139.176895</v>
      </c>
      <c r="D1047" s="111">
        <f>VLOOKUP(B1047, 'Sonata Net IO &amp; CMO MV % of NAV'!$A:$B, 2, 0)</f>
        <v>14.594212000000001</v>
      </c>
    </row>
    <row r="1048" spans="2:4" x14ac:dyDescent="0.25">
      <c r="B1048" s="106">
        <f>IF('Cello Net IO &amp; CMO MV % of NAV '!A961=0, "NA", 'Cello Net IO &amp; CMO MV % of NAV '!A961)</f>
        <v>42111</v>
      </c>
      <c r="C1048" s="102">
        <f>VLOOKUP(B1048, 'IOS OAS &amp; Universe Refi'!$L:$N, 3, 0)</f>
        <v>125.310097</v>
      </c>
      <c r="D1048" s="111">
        <f>VLOOKUP(B1048, 'Sonata Net IO &amp; CMO MV % of NAV'!$A:$B, 2, 0)</f>
        <v>15.284506</v>
      </c>
    </row>
    <row r="1049" spans="2:4" x14ac:dyDescent="0.25">
      <c r="B1049" s="106">
        <f>IF('Cello Net IO &amp; CMO MV % of NAV '!A962=0, "NA", 'Cello Net IO &amp; CMO MV % of NAV '!A962)</f>
        <v>42114</v>
      </c>
      <c r="C1049" s="102">
        <f>VLOOKUP(B1049, 'IOS OAS &amp; Universe Refi'!$L:$N, 3, 0)</f>
        <v>115.679703</v>
      </c>
      <c r="D1049" s="111">
        <f>VLOOKUP(B1049, 'Sonata Net IO &amp; CMO MV % of NAV'!$A:$B, 2, 0)</f>
        <v>15.380022</v>
      </c>
    </row>
    <row r="1050" spans="2:4" x14ac:dyDescent="0.25">
      <c r="B1050" s="106">
        <f>IF('Cello Net IO &amp; CMO MV % of NAV '!A963=0, "NA", 'Cello Net IO &amp; CMO MV % of NAV '!A963)</f>
        <v>42115</v>
      </c>
      <c r="C1050" s="102">
        <f>VLOOKUP(B1050, 'IOS OAS &amp; Universe Refi'!$L:$N, 3, 0)</f>
        <v>107.4842</v>
      </c>
      <c r="D1050" s="111">
        <f>VLOOKUP(B1050, 'Sonata Net IO &amp; CMO MV % of NAV'!$A:$B, 2, 0)</f>
        <v>15.817868000000001</v>
      </c>
    </row>
    <row r="1051" spans="2:4" x14ac:dyDescent="0.25">
      <c r="B1051" s="106">
        <f>IF('Cello Net IO &amp; CMO MV % of NAV '!A964=0, "NA", 'Cello Net IO &amp; CMO MV % of NAV '!A964)</f>
        <v>42116</v>
      </c>
      <c r="C1051" s="102">
        <f>VLOOKUP(B1051, 'IOS OAS &amp; Universe Refi'!$L:$N, 3, 0)</f>
        <v>99.495795999999999</v>
      </c>
      <c r="D1051" s="111">
        <f>VLOOKUP(B1051, 'Sonata Net IO &amp; CMO MV % of NAV'!$A:$B, 2, 0)</f>
        <v>17.844415999999999</v>
      </c>
    </row>
    <row r="1052" spans="2:4" x14ac:dyDescent="0.25">
      <c r="B1052" s="106">
        <f>IF('Cello Net IO &amp; CMO MV % of NAV '!A965=0, "NA", 'Cello Net IO &amp; CMO MV % of NAV '!A965)</f>
        <v>42117</v>
      </c>
      <c r="C1052" s="102">
        <f>VLOOKUP(B1052, 'IOS OAS &amp; Universe Refi'!$L:$N, 3, 0)</f>
        <v>99.143401999999995</v>
      </c>
      <c r="D1052" s="111">
        <f>VLOOKUP(B1052, 'Sonata Net IO &amp; CMO MV % of NAV'!$A:$B, 2, 0)</f>
        <v>17.925049000000001</v>
      </c>
    </row>
    <row r="1053" spans="2:4" x14ac:dyDescent="0.25">
      <c r="B1053" s="106">
        <f>IF('Cello Net IO &amp; CMO MV % of NAV '!A966=0, "NA", 'Cello Net IO &amp; CMO MV % of NAV '!A966)</f>
        <v>42118</v>
      </c>
      <c r="C1053" s="102">
        <f>VLOOKUP(B1053, 'IOS OAS &amp; Universe Refi'!$L:$N, 3, 0)</f>
        <v>100.383301</v>
      </c>
      <c r="D1053" s="111">
        <f>VLOOKUP(B1053, 'Sonata Net IO &amp; CMO MV % of NAV'!$A:$B, 2, 0)</f>
        <v>17.683693999999999</v>
      </c>
    </row>
    <row r="1054" spans="2:4" x14ac:dyDescent="0.25">
      <c r="B1054" s="106">
        <f>IF('Cello Net IO &amp; CMO MV % of NAV '!A967=0, "NA", 'Cello Net IO &amp; CMO MV % of NAV '!A967)</f>
        <v>42121</v>
      </c>
      <c r="C1054" s="102">
        <f>VLOOKUP(B1054, 'IOS OAS &amp; Universe Refi'!$L:$N, 3, 0)</f>
        <v>97.072700999999995</v>
      </c>
      <c r="D1054" s="111">
        <f>VLOOKUP(B1054, 'Sonata Net IO &amp; CMO MV % of NAV'!$A:$B, 2, 0)</f>
        <v>18.293977000000002</v>
      </c>
    </row>
    <row r="1055" spans="2:4" x14ac:dyDescent="0.25">
      <c r="B1055" s="106">
        <f>IF('Cello Net IO &amp; CMO MV % of NAV '!A968=0, "NA", 'Cello Net IO &amp; CMO MV % of NAV '!A968)</f>
        <v>42122</v>
      </c>
      <c r="C1055" s="102">
        <f>VLOOKUP(B1055, 'IOS OAS &amp; Universe Refi'!$L:$N, 3, 0)</f>
        <v>81.623901000000004</v>
      </c>
      <c r="D1055" s="111">
        <f>VLOOKUP(B1055, 'Sonata Net IO &amp; CMO MV % of NAV'!$A:$B, 2, 0)</f>
        <v>18.325049</v>
      </c>
    </row>
    <row r="1056" spans="2:4" x14ac:dyDescent="0.25">
      <c r="B1056" s="106">
        <f>IF('Cello Net IO &amp; CMO MV % of NAV '!A969=0, "NA", 'Cello Net IO &amp; CMO MV % of NAV '!A969)</f>
        <v>42123</v>
      </c>
      <c r="C1056" s="102">
        <f>VLOOKUP(B1056, 'IOS OAS &amp; Universe Refi'!$L:$N, 3, 0)</f>
        <v>74.139899999999997</v>
      </c>
      <c r="D1056" s="111">
        <f>VLOOKUP(B1056, 'Sonata Net IO &amp; CMO MV % of NAV'!$A:$B, 2, 0)</f>
        <v>18.366008999999998</v>
      </c>
    </row>
    <row r="1057" spans="2:4" x14ac:dyDescent="0.25">
      <c r="B1057" s="106">
        <f>IF('Cello Net IO &amp; CMO MV % of NAV '!A970=0, "NA", 'Cello Net IO &amp; CMO MV % of NAV '!A970)</f>
        <v>42124</v>
      </c>
      <c r="C1057" s="102">
        <f>VLOOKUP(B1057, 'IOS OAS &amp; Universe Refi'!$L:$N, 3, 0)</f>
        <v>70.966599000000002</v>
      </c>
      <c r="D1057" s="111">
        <f>VLOOKUP(B1057, 'Sonata Net IO &amp; CMO MV % of NAV'!$A:$B, 2, 0)</f>
        <v>17.751836000000001</v>
      </c>
    </row>
    <row r="1058" spans="2:4" x14ac:dyDescent="0.25">
      <c r="B1058" s="106">
        <f>IF('Cello Net IO &amp; CMO MV % of NAV '!A971=0, "NA", 'Cello Net IO &amp; CMO MV % of NAV '!A971)</f>
        <v>42125</v>
      </c>
      <c r="C1058" s="102">
        <f>VLOOKUP(B1058, 'IOS OAS &amp; Universe Refi'!$L:$N, 3, 0)</f>
        <v>63.666697999999997</v>
      </c>
      <c r="D1058" s="111">
        <f>VLOOKUP(B1058, 'Sonata Net IO &amp; CMO MV % of NAV'!$A:$B, 2, 0)</f>
        <v>17.672059999999998</v>
      </c>
    </row>
    <row r="1059" spans="2:4" x14ac:dyDescent="0.25">
      <c r="B1059" s="106">
        <f>IF('Cello Net IO &amp; CMO MV % of NAV '!A972=0, "NA", 'Cello Net IO &amp; CMO MV % of NAV '!A972)</f>
        <v>42128</v>
      </c>
      <c r="C1059" s="102">
        <f>VLOOKUP(B1059, 'IOS OAS &amp; Universe Refi'!$L:$N, 3, 0)</f>
        <v>60.739798999999998</v>
      </c>
      <c r="D1059" s="111">
        <f>VLOOKUP(B1059, 'Sonata Net IO &amp; CMO MV % of NAV'!$A:$B, 2, 0)</f>
        <v>18.510048000000001</v>
      </c>
    </row>
    <row r="1060" spans="2:4" x14ac:dyDescent="0.25">
      <c r="B1060" s="106">
        <f>IF('Cello Net IO &amp; CMO MV % of NAV '!A973=0, "NA", 'Cello Net IO &amp; CMO MV % of NAV '!A973)</f>
        <v>42129</v>
      </c>
      <c r="C1060" s="102">
        <f>VLOOKUP(B1060, 'IOS OAS &amp; Universe Refi'!$L:$N, 3, 0)</f>
        <v>43.620499000000002</v>
      </c>
      <c r="D1060" s="111">
        <f>VLOOKUP(B1060, 'Sonata Net IO &amp; CMO MV % of NAV'!$A:$B, 2, 0)</f>
        <v>20.648036999999999</v>
      </c>
    </row>
    <row r="1061" spans="2:4" x14ac:dyDescent="0.25">
      <c r="B1061" s="106">
        <f>IF('Cello Net IO &amp; CMO MV % of NAV '!A974=0, "NA", 'Cello Net IO &amp; CMO MV % of NAV '!A974)</f>
        <v>42130</v>
      </c>
      <c r="C1061" s="102">
        <f>VLOOKUP(B1061, 'IOS OAS &amp; Universe Refi'!$L:$N, 3, 0)</f>
        <v>40.097800999999997</v>
      </c>
      <c r="D1061" s="111">
        <f>VLOOKUP(B1061, 'Sonata Net IO &amp; CMO MV % of NAV'!$A:$B, 2, 0)</f>
        <v>20.336109</v>
      </c>
    </row>
    <row r="1062" spans="2:4" x14ac:dyDescent="0.25">
      <c r="B1062" s="106">
        <f>IF('Cello Net IO &amp; CMO MV % of NAV '!A975=0, "NA", 'Cello Net IO &amp; CMO MV % of NAV '!A975)</f>
        <v>42131</v>
      </c>
      <c r="C1062" s="102">
        <f>VLOOKUP(B1062, 'IOS OAS &amp; Universe Refi'!$L:$N, 3, 0)</f>
        <v>41.355998999999997</v>
      </c>
      <c r="D1062" s="111">
        <f>VLOOKUP(B1062, 'Sonata Net IO &amp; CMO MV % of NAV'!$A:$B, 2, 0)</f>
        <v>24.274059999999999</v>
      </c>
    </row>
    <row r="1063" spans="2:4" x14ac:dyDescent="0.25">
      <c r="B1063" s="106">
        <f>IF('Cello Net IO &amp; CMO MV % of NAV '!A976=0, "NA", 'Cello Net IO &amp; CMO MV % of NAV '!A976)</f>
        <v>42132</v>
      </c>
      <c r="C1063" s="102">
        <f>VLOOKUP(B1063, 'IOS OAS &amp; Universe Refi'!$L:$N, 3, 0)</f>
        <v>56.278801000000001</v>
      </c>
      <c r="D1063" s="111">
        <f>VLOOKUP(B1063, 'Sonata Net IO &amp; CMO MV % of NAV'!$A:$B, 2, 0)</f>
        <v>23.384084000000001</v>
      </c>
    </row>
    <row r="1064" spans="2:4" x14ac:dyDescent="0.25">
      <c r="B1064" s="106">
        <f>IF('Cello Net IO &amp; CMO MV % of NAV '!A977=0, "NA", 'Cello Net IO &amp; CMO MV % of NAV '!A977)</f>
        <v>42135</v>
      </c>
      <c r="C1064" s="102">
        <f>VLOOKUP(B1064, 'IOS OAS &amp; Universe Refi'!$L:$N, 3, 0)</f>
        <v>44.369900000000001</v>
      </c>
      <c r="D1064" s="111">
        <f>VLOOKUP(B1064, 'Sonata Net IO &amp; CMO MV % of NAV'!$A:$B, 2, 0)</f>
        <v>22.998614</v>
      </c>
    </row>
    <row r="1065" spans="2:4" x14ac:dyDescent="0.25">
      <c r="B1065" s="106">
        <f>IF('Cello Net IO &amp; CMO MV % of NAV '!A978=0, "NA", 'Cello Net IO &amp; CMO MV % of NAV '!A978)</f>
        <v>42136</v>
      </c>
      <c r="C1065" s="102">
        <f>VLOOKUP(B1065, 'IOS OAS &amp; Universe Refi'!$L:$N, 3, 0)</f>
        <v>45.197600999999999</v>
      </c>
      <c r="D1065" s="111">
        <f>VLOOKUP(B1065, 'Sonata Net IO &amp; CMO MV % of NAV'!$A:$B, 2, 0)</f>
        <v>23.418977000000002</v>
      </c>
    </row>
    <row r="1066" spans="2:4" x14ac:dyDescent="0.25">
      <c r="B1066" s="106">
        <f>IF('Cello Net IO &amp; CMO MV % of NAV '!A979=0, "NA", 'Cello Net IO &amp; CMO MV % of NAV '!A979)</f>
        <v>42137</v>
      </c>
      <c r="C1066" s="102">
        <f>VLOOKUP(B1066, 'IOS OAS &amp; Universe Refi'!$L:$N, 3, 0)</f>
        <v>54.435501000000002</v>
      </c>
      <c r="D1066" s="111">
        <f>VLOOKUP(B1066, 'Sonata Net IO &amp; CMO MV % of NAV'!$A:$B, 2, 0)</f>
        <v>24.203389999999999</v>
      </c>
    </row>
    <row r="1067" spans="2:4" x14ac:dyDescent="0.25">
      <c r="B1067" s="106">
        <f>IF('Cello Net IO &amp; CMO MV % of NAV '!A980=0, "NA", 'Cello Net IO &amp; CMO MV % of NAV '!A980)</f>
        <v>42138</v>
      </c>
      <c r="C1067" s="102">
        <f>VLOOKUP(B1067, 'IOS OAS &amp; Universe Refi'!$L:$N, 3, 0)</f>
        <v>67.711303999999998</v>
      </c>
      <c r="D1067" s="111">
        <f>VLOOKUP(B1067, 'Sonata Net IO &amp; CMO MV % of NAV'!$A:$B, 2, 0)</f>
        <v>23.724501</v>
      </c>
    </row>
    <row r="1068" spans="2:4" x14ac:dyDescent="0.25">
      <c r="B1068" s="106">
        <f>IF('Cello Net IO &amp; CMO MV % of NAV '!A981=0, "NA", 'Cello Net IO &amp; CMO MV % of NAV '!A981)</f>
        <v>42139</v>
      </c>
      <c r="C1068" s="102">
        <f>VLOOKUP(B1068, 'IOS OAS &amp; Universe Refi'!$L:$N, 3, 0)</f>
        <v>66.403503000000001</v>
      </c>
      <c r="D1068" s="111">
        <f>VLOOKUP(B1068, 'Sonata Net IO &amp; CMO MV % of NAV'!$A:$B, 2, 0)</f>
        <v>24.097000000000001</v>
      </c>
    </row>
    <row r="1069" spans="2:4" x14ac:dyDescent="0.25">
      <c r="B1069" s="106">
        <f>IF('Cello Net IO &amp; CMO MV % of NAV '!A982=0, "NA", 'Cello Net IO &amp; CMO MV % of NAV '!A982)</f>
        <v>42142</v>
      </c>
      <c r="C1069" s="102">
        <f>VLOOKUP(B1069, 'IOS OAS &amp; Universe Refi'!$L:$N, 3, 0)</f>
        <v>61.451698</v>
      </c>
      <c r="D1069" s="111">
        <f>VLOOKUP(B1069, 'Sonata Net IO &amp; CMO MV % of NAV'!$A:$B, 2, 0)</f>
        <v>23.943867000000001</v>
      </c>
    </row>
    <row r="1070" spans="2:4" x14ac:dyDescent="0.25">
      <c r="B1070" s="106">
        <f>IF('Cello Net IO &amp; CMO MV % of NAV '!A983=0, "NA", 'Cello Net IO &amp; CMO MV % of NAV '!A983)</f>
        <v>42143</v>
      </c>
      <c r="C1070" s="102">
        <f>VLOOKUP(B1070, 'IOS OAS &amp; Universe Refi'!$L:$N, 3, 0)</f>
        <v>51.1721</v>
      </c>
      <c r="D1070" s="111">
        <f>VLOOKUP(B1070, 'Sonata Net IO &amp; CMO MV % of NAV'!$A:$B, 2, 0)</f>
        <v>18.873094999999999</v>
      </c>
    </row>
    <row r="1071" spans="2:4" x14ac:dyDescent="0.25">
      <c r="B1071" s="106">
        <f>IF('Cello Net IO &amp; CMO MV % of NAV '!A984=0, "NA", 'Cello Net IO &amp; CMO MV % of NAV '!A984)</f>
        <v>42144</v>
      </c>
      <c r="C1071" s="102">
        <f>VLOOKUP(B1071, 'IOS OAS &amp; Universe Refi'!$L:$N, 3, 0)</f>
        <v>55.920399000000003</v>
      </c>
      <c r="D1071" s="111">
        <f>VLOOKUP(B1071, 'Sonata Net IO &amp; CMO MV % of NAV'!$A:$B, 2, 0)</f>
        <v>19.557466999999999</v>
      </c>
    </row>
    <row r="1072" spans="2:4" x14ac:dyDescent="0.25">
      <c r="B1072" s="106">
        <f>IF('Cello Net IO &amp; CMO MV % of NAV '!A985=0, "NA", 'Cello Net IO &amp; CMO MV % of NAV '!A985)</f>
        <v>42145</v>
      </c>
      <c r="C1072" s="102">
        <f>VLOOKUP(B1072, 'IOS OAS &amp; Universe Refi'!$L:$N, 3, 0)</f>
        <v>65.277901</v>
      </c>
      <c r="D1072" s="111">
        <f>VLOOKUP(B1072, 'Sonata Net IO &amp; CMO MV % of NAV'!$A:$B, 2, 0)</f>
        <v>19.454222999999999</v>
      </c>
    </row>
    <row r="1073" spans="2:4" x14ac:dyDescent="0.25">
      <c r="B1073" s="106">
        <f>IF('Cello Net IO &amp; CMO MV % of NAV '!A986=0, "NA", 'Cello Net IO &amp; CMO MV % of NAV '!A986)</f>
        <v>42146</v>
      </c>
      <c r="C1073" s="102">
        <f>VLOOKUP(B1073, 'IOS OAS &amp; Universe Refi'!$L:$N, 3, 0)</f>
        <v>47.527000000000001</v>
      </c>
      <c r="D1073" s="111">
        <f>VLOOKUP(B1073, 'Sonata Net IO &amp; CMO MV % of NAV'!$A:$B, 2, 0)</f>
        <v>19.466992999999999</v>
      </c>
    </row>
    <row r="1074" spans="2:4" x14ac:dyDescent="0.25">
      <c r="B1074" s="106">
        <f>IF('Cello Net IO &amp; CMO MV % of NAV '!A987=0, "NA", 'Cello Net IO &amp; CMO MV % of NAV '!A987)</f>
        <v>42150</v>
      </c>
      <c r="C1074" s="102">
        <f>VLOOKUP(B1074, 'IOS OAS &amp; Universe Refi'!$L:$N, 3, 0)</f>
        <v>59.977699000000001</v>
      </c>
      <c r="D1074" s="111">
        <f>VLOOKUP(B1074, 'Sonata Net IO &amp; CMO MV % of NAV'!$A:$B, 2, 0)</f>
        <v>21.908111000000002</v>
      </c>
    </row>
    <row r="1075" spans="2:4" x14ac:dyDescent="0.25">
      <c r="B1075" s="106">
        <f>IF('Cello Net IO &amp; CMO MV % of NAV '!A988=0, "NA", 'Cello Net IO &amp; CMO MV % of NAV '!A988)</f>
        <v>42151</v>
      </c>
      <c r="C1075" s="102">
        <f>VLOOKUP(B1075, 'IOS OAS &amp; Universe Refi'!$L:$N, 3, 0)</f>
        <v>59.118099000000001</v>
      </c>
      <c r="D1075" s="111">
        <f>VLOOKUP(B1075, 'Sonata Net IO &amp; CMO MV % of NAV'!$A:$B, 2, 0)</f>
        <v>21.961393999999999</v>
      </c>
    </row>
    <row r="1076" spans="2:4" x14ac:dyDescent="0.25">
      <c r="B1076" s="106">
        <f>IF('Cello Net IO &amp; CMO MV % of NAV '!A989=0, "NA", 'Cello Net IO &amp; CMO MV % of NAV '!A989)</f>
        <v>42152</v>
      </c>
      <c r="C1076" s="102">
        <f>VLOOKUP(B1076, 'IOS OAS &amp; Universe Refi'!$L:$N, 3, 0)</f>
        <v>63.244598000000003</v>
      </c>
      <c r="D1076" s="111">
        <f>VLOOKUP(B1076, 'Sonata Net IO &amp; CMO MV % of NAV'!$A:$B, 2, 0)</f>
        <v>21.866890999999999</v>
      </c>
    </row>
    <row r="1077" spans="2:4" x14ac:dyDescent="0.25">
      <c r="B1077" s="106">
        <f>IF('Cello Net IO &amp; CMO MV % of NAV '!A990=0, "NA", 'Cello Net IO &amp; CMO MV % of NAV '!A990)</f>
        <v>42153</v>
      </c>
      <c r="C1077" s="102">
        <f>VLOOKUP(B1077, 'IOS OAS &amp; Universe Refi'!$L:$N, 3, 0)</f>
        <v>61.723098999999998</v>
      </c>
      <c r="D1077" s="111">
        <f>VLOOKUP(B1077, 'Sonata Net IO &amp; CMO MV % of NAV'!$A:$B, 2, 0)</f>
        <v>22.142123000000002</v>
      </c>
    </row>
    <row r="1078" spans="2:4" x14ac:dyDescent="0.25">
      <c r="B1078" s="106">
        <f>IF('Cello Net IO &amp; CMO MV % of NAV '!A991=0, "NA", 'Cello Net IO &amp; CMO MV % of NAV '!A991)</f>
        <v>42156</v>
      </c>
      <c r="C1078" s="102">
        <f>VLOOKUP(B1078, 'IOS OAS &amp; Universe Refi'!$L:$N, 3, 0)</f>
        <v>55.639999000000003</v>
      </c>
      <c r="D1078" s="111">
        <f>VLOOKUP(B1078, 'Sonata Net IO &amp; CMO MV % of NAV'!$A:$B, 2, 0)</f>
        <v>22.303397</v>
      </c>
    </row>
    <row r="1079" spans="2:4" x14ac:dyDescent="0.25">
      <c r="B1079" s="106">
        <f>IF('Cello Net IO &amp; CMO MV % of NAV '!A992=0, "NA", 'Cello Net IO &amp; CMO MV % of NAV '!A992)</f>
        <v>42157</v>
      </c>
      <c r="C1079" s="102">
        <f>VLOOKUP(B1079, 'IOS OAS &amp; Universe Refi'!$L:$N, 3, 0)</f>
        <v>49.394699000000003</v>
      </c>
      <c r="D1079" s="111">
        <f>VLOOKUP(B1079, 'Sonata Net IO &amp; CMO MV % of NAV'!$A:$B, 2, 0)</f>
        <v>23.790132</v>
      </c>
    </row>
    <row r="1080" spans="2:4" x14ac:dyDescent="0.25">
      <c r="B1080" s="106">
        <f>IF('Cello Net IO &amp; CMO MV % of NAV '!A993=0, "NA", 'Cello Net IO &amp; CMO MV % of NAV '!A993)</f>
        <v>42158</v>
      </c>
      <c r="C1080" s="102">
        <f>VLOOKUP(B1080, 'IOS OAS &amp; Universe Refi'!$L:$N, 3, 0)</f>
        <v>42.030399000000003</v>
      </c>
      <c r="D1080" s="111">
        <f>VLOOKUP(B1080, 'Sonata Net IO &amp; CMO MV % of NAV'!$A:$B, 2, 0)</f>
        <v>24.322082000000002</v>
      </c>
    </row>
    <row r="1081" spans="2:4" x14ac:dyDescent="0.25">
      <c r="B1081" s="106">
        <f>IF('Cello Net IO &amp; CMO MV % of NAV '!A994=0, "NA", 'Cello Net IO &amp; CMO MV % of NAV '!A994)</f>
        <v>42159</v>
      </c>
      <c r="C1081" s="102">
        <f>VLOOKUP(B1081, 'IOS OAS &amp; Universe Refi'!$L:$N, 3, 0)</f>
        <v>45.790599999999998</v>
      </c>
      <c r="D1081" s="111">
        <f>VLOOKUP(B1081, 'Sonata Net IO &amp; CMO MV % of NAV'!$A:$B, 2, 0)</f>
        <v>26.192786000000002</v>
      </c>
    </row>
    <row r="1082" spans="2:4" x14ac:dyDescent="0.25">
      <c r="B1082" s="106">
        <f>IF('Cello Net IO &amp; CMO MV % of NAV '!A995=0, "NA", 'Cello Net IO &amp; CMO MV % of NAV '!A995)</f>
        <v>42160</v>
      </c>
      <c r="C1082" s="102">
        <f>VLOOKUP(B1082, 'IOS OAS &amp; Universe Refi'!$L:$N, 3, 0)</f>
        <v>32.251399999999997</v>
      </c>
      <c r="D1082" s="111">
        <f>VLOOKUP(B1082, 'Sonata Net IO &amp; CMO MV % of NAV'!$A:$B, 2, 0)</f>
        <v>27.058667</v>
      </c>
    </row>
    <row r="1083" spans="2:4" x14ac:dyDescent="0.25">
      <c r="B1083" s="106">
        <f>IF('Cello Net IO &amp; CMO MV % of NAV '!A996=0, "NA", 'Cello Net IO &amp; CMO MV % of NAV '!A996)</f>
        <v>42163</v>
      </c>
      <c r="C1083" s="102">
        <f>VLOOKUP(B1083, 'IOS OAS &amp; Universe Refi'!$L:$N, 3, 0)</f>
        <v>36.173000000000002</v>
      </c>
      <c r="D1083" s="111">
        <f>VLOOKUP(B1083, 'Sonata Net IO &amp; CMO MV % of NAV'!$A:$B, 2, 0)</f>
        <v>26.726883000000001</v>
      </c>
    </row>
    <row r="1084" spans="2:4" x14ac:dyDescent="0.25">
      <c r="B1084" s="106">
        <f>IF('Cello Net IO &amp; CMO MV % of NAV '!A997=0, "NA", 'Cello Net IO &amp; CMO MV % of NAV '!A997)</f>
        <v>42164</v>
      </c>
      <c r="C1084" s="102">
        <f>VLOOKUP(B1084, 'IOS OAS &amp; Universe Refi'!$L:$N, 3, 0)</f>
        <v>37.133499</v>
      </c>
      <c r="D1084" s="111">
        <f>VLOOKUP(B1084, 'Sonata Net IO &amp; CMO MV % of NAV'!$A:$B, 2, 0)</f>
        <v>27.277325000000001</v>
      </c>
    </row>
    <row r="1085" spans="2:4" x14ac:dyDescent="0.25">
      <c r="B1085" s="106">
        <f>IF('Cello Net IO &amp; CMO MV % of NAV '!A998=0, "NA", 'Cello Net IO &amp; CMO MV % of NAV '!A998)</f>
        <v>42165</v>
      </c>
      <c r="C1085" s="102">
        <f>VLOOKUP(B1085, 'IOS OAS &amp; Universe Refi'!$L:$N, 3, 0)</f>
        <v>32.290100000000002</v>
      </c>
      <c r="D1085" s="111">
        <f>VLOOKUP(B1085, 'Sonata Net IO &amp; CMO MV % of NAV'!$A:$B, 2, 0)</f>
        <v>27.231133</v>
      </c>
    </row>
    <row r="1086" spans="2:4" x14ac:dyDescent="0.25">
      <c r="B1086" s="106">
        <f>IF('Cello Net IO &amp; CMO MV % of NAV '!A999=0, "NA", 'Cello Net IO &amp; CMO MV % of NAV '!A999)</f>
        <v>42166</v>
      </c>
      <c r="C1086" s="102">
        <f>VLOOKUP(B1086, 'IOS OAS &amp; Universe Refi'!$L:$N, 3, 0)</f>
        <v>40.877701000000002</v>
      </c>
      <c r="D1086" s="111">
        <f>VLOOKUP(B1086, 'Sonata Net IO &amp; CMO MV % of NAV'!$A:$B, 2, 0)</f>
        <v>26.476486999999999</v>
      </c>
    </row>
    <row r="1087" spans="2:4" x14ac:dyDescent="0.25">
      <c r="B1087" s="106">
        <f>IF('Cello Net IO &amp; CMO MV % of NAV '!A1000=0, "NA", 'Cello Net IO &amp; CMO MV % of NAV '!A1000)</f>
        <v>42167</v>
      </c>
      <c r="C1087" s="102">
        <f>VLOOKUP(B1087, 'IOS OAS &amp; Universe Refi'!$L:$N, 3, 0)</f>
        <v>40.369801000000002</v>
      </c>
      <c r="D1087" s="111">
        <f>VLOOKUP(B1087, 'Sonata Net IO &amp; CMO MV % of NAV'!$A:$B, 2, 0)</f>
        <v>26.823433999999999</v>
      </c>
    </row>
    <row r="1088" spans="2:4" x14ac:dyDescent="0.25">
      <c r="B1088" s="106">
        <f>IF('Cello Net IO &amp; CMO MV % of NAV '!A1001=0, "NA", 'Cello Net IO &amp; CMO MV % of NAV '!A1001)</f>
        <v>42170</v>
      </c>
      <c r="C1088" s="102">
        <f>VLOOKUP(B1088, 'IOS OAS &amp; Universe Refi'!$L:$N, 3, 0)</f>
        <v>40.040999999999997</v>
      </c>
      <c r="D1088" s="111">
        <f>VLOOKUP(B1088, 'Sonata Net IO &amp; CMO MV % of NAV'!$A:$B, 2, 0)</f>
        <v>26.797515000000001</v>
      </c>
    </row>
    <row r="1089" spans="2:4" x14ac:dyDescent="0.25">
      <c r="B1089" s="106">
        <f>IF('Cello Net IO &amp; CMO MV % of NAV '!A1002=0, "NA", 'Cello Net IO &amp; CMO MV % of NAV '!A1002)</f>
        <v>42171</v>
      </c>
      <c r="C1089" s="102">
        <f>VLOOKUP(B1089, 'IOS OAS &amp; Universe Refi'!$L:$N, 3, 0)</f>
        <v>39.193297999999999</v>
      </c>
      <c r="D1089" s="111">
        <f>VLOOKUP(B1089, 'Sonata Net IO &amp; CMO MV % of NAV'!$A:$B, 2, 0)</f>
        <v>27.495187000000001</v>
      </c>
    </row>
    <row r="1090" spans="2:4" x14ac:dyDescent="0.25">
      <c r="B1090" s="106">
        <f>IF('Cello Net IO &amp; CMO MV % of NAV '!A1003=0, "NA", 'Cello Net IO &amp; CMO MV % of NAV '!A1003)</f>
        <v>42172</v>
      </c>
      <c r="C1090" s="102">
        <f>VLOOKUP(B1090, 'IOS OAS &amp; Universe Refi'!$L:$N, 3, 0)</f>
        <v>41.273499000000001</v>
      </c>
      <c r="D1090" s="111">
        <f>VLOOKUP(B1090, 'Sonata Net IO &amp; CMO MV % of NAV'!$A:$B, 2, 0)</f>
        <v>27.375567</v>
      </c>
    </row>
    <row r="1091" spans="2:4" x14ac:dyDescent="0.25">
      <c r="B1091" s="106">
        <f>IF('Cello Net IO &amp; CMO MV % of NAV '!A1004=0, "NA", 'Cello Net IO &amp; CMO MV % of NAV '!A1004)</f>
        <v>42173</v>
      </c>
      <c r="C1091" s="102">
        <f>VLOOKUP(B1091, 'IOS OAS &amp; Universe Refi'!$L:$N, 3, 0)</f>
        <v>38.582099999999997</v>
      </c>
      <c r="D1091" s="111">
        <f>VLOOKUP(B1091, 'Sonata Net IO &amp; CMO MV % of NAV'!$A:$B, 2, 0)</f>
        <v>27.075040000000001</v>
      </c>
    </row>
    <row r="1092" spans="2:4" x14ac:dyDescent="0.25">
      <c r="B1092" s="106">
        <f>IF('Cello Net IO &amp; CMO MV % of NAV '!A1005=0, "NA", 'Cello Net IO &amp; CMO MV % of NAV '!A1005)</f>
        <v>42174</v>
      </c>
      <c r="C1092" s="102">
        <f>VLOOKUP(B1092, 'IOS OAS &amp; Universe Refi'!$L:$N, 3, 0)</f>
        <v>34.370499000000002</v>
      </c>
      <c r="D1092" s="111">
        <f>VLOOKUP(B1092, 'Sonata Net IO &amp; CMO MV % of NAV'!$A:$B, 2, 0)</f>
        <v>27.081626</v>
      </c>
    </row>
    <row r="1093" spans="2:4" x14ac:dyDescent="0.25">
      <c r="B1093" s="106">
        <f>IF('Cello Net IO &amp; CMO MV % of NAV '!A1006=0, "NA", 'Cello Net IO &amp; CMO MV % of NAV '!A1006)</f>
        <v>42177</v>
      </c>
      <c r="C1093" s="102">
        <f>VLOOKUP(B1093, 'IOS OAS &amp; Universe Refi'!$L:$N, 3, 0)</f>
        <v>32.802298999999998</v>
      </c>
      <c r="D1093" s="111">
        <f>VLOOKUP(B1093, 'Sonata Net IO &amp; CMO MV % of NAV'!$A:$B, 2, 0)</f>
        <v>27.269192</v>
      </c>
    </row>
    <row r="1094" spans="2:4" x14ac:dyDescent="0.25">
      <c r="B1094" s="106">
        <f>IF('Cello Net IO &amp; CMO MV % of NAV '!A1007=0, "NA", 'Cello Net IO &amp; CMO MV % of NAV '!A1007)</f>
        <v>42178</v>
      </c>
      <c r="C1094" s="102">
        <f>VLOOKUP(B1094, 'IOS OAS &amp; Universe Refi'!$L:$N, 3, 0)</f>
        <v>32.325001</v>
      </c>
      <c r="D1094" s="111">
        <f>VLOOKUP(B1094, 'Sonata Net IO &amp; CMO MV % of NAV'!$A:$B, 2, 0)</f>
        <v>27.149232000000001</v>
      </c>
    </row>
    <row r="1095" spans="2:4" x14ac:dyDescent="0.25">
      <c r="B1095" s="106">
        <f>IF('Cello Net IO &amp; CMO MV % of NAV '!A1008=0, "NA", 'Cello Net IO &amp; CMO MV % of NAV '!A1008)</f>
        <v>42179</v>
      </c>
      <c r="C1095" s="102">
        <f>VLOOKUP(B1095, 'IOS OAS &amp; Universe Refi'!$L:$N, 3, 0)</f>
        <v>35.141399</v>
      </c>
      <c r="D1095" s="111">
        <f>VLOOKUP(B1095, 'Sonata Net IO &amp; CMO MV % of NAV'!$A:$B, 2, 0)</f>
        <v>27.152161</v>
      </c>
    </row>
    <row r="1096" spans="2:4" x14ac:dyDescent="0.25">
      <c r="B1096" s="106">
        <f>IF('Cello Net IO &amp; CMO MV % of NAV '!A1009=0, "NA", 'Cello Net IO &amp; CMO MV % of NAV '!A1009)</f>
        <v>42180</v>
      </c>
      <c r="C1096" s="102">
        <f>VLOOKUP(B1096, 'IOS OAS &amp; Universe Refi'!$L:$N, 3, 0)</f>
        <v>35.195098999999999</v>
      </c>
      <c r="D1096" s="111">
        <f>VLOOKUP(B1096, 'Sonata Net IO &amp; CMO MV % of NAV'!$A:$B, 2, 0)</f>
        <v>27.113966999999999</v>
      </c>
    </row>
    <row r="1097" spans="2:4" x14ac:dyDescent="0.25">
      <c r="B1097" s="106">
        <f>IF('Cello Net IO &amp; CMO MV % of NAV '!A1010=0, "NA", 'Cello Net IO &amp; CMO MV % of NAV '!A1010)</f>
        <v>42181</v>
      </c>
      <c r="C1097" s="102">
        <f>VLOOKUP(B1097, 'IOS OAS &amp; Universe Refi'!$L:$N, 3, 0)</f>
        <v>34.680900999999999</v>
      </c>
      <c r="D1097" s="111">
        <f>VLOOKUP(B1097, 'Sonata Net IO &amp; CMO MV % of NAV'!$A:$B, 2, 0)</f>
        <v>26.782312000000001</v>
      </c>
    </row>
    <row r="1098" spans="2:4" x14ac:dyDescent="0.25">
      <c r="B1098" s="106">
        <f>IF('Cello Net IO &amp; CMO MV % of NAV '!A1011=0, "NA", 'Cello Net IO &amp; CMO MV % of NAV '!A1011)</f>
        <v>42184</v>
      </c>
      <c r="C1098" s="102">
        <f>VLOOKUP(B1098, 'IOS OAS &amp; Universe Refi'!$L:$N, 3, 0)</f>
        <v>37.764400000000002</v>
      </c>
      <c r="D1098" s="111">
        <f>VLOOKUP(B1098, 'Sonata Net IO &amp; CMO MV % of NAV'!$A:$B, 2, 0)</f>
        <v>26.864224</v>
      </c>
    </row>
    <row r="1099" spans="2:4" x14ac:dyDescent="0.25">
      <c r="B1099" s="106">
        <f>IF('Cello Net IO &amp; CMO MV % of NAV '!A1012=0, "NA", 'Cello Net IO &amp; CMO MV % of NAV '!A1012)</f>
        <v>42185</v>
      </c>
      <c r="C1099" s="102">
        <f>VLOOKUP(B1099, 'IOS OAS &amp; Universe Refi'!$L:$N, 3, 0)</f>
        <v>41.394599999999997</v>
      </c>
      <c r="D1099" s="111">
        <f>VLOOKUP(B1099, 'Sonata Net IO &amp; CMO MV % of NAV'!$A:$B, 2, 0)</f>
        <v>26.361366</v>
      </c>
    </row>
    <row r="1100" spans="2:4" x14ac:dyDescent="0.25">
      <c r="B1100" s="106">
        <f>IF('Cello Net IO &amp; CMO MV % of NAV '!A1013=0, "NA", 'Cello Net IO &amp; CMO MV % of NAV '!A1013)</f>
        <v>42186</v>
      </c>
      <c r="C1100" s="102">
        <f>VLOOKUP(B1100, 'IOS OAS &amp; Universe Refi'!$L:$N, 3, 0)</f>
        <v>43.230801</v>
      </c>
      <c r="D1100" s="111">
        <f>VLOOKUP(B1100, 'Sonata Net IO &amp; CMO MV % of NAV'!$A:$B, 2, 0)</f>
        <v>26.693003000000001</v>
      </c>
    </row>
    <row r="1101" spans="2:4" x14ac:dyDescent="0.25">
      <c r="B1101" s="106">
        <f>IF('Cello Net IO &amp; CMO MV % of NAV '!A1014=0, "NA", 'Cello Net IO &amp; CMO MV % of NAV '!A1014)</f>
        <v>42187</v>
      </c>
      <c r="C1101" s="102">
        <f>VLOOKUP(B1101, 'IOS OAS &amp; Universe Refi'!$L:$N, 3, 0)</f>
        <v>39.493198</v>
      </c>
      <c r="D1101" s="111">
        <f>VLOOKUP(B1101, 'Sonata Net IO &amp; CMO MV % of NAV'!$A:$B, 2, 0)</f>
        <v>26.454775999999999</v>
      </c>
    </row>
    <row r="1102" spans="2:4" x14ac:dyDescent="0.25">
      <c r="B1102" s="106">
        <f>IF('Cello Net IO &amp; CMO MV % of NAV '!A1015=0, "NA", 'Cello Net IO &amp; CMO MV % of NAV '!A1015)</f>
        <v>42191</v>
      </c>
      <c r="C1102" s="102">
        <f>VLOOKUP(B1102, 'IOS OAS &amp; Universe Refi'!$L:$N, 3, 0)</f>
        <v>38.337299000000002</v>
      </c>
      <c r="D1102" s="111">
        <f>VLOOKUP(B1102, 'Sonata Net IO &amp; CMO MV % of NAV'!$A:$B, 2, 0)</f>
        <v>26.210713999999999</v>
      </c>
    </row>
    <row r="1103" spans="2:4" x14ac:dyDescent="0.25">
      <c r="B1103" s="106">
        <f>IF('Cello Net IO &amp; CMO MV % of NAV '!A1016=0, "NA", 'Cello Net IO &amp; CMO MV % of NAV '!A1016)</f>
        <v>42192</v>
      </c>
      <c r="C1103" s="102">
        <f>VLOOKUP(B1103, 'IOS OAS &amp; Universe Refi'!$L:$N, 3, 0)</f>
        <v>38.754798999999998</v>
      </c>
      <c r="D1103" s="111">
        <f>VLOOKUP(B1103, 'Sonata Net IO &amp; CMO MV % of NAV'!$A:$B, 2, 0)</f>
        <v>26.198871</v>
      </c>
    </row>
    <row r="1104" spans="2:4" x14ac:dyDescent="0.25">
      <c r="B1104" s="106">
        <f>IF('Cello Net IO &amp; CMO MV % of NAV '!A1017=0, "NA", 'Cello Net IO &amp; CMO MV % of NAV '!A1017)</f>
        <v>42193</v>
      </c>
      <c r="C1104" s="102">
        <f>VLOOKUP(B1104, 'IOS OAS &amp; Universe Refi'!$L:$N, 3, 0)</f>
        <v>39.565300000000001</v>
      </c>
      <c r="D1104" s="111">
        <f>VLOOKUP(B1104, 'Sonata Net IO &amp; CMO MV % of NAV'!$A:$B, 2, 0)</f>
        <v>26.889586999999999</v>
      </c>
    </row>
    <row r="1105" spans="2:4" x14ac:dyDescent="0.25">
      <c r="B1105" s="106">
        <f>IF('Cello Net IO &amp; CMO MV % of NAV '!A1018=0, "NA", 'Cello Net IO &amp; CMO MV % of NAV '!A1018)</f>
        <v>42194</v>
      </c>
      <c r="C1105" s="102">
        <f>VLOOKUP(B1105, 'IOS OAS &amp; Universe Refi'!$L:$N, 3, 0)</f>
        <v>36.898997999999999</v>
      </c>
      <c r="D1105" s="111">
        <f>VLOOKUP(B1105, 'Sonata Net IO &amp; CMO MV % of NAV'!$A:$B, 2, 0)</f>
        <v>26.583155999999999</v>
      </c>
    </row>
    <row r="1106" spans="2:4" x14ac:dyDescent="0.25">
      <c r="B1106" s="106">
        <f>IF('Cello Net IO &amp; CMO MV % of NAV '!A1019=0, "NA", 'Cello Net IO &amp; CMO MV % of NAV '!A1019)</f>
        <v>42195</v>
      </c>
      <c r="C1106" s="102">
        <f>VLOOKUP(B1106, 'IOS OAS &amp; Universe Refi'!$L:$N, 3, 0)</f>
        <v>42.467799999999997</v>
      </c>
      <c r="D1106" s="111">
        <f>VLOOKUP(B1106, 'Sonata Net IO &amp; CMO MV % of NAV'!$A:$B, 2, 0)</f>
        <v>26.402832</v>
      </c>
    </row>
    <row r="1107" spans="2:4" x14ac:dyDescent="0.25">
      <c r="B1107" s="106">
        <f>IF('Cello Net IO &amp; CMO MV % of NAV '!A1020=0, "NA", 'Cello Net IO &amp; CMO MV % of NAV '!A1020)</f>
        <v>42198</v>
      </c>
      <c r="C1107" s="102">
        <f>VLOOKUP(B1107, 'IOS OAS &amp; Universe Refi'!$L:$N, 3, 0)</f>
        <v>38.671398000000003</v>
      </c>
      <c r="D1107" s="111">
        <f>VLOOKUP(B1107, 'Sonata Net IO &amp; CMO MV % of NAV'!$A:$B, 2, 0)</f>
        <v>25.224101000000001</v>
      </c>
    </row>
    <row r="1108" spans="2:4" x14ac:dyDescent="0.25">
      <c r="B1108" s="106">
        <f>IF('Cello Net IO &amp; CMO MV % of NAV '!A1021=0, "NA", 'Cello Net IO &amp; CMO MV % of NAV '!A1021)</f>
        <v>42199</v>
      </c>
      <c r="C1108" s="102">
        <f>VLOOKUP(B1108, 'IOS OAS &amp; Universe Refi'!$L:$N, 3, 0)</f>
        <v>46.182200999999999</v>
      </c>
      <c r="D1108" s="111">
        <f>VLOOKUP(B1108, 'Sonata Net IO &amp; CMO MV % of NAV'!$A:$B, 2, 0)</f>
        <v>25.143273000000001</v>
      </c>
    </row>
    <row r="1109" spans="2:4" x14ac:dyDescent="0.25">
      <c r="B1109" s="106">
        <f>IF('Cello Net IO &amp; CMO MV % of NAV '!A1022=0, "NA", 'Cello Net IO &amp; CMO MV % of NAV '!A1022)</f>
        <v>42200</v>
      </c>
      <c r="C1109" s="102">
        <f>VLOOKUP(B1109, 'IOS OAS &amp; Universe Refi'!$L:$N, 3, 0)</f>
        <v>48.624198999999997</v>
      </c>
      <c r="D1109" s="111">
        <f>VLOOKUP(B1109, 'Sonata Net IO &amp; CMO MV % of NAV'!$A:$B, 2, 0)</f>
        <v>25.089297999999999</v>
      </c>
    </row>
    <row r="1110" spans="2:4" x14ac:dyDescent="0.25">
      <c r="B1110" s="106">
        <f>IF('Cello Net IO &amp; CMO MV % of NAV '!A1023=0, "NA", 'Cello Net IO &amp; CMO MV % of NAV '!A1023)</f>
        <v>42201</v>
      </c>
      <c r="C1110" s="102">
        <f>VLOOKUP(B1110, 'IOS OAS &amp; Universe Refi'!$L:$N, 3, 0)</f>
        <v>48.332099999999997</v>
      </c>
      <c r="D1110" s="111">
        <f>VLOOKUP(B1110, 'Sonata Net IO &amp; CMO MV % of NAV'!$A:$B, 2, 0)</f>
        <v>25.212371000000001</v>
      </c>
    </row>
    <row r="1111" spans="2:4" x14ac:dyDescent="0.25">
      <c r="B1111" s="106">
        <f>IF('Cello Net IO &amp; CMO MV % of NAV '!A1024=0, "NA", 'Cello Net IO &amp; CMO MV % of NAV '!A1024)</f>
        <v>42202</v>
      </c>
      <c r="C1111" s="102">
        <f>VLOOKUP(B1111, 'IOS OAS &amp; Universe Refi'!$L:$N, 3, 0)</f>
        <v>47.820202000000002</v>
      </c>
      <c r="D1111" s="111">
        <f>VLOOKUP(B1111, 'Sonata Net IO &amp; CMO MV % of NAV'!$A:$B, 2, 0)</f>
        <v>29.218336000000001</v>
      </c>
    </row>
    <row r="1112" spans="2:4" x14ac:dyDescent="0.25">
      <c r="B1112" s="106">
        <f>IF('Cello Net IO &amp; CMO MV % of NAV '!A1025=0, "NA", 'Cello Net IO &amp; CMO MV % of NAV '!A1025)</f>
        <v>42205</v>
      </c>
      <c r="C1112" s="102">
        <f>VLOOKUP(B1112, 'IOS OAS &amp; Universe Refi'!$L:$N, 3, 0)</f>
        <v>45.566502</v>
      </c>
      <c r="D1112" s="111">
        <f>VLOOKUP(B1112, 'Sonata Net IO &amp; CMO MV % of NAV'!$A:$B, 2, 0)</f>
        <v>29.322565999999998</v>
      </c>
    </row>
    <row r="1113" spans="2:4" x14ac:dyDescent="0.25">
      <c r="B1113" s="106">
        <f>IF('Cello Net IO &amp; CMO MV % of NAV '!A1026=0, "NA", 'Cello Net IO &amp; CMO MV % of NAV '!A1026)</f>
        <v>42206</v>
      </c>
      <c r="C1113" s="102">
        <f>VLOOKUP(B1113, 'IOS OAS &amp; Universe Refi'!$L:$N, 3, 0)</f>
        <v>44.955897999999998</v>
      </c>
      <c r="D1113" s="111">
        <f>VLOOKUP(B1113, 'Sonata Net IO &amp; CMO MV % of NAV'!$A:$B, 2, 0)</f>
        <v>32.805900000000001</v>
      </c>
    </row>
    <row r="1114" spans="2:4" x14ac:dyDescent="0.25">
      <c r="B1114" s="106">
        <f>IF('Cello Net IO &amp; CMO MV % of NAV '!A1027=0, "NA", 'Cello Net IO &amp; CMO MV % of NAV '!A1027)</f>
        <v>42207</v>
      </c>
      <c r="C1114" s="102">
        <f>VLOOKUP(B1114, 'IOS OAS &amp; Universe Refi'!$L:$N, 3, 0)</f>
        <v>39.336899000000003</v>
      </c>
      <c r="D1114" s="111">
        <f>VLOOKUP(B1114, 'Sonata Net IO &amp; CMO MV % of NAV'!$A:$B, 2, 0)</f>
        <v>32.853104999999999</v>
      </c>
    </row>
    <row r="1115" spans="2:4" x14ac:dyDescent="0.25">
      <c r="B1115" s="106">
        <f>IF('Cello Net IO &amp; CMO MV % of NAV '!A1028=0, "NA", 'Cello Net IO &amp; CMO MV % of NAV '!A1028)</f>
        <v>42208</v>
      </c>
      <c r="C1115" s="102">
        <f>VLOOKUP(B1115, 'IOS OAS &amp; Universe Refi'!$L:$N, 3, 0)</f>
        <v>35.850700000000003</v>
      </c>
      <c r="D1115" s="111">
        <f>VLOOKUP(B1115, 'Sonata Net IO &amp; CMO MV % of NAV'!$A:$B, 2, 0)</f>
        <v>33.085085999999997</v>
      </c>
    </row>
    <row r="1116" spans="2:4" x14ac:dyDescent="0.25">
      <c r="B1116" s="106">
        <f>IF('Cello Net IO &amp; CMO MV % of NAV '!A1029=0, "NA", 'Cello Net IO &amp; CMO MV % of NAV '!A1029)</f>
        <v>42209</v>
      </c>
      <c r="C1116" s="102">
        <f>VLOOKUP(B1116, 'IOS OAS &amp; Universe Refi'!$L:$N, 3, 0)</f>
        <v>35.290100000000002</v>
      </c>
      <c r="D1116" s="111">
        <f>VLOOKUP(B1116, 'Sonata Net IO &amp; CMO MV % of NAV'!$A:$B, 2, 0)</f>
        <v>33.194825000000002</v>
      </c>
    </row>
    <row r="1117" spans="2:4" x14ac:dyDescent="0.25">
      <c r="B1117" s="106">
        <f>IF('Cello Net IO &amp; CMO MV % of NAV '!A1030=0, "NA", 'Cello Net IO &amp; CMO MV % of NAV '!A1030)</f>
        <v>42212</v>
      </c>
      <c r="C1117" s="102">
        <f>VLOOKUP(B1117, 'IOS OAS &amp; Universe Refi'!$L:$N, 3, 0)</f>
        <v>45.665698999999996</v>
      </c>
      <c r="D1117" s="111">
        <f>VLOOKUP(B1117, 'Sonata Net IO &amp; CMO MV % of NAV'!$A:$B, 2, 0)</f>
        <v>32.843074999999999</v>
      </c>
    </row>
    <row r="1118" spans="2:4" x14ac:dyDescent="0.25">
      <c r="B1118" s="106">
        <f>IF('Cello Net IO &amp; CMO MV % of NAV '!A1031=0, "NA", 'Cello Net IO &amp; CMO MV % of NAV '!A1031)</f>
        <v>42213</v>
      </c>
      <c r="C1118" s="102">
        <f>VLOOKUP(B1118, 'IOS OAS &amp; Universe Refi'!$L:$N, 3, 0)</f>
        <v>44.048000000000002</v>
      </c>
      <c r="D1118" s="111">
        <f>VLOOKUP(B1118, 'Sonata Net IO &amp; CMO MV % of NAV'!$A:$B, 2, 0)</f>
        <v>32.555346999999998</v>
      </c>
    </row>
    <row r="1119" spans="2:4" x14ac:dyDescent="0.25">
      <c r="B1119" s="106">
        <f>IF('Cello Net IO &amp; CMO MV % of NAV '!A1032=0, "NA", 'Cello Net IO &amp; CMO MV % of NAV '!A1032)</f>
        <v>42214</v>
      </c>
      <c r="C1119" s="102">
        <f>VLOOKUP(B1119, 'IOS OAS &amp; Universe Refi'!$L:$N, 3, 0)</f>
        <v>52.541901000000003</v>
      </c>
      <c r="D1119" s="111">
        <f>VLOOKUP(B1119, 'Sonata Net IO &amp; CMO MV % of NAV'!$A:$B, 2, 0)</f>
        <v>32.612304000000002</v>
      </c>
    </row>
    <row r="1120" spans="2:4" x14ac:dyDescent="0.25">
      <c r="B1120" s="106">
        <f>IF('Cello Net IO &amp; CMO MV % of NAV '!A1033=0, "NA", 'Cello Net IO &amp; CMO MV % of NAV '!A1033)</f>
        <v>42215</v>
      </c>
      <c r="C1120" s="102">
        <f>VLOOKUP(B1120, 'IOS OAS &amp; Universe Refi'!$L:$N, 3, 0)</f>
        <v>56.813701999999999</v>
      </c>
      <c r="D1120" s="111">
        <f>VLOOKUP(B1120, 'Sonata Net IO &amp; CMO MV % of NAV'!$A:$B, 2, 0)</f>
        <v>33.678541000000003</v>
      </c>
    </row>
    <row r="1121" spans="2:4" x14ac:dyDescent="0.25">
      <c r="B1121" s="106">
        <f>IF('Cello Net IO &amp; CMO MV % of NAV '!A1034=0, "NA", 'Cello Net IO &amp; CMO MV % of NAV '!A1034)</f>
        <v>42216</v>
      </c>
      <c r="C1121" s="102">
        <f>VLOOKUP(B1121, 'IOS OAS &amp; Universe Refi'!$L:$N, 3, 0)</f>
        <v>55.182701000000002</v>
      </c>
      <c r="D1121" s="111">
        <f>VLOOKUP(B1121, 'Sonata Net IO &amp; CMO MV % of NAV'!$A:$B, 2, 0)</f>
        <v>30.039788999999999</v>
      </c>
    </row>
    <row r="1122" spans="2:4" x14ac:dyDescent="0.25">
      <c r="B1122" s="106">
        <f>IF('Cello Net IO &amp; CMO MV % of NAV '!A1035=0, "NA", 'Cello Net IO &amp; CMO MV % of NAV '!A1035)</f>
        <v>42219</v>
      </c>
      <c r="C1122" s="102">
        <f>VLOOKUP(B1122, 'IOS OAS &amp; Universe Refi'!$L:$N, 3, 0)</f>
        <v>53.487900000000003</v>
      </c>
      <c r="D1122" s="111">
        <f>VLOOKUP(B1122, 'Sonata Net IO &amp; CMO MV % of NAV'!$A:$B, 2, 0)</f>
        <v>27.357167</v>
      </c>
    </row>
    <row r="1123" spans="2:4" x14ac:dyDescent="0.25">
      <c r="B1123" s="106">
        <f>IF('Cello Net IO &amp; CMO MV % of NAV '!A1036=0, "NA", 'Cello Net IO &amp; CMO MV % of NAV '!A1036)</f>
        <v>42220</v>
      </c>
      <c r="C1123" s="102">
        <f>VLOOKUP(B1123, 'IOS OAS &amp; Universe Refi'!$L:$N, 3, 0)</f>
        <v>54.321201000000002</v>
      </c>
      <c r="D1123" s="111">
        <f>VLOOKUP(B1123, 'Sonata Net IO &amp; CMO MV % of NAV'!$A:$B, 2, 0)</f>
        <v>27.585975000000001</v>
      </c>
    </row>
    <row r="1124" spans="2:4" x14ac:dyDescent="0.25">
      <c r="B1124" s="106">
        <f>IF('Cello Net IO &amp; CMO MV % of NAV '!A1037=0, "NA", 'Cello Net IO &amp; CMO MV % of NAV '!A1037)</f>
        <v>42221</v>
      </c>
      <c r="C1124" s="102">
        <f>VLOOKUP(B1124, 'IOS OAS &amp; Universe Refi'!$L:$N, 3, 0)</f>
        <v>55.3979</v>
      </c>
      <c r="D1124" s="111">
        <f>VLOOKUP(B1124, 'Sonata Net IO &amp; CMO MV % of NAV'!$A:$B, 2, 0)</f>
        <v>27.608689999999999</v>
      </c>
    </row>
    <row r="1125" spans="2:4" x14ac:dyDescent="0.25">
      <c r="B1125" s="106">
        <f>IF('Cello Net IO &amp; CMO MV % of NAV '!A1038=0, "NA", 'Cello Net IO &amp; CMO MV % of NAV '!A1038)</f>
        <v>42222</v>
      </c>
      <c r="C1125" s="102">
        <f>VLOOKUP(B1125, 'IOS OAS &amp; Universe Refi'!$L:$N, 3, 0)</f>
        <v>52.941502</v>
      </c>
      <c r="D1125" s="111">
        <f>VLOOKUP(B1125, 'Sonata Net IO &amp; CMO MV % of NAV'!$A:$B, 2, 0)</f>
        <v>28.007224999999998</v>
      </c>
    </row>
    <row r="1126" spans="2:4" x14ac:dyDescent="0.25">
      <c r="B1126" s="106">
        <f>IF('Cello Net IO &amp; CMO MV % of NAV '!A1039=0, "NA", 'Cello Net IO &amp; CMO MV % of NAV '!A1039)</f>
        <v>42223</v>
      </c>
      <c r="C1126" s="102">
        <f>VLOOKUP(B1126, 'IOS OAS &amp; Universe Refi'!$L:$N, 3, 0)</f>
        <v>47.944901000000002</v>
      </c>
      <c r="D1126" s="111">
        <f>VLOOKUP(B1126, 'Sonata Net IO &amp; CMO MV % of NAV'!$A:$B, 2, 0)</f>
        <v>28.427538999999999</v>
      </c>
    </row>
    <row r="1127" spans="2:4" x14ac:dyDescent="0.25">
      <c r="B1127" s="106">
        <f>IF('Cello Net IO &amp; CMO MV % of NAV '!A1040=0, "NA", 'Cello Net IO &amp; CMO MV % of NAV '!A1040)</f>
        <v>42226</v>
      </c>
      <c r="C1127" s="102">
        <f>VLOOKUP(B1127, 'IOS OAS &amp; Universe Refi'!$L:$N, 3, 0)</f>
        <v>48.788798999999997</v>
      </c>
      <c r="D1127" s="111">
        <f>VLOOKUP(B1127, 'Sonata Net IO &amp; CMO MV % of NAV'!$A:$B, 2, 0)</f>
        <v>28.443118999999999</v>
      </c>
    </row>
    <row r="1128" spans="2:4" x14ac:dyDescent="0.25">
      <c r="B1128" s="106">
        <f>IF('Cello Net IO &amp; CMO MV % of NAV '!A1041=0, "NA", 'Cello Net IO &amp; CMO MV % of NAV '!A1041)</f>
        <v>42227</v>
      </c>
      <c r="C1128" s="102">
        <f>VLOOKUP(B1128, 'IOS OAS &amp; Universe Refi'!$L:$N, 3, 0)</f>
        <v>49.109797999999998</v>
      </c>
      <c r="D1128" s="111">
        <f>VLOOKUP(B1128, 'Sonata Net IO &amp; CMO MV % of NAV'!$A:$B, 2, 0)</f>
        <v>28.098963999999999</v>
      </c>
    </row>
    <row r="1129" spans="2:4" x14ac:dyDescent="0.25">
      <c r="B1129" s="106">
        <f>IF('Cello Net IO &amp; CMO MV % of NAV '!A1042=0, "NA", 'Cello Net IO &amp; CMO MV % of NAV '!A1042)</f>
        <v>42228</v>
      </c>
      <c r="C1129" s="102">
        <f>VLOOKUP(B1129, 'IOS OAS &amp; Universe Refi'!$L:$N, 3, 0)</f>
        <v>49.711399</v>
      </c>
      <c r="D1129" s="111">
        <f>VLOOKUP(B1129, 'Sonata Net IO &amp; CMO MV % of NAV'!$A:$B, 2, 0)</f>
        <v>28.031257</v>
      </c>
    </row>
    <row r="1130" spans="2:4" x14ac:dyDescent="0.25">
      <c r="B1130" s="106">
        <f>IF('Cello Net IO &amp; CMO MV % of NAV '!A1043=0, "NA", 'Cello Net IO &amp; CMO MV % of NAV '!A1043)</f>
        <v>42229</v>
      </c>
      <c r="C1130" s="102">
        <f>VLOOKUP(B1130, 'IOS OAS &amp; Universe Refi'!$L:$N, 3, 0)</f>
        <v>49.487000000000002</v>
      </c>
      <c r="D1130" s="111">
        <f>VLOOKUP(B1130, 'Sonata Net IO &amp; CMO MV % of NAV'!$A:$B, 2, 0)</f>
        <v>28.241091000000001</v>
      </c>
    </row>
    <row r="1131" spans="2:4" x14ac:dyDescent="0.25">
      <c r="B1131" s="106">
        <f>IF('Cello Net IO &amp; CMO MV % of NAV '!A1044=0, "NA", 'Cello Net IO &amp; CMO MV % of NAV '!A1044)</f>
        <v>42230</v>
      </c>
      <c r="C1131" s="102">
        <f>VLOOKUP(B1131, 'IOS OAS &amp; Universe Refi'!$L:$N, 3, 0)</f>
        <v>46.8979</v>
      </c>
      <c r="D1131" s="111">
        <f>VLOOKUP(B1131, 'Sonata Net IO &amp; CMO MV % of NAV'!$A:$B, 2, 0)</f>
        <v>28.463322000000002</v>
      </c>
    </row>
    <row r="1132" spans="2:4" x14ac:dyDescent="0.25">
      <c r="B1132" s="106">
        <f>IF('Cello Net IO &amp; CMO MV % of NAV '!A1045=0, "NA", 'Cello Net IO &amp; CMO MV % of NAV '!A1045)</f>
        <v>42233</v>
      </c>
      <c r="C1132" s="102">
        <f>VLOOKUP(B1132, 'IOS OAS &amp; Universe Refi'!$L:$N, 3, 0)</f>
        <v>51.718497999999997</v>
      </c>
      <c r="D1132" s="111">
        <f>VLOOKUP(B1132, 'Sonata Net IO &amp; CMO MV % of NAV'!$A:$B, 2, 0)</f>
        <v>28.433592000000001</v>
      </c>
    </row>
    <row r="1133" spans="2:4" x14ac:dyDescent="0.25">
      <c r="B1133" s="106">
        <f>IF('Cello Net IO &amp; CMO MV % of NAV '!A1046=0, "NA", 'Cello Net IO &amp; CMO MV % of NAV '!A1046)</f>
        <v>42234</v>
      </c>
      <c r="C1133" s="102">
        <f>VLOOKUP(B1133, 'IOS OAS &amp; Universe Refi'!$L:$N, 3, 0)</f>
        <v>55.388302000000003</v>
      </c>
      <c r="D1133" s="111">
        <f>VLOOKUP(B1133, 'Sonata Net IO &amp; CMO MV % of NAV'!$A:$B, 2, 0)</f>
        <v>28.736944999999999</v>
      </c>
    </row>
    <row r="1134" spans="2:4" x14ac:dyDescent="0.25">
      <c r="B1134" s="106">
        <f>IF('Cello Net IO &amp; CMO MV % of NAV '!A1047=0, "NA", 'Cello Net IO &amp; CMO MV % of NAV '!A1047)</f>
        <v>42235</v>
      </c>
      <c r="C1134" s="102">
        <f>VLOOKUP(B1134, 'IOS OAS &amp; Universe Refi'!$L:$N, 3, 0)</f>
        <v>65.387801999999994</v>
      </c>
      <c r="D1134" s="111">
        <f>VLOOKUP(B1134, 'Sonata Net IO &amp; CMO MV % of NAV'!$A:$B, 2, 0)</f>
        <v>28.095666999999999</v>
      </c>
    </row>
    <row r="1135" spans="2:4" x14ac:dyDescent="0.25">
      <c r="B1135" s="106">
        <f>IF('Cello Net IO &amp; CMO MV % of NAV '!A1048=0, "NA", 'Cello Net IO &amp; CMO MV % of NAV '!A1048)</f>
        <v>42236</v>
      </c>
      <c r="C1135" s="102">
        <f>VLOOKUP(B1135, 'IOS OAS &amp; Universe Refi'!$L:$N, 3, 0)</f>
        <v>63.930401000000003</v>
      </c>
      <c r="D1135" s="111">
        <f>VLOOKUP(B1135, 'Sonata Net IO &amp; CMO MV % of NAV'!$A:$B, 2, 0)</f>
        <v>28.245280000000001</v>
      </c>
    </row>
    <row r="1136" spans="2:4" x14ac:dyDescent="0.25">
      <c r="B1136" s="106">
        <f>IF('Cello Net IO &amp; CMO MV % of NAV '!A1049=0, "NA", 'Cello Net IO &amp; CMO MV % of NAV '!A1049)</f>
        <v>42237</v>
      </c>
      <c r="C1136" s="102">
        <f>VLOOKUP(B1136, 'IOS OAS &amp; Universe Refi'!$L:$N, 3, 0)</f>
        <v>66.918296999999995</v>
      </c>
      <c r="D1136" s="111">
        <f>VLOOKUP(B1136, 'Sonata Net IO &amp; CMO MV % of NAV'!$A:$B, 2, 0)</f>
        <v>28.306939</v>
      </c>
    </row>
    <row r="1137" spans="2:4" x14ac:dyDescent="0.25">
      <c r="B1137" s="106">
        <f>IF('Cello Net IO &amp; CMO MV % of NAV '!A1050=0, "NA", 'Cello Net IO &amp; CMO MV % of NAV '!A1050)</f>
        <v>42240</v>
      </c>
      <c r="C1137" s="102">
        <f>VLOOKUP(B1137, 'IOS OAS &amp; Universe Refi'!$L:$N, 3, 0)</f>
        <v>73.872001999999995</v>
      </c>
      <c r="D1137" s="111">
        <f>VLOOKUP(B1137, 'Sonata Net IO &amp; CMO MV % of NAV'!$A:$B, 2, 0)</f>
        <v>28.458466999999999</v>
      </c>
    </row>
    <row r="1138" spans="2:4" x14ac:dyDescent="0.25">
      <c r="B1138" s="106">
        <f>IF('Cello Net IO &amp; CMO MV % of NAV '!A1051=0, "NA", 'Cello Net IO &amp; CMO MV % of NAV '!A1051)</f>
        <v>42241</v>
      </c>
      <c r="C1138" s="102">
        <f>VLOOKUP(B1138, 'IOS OAS &amp; Universe Refi'!$L:$N, 3, 0)</f>
        <v>73.705200000000005</v>
      </c>
      <c r="D1138" s="111">
        <f>VLOOKUP(B1138, 'Sonata Net IO &amp; CMO MV % of NAV'!$A:$B, 2, 0)</f>
        <v>28.356552000000001</v>
      </c>
    </row>
    <row r="1139" spans="2:4" x14ac:dyDescent="0.25">
      <c r="B1139" s="106">
        <f>IF('Cello Net IO &amp; CMO MV % of NAV '!A1052=0, "NA", 'Cello Net IO &amp; CMO MV % of NAV '!A1052)</f>
        <v>42242</v>
      </c>
      <c r="C1139" s="102">
        <f>VLOOKUP(B1139, 'IOS OAS &amp; Universe Refi'!$L:$N, 3, 0)</f>
        <v>75.466797</v>
      </c>
      <c r="D1139" s="111">
        <f>VLOOKUP(B1139, 'Sonata Net IO &amp; CMO MV % of NAV'!$A:$B, 2, 0)</f>
        <v>28.163512999999998</v>
      </c>
    </row>
    <row r="1140" spans="2:4" x14ac:dyDescent="0.25">
      <c r="B1140" s="106">
        <f>IF('Cello Net IO &amp; CMO MV % of NAV '!A1053=0, "NA", 'Cello Net IO &amp; CMO MV % of NAV '!A1053)</f>
        <v>42243</v>
      </c>
      <c r="C1140" s="102">
        <f>VLOOKUP(B1140, 'IOS OAS &amp; Universe Refi'!$L:$N, 3, 0)</f>
        <v>75.684402000000006</v>
      </c>
      <c r="D1140" s="111">
        <f>VLOOKUP(B1140, 'Sonata Net IO &amp; CMO MV % of NAV'!$A:$B, 2, 0)</f>
        <v>28.051421999999999</v>
      </c>
    </row>
    <row r="1141" spans="2:4" x14ac:dyDescent="0.25">
      <c r="B1141" s="106">
        <f>IF('Cello Net IO &amp; CMO MV % of NAV '!A1054=0, "NA", 'Cello Net IO &amp; CMO MV % of NAV '!A1054)</f>
        <v>42244</v>
      </c>
      <c r="C1141" s="102">
        <f>VLOOKUP(B1141, 'IOS OAS &amp; Universe Refi'!$L:$N, 3, 0)</f>
        <v>64.847504000000001</v>
      </c>
      <c r="D1141" s="111">
        <f>VLOOKUP(B1141, 'Sonata Net IO &amp; CMO MV % of NAV'!$A:$B, 2, 0)</f>
        <v>27.932175000000001</v>
      </c>
    </row>
    <row r="1142" spans="2:4" x14ac:dyDescent="0.25">
      <c r="B1142" s="106">
        <f>IF('Cello Net IO &amp; CMO MV % of NAV '!A1055=0, "NA", 'Cello Net IO &amp; CMO MV % of NAV '!A1055)</f>
        <v>42247</v>
      </c>
      <c r="C1142" s="102">
        <f>VLOOKUP(B1142, 'IOS OAS &amp; Universe Refi'!$L:$N, 3, 0)</f>
        <v>69.105103</v>
      </c>
      <c r="D1142" s="111">
        <f>VLOOKUP(B1142, 'Sonata Net IO &amp; CMO MV % of NAV'!$A:$B, 2, 0)</f>
        <v>27.947163</v>
      </c>
    </row>
    <row r="1143" spans="2:4" x14ac:dyDescent="0.25">
      <c r="B1143" s="106">
        <f>IF('Cello Net IO &amp; CMO MV % of NAV '!A1056=0, "NA", 'Cello Net IO &amp; CMO MV % of NAV '!A1056)</f>
        <v>42248</v>
      </c>
      <c r="C1143" s="102">
        <f>VLOOKUP(B1143, 'IOS OAS &amp; Universe Refi'!$L:$N, 3, 0)</f>
        <v>71.987701000000001</v>
      </c>
      <c r="D1143" s="111">
        <f>VLOOKUP(B1143, 'Sonata Net IO &amp; CMO MV % of NAV'!$A:$B, 2, 0)</f>
        <v>28.074266000000001</v>
      </c>
    </row>
    <row r="1144" spans="2:4" x14ac:dyDescent="0.25">
      <c r="B1144" s="106">
        <f>IF('Cello Net IO &amp; CMO MV % of NAV '!A1057=0, "NA", 'Cello Net IO &amp; CMO MV % of NAV '!A1057)</f>
        <v>42249</v>
      </c>
      <c r="C1144" s="102">
        <f>VLOOKUP(B1144, 'IOS OAS &amp; Universe Refi'!$L:$N, 3, 0)</f>
        <v>76.873099999999994</v>
      </c>
      <c r="D1144" s="111">
        <f>VLOOKUP(B1144, 'Sonata Net IO &amp; CMO MV % of NAV'!$A:$B, 2, 0)</f>
        <v>28.160734000000001</v>
      </c>
    </row>
    <row r="1145" spans="2:4" x14ac:dyDescent="0.25">
      <c r="B1145" s="106">
        <f>IF('Cello Net IO &amp; CMO MV % of NAV '!A1058=0, "NA", 'Cello Net IO &amp; CMO MV % of NAV '!A1058)</f>
        <v>42250</v>
      </c>
      <c r="C1145" s="102">
        <f>VLOOKUP(B1145, 'IOS OAS &amp; Universe Refi'!$L:$N, 3, 0)</f>
        <v>85.278801000000001</v>
      </c>
      <c r="D1145" s="111">
        <f>VLOOKUP(B1145, 'Sonata Net IO &amp; CMO MV % of NAV'!$A:$B, 2, 0)</f>
        <v>27.817015000000001</v>
      </c>
    </row>
    <row r="1146" spans="2:4" x14ac:dyDescent="0.25">
      <c r="B1146" s="106">
        <f>IF('Cello Net IO &amp; CMO MV % of NAV '!A1059=0, "NA", 'Cello Net IO &amp; CMO MV % of NAV '!A1059)</f>
        <v>42251</v>
      </c>
      <c r="C1146" s="102">
        <f>VLOOKUP(B1146, 'IOS OAS &amp; Universe Refi'!$L:$N, 3, 0)</f>
        <v>80.154297</v>
      </c>
      <c r="D1146" s="111">
        <f>VLOOKUP(B1146, 'Sonata Net IO &amp; CMO MV % of NAV'!$A:$B, 2, 0)</f>
        <v>28.028600000000001</v>
      </c>
    </row>
    <row r="1147" spans="2:4" x14ac:dyDescent="0.25">
      <c r="B1147" s="106">
        <f>IF('Cello Net IO &amp; CMO MV % of NAV '!A1060=0, "NA", 'Cello Net IO &amp; CMO MV % of NAV '!A1060)</f>
        <v>42255</v>
      </c>
      <c r="C1147" s="102">
        <f>VLOOKUP(B1147, 'IOS OAS &amp; Universe Refi'!$L:$N, 3, 0)</f>
        <v>75.223099000000005</v>
      </c>
      <c r="D1147" s="111">
        <f>VLOOKUP(B1147, 'Sonata Net IO &amp; CMO MV % of NAV'!$A:$B, 2, 0)</f>
        <v>28.151678</v>
      </c>
    </row>
    <row r="1148" spans="2:4" x14ac:dyDescent="0.25">
      <c r="B1148" s="106">
        <f>IF('Cello Net IO &amp; CMO MV % of NAV '!A1061=0, "NA", 'Cello Net IO &amp; CMO MV % of NAV '!A1061)</f>
        <v>42256</v>
      </c>
      <c r="C1148" s="102">
        <f>VLOOKUP(B1148, 'IOS OAS &amp; Universe Refi'!$L:$N, 3, 0)</f>
        <v>73.505500999999995</v>
      </c>
      <c r="D1148" s="111">
        <f>VLOOKUP(B1148, 'Sonata Net IO &amp; CMO MV % of NAV'!$A:$B, 2, 0)</f>
        <v>28.269456999999999</v>
      </c>
    </row>
    <row r="1149" spans="2:4" x14ac:dyDescent="0.25">
      <c r="B1149" s="106">
        <f>IF('Cello Net IO &amp; CMO MV % of NAV '!A1062=0, "NA", 'Cello Net IO &amp; CMO MV % of NAV '!A1062)</f>
        <v>42257</v>
      </c>
      <c r="C1149" s="102">
        <f>VLOOKUP(B1149, 'IOS OAS &amp; Universe Refi'!$L:$N, 3, 0)</f>
        <v>73.217903000000007</v>
      </c>
      <c r="D1149" s="111">
        <f>VLOOKUP(B1149, 'Sonata Net IO &amp; CMO MV % of NAV'!$A:$B, 2, 0)</f>
        <v>28.399968000000001</v>
      </c>
    </row>
    <row r="1150" spans="2:4" x14ac:dyDescent="0.25">
      <c r="B1150" s="106">
        <f>IF('Cello Net IO &amp; CMO MV % of NAV '!A1063=0, "NA", 'Cello Net IO &amp; CMO MV % of NAV '!A1063)</f>
        <v>42258</v>
      </c>
      <c r="C1150" s="102">
        <f>VLOOKUP(B1150, 'IOS OAS &amp; Universe Refi'!$L:$N, 3, 0)</f>
        <v>73.873703000000006</v>
      </c>
      <c r="D1150" s="111">
        <f>VLOOKUP(B1150, 'Sonata Net IO &amp; CMO MV % of NAV'!$A:$B, 2, 0)</f>
        <v>27.930204</v>
      </c>
    </row>
    <row r="1151" spans="2:4" x14ac:dyDescent="0.25">
      <c r="B1151" s="106">
        <f>IF('Cello Net IO &amp; CMO MV % of NAV '!A1064=0, "NA", 'Cello Net IO &amp; CMO MV % of NAV '!A1064)</f>
        <v>42261</v>
      </c>
      <c r="C1151" s="102">
        <f>VLOOKUP(B1151, 'IOS OAS &amp; Universe Refi'!$L:$N, 3, 0)</f>
        <v>73.320999</v>
      </c>
      <c r="D1151" s="111">
        <f>VLOOKUP(B1151, 'Sonata Net IO &amp; CMO MV % of NAV'!$A:$B, 2, 0)</f>
        <v>27.664522000000002</v>
      </c>
    </row>
    <row r="1152" spans="2:4" x14ac:dyDescent="0.25">
      <c r="B1152" s="106">
        <f>IF('Cello Net IO &amp; CMO MV % of NAV '!A1065=0, "NA", 'Cello Net IO &amp; CMO MV % of NAV '!A1065)</f>
        <v>42262</v>
      </c>
      <c r="C1152" s="102">
        <f>VLOOKUP(B1152, 'IOS OAS &amp; Universe Refi'!$L:$N, 3, 0)</f>
        <v>74.177902000000003</v>
      </c>
      <c r="D1152" s="111">
        <f>VLOOKUP(B1152, 'Sonata Net IO &amp; CMO MV % of NAV'!$A:$B, 2, 0)</f>
        <v>27.607036000000001</v>
      </c>
    </row>
    <row r="1153" spans="2:4" x14ac:dyDescent="0.25">
      <c r="B1153" s="106">
        <f>IF('Cello Net IO &amp; CMO MV % of NAV '!A1066=0, "NA", 'Cello Net IO &amp; CMO MV % of NAV '!A1066)</f>
        <v>42263</v>
      </c>
      <c r="C1153" s="102">
        <f>VLOOKUP(B1153, 'IOS OAS &amp; Universe Refi'!$L:$N, 3, 0)</f>
        <v>76.993401000000006</v>
      </c>
      <c r="D1153" s="111">
        <f>VLOOKUP(B1153, 'Sonata Net IO &amp; CMO MV % of NAV'!$A:$B, 2, 0)</f>
        <v>27.404087000000001</v>
      </c>
    </row>
    <row r="1154" spans="2:4" x14ac:dyDescent="0.25">
      <c r="B1154" s="106">
        <f>IF('Cello Net IO &amp; CMO MV % of NAV '!A1067=0, "NA", 'Cello Net IO &amp; CMO MV % of NAV '!A1067)</f>
        <v>42264</v>
      </c>
      <c r="C1154" s="102">
        <f>VLOOKUP(B1154, 'IOS OAS &amp; Universe Refi'!$L:$N, 3, 0)</f>
        <v>88.775702999999993</v>
      </c>
      <c r="D1154" s="111">
        <f>VLOOKUP(B1154, 'Sonata Net IO &amp; CMO MV % of NAV'!$A:$B, 2, 0)</f>
        <v>27.313829999999999</v>
      </c>
    </row>
    <row r="1155" spans="2:4" x14ac:dyDescent="0.25">
      <c r="B1155" s="106">
        <f>IF('Cello Net IO &amp; CMO MV % of NAV '!A1068=0, "NA", 'Cello Net IO &amp; CMO MV % of NAV '!A1068)</f>
        <v>42265</v>
      </c>
      <c r="C1155" s="102">
        <f>VLOOKUP(B1155, 'IOS OAS &amp; Universe Refi'!$L:$N, 3, 0)</f>
        <v>90.847801000000004</v>
      </c>
      <c r="D1155" s="111">
        <f>VLOOKUP(B1155, 'Sonata Net IO &amp; CMO MV % of NAV'!$A:$B, 2, 0)</f>
        <v>27.219733000000002</v>
      </c>
    </row>
    <row r="1156" spans="2:4" x14ac:dyDescent="0.25">
      <c r="B1156" s="106">
        <f>IF('Cello Net IO &amp; CMO MV % of NAV '!A1069=0, "NA", 'Cello Net IO &amp; CMO MV % of NAV '!A1069)</f>
        <v>42268</v>
      </c>
      <c r="C1156" s="102">
        <f>VLOOKUP(B1156, 'IOS OAS &amp; Universe Refi'!$L:$N, 3, 0)</f>
        <v>92.118103000000005</v>
      </c>
      <c r="D1156" s="111">
        <f>VLOOKUP(B1156, 'Sonata Net IO &amp; CMO MV % of NAV'!$A:$B, 2, 0)</f>
        <v>27.517742999999999</v>
      </c>
    </row>
    <row r="1157" spans="2:4" x14ac:dyDescent="0.25">
      <c r="B1157" s="106">
        <f>IF('Cello Net IO &amp; CMO MV % of NAV '!A1070=0, "NA", 'Cello Net IO &amp; CMO MV % of NAV '!A1070)</f>
        <v>42269</v>
      </c>
      <c r="C1157" s="102">
        <f>VLOOKUP(B1157, 'IOS OAS &amp; Universe Refi'!$L:$N, 3, 0)</f>
        <v>91.347603000000007</v>
      </c>
      <c r="D1157" s="111">
        <f>VLOOKUP(B1157, 'Sonata Net IO &amp; CMO MV % of NAV'!$A:$B, 2, 0)</f>
        <v>27.692498000000001</v>
      </c>
    </row>
    <row r="1158" spans="2:4" x14ac:dyDescent="0.25">
      <c r="B1158" s="106">
        <f>IF('Cello Net IO &amp; CMO MV % of NAV '!A1071=0, "NA", 'Cello Net IO &amp; CMO MV % of NAV '!A1071)</f>
        <v>42270</v>
      </c>
      <c r="C1158" s="102">
        <f>VLOOKUP(B1158, 'IOS OAS &amp; Universe Refi'!$L:$N, 3, 0)</f>
        <v>93.388901000000004</v>
      </c>
      <c r="D1158" s="111">
        <f>VLOOKUP(B1158, 'Sonata Net IO &amp; CMO MV % of NAV'!$A:$B, 2, 0)</f>
        <v>28.481045000000002</v>
      </c>
    </row>
    <row r="1159" spans="2:4" x14ac:dyDescent="0.25">
      <c r="B1159" s="106">
        <f>IF('Cello Net IO &amp; CMO MV % of NAV '!A1072=0, "NA", 'Cello Net IO &amp; CMO MV % of NAV '!A1072)</f>
        <v>42271</v>
      </c>
      <c r="C1159" s="102">
        <f>VLOOKUP(B1159, 'IOS OAS &amp; Universe Refi'!$L:$N, 3, 0)</f>
        <v>94.691901999999999</v>
      </c>
      <c r="D1159" s="111">
        <f>VLOOKUP(B1159, 'Sonata Net IO &amp; CMO MV % of NAV'!$A:$B, 2, 0)</f>
        <v>28.730689999999999</v>
      </c>
    </row>
    <row r="1160" spans="2:4" x14ac:dyDescent="0.25">
      <c r="B1160" s="106">
        <f>IF('Cello Net IO &amp; CMO MV % of NAV '!A1073=0, "NA", 'Cello Net IO &amp; CMO MV % of NAV '!A1073)</f>
        <v>42272</v>
      </c>
      <c r="C1160" s="102">
        <f>VLOOKUP(B1160, 'IOS OAS &amp; Universe Refi'!$L:$N, 3, 0)</f>
        <v>92.216003000000001</v>
      </c>
      <c r="D1160" s="111">
        <f>VLOOKUP(B1160, 'Sonata Net IO &amp; CMO MV % of NAV'!$A:$B, 2, 0)</f>
        <v>28.722299</v>
      </c>
    </row>
    <row r="1161" spans="2:4" x14ac:dyDescent="0.25">
      <c r="B1161" s="106">
        <f>IF('Cello Net IO &amp; CMO MV % of NAV '!A1074=0, "NA", 'Cello Net IO &amp; CMO MV % of NAV '!A1074)</f>
        <v>42275</v>
      </c>
      <c r="C1161" s="102">
        <f>VLOOKUP(B1161, 'IOS OAS &amp; Universe Refi'!$L:$N, 3, 0)</f>
        <v>95.076401000000004</v>
      </c>
      <c r="D1161" s="111">
        <f>VLOOKUP(B1161, 'Sonata Net IO &amp; CMO MV % of NAV'!$A:$B, 2, 0)</f>
        <v>28.948650000000001</v>
      </c>
    </row>
    <row r="1162" spans="2:4" x14ac:dyDescent="0.25">
      <c r="B1162" s="106">
        <f>IF('Cello Net IO &amp; CMO MV % of NAV '!A1075=0, "NA", 'Cello Net IO &amp; CMO MV % of NAV '!A1075)</f>
        <v>42276</v>
      </c>
      <c r="C1162" s="102">
        <f>VLOOKUP(B1162, 'IOS OAS &amp; Universe Refi'!$L:$N, 3, 0)</f>
        <v>93.705498000000006</v>
      </c>
      <c r="D1162" s="111">
        <f>VLOOKUP(B1162, 'Sonata Net IO &amp; CMO MV % of NAV'!$A:$B, 2, 0)</f>
        <v>28.912113000000002</v>
      </c>
    </row>
    <row r="1163" spans="2:4" x14ac:dyDescent="0.25">
      <c r="B1163" s="106">
        <f>IF('Cello Net IO &amp; CMO MV % of NAV '!A1076=0, "NA", 'Cello Net IO &amp; CMO MV % of NAV '!A1076)</f>
        <v>42277</v>
      </c>
      <c r="C1163" s="102">
        <f>VLOOKUP(B1163, 'IOS OAS &amp; Universe Refi'!$L:$N, 3, 0)</f>
        <v>99.454498000000001</v>
      </c>
      <c r="D1163" s="111">
        <f>VLOOKUP(B1163, 'Sonata Net IO &amp; CMO MV % of NAV'!$A:$B, 2, 0)</f>
        <v>28.010472</v>
      </c>
    </row>
    <row r="1164" spans="2:4" x14ac:dyDescent="0.25">
      <c r="B1164" s="106">
        <f>IF('Cello Net IO &amp; CMO MV % of NAV '!A1077=0, "NA", 'Cello Net IO &amp; CMO MV % of NAV '!A1077)</f>
        <v>42278</v>
      </c>
      <c r="C1164" s="102">
        <f>VLOOKUP(B1164, 'IOS OAS &amp; Universe Refi'!$L:$N, 3, 0)</f>
        <v>109.387199</v>
      </c>
      <c r="D1164" s="111">
        <f>VLOOKUP(B1164, 'Sonata Net IO &amp; CMO MV % of NAV'!$A:$B, 2, 0)</f>
        <v>22.754915</v>
      </c>
    </row>
    <row r="1165" spans="2:4" x14ac:dyDescent="0.25">
      <c r="B1165" s="106">
        <f>IF('Cello Net IO &amp; CMO MV % of NAV '!A1078=0, "NA", 'Cello Net IO &amp; CMO MV % of NAV '!A1078)</f>
        <v>42279</v>
      </c>
      <c r="C1165" s="102">
        <f>VLOOKUP(B1165, 'IOS OAS &amp; Universe Refi'!$L:$N, 3, 0)</f>
        <v>128.826706</v>
      </c>
      <c r="D1165" s="111">
        <f>VLOOKUP(B1165, 'Sonata Net IO &amp; CMO MV % of NAV'!$A:$B, 2, 0)</f>
        <v>22.873000999999999</v>
      </c>
    </row>
    <row r="1166" spans="2:4" x14ac:dyDescent="0.25">
      <c r="B1166" s="106">
        <f>IF('Cello Net IO &amp; CMO MV % of NAV '!A1079=0, "NA", 'Cello Net IO &amp; CMO MV % of NAV '!A1079)</f>
        <v>42282</v>
      </c>
      <c r="C1166" s="102">
        <f>VLOOKUP(B1166, 'IOS OAS &amp; Universe Refi'!$L:$N, 3, 0)</f>
        <v>129.79480000000001</v>
      </c>
      <c r="D1166" s="111">
        <f>VLOOKUP(B1166, 'Sonata Net IO &amp; CMO MV % of NAV'!$A:$B, 2, 0)</f>
        <v>22.411344</v>
      </c>
    </row>
    <row r="1167" spans="2:4" x14ac:dyDescent="0.25">
      <c r="B1167" s="106">
        <f>IF('Cello Net IO &amp; CMO MV % of NAV '!A1080=0, "NA", 'Cello Net IO &amp; CMO MV % of NAV '!A1080)</f>
        <v>42283</v>
      </c>
      <c r="C1167" s="102">
        <f>VLOOKUP(B1167, 'IOS OAS &amp; Universe Refi'!$L:$N, 3, 0)</f>
        <v>128.95159899999999</v>
      </c>
      <c r="D1167" s="111">
        <f>VLOOKUP(B1167, 'Sonata Net IO &amp; CMO MV % of NAV'!$A:$B, 2, 0)</f>
        <v>15.752386</v>
      </c>
    </row>
    <row r="1168" spans="2:4" x14ac:dyDescent="0.25">
      <c r="B1168" s="106">
        <f>IF('Cello Net IO &amp; CMO MV % of NAV '!A1081=0, "NA", 'Cello Net IO &amp; CMO MV % of NAV '!A1081)</f>
        <v>42284</v>
      </c>
      <c r="C1168" s="102">
        <f>VLOOKUP(B1168, 'IOS OAS &amp; Universe Refi'!$L:$N, 3, 0)</f>
        <v>127.693901</v>
      </c>
      <c r="D1168" s="111">
        <f>VLOOKUP(B1168, 'Sonata Net IO &amp; CMO MV % of NAV'!$A:$B, 2, 0)</f>
        <v>16.082004000000001</v>
      </c>
    </row>
    <row r="1169" spans="2:4" x14ac:dyDescent="0.25">
      <c r="B1169" s="106">
        <f>IF('Cello Net IO &amp; CMO MV % of NAV '!A1082=0, "NA", 'Cello Net IO &amp; CMO MV % of NAV '!A1082)</f>
        <v>42285</v>
      </c>
      <c r="C1169" s="102">
        <f>VLOOKUP(B1169, 'IOS OAS &amp; Universe Refi'!$L:$N, 3, 0)</f>
        <v>131.168701</v>
      </c>
      <c r="D1169" s="111">
        <f>VLOOKUP(B1169, 'Sonata Net IO &amp; CMO MV % of NAV'!$A:$B, 2, 0)</f>
        <v>16.051504000000001</v>
      </c>
    </row>
    <row r="1170" spans="2:4" x14ac:dyDescent="0.25">
      <c r="B1170" s="106">
        <f>IF('Cello Net IO &amp; CMO MV % of NAV '!A1083=0, "NA", 'Cello Net IO &amp; CMO MV % of NAV '!A1083)</f>
        <v>42286</v>
      </c>
      <c r="C1170" s="102">
        <f>VLOOKUP(B1170, 'IOS OAS &amp; Universe Refi'!$L:$N, 3, 0)</f>
        <v>128.14529400000001</v>
      </c>
      <c r="D1170" s="111">
        <f>VLOOKUP(B1170, 'Sonata Net IO &amp; CMO MV % of NAV'!$A:$B, 2, 0)</f>
        <v>15.842513</v>
      </c>
    </row>
    <row r="1171" spans="2:4" x14ac:dyDescent="0.25">
      <c r="B1171" s="106">
        <f>IF('Cello Net IO &amp; CMO MV % of NAV '!A1084=0, "NA", 'Cello Net IO &amp; CMO MV % of NAV '!A1084)</f>
        <v>42290</v>
      </c>
      <c r="C1171" s="102">
        <f>VLOOKUP(B1171, 'IOS OAS &amp; Universe Refi'!$L:$N, 3, 0)</f>
        <v>136.1987</v>
      </c>
      <c r="D1171" s="111">
        <f>VLOOKUP(B1171, 'Sonata Net IO &amp; CMO MV % of NAV'!$A:$B, 2, 0)</f>
        <v>21.05939</v>
      </c>
    </row>
    <row r="1172" spans="2:4" x14ac:dyDescent="0.25">
      <c r="B1172" s="106">
        <f>IF('Cello Net IO &amp; CMO MV % of NAV '!A1085=0, "NA", 'Cello Net IO &amp; CMO MV % of NAV '!A1085)</f>
        <v>42291</v>
      </c>
      <c r="C1172" s="102">
        <f>VLOOKUP(B1172, 'IOS OAS &amp; Universe Refi'!$L:$N, 3, 0)</f>
        <v>136.86979700000001</v>
      </c>
      <c r="D1172" s="111">
        <f>VLOOKUP(B1172, 'Sonata Net IO &amp; CMO MV % of NAV'!$A:$B, 2, 0)</f>
        <v>21.475645</v>
      </c>
    </row>
    <row r="1173" spans="2:4" x14ac:dyDescent="0.25">
      <c r="B1173" s="106">
        <f>IF('Cello Net IO &amp; CMO MV % of NAV '!A1086=0, "NA", 'Cello Net IO &amp; CMO MV % of NAV '!A1086)</f>
        <v>42292</v>
      </c>
      <c r="C1173" s="102">
        <f>VLOOKUP(B1173, 'IOS OAS &amp; Universe Refi'!$L:$N, 3, 0)</f>
        <v>136.18150299999999</v>
      </c>
      <c r="D1173" s="111">
        <f>VLOOKUP(B1173, 'Sonata Net IO &amp; CMO MV % of NAV'!$A:$B, 2, 0)</f>
        <v>21.225355</v>
      </c>
    </row>
    <row r="1174" spans="2:4" x14ac:dyDescent="0.25">
      <c r="B1174" s="106">
        <f>IF('Cello Net IO &amp; CMO MV % of NAV '!A1087=0, "NA", 'Cello Net IO &amp; CMO MV % of NAV '!A1087)</f>
        <v>42293</v>
      </c>
      <c r="C1174" s="102">
        <f>VLOOKUP(B1174, 'IOS OAS &amp; Universe Refi'!$L:$N, 3, 0)</f>
        <v>133.98539700000001</v>
      </c>
      <c r="D1174" s="111">
        <f>VLOOKUP(B1174, 'Sonata Net IO &amp; CMO MV % of NAV'!$A:$B, 2, 0)</f>
        <v>21.267264999999998</v>
      </c>
    </row>
    <row r="1175" spans="2:4" x14ac:dyDescent="0.25">
      <c r="B1175" s="106">
        <f>IF('Cello Net IO &amp; CMO MV % of NAV '!A1088=0, "NA", 'Cello Net IO &amp; CMO MV % of NAV '!A1088)</f>
        <v>42296</v>
      </c>
      <c r="C1175" s="102">
        <f>VLOOKUP(B1175, 'IOS OAS &amp; Universe Refi'!$L:$N, 3, 0)</f>
        <v>139.81500199999999</v>
      </c>
      <c r="D1175" s="111">
        <f>VLOOKUP(B1175, 'Sonata Net IO &amp; CMO MV % of NAV'!$A:$B, 2, 0)</f>
        <v>21.161009</v>
      </c>
    </row>
    <row r="1176" spans="2:4" x14ac:dyDescent="0.25">
      <c r="B1176" s="106">
        <f>IF('Cello Net IO &amp; CMO MV % of NAV '!A1089=0, "NA", 'Cello Net IO &amp; CMO MV % of NAV '!A1089)</f>
        <v>42297</v>
      </c>
      <c r="C1176" s="102">
        <f>VLOOKUP(B1176, 'IOS OAS &amp; Universe Refi'!$L:$N, 3, 0)</f>
        <v>137.84599299999999</v>
      </c>
      <c r="D1176" s="111">
        <f>VLOOKUP(B1176, 'Sonata Net IO &amp; CMO MV % of NAV'!$A:$B, 2, 0)</f>
        <v>20.964811999999998</v>
      </c>
    </row>
    <row r="1177" spans="2:4" x14ac:dyDescent="0.25">
      <c r="B1177" s="106">
        <f>IF('Cello Net IO &amp; CMO MV % of NAV '!A1090=0, "NA", 'Cello Net IO &amp; CMO MV % of NAV '!A1090)</f>
        <v>42298</v>
      </c>
      <c r="C1177" s="102">
        <f>VLOOKUP(B1177, 'IOS OAS &amp; Universe Refi'!$L:$N, 3, 0)</f>
        <v>139.73890700000001</v>
      </c>
      <c r="D1177" s="111">
        <f>VLOOKUP(B1177, 'Sonata Net IO &amp; CMO MV % of NAV'!$A:$B, 2, 0)</f>
        <v>21.15401</v>
      </c>
    </row>
    <row r="1178" spans="2:4" x14ac:dyDescent="0.25">
      <c r="B1178" s="106">
        <f>IF('Cello Net IO &amp; CMO MV % of NAV '!A1091=0, "NA", 'Cello Net IO &amp; CMO MV % of NAV '!A1091)</f>
        <v>42299</v>
      </c>
      <c r="C1178" s="102">
        <f>VLOOKUP(B1178, 'IOS OAS &amp; Universe Refi'!$L:$N, 3, 0)</f>
        <v>139.04269400000001</v>
      </c>
      <c r="D1178" s="111">
        <f>VLOOKUP(B1178, 'Sonata Net IO &amp; CMO MV % of NAV'!$A:$B, 2, 0)</f>
        <v>20.948146000000001</v>
      </c>
    </row>
    <row r="1179" spans="2:4" x14ac:dyDescent="0.25">
      <c r="B1179" s="106">
        <f>IF('Cello Net IO &amp; CMO MV % of NAV '!A1092=0, "NA", 'Cello Net IO &amp; CMO MV % of NAV '!A1092)</f>
        <v>42300</v>
      </c>
      <c r="C1179" s="102">
        <f>VLOOKUP(B1179, 'IOS OAS &amp; Universe Refi'!$L:$N, 3, 0)</f>
        <v>128.54040499999999</v>
      </c>
      <c r="D1179" s="111">
        <f>VLOOKUP(B1179, 'Sonata Net IO &amp; CMO MV % of NAV'!$A:$B, 2, 0)</f>
        <v>20.895499999999998</v>
      </c>
    </row>
    <row r="1180" spans="2:4" x14ac:dyDescent="0.25">
      <c r="B1180" s="106">
        <f>IF('Cello Net IO &amp; CMO MV % of NAV '!A1093=0, "NA", 'Cello Net IO &amp; CMO MV % of NAV '!A1093)</f>
        <v>42303</v>
      </c>
      <c r="C1180" s="102">
        <f>VLOOKUP(B1180, 'IOS OAS &amp; Universe Refi'!$L:$N, 3, 0)</f>
        <v>126.251999</v>
      </c>
      <c r="D1180" s="111">
        <f>VLOOKUP(B1180, 'Sonata Net IO &amp; CMO MV % of NAV'!$A:$B, 2, 0)</f>
        <v>21.125530000000001</v>
      </c>
    </row>
    <row r="1181" spans="2:4" x14ac:dyDescent="0.25">
      <c r="B1181" s="106">
        <f>IF('Cello Net IO &amp; CMO MV % of NAV '!A1094=0, "NA", 'Cello Net IO &amp; CMO MV % of NAV '!A1094)</f>
        <v>42304</v>
      </c>
      <c r="C1181" s="102">
        <f>VLOOKUP(B1181, 'IOS OAS &amp; Universe Refi'!$L:$N, 3, 0)</f>
        <v>125.121002</v>
      </c>
      <c r="D1181" s="111">
        <f>VLOOKUP(B1181, 'Sonata Net IO &amp; CMO MV % of NAV'!$A:$B, 2, 0)</f>
        <v>21.084534999999999</v>
      </c>
    </row>
    <row r="1182" spans="2:4" x14ac:dyDescent="0.25">
      <c r="B1182" s="106">
        <f>IF('Cello Net IO &amp; CMO MV % of NAV '!A1095=0, "NA", 'Cello Net IO &amp; CMO MV % of NAV '!A1095)</f>
        <v>42305</v>
      </c>
      <c r="C1182" s="102">
        <f>VLOOKUP(B1182, 'IOS OAS &amp; Universe Refi'!$L:$N, 3, 0)</f>
        <v>114.82759900000001</v>
      </c>
      <c r="D1182" s="111">
        <f>VLOOKUP(B1182, 'Sonata Net IO &amp; CMO MV % of NAV'!$A:$B, 2, 0)</f>
        <v>20.993143</v>
      </c>
    </row>
    <row r="1183" spans="2:4" x14ac:dyDescent="0.25">
      <c r="B1183" s="106">
        <f>IF('Cello Net IO &amp; CMO MV % of NAV '!A1096=0, "NA", 'Cello Net IO &amp; CMO MV % of NAV '!A1096)</f>
        <v>42306</v>
      </c>
      <c r="C1183" s="102">
        <f>VLOOKUP(B1183, 'IOS OAS &amp; Universe Refi'!$L:$N, 3, 0)</f>
        <v>111.132103</v>
      </c>
      <c r="D1183" s="111">
        <f>VLOOKUP(B1183, 'Sonata Net IO &amp; CMO MV % of NAV'!$A:$B, 2, 0)</f>
        <v>21.019296000000001</v>
      </c>
    </row>
    <row r="1184" spans="2:4" x14ac:dyDescent="0.25">
      <c r="B1184" s="106">
        <f>IF('Cello Net IO &amp; CMO MV % of NAV '!A1097=0, "NA", 'Cello Net IO &amp; CMO MV % of NAV '!A1097)</f>
        <v>42307</v>
      </c>
      <c r="C1184" s="102">
        <f>VLOOKUP(B1184, 'IOS OAS &amp; Universe Refi'!$L:$N, 3, 0)</f>
        <v>99.487503000000004</v>
      </c>
      <c r="D1184" s="111">
        <f>VLOOKUP(B1184, 'Sonata Net IO &amp; CMO MV % of NAV'!$A:$B, 2, 0)</f>
        <v>20.953654</v>
      </c>
    </row>
    <row r="1185" spans="2:4" x14ac:dyDescent="0.25">
      <c r="B1185" s="106">
        <f>IF('Cello Net IO &amp; CMO MV % of NAV '!A1098=0, "NA", 'Cello Net IO &amp; CMO MV % of NAV '!A1098)</f>
        <v>42310</v>
      </c>
      <c r="C1185" s="102">
        <f>VLOOKUP(B1185, 'IOS OAS &amp; Universe Refi'!$L:$N, 3, 0)</f>
        <v>96.958397000000005</v>
      </c>
      <c r="D1185" s="111">
        <f>VLOOKUP(B1185, 'Sonata Net IO &amp; CMO MV % of NAV'!$A:$B, 2, 0)</f>
        <v>20.771678999999999</v>
      </c>
    </row>
    <row r="1186" spans="2:4" x14ac:dyDescent="0.25">
      <c r="B1186" s="106">
        <f>IF('Cello Net IO &amp; CMO MV % of NAV '!A1099=0, "NA", 'Cello Net IO &amp; CMO MV % of NAV '!A1099)</f>
        <v>42311</v>
      </c>
      <c r="C1186" s="102">
        <f>VLOOKUP(B1186, 'IOS OAS &amp; Universe Refi'!$L:$N, 3, 0)</f>
        <v>92.429496999999998</v>
      </c>
      <c r="D1186" s="111">
        <f>VLOOKUP(B1186, 'Sonata Net IO &amp; CMO MV % of NAV'!$A:$B, 2, 0)</f>
        <v>20.936108999999998</v>
      </c>
    </row>
    <row r="1187" spans="2:4" x14ac:dyDescent="0.25">
      <c r="B1187" s="106">
        <f>IF('Cello Net IO &amp; CMO MV % of NAV '!A1100=0, "NA", 'Cello Net IO &amp; CMO MV % of NAV '!A1100)</f>
        <v>42312</v>
      </c>
      <c r="C1187" s="102">
        <f>VLOOKUP(B1187, 'IOS OAS &amp; Universe Refi'!$L:$N, 3, 0)</f>
        <v>84.497703999999999</v>
      </c>
      <c r="D1187" s="111">
        <f>VLOOKUP(B1187, 'Sonata Net IO &amp; CMO MV % of NAV'!$A:$B, 2, 0)</f>
        <v>21.837313999999999</v>
      </c>
    </row>
    <row r="1188" spans="2:4" x14ac:dyDescent="0.25">
      <c r="B1188" s="106">
        <f>IF('Cello Net IO &amp; CMO MV % of NAV '!A1101=0, "NA", 'Cello Net IO &amp; CMO MV % of NAV '!A1101)</f>
        <v>42313</v>
      </c>
      <c r="C1188" s="102">
        <f>VLOOKUP(B1188, 'IOS OAS &amp; Universe Refi'!$L:$N, 3, 0)</f>
        <v>89.150902000000002</v>
      </c>
      <c r="D1188" s="111">
        <f>VLOOKUP(B1188, 'Sonata Net IO &amp; CMO MV % of NAV'!$A:$B, 2, 0)</f>
        <v>21.821885999999999</v>
      </c>
    </row>
    <row r="1189" spans="2:4" x14ac:dyDescent="0.25">
      <c r="B1189" s="106">
        <f>IF('Cello Net IO &amp; CMO MV % of NAV '!A1102=0, "NA", 'Cello Net IO &amp; CMO MV % of NAV '!A1102)</f>
        <v>42314</v>
      </c>
      <c r="C1189" s="102">
        <f>VLOOKUP(B1189, 'IOS OAS &amp; Universe Refi'!$L:$N, 3, 0)</f>
        <v>77.278701999999996</v>
      </c>
      <c r="D1189" s="111">
        <f>VLOOKUP(B1189, 'Sonata Net IO &amp; CMO MV % of NAV'!$A:$B, 2, 0)</f>
        <v>21.548642999999998</v>
      </c>
    </row>
    <row r="1190" spans="2:4" x14ac:dyDescent="0.25">
      <c r="B1190" s="106">
        <f>IF('Cello Net IO &amp; CMO MV % of NAV '!A1103=0, "NA", 'Cello Net IO &amp; CMO MV % of NAV '!A1103)</f>
        <v>42317</v>
      </c>
      <c r="C1190" s="102">
        <f>VLOOKUP(B1190, 'IOS OAS &amp; Universe Refi'!$L:$N, 3, 0)</f>
        <v>79.424499999999995</v>
      </c>
      <c r="D1190" s="111">
        <f>VLOOKUP(B1190, 'Sonata Net IO &amp; CMO MV % of NAV'!$A:$B, 2, 0)</f>
        <v>21.843990000000002</v>
      </c>
    </row>
    <row r="1191" spans="2:4" x14ac:dyDescent="0.25">
      <c r="B1191" s="106">
        <f>IF('Cello Net IO &amp; CMO MV % of NAV '!A1104=0, "NA", 'Cello Net IO &amp; CMO MV % of NAV '!A1104)</f>
        <v>42318</v>
      </c>
      <c r="C1191" s="102">
        <f>VLOOKUP(B1191, 'IOS OAS &amp; Universe Refi'!$L:$N, 3, 0)</f>
        <v>99.684997999999993</v>
      </c>
      <c r="D1191" s="111">
        <f>VLOOKUP(B1191, 'Sonata Net IO &amp; CMO MV % of NAV'!$A:$B, 2, 0)</f>
        <v>21.737013000000001</v>
      </c>
    </row>
    <row r="1192" spans="2:4" x14ac:dyDescent="0.25">
      <c r="B1192" s="106">
        <f>IF('Cello Net IO &amp; CMO MV % of NAV '!A1105=0, "NA", 'Cello Net IO &amp; CMO MV % of NAV '!A1105)</f>
        <v>42320</v>
      </c>
      <c r="C1192" s="102">
        <f>VLOOKUP(B1192, 'IOS OAS &amp; Universe Refi'!$L:$N, 3, 0)</f>
        <v>91.113097999999994</v>
      </c>
      <c r="D1192" s="111">
        <f>VLOOKUP(B1192, 'Sonata Net IO &amp; CMO MV % of NAV'!$A:$B, 2, 0)</f>
        <v>21.589835000000001</v>
      </c>
    </row>
    <row r="1193" spans="2:4" x14ac:dyDescent="0.25">
      <c r="B1193" s="106">
        <f>IF('Cello Net IO &amp; CMO MV % of NAV '!A1106=0, "NA", 'Cello Net IO &amp; CMO MV % of NAV '!A1106)</f>
        <v>42321</v>
      </c>
      <c r="C1193" s="102">
        <f>VLOOKUP(B1193, 'IOS OAS &amp; Universe Refi'!$L:$N, 3, 0)</f>
        <v>87.482902999999993</v>
      </c>
      <c r="D1193" s="111">
        <f>VLOOKUP(B1193, 'Sonata Net IO &amp; CMO MV % of NAV'!$A:$B, 2, 0)</f>
        <v>21.718250999999999</v>
      </c>
    </row>
    <row r="1194" spans="2:4" x14ac:dyDescent="0.25">
      <c r="B1194" s="106">
        <f>IF('Cello Net IO &amp; CMO MV % of NAV '!A1107=0, "NA", 'Cello Net IO &amp; CMO MV % of NAV '!A1107)</f>
        <v>42324</v>
      </c>
      <c r="C1194" s="102">
        <f>VLOOKUP(B1194, 'IOS OAS &amp; Universe Refi'!$L:$N, 3, 0)</f>
        <v>90.169098000000005</v>
      </c>
      <c r="D1194" s="111">
        <f>VLOOKUP(B1194, 'Sonata Net IO &amp; CMO MV % of NAV'!$A:$B, 2, 0)</f>
        <v>21.611187000000001</v>
      </c>
    </row>
    <row r="1195" spans="2:4" x14ac:dyDescent="0.25">
      <c r="B1195" s="106">
        <f>IF('Cello Net IO &amp; CMO MV % of NAV '!A1108=0, "NA", 'Cello Net IO &amp; CMO MV % of NAV '!A1108)</f>
        <v>42325</v>
      </c>
      <c r="C1195" s="102">
        <f>VLOOKUP(B1195, 'IOS OAS &amp; Universe Refi'!$L:$N, 3, 0)</f>
        <v>88.009804000000003</v>
      </c>
      <c r="D1195" s="111">
        <f>VLOOKUP(B1195, 'Sonata Net IO &amp; CMO MV % of NAV'!$A:$B, 2, 0)</f>
        <v>21.722995000000001</v>
      </c>
    </row>
    <row r="1196" spans="2:4" x14ac:dyDescent="0.25">
      <c r="B1196" s="106">
        <f>IF('Cello Net IO &amp; CMO MV % of NAV '!A1109=0, "NA", 'Cello Net IO &amp; CMO MV % of NAV '!A1109)</f>
        <v>42326</v>
      </c>
      <c r="C1196" s="102">
        <f>VLOOKUP(B1196, 'IOS OAS &amp; Universe Refi'!$L:$N, 3, 0)</f>
        <v>80.545303000000004</v>
      </c>
      <c r="D1196" s="111">
        <f>VLOOKUP(B1196, 'Sonata Net IO &amp; CMO MV % of NAV'!$A:$B, 2, 0)</f>
        <v>21.707547000000002</v>
      </c>
    </row>
    <row r="1197" spans="2:4" x14ac:dyDescent="0.25">
      <c r="B1197" s="106">
        <f>IF('Cello Net IO &amp; CMO MV % of NAV '!A1110=0, "NA", 'Cello Net IO &amp; CMO MV % of NAV '!A1110)</f>
        <v>42327</v>
      </c>
      <c r="C1197" s="102">
        <f>VLOOKUP(B1197, 'IOS OAS &amp; Universe Refi'!$L:$N, 3, 0)</f>
        <v>80.391502000000003</v>
      </c>
      <c r="D1197" s="111">
        <f>VLOOKUP(B1197, 'Sonata Net IO &amp; CMO MV % of NAV'!$A:$B, 2, 0)</f>
        <v>21.83154</v>
      </c>
    </row>
    <row r="1198" spans="2:4" x14ac:dyDescent="0.25">
      <c r="B1198" s="106">
        <f>IF('Cello Net IO &amp; CMO MV % of NAV '!A1111=0, "NA", 'Cello Net IO &amp; CMO MV % of NAV '!A1111)</f>
        <v>42328</v>
      </c>
      <c r="C1198" s="102">
        <f>VLOOKUP(B1198, 'IOS OAS &amp; Universe Refi'!$L:$N, 3, 0)</f>
        <v>69.588500999999994</v>
      </c>
      <c r="D1198" s="111">
        <f>VLOOKUP(B1198, 'Sonata Net IO &amp; CMO MV % of NAV'!$A:$B, 2, 0)</f>
        <v>21.821823999999999</v>
      </c>
    </row>
    <row r="1199" spans="2:4" x14ac:dyDescent="0.25">
      <c r="B1199" s="106">
        <f>IF('Cello Net IO &amp; CMO MV % of NAV '!A1112=0, "NA", 'Cello Net IO &amp; CMO MV % of NAV '!A1112)</f>
        <v>42331</v>
      </c>
      <c r="C1199" s="102">
        <f>VLOOKUP(B1199, 'IOS OAS &amp; Universe Refi'!$L:$N, 3, 0)</f>
        <v>62.042000000000002</v>
      </c>
      <c r="D1199" s="111">
        <f>VLOOKUP(B1199, 'Sonata Net IO &amp; CMO MV % of NAV'!$A:$B, 2, 0)</f>
        <v>21.685972</v>
      </c>
    </row>
    <row r="1200" spans="2:4" x14ac:dyDescent="0.25">
      <c r="B1200" s="106">
        <f>IF('Cello Net IO &amp; CMO MV % of NAV '!A1113=0, "NA", 'Cello Net IO &amp; CMO MV % of NAV '!A1113)</f>
        <v>42332</v>
      </c>
      <c r="C1200" s="102">
        <f>VLOOKUP(B1200, 'IOS OAS &amp; Universe Refi'!$L:$N, 3, 0)</f>
        <v>67.215401</v>
      </c>
      <c r="D1200" s="111">
        <f>VLOOKUP(B1200, 'Sonata Net IO &amp; CMO MV % of NAV'!$A:$B, 2, 0)</f>
        <v>21.399190999999998</v>
      </c>
    </row>
    <row r="1201" spans="2:4" x14ac:dyDescent="0.25">
      <c r="B1201" s="106">
        <f>IF('Cello Net IO &amp; CMO MV % of NAV '!A1114=0, "NA", 'Cello Net IO &amp; CMO MV % of NAV '!A1114)</f>
        <v>42333</v>
      </c>
      <c r="C1201" s="102">
        <f>VLOOKUP(B1201, 'IOS OAS &amp; Universe Refi'!$L:$N, 3, 0)</f>
        <v>61.817298999999998</v>
      </c>
      <c r="D1201" s="111">
        <f>VLOOKUP(B1201, 'Sonata Net IO &amp; CMO MV % of NAV'!$A:$B, 2, 0)</f>
        <v>21.385715000000001</v>
      </c>
    </row>
    <row r="1202" spans="2:4" x14ac:dyDescent="0.25">
      <c r="B1202" s="106">
        <f>IF('Cello Net IO &amp; CMO MV % of NAV '!A1115=0, "NA", 'Cello Net IO &amp; CMO MV % of NAV '!A1115)</f>
        <v>42335</v>
      </c>
      <c r="C1202" s="102">
        <f>VLOOKUP(B1202, 'IOS OAS &amp; Universe Refi'!$L:$N, 3, 0)</f>
        <v>58.950600000000001</v>
      </c>
      <c r="D1202" s="111">
        <f>VLOOKUP(B1202, 'Sonata Net IO &amp; CMO MV % of NAV'!$A:$B, 2, 0)</f>
        <v>21.327632000000001</v>
      </c>
    </row>
    <row r="1203" spans="2:4" x14ac:dyDescent="0.25">
      <c r="B1203" s="106">
        <f>IF('Cello Net IO &amp; CMO MV % of NAV '!A1116=0, "NA", 'Cello Net IO &amp; CMO MV % of NAV '!A1116)</f>
        <v>42338</v>
      </c>
      <c r="C1203" s="102">
        <f>VLOOKUP(B1203, 'IOS OAS &amp; Universe Refi'!$L:$N, 3, 0)</f>
        <v>54.895099999999999</v>
      </c>
      <c r="D1203" s="111">
        <f>VLOOKUP(B1203, 'Sonata Net IO &amp; CMO MV % of NAV'!$A:$B, 2, 0)</f>
        <v>21.387698</v>
      </c>
    </row>
    <row r="1204" spans="2:4" x14ac:dyDescent="0.25">
      <c r="B1204" s="106">
        <f>IF('Cello Net IO &amp; CMO MV % of NAV '!A1117=0, "NA", 'Cello Net IO &amp; CMO MV % of NAV '!A1117)</f>
        <v>42339</v>
      </c>
      <c r="C1204" s="102">
        <f>VLOOKUP(B1204, 'IOS OAS &amp; Universe Refi'!$L:$N, 3, 0)</f>
        <v>55.493000000000002</v>
      </c>
      <c r="D1204" s="111">
        <f>VLOOKUP(B1204, 'Sonata Net IO &amp; CMO MV % of NAV'!$A:$B, 2, 0)</f>
        <v>21.313379999999999</v>
      </c>
    </row>
    <row r="1205" spans="2:4" x14ac:dyDescent="0.25">
      <c r="B1205" s="106">
        <f>IF('Cello Net IO &amp; CMO MV % of NAV '!A1118=0, "NA", 'Cello Net IO &amp; CMO MV % of NAV '!A1118)</f>
        <v>42340</v>
      </c>
      <c r="C1205" s="102">
        <f>VLOOKUP(B1205, 'IOS OAS &amp; Universe Refi'!$L:$N, 3, 0)</f>
        <v>47.985298</v>
      </c>
      <c r="D1205" s="111">
        <f>VLOOKUP(B1205, 'Sonata Net IO &amp; CMO MV % of NAV'!$A:$B, 2, 0)</f>
        <v>21.137854000000001</v>
      </c>
    </row>
    <row r="1206" spans="2:4" x14ac:dyDescent="0.25">
      <c r="B1206" s="106">
        <f>IF('Cello Net IO &amp; CMO MV % of NAV '!A1119=0, "NA", 'Cello Net IO &amp; CMO MV % of NAV '!A1119)</f>
        <v>42341</v>
      </c>
      <c r="C1206" s="102">
        <f>VLOOKUP(B1206, 'IOS OAS &amp; Universe Refi'!$L:$N, 3, 0)</f>
        <v>43.203097999999997</v>
      </c>
      <c r="D1206" s="111">
        <f>VLOOKUP(B1206, 'Sonata Net IO &amp; CMO MV % of NAV'!$A:$B, 2, 0)</f>
        <v>20.751221000000001</v>
      </c>
    </row>
    <row r="1207" spans="2:4" x14ac:dyDescent="0.25">
      <c r="B1207" s="106">
        <f>IF('Cello Net IO &amp; CMO MV % of NAV '!A1120=0, "NA", 'Cello Net IO &amp; CMO MV % of NAV '!A1120)</f>
        <v>42342</v>
      </c>
      <c r="C1207" s="102">
        <f>VLOOKUP(B1207, 'IOS OAS &amp; Universe Refi'!$L:$N, 3, 0)</f>
        <v>40.6096</v>
      </c>
      <c r="D1207" s="111">
        <f>VLOOKUP(B1207, 'Sonata Net IO &amp; CMO MV % of NAV'!$A:$B, 2, 0)</f>
        <v>20.817319999999999</v>
      </c>
    </row>
    <row r="1208" spans="2:4" x14ac:dyDescent="0.25">
      <c r="B1208" s="106">
        <f>IF('Cello Net IO &amp; CMO MV % of NAV '!A1121=0, "NA", 'Cello Net IO &amp; CMO MV % of NAV '!A1121)</f>
        <v>42345</v>
      </c>
      <c r="C1208" s="102">
        <f>VLOOKUP(B1208, 'IOS OAS &amp; Universe Refi'!$L:$N, 3, 0)</f>
        <v>33.585799999999999</v>
      </c>
      <c r="D1208" s="111">
        <f>VLOOKUP(B1208, 'Sonata Net IO &amp; CMO MV % of NAV'!$A:$B, 2, 0)</f>
        <v>20.906224000000002</v>
      </c>
    </row>
    <row r="1209" spans="2:4" x14ac:dyDescent="0.25">
      <c r="B1209" s="106">
        <f>IF('Cello Net IO &amp; CMO MV % of NAV '!A1122=0, "NA", 'Cello Net IO &amp; CMO MV % of NAV '!A1122)</f>
        <v>42346</v>
      </c>
      <c r="C1209" s="102">
        <f>VLOOKUP(B1209, 'IOS OAS &amp; Universe Refi'!$L:$N, 3, 0)</f>
        <v>33.116599999999998</v>
      </c>
      <c r="D1209" s="111">
        <f>VLOOKUP(B1209, 'Sonata Net IO &amp; CMO MV % of NAV'!$A:$B, 2, 0)</f>
        <v>20.595579000000001</v>
      </c>
    </row>
    <row r="1210" spans="2:4" x14ac:dyDescent="0.25">
      <c r="B1210" s="106">
        <f>IF('Cello Net IO &amp; CMO MV % of NAV '!A1123=0, "NA", 'Cello Net IO &amp; CMO MV % of NAV '!A1123)</f>
        <v>42347</v>
      </c>
      <c r="C1210" s="102">
        <f>VLOOKUP(B1210, 'IOS OAS &amp; Universe Refi'!$L:$N, 3, 0)</f>
        <v>29.989799000000001</v>
      </c>
      <c r="D1210" s="111">
        <f>VLOOKUP(B1210, 'Sonata Net IO &amp; CMO MV % of NAV'!$A:$B, 2, 0)</f>
        <v>20.731776</v>
      </c>
    </row>
    <row r="1211" spans="2:4" x14ac:dyDescent="0.25">
      <c r="B1211" s="106">
        <f>IF('Cello Net IO &amp; CMO MV % of NAV '!A1124=0, "NA", 'Cello Net IO &amp; CMO MV % of NAV '!A1124)</f>
        <v>42348</v>
      </c>
      <c r="C1211" s="102">
        <f>VLOOKUP(B1211, 'IOS OAS &amp; Universe Refi'!$L:$N, 3, 0)</f>
        <v>37.681099000000003</v>
      </c>
      <c r="D1211" s="111">
        <f>VLOOKUP(B1211, 'Sonata Net IO &amp; CMO MV % of NAV'!$A:$B, 2, 0)</f>
        <v>20.509767</v>
      </c>
    </row>
    <row r="1212" spans="2:4" x14ac:dyDescent="0.25">
      <c r="B1212" s="106">
        <f>IF('Cello Net IO &amp; CMO MV % of NAV '!A1125=0, "NA", 'Cello Net IO &amp; CMO MV % of NAV '!A1125)</f>
        <v>42349</v>
      </c>
      <c r="C1212" s="102">
        <f>VLOOKUP(B1212, 'IOS OAS &amp; Universe Refi'!$L:$N, 3, 0)</f>
        <v>53.887000999999998</v>
      </c>
      <c r="D1212" s="111">
        <f>VLOOKUP(B1212, 'Sonata Net IO &amp; CMO MV % of NAV'!$A:$B, 2, 0)</f>
        <v>18.714366999999999</v>
      </c>
    </row>
    <row r="1213" spans="2:4" x14ac:dyDescent="0.25">
      <c r="B1213" s="106">
        <f>IF('Cello Net IO &amp; CMO MV % of NAV '!A1126=0, "NA", 'Cello Net IO &amp; CMO MV % of NAV '!A1126)</f>
        <v>42352</v>
      </c>
      <c r="C1213" s="102">
        <f>VLOOKUP(B1213, 'IOS OAS &amp; Universe Refi'!$L:$N, 3, 0)</f>
        <v>46.580502000000003</v>
      </c>
      <c r="D1213" s="111">
        <f>VLOOKUP(B1213, 'Sonata Net IO &amp; CMO MV % of NAV'!$A:$B, 2, 0)</f>
        <v>18.928778999999999</v>
      </c>
    </row>
    <row r="1214" spans="2:4" x14ac:dyDescent="0.25">
      <c r="B1214" s="106">
        <f>IF('Cello Net IO &amp; CMO MV % of NAV '!A1127=0, "NA", 'Cello Net IO &amp; CMO MV % of NAV '!A1127)</f>
        <v>42353</v>
      </c>
      <c r="C1214" s="102">
        <f>VLOOKUP(B1214, 'IOS OAS &amp; Universe Refi'!$L:$N, 3, 0)</f>
        <v>47.284801000000002</v>
      </c>
      <c r="D1214" s="111">
        <f>VLOOKUP(B1214, 'Sonata Net IO &amp; CMO MV % of NAV'!$A:$B, 2, 0)</f>
        <v>18.823626999999998</v>
      </c>
    </row>
    <row r="1215" spans="2:4" x14ac:dyDescent="0.25">
      <c r="B1215" s="106">
        <f>IF('Cello Net IO &amp; CMO MV % of NAV '!A1128=0, "NA", 'Cello Net IO &amp; CMO MV % of NAV '!A1128)</f>
        <v>42354</v>
      </c>
      <c r="C1215" s="102">
        <f>VLOOKUP(B1215, 'IOS OAS &amp; Universe Refi'!$L:$N, 3, 0)</f>
        <v>52.166901000000003</v>
      </c>
      <c r="D1215" s="111">
        <f>VLOOKUP(B1215, 'Sonata Net IO &amp; CMO MV % of NAV'!$A:$B, 2, 0)</f>
        <v>18.564467</v>
      </c>
    </row>
    <row r="1216" spans="2:4" x14ac:dyDescent="0.25">
      <c r="B1216" s="106">
        <f>IF('Cello Net IO &amp; CMO MV % of NAV '!A1129=0, "NA", 'Cello Net IO &amp; CMO MV % of NAV '!A1129)</f>
        <v>42355</v>
      </c>
      <c r="C1216" s="102">
        <f>VLOOKUP(B1216, 'IOS OAS &amp; Universe Refi'!$L:$N, 3, 0)</f>
        <v>51.793900000000001</v>
      </c>
      <c r="D1216" s="111">
        <f>VLOOKUP(B1216, 'Sonata Net IO &amp; CMO MV % of NAV'!$A:$B, 2, 0)</f>
        <v>18.616951</v>
      </c>
    </row>
    <row r="1217" spans="2:4" x14ac:dyDescent="0.25">
      <c r="B1217" s="106">
        <f>IF('Cello Net IO &amp; CMO MV % of NAV '!A1130=0, "NA", 'Cello Net IO &amp; CMO MV % of NAV '!A1130)</f>
        <v>42356</v>
      </c>
      <c r="C1217" s="102">
        <f>VLOOKUP(B1217, 'IOS OAS &amp; Universe Refi'!$L:$N, 3, 0)</f>
        <v>54.888401000000002</v>
      </c>
      <c r="D1217" s="111">
        <f>VLOOKUP(B1217, 'Sonata Net IO &amp; CMO MV % of NAV'!$A:$B, 2, 0)</f>
        <v>18.555878</v>
      </c>
    </row>
    <row r="1218" spans="2:4" x14ac:dyDescent="0.25">
      <c r="B1218" s="106">
        <f>IF('Cello Net IO &amp; CMO MV % of NAV '!A1131=0, "NA", 'Cello Net IO &amp; CMO MV % of NAV '!A1131)</f>
        <v>42359</v>
      </c>
      <c r="C1218" s="102">
        <f>VLOOKUP(B1218, 'IOS OAS &amp; Universe Refi'!$L:$N, 3, 0)</f>
        <v>58.032902</v>
      </c>
      <c r="D1218" s="111">
        <f>VLOOKUP(B1218, 'Sonata Net IO &amp; CMO MV % of NAV'!$A:$B, 2, 0)</f>
        <v>18.298311999999999</v>
      </c>
    </row>
    <row r="1219" spans="2:4" x14ac:dyDescent="0.25">
      <c r="B1219" s="106">
        <f>IF('Cello Net IO &amp; CMO MV % of NAV '!A1132=0, "NA", 'Cello Net IO &amp; CMO MV % of NAV '!A1132)</f>
        <v>42360</v>
      </c>
      <c r="C1219" s="102">
        <f>VLOOKUP(B1219, 'IOS OAS &amp; Universe Refi'!$L:$N, 3, 0)</f>
        <v>62.460498999999999</v>
      </c>
      <c r="D1219" s="111">
        <f>VLOOKUP(B1219, 'Sonata Net IO &amp; CMO MV % of NAV'!$A:$B, 2, 0)</f>
        <v>18.130932000000001</v>
      </c>
    </row>
    <row r="1220" spans="2:4" x14ac:dyDescent="0.25">
      <c r="B1220" s="106">
        <f>IF('Cello Net IO &amp; CMO MV % of NAV '!A1133=0, "NA", 'Cello Net IO &amp; CMO MV % of NAV '!A1133)</f>
        <v>42361</v>
      </c>
      <c r="C1220" s="102">
        <f>VLOOKUP(B1220, 'IOS OAS &amp; Universe Refi'!$L:$N, 3, 0)</f>
        <v>71.828102000000001</v>
      </c>
      <c r="D1220" s="111">
        <f>VLOOKUP(B1220, 'Sonata Net IO &amp; CMO MV % of NAV'!$A:$B, 2, 0)</f>
        <v>17.882286000000001</v>
      </c>
    </row>
    <row r="1221" spans="2:4" x14ac:dyDescent="0.25">
      <c r="B1221" s="106">
        <f>IF('Cello Net IO &amp; CMO MV % of NAV '!A1134=0, "NA", 'Cello Net IO &amp; CMO MV % of NAV '!A1134)</f>
        <v>42362</v>
      </c>
      <c r="C1221" s="102">
        <f>VLOOKUP(B1221, 'IOS OAS &amp; Universe Refi'!$L:$N, 3, 0)</f>
        <v>64.733597000000003</v>
      </c>
      <c r="D1221" s="111">
        <f>VLOOKUP(B1221, 'Sonata Net IO &amp; CMO MV % of NAV'!$A:$B, 2, 0)</f>
        <v>18.015858999999999</v>
      </c>
    </row>
    <row r="1222" spans="2:4" x14ac:dyDescent="0.25">
      <c r="B1222" s="106">
        <f>IF('Cello Net IO &amp; CMO MV % of NAV '!A1135=0, "NA", 'Cello Net IO &amp; CMO MV % of NAV '!A1135)</f>
        <v>42366</v>
      </c>
      <c r="C1222" s="102">
        <f>VLOOKUP(B1222, 'IOS OAS &amp; Universe Refi'!$L:$N, 3, 0)</f>
        <v>65.139602999999994</v>
      </c>
      <c r="D1222" s="111">
        <f>VLOOKUP(B1222, 'Sonata Net IO &amp; CMO MV % of NAV'!$A:$B, 2, 0)</f>
        <v>17.94708</v>
      </c>
    </row>
    <row r="1223" spans="2:4" x14ac:dyDescent="0.25">
      <c r="B1223" s="106">
        <f>IF('Cello Net IO &amp; CMO MV % of NAV '!A1136=0, "NA", 'Cello Net IO &amp; CMO MV % of NAV '!A1136)</f>
        <v>42367</v>
      </c>
      <c r="C1223" s="102">
        <f>VLOOKUP(B1223, 'IOS OAS &amp; Universe Refi'!$L:$N, 3, 0)</f>
        <v>62.847000000000001</v>
      </c>
      <c r="D1223" s="111">
        <f>VLOOKUP(B1223, 'Sonata Net IO &amp; CMO MV % of NAV'!$A:$B, 2, 0)</f>
        <v>17.737887000000001</v>
      </c>
    </row>
    <row r="1224" spans="2:4" x14ac:dyDescent="0.25">
      <c r="B1224" s="106">
        <f>IF('Cello Net IO &amp; CMO MV % of NAV '!A1137=0, "NA", 'Cello Net IO &amp; CMO MV % of NAV '!A1137)</f>
        <v>42368</v>
      </c>
      <c r="C1224" s="102">
        <f>VLOOKUP(B1224, 'IOS OAS &amp; Universe Refi'!$L:$N, 3, 0)</f>
        <v>65.155602000000002</v>
      </c>
      <c r="D1224" s="111">
        <f>VLOOKUP(B1224, 'Sonata Net IO &amp; CMO MV % of NAV'!$A:$B, 2, 0)</f>
        <v>17.722225999999999</v>
      </c>
    </row>
    <row r="1225" spans="2:4" x14ac:dyDescent="0.25">
      <c r="B1225" s="106">
        <f>IF('Cello Net IO &amp; CMO MV % of NAV '!A1138=0, "NA", 'Cello Net IO &amp; CMO MV % of NAV '!A1138)</f>
        <v>42369</v>
      </c>
      <c r="C1225" s="102">
        <f>VLOOKUP(B1225, 'IOS OAS &amp; Universe Refi'!$L:$N, 3, 0)</f>
        <v>61.520901000000002</v>
      </c>
      <c r="D1225" s="111">
        <f>VLOOKUP(B1225, 'Sonata Net IO &amp; CMO MV % of NAV'!$A:$B, 2, 0)</f>
        <v>17.518913000000001</v>
      </c>
    </row>
    <row r="1226" spans="2:4" x14ac:dyDescent="0.25">
      <c r="B1226" s="106">
        <f>IF('Cello Net IO &amp; CMO MV % of NAV '!A1139=0, "NA", 'Cello Net IO &amp; CMO MV % of NAV '!A1139)</f>
        <v>42373</v>
      </c>
      <c r="C1226" s="102">
        <f>VLOOKUP(B1226, 'IOS OAS &amp; Universe Refi'!$L:$N, 3, 0)</f>
        <v>70.119399999999999</v>
      </c>
      <c r="D1226" s="111">
        <f>VLOOKUP(B1226, 'Sonata Net IO &amp; CMO MV % of NAV'!$A:$B, 2, 0)</f>
        <v>17.592213999999998</v>
      </c>
    </row>
    <row r="1227" spans="2:4" x14ac:dyDescent="0.25">
      <c r="B1227" s="106">
        <f>IF('Cello Net IO &amp; CMO MV % of NAV '!A1140=0, "NA", 'Cello Net IO &amp; CMO MV % of NAV '!A1140)</f>
        <v>42374</v>
      </c>
      <c r="C1227" s="102">
        <f>VLOOKUP(B1227, 'IOS OAS &amp; Universe Refi'!$L:$N, 3, 0)</f>
        <v>71.838500999999994</v>
      </c>
      <c r="D1227" s="111">
        <f>VLOOKUP(B1227, 'Sonata Net IO &amp; CMO MV % of NAV'!$A:$B, 2, 0)</f>
        <v>22.563490999999999</v>
      </c>
    </row>
    <row r="1228" spans="2:4" x14ac:dyDescent="0.25">
      <c r="B1228" s="106">
        <f>IF('Cello Net IO &amp; CMO MV % of NAV '!A1141=0, "NA", 'Cello Net IO &amp; CMO MV % of NAV '!A1141)</f>
        <v>42375</v>
      </c>
      <c r="C1228" s="102">
        <f>VLOOKUP(B1228, 'IOS OAS &amp; Universe Refi'!$L:$N, 3, 0)</f>
        <v>79.472603000000007</v>
      </c>
      <c r="D1228" s="111">
        <f>VLOOKUP(B1228, 'Sonata Net IO &amp; CMO MV % of NAV'!$A:$B, 2, 0)</f>
        <v>22.538017</v>
      </c>
    </row>
    <row r="1229" spans="2:4" x14ac:dyDescent="0.25">
      <c r="B1229" s="106">
        <f>IF('Cello Net IO &amp; CMO MV % of NAV '!A1142=0, "NA", 'Cello Net IO &amp; CMO MV % of NAV '!A1142)</f>
        <v>42376</v>
      </c>
      <c r="C1229" s="102">
        <f>VLOOKUP(B1229, 'IOS OAS &amp; Universe Refi'!$L:$N, 3, 0)</f>
        <v>84.571999000000005</v>
      </c>
      <c r="D1229" s="111">
        <f>VLOOKUP(B1229, 'Sonata Net IO &amp; CMO MV % of NAV'!$A:$B, 2, 0)</f>
        <v>26.904095999999999</v>
      </c>
    </row>
    <row r="1230" spans="2:4" x14ac:dyDescent="0.25">
      <c r="B1230" s="106">
        <f>IF('Cello Net IO &amp; CMO MV % of NAV '!A1143=0, "NA", 'Cello Net IO &amp; CMO MV % of NAV '!A1143)</f>
        <v>42377</v>
      </c>
      <c r="C1230" s="102">
        <f>VLOOKUP(B1230, 'IOS OAS &amp; Universe Refi'!$L:$N, 3, 0)</f>
        <v>92.742797999999993</v>
      </c>
      <c r="D1230" s="111">
        <f>VLOOKUP(B1230, 'Sonata Net IO &amp; CMO MV % of NAV'!$A:$B, 2, 0)</f>
        <v>26.731338999999998</v>
      </c>
    </row>
    <row r="1231" spans="2:4" x14ac:dyDescent="0.25">
      <c r="B1231" s="106">
        <f>IF('Cello Net IO &amp; CMO MV % of NAV '!A1144=0, "NA", 'Cello Net IO &amp; CMO MV % of NAV '!A1144)</f>
        <v>42380</v>
      </c>
      <c r="C1231" s="102">
        <f>VLOOKUP(B1231, 'IOS OAS &amp; Universe Refi'!$L:$N, 3, 0)</f>
        <v>95.882401000000002</v>
      </c>
      <c r="D1231" s="111">
        <f>VLOOKUP(B1231, 'Sonata Net IO &amp; CMO MV % of NAV'!$A:$B, 2, 0)</f>
        <v>27.847193999999998</v>
      </c>
    </row>
    <row r="1232" spans="2:4" x14ac:dyDescent="0.25">
      <c r="B1232" s="106">
        <f>IF('Cello Net IO &amp; CMO MV % of NAV '!A1145=0, "NA", 'Cello Net IO &amp; CMO MV % of NAV '!A1145)</f>
        <v>42381</v>
      </c>
      <c r="C1232" s="102">
        <f>VLOOKUP(B1232, 'IOS OAS &amp; Universe Refi'!$L:$N, 3, 0)</f>
        <v>95.195899999999995</v>
      </c>
      <c r="D1232" s="111">
        <f>VLOOKUP(B1232, 'Sonata Net IO &amp; CMO MV % of NAV'!$A:$B, 2, 0)</f>
        <v>28.675138</v>
      </c>
    </row>
    <row r="1233" spans="2:4" x14ac:dyDescent="0.25">
      <c r="B1233" s="106">
        <f>IF('Cello Net IO &amp; CMO MV % of NAV '!A1146=0, "NA", 'Cello Net IO &amp; CMO MV % of NAV '!A1146)</f>
        <v>42382</v>
      </c>
      <c r="C1233" s="102">
        <f>VLOOKUP(B1233, 'IOS OAS &amp; Universe Refi'!$L:$N, 3, 0)</f>
        <v>98.239699999999999</v>
      </c>
      <c r="D1233" s="111">
        <f>VLOOKUP(B1233, 'Sonata Net IO &amp; CMO MV % of NAV'!$A:$B, 2, 0)</f>
        <v>28.461375</v>
      </c>
    </row>
    <row r="1234" spans="2:4" x14ac:dyDescent="0.25">
      <c r="B1234" s="106">
        <f>IF('Cello Net IO &amp; CMO MV % of NAV '!A1147=0, "NA", 'Cello Net IO &amp; CMO MV % of NAV '!A1147)</f>
        <v>42383</v>
      </c>
      <c r="C1234" s="102">
        <f>VLOOKUP(B1234, 'IOS OAS &amp; Universe Refi'!$L:$N, 3, 0)</f>
        <v>112.55789900000001</v>
      </c>
      <c r="D1234" s="111">
        <f>VLOOKUP(B1234, 'Sonata Net IO &amp; CMO MV % of NAV'!$A:$B, 2, 0)</f>
        <v>28.61853</v>
      </c>
    </row>
    <row r="1235" spans="2:4" x14ac:dyDescent="0.25">
      <c r="B1235" s="106">
        <f>IF('Cello Net IO &amp; CMO MV % of NAV '!A1148=0, "NA", 'Cello Net IO &amp; CMO MV % of NAV '!A1148)</f>
        <v>42384</v>
      </c>
      <c r="C1235" s="102">
        <f>VLOOKUP(B1235, 'IOS OAS &amp; Universe Refi'!$L:$N, 3, 0)</f>
        <v>117.712898</v>
      </c>
      <c r="D1235" s="111">
        <f>VLOOKUP(B1235, 'Sonata Net IO &amp; CMO MV % of NAV'!$A:$B, 2, 0)</f>
        <v>28.418247000000001</v>
      </c>
    </row>
    <row r="1236" spans="2:4" x14ac:dyDescent="0.25">
      <c r="B1236" s="106">
        <f>IF('Cello Net IO &amp; CMO MV % of NAV '!A1149=0, "NA", 'Cello Net IO &amp; CMO MV % of NAV '!A1149)</f>
        <v>42388</v>
      </c>
      <c r="C1236" s="102">
        <f>VLOOKUP(B1236, 'IOS OAS &amp; Universe Refi'!$L:$N, 3, 0)</f>
        <v>111.930099</v>
      </c>
      <c r="D1236" s="111">
        <f>VLOOKUP(B1236, 'Sonata Net IO &amp; CMO MV % of NAV'!$A:$B, 2, 0)</f>
        <v>28.548089999999998</v>
      </c>
    </row>
    <row r="1237" spans="2:4" x14ac:dyDescent="0.25">
      <c r="B1237" s="106">
        <f>IF('Cello Net IO &amp; CMO MV % of NAV '!A1150=0, "NA", 'Cello Net IO &amp; CMO MV % of NAV '!A1150)</f>
        <v>42389</v>
      </c>
      <c r="C1237" s="102">
        <f>VLOOKUP(B1237, 'IOS OAS &amp; Universe Refi'!$L:$N, 3, 0)</f>
        <v>116.53040300000001</v>
      </c>
      <c r="D1237" s="111">
        <f>VLOOKUP(B1237, 'Sonata Net IO &amp; CMO MV % of NAV'!$A:$B, 2, 0)</f>
        <v>28.291409999999999</v>
      </c>
    </row>
    <row r="1238" spans="2:4" x14ac:dyDescent="0.25">
      <c r="B1238" s="106">
        <f>IF('Cello Net IO &amp; CMO MV % of NAV '!A1151=0, "NA", 'Cello Net IO &amp; CMO MV % of NAV '!A1151)</f>
        <v>42390</v>
      </c>
      <c r="C1238" s="102">
        <f>VLOOKUP(B1238, 'IOS OAS &amp; Universe Refi'!$L:$N, 3, 0)</f>
        <v>121.905602</v>
      </c>
      <c r="D1238" s="111">
        <f>VLOOKUP(B1238, 'Sonata Net IO &amp; CMO MV % of NAV'!$A:$B, 2, 0)</f>
        <v>28.267073</v>
      </c>
    </row>
    <row r="1239" spans="2:4" x14ac:dyDescent="0.25">
      <c r="B1239" s="106">
        <f>IF('Cello Net IO &amp; CMO MV % of NAV '!A1152=0, "NA", 'Cello Net IO &amp; CMO MV % of NAV '!A1152)</f>
        <v>42391</v>
      </c>
      <c r="C1239" s="102">
        <f>VLOOKUP(B1239, 'IOS OAS &amp; Universe Refi'!$L:$N, 3, 0)</f>
        <v>106.214798</v>
      </c>
      <c r="D1239" s="111">
        <f>VLOOKUP(B1239, 'Sonata Net IO &amp; CMO MV % of NAV'!$A:$B, 2, 0)</f>
        <v>28.416599999999999</v>
      </c>
    </row>
    <row r="1240" spans="2:4" x14ac:dyDescent="0.25">
      <c r="B1240" s="106">
        <f>IF('Cello Net IO &amp; CMO MV % of NAV '!A1153=0, "NA", 'Cello Net IO &amp; CMO MV % of NAV '!A1153)</f>
        <v>42394</v>
      </c>
      <c r="C1240" s="102">
        <f>VLOOKUP(B1240, 'IOS OAS &amp; Universe Refi'!$L:$N, 3, 0)</f>
        <v>106.173897</v>
      </c>
      <c r="D1240" s="111">
        <f>VLOOKUP(B1240, 'Sonata Net IO &amp; CMO MV % of NAV'!$A:$B, 2, 0)</f>
        <v>28.238579999999999</v>
      </c>
    </row>
    <row r="1241" spans="2:4" x14ac:dyDescent="0.25">
      <c r="B1241" s="106">
        <f>IF('Cello Net IO &amp; CMO MV % of NAV '!A1154=0, "NA", 'Cello Net IO &amp; CMO MV % of NAV '!A1154)</f>
        <v>42395</v>
      </c>
      <c r="C1241" s="102">
        <f>VLOOKUP(B1241, 'IOS OAS &amp; Universe Refi'!$L:$N, 3, 0)</f>
        <v>101.172997</v>
      </c>
      <c r="D1241" s="111">
        <f>VLOOKUP(B1241, 'Sonata Net IO &amp; CMO MV % of NAV'!$A:$B, 2, 0)</f>
        <v>30.227267999999999</v>
      </c>
    </row>
    <row r="1242" spans="2:4" x14ac:dyDescent="0.25">
      <c r="B1242" s="106">
        <f>IF('Cello Net IO &amp; CMO MV % of NAV '!A1155=0, "NA", 'Cello Net IO &amp; CMO MV % of NAV '!A1155)</f>
        <v>42396</v>
      </c>
      <c r="C1242" s="102">
        <f>VLOOKUP(B1242, 'IOS OAS &amp; Universe Refi'!$L:$N, 3, 0)</f>
        <v>105.427696</v>
      </c>
      <c r="D1242" s="111">
        <f>VLOOKUP(B1242, 'Sonata Net IO &amp; CMO MV % of NAV'!$A:$B, 2, 0)</f>
        <v>30.126218999999999</v>
      </c>
    </row>
    <row r="1243" spans="2:4" x14ac:dyDescent="0.25">
      <c r="B1243" s="106">
        <f>IF('Cello Net IO &amp; CMO MV % of NAV '!A1156=0, "NA", 'Cello Net IO &amp; CMO MV % of NAV '!A1156)</f>
        <v>42397</v>
      </c>
      <c r="C1243" s="102">
        <f>VLOOKUP(B1243, 'IOS OAS &amp; Universe Refi'!$L:$N, 3, 0)</f>
        <v>106.987801</v>
      </c>
      <c r="D1243" s="111">
        <f>VLOOKUP(B1243, 'Sonata Net IO &amp; CMO MV % of NAV'!$A:$B, 2, 0)</f>
        <v>29.980820999999999</v>
      </c>
    </row>
    <row r="1244" spans="2:4" x14ac:dyDescent="0.25">
      <c r="B1244" s="106">
        <f>IF('Cello Net IO &amp; CMO MV % of NAV '!A1157=0, "NA", 'Cello Net IO &amp; CMO MV % of NAV '!A1157)</f>
        <v>42398</v>
      </c>
      <c r="C1244" s="102">
        <f>VLOOKUP(B1244, 'IOS OAS &amp; Universe Refi'!$L:$N, 3, 0)</f>
        <v>99.289199999999994</v>
      </c>
      <c r="D1244" s="111">
        <f>VLOOKUP(B1244, 'Sonata Net IO &amp; CMO MV % of NAV'!$A:$B, 2, 0)</f>
        <v>29.763400000000001</v>
      </c>
    </row>
    <row r="1245" spans="2:4" x14ac:dyDescent="0.25">
      <c r="B1245" s="106">
        <f>IF('Cello Net IO &amp; CMO MV % of NAV '!A1158=0, "NA", 'Cello Net IO &amp; CMO MV % of NAV '!A1158)</f>
        <v>42401</v>
      </c>
      <c r="C1245" s="52">
        <f>VLOOKUP(B1245, 'IOS OAS &amp; Universe Refi'!$L:$N, 3, 0)</f>
        <v>103.93650100000001</v>
      </c>
      <c r="D1245" s="111">
        <f>VLOOKUP(B1245, 'Sonata Net IO &amp; CMO MV % of NAV'!$A:$B, 2, 0)</f>
        <v>30.345424999999999</v>
      </c>
    </row>
    <row r="1246" spans="2:4" x14ac:dyDescent="0.25">
      <c r="B1246" s="106">
        <f>IF('Cello Net IO &amp; CMO MV % of NAV '!A1159=0, "NA", 'Cello Net IO &amp; CMO MV % of NAV '!A1159)</f>
        <v>42402</v>
      </c>
      <c r="C1246" s="52">
        <f>VLOOKUP(B1246, 'IOS OAS &amp; Universe Refi'!$L:$N, 3, 0)</f>
        <v>102.911903</v>
      </c>
      <c r="D1246" s="111">
        <f>VLOOKUP(B1246, 'Sonata Net IO &amp; CMO MV % of NAV'!$A:$B, 2, 0)</f>
        <v>29.742777</v>
      </c>
    </row>
    <row r="1247" spans="2:4" x14ac:dyDescent="0.25">
      <c r="B1247" s="106">
        <f>IF('Cello Net IO &amp; CMO MV % of NAV '!A1160=0, "NA", 'Cello Net IO &amp; CMO MV % of NAV '!A1160)</f>
        <v>42403</v>
      </c>
      <c r="C1247" s="52">
        <f>VLOOKUP(B1247, 'IOS OAS &amp; Universe Refi'!$L:$N, 3, 0)</f>
        <v>100.86799600000001</v>
      </c>
      <c r="D1247" s="111">
        <f>VLOOKUP(B1247, 'Sonata Net IO &amp; CMO MV % of NAV'!$A:$B, 2, 0)</f>
        <v>29.929068999999998</v>
      </c>
    </row>
    <row r="1248" spans="2:4" x14ac:dyDescent="0.25">
      <c r="B1248" s="106">
        <f>IF('Cello Net IO &amp; CMO MV % of NAV '!A1161=0, "NA", 'Cello Net IO &amp; CMO MV % of NAV '!A1161)</f>
        <v>42404</v>
      </c>
      <c r="C1248" s="52">
        <f>VLOOKUP(B1248, 'IOS OAS &amp; Universe Refi'!$L:$N, 3, 0)</f>
        <v>103.809303</v>
      </c>
      <c r="D1248" s="111">
        <f>VLOOKUP(B1248, 'Sonata Net IO &amp; CMO MV % of NAV'!$A:$B, 2, 0)</f>
        <v>29.763310000000001</v>
      </c>
    </row>
    <row r="1249" spans="2:4" x14ac:dyDescent="0.25">
      <c r="B1249" s="106">
        <f>IF('Cello Net IO &amp; CMO MV % of NAV '!A1162=0, "NA", 'Cello Net IO &amp; CMO MV % of NAV '!A1162)</f>
        <v>42405</v>
      </c>
      <c r="C1249" s="52">
        <f>VLOOKUP(B1249, 'IOS OAS &amp; Universe Refi'!$L:$N, 3, 0)</f>
        <v>100.627701</v>
      </c>
      <c r="D1249" s="111">
        <f>VLOOKUP(B1249, 'Sonata Net IO &amp; CMO MV % of NAV'!$A:$B, 2, 0)</f>
        <v>29.639619</v>
      </c>
    </row>
    <row r="1250" spans="2:4" x14ac:dyDescent="0.25">
      <c r="B1250" s="106">
        <f>IF('Cello Net IO &amp; CMO MV % of NAV '!A1163=0, "NA", 'Cello Net IO &amp; CMO MV % of NAV '!A1163)</f>
        <v>42408</v>
      </c>
      <c r="C1250" s="52">
        <f>VLOOKUP(B1250, 'IOS OAS &amp; Universe Refi'!$L:$N, 3, 0)</f>
        <v>83.695396000000002</v>
      </c>
      <c r="D1250" s="111">
        <f>VLOOKUP(B1250, 'Sonata Net IO &amp; CMO MV % of NAV'!$A:$B, 2, 0)</f>
        <v>29.388190000000002</v>
      </c>
    </row>
    <row r="1251" spans="2:4" x14ac:dyDescent="0.25">
      <c r="B1251" s="106">
        <f>IF('Cello Net IO &amp; CMO MV % of NAV '!A1164=0, "NA", 'Cello Net IO &amp; CMO MV % of NAV '!A1164)</f>
        <v>42409</v>
      </c>
      <c r="C1251" s="52">
        <f>VLOOKUP(B1251, 'IOS OAS &amp; Universe Refi'!$L:$N, 3, 0)</f>
        <v>80.942902000000004</v>
      </c>
      <c r="D1251" s="111">
        <f>VLOOKUP(B1251, 'Sonata Net IO &amp; CMO MV % of NAV'!$A:$B, 2, 0)</f>
        <v>29.200728999999999</v>
      </c>
    </row>
    <row r="1252" spans="2:4" x14ac:dyDescent="0.25">
      <c r="B1252" s="106">
        <f>IF('Cello Net IO &amp; CMO MV % of NAV '!A1165=0, "NA", 'Cello Net IO &amp; CMO MV % of NAV '!A1165)</f>
        <v>42410</v>
      </c>
      <c r="C1252" s="52">
        <f>VLOOKUP(B1252, 'IOS OAS &amp; Universe Refi'!$L:$N, 3, 0)</f>
        <v>87.731399999999994</v>
      </c>
      <c r="D1252" s="111">
        <f>VLOOKUP(B1252, 'Sonata Net IO &amp; CMO MV % of NAV'!$A:$B, 2, 0)</f>
        <v>33.716436000000002</v>
      </c>
    </row>
    <row r="1253" spans="2:4" x14ac:dyDescent="0.25">
      <c r="B1253" s="106">
        <f>IF('Cello Net IO &amp; CMO MV % of NAV '!A1166=0, "NA", 'Cello Net IO &amp; CMO MV % of NAV '!A1166)</f>
        <v>42411</v>
      </c>
      <c r="C1253" s="52">
        <f>VLOOKUP(B1253, 'IOS OAS &amp; Universe Refi'!$L:$N, 3, 0)</f>
        <v>76.545997999999997</v>
      </c>
      <c r="D1253" s="111">
        <f>VLOOKUP(B1253, 'Sonata Net IO &amp; CMO MV % of NAV'!$A:$B, 2, 0)</f>
        <v>31.97317</v>
      </c>
    </row>
    <row r="1254" spans="2:4" x14ac:dyDescent="0.25">
      <c r="B1254" s="106">
        <f>IF('Cello Net IO &amp; CMO MV % of NAV '!A1167=0, "NA", 'Cello Net IO &amp; CMO MV % of NAV '!A1167)</f>
        <v>42412</v>
      </c>
      <c r="C1254" s="52">
        <f>VLOOKUP(B1254, 'IOS OAS &amp; Universe Refi'!$L:$N, 3, 0)</f>
        <v>85.475898999999998</v>
      </c>
      <c r="D1254" s="111">
        <f>VLOOKUP(B1254, 'Sonata Net IO &amp; CMO MV % of NAV'!$A:$B, 2, 0)</f>
        <v>34.408354000000003</v>
      </c>
    </row>
    <row r="1255" spans="2:4" x14ac:dyDescent="0.25">
      <c r="B1255" s="106">
        <f>IF('Cello Net IO &amp; CMO MV % of NAV '!A1168=0, "NA", 'Cello Net IO &amp; CMO MV % of NAV '!A1168)</f>
        <v>42416</v>
      </c>
      <c r="C1255" s="52">
        <f>VLOOKUP(B1255, 'IOS OAS &amp; Universe Refi'!$L:$N, 3, 0)</f>
        <v>92.657996999999995</v>
      </c>
      <c r="D1255" s="111">
        <f>VLOOKUP(B1255, 'Sonata Net IO &amp; CMO MV % of NAV'!$A:$B, 2, 0)</f>
        <v>34.153117000000002</v>
      </c>
    </row>
    <row r="1256" spans="2:4" x14ac:dyDescent="0.25">
      <c r="B1256" s="106">
        <f>IF('Cello Net IO &amp; CMO MV % of NAV '!A1169=0, "NA", 'Cello Net IO &amp; CMO MV % of NAV '!A1169)</f>
        <v>42417</v>
      </c>
      <c r="C1256" s="52">
        <f>VLOOKUP(B1256, 'IOS OAS &amp; Universe Refi'!$L:$N, 3, 0)</f>
        <v>105.87449599999999</v>
      </c>
      <c r="D1256" s="111">
        <f>VLOOKUP(B1256, 'Sonata Net IO &amp; CMO MV % of NAV'!$A:$B, 2, 0)</f>
        <v>35.239649</v>
      </c>
    </row>
    <row r="1257" spans="2:4" x14ac:dyDescent="0.25">
      <c r="B1257" s="106">
        <f>IF('Cello Net IO &amp; CMO MV % of NAV '!A1170=0, "NA", 'Cello Net IO &amp; CMO MV % of NAV '!A1170)</f>
        <v>42418</v>
      </c>
      <c r="C1257" s="52">
        <f>VLOOKUP(B1257, 'IOS OAS &amp; Universe Refi'!$L:$N, 3, 0)</f>
        <v>103.461304</v>
      </c>
      <c r="D1257" s="111">
        <f>VLOOKUP(B1257, 'Sonata Net IO &amp; CMO MV % of NAV'!$A:$B, 2, 0)</f>
        <v>34.574516000000003</v>
      </c>
    </row>
    <row r="1258" spans="2:4" x14ac:dyDescent="0.25">
      <c r="B1258" s="106">
        <f>IF('Cello Net IO &amp; CMO MV % of NAV '!A1171=0, "NA", 'Cello Net IO &amp; CMO MV % of NAV '!A1171)</f>
        <v>42419</v>
      </c>
      <c r="C1258" s="52">
        <f>VLOOKUP(B1258, 'IOS OAS &amp; Universe Refi'!$L:$N, 3, 0)</f>
        <v>96.458702000000002</v>
      </c>
      <c r="D1258" s="111">
        <f>VLOOKUP(B1258, 'Sonata Net IO &amp; CMO MV % of NAV'!$A:$B, 2, 0)</f>
        <v>35.673237999999998</v>
      </c>
    </row>
    <row r="1259" spans="2:4" x14ac:dyDescent="0.25">
      <c r="B1259" s="106">
        <f>IF('Cello Net IO &amp; CMO MV % of NAV '!A1172=0, "NA", 'Cello Net IO &amp; CMO MV % of NAV '!A1172)</f>
        <v>42422</v>
      </c>
      <c r="C1259" s="52">
        <f>VLOOKUP(B1259, 'IOS OAS &amp; Universe Refi'!$L:$N, 3, 0)</f>
        <v>89.089896999999993</v>
      </c>
      <c r="D1259" s="111">
        <f>VLOOKUP(B1259, 'Sonata Net IO &amp; CMO MV % of NAV'!$A:$B, 2, 0)</f>
        <v>37.263432000000002</v>
      </c>
    </row>
    <row r="1260" spans="2:4" x14ac:dyDescent="0.25">
      <c r="B1260" s="106">
        <f>IF('Cello Net IO &amp; CMO MV % of NAV '!A1173=0, "NA", 'Cello Net IO &amp; CMO MV % of NAV '!A1173)</f>
        <v>42423</v>
      </c>
      <c r="C1260" s="52">
        <f>VLOOKUP(B1260, 'IOS OAS &amp; Universe Refi'!$L:$N, 3, 0)</f>
        <v>79.5261</v>
      </c>
      <c r="D1260" s="111">
        <f>VLOOKUP(B1260, 'Sonata Net IO &amp; CMO MV % of NAV'!$A:$B, 2, 0)</f>
        <v>39.561038000000003</v>
      </c>
    </row>
    <row r="1261" spans="2:4" x14ac:dyDescent="0.25">
      <c r="B1261" s="106">
        <f>IF('Cello Net IO &amp; CMO MV % of NAV '!A1174=0, "NA", 'Cello Net IO &amp; CMO MV % of NAV '!A1174)</f>
        <v>42424</v>
      </c>
      <c r="C1261" s="52">
        <f>VLOOKUP(B1261, 'IOS OAS &amp; Universe Refi'!$L:$N, 3, 0)</f>
        <v>72.053496999999993</v>
      </c>
      <c r="D1261" s="111">
        <f>VLOOKUP(B1261, 'Sonata Net IO &amp; CMO MV % of NAV'!$A:$B, 2, 0)</f>
        <v>39.271197000000001</v>
      </c>
    </row>
    <row r="1262" spans="2:4" x14ac:dyDescent="0.25">
      <c r="B1262" s="106">
        <f>IF('Cello Net IO &amp; CMO MV % of NAV '!A1175=0, "NA", 'Cello Net IO &amp; CMO MV % of NAV '!A1175)</f>
        <v>42425</v>
      </c>
      <c r="C1262" s="52">
        <f>VLOOKUP(B1262, 'IOS OAS &amp; Universe Refi'!$L:$N, 3, 0)</f>
        <v>70.974097999999998</v>
      </c>
      <c r="D1262" s="111">
        <f>VLOOKUP(B1262, 'Sonata Net IO &amp; CMO MV % of NAV'!$A:$B, 2, 0)</f>
        <v>39.239106999999997</v>
      </c>
    </row>
    <row r="1263" spans="2:4" x14ac:dyDescent="0.25">
      <c r="B1263" s="106">
        <f>IF('Cello Net IO &amp; CMO MV % of NAV '!A1176=0, "NA", 'Cello Net IO &amp; CMO MV % of NAV '!A1176)</f>
        <v>42426</v>
      </c>
      <c r="C1263" s="52">
        <f>VLOOKUP(B1263, 'IOS OAS &amp; Universe Refi'!$L:$N, 3, 0)</f>
        <v>76.661300999999995</v>
      </c>
      <c r="D1263" s="111">
        <f>VLOOKUP(B1263, 'Sonata Net IO &amp; CMO MV % of NAV'!$A:$B, 2, 0)</f>
        <v>39.750689000000001</v>
      </c>
    </row>
    <row r="1264" spans="2:4" x14ac:dyDescent="0.25">
      <c r="B1264" s="106">
        <f>IF('Cello Net IO &amp; CMO MV % of NAV '!A1177=0, "NA", 'Cello Net IO &amp; CMO MV % of NAV '!A1177)</f>
        <v>42429</v>
      </c>
      <c r="C1264" s="52">
        <f>VLOOKUP(B1264, 'IOS OAS &amp; Universe Refi'!$L:$N, 3, 0)</f>
        <v>70.162903</v>
      </c>
      <c r="D1264" s="111">
        <f>VLOOKUP(B1264, 'Sonata Net IO &amp; CMO MV % of NAV'!$A:$B, 2, 0)</f>
        <v>38.891925999999998</v>
      </c>
    </row>
    <row r="1265" spans="2:4" x14ac:dyDescent="0.25">
      <c r="B1265" s="106">
        <f>IF('Cello Net IO &amp; CMO MV % of NAV '!A1178=0, "NA", 'Cello Net IO &amp; CMO MV % of NAV '!A1178)</f>
        <v>42430</v>
      </c>
      <c r="C1265" s="52">
        <f>VLOOKUP(B1265, 'IOS OAS &amp; Universe Refi'!$L:$N, 3, 0)</f>
        <v>82.245399000000006</v>
      </c>
      <c r="D1265" s="111">
        <f>VLOOKUP(B1265, 'Sonata Net IO &amp; CMO MV % of NAV'!$A:$B, 2, 0)</f>
        <v>39.816014000000003</v>
      </c>
    </row>
    <row r="1266" spans="2:4" x14ac:dyDescent="0.25">
      <c r="B1266" s="106">
        <f>IF('Cello Net IO &amp; CMO MV % of NAV '!A1179=0, "NA", 'Cello Net IO &amp; CMO MV % of NAV '!A1179)</f>
        <v>42431</v>
      </c>
      <c r="C1266" s="52">
        <f>VLOOKUP(B1266, 'IOS OAS &amp; Universe Refi'!$L:$N, 3, 0)</f>
        <v>74.920699999999997</v>
      </c>
      <c r="D1266" s="111">
        <f>VLOOKUP(B1266, 'Sonata Net IO &amp; CMO MV % of NAV'!$A:$B, 2, 0)</f>
        <v>40.026305999999998</v>
      </c>
    </row>
    <row r="1267" spans="2:4" x14ac:dyDescent="0.25">
      <c r="B1267" s="106">
        <f>IF('Cello Net IO &amp; CMO MV % of NAV '!A1180=0, "NA", 'Cello Net IO &amp; CMO MV % of NAV '!A1180)</f>
        <v>42432</v>
      </c>
      <c r="C1267" s="52">
        <f>VLOOKUP(B1267, 'IOS OAS &amp; Universe Refi'!$L:$N, 3, 0)</f>
        <v>81.263603000000003</v>
      </c>
      <c r="D1267" s="111">
        <f>VLOOKUP(B1267, 'Sonata Net IO &amp; CMO MV % of NAV'!$A:$B, 2, 0)</f>
        <v>39.646712999999998</v>
      </c>
    </row>
    <row r="1268" spans="2:4" x14ac:dyDescent="0.25">
      <c r="B1268" s="106">
        <f>IF('Cello Net IO &amp; CMO MV % of NAV '!A1181=0, "NA", 'Cello Net IO &amp; CMO MV % of NAV '!A1181)</f>
        <v>42433</v>
      </c>
      <c r="C1268" s="52">
        <f>VLOOKUP(B1268, 'IOS OAS &amp; Universe Refi'!$L:$N, 3, 0)</f>
        <v>73.181800999999993</v>
      </c>
      <c r="D1268" s="111">
        <f>VLOOKUP(B1268, 'Sonata Net IO &amp; CMO MV % of NAV'!$A:$B, 2, 0)</f>
        <v>40.069643999999997</v>
      </c>
    </row>
    <row r="1269" spans="2:4" x14ac:dyDescent="0.25">
      <c r="B1269" s="106">
        <f>IF('Cello Net IO &amp; CMO MV % of NAV '!A1182=0, "NA", 'Cello Net IO &amp; CMO MV % of NAV '!A1182)</f>
        <v>42436</v>
      </c>
      <c r="C1269" s="52">
        <f>VLOOKUP(B1269, 'IOS OAS &amp; Universe Refi'!$L:$N, 3, 0)</f>
        <v>69.566101000000003</v>
      </c>
      <c r="D1269" s="111">
        <f>VLOOKUP(B1269, 'Sonata Net IO &amp; CMO MV % of NAV'!$A:$B, 2, 0)</f>
        <v>40.303106999999997</v>
      </c>
    </row>
    <row r="1270" spans="2:4" x14ac:dyDescent="0.25">
      <c r="B1270" s="106">
        <f>IF('Cello Net IO &amp; CMO MV % of NAV '!A1183=0, "NA", 'Cello Net IO &amp; CMO MV % of NAV '!A1183)</f>
        <v>42437</v>
      </c>
      <c r="C1270" s="52">
        <f>VLOOKUP(B1270, 'IOS OAS &amp; Universe Refi'!$L:$N, 3, 0)</f>
        <v>59.283000999999999</v>
      </c>
      <c r="D1270" s="111">
        <f>VLOOKUP(B1270, 'Sonata Net IO &amp; CMO MV % of NAV'!$A:$B, 2, 0)</f>
        <v>39.870370000000001</v>
      </c>
    </row>
    <row r="1271" spans="2:4" x14ac:dyDescent="0.25">
      <c r="B1271" s="106">
        <f>IF('Cello Net IO &amp; CMO MV % of NAV '!A1184=0, "NA", 'Cello Net IO &amp; CMO MV % of NAV '!A1184)</f>
        <v>42438</v>
      </c>
      <c r="C1271" s="52">
        <f>VLOOKUP(B1271, 'IOS OAS &amp; Universe Refi'!$L:$N, 3, 0)</f>
        <v>65.432700999999994</v>
      </c>
      <c r="D1271" s="111">
        <f>VLOOKUP(B1271, 'Sonata Net IO &amp; CMO MV % of NAV'!$A:$B, 2, 0)</f>
        <v>40.671078000000001</v>
      </c>
    </row>
    <row r="1272" spans="2:4" x14ac:dyDescent="0.25">
      <c r="B1272" s="106">
        <f>IF('Cello Net IO &amp; CMO MV % of NAV '!A1185=0, "NA", 'Cello Net IO &amp; CMO MV % of NAV '!A1185)</f>
        <v>42439</v>
      </c>
      <c r="C1272" s="52">
        <f>VLOOKUP(B1272, 'IOS OAS &amp; Universe Refi'!$L:$N, 3, 0)</f>
        <v>53.306702000000001</v>
      </c>
      <c r="D1272" s="111">
        <f>VLOOKUP(B1272, 'Sonata Net IO &amp; CMO MV % of NAV'!$A:$B, 2, 0)</f>
        <v>41.452404999999999</v>
      </c>
    </row>
    <row r="1273" spans="2:4" x14ac:dyDescent="0.25">
      <c r="B1273" s="106">
        <f>IF('Cello Net IO &amp; CMO MV % of NAV '!A1186=0, "NA", 'Cello Net IO &amp; CMO MV % of NAV '!A1186)</f>
        <v>42440</v>
      </c>
      <c r="C1273" s="52">
        <f>VLOOKUP(B1273, 'IOS OAS &amp; Universe Refi'!$L:$N, 3, 0)</f>
        <v>57.189602000000001</v>
      </c>
      <c r="D1273" s="111">
        <f>VLOOKUP(B1273, 'Sonata Net IO &amp; CMO MV % of NAV'!$A:$B, 2, 0)</f>
        <v>42.472811999999998</v>
      </c>
    </row>
    <row r="1274" spans="2:4" x14ac:dyDescent="0.25">
      <c r="B1274" s="106">
        <f>IF('Cello Net IO &amp; CMO MV % of NAV '!A1187=0, "NA", 'Cello Net IO &amp; CMO MV % of NAV '!A1187)</f>
        <v>42443</v>
      </c>
      <c r="C1274" s="52">
        <f>VLOOKUP(B1274, 'IOS OAS &amp; Universe Refi'!$L:$N, 3, 0)</f>
        <v>53.572800000000001</v>
      </c>
      <c r="D1274" s="111">
        <f>VLOOKUP(B1274, 'Sonata Net IO &amp; CMO MV % of NAV'!$A:$B, 2, 0)</f>
        <v>42.396920999999999</v>
      </c>
    </row>
    <row r="1275" spans="2:4" x14ac:dyDescent="0.25">
      <c r="B1275" s="106">
        <f>IF('Cello Net IO &amp; CMO MV % of NAV '!A1188=0, "NA", 'Cello Net IO &amp; CMO MV % of NAV '!A1188)</f>
        <v>42444</v>
      </c>
      <c r="C1275" s="52">
        <f>VLOOKUP(B1275, 'IOS OAS &amp; Universe Refi'!$L:$N, 3, 0)</f>
        <v>51.940497999999998</v>
      </c>
      <c r="D1275" s="111">
        <f>VLOOKUP(B1275, 'Sonata Net IO &amp; CMO MV % of NAV'!$A:$B, 2, 0)</f>
        <v>42.601030000000002</v>
      </c>
    </row>
    <row r="1276" spans="2:4" x14ac:dyDescent="0.25">
      <c r="B1276" s="106">
        <f>IF('Cello Net IO &amp; CMO MV % of NAV '!A1189=0, "NA", 'Cello Net IO &amp; CMO MV % of NAV '!A1189)</f>
        <v>42445</v>
      </c>
      <c r="C1276" s="52">
        <f>VLOOKUP(B1276, 'IOS OAS &amp; Universe Refi'!$L:$N, 3, 0)</f>
        <v>68.477897999999996</v>
      </c>
      <c r="D1276" s="111">
        <f>VLOOKUP(B1276, 'Sonata Net IO &amp; CMO MV % of NAV'!$A:$B, 2, 0)</f>
        <v>42.606299</v>
      </c>
    </row>
    <row r="1277" spans="2:4" x14ac:dyDescent="0.25">
      <c r="B1277" s="106">
        <f>IF('Cello Net IO &amp; CMO MV % of NAV '!A1190=0, "NA", 'Cello Net IO &amp; CMO MV % of NAV '!A1190)</f>
        <v>42446</v>
      </c>
      <c r="C1277" s="52">
        <f>VLOOKUP(B1277, 'IOS OAS &amp; Universe Refi'!$L:$N, 3, 0)</f>
        <v>62.571201000000002</v>
      </c>
      <c r="D1277" s="111">
        <f>VLOOKUP(B1277, 'Sonata Net IO &amp; CMO MV % of NAV'!$A:$B, 2, 0)</f>
        <v>41.908242999999999</v>
      </c>
    </row>
    <row r="1278" spans="2:4" x14ac:dyDescent="0.25">
      <c r="B1278" s="106">
        <f>IF('Cello Net IO &amp; CMO MV % of NAV '!A1191=0, "NA", 'Cello Net IO &amp; CMO MV % of NAV '!A1191)</f>
        <v>42447</v>
      </c>
      <c r="C1278" s="52">
        <f>VLOOKUP(B1278, 'IOS OAS &amp; Universe Refi'!$L:$N, 3, 0)</f>
        <v>47.870899000000001</v>
      </c>
      <c r="D1278" s="111">
        <f>VLOOKUP(B1278, 'Sonata Net IO &amp; CMO MV % of NAV'!$A:$B, 2, 0)</f>
        <v>41.968310000000002</v>
      </c>
    </row>
    <row r="1279" spans="2:4" x14ac:dyDescent="0.25">
      <c r="B1279" s="106">
        <f>IF('Cello Net IO &amp; CMO MV % of NAV '!A1192=0, "NA", 'Cello Net IO &amp; CMO MV % of NAV '!A1192)</f>
        <v>42450</v>
      </c>
      <c r="C1279" s="52">
        <f>VLOOKUP(B1279, 'IOS OAS &amp; Universe Refi'!$L:$N, 3, 0)</f>
        <v>45.692799000000001</v>
      </c>
      <c r="D1279" s="111">
        <f>VLOOKUP(B1279, 'Sonata Net IO &amp; CMO MV % of NAV'!$A:$B, 2, 0)</f>
        <v>42.551642000000001</v>
      </c>
    </row>
    <row r="1280" spans="2:4" x14ac:dyDescent="0.25">
      <c r="B1280" s="106">
        <f>IF('Cello Net IO &amp; CMO MV % of NAV '!A1193=0, "NA", 'Cello Net IO &amp; CMO MV % of NAV '!A1193)</f>
        <v>42451</v>
      </c>
      <c r="C1280" s="52">
        <f>VLOOKUP(B1280, 'IOS OAS &amp; Universe Refi'!$L:$N, 3, 0)</f>
        <v>38.806598999999999</v>
      </c>
      <c r="D1280" s="111">
        <f>VLOOKUP(B1280, 'Sonata Net IO &amp; CMO MV % of NAV'!$A:$B, 2, 0)</f>
        <v>42.729503000000001</v>
      </c>
    </row>
    <row r="1281" spans="2:4" x14ac:dyDescent="0.25">
      <c r="B1281" s="106">
        <f>IF('Cello Net IO &amp; CMO MV % of NAV '!A1194=0, "NA", 'Cello Net IO &amp; CMO MV % of NAV '!A1194)</f>
        <v>42452</v>
      </c>
      <c r="C1281" s="52">
        <f>VLOOKUP(B1281, 'IOS OAS &amp; Universe Refi'!$L:$N, 3, 0)</f>
        <v>40.513598999999999</v>
      </c>
      <c r="D1281" s="111">
        <f>VLOOKUP(B1281, 'Sonata Net IO &amp; CMO MV % of NAV'!$A:$B, 2, 0)</f>
        <v>42.183591999999997</v>
      </c>
    </row>
    <row r="1282" spans="2:4" x14ac:dyDescent="0.25">
      <c r="B1282" s="106">
        <f>IF('Cello Net IO &amp; CMO MV % of NAV '!A1195=0, "NA", 'Cello Net IO &amp; CMO MV % of NAV '!A1195)</f>
        <v>42453</v>
      </c>
      <c r="C1282" s="52">
        <f>VLOOKUP(B1282, 'IOS OAS &amp; Universe Refi'!$L:$N, 3, 0)</f>
        <v>33.455897999999998</v>
      </c>
      <c r="D1282" s="111">
        <f>VLOOKUP(B1282, 'Sonata Net IO &amp; CMO MV % of NAV'!$A:$B, 2, 0)</f>
        <v>42.327813999999996</v>
      </c>
    </row>
    <row r="1283" spans="2:4" x14ac:dyDescent="0.25">
      <c r="B1283" s="106">
        <f>IF('Cello Net IO &amp; CMO MV % of NAV '!A1196=0, "NA", 'Cello Net IO &amp; CMO MV % of NAV '!A1196)</f>
        <v>42457</v>
      </c>
      <c r="C1283" s="52">
        <f>VLOOKUP(B1283, 'IOS OAS &amp; Universe Refi'!$L:$N, 3, 0)</f>
        <v>28.885598999999999</v>
      </c>
      <c r="D1283" s="111">
        <f>VLOOKUP(B1283, 'Sonata Net IO &amp; CMO MV % of NAV'!$A:$B, 2, 0)</f>
        <v>43.740859</v>
      </c>
    </row>
    <row r="1284" spans="2:4" x14ac:dyDescent="0.25">
      <c r="B1284" s="106">
        <f>IF('Cello Net IO &amp; CMO MV % of NAV '!A1197=0, "NA", 'Cello Net IO &amp; CMO MV % of NAV '!A1197)</f>
        <v>42458</v>
      </c>
      <c r="C1284" s="52">
        <f>VLOOKUP(B1284, 'IOS OAS &amp; Universe Refi'!$L:$N, 3, 0)</f>
        <v>30.362200000000001</v>
      </c>
      <c r="D1284" s="111">
        <f>VLOOKUP(B1284, 'Sonata Net IO &amp; CMO MV % of NAV'!$A:$B, 2, 0)</f>
        <v>42.751807999999997</v>
      </c>
    </row>
    <row r="1285" spans="2:4" x14ac:dyDescent="0.25">
      <c r="B1285" s="106">
        <f>IF('Cello Net IO &amp; CMO MV % of NAV '!A1198=0, "NA", 'Cello Net IO &amp; CMO MV % of NAV '!A1198)</f>
        <v>42459</v>
      </c>
      <c r="C1285" s="52">
        <f>VLOOKUP(B1285, 'IOS OAS &amp; Universe Refi'!$L:$N, 3, 0)</f>
        <v>44.502200999999999</v>
      </c>
      <c r="D1285" s="111">
        <f>VLOOKUP(B1285, 'Sonata Net IO &amp; CMO MV % of NAV'!$A:$B, 2, 0)</f>
        <v>43.295782000000003</v>
      </c>
    </row>
    <row r="1286" spans="2:4" x14ac:dyDescent="0.25">
      <c r="B1286" s="106">
        <f>IF('Cello Net IO &amp; CMO MV % of NAV '!A1199=0, "NA", 'Cello Net IO &amp; CMO MV % of NAV '!A1199)</f>
        <v>42460</v>
      </c>
      <c r="C1286" s="52">
        <f>VLOOKUP(B1286, 'IOS OAS &amp; Universe Refi'!$L:$N, 3, 0)</f>
        <v>46.317402000000001</v>
      </c>
      <c r="D1286" s="111">
        <f>VLOOKUP(B1286, 'Sonata Net IO &amp; CMO MV % of NAV'!$A:$B, 2, 0)</f>
        <v>41.939450999999998</v>
      </c>
    </row>
    <row r="1287" spans="2:4" x14ac:dyDescent="0.25">
      <c r="B1287" s="106">
        <f>IF('Cello Net IO &amp; CMO MV % of NAV '!A1200=0, "NA", 'Cello Net IO &amp; CMO MV % of NAV '!A1200)</f>
        <v>42461</v>
      </c>
      <c r="C1287" s="52">
        <f>VLOOKUP(B1287, 'IOS OAS &amp; Universe Refi'!$L:$N, 3, 0)</f>
        <v>41.629002</v>
      </c>
      <c r="D1287" s="111">
        <f>VLOOKUP(B1287, 'Sonata Net IO &amp; CMO MV % of NAV'!$A:$B, 2, 0)</f>
        <v>41.841858999999999</v>
      </c>
    </row>
    <row r="1288" spans="2:4" x14ac:dyDescent="0.25">
      <c r="B1288" s="106">
        <f>IF('Cello Net IO &amp; CMO MV % of NAV '!A1201=0, "NA", 'Cello Net IO &amp; CMO MV % of NAV '!A1201)</f>
        <v>42464</v>
      </c>
      <c r="C1288" s="52">
        <f>VLOOKUP(B1288, 'IOS OAS &amp; Universe Refi'!$L:$N, 3, 0)</f>
        <v>38.134498999999998</v>
      </c>
      <c r="D1288" s="111">
        <f>VLOOKUP(B1288, 'Sonata Net IO &amp; CMO MV % of NAV'!$A:$B, 2, 0)</f>
        <v>41.905926999999998</v>
      </c>
    </row>
    <row r="1289" spans="2:4" x14ac:dyDescent="0.25">
      <c r="B1289" s="106">
        <f>IF('Cello Net IO &amp; CMO MV % of NAV '!A1202=0, "NA", 'Cello Net IO &amp; CMO MV % of NAV '!A1202)</f>
        <v>42465</v>
      </c>
      <c r="C1289" s="52">
        <f>VLOOKUP(B1289, 'IOS OAS &amp; Universe Refi'!$L:$N, 3, 0)</f>
        <v>29.584499000000001</v>
      </c>
      <c r="D1289" s="111">
        <f>VLOOKUP(B1289, 'Sonata Net IO &amp; CMO MV % of NAV'!$A:$B, 2, 0)</f>
        <v>41.679001</v>
      </c>
    </row>
    <row r="1290" spans="2:4" x14ac:dyDescent="0.25">
      <c r="B1290" s="106">
        <f>IF('Cello Net IO &amp; CMO MV % of NAV '!A1203=0, "NA", 'Cello Net IO &amp; CMO MV % of NAV '!A1203)</f>
        <v>42466</v>
      </c>
      <c r="C1290" s="52">
        <f>VLOOKUP(B1290, 'IOS OAS &amp; Universe Refi'!$L:$N, 3, 0)</f>
        <v>31.937901</v>
      </c>
      <c r="D1290" s="111">
        <f>VLOOKUP(B1290, 'Sonata Net IO &amp; CMO MV % of NAV'!$A:$B, 2, 0)</f>
        <v>41.987921999999998</v>
      </c>
    </row>
    <row r="1291" spans="2:4" x14ac:dyDescent="0.25">
      <c r="B1291" s="106">
        <f>IF('Cello Net IO &amp; CMO MV % of NAV '!A1204=0, "NA", 'Cello Net IO &amp; CMO MV % of NAV '!A1204)</f>
        <v>42467</v>
      </c>
      <c r="C1291" s="52">
        <f>VLOOKUP(B1291, 'IOS OAS &amp; Universe Refi'!$L:$N, 3, 0)</f>
        <v>25.980498999999998</v>
      </c>
      <c r="D1291" s="111">
        <f>VLOOKUP(B1291, 'Sonata Net IO &amp; CMO MV % of NAV'!$A:$B, 2, 0)</f>
        <v>41.300535000000004</v>
      </c>
    </row>
    <row r="1292" spans="2:4" x14ac:dyDescent="0.25">
      <c r="B1292" s="106">
        <f>IF('Cello Net IO &amp; CMO MV % of NAV '!A1205=0, "NA", 'Cello Net IO &amp; CMO MV % of NAV '!A1205)</f>
        <v>42468</v>
      </c>
      <c r="C1292" s="52">
        <f>VLOOKUP(B1292, 'IOS OAS &amp; Universe Refi'!$L:$N, 3, 0)</f>
        <v>40.930698</v>
      </c>
      <c r="D1292" s="111">
        <f>VLOOKUP(B1292, 'Sonata Net IO &amp; CMO MV % of NAV'!$A:$B, 2, 0)</f>
        <v>40.959567999999997</v>
      </c>
    </row>
    <row r="1293" spans="2:4" x14ac:dyDescent="0.25">
      <c r="B1293" s="106">
        <f>IF('Cello Net IO &amp; CMO MV % of NAV '!A1206=0, "NA", 'Cello Net IO &amp; CMO MV % of NAV '!A1206)</f>
        <v>42471</v>
      </c>
      <c r="C1293" s="52">
        <f>VLOOKUP(B1293, 'IOS OAS &amp; Universe Refi'!$L:$N, 3, 0)</f>
        <v>49.4739</v>
      </c>
      <c r="D1293" s="111">
        <f>VLOOKUP(B1293, 'Sonata Net IO &amp; CMO MV % of NAV'!$A:$B, 2, 0)</f>
        <v>40.137908000000003</v>
      </c>
    </row>
    <row r="1294" spans="2:4" x14ac:dyDescent="0.25">
      <c r="B1294" s="106">
        <f>IF('Cello Net IO &amp; CMO MV % of NAV '!A1207=0, "NA", 'Cello Net IO &amp; CMO MV % of NAV '!A1207)</f>
        <v>42472</v>
      </c>
      <c r="C1294" s="52">
        <f>VLOOKUP(B1294, 'IOS OAS &amp; Universe Refi'!$L:$N, 3, 0)</f>
        <v>49.594600999999997</v>
      </c>
      <c r="D1294" s="111">
        <f>VLOOKUP(B1294, 'Sonata Net IO &amp; CMO MV % of NAV'!$A:$B, 2, 0)</f>
        <v>40.675711</v>
      </c>
    </row>
    <row r="1295" spans="2:4" x14ac:dyDescent="0.25">
      <c r="B1295" s="106">
        <f>IF('Cello Net IO &amp; CMO MV % of NAV '!A1208=0, "NA", 'Cello Net IO &amp; CMO MV % of NAV '!A1208)</f>
        <v>42473</v>
      </c>
      <c r="C1295" s="52">
        <f>VLOOKUP(B1295, 'IOS OAS &amp; Universe Refi'!$L:$N, 3, 0)</f>
        <v>29.929199000000001</v>
      </c>
      <c r="D1295" s="111">
        <f>VLOOKUP(B1295, 'Sonata Net IO &amp; CMO MV % of NAV'!$A:$B, 2, 0)</f>
        <v>40.728864999999999</v>
      </c>
    </row>
    <row r="1296" spans="2:4" x14ac:dyDescent="0.25">
      <c r="B1296" s="106">
        <f>IF('Cello Net IO &amp; CMO MV % of NAV '!A1209=0, "NA", 'Cello Net IO &amp; CMO MV % of NAV '!A1209)</f>
        <v>42474</v>
      </c>
      <c r="C1296" s="52">
        <f>VLOOKUP(B1296, 'IOS OAS &amp; Universe Refi'!$L:$N, 3, 0)</f>
        <v>23.835599999999999</v>
      </c>
      <c r="D1296" s="111">
        <f>VLOOKUP(B1296, 'Sonata Net IO &amp; CMO MV % of NAV'!$A:$B, 2, 0)</f>
        <v>40.774861999999999</v>
      </c>
    </row>
    <row r="1297" spans="2:4" x14ac:dyDescent="0.25">
      <c r="B1297" s="106">
        <f>IF('Cello Net IO &amp; CMO MV % of NAV '!A1210=0, "NA", 'Cello Net IO &amp; CMO MV % of NAV '!A1210)</f>
        <v>42475</v>
      </c>
      <c r="C1297" s="52">
        <f>VLOOKUP(B1297, 'IOS OAS &amp; Universe Refi'!$L:$N, 3, 0)</f>
        <v>24.712098999999998</v>
      </c>
      <c r="D1297" s="111">
        <f>VLOOKUP(B1297, 'Sonata Net IO &amp; CMO MV % of NAV'!$A:$B, 2, 0)</f>
        <v>40.744456</v>
      </c>
    </row>
    <row r="1298" spans="2:4" x14ac:dyDescent="0.25">
      <c r="B1298" s="106">
        <f>IF('Cello Net IO &amp; CMO MV % of NAV '!A1211=0, "NA", 'Cello Net IO &amp; CMO MV % of NAV '!A1211)</f>
        <v>42478</v>
      </c>
      <c r="C1298" s="52">
        <f>VLOOKUP(B1298, 'IOS OAS &amp; Universe Refi'!$L:$N, 3, 0)</f>
        <v>22.389299000000001</v>
      </c>
      <c r="D1298" s="111">
        <f>VLOOKUP(B1298, 'Sonata Net IO &amp; CMO MV % of NAV'!$A:$B, 2, 0)</f>
        <v>41.774054</v>
      </c>
    </row>
    <row r="1299" spans="2:4" x14ac:dyDescent="0.25">
      <c r="B1299" s="106">
        <f>IF('Cello Net IO &amp; CMO MV % of NAV '!A1212=0, "NA", 'Cello Net IO &amp; CMO MV % of NAV '!A1212)</f>
        <v>42479</v>
      </c>
      <c r="C1299" s="52">
        <f>VLOOKUP(B1299, 'IOS OAS &amp; Universe Refi'!$L:$N, 3, 0)</f>
        <v>21.264600999999999</v>
      </c>
      <c r="D1299" s="111">
        <f>VLOOKUP(B1299, 'Sonata Net IO &amp; CMO MV % of NAV'!$A:$B, 2, 0)</f>
        <v>41.964505000000003</v>
      </c>
    </row>
    <row r="1300" spans="2:4" x14ac:dyDescent="0.25">
      <c r="B1300" s="106">
        <f>IF('Cello Net IO &amp; CMO MV % of NAV '!A1213=0, "NA", 'Cello Net IO &amp; CMO MV % of NAV '!A1213)</f>
        <v>42480</v>
      </c>
      <c r="C1300" s="52">
        <f>VLOOKUP(B1300, 'IOS OAS &amp; Universe Refi'!$L:$N, 3, 0)</f>
        <v>30.589701000000002</v>
      </c>
      <c r="D1300" s="111">
        <f>VLOOKUP(B1300, 'Sonata Net IO &amp; CMO MV % of NAV'!$A:$B, 2, 0)</f>
        <v>43.917189</v>
      </c>
    </row>
    <row r="1301" spans="2:4" x14ac:dyDescent="0.25">
      <c r="B1301" s="106">
        <f>IF('Cello Net IO &amp; CMO MV % of NAV '!A1214=0, "NA", 'Cello Net IO &amp; CMO MV % of NAV '!A1214)</f>
        <v>42481</v>
      </c>
      <c r="C1301" s="52">
        <f>VLOOKUP(B1301, 'IOS OAS &amp; Universe Refi'!$L:$N, 3, 0)</f>
        <v>32.540500999999999</v>
      </c>
      <c r="D1301" s="111">
        <f>VLOOKUP(B1301, 'Sonata Net IO &amp; CMO MV % of NAV'!$A:$B, 2, 0)</f>
        <v>44.141187000000002</v>
      </c>
    </row>
    <row r="1302" spans="2:4" x14ac:dyDescent="0.25">
      <c r="B1302" s="106">
        <f>IF('Cello Net IO &amp; CMO MV % of NAV '!A1215=0, "NA", 'Cello Net IO &amp; CMO MV % of NAV '!A1215)</f>
        <v>42482</v>
      </c>
      <c r="C1302" s="52">
        <f>VLOOKUP(B1302, 'IOS OAS &amp; Universe Refi'!$L:$N, 3, 0)</f>
        <v>34.042099</v>
      </c>
      <c r="D1302" s="111">
        <f>VLOOKUP(B1302, 'Sonata Net IO &amp; CMO MV % of NAV'!$A:$B, 2, 0)</f>
        <v>45.525775000000003</v>
      </c>
    </row>
    <row r="1303" spans="2:4" x14ac:dyDescent="0.25">
      <c r="B1303" s="106">
        <f>IF('Cello Net IO &amp; CMO MV % of NAV '!A1216=0, "NA", 'Cello Net IO &amp; CMO MV % of NAV '!A1216)</f>
        <v>42485</v>
      </c>
      <c r="C1303" s="52">
        <f>VLOOKUP(B1303, 'IOS OAS &amp; Universe Refi'!$L:$N, 3, 0)</f>
        <v>37.957099999999997</v>
      </c>
      <c r="D1303" s="111">
        <f>VLOOKUP(B1303, 'Sonata Net IO &amp; CMO MV % of NAV'!$A:$B, 2, 0)</f>
        <v>45.517901999999999</v>
      </c>
    </row>
    <row r="1304" spans="2:4" x14ac:dyDescent="0.25">
      <c r="B1304" s="106">
        <f>IF('Cello Net IO &amp; CMO MV % of NAV '!A1217=0, "NA", 'Cello Net IO &amp; CMO MV % of NAV '!A1217)</f>
        <v>42486</v>
      </c>
      <c r="C1304" s="52">
        <f>VLOOKUP(B1304, 'IOS OAS &amp; Universe Refi'!$L:$N, 3, 0)</f>
        <v>35.515498999999998</v>
      </c>
      <c r="D1304" s="111">
        <f>VLOOKUP(B1304, 'Sonata Net IO &amp; CMO MV % of NAV'!$A:$B, 2, 0)</f>
        <v>48.69117</v>
      </c>
    </row>
    <row r="1305" spans="2:4" x14ac:dyDescent="0.25">
      <c r="B1305" s="106">
        <f>IF('Cello Net IO &amp; CMO MV % of NAV '!A1218=0, "NA", 'Cello Net IO &amp; CMO MV % of NAV '!A1218)</f>
        <v>42487</v>
      </c>
      <c r="C1305" s="52">
        <f>VLOOKUP(B1305, 'IOS OAS &amp; Universe Refi'!$L:$N, 3, 0)</f>
        <v>30.937201000000002</v>
      </c>
      <c r="D1305" s="111">
        <f>VLOOKUP(B1305, 'Sonata Net IO &amp; CMO MV % of NAV'!$A:$B, 2, 0)</f>
        <v>48.006732</v>
      </c>
    </row>
    <row r="1306" spans="2:4" x14ac:dyDescent="0.25">
      <c r="B1306" s="106">
        <f>IF('Cello Net IO &amp; CMO MV % of NAV '!A1219=0, "NA", 'Cello Net IO &amp; CMO MV % of NAV '!A1219)</f>
        <v>42488</v>
      </c>
      <c r="C1306" s="52">
        <f>VLOOKUP(B1306, 'IOS OAS &amp; Universe Refi'!$L:$N, 3, 0)</f>
        <v>28.941099000000001</v>
      </c>
      <c r="D1306" s="111">
        <f>VLOOKUP(B1306, 'Sonata Net IO &amp; CMO MV % of NAV'!$A:$B, 2, 0)</f>
        <v>47.382109999999997</v>
      </c>
    </row>
    <row r="1307" spans="2:4" x14ac:dyDescent="0.25">
      <c r="B1307" s="106">
        <f>IF('Cello Net IO &amp; CMO MV % of NAV '!A1220=0, "NA", 'Cello Net IO &amp; CMO MV % of NAV '!A1220)</f>
        <v>42489</v>
      </c>
      <c r="C1307" s="52">
        <f>VLOOKUP(B1307, 'IOS OAS &amp; Universe Refi'!$L:$N, 3, 0)</f>
        <v>23.087999</v>
      </c>
      <c r="D1307" s="111">
        <f>VLOOKUP(B1307, 'Sonata Net IO &amp; CMO MV % of NAV'!$A:$B, 2, 0)</f>
        <v>46.876731999999997</v>
      </c>
    </row>
    <row r="1308" spans="2:4" x14ac:dyDescent="0.25">
      <c r="B1308" s="106">
        <f>IF('Cello Net IO &amp; CMO MV % of NAV '!A1221=0, "NA", 'Cello Net IO &amp; CMO MV % of NAV '!A1221)</f>
        <v>42492</v>
      </c>
      <c r="C1308" s="52">
        <f>VLOOKUP(B1308, 'IOS OAS &amp; Universe Refi'!$L:$N, 3, 0)</f>
        <v>28.239100000000001</v>
      </c>
      <c r="D1308" s="111">
        <f>VLOOKUP(B1308, 'Sonata Net IO &amp; CMO MV % of NAV'!$A:$B, 2, 0)</f>
        <v>47.884645999999996</v>
      </c>
    </row>
    <row r="1309" spans="2:4" x14ac:dyDescent="0.25">
      <c r="B1309" s="106">
        <f>IF('Cello Net IO &amp; CMO MV % of NAV '!A1222=0, "NA", 'Cello Net IO &amp; CMO MV % of NAV '!A1222)</f>
        <v>42493</v>
      </c>
      <c r="C1309" s="52">
        <f>VLOOKUP(B1309, 'IOS OAS &amp; Universe Refi'!$L:$N, 3, 0)</f>
        <v>16.929600000000001</v>
      </c>
      <c r="D1309" s="111">
        <f>VLOOKUP(B1309, 'Sonata Net IO &amp; CMO MV % of NAV'!$A:$B, 2, 0)</f>
        <v>47.018574999999998</v>
      </c>
    </row>
    <row r="1310" spans="2:4" x14ac:dyDescent="0.25">
      <c r="B1310" s="106">
        <f>IF('Cello Net IO &amp; CMO MV % of NAV '!A1223=0, "NA", 'Cello Net IO &amp; CMO MV % of NAV '!A1223)</f>
        <v>42494</v>
      </c>
      <c r="C1310" s="52">
        <f>VLOOKUP(B1310, 'IOS OAS &amp; Universe Refi'!$L:$N, 3, 0)</f>
        <v>23.310400000000001</v>
      </c>
      <c r="D1310" s="111">
        <f>VLOOKUP(B1310, 'Sonata Net IO &amp; CMO MV % of NAV'!$A:$B, 2, 0)</f>
        <v>47.123179999999998</v>
      </c>
    </row>
    <row r="1311" spans="2:4" x14ac:dyDescent="0.25">
      <c r="B1311" s="106">
        <f>IF('Cello Net IO &amp; CMO MV % of NAV '!A1224=0, "NA", 'Cello Net IO &amp; CMO MV % of NAV '!A1224)</f>
        <v>42495</v>
      </c>
      <c r="C1311" s="52">
        <f>VLOOKUP(B1311, 'IOS OAS &amp; Universe Refi'!$L:$N, 3, 0)</f>
        <v>20.415800000000001</v>
      </c>
      <c r="D1311" s="111">
        <f>VLOOKUP(B1311, 'Sonata Net IO &amp; CMO MV % of NAV'!$A:$B, 2, 0)</f>
        <v>46.662711999999999</v>
      </c>
    </row>
    <row r="1312" spans="2:4" x14ac:dyDescent="0.25">
      <c r="B1312" s="106">
        <f>IF('Cello Net IO &amp; CMO MV % of NAV '!A1225=0, "NA", 'Cello Net IO &amp; CMO MV % of NAV '!A1225)</f>
        <v>42496</v>
      </c>
      <c r="C1312" s="52">
        <f>VLOOKUP(B1312, 'IOS OAS &amp; Universe Refi'!$L:$N, 3, 0)</f>
        <v>12.2704</v>
      </c>
      <c r="D1312" s="111">
        <f>VLOOKUP(B1312, 'Sonata Net IO &amp; CMO MV % of NAV'!$A:$B, 2, 0)</f>
        <v>46.561860000000003</v>
      </c>
    </row>
    <row r="1313" spans="2:4" x14ac:dyDescent="0.25">
      <c r="B1313" s="106">
        <f>IF('Cello Net IO &amp; CMO MV % of NAV '!A1226=0, "NA", 'Cello Net IO &amp; CMO MV % of NAV '!A1226)</f>
        <v>42499</v>
      </c>
      <c r="C1313" s="52">
        <f>VLOOKUP(B1313, 'IOS OAS &amp; Universe Refi'!$L:$N, 3, 0)</f>
        <v>10.243600000000001</v>
      </c>
      <c r="D1313" s="111">
        <f>VLOOKUP(B1313, 'Sonata Net IO &amp; CMO MV % of NAV'!$A:$B, 2, 0)</f>
        <v>46.677314000000003</v>
      </c>
    </row>
    <row r="1314" spans="2:4" x14ac:dyDescent="0.25">
      <c r="B1314" s="106">
        <f>IF('Cello Net IO &amp; CMO MV % of NAV '!A1227=0, "NA", 'Cello Net IO &amp; CMO MV % of NAV '!A1227)</f>
        <v>42500</v>
      </c>
      <c r="C1314" s="52">
        <f>VLOOKUP(B1314, 'IOS OAS &amp; Universe Refi'!$L:$N, 3, 0)</f>
        <v>12.321199999999999</v>
      </c>
      <c r="D1314" s="111">
        <f>VLOOKUP(B1314, 'Sonata Net IO &amp; CMO MV % of NAV'!$A:$B, 2, 0)</f>
        <v>46.847053000000002</v>
      </c>
    </row>
    <row r="1315" spans="2:4" x14ac:dyDescent="0.25">
      <c r="B1315" s="106">
        <f>IF('Cello Net IO &amp; CMO MV % of NAV '!A1228=0, "NA", 'Cello Net IO &amp; CMO MV % of NAV '!A1228)</f>
        <v>42501</v>
      </c>
      <c r="C1315" s="52">
        <f>VLOOKUP(B1315, 'IOS OAS &amp; Universe Refi'!$L:$N, 3, 0)</f>
        <v>10.5648</v>
      </c>
      <c r="D1315" s="111">
        <f>VLOOKUP(B1315, 'Sonata Net IO &amp; CMO MV % of NAV'!$A:$B, 2, 0)</f>
        <v>45.931040000000003</v>
      </c>
    </row>
    <row r="1316" spans="2:4" x14ac:dyDescent="0.25">
      <c r="B1316" s="106">
        <f>IF('Cello Net IO &amp; CMO MV % of NAV '!A1229=0, "NA", 'Cello Net IO &amp; CMO MV % of NAV '!A1229)</f>
        <v>42502</v>
      </c>
      <c r="C1316" s="52">
        <f>VLOOKUP(B1316, 'IOS OAS &amp; Universe Refi'!$L:$N, 3, 0)</f>
        <v>6.9549000000000003</v>
      </c>
      <c r="D1316" s="111">
        <f>VLOOKUP(B1316, 'Sonata Net IO &amp; CMO MV % of NAV'!$A:$B, 2, 0)</f>
        <v>46.535798</v>
      </c>
    </row>
    <row r="1317" spans="2:4" x14ac:dyDescent="0.25">
      <c r="B1317" s="106">
        <f>IF('Cello Net IO &amp; CMO MV % of NAV '!A1230=0, "NA", 'Cello Net IO &amp; CMO MV % of NAV '!A1230)</f>
        <v>42503</v>
      </c>
      <c r="C1317" s="52">
        <f>VLOOKUP(B1317, 'IOS OAS &amp; Universe Refi'!$L:$N, 3, 0)</f>
        <v>-6.0723000000000003</v>
      </c>
      <c r="D1317" s="111">
        <f>VLOOKUP(B1317, 'Sonata Net IO &amp; CMO MV % of NAV'!$A:$B, 2, 0)</f>
        <v>46.007986000000002</v>
      </c>
    </row>
    <row r="1318" spans="2:4" x14ac:dyDescent="0.25">
      <c r="B1318" s="106">
        <f>IF('Cello Net IO &amp; CMO MV % of NAV '!A1231=0, "NA", 'Cello Net IO &amp; CMO MV % of NAV '!A1231)</f>
        <v>42506</v>
      </c>
      <c r="C1318" s="52">
        <f>VLOOKUP(B1318, 'IOS OAS &amp; Universe Refi'!$L:$N, 3, 0)</f>
        <v>-8.3523999999999994</v>
      </c>
      <c r="D1318" s="111">
        <f>VLOOKUP(B1318, 'Sonata Net IO &amp; CMO MV % of NAV'!$A:$B, 2, 0)</f>
        <v>46.526874999999997</v>
      </c>
    </row>
    <row r="1319" spans="2:4" x14ac:dyDescent="0.25">
      <c r="B1319" s="106">
        <f>IF('Cello Net IO &amp; CMO MV % of NAV '!A1232=0, "NA", 'Cello Net IO &amp; CMO MV % of NAV '!A1232)</f>
        <v>42507</v>
      </c>
      <c r="C1319" s="52">
        <f>VLOOKUP(B1319, 'IOS OAS &amp; Universe Refi'!$L:$N, 3, 0)</f>
        <v>-8.1037999999999997</v>
      </c>
      <c r="D1319" s="111">
        <f>VLOOKUP(B1319, 'Sonata Net IO &amp; CMO MV % of NAV'!$A:$B, 2, 0)</f>
        <v>46.641038999999999</v>
      </c>
    </row>
    <row r="1320" spans="2:4" x14ac:dyDescent="0.25">
      <c r="B1320" s="106">
        <f>IF('Cello Net IO &amp; CMO MV % of NAV '!A1233=0, "NA", 'Cello Net IO &amp; CMO MV % of NAV '!A1233)</f>
        <v>42508</v>
      </c>
      <c r="C1320" s="52">
        <f>VLOOKUP(B1320, 'IOS OAS &amp; Universe Refi'!$L:$N, 3, 0)</f>
        <v>-5.7096999999999998</v>
      </c>
      <c r="D1320" s="111">
        <f>VLOOKUP(B1320, 'Sonata Net IO &amp; CMO MV % of NAV'!$A:$B, 2, 0)</f>
        <v>49.411020999999998</v>
      </c>
    </row>
    <row r="1321" spans="2:4" x14ac:dyDescent="0.25">
      <c r="B1321" s="106">
        <f>IF('Cello Net IO &amp; CMO MV % of NAV '!A1234=0, "NA", 'Cello Net IO &amp; CMO MV % of NAV '!A1234)</f>
        <v>42509</v>
      </c>
      <c r="C1321" s="52">
        <f>VLOOKUP(B1321, 'IOS OAS &amp; Universe Refi'!$L:$N, 3, 0)</f>
        <v>-13.9473</v>
      </c>
      <c r="D1321" s="111">
        <f>VLOOKUP(B1321, 'Sonata Net IO &amp; CMO MV % of NAV'!$A:$B, 2, 0)</f>
        <v>51.157814000000002</v>
      </c>
    </row>
    <row r="1322" spans="2:4" x14ac:dyDescent="0.25">
      <c r="B1322" s="106">
        <f>IF('Cello Net IO &amp; CMO MV % of NAV '!A1235=0, "NA", 'Cello Net IO &amp; CMO MV % of NAV '!A1235)</f>
        <v>42510</v>
      </c>
      <c r="C1322" s="52">
        <f>VLOOKUP(B1322, 'IOS OAS &amp; Universe Refi'!$L:$N, 3, 0)</f>
        <v>-12.972799999999999</v>
      </c>
      <c r="D1322" s="111">
        <f>VLOOKUP(B1322, 'Sonata Net IO &amp; CMO MV % of NAV'!$A:$B, 2, 0)</f>
        <v>51.705064999999998</v>
      </c>
    </row>
    <row r="1323" spans="2:4" x14ac:dyDescent="0.25">
      <c r="B1323" s="106">
        <f>IF('Cello Net IO &amp; CMO MV % of NAV '!A1236=0, "NA", 'Cello Net IO &amp; CMO MV % of NAV '!A1236)</f>
        <v>42513</v>
      </c>
      <c r="C1323" s="52">
        <f>VLOOKUP(B1323, 'IOS OAS &amp; Universe Refi'!$L:$N, 3, 0)</f>
        <v>-16.001100999999998</v>
      </c>
      <c r="D1323" s="111">
        <f>VLOOKUP(B1323, 'Sonata Net IO &amp; CMO MV % of NAV'!$A:$B, 2, 0)</f>
        <v>51.446154999999997</v>
      </c>
    </row>
    <row r="1324" spans="2:4" x14ac:dyDescent="0.25">
      <c r="B1324" s="106">
        <f>IF('Cello Net IO &amp; CMO MV % of NAV '!A1237=0, "NA", 'Cello Net IO &amp; CMO MV % of NAV '!A1237)</f>
        <v>42514</v>
      </c>
      <c r="C1324" s="52">
        <f>VLOOKUP(B1324, 'IOS OAS &amp; Universe Refi'!$L:$N, 3, 0)</f>
        <v>-16.7819</v>
      </c>
      <c r="D1324" s="111">
        <f>VLOOKUP(B1324, 'Sonata Net IO &amp; CMO MV % of NAV'!$A:$B, 2, 0)</f>
        <v>51.834488999999998</v>
      </c>
    </row>
    <row r="1325" spans="2:4" x14ac:dyDescent="0.25">
      <c r="B1325" s="106">
        <f>IF('Cello Net IO &amp; CMO MV % of NAV '!A1238=0, "NA", 'Cello Net IO &amp; CMO MV % of NAV '!A1238)</f>
        <v>42515</v>
      </c>
      <c r="C1325" s="52">
        <f>VLOOKUP(B1325, 'IOS OAS &amp; Universe Refi'!$L:$N, 3, 0)</f>
        <v>-7.6497999999999999</v>
      </c>
      <c r="D1325" s="111">
        <f>VLOOKUP(B1325, 'Sonata Net IO &amp; CMO MV % of NAV'!$A:$B, 2, 0)</f>
        <v>54.826529999999998</v>
      </c>
    </row>
    <row r="1326" spans="2:4" x14ac:dyDescent="0.25">
      <c r="B1326" s="106">
        <f>IF('Cello Net IO &amp; CMO MV % of NAV '!A1239=0, "NA", 'Cello Net IO &amp; CMO MV % of NAV '!A1239)</f>
        <v>42516</v>
      </c>
      <c r="C1326" s="52">
        <f>VLOOKUP(B1326, 'IOS OAS &amp; Universe Refi'!$L:$N, 3, 0)</f>
        <v>-6.1809000000000003</v>
      </c>
      <c r="D1326" s="111">
        <f>VLOOKUP(B1326, 'Sonata Net IO &amp; CMO MV % of NAV'!$A:$B, 2, 0)</f>
        <v>56.473652999999999</v>
      </c>
    </row>
    <row r="1327" spans="2:4" x14ac:dyDescent="0.25">
      <c r="B1327" s="106">
        <f>IF('Cello Net IO &amp; CMO MV % of NAV '!A1240=0, "NA", 'Cello Net IO &amp; CMO MV % of NAV '!A1240)</f>
        <v>42517</v>
      </c>
      <c r="C1327" s="52">
        <f>VLOOKUP(B1327, 'IOS OAS &amp; Universe Refi'!$L:$N, 3, 0)</f>
        <v>-7.9160000000000004</v>
      </c>
      <c r="D1327" s="111">
        <f>VLOOKUP(B1327, 'Sonata Net IO &amp; CMO MV % of NAV'!$A:$B, 2, 0)</f>
        <v>56.588824000000002</v>
      </c>
    </row>
    <row r="1328" spans="2:4" x14ac:dyDescent="0.25">
      <c r="B1328" s="106">
        <f>IF('Cello Net IO &amp; CMO MV % of NAV '!A1241=0, "NA", 'Cello Net IO &amp; CMO MV % of NAV '!A1241)</f>
        <v>42521</v>
      </c>
      <c r="C1328" s="52">
        <f>VLOOKUP(B1328, 'IOS OAS &amp; Universe Refi'!$L:$N, 3, 0)</f>
        <v>-10.3971</v>
      </c>
      <c r="D1328" s="111">
        <f>VLOOKUP(B1328, 'Sonata Net IO &amp; CMO MV % of NAV'!$A:$B, 2, 0)</f>
        <v>56.092979</v>
      </c>
    </row>
    <row r="1329" spans="2:4" x14ac:dyDescent="0.25">
      <c r="B1329" s="106">
        <f>IF('Cello Net IO &amp; CMO MV % of NAV '!A1242=0, "NA", 'Cello Net IO &amp; CMO MV % of NAV '!A1242)</f>
        <v>42522</v>
      </c>
      <c r="C1329" s="52">
        <f>VLOOKUP(B1329, 'IOS OAS &amp; Universe Refi'!$L:$N, 3, 0)</f>
        <v>-17.427799</v>
      </c>
      <c r="D1329" s="111">
        <f>VLOOKUP(B1329, 'Sonata Net IO &amp; CMO MV % of NAV'!$A:$B, 2, 0)</f>
        <v>56.275362000000001</v>
      </c>
    </row>
    <row r="1330" spans="2:4" x14ac:dyDescent="0.25">
      <c r="B1330" s="106">
        <f>IF('Cello Net IO &amp; CMO MV % of NAV '!A1243=0, "NA", 'Cello Net IO &amp; CMO MV % of NAV '!A1243)</f>
        <v>42523</v>
      </c>
      <c r="C1330" s="52">
        <f>VLOOKUP(B1330, 'IOS OAS &amp; Universe Refi'!$L:$N, 3, 0)</f>
        <v>-16.011998999999999</v>
      </c>
      <c r="D1330" s="111">
        <f>VLOOKUP(B1330, 'Sonata Net IO &amp; CMO MV % of NAV'!$A:$B, 2, 0)</f>
        <v>55.906388999999997</v>
      </c>
    </row>
    <row r="1331" spans="2:4" x14ac:dyDescent="0.25">
      <c r="B1331" s="106">
        <f>IF('Cello Net IO &amp; CMO MV % of NAV '!A1244=0, "NA", 'Cello Net IO &amp; CMO MV % of NAV '!A1244)</f>
        <v>42524</v>
      </c>
      <c r="C1331" s="52">
        <f>VLOOKUP(B1331, 'IOS OAS &amp; Universe Refi'!$L:$N, 3, 0)</f>
        <v>-17.160499999999999</v>
      </c>
      <c r="D1331" s="111">
        <f>VLOOKUP(B1331, 'Sonata Net IO &amp; CMO MV % of NAV'!$A:$B, 2, 0)</f>
        <v>54.497881</v>
      </c>
    </row>
    <row r="1332" spans="2:4" x14ac:dyDescent="0.25">
      <c r="B1332" s="106">
        <f>IF('Cello Net IO &amp; CMO MV % of NAV '!A1245=0, "NA", 'Cello Net IO &amp; CMO MV % of NAV '!A1245)</f>
        <v>42527</v>
      </c>
      <c r="C1332" s="52">
        <f>VLOOKUP(B1332, 'IOS OAS &amp; Universe Refi'!$L:$N, 3, 0)</f>
        <v>-16.069700000000001</v>
      </c>
      <c r="D1332" s="111">
        <f>VLOOKUP(B1332, 'Sonata Net IO &amp; CMO MV % of NAV'!$A:$B, 2, 0)</f>
        <v>55.770083</v>
      </c>
    </row>
    <row r="1333" spans="2:4" x14ac:dyDescent="0.25">
      <c r="B1333" s="106">
        <f>IF('Cello Net IO &amp; CMO MV % of NAV '!A1246=0, "NA", 'Cello Net IO &amp; CMO MV % of NAV '!A1246)</f>
        <v>42528</v>
      </c>
      <c r="C1333" s="52">
        <f>VLOOKUP(B1333, 'IOS OAS &amp; Universe Refi'!$L:$N, 3, 0)</f>
        <v>-13.581300000000001</v>
      </c>
      <c r="D1333" s="111">
        <f>VLOOKUP(B1333, 'Sonata Net IO &amp; CMO MV % of NAV'!$A:$B, 2, 0)</f>
        <v>55.580080000000002</v>
      </c>
    </row>
    <row r="1334" spans="2:4" x14ac:dyDescent="0.25">
      <c r="B1334" s="106">
        <f>IF('Cello Net IO &amp; CMO MV % of NAV '!A1247=0, "NA", 'Cello Net IO &amp; CMO MV % of NAV '!A1247)</f>
        <v>42529</v>
      </c>
      <c r="C1334" s="52">
        <f>VLOOKUP(B1334, 'IOS OAS &amp; Universe Refi'!$L:$N, 3, 0)</f>
        <v>-11.1038</v>
      </c>
      <c r="D1334" s="111">
        <f>VLOOKUP(B1334, 'Sonata Net IO &amp; CMO MV % of NAV'!$A:$B, 2, 0)</f>
        <v>55.450097</v>
      </c>
    </row>
    <row r="1335" spans="2:4" x14ac:dyDescent="0.25">
      <c r="B1335" s="106">
        <f>IF('Cello Net IO &amp; CMO MV % of NAV '!A1248=0, "NA", 'Cello Net IO &amp; CMO MV % of NAV '!A1248)</f>
        <v>42530</v>
      </c>
      <c r="C1335" s="52">
        <f>VLOOKUP(B1335, 'IOS OAS &amp; Universe Refi'!$L:$N, 3, 0)</f>
        <v>-9.3391999999999999</v>
      </c>
      <c r="D1335" s="111">
        <f>VLOOKUP(B1335, 'Sonata Net IO &amp; CMO MV % of NAV'!$A:$B, 2, 0)</f>
        <v>55.069907000000001</v>
      </c>
    </row>
    <row r="1336" spans="2:4" x14ac:dyDescent="0.25">
      <c r="B1336" s="106">
        <f>IF('Cello Net IO &amp; CMO MV % of NAV '!A1249=0, "NA", 'Cello Net IO &amp; CMO MV % of NAV '!A1249)</f>
        <v>42531</v>
      </c>
      <c r="C1336" s="52">
        <f>VLOOKUP(B1336, 'IOS OAS &amp; Universe Refi'!$L:$N, 3, 0)</f>
        <v>11.045199999999999</v>
      </c>
      <c r="D1336" s="111">
        <f>VLOOKUP(B1336, 'Sonata Net IO &amp; CMO MV % of NAV'!$A:$B, 2, 0)</f>
        <v>53.340238999999997</v>
      </c>
    </row>
    <row r="1337" spans="2:4" x14ac:dyDescent="0.25">
      <c r="B1337" s="106">
        <f>IF('Cello Net IO &amp; CMO MV % of NAV '!A1250=0, "NA", 'Cello Net IO &amp; CMO MV % of NAV '!A1250)</f>
        <v>42534</v>
      </c>
      <c r="C1337" s="52">
        <f>VLOOKUP(B1337, 'IOS OAS &amp; Universe Refi'!$L:$N, 3, 0)</f>
        <v>6.8254000000000001</v>
      </c>
      <c r="D1337" s="111">
        <f>VLOOKUP(B1337, 'Sonata Net IO &amp; CMO MV % of NAV'!$A:$B, 2, 0)</f>
        <v>53.126401999999999</v>
      </c>
    </row>
    <row r="1338" spans="2:4" x14ac:dyDescent="0.25">
      <c r="B1338" s="106">
        <f>IF('Cello Net IO &amp; CMO MV % of NAV '!A1251=0, "NA", 'Cello Net IO &amp; CMO MV % of NAV '!A1251)</f>
        <v>42535</v>
      </c>
      <c r="C1338" s="52">
        <f>VLOOKUP(B1338, 'IOS OAS &amp; Universe Refi'!$L:$N, 3, 0)</f>
        <v>8.1462000000000003</v>
      </c>
      <c r="D1338" s="111">
        <f>VLOOKUP(B1338, 'Sonata Net IO &amp; CMO MV % of NAV'!$A:$B, 2, 0)</f>
        <v>53.117851000000002</v>
      </c>
    </row>
    <row r="1339" spans="2:4" x14ac:dyDescent="0.25">
      <c r="B1339" s="106">
        <f>IF('Cello Net IO &amp; CMO MV % of NAV '!A1252=0, "NA", 'Cello Net IO &amp; CMO MV % of NAV '!A1252)</f>
        <v>42536</v>
      </c>
      <c r="C1339" s="52">
        <f>VLOOKUP(B1339, 'IOS OAS &amp; Universe Refi'!$L:$N, 3, 0)</f>
        <v>21.341298999999999</v>
      </c>
      <c r="D1339" s="111">
        <f>VLOOKUP(B1339, 'Sonata Net IO &amp; CMO MV % of NAV'!$A:$B, 2, 0)</f>
        <v>52.635477000000002</v>
      </c>
    </row>
    <row r="1340" spans="2:4" x14ac:dyDescent="0.25">
      <c r="B1340" s="106">
        <f>IF('Cello Net IO &amp; CMO MV % of NAV '!A1253=0, "NA", 'Cello Net IO &amp; CMO MV % of NAV '!A1253)</f>
        <v>42537</v>
      </c>
      <c r="C1340" s="52">
        <f>VLOOKUP(B1340, 'IOS OAS &amp; Universe Refi'!$L:$N, 3, 0)</f>
        <v>23.5776</v>
      </c>
      <c r="D1340" s="111">
        <f>VLOOKUP(B1340, 'Sonata Net IO &amp; CMO MV % of NAV'!$A:$B, 2, 0)</f>
        <v>52.020808000000002</v>
      </c>
    </row>
    <row r="1341" spans="2:4" x14ac:dyDescent="0.25">
      <c r="B1341" s="106">
        <f>IF('Cello Net IO &amp; CMO MV % of NAV '!A1254=0, "NA", 'Cello Net IO &amp; CMO MV % of NAV '!A1254)</f>
        <v>42538</v>
      </c>
      <c r="C1341" s="52">
        <f>VLOOKUP(B1341, 'IOS OAS &amp; Universe Refi'!$L:$N, 3, 0)</f>
        <v>29.370999999999999</v>
      </c>
      <c r="D1341" s="111">
        <f>VLOOKUP(B1341, 'Sonata Net IO &amp; CMO MV % of NAV'!$A:$B, 2, 0)</f>
        <v>53.194541000000001</v>
      </c>
    </row>
    <row r="1342" spans="2:4" x14ac:dyDescent="0.25">
      <c r="B1342" s="106">
        <f>IF('Cello Net IO &amp; CMO MV % of NAV '!A1255=0, "NA", 'Cello Net IO &amp; CMO MV % of NAV '!A1255)</f>
        <v>42541</v>
      </c>
      <c r="C1342" s="52">
        <f>VLOOKUP(B1342, 'IOS OAS &amp; Universe Refi'!$L:$N, 3, 0)</f>
        <v>30.059601000000001</v>
      </c>
      <c r="D1342" s="111">
        <f>VLOOKUP(B1342, 'Sonata Net IO &amp; CMO MV % of NAV'!$A:$B, 2, 0)</f>
        <v>54.037025</v>
      </c>
    </row>
    <row r="1343" spans="2:4" x14ac:dyDescent="0.25">
      <c r="B1343" s="106">
        <f>IF('Cello Net IO &amp; CMO MV % of NAV '!A1256=0, "NA", 'Cello Net IO &amp; CMO MV % of NAV '!A1256)</f>
        <v>42542</v>
      </c>
      <c r="C1343" s="52">
        <f>VLOOKUP(B1343, 'IOS OAS &amp; Universe Refi'!$L:$N, 3, 0)</f>
        <v>32.230801</v>
      </c>
      <c r="D1343" s="111">
        <f>VLOOKUP(B1343, 'Sonata Net IO &amp; CMO MV % of NAV'!$A:$B, 2, 0)</f>
        <v>54.382170000000002</v>
      </c>
    </row>
    <row r="1344" spans="2:4" x14ac:dyDescent="0.25">
      <c r="B1344" s="106">
        <f>IF('Cello Net IO &amp; CMO MV % of NAV '!A1257=0, "NA", 'Cello Net IO &amp; CMO MV % of NAV '!A1257)</f>
        <v>42543</v>
      </c>
      <c r="C1344" s="52">
        <f>VLOOKUP(B1344, 'IOS OAS &amp; Universe Refi'!$L:$N, 3, 0)</f>
        <v>32.278399999999998</v>
      </c>
      <c r="D1344" s="111">
        <f>VLOOKUP(B1344, 'Sonata Net IO &amp; CMO MV % of NAV'!$A:$B, 2, 0)</f>
        <v>54.358162999999998</v>
      </c>
    </row>
    <row r="1345" spans="2:4" x14ac:dyDescent="0.25">
      <c r="B1345" s="106">
        <f>IF('Cello Net IO &amp; CMO MV % of NAV '!A1258=0, "NA", 'Cello Net IO &amp; CMO MV % of NAV '!A1258)</f>
        <v>42544</v>
      </c>
      <c r="C1345" s="52">
        <f>VLOOKUP(B1345, 'IOS OAS &amp; Universe Refi'!$L:$N, 3, 0)</f>
        <v>44.705502000000003</v>
      </c>
      <c r="D1345" s="111">
        <f>VLOOKUP(B1345, 'Sonata Net IO &amp; CMO MV % of NAV'!$A:$B, 2, 0)</f>
        <v>54.670285999999997</v>
      </c>
    </row>
    <row r="1346" spans="2:4" x14ac:dyDescent="0.25">
      <c r="B1346" s="106">
        <f>IF('Cello Net IO &amp; CMO MV % of NAV '!A1259=0, "NA", 'Cello Net IO &amp; CMO MV % of NAV '!A1259)</f>
        <v>42545</v>
      </c>
      <c r="C1346" s="52">
        <f>VLOOKUP(B1346, 'IOS OAS &amp; Universe Refi'!$L:$N, 3, 0)</f>
        <v>45.263500000000001</v>
      </c>
      <c r="D1346" s="111">
        <f>VLOOKUP(B1346, 'Sonata Net IO &amp; CMO MV % of NAV'!$A:$B, 2, 0)</f>
        <v>52.279305000000001</v>
      </c>
    </row>
    <row r="1347" spans="2:4" x14ac:dyDescent="0.25">
      <c r="B1347" s="106">
        <f>IF('Cello Net IO &amp; CMO MV % of NAV '!A1260=0, "NA", 'Cello Net IO &amp; CMO MV % of NAV '!A1260)</f>
        <v>42548</v>
      </c>
      <c r="C1347" s="52">
        <f>VLOOKUP(B1347, 'IOS OAS &amp; Universe Refi'!$L:$N, 3, 0)</f>
        <v>4.5495999999999999</v>
      </c>
      <c r="D1347" s="111">
        <f>VLOOKUP(B1347, 'Sonata Net IO &amp; CMO MV % of NAV'!$A:$B, 2, 0)</f>
        <v>48.415731999999998</v>
      </c>
    </row>
    <row r="1348" spans="2:4" x14ac:dyDescent="0.25">
      <c r="B1348" s="106">
        <f>IF('Cello Net IO &amp; CMO MV % of NAV '!A1261=0, "NA", 'Cello Net IO &amp; CMO MV % of NAV '!A1261)</f>
        <v>42549</v>
      </c>
      <c r="C1348" s="52">
        <f>VLOOKUP(B1348, 'IOS OAS &amp; Universe Refi'!$L:$N, 3, 0)</f>
        <v>7.2847999999999997</v>
      </c>
      <c r="D1348" s="111">
        <f>VLOOKUP(B1348, 'Sonata Net IO &amp; CMO MV % of NAV'!$A:$B, 2, 0)</f>
        <v>48.770212000000001</v>
      </c>
    </row>
    <row r="1349" spans="2:4" x14ac:dyDescent="0.25">
      <c r="B1349" s="106">
        <f>IF('Cello Net IO &amp; CMO MV % of NAV '!A1262=0, "NA", 'Cello Net IO &amp; CMO MV % of NAV '!A1262)</f>
        <v>42550</v>
      </c>
      <c r="C1349" s="52">
        <f>VLOOKUP(B1349, 'IOS OAS &amp; Universe Refi'!$L:$N, 3, 0)</f>
        <v>5.0456000000000003</v>
      </c>
      <c r="D1349" s="111">
        <f>VLOOKUP(B1349, 'Sonata Net IO &amp; CMO MV % of NAV'!$A:$B, 2, 0)</f>
        <v>48.530535</v>
      </c>
    </row>
    <row r="1350" spans="2:4" x14ac:dyDescent="0.25">
      <c r="B1350" s="106">
        <f>IF('Cello Net IO &amp; CMO MV % of NAV '!A1263=0, "NA", 'Cello Net IO &amp; CMO MV % of NAV '!A1263)</f>
        <v>42551</v>
      </c>
      <c r="C1350" s="52">
        <f>VLOOKUP(B1350, 'IOS OAS &amp; Universe Refi'!$L:$N, 3, 0)</f>
        <v>13.307</v>
      </c>
      <c r="D1350" s="111">
        <f>VLOOKUP(B1350, 'Sonata Net IO &amp; CMO MV % of NAV'!$A:$B, 2, 0)</f>
        <v>47.243529000000002</v>
      </c>
    </row>
    <row r="1351" spans="2:4" x14ac:dyDescent="0.25">
      <c r="B1351" s="106">
        <f>IF('Cello Net IO &amp; CMO MV % of NAV '!A1264=0, "NA", 'Cello Net IO &amp; CMO MV % of NAV '!A1264)</f>
        <v>42552</v>
      </c>
      <c r="C1351" s="52">
        <f>VLOOKUP(B1351, 'IOS OAS &amp; Universe Refi'!$L:$N, 3, 0)</f>
        <v>22.726998999999999</v>
      </c>
      <c r="D1351" s="111">
        <f>VLOOKUP(B1351, 'Sonata Net IO &amp; CMO MV % of NAV'!$A:$B, 2, 0)</f>
        <v>46.869478999999998</v>
      </c>
    </row>
    <row r="1352" spans="2:4" x14ac:dyDescent="0.25">
      <c r="B1352" s="106">
        <f>IF('Cello Net IO &amp; CMO MV % of NAV '!A1265=0, "NA", 'Cello Net IO &amp; CMO MV % of NAV '!A1265)</f>
        <v>42556</v>
      </c>
      <c r="C1352" s="52">
        <f>VLOOKUP(B1352, 'IOS OAS &amp; Universe Refi'!$L:$N, 3, 0)</f>
        <v>40.148701000000003</v>
      </c>
      <c r="D1352" s="111">
        <f>VLOOKUP(B1352, 'Sonata Net IO &amp; CMO MV % of NAV'!$A:$B, 2, 0)</f>
        <v>44.105620999999999</v>
      </c>
    </row>
    <row r="1353" spans="2:4" x14ac:dyDescent="0.25">
      <c r="B1353" s="106">
        <f>IF('Cello Net IO &amp; CMO MV % of NAV '!A1266=0, "NA", 'Cello Net IO &amp; CMO MV % of NAV '!A1266)</f>
        <v>42557</v>
      </c>
      <c r="C1353" s="52">
        <f>VLOOKUP(B1353, 'IOS OAS &amp; Universe Refi'!$L:$N, 3, 0)</f>
        <v>53.021000000000001</v>
      </c>
      <c r="D1353" s="111">
        <f>VLOOKUP(B1353, 'Sonata Net IO &amp; CMO MV % of NAV'!$A:$B, 2, 0)</f>
        <v>44.663994000000002</v>
      </c>
    </row>
    <row r="1354" spans="2:4" x14ac:dyDescent="0.25">
      <c r="B1354" s="106">
        <f>IF('Cello Net IO &amp; CMO MV % of NAV '!A1267=0, "NA", 'Cello Net IO &amp; CMO MV % of NAV '!A1267)</f>
        <v>42558</v>
      </c>
      <c r="C1354" s="52">
        <f>VLOOKUP(B1354, 'IOS OAS &amp; Universe Refi'!$L:$N, 3, 0)</f>
        <v>69.877998000000005</v>
      </c>
      <c r="D1354" s="111">
        <f>VLOOKUP(B1354, 'Sonata Net IO &amp; CMO MV % of NAV'!$A:$B, 2, 0)</f>
        <v>44.988394</v>
      </c>
    </row>
    <row r="1355" spans="2:4" x14ac:dyDescent="0.25">
      <c r="B1355" s="106">
        <f>IF('Cello Net IO &amp; CMO MV % of NAV '!A1268=0, "NA", 'Cello Net IO &amp; CMO MV % of NAV '!A1268)</f>
        <v>42559</v>
      </c>
      <c r="C1355" s="52">
        <f>VLOOKUP(B1355, 'IOS OAS &amp; Universe Refi'!$L:$N, 3, 0)</f>
        <v>71.780403000000007</v>
      </c>
      <c r="D1355" s="111">
        <f>VLOOKUP(B1355, 'Sonata Net IO &amp; CMO MV % of NAV'!$A:$B, 2, 0)</f>
        <v>44.150731999999998</v>
      </c>
    </row>
    <row r="1356" spans="2:4" x14ac:dyDescent="0.25">
      <c r="B1356" s="106">
        <f>IF('Cello Net IO &amp; CMO MV % of NAV '!A1269=0, "NA", 'Cello Net IO &amp; CMO MV % of NAV '!A1269)</f>
        <v>42562</v>
      </c>
      <c r="C1356" s="52">
        <f>VLOOKUP(B1356, 'IOS OAS &amp; Universe Refi'!$L:$N, 3, 0)</f>
        <v>70.938400000000001</v>
      </c>
      <c r="D1356" s="111">
        <f>VLOOKUP(B1356, 'Sonata Net IO &amp; CMO MV % of NAV'!$A:$B, 2, 0)</f>
        <v>44.166066999999998</v>
      </c>
    </row>
    <row r="1357" spans="2:4" x14ac:dyDescent="0.25">
      <c r="B1357" s="106">
        <f>IF('Cello Net IO &amp; CMO MV % of NAV '!A1270=0, "NA", 'Cello Net IO &amp; CMO MV % of NAV '!A1270)</f>
        <v>42563</v>
      </c>
      <c r="C1357" s="52">
        <f>VLOOKUP(B1357, 'IOS OAS &amp; Universe Refi'!$L:$N, 3, 0)</f>
        <v>76.310096999999999</v>
      </c>
      <c r="D1357" s="111">
        <f>VLOOKUP(B1357, 'Sonata Net IO &amp; CMO MV % of NAV'!$A:$B, 2, 0)</f>
        <v>45.452415999999999</v>
      </c>
    </row>
    <row r="1358" spans="2:4" x14ac:dyDescent="0.25">
      <c r="B1358" s="106">
        <f>IF('Cello Net IO &amp; CMO MV % of NAV '!A1271=0, "NA", 'Cello Net IO &amp; CMO MV % of NAV '!A1271)</f>
        <v>42564</v>
      </c>
      <c r="C1358" s="52">
        <f>VLOOKUP(B1358, 'IOS OAS &amp; Universe Refi'!$L:$N, 3, 0)</f>
        <v>72.204102000000006</v>
      </c>
      <c r="D1358" s="111">
        <f>VLOOKUP(B1358, 'Sonata Net IO &amp; CMO MV % of NAV'!$A:$B, 2, 0)</f>
        <v>45.208314000000001</v>
      </c>
    </row>
    <row r="1359" spans="2:4" x14ac:dyDescent="0.25">
      <c r="B1359" s="106">
        <f>IF('Cello Net IO &amp; CMO MV % of NAV '!A1272=0, "NA", 'Cello Net IO &amp; CMO MV % of NAV '!A1272)</f>
        <v>42565</v>
      </c>
      <c r="C1359" s="52">
        <f>VLOOKUP(B1359, 'IOS OAS &amp; Universe Refi'!$L:$N, 3, 0)</f>
        <v>77.914398000000006</v>
      </c>
      <c r="D1359" s="111">
        <f>VLOOKUP(B1359, 'Sonata Net IO &amp; CMO MV % of NAV'!$A:$B, 2, 0)</f>
        <v>46.382022999999997</v>
      </c>
    </row>
    <row r="1360" spans="2:4" x14ac:dyDescent="0.25">
      <c r="B1360" s="106">
        <f>IF('Cello Net IO &amp; CMO MV % of NAV '!A1273=0, "NA", 'Cello Net IO &amp; CMO MV % of NAV '!A1273)</f>
        <v>42566</v>
      </c>
      <c r="C1360" s="52">
        <f>VLOOKUP(B1360, 'IOS OAS &amp; Universe Refi'!$L:$N, 3, 0)</f>
        <v>60.945202000000002</v>
      </c>
      <c r="D1360" s="111">
        <f>VLOOKUP(B1360, 'Sonata Net IO &amp; CMO MV % of NAV'!$A:$B, 2, 0)</f>
        <v>47.556641999999997</v>
      </c>
    </row>
    <row r="1361" spans="2:4" x14ac:dyDescent="0.25">
      <c r="B1361" s="106">
        <f>IF('Cello Net IO &amp; CMO MV % of NAV '!A1274=0, "NA", 'Cello Net IO &amp; CMO MV % of NAV '!A1274)</f>
        <v>42569</v>
      </c>
      <c r="C1361" s="52">
        <f>VLOOKUP(B1361, 'IOS OAS &amp; Universe Refi'!$L:$N, 3, 0)</f>
        <v>60.586601000000002</v>
      </c>
      <c r="D1361" s="111">
        <f>VLOOKUP(B1361, 'Sonata Net IO &amp; CMO MV % of NAV'!$A:$B, 2, 0)</f>
        <v>46.738706000000001</v>
      </c>
    </row>
    <row r="1362" spans="2:4" x14ac:dyDescent="0.25">
      <c r="B1362" s="106">
        <f>IF('Cello Net IO &amp; CMO MV % of NAV '!A1275=0, "NA", 'Cello Net IO &amp; CMO MV % of NAV '!A1275)</f>
        <v>42570</v>
      </c>
      <c r="C1362" s="52">
        <f>VLOOKUP(B1362, 'IOS OAS &amp; Universe Refi'!$L:$N, 3, 0)</f>
        <v>58.088298999999999</v>
      </c>
      <c r="D1362" s="111">
        <f>VLOOKUP(B1362, 'Sonata Net IO &amp; CMO MV % of NAV'!$A:$B, 2, 0)</f>
        <v>46.324368999999997</v>
      </c>
    </row>
    <row r="1363" spans="2:4" x14ac:dyDescent="0.25">
      <c r="B1363" s="106">
        <f>IF('Cello Net IO &amp; CMO MV % of NAV '!A1276=0, "NA", 'Cello Net IO &amp; CMO MV % of NAV '!A1276)</f>
        <v>42571</v>
      </c>
      <c r="C1363" s="52">
        <f>VLOOKUP(B1363, 'IOS OAS &amp; Universe Refi'!$L:$N, 3, 0)</f>
        <v>54.108601</v>
      </c>
      <c r="D1363" s="111">
        <f>VLOOKUP(B1363, 'Sonata Net IO &amp; CMO MV % of NAV'!$A:$B, 2, 0)</f>
        <v>47.058627000000001</v>
      </c>
    </row>
    <row r="1364" spans="2:4" x14ac:dyDescent="0.25">
      <c r="B1364" s="106">
        <f>IF('Cello Net IO &amp; CMO MV % of NAV '!A1277=0, "NA", 'Cello Net IO &amp; CMO MV % of NAV '!A1277)</f>
        <v>42572</v>
      </c>
      <c r="C1364" s="52">
        <f>VLOOKUP(B1364, 'IOS OAS &amp; Universe Refi'!$L:$N, 3, 0)</f>
        <v>47.133597999999999</v>
      </c>
      <c r="D1364" s="111">
        <f>VLOOKUP(B1364, 'Sonata Net IO &amp; CMO MV % of NAV'!$A:$B, 2, 0)</f>
        <v>49.050854999999999</v>
      </c>
    </row>
    <row r="1365" spans="2:4" x14ac:dyDescent="0.25">
      <c r="B1365" s="106">
        <f>IF('Cello Net IO &amp; CMO MV % of NAV '!A1278=0, "NA", 'Cello Net IO &amp; CMO MV % of NAV '!A1278)</f>
        <v>42573</v>
      </c>
      <c r="C1365" s="52">
        <f>VLOOKUP(B1365, 'IOS OAS &amp; Universe Refi'!$L:$N, 3, 0)</f>
        <v>42.896701999999998</v>
      </c>
      <c r="D1365" s="111">
        <f>VLOOKUP(B1365, 'Sonata Net IO &amp; CMO MV % of NAV'!$A:$B, 2, 0)</f>
        <v>49.616383999999996</v>
      </c>
    </row>
    <row r="1366" spans="2:4" x14ac:dyDescent="0.25">
      <c r="B1366" s="106">
        <f>IF('Cello Net IO &amp; CMO MV % of NAV '!A1279=0, "NA", 'Cello Net IO &amp; CMO MV % of NAV '!A1279)</f>
        <v>42576</v>
      </c>
      <c r="C1366" s="52">
        <f>VLOOKUP(B1366, 'IOS OAS &amp; Universe Refi'!$L:$N, 3, 0)</f>
        <v>39.616000999999997</v>
      </c>
      <c r="D1366" s="111">
        <f>VLOOKUP(B1366, 'Sonata Net IO &amp; CMO MV % of NAV'!$A:$B, 2, 0)</f>
        <v>49.805278999999999</v>
      </c>
    </row>
    <row r="1367" spans="2:4" x14ac:dyDescent="0.25">
      <c r="B1367" s="106">
        <f>IF('Cello Net IO &amp; CMO MV % of NAV '!A1280=0, "NA", 'Cello Net IO &amp; CMO MV % of NAV '!A1280)</f>
        <v>42577</v>
      </c>
      <c r="C1367" s="52">
        <f>VLOOKUP(B1367, 'IOS OAS &amp; Universe Refi'!$L:$N, 3, 0)</f>
        <v>40.010201000000002</v>
      </c>
      <c r="D1367" s="111">
        <f>VLOOKUP(B1367, 'Sonata Net IO &amp; CMO MV % of NAV'!$A:$B, 2, 0)</f>
        <v>49.785074000000002</v>
      </c>
    </row>
    <row r="1368" spans="2:4" x14ac:dyDescent="0.25">
      <c r="B1368" s="106">
        <f>IF('Cello Net IO &amp; CMO MV % of NAV '!A1281=0, "NA", 'Cello Net IO &amp; CMO MV % of NAV '!A1281)</f>
        <v>42578</v>
      </c>
      <c r="C1368" s="52">
        <f>VLOOKUP(B1368, 'IOS OAS &amp; Universe Refi'!$L:$N, 3, 0)</f>
        <v>44.031399</v>
      </c>
      <c r="D1368" s="111">
        <f>VLOOKUP(B1368, 'Sonata Net IO &amp; CMO MV % of NAV'!$A:$B, 2, 0)</f>
        <v>48.577764000000002</v>
      </c>
    </row>
    <row r="1369" spans="2:4" x14ac:dyDescent="0.25">
      <c r="B1369" s="106">
        <f>IF('Cello Net IO &amp; CMO MV % of NAV '!A1282=0, "NA", 'Cello Net IO &amp; CMO MV % of NAV '!A1282)</f>
        <v>42579</v>
      </c>
      <c r="C1369" s="52">
        <f>VLOOKUP(B1369, 'IOS OAS &amp; Universe Refi'!$L:$N, 3, 0)</f>
        <v>49.096901000000003</v>
      </c>
      <c r="D1369" s="111">
        <f>VLOOKUP(B1369, 'Sonata Net IO &amp; CMO MV % of NAV'!$A:$B, 2, 0)</f>
        <v>48.254258</v>
      </c>
    </row>
    <row r="1370" spans="2:4" x14ac:dyDescent="0.25">
      <c r="B1370" s="106">
        <f>IF('Cello Net IO &amp; CMO MV % of NAV '!A1283=0, "NA", 'Cello Net IO &amp; CMO MV % of NAV '!A1283)</f>
        <v>42580</v>
      </c>
      <c r="C1370" s="52">
        <f>VLOOKUP(B1370, 'IOS OAS &amp; Universe Refi'!$L:$N, 3, 0)</f>
        <v>50.780200999999998</v>
      </c>
      <c r="D1370" s="111">
        <f>VLOOKUP(B1370, 'Sonata Net IO &amp; CMO MV % of NAV'!$A:$B, 2, 0)</f>
        <v>47.314579999999999</v>
      </c>
    </row>
    <row r="1371" spans="2:4" x14ac:dyDescent="0.25">
      <c r="B1371" s="106" t="str">
        <f>IF('Cello Net IO &amp; CMO MV % of NAV '!A1284=0, "NA", 'Cello Net IO &amp; CMO MV % of NAV '!A1284)</f>
        <v>NA</v>
      </c>
      <c r="C1371" s="52" t="e">
        <f>VLOOKUP(B1371, 'IOS OAS &amp; Universe Refi'!$L:$N, 3, 0)</f>
        <v>#N/A</v>
      </c>
      <c r="D1371" s="111" t="e">
        <f>VLOOKUP(B1371, 'Sonata Net IO &amp; CMO MV % of NAV'!$A:$B, 2, 0)</f>
        <v>#N/A</v>
      </c>
    </row>
    <row r="1372" spans="2:4" x14ac:dyDescent="0.25">
      <c r="B1372" s="106" t="str">
        <f>IF('Cello Net IO &amp; CMO MV % of NAV '!A1285=0, "NA", 'Cello Net IO &amp; CMO MV % of NAV '!A1285)</f>
        <v>NA</v>
      </c>
      <c r="C1372" s="52" t="e">
        <f>VLOOKUP(B1372, 'IOS OAS &amp; Universe Refi'!$L:$N, 3, 0)</f>
        <v>#N/A</v>
      </c>
      <c r="D1372" s="111" t="e">
        <f>VLOOKUP(B1372, 'Sonata Net IO &amp; CMO MV % of NAV'!$A:$B, 2, 0)</f>
        <v>#N/A</v>
      </c>
    </row>
    <row r="1373" spans="2:4" x14ac:dyDescent="0.25">
      <c r="B1373" s="106" t="str">
        <f>IF('Cello Net IO &amp; CMO MV % of NAV '!A1286=0, "NA", 'Cello Net IO &amp; CMO MV % of NAV '!A1286)</f>
        <v>NA</v>
      </c>
      <c r="C1373" s="52" t="e">
        <f>VLOOKUP(B1373, 'IOS OAS &amp; Universe Refi'!$L:$N, 3, 0)</f>
        <v>#N/A</v>
      </c>
      <c r="D1373" s="111" t="e">
        <f>VLOOKUP(B1373, 'Sonata Net IO &amp; CMO MV % of NAV'!$A:$B, 2, 0)</f>
        <v>#N/A</v>
      </c>
    </row>
    <row r="1374" spans="2:4" x14ac:dyDescent="0.25">
      <c r="B1374" s="106" t="str">
        <f>IF('Cello Net IO &amp; CMO MV % of NAV '!A1287=0, "NA", 'Cello Net IO &amp; CMO MV % of NAV '!A1287)</f>
        <v>NA</v>
      </c>
      <c r="C1374" s="52" t="e">
        <f>VLOOKUP(B1374, 'IOS OAS &amp; Universe Refi'!$L:$N, 3, 0)</f>
        <v>#N/A</v>
      </c>
      <c r="D1374" s="111" t="e">
        <f>VLOOKUP(B1374, 'Sonata Net IO &amp; CMO MV % of NAV'!$A:$B, 2, 0)</f>
        <v>#N/A</v>
      </c>
    </row>
    <row r="1375" spans="2:4" x14ac:dyDescent="0.25">
      <c r="B1375" s="106" t="str">
        <f>IF('Cello Net IO &amp; CMO MV % of NAV '!A1288=0, "NA", 'Cello Net IO &amp; CMO MV % of NAV '!A1288)</f>
        <v>NA</v>
      </c>
      <c r="C1375" s="52" t="e">
        <f>VLOOKUP(B1375, 'IOS OAS &amp; Universe Refi'!$L:$N, 3, 0)</f>
        <v>#N/A</v>
      </c>
      <c r="D1375" s="111" t="e">
        <f>VLOOKUP(B1375, 'Sonata Net IO &amp; CMO MV % of NAV'!$A:$B, 2, 0)</f>
        <v>#N/A</v>
      </c>
    </row>
    <row r="1376" spans="2:4" x14ac:dyDescent="0.25">
      <c r="B1376" s="106" t="str">
        <f>IF('Cello Net IO &amp; CMO MV % of NAV '!A1289=0, "NA", 'Cello Net IO &amp; CMO MV % of NAV '!A1289)</f>
        <v>NA</v>
      </c>
      <c r="C1376" s="52" t="e">
        <f>VLOOKUP(B1376, 'IOS OAS &amp; Universe Refi'!$L:$N, 3, 0)</f>
        <v>#N/A</v>
      </c>
      <c r="D1376" s="111" t="e">
        <f>VLOOKUP(B1376, 'Sonata Net IO &amp; CMO MV % of NAV'!$A:$B, 2, 0)</f>
        <v>#N/A</v>
      </c>
    </row>
    <row r="1377" spans="2:4" x14ac:dyDescent="0.25">
      <c r="B1377" s="106" t="str">
        <f>IF('Cello Net IO &amp; CMO MV % of NAV '!A1290=0, "NA", 'Cello Net IO &amp; CMO MV % of NAV '!A1290)</f>
        <v>NA</v>
      </c>
      <c r="C1377" s="52" t="e">
        <f>VLOOKUP(B1377, 'IOS OAS &amp; Universe Refi'!$L:$N, 3, 0)</f>
        <v>#N/A</v>
      </c>
      <c r="D1377" s="111" t="e">
        <f>VLOOKUP(B1377, 'Sonata Net IO &amp; CMO MV % of NAV'!$A:$B, 2, 0)</f>
        <v>#N/A</v>
      </c>
    </row>
    <row r="1378" spans="2:4" x14ac:dyDescent="0.25">
      <c r="B1378" s="106" t="str">
        <f>IF('Cello Net IO &amp; CMO MV % of NAV '!A1291=0, "NA", 'Cello Net IO &amp; CMO MV % of NAV '!A1291)</f>
        <v>NA</v>
      </c>
      <c r="C1378" s="52" t="e">
        <f>VLOOKUP(B1378, 'IOS OAS &amp; Universe Refi'!$L:$N, 3, 0)</f>
        <v>#N/A</v>
      </c>
      <c r="D1378" s="111" t="e">
        <f>VLOOKUP(B1378, 'Sonata Net IO &amp; CMO MV % of NAV'!$A:$B, 2, 0)</f>
        <v>#N/A</v>
      </c>
    </row>
    <row r="1379" spans="2:4" x14ac:dyDescent="0.25">
      <c r="B1379" s="106" t="str">
        <f>IF('Cello Net IO &amp; CMO MV % of NAV '!A1292=0, "NA", 'Cello Net IO &amp; CMO MV % of NAV '!A1292)</f>
        <v>NA</v>
      </c>
      <c r="C1379" s="52" t="e">
        <f>VLOOKUP(B1379, 'IOS OAS &amp; Universe Refi'!$L:$N, 3, 0)</f>
        <v>#N/A</v>
      </c>
      <c r="D1379" s="111" t="e">
        <f>VLOOKUP(B1379, 'Sonata Net IO &amp; CMO MV % of NAV'!$A:$B, 2, 0)</f>
        <v>#N/A</v>
      </c>
    </row>
    <row r="1380" spans="2:4" x14ac:dyDescent="0.25">
      <c r="B1380" s="106" t="str">
        <f>IF('Cello Net IO &amp; CMO MV % of NAV '!A1293=0, "NA", 'Cello Net IO &amp; CMO MV % of NAV '!A1293)</f>
        <v>NA</v>
      </c>
      <c r="C1380" s="52" t="e">
        <f>VLOOKUP(B1380, 'IOS OAS &amp; Universe Refi'!$L:$N, 3, 0)</f>
        <v>#N/A</v>
      </c>
      <c r="D1380" s="111" t="e">
        <f>VLOOKUP(B1380, 'Sonata Net IO &amp; CMO MV % of NAV'!$A:$B, 2, 0)</f>
        <v>#N/A</v>
      </c>
    </row>
    <row r="1381" spans="2:4" x14ac:dyDescent="0.25">
      <c r="B1381" s="106" t="str">
        <f>IF('Cello Net IO &amp; CMO MV % of NAV '!A1294=0, "NA", 'Cello Net IO &amp; CMO MV % of NAV '!A1294)</f>
        <v>NA</v>
      </c>
      <c r="C1381" s="52" t="e">
        <f>VLOOKUP(B1381, 'IOS OAS &amp; Universe Refi'!$L:$N, 3, 0)</f>
        <v>#N/A</v>
      </c>
      <c r="D1381" s="111" t="e">
        <f>VLOOKUP(B1381, 'Sonata Net IO &amp; CMO MV % of NAV'!$A:$B, 2, 0)</f>
        <v>#N/A</v>
      </c>
    </row>
    <row r="1382" spans="2:4" x14ac:dyDescent="0.25">
      <c r="B1382" s="106" t="str">
        <f>IF('Cello Net IO &amp; CMO MV % of NAV '!A1295=0, "NA", 'Cello Net IO &amp; CMO MV % of NAV '!A1295)</f>
        <v>NA</v>
      </c>
      <c r="C1382" s="52" t="e">
        <f>VLOOKUP(B1382, 'IOS OAS &amp; Universe Refi'!$L:$N, 3, 0)</f>
        <v>#N/A</v>
      </c>
      <c r="D1382" s="111" t="e">
        <f>VLOOKUP(B1382, 'Sonata Net IO &amp; CMO MV % of NAV'!$A:$B, 2, 0)</f>
        <v>#N/A</v>
      </c>
    </row>
    <row r="1383" spans="2:4" x14ac:dyDescent="0.25">
      <c r="B1383" s="106" t="str">
        <f>IF('Cello Net IO &amp; CMO MV % of NAV '!A1296=0, "NA", 'Cello Net IO &amp; CMO MV % of NAV '!A1296)</f>
        <v>NA</v>
      </c>
      <c r="C1383" s="52" t="e">
        <f>VLOOKUP(B1383, 'IOS OAS &amp; Universe Refi'!$L:$N, 3, 0)</f>
        <v>#N/A</v>
      </c>
      <c r="D1383" s="111" t="e">
        <f>VLOOKUP(B1383, 'Sonata Net IO &amp; CMO MV % of NAV'!$A:$B, 2, 0)</f>
        <v>#N/A</v>
      </c>
    </row>
    <row r="1384" spans="2:4" x14ac:dyDescent="0.25">
      <c r="B1384" s="106" t="str">
        <f>IF('Cello Net IO &amp; CMO MV % of NAV '!A1297=0, "NA", 'Cello Net IO &amp; CMO MV % of NAV '!A1297)</f>
        <v>NA</v>
      </c>
      <c r="C1384" s="52" t="e">
        <f>VLOOKUP(B1384, 'IOS OAS &amp; Universe Refi'!$L:$N, 3, 0)</f>
        <v>#N/A</v>
      </c>
      <c r="D1384" s="111" t="e">
        <f>VLOOKUP(B1384, 'Sonata Net IO &amp; CMO MV % of NAV'!$A:$B, 2, 0)</f>
        <v>#N/A</v>
      </c>
    </row>
    <row r="1385" spans="2:4" x14ac:dyDescent="0.25">
      <c r="B1385" s="106" t="str">
        <f>IF('Cello Net IO &amp; CMO MV % of NAV '!A1298=0, "NA", 'Cello Net IO &amp; CMO MV % of NAV '!A1298)</f>
        <v>NA</v>
      </c>
      <c r="C1385" s="52" t="e">
        <f>VLOOKUP(B1385, 'IOS OAS &amp; Universe Refi'!$L:$N, 3, 0)</f>
        <v>#N/A</v>
      </c>
      <c r="D1385" s="111" t="e">
        <f>VLOOKUP(B1385, 'Sonata Net IO &amp; CMO MV % of NAV'!$A:$B, 2, 0)</f>
        <v>#N/A</v>
      </c>
    </row>
    <row r="1386" spans="2:4" x14ac:dyDescent="0.25">
      <c r="B1386" s="106" t="str">
        <f>IF('Cello Net IO &amp; CMO MV % of NAV '!A1299=0, "NA", 'Cello Net IO &amp; CMO MV % of NAV '!A1299)</f>
        <v>NA</v>
      </c>
      <c r="C1386" s="52" t="e">
        <f>VLOOKUP(B1386, 'IOS OAS &amp; Universe Refi'!$L:$N, 3, 0)</f>
        <v>#N/A</v>
      </c>
      <c r="D1386" s="111" t="e">
        <f>VLOOKUP(B1386, 'Sonata Net IO &amp; CMO MV % of NAV'!$A:$B, 2, 0)</f>
        <v>#N/A</v>
      </c>
    </row>
    <row r="1387" spans="2:4" x14ac:dyDescent="0.25">
      <c r="B1387" s="106" t="str">
        <f>IF('Cello Net IO &amp; CMO MV % of NAV '!A1300=0, "NA", 'Cello Net IO &amp; CMO MV % of NAV '!A1300)</f>
        <v>NA</v>
      </c>
      <c r="C1387" s="52" t="e">
        <f>VLOOKUP(B1387, 'IOS OAS &amp; Universe Refi'!$L:$N, 3, 0)</f>
        <v>#N/A</v>
      </c>
      <c r="D1387" s="111" t="e">
        <f>VLOOKUP(B1387, 'Sonata Net IO &amp; CMO MV % of NAV'!$A:$B, 2, 0)</f>
        <v>#N/A</v>
      </c>
    </row>
    <row r="1388" spans="2:4" x14ac:dyDescent="0.25">
      <c r="B1388" s="106" t="str">
        <f>IF('Cello Net IO &amp; CMO MV % of NAV '!A1301=0, "NA", 'Cello Net IO &amp; CMO MV % of NAV '!A1301)</f>
        <v>NA</v>
      </c>
      <c r="C1388" s="52" t="e">
        <f>VLOOKUP(B1388, 'IOS OAS &amp; Universe Refi'!$L:$N, 3, 0)</f>
        <v>#N/A</v>
      </c>
      <c r="D1388" s="111" t="e">
        <f>VLOOKUP(B1388, 'Sonata Net IO &amp; CMO MV % of NAV'!$A:$B, 2, 0)</f>
        <v>#N/A</v>
      </c>
    </row>
    <row r="1389" spans="2:4" x14ac:dyDescent="0.25">
      <c r="B1389" s="106" t="str">
        <f>IF('Cello Net IO &amp; CMO MV % of NAV '!A1302=0, "NA", 'Cello Net IO &amp; CMO MV % of NAV '!A1302)</f>
        <v>NA</v>
      </c>
      <c r="C1389" s="52" t="e">
        <f>VLOOKUP(B1389, 'IOS OAS &amp; Universe Refi'!$L:$N, 3, 0)</f>
        <v>#N/A</v>
      </c>
      <c r="D1389" s="111" t="e">
        <f>VLOOKUP(B1389, 'Sonata Net IO &amp; CMO MV % of NAV'!$A:$B, 2, 0)</f>
        <v>#N/A</v>
      </c>
    </row>
    <row r="1390" spans="2:4" x14ac:dyDescent="0.25">
      <c r="B1390" s="106" t="str">
        <f>IF('Cello Net IO &amp; CMO MV % of NAV '!A1303=0, "NA", 'Cello Net IO &amp; CMO MV % of NAV '!A1303)</f>
        <v>NA</v>
      </c>
      <c r="C1390" s="52" t="e">
        <f>VLOOKUP(B1390, 'IOS OAS &amp; Universe Refi'!$L:$N, 3, 0)</f>
        <v>#N/A</v>
      </c>
      <c r="D1390" s="111" t="e">
        <f>VLOOKUP(B1390, 'Sonata Net IO &amp; CMO MV % of NAV'!$A:$B, 2, 0)</f>
        <v>#N/A</v>
      </c>
    </row>
    <row r="1391" spans="2:4" x14ac:dyDescent="0.25">
      <c r="B1391" s="106" t="str">
        <f>IF('Cello Net IO &amp; CMO MV % of NAV '!A1304=0, "NA", 'Cello Net IO &amp; CMO MV % of NAV '!A1304)</f>
        <v>NA</v>
      </c>
      <c r="C1391" s="52" t="e">
        <f>VLOOKUP(B1391, 'IOS OAS &amp; Universe Refi'!$L:$N, 3, 0)</f>
        <v>#N/A</v>
      </c>
      <c r="D1391" s="111" t="e">
        <f>VLOOKUP(B1391, 'Sonata Net IO &amp; CMO MV % of NAV'!$A:$B, 2, 0)</f>
        <v>#N/A</v>
      </c>
    </row>
    <row r="1392" spans="2:4" x14ac:dyDescent="0.25">
      <c r="B1392" s="106" t="str">
        <f>IF('Cello Net IO &amp; CMO MV % of NAV '!A1305=0, "NA", 'Cello Net IO &amp; CMO MV % of NAV '!A1305)</f>
        <v>NA</v>
      </c>
      <c r="C1392" s="52" t="e">
        <f>VLOOKUP(B1392, 'IOS OAS &amp; Universe Refi'!$L:$N, 3, 0)</f>
        <v>#N/A</v>
      </c>
      <c r="D1392" s="111" t="e">
        <f>VLOOKUP(B1392, 'Sonata Net IO &amp; CMO MV % of NAV'!$A:$B, 2, 0)</f>
        <v>#N/A</v>
      </c>
    </row>
    <row r="1393" spans="2:4" x14ac:dyDescent="0.25">
      <c r="B1393" s="106" t="str">
        <f>IF('Cello Net IO &amp; CMO MV % of NAV '!A1306=0, "NA", 'Cello Net IO &amp; CMO MV % of NAV '!A1306)</f>
        <v>NA</v>
      </c>
      <c r="C1393" s="52" t="e">
        <f>VLOOKUP(B1393, 'IOS OAS &amp; Universe Refi'!$L:$N, 3, 0)</f>
        <v>#N/A</v>
      </c>
      <c r="D1393" s="111" t="e">
        <f>VLOOKUP(B1393, 'Sonata Net IO &amp; CMO MV % of NAV'!$A:$B, 2, 0)</f>
        <v>#N/A</v>
      </c>
    </row>
    <row r="1394" spans="2:4" x14ac:dyDescent="0.25">
      <c r="B1394" s="106" t="str">
        <f>IF('Cello Net IO &amp; CMO MV % of NAV '!A1307=0, "NA", 'Cello Net IO &amp; CMO MV % of NAV '!A1307)</f>
        <v>NA</v>
      </c>
      <c r="C1394" s="52" t="e">
        <f>VLOOKUP(B1394, 'IOS OAS &amp; Universe Refi'!$L:$N, 3, 0)</f>
        <v>#N/A</v>
      </c>
      <c r="D1394" s="111" t="e">
        <f>VLOOKUP(B1394, 'Sonata Net IO &amp; CMO MV % of NAV'!$A:$B, 2, 0)</f>
        <v>#N/A</v>
      </c>
    </row>
    <row r="1395" spans="2:4" x14ac:dyDescent="0.25">
      <c r="B1395" s="106" t="str">
        <f>IF('Cello Net IO &amp; CMO MV % of NAV '!A1308=0, "NA", 'Cello Net IO &amp; CMO MV % of NAV '!A1308)</f>
        <v>NA</v>
      </c>
      <c r="C1395" s="52" t="e">
        <f>VLOOKUP(B1395, 'IOS OAS &amp; Universe Refi'!$L:$N, 3, 0)</f>
        <v>#N/A</v>
      </c>
      <c r="D1395" s="111" t="e">
        <f>VLOOKUP(B1395, 'Sonata Net IO &amp; CMO MV % of NAV'!$A:$B, 2, 0)</f>
        <v>#N/A</v>
      </c>
    </row>
    <row r="1396" spans="2:4" x14ac:dyDescent="0.25">
      <c r="B1396" s="106" t="str">
        <f>IF('Cello Net IO &amp; CMO MV % of NAV '!A1309=0, "NA", 'Cello Net IO &amp; CMO MV % of NAV '!A1309)</f>
        <v>NA</v>
      </c>
      <c r="C1396" s="52" t="e">
        <f>VLOOKUP(B1396, 'IOS OAS &amp; Universe Refi'!$L:$N, 3, 0)</f>
        <v>#N/A</v>
      </c>
      <c r="D1396" s="111" t="e">
        <f>VLOOKUP(B1396, 'Sonata Net IO &amp; CMO MV % of NAV'!$A:$B, 2, 0)</f>
        <v>#N/A</v>
      </c>
    </row>
    <row r="1397" spans="2:4" x14ac:dyDescent="0.25">
      <c r="B1397" s="106" t="str">
        <f>IF('Cello Net IO &amp; CMO MV % of NAV '!A1310=0, "NA", 'Cello Net IO &amp; CMO MV % of NAV '!A1310)</f>
        <v>NA</v>
      </c>
      <c r="C1397" s="52" t="e">
        <f>VLOOKUP(B1397, 'IOS OAS &amp; Universe Refi'!$L:$N, 3, 0)</f>
        <v>#N/A</v>
      </c>
      <c r="D1397" s="111" t="e">
        <f>VLOOKUP(B1397, 'Sonata Net IO &amp; CMO MV % of NAV'!$A:$B, 2, 0)</f>
        <v>#N/A</v>
      </c>
    </row>
    <row r="1398" spans="2:4" x14ac:dyDescent="0.25">
      <c r="B1398" s="106" t="str">
        <f>IF('Cello Net IO &amp; CMO MV % of NAV '!A1311=0, "NA", 'Cello Net IO &amp; CMO MV % of NAV '!A1311)</f>
        <v>NA</v>
      </c>
      <c r="C1398" s="52" t="e">
        <f>VLOOKUP(B1398, 'IOS OAS &amp; Universe Refi'!$L:$N, 3, 0)</f>
        <v>#N/A</v>
      </c>
      <c r="D1398" s="111" t="e">
        <f>VLOOKUP(B1398, 'Sonata Net IO &amp; CMO MV % of NAV'!$A:$B, 2, 0)</f>
        <v>#N/A</v>
      </c>
    </row>
    <row r="1399" spans="2:4" x14ac:dyDescent="0.25">
      <c r="B1399" s="106" t="str">
        <f>IF('Cello Net IO &amp; CMO MV % of NAV '!A1312=0, "NA", 'Cello Net IO &amp; CMO MV % of NAV '!A1312)</f>
        <v>NA</v>
      </c>
      <c r="C1399" s="52" t="e">
        <f>VLOOKUP(B1399, 'IOS OAS &amp; Universe Refi'!$L:$N, 3, 0)</f>
        <v>#N/A</v>
      </c>
      <c r="D1399" s="111" t="e">
        <f>VLOOKUP(B1399, 'Sonata Net IO &amp; CMO MV % of NAV'!$A:$B, 2, 0)</f>
        <v>#N/A</v>
      </c>
    </row>
    <row r="1400" spans="2:4" x14ac:dyDescent="0.25">
      <c r="B1400" s="106" t="str">
        <f>IF('Cello Net IO &amp; CMO MV % of NAV '!A1313=0, "NA", 'Cello Net IO &amp; CMO MV % of NAV '!A1313)</f>
        <v>NA</v>
      </c>
      <c r="C1400" s="52" t="e">
        <f>VLOOKUP(B1400, 'IOS OAS &amp; Universe Refi'!$L:$N, 3, 0)</f>
        <v>#N/A</v>
      </c>
      <c r="D1400" s="111" t="e">
        <f>VLOOKUP(B1400, 'Sonata Net IO &amp; CMO MV % of NAV'!$A:$B, 2, 0)</f>
        <v>#N/A</v>
      </c>
    </row>
    <row r="1401" spans="2:4" x14ac:dyDescent="0.25">
      <c r="B1401" s="106" t="str">
        <f>IF('Cello Net IO &amp; CMO MV % of NAV '!A1314=0, "NA", 'Cello Net IO &amp; CMO MV % of NAV '!A1314)</f>
        <v>NA</v>
      </c>
      <c r="C1401" s="52" t="e">
        <f>VLOOKUP(B1401, 'IOS OAS &amp; Universe Refi'!$L:$N, 3, 0)</f>
        <v>#N/A</v>
      </c>
      <c r="D1401" s="111" t="e">
        <f>VLOOKUP(B1401, 'Sonata Net IO &amp; CMO MV % of NAV'!$A:$B, 2, 0)</f>
        <v>#N/A</v>
      </c>
    </row>
    <row r="1402" spans="2:4" x14ac:dyDescent="0.25">
      <c r="B1402" s="106" t="str">
        <f>IF('Cello Net IO &amp; CMO MV % of NAV '!A1315=0, "NA", 'Cello Net IO &amp; CMO MV % of NAV '!A1315)</f>
        <v>NA</v>
      </c>
      <c r="C1402" s="52" t="e">
        <f>VLOOKUP(B1402, 'IOS OAS &amp; Universe Refi'!$L:$N, 3, 0)</f>
        <v>#N/A</v>
      </c>
      <c r="D1402" s="111" t="e">
        <f>VLOOKUP(B1402, 'Sonata Net IO &amp; CMO MV % of NAV'!$A:$B, 2, 0)</f>
        <v>#N/A</v>
      </c>
    </row>
    <row r="1403" spans="2:4" x14ac:dyDescent="0.25">
      <c r="B1403" s="106" t="str">
        <f>IF('Cello Net IO &amp; CMO MV % of NAV '!A1316=0, "NA", 'Cello Net IO &amp; CMO MV % of NAV '!A1316)</f>
        <v>NA</v>
      </c>
      <c r="C1403" s="52" t="e">
        <f>VLOOKUP(B1403, 'IOS OAS &amp; Universe Refi'!$L:$N, 3, 0)</f>
        <v>#N/A</v>
      </c>
      <c r="D1403" s="111" t="e">
        <f>VLOOKUP(B1403, 'Sonata Net IO &amp; CMO MV % of NAV'!$A:$B, 2, 0)</f>
        <v>#N/A</v>
      </c>
    </row>
    <row r="1404" spans="2:4" x14ac:dyDescent="0.25">
      <c r="B1404" s="106" t="str">
        <f>IF('Cello Net IO &amp; CMO MV % of NAV '!A1317=0, "NA", 'Cello Net IO &amp; CMO MV % of NAV '!A1317)</f>
        <v>NA</v>
      </c>
      <c r="C1404" s="52" t="e">
        <f>VLOOKUP(B1404, 'IOS OAS &amp; Universe Refi'!$L:$N, 3, 0)</f>
        <v>#N/A</v>
      </c>
      <c r="D1404" s="111" t="e">
        <f>VLOOKUP(B1404, 'Sonata Net IO &amp; CMO MV % of NAV'!$A:$B, 2, 0)</f>
        <v>#N/A</v>
      </c>
    </row>
    <row r="1405" spans="2:4" x14ac:dyDescent="0.25">
      <c r="B1405" s="106" t="str">
        <f>IF('Cello Net IO &amp; CMO MV % of NAV '!A1318=0, "NA", 'Cello Net IO &amp; CMO MV % of NAV '!A1318)</f>
        <v>NA</v>
      </c>
      <c r="C1405" s="52" t="e">
        <f>VLOOKUP(B1405, 'IOS OAS &amp; Universe Refi'!$L:$N, 3, 0)</f>
        <v>#N/A</v>
      </c>
      <c r="D1405" s="111" t="e">
        <f>VLOOKUP(B1405, 'Sonata Net IO &amp; CMO MV % of NAV'!$A:$B, 2, 0)</f>
        <v>#N/A</v>
      </c>
    </row>
    <row r="1406" spans="2:4" x14ac:dyDescent="0.25">
      <c r="B1406" s="106" t="str">
        <f>IF('Cello Net IO &amp; CMO MV % of NAV '!A1319=0, "NA", 'Cello Net IO &amp; CMO MV % of NAV '!A1319)</f>
        <v>NA</v>
      </c>
      <c r="C1406" s="52" t="e">
        <f>VLOOKUP(B1406, 'IOS OAS &amp; Universe Refi'!$L:$N, 3, 0)</f>
        <v>#N/A</v>
      </c>
      <c r="D1406" s="111" t="e">
        <f>VLOOKUP(B1406, 'Sonata Net IO &amp; CMO MV % of NAV'!$A:$B, 2, 0)</f>
        <v>#N/A</v>
      </c>
    </row>
    <row r="1407" spans="2:4" x14ac:dyDescent="0.25">
      <c r="B1407" s="106" t="str">
        <f>IF('Cello Net IO &amp; CMO MV % of NAV '!A1320=0, "NA", 'Cello Net IO &amp; CMO MV % of NAV '!A1320)</f>
        <v>NA</v>
      </c>
      <c r="C1407" s="52" t="e">
        <f>VLOOKUP(B1407, 'IOS OAS &amp; Universe Refi'!$L:$N, 3, 0)</f>
        <v>#N/A</v>
      </c>
      <c r="D1407" s="111" t="e">
        <f>VLOOKUP(B1407, 'Sonata Net IO &amp; CMO MV % of NAV'!$A:$B, 2, 0)</f>
        <v>#N/A</v>
      </c>
    </row>
    <row r="1408" spans="2:4" x14ac:dyDescent="0.25">
      <c r="B1408" s="106" t="str">
        <f>IF('Cello Net IO &amp; CMO MV % of NAV '!A1321=0, "NA", 'Cello Net IO &amp; CMO MV % of NAV '!A1321)</f>
        <v>NA</v>
      </c>
      <c r="C1408" s="52" t="e">
        <f>VLOOKUP(B1408, 'IOS OAS &amp; Universe Refi'!$L:$N, 3, 0)</f>
        <v>#N/A</v>
      </c>
      <c r="D1408" s="111" t="e">
        <f>VLOOKUP(B1408, 'Sonata Net IO &amp; CMO MV % of NAV'!$A:$B, 2, 0)</f>
        <v>#N/A</v>
      </c>
    </row>
    <row r="1409" spans="2:4" x14ac:dyDescent="0.25">
      <c r="B1409" s="106" t="str">
        <f>IF('Cello Net IO &amp; CMO MV % of NAV '!A1322=0, "NA", 'Cello Net IO &amp; CMO MV % of NAV '!A1322)</f>
        <v>NA</v>
      </c>
      <c r="C1409" s="52" t="e">
        <f>VLOOKUP(B1409, 'IOS OAS &amp; Universe Refi'!$L:$N, 3, 0)</f>
        <v>#N/A</v>
      </c>
      <c r="D1409" s="111" t="e">
        <f>VLOOKUP(B1409, 'Sonata Net IO &amp; CMO MV % of NAV'!$A:$B, 2, 0)</f>
        <v>#N/A</v>
      </c>
    </row>
    <row r="1410" spans="2:4" x14ac:dyDescent="0.25">
      <c r="B1410" s="106" t="str">
        <f>IF('Cello Net IO &amp; CMO MV % of NAV '!A1323=0, "NA", 'Cello Net IO &amp; CMO MV % of NAV '!A1323)</f>
        <v>NA</v>
      </c>
      <c r="C1410" s="52" t="e">
        <f>VLOOKUP(B1410, 'IOS OAS &amp; Universe Refi'!$L:$N, 3, 0)</f>
        <v>#N/A</v>
      </c>
      <c r="D1410" s="111" t="e">
        <f>VLOOKUP(B1410, 'Sonata Net IO &amp; CMO MV % of NAV'!$A:$B, 2, 0)</f>
        <v>#N/A</v>
      </c>
    </row>
    <row r="1411" spans="2:4" x14ac:dyDescent="0.25">
      <c r="B1411" s="106" t="str">
        <f>IF('Cello Net IO &amp; CMO MV % of NAV '!A1324=0, "NA", 'Cello Net IO &amp; CMO MV % of NAV '!A1324)</f>
        <v>NA</v>
      </c>
      <c r="C1411" s="52" t="e">
        <f>VLOOKUP(B1411, 'IOS OAS &amp; Universe Refi'!$L:$N, 3, 0)</f>
        <v>#N/A</v>
      </c>
      <c r="D1411" s="111" t="e">
        <f>VLOOKUP(B1411, 'Sonata Net IO &amp; CMO MV % of NAV'!$A:$B, 2, 0)</f>
        <v>#N/A</v>
      </c>
    </row>
    <row r="1412" spans="2:4" x14ac:dyDescent="0.25">
      <c r="B1412" s="106" t="str">
        <f>IF('Cello Net IO &amp; CMO MV % of NAV '!A1325=0, "NA", 'Cello Net IO &amp; CMO MV % of NAV '!A1325)</f>
        <v>NA</v>
      </c>
      <c r="C1412" s="52" t="e">
        <f>VLOOKUP(B1412, 'IOS OAS &amp; Universe Refi'!$L:$N, 3, 0)</f>
        <v>#N/A</v>
      </c>
      <c r="D1412" s="111" t="e">
        <f>VLOOKUP(B1412, 'Sonata Net IO &amp; CMO MV % of NAV'!$A:$B, 2, 0)</f>
        <v>#N/A</v>
      </c>
    </row>
    <row r="1413" spans="2:4" x14ac:dyDescent="0.25">
      <c r="B1413" s="106" t="str">
        <f>IF('Cello Net IO &amp; CMO MV % of NAV '!A1326=0, "NA", 'Cello Net IO &amp; CMO MV % of NAV '!A1326)</f>
        <v>NA</v>
      </c>
      <c r="C1413" s="52" t="e">
        <f>VLOOKUP(B1413, 'IOS OAS &amp; Universe Refi'!$L:$N, 3, 0)</f>
        <v>#N/A</v>
      </c>
      <c r="D1413" s="111" t="e">
        <f>VLOOKUP(B1413, 'Sonata Net IO &amp; CMO MV % of NAV'!$A:$B, 2, 0)</f>
        <v>#N/A</v>
      </c>
    </row>
    <row r="1414" spans="2:4" x14ac:dyDescent="0.25">
      <c r="B1414" s="106" t="str">
        <f>IF('Cello Net IO &amp; CMO MV % of NAV '!A1327=0, "NA", 'Cello Net IO &amp; CMO MV % of NAV '!A1327)</f>
        <v>NA</v>
      </c>
      <c r="C1414" s="52" t="e">
        <f>VLOOKUP(B1414, 'IOS OAS &amp; Universe Refi'!$L:$N, 3, 0)</f>
        <v>#N/A</v>
      </c>
      <c r="D1414" s="111" t="e">
        <f>VLOOKUP(B1414, 'Sonata Net IO &amp; CMO MV % of NAV'!$A:$B, 2, 0)</f>
        <v>#N/A</v>
      </c>
    </row>
    <row r="1415" spans="2:4" x14ac:dyDescent="0.25">
      <c r="B1415" s="106" t="str">
        <f>IF('Cello Net IO &amp; CMO MV % of NAV '!A1328=0, "NA", 'Cello Net IO &amp; CMO MV % of NAV '!A1328)</f>
        <v>NA</v>
      </c>
      <c r="C1415" s="52" t="e">
        <f>VLOOKUP(B1415, 'IOS OAS &amp; Universe Refi'!$L:$N, 3, 0)</f>
        <v>#N/A</v>
      </c>
      <c r="D1415" s="111" t="e">
        <f>VLOOKUP(B1415, 'Sonata Net IO &amp; CMO MV % of NAV'!$A:$B, 2, 0)</f>
        <v>#N/A</v>
      </c>
    </row>
    <row r="1416" spans="2:4" x14ac:dyDescent="0.25">
      <c r="B1416" s="106" t="str">
        <f>IF('Cello Net IO &amp; CMO MV % of NAV '!A1329=0, "NA", 'Cello Net IO &amp; CMO MV % of NAV '!A1329)</f>
        <v>NA</v>
      </c>
      <c r="C1416" s="52" t="e">
        <f>VLOOKUP(B1416, 'IOS OAS &amp; Universe Refi'!$L:$N, 3, 0)</f>
        <v>#N/A</v>
      </c>
      <c r="D1416" s="111" t="e">
        <f>VLOOKUP(B1416, 'Sonata Net IO &amp; CMO MV % of NAV'!$A:$B, 2, 0)</f>
        <v>#N/A</v>
      </c>
    </row>
    <row r="1417" spans="2:4" x14ac:dyDescent="0.25">
      <c r="B1417" s="106" t="str">
        <f>IF('Cello Net IO &amp; CMO MV % of NAV '!A1330=0, "NA", 'Cello Net IO &amp; CMO MV % of NAV '!A1330)</f>
        <v>NA</v>
      </c>
      <c r="C1417" s="52" t="e">
        <f>VLOOKUP(B1417, 'IOS OAS &amp; Universe Refi'!$L:$N, 3, 0)</f>
        <v>#N/A</v>
      </c>
      <c r="D1417" s="111" t="e">
        <f>VLOOKUP(B1417, 'Sonata Net IO &amp; CMO MV % of NAV'!$A:$B, 2, 0)</f>
        <v>#N/A</v>
      </c>
    </row>
    <row r="1418" spans="2:4" x14ac:dyDescent="0.25">
      <c r="B1418" s="106" t="str">
        <f>IF('Cello Net IO &amp; CMO MV % of NAV '!A1331=0, "NA", 'Cello Net IO &amp; CMO MV % of NAV '!A1331)</f>
        <v>NA</v>
      </c>
      <c r="C1418" s="52" t="e">
        <f>VLOOKUP(B1418, 'IOS OAS &amp; Universe Refi'!$L:$N, 3, 0)</f>
        <v>#N/A</v>
      </c>
      <c r="D1418" s="111" t="e">
        <f>VLOOKUP(B1418, 'Sonata Net IO &amp; CMO MV % of NAV'!$A:$B, 2, 0)</f>
        <v>#N/A</v>
      </c>
    </row>
    <row r="1419" spans="2:4" x14ac:dyDescent="0.25">
      <c r="B1419" s="106" t="str">
        <f>IF('Cello Net IO &amp; CMO MV % of NAV '!A1332=0, "NA", 'Cello Net IO &amp; CMO MV % of NAV '!A1332)</f>
        <v>NA</v>
      </c>
      <c r="C1419" s="52" t="e">
        <f>VLOOKUP(B1419, 'IOS OAS &amp; Universe Refi'!$L:$N, 3, 0)</f>
        <v>#N/A</v>
      </c>
      <c r="D1419" s="111" t="e">
        <f>VLOOKUP(B1419, 'Sonata Net IO &amp; CMO MV % of NAV'!$A:$B, 2, 0)</f>
        <v>#N/A</v>
      </c>
    </row>
    <row r="1420" spans="2:4" x14ac:dyDescent="0.25">
      <c r="B1420" s="106" t="str">
        <f>IF('Cello Net IO &amp; CMO MV % of NAV '!A1333=0, "NA", 'Cello Net IO &amp; CMO MV % of NAV '!A1333)</f>
        <v>NA</v>
      </c>
      <c r="C1420" s="52" t="e">
        <f>VLOOKUP(B1420, 'IOS OAS &amp; Universe Refi'!$L:$N, 3, 0)</f>
        <v>#N/A</v>
      </c>
      <c r="D1420" s="111" t="e">
        <f>VLOOKUP(B1420, 'Sonata Net IO &amp; CMO MV % of NAV'!$A:$B, 2, 0)</f>
        <v>#N/A</v>
      </c>
    </row>
    <row r="1421" spans="2:4" x14ac:dyDescent="0.25">
      <c r="B1421" s="106" t="str">
        <f>IF('Cello Net IO &amp; CMO MV % of NAV '!A1334=0, "NA", 'Cello Net IO &amp; CMO MV % of NAV '!A1334)</f>
        <v>NA</v>
      </c>
      <c r="C1421" s="52" t="e">
        <f>VLOOKUP(B1421, 'IOS OAS &amp; Universe Refi'!$L:$N, 3, 0)</f>
        <v>#N/A</v>
      </c>
      <c r="D1421" s="111" t="e">
        <f>VLOOKUP(B1421, 'Sonata Net IO &amp; CMO MV % of NAV'!$A:$B, 2, 0)</f>
        <v>#N/A</v>
      </c>
    </row>
    <row r="1422" spans="2:4" x14ac:dyDescent="0.25">
      <c r="B1422" s="106" t="str">
        <f>IF('Cello Net IO &amp; CMO MV % of NAV '!A1335=0, "NA", 'Cello Net IO &amp; CMO MV % of NAV '!A1335)</f>
        <v>NA</v>
      </c>
      <c r="C1422" s="52" t="e">
        <f>VLOOKUP(B1422, 'IOS OAS &amp; Universe Refi'!$L:$N, 3, 0)</f>
        <v>#N/A</v>
      </c>
      <c r="D1422" s="111" t="e">
        <f>VLOOKUP(B1422, 'Sonata Net IO &amp; CMO MV % of NAV'!$A:$B, 2, 0)</f>
        <v>#N/A</v>
      </c>
    </row>
    <row r="1423" spans="2:4" x14ac:dyDescent="0.25">
      <c r="B1423" s="106" t="str">
        <f>IF('Cello Net IO &amp; CMO MV % of NAV '!A1336=0, "NA", 'Cello Net IO &amp; CMO MV % of NAV '!A1336)</f>
        <v>NA</v>
      </c>
      <c r="C1423" s="52" t="e">
        <f>VLOOKUP(B1423, 'IOS OAS &amp; Universe Refi'!$L:$N, 3, 0)</f>
        <v>#N/A</v>
      </c>
      <c r="D1423" s="111" t="e">
        <f>VLOOKUP(B1423, 'Sonata Net IO &amp; CMO MV % of NAV'!$A:$B, 2, 0)</f>
        <v>#N/A</v>
      </c>
    </row>
    <row r="1424" spans="2:4" x14ac:dyDescent="0.25">
      <c r="B1424" s="106" t="str">
        <f>IF('Cello Net IO &amp; CMO MV % of NAV '!A1337=0, "NA", 'Cello Net IO &amp; CMO MV % of NAV '!A1337)</f>
        <v>NA</v>
      </c>
      <c r="C1424" s="52" t="e">
        <f>VLOOKUP(B1424, 'IOS OAS &amp; Universe Refi'!$L:$N, 3, 0)</f>
        <v>#N/A</v>
      </c>
      <c r="D1424" s="111" t="e">
        <f>VLOOKUP(B1424, 'Sonata Net IO &amp; CMO MV % of NAV'!$A:$B, 2, 0)</f>
        <v>#N/A</v>
      </c>
    </row>
    <row r="1425" spans="2:4" x14ac:dyDescent="0.25">
      <c r="B1425" s="106" t="str">
        <f>IF('Cello Net IO &amp; CMO MV % of NAV '!A1338=0, "NA", 'Cello Net IO &amp; CMO MV % of NAV '!A1338)</f>
        <v>NA</v>
      </c>
      <c r="C1425" s="52" t="e">
        <f>VLOOKUP(B1425, 'IOS OAS &amp; Universe Refi'!$L:$N, 3, 0)</f>
        <v>#N/A</v>
      </c>
      <c r="D1425" s="111" t="e">
        <f>VLOOKUP(B1425, 'Sonata Net IO &amp; CMO MV % of NAV'!$A:$B, 2, 0)</f>
        <v>#N/A</v>
      </c>
    </row>
    <row r="1426" spans="2:4" x14ac:dyDescent="0.25">
      <c r="B1426" s="106" t="str">
        <f>IF('Cello Net IO &amp; CMO MV % of NAV '!A1339=0, "NA", 'Cello Net IO &amp; CMO MV % of NAV '!A1339)</f>
        <v>NA</v>
      </c>
      <c r="C1426" s="52" t="e">
        <f>VLOOKUP(B1426, 'IOS OAS &amp; Universe Refi'!$L:$N, 3, 0)</f>
        <v>#N/A</v>
      </c>
      <c r="D1426" s="111" t="e">
        <f>VLOOKUP(B1426, 'Sonata Net IO &amp; CMO MV % of NAV'!$A:$B, 2, 0)</f>
        <v>#N/A</v>
      </c>
    </row>
    <row r="1427" spans="2:4" x14ac:dyDescent="0.25">
      <c r="B1427" s="106" t="str">
        <f>IF('Cello Net IO &amp; CMO MV % of NAV '!A1340=0, "NA", 'Cello Net IO &amp; CMO MV % of NAV '!A1340)</f>
        <v>NA</v>
      </c>
      <c r="C1427" s="52" t="e">
        <f>VLOOKUP(B1427, 'IOS OAS &amp; Universe Refi'!$L:$N, 3, 0)</f>
        <v>#N/A</v>
      </c>
      <c r="D1427" s="111" t="e">
        <f>VLOOKUP(B1427, 'Sonata Net IO &amp; CMO MV % of NAV'!$A:$B, 2, 0)</f>
        <v>#N/A</v>
      </c>
    </row>
    <row r="1428" spans="2:4" x14ac:dyDescent="0.25">
      <c r="B1428" s="106" t="str">
        <f>IF('Cello Net IO &amp; CMO MV % of NAV '!A1341=0, "NA", 'Cello Net IO &amp; CMO MV % of NAV '!A1341)</f>
        <v>NA</v>
      </c>
      <c r="C1428" s="52" t="e">
        <f>VLOOKUP(B1428, 'IOS OAS &amp; Universe Refi'!$L:$N, 3, 0)</f>
        <v>#N/A</v>
      </c>
      <c r="D1428" s="111" t="e">
        <f>VLOOKUP(B1428, 'Sonata Net IO &amp; CMO MV % of NAV'!$A:$B, 2, 0)</f>
        <v>#N/A</v>
      </c>
    </row>
    <row r="1429" spans="2:4" x14ac:dyDescent="0.25">
      <c r="B1429" s="106" t="str">
        <f>IF('Cello Net IO &amp; CMO MV % of NAV '!A1342=0, "NA", 'Cello Net IO &amp; CMO MV % of NAV '!A1342)</f>
        <v>NA</v>
      </c>
      <c r="C1429" s="52" t="e">
        <f>VLOOKUP(B1429, 'IOS OAS &amp; Universe Refi'!$L:$N, 3, 0)</f>
        <v>#N/A</v>
      </c>
      <c r="D1429" s="111" t="e">
        <f>VLOOKUP(B1429, 'Sonata Net IO &amp; CMO MV % of NAV'!$A:$B, 2, 0)</f>
        <v>#N/A</v>
      </c>
    </row>
    <row r="1430" spans="2:4" x14ac:dyDescent="0.25">
      <c r="B1430" s="106" t="str">
        <f>IF('Cello Net IO &amp; CMO MV % of NAV '!A1343=0, "NA", 'Cello Net IO &amp; CMO MV % of NAV '!A1343)</f>
        <v>NA</v>
      </c>
      <c r="C1430" s="52" t="e">
        <f>VLOOKUP(B1430, 'IOS OAS &amp; Universe Refi'!$L:$N, 3, 0)</f>
        <v>#N/A</v>
      </c>
      <c r="D1430" s="111" t="e">
        <f>VLOOKUP(B1430, 'Sonata Net IO &amp; CMO MV % of NAV'!$A:$B, 2, 0)</f>
        <v>#N/A</v>
      </c>
    </row>
    <row r="1431" spans="2:4" x14ac:dyDescent="0.25">
      <c r="B1431" s="106" t="str">
        <f>IF('Cello Net IO &amp; CMO MV % of NAV '!A1344=0, "NA", 'Cello Net IO &amp; CMO MV % of NAV '!A1344)</f>
        <v>NA</v>
      </c>
      <c r="C1431" s="52" t="e">
        <f>VLOOKUP(B1431, 'IOS OAS &amp; Universe Refi'!$L:$N, 3, 0)</f>
        <v>#N/A</v>
      </c>
      <c r="D1431" s="111" t="e">
        <f>VLOOKUP(B1431, 'Sonata Net IO &amp; CMO MV % of NAV'!$A:$B, 2, 0)</f>
        <v>#N/A</v>
      </c>
    </row>
    <row r="1432" spans="2:4" x14ac:dyDescent="0.25">
      <c r="B1432" s="106" t="str">
        <f>IF('Cello Net IO &amp; CMO MV % of NAV '!A1345=0, "NA", 'Cello Net IO &amp; CMO MV % of NAV '!A1345)</f>
        <v>NA</v>
      </c>
      <c r="C1432" s="52" t="e">
        <f>VLOOKUP(B1432, 'IOS OAS &amp; Universe Refi'!$L:$N, 3, 0)</f>
        <v>#N/A</v>
      </c>
      <c r="D1432" s="111" t="e">
        <f>VLOOKUP(B1432, 'Sonata Net IO &amp; CMO MV % of NAV'!$A:$B, 2, 0)</f>
        <v>#N/A</v>
      </c>
    </row>
    <row r="1433" spans="2:4" x14ac:dyDescent="0.25">
      <c r="B1433" s="106" t="str">
        <f>IF('Cello Net IO &amp; CMO MV % of NAV '!A1346=0, "NA", 'Cello Net IO &amp; CMO MV % of NAV '!A1346)</f>
        <v>NA</v>
      </c>
      <c r="C1433" s="52" t="e">
        <f>VLOOKUP(B1433, 'IOS OAS &amp; Universe Refi'!$L:$N, 3, 0)</f>
        <v>#N/A</v>
      </c>
      <c r="D1433" s="111" t="e">
        <f>VLOOKUP(B1433, 'Sonata Net IO &amp; CMO MV % of NAV'!$A:$B, 2, 0)</f>
        <v>#N/A</v>
      </c>
    </row>
    <row r="1434" spans="2:4" x14ac:dyDescent="0.25">
      <c r="B1434" s="106" t="str">
        <f>IF('Cello Net IO &amp; CMO MV % of NAV '!A1347=0, "NA", 'Cello Net IO &amp; CMO MV % of NAV '!A1347)</f>
        <v>NA</v>
      </c>
      <c r="C1434" s="52" t="e">
        <f>VLOOKUP(B1434, 'IOS OAS &amp; Universe Refi'!$L:$N, 3, 0)</f>
        <v>#N/A</v>
      </c>
      <c r="D1434" s="111" t="e">
        <f>VLOOKUP(B1434, 'Sonata Net IO &amp; CMO MV % of NAV'!$A:$B, 2, 0)</f>
        <v>#N/A</v>
      </c>
    </row>
    <row r="1435" spans="2:4" x14ac:dyDescent="0.25">
      <c r="B1435" s="106" t="str">
        <f>IF('Cello Net IO &amp; CMO MV % of NAV '!A1348=0, "NA", 'Cello Net IO &amp; CMO MV % of NAV '!A1348)</f>
        <v>NA</v>
      </c>
      <c r="C1435" s="52" t="e">
        <f>VLOOKUP(B1435, 'IOS OAS &amp; Universe Refi'!$L:$N, 3, 0)</f>
        <v>#N/A</v>
      </c>
      <c r="D1435" s="111" t="e">
        <f>VLOOKUP(B1435, 'Sonata Net IO &amp; CMO MV % of NAV'!$A:$B, 2, 0)</f>
        <v>#N/A</v>
      </c>
    </row>
    <row r="1436" spans="2:4" x14ac:dyDescent="0.25">
      <c r="B1436" s="106" t="str">
        <f>IF('Cello Net IO &amp; CMO MV % of NAV '!A1349=0, "NA", 'Cello Net IO &amp; CMO MV % of NAV '!A1349)</f>
        <v>NA</v>
      </c>
      <c r="C1436" s="52" t="e">
        <f>VLOOKUP(B1436, 'IOS OAS &amp; Universe Refi'!$L:$N, 3, 0)</f>
        <v>#N/A</v>
      </c>
      <c r="D1436" s="111" t="e">
        <f>VLOOKUP(B1436, 'Sonata Net IO &amp; CMO MV % of NAV'!$A:$B, 2, 0)</f>
        <v>#N/A</v>
      </c>
    </row>
    <row r="1437" spans="2:4" x14ac:dyDescent="0.25">
      <c r="B1437" s="106" t="str">
        <f>IF('Cello Net IO &amp; CMO MV % of NAV '!A1350=0, "NA", 'Cello Net IO &amp; CMO MV % of NAV '!A1350)</f>
        <v>NA</v>
      </c>
      <c r="C1437" s="52" t="e">
        <f>VLOOKUP(B1437, 'IOS OAS &amp; Universe Refi'!$L:$N, 3, 0)</f>
        <v>#N/A</v>
      </c>
      <c r="D1437" s="111" t="e">
        <f>VLOOKUP(B1437, 'Sonata Net IO &amp; CMO MV % of NAV'!$A:$B, 2, 0)</f>
        <v>#N/A</v>
      </c>
    </row>
    <row r="1438" spans="2:4" x14ac:dyDescent="0.25">
      <c r="B1438" s="106" t="str">
        <f>IF('Cello Net IO &amp; CMO MV % of NAV '!A1351=0, "NA", 'Cello Net IO &amp; CMO MV % of NAV '!A1351)</f>
        <v>NA</v>
      </c>
      <c r="C1438" s="52" t="e">
        <f>VLOOKUP(B1438, 'IOS OAS &amp; Universe Refi'!$L:$N, 3, 0)</f>
        <v>#N/A</v>
      </c>
      <c r="D1438" s="111" t="e">
        <f>VLOOKUP(B1438, 'Sonata Net IO &amp; CMO MV % of NAV'!$A:$B, 2, 0)</f>
        <v>#N/A</v>
      </c>
    </row>
    <row r="1439" spans="2:4" x14ac:dyDescent="0.25">
      <c r="B1439" s="106" t="str">
        <f>IF('Cello Net IO &amp; CMO MV % of NAV '!A1352=0, "NA", 'Cello Net IO &amp; CMO MV % of NAV '!A1352)</f>
        <v>NA</v>
      </c>
      <c r="C1439" s="52" t="e">
        <f>VLOOKUP(B1439, 'IOS OAS &amp; Universe Refi'!$L:$N, 3, 0)</f>
        <v>#N/A</v>
      </c>
      <c r="D1439" s="111" t="e">
        <f>VLOOKUP(B1439, 'Sonata Net IO &amp; CMO MV % of NAV'!$A:$B, 2, 0)</f>
        <v>#N/A</v>
      </c>
    </row>
    <row r="1440" spans="2:4" x14ac:dyDescent="0.25">
      <c r="B1440" s="106" t="str">
        <f>IF('Cello Net IO &amp; CMO MV % of NAV '!A1353=0, "NA", 'Cello Net IO &amp; CMO MV % of NAV '!A1353)</f>
        <v>NA</v>
      </c>
      <c r="C1440" s="52" t="e">
        <f>VLOOKUP(B1440, 'IOS OAS &amp; Universe Refi'!$L:$N, 3, 0)</f>
        <v>#N/A</v>
      </c>
      <c r="D1440" s="111" t="e">
        <f>VLOOKUP(B1440, 'Sonata Net IO &amp; CMO MV % of NAV'!$A:$B, 2, 0)</f>
        <v>#N/A</v>
      </c>
    </row>
    <row r="1441" spans="2:4" x14ac:dyDescent="0.25">
      <c r="B1441" s="106" t="str">
        <f>IF('Cello Net IO &amp; CMO MV % of NAV '!A1354=0, "NA", 'Cello Net IO &amp; CMO MV % of NAV '!A1354)</f>
        <v>NA</v>
      </c>
      <c r="C1441" s="52" t="e">
        <f>VLOOKUP(B1441, 'IOS OAS &amp; Universe Refi'!$L:$N, 3, 0)</f>
        <v>#N/A</v>
      </c>
      <c r="D1441" s="111" t="e">
        <f>VLOOKUP(B1441, 'Sonata Net IO &amp; CMO MV % of NAV'!$A:$B, 2, 0)</f>
        <v>#N/A</v>
      </c>
    </row>
    <row r="1442" spans="2:4" x14ac:dyDescent="0.25">
      <c r="B1442" s="106" t="str">
        <f>IF('Cello Net IO &amp; CMO MV % of NAV '!A1355=0, "NA", 'Cello Net IO &amp; CMO MV % of NAV '!A1355)</f>
        <v>NA</v>
      </c>
      <c r="C1442" s="52" t="e">
        <f>VLOOKUP(B1442, 'IOS OAS &amp; Universe Refi'!$L:$N, 3, 0)</f>
        <v>#N/A</v>
      </c>
      <c r="D1442" s="111" t="e">
        <f>VLOOKUP(B1442, 'Sonata Net IO &amp; CMO MV % of NAV'!$A:$B, 2, 0)</f>
        <v>#N/A</v>
      </c>
    </row>
    <row r="1443" spans="2:4" x14ac:dyDescent="0.25">
      <c r="B1443" s="106" t="str">
        <f>IF('Cello Net IO &amp; CMO MV % of NAV '!A1356=0, "NA", 'Cello Net IO &amp; CMO MV % of NAV '!A1356)</f>
        <v>NA</v>
      </c>
      <c r="C1443" s="52" t="e">
        <f>VLOOKUP(B1443, 'IOS OAS &amp; Universe Refi'!$L:$N, 3, 0)</f>
        <v>#N/A</v>
      </c>
      <c r="D1443" s="111" t="e">
        <f>VLOOKUP(B1443, 'Sonata Net IO &amp; CMO MV % of NAV'!$A:$B, 2, 0)</f>
        <v>#N/A</v>
      </c>
    </row>
    <row r="1444" spans="2:4" x14ac:dyDescent="0.25">
      <c r="B1444" s="106" t="str">
        <f>IF('Cello Net IO &amp; CMO MV % of NAV '!A1357=0, "NA", 'Cello Net IO &amp; CMO MV % of NAV '!A1357)</f>
        <v>NA</v>
      </c>
      <c r="C1444" s="52" t="e">
        <f>VLOOKUP(B1444, 'IOS OAS &amp; Universe Refi'!$L:$N, 3, 0)</f>
        <v>#N/A</v>
      </c>
      <c r="D1444" s="111" t="e">
        <f>VLOOKUP(B1444, 'Sonata Net IO &amp; CMO MV % of NAV'!$A:$B, 2, 0)</f>
        <v>#N/A</v>
      </c>
    </row>
    <row r="1445" spans="2:4" x14ac:dyDescent="0.25">
      <c r="B1445" s="106" t="str">
        <f>IF('Cello Net IO &amp; CMO MV % of NAV '!A1358=0, "NA", 'Cello Net IO &amp; CMO MV % of NAV '!A1358)</f>
        <v>NA</v>
      </c>
      <c r="C1445" s="52" t="e">
        <f>VLOOKUP(B1445, 'IOS OAS &amp; Universe Refi'!$L:$N, 3, 0)</f>
        <v>#N/A</v>
      </c>
      <c r="D1445" s="111" t="e">
        <f>VLOOKUP(B1445, 'Sonata Net IO &amp; CMO MV % of NAV'!$A:$B, 2, 0)</f>
        <v>#N/A</v>
      </c>
    </row>
    <row r="1446" spans="2:4" x14ac:dyDescent="0.25">
      <c r="B1446" s="106" t="str">
        <f>IF('Cello Net IO &amp; CMO MV % of NAV '!A1359=0, "NA", 'Cello Net IO &amp; CMO MV % of NAV '!A1359)</f>
        <v>NA</v>
      </c>
      <c r="C1446" s="52" t="e">
        <f>VLOOKUP(B1446, 'IOS OAS &amp; Universe Refi'!$L:$N, 3, 0)</f>
        <v>#N/A</v>
      </c>
      <c r="D1446" s="111" t="e">
        <f>VLOOKUP(B1446, 'Sonata Net IO &amp; CMO MV % of NAV'!$A:$B, 2, 0)</f>
        <v>#N/A</v>
      </c>
    </row>
    <row r="1447" spans="2:4" x14ac:dyDescent="0.25">
      <c r="B1447" s="106" t="str">
        <f>IF('Cello Net IO &amp; CMO MV % of NAV '!A1360=0, "NA", 'Cello Net IO &amp; CMO MV % of NAV '!A1360)</f>
        <v>NA</v>
      </c>
      <c r="C1447" s="52" t="e">
        <f>VLOOKUP(B1447, 'IOS OAS &amp; Universe Refi'!$L:$N, 3, 0)</f>
        <v>#N/A</v>
      </c>
      <c r="D1447" s="111" t="e">
        <f>VLOOKUP(B1447, 'Sonata Net IO &amp; CMO MV % of NAV'!$A:$B, 2, 0)</f>
        <v>#N/A</v>
      </c>
    </row>
    <row r="1448" spans="2:4" x14ac:dyDescent="0.25">
      <c r="B1448" s="106" t="str">
        <f>IF('Cello Net IO &amp; CMO MV % of NAV '!A1361=0, "NA", 'Cello Net IO &amp; CMO MV % of NAV '!A1361)</f>
        <v>NA</v>
      </c>
      <c r="C1448" s="52" t="e">
        <f>VLOOKUP(B1448, 'IOS OAS &amp; Universe Refi'!$L:$N, 3, 0)</f>
        <v>#N/A</v>
      </c>
      <c r="D1448" s="111" t="e">
        <f>VLOOKUP(B1448, 'Sonata Net IO &amp; CMO MV % of NAV'!$A:$B, 2, 0)</f>
        <v>#N/A</v>
      </c>
    </row>
    <row r="1449" spans="2:4" x14ac:dyDescent="0.25">
      <c r="B1449" s="106" t="str">
        <f>IF('Cello Net IO &amp; CMO MV % of NAV '!A1362=0, "NA", 'Cello Net IO &amp; CMO MV % of NAV '!A1362)</f>
        <v>NA</v>
      </c>
      <c r="C1449" s="52" t="e">
        <f>VLOOKUP(B1449, 'IOS OAS &amp; Universe Refi'!$L:$N, 3, 0)</f>
        <v>#N/A</v>
      </c>
      <c r="D1449" s="111" t="e">
        <f>VLOOKUP(B1449, 'Sonata Net IO &amp; CMO MV % of NAV'!$A:$B, 2, 0)</f>
        <v>#N/A</v>
      </c>
    </row>
    <row r="1450" spans="2:4" x14ac:dyDescent="0.25">
      <c r="B1450" s="106" t="str">
        <f>IF('Cello Net IO &amp; CMO MV % of NAV '!A1363=0, "NA", 'Cello Net IO &amp; CMO MV % of NAV '!A1363)</f>
        <v>NA</v>
      </c>
      <c r="C1450" s="52" t="e">
        <f>VLOOKUP(B1450, 'IOS OAS &amp; Universe Refi'!$L:$N, 3, 0)</f>
        <v>#N/A</v>
      </c>
      <c r="D1450" s="111" t="e">
        <f>VLOOKUP(B1450, 'Sonata Net IO &amp; CMO MV % of NAV'!$A:$B, 2, 0)</f>
        <v>#N/A</v>
      </c>
    </row>
    <row r="1451" spans="2:4" x14ac:dyDescent="0.25">
      <c r="B1451" s="106" t="str">
        <f>IF('Cello Net IO &amp; CMO MV % of NAV '!A1364=0, "NA", 'Cello Net IO &amp; CMO MV % of NAV '!A1364)</f>
        <v>NA</v>
      </c>
      <c r="C1451" s="52" t="e">
        <f>VLOOKUP(B1451, 'IOS OAS &amp; Universe Refi'!$L:$N, 3, 0)</f>
        <v>#N/A</v>
      </c>
      <c r="D1451" s="111" t="e">
        <f>VLOOKUP(B1451, 'Sonata Net IO &amp; CMO MV % of NAV'!$A:$B, 2, 0)</f>
        <v>#N/A</v>
      </c>
    </row>
    <row r="1452" spans="2:4" x14ac:dyDescent="0.25">
      <c r="B1452" s="106" t="str">
        <f>IF('Cello Net IO &amp; CMO MV % of NAV '!A1365=0, "NA", 'Cello Net IO &amp; CMO MV % of NAV '!A1365)</f>
        <v>NA</v>
      </c>
      <c r="C1452" s="52" t="e">
        <f>VLOOKUP(B1452, 'IOS OAS &amp; Universe Refi'!$L:$N, 3, 0)</f>
        <v>#N/A</v>
      </c>
      <c r="D1452" s="111" t="e">
        <f>VLOOKUP(B1452, 'Sonata Net IO &amp; CMO MV % of NAV'!$A:$B, 2, 0)</f>
        <v>#N/A</v>
      </c>
    </row>
    <row r="1453" spans="2:4" x14ac:dyDescent="0.25">
      <c r="B1453" s="106" t="str">
        <f>IF('Cello Net IO &amp; CMO MV % of NAV '!A1366=0, "NA", 'Cello Net IO &amp; CMO MV % of NAV '!A1366)</f>
        <v>NA</v>
      </c>
      <c r="C1453" s="52" t="e">
        <f>VLOOKUP(B1453, 'IOS OAS &amp; Universe Refi'!$L:$N, 3, 0)</f>
        <v>#N/A</v>
      </c>
      <c r="D1453" s="111" t="e">
        <f>VLOOKUP(B1453, 'Sonata Net IO &amp; CMO MV % of NAV'!$A:$B, 2, 0)</f>
        <v>#N/A</v>
      </c>
    </row>
    <row r="1454" spans="2:4" x14ac:dyDescent="0.25">
      <c r="B1454" s="106" t="str">
        <f>IF('Cello Net IO &amp; CMO MV % of NAV '!A1367=0, "NA", 'Cello Net IO &amp; CMO MV % of NAV '!A1367)</f>
        <v>NA</v>
      </c>
      <c r="C1454" s="52" t="e">
        <f>VLOOKUP(B1454, 'IOS OAS &amp; Universe Refi'!$L:$N, 3, 0)</f>
        <v>#N/A</v>
      </c>
      <c r="D1454" s="111" t="e">
        <f>VLOOKUP(B1454, 'Sonata Net IO &amp; CMO MV % of NAV'!$A:$B, 2, 0)</f>
        <v>#N/A</v>
      </c>
    </row>
    <row r="1455" spans="2:4" x14ac:dyDescent="0.25">
      <c r="B1455" s="106" t="str">
        <f>IF('Cello Net IO &amp; CMO MV % of NAV '!A1368=0, "NA", 'Cello Net IO &amp; CMO MV % of NAV '!A1368)</f>
        <v>NA</v>
      </c>
      <c r="C1455" s="52" t="e">
        <f>VLOOKUP(B1455, 'IOS OAS &amp; Universe Refi'!$L:$N, 3, 0)</f>
        <v>#N/A</v>
      </c>
      <c r="D1455" s="111" t="e">
        <f>VLOOKUP(B1455, 'Sonata Net IO &amp; CMO MV % of NAV'!$A:$B, 2, 0)</f>
        <v>#N/A</v>
      </c>
    </row>
    <row r="1456" spans="2:4" x14ac:dyDescent="0.25">
      <c r="B1456" s="106" t="str">
        <f>IF('Cello Net IO &amp; CMO MV % of NAV '!A1369=0, "NA", 'Cello Net IO &amp; CMO MV % of NAV '!A1369)</f>
        <v>NA</v>
      </c>
      <c r="C1456" s="52" t="e">
        <f>VLOOKUP(B1456, 'IOS OAS &amp; Universe Refi'!$L:$N, 3, 0)</f>
        <v>#N/A</v>
      </c>
      <c r="D1456" s="111" t="e">
        <f>VLOOKUP(B1456, 'Sonata Net IO &amp; CMO MV % of NAV'!$A:$B, 2, 0)</f>
        <v>#N/A</v>
      </c>
    </row>
    <row r="1457" spans="2:4" x14ac:dyDescent="0.25">
      <c r="B1457" s="106" t="str">
        <f>IF('Cello Net IO &amp; CMO MV % of NAV '!A1370=0, "NA", 'Cello Net IO &amp; CMO MV % of NAV '!A1370)</f>
        <v>NA</v>
      </c>
      <c r="C1457" s="52" t="e">
        <f>VLOOKUP(B1457, 'IOS OAS &amp; Universe Refi'!$L:$N, 3, 0)</f>
        <v>#N/A</v>
      </c>
      <c r="D1457" s="111" t="e">
        <f>VLOOKUP(B1457, 'Sonata Net IO &amp; CMO MV % of NAV'!$A:$B, 2, 0)</f>
        <v>#N/A</v>
      </c>
    </row>
    <row r="1458" spans="2:4" x14ac:dyDescent="0.25">
      <c r="B1458" s="106" t="str">
        <f>IF('Cello Net IO &amp; CMO MV % of NAV '!A1371=0, "NA", 'Cello Net IO &amp; CMO MV % of NAV '!A1371)</f>
        <v>NA</v>
      </c>
      <c r="C1458" s="52" t="e">
        <f>VLOOKUP(B1458, 'IOS OAS &amp; Universe Refi'!$L:$N, 3, 0)</f>
        <v>#N/A</v>
      </c>
      <c r="D1458" s="111" t="e">
        <f>VLOOKUP(B1458, 'Sonata Net IO &amp; CMO MV % of NAV'!$A:$B, 2, 0)</f>
        <v>#N/A</v>
      </c>
    </row>
    <row r="1459" spans="2:4" x14ac:dyDescent="0.25">
      <c r="B1459" s="106" t="str">
        <f>IF('Cello Net IO &amp; CMO MV % of NAV '!A1372=0, "NA", 'Cello Net IO &amp; CMO MV % of NAV '!A1372)</f>
        <v>NA</v>
      </c>
      <c r="C1459" s="52" t="e">
        <f>VLOOKUP(B1459, 'IOS OAS &amp; Universe Refi'!$L:$N, 3, 0)</f>
        <v>#N/A</v>
      </c>
      <c r="D1459" s="111" t="e">
        <f>VLOOKUP(B1459, 'Sonata Net IO &amp; CMO MV % of NAV'!$A:$B, 2, 0)</f>
        <v>#N/A</v>
      </c>
    </row>
    <row r="1460" spans="2:4" x14ac:dyDescent="0.25">
      <c r="B1460" s="106" t="str">
        <f>IF('Cello Net IO &amp; CMO MV % of NAV '!A1373=0, "NA", 'Cello Net IO &amp; CMO MV % of NAV '!A1373)</f>
        <v>NA</v>
      </c>
      <c r="C1460" s="52" t="e">
        <f>VLOOKUP(B1460, 'IOS OAS &amp; Universe Refi'!$L:$N, 3, 0)</f>
        <v>#N/A</v>
      </c>
      <c r="D1460" s="111" t="e">
        <f>VLOOKUP(B1460, 'Sonata Net IO &amp; CMO MV % of NAV'!$A:$B, 2, 0)</f>
        <v>#N/A</v>
      </c>
    </row>
    <row r="1461" spans="2:4" x14ac:dyDescent="0.25">
      <c r="B1461" s="106" t="str">
        <f>IF('Cello Net IO &amp; CMO MV % of NAV '!A1374=0, "NA", 'Cello Net IO &amp; CMO MV % of NAV '!A1374)</f>
        <v>NA</v>
      </c>
      <c r="C1461" s="52" t="e">
        <f>VLOOKUP(B1461, 'IOS OAS &amp; Universe Refi'!$L:$N, 3, 0)</f>
        <v>#N/A</v>
      </c>
      <c r="D1461" s="111" t="e">
        <f>VLOOKUP(B1461, 'Sonata Net IO &amp; CMO MV % of NAV'!$A:$B, 2, 0)</f>
        <v>#N/A</v>
      </c>
    </row>
    <row r="1462" spans="2:4" x14ac:dyDescent="0.25">
      <c r="B1462" s="106" t="str">
        <f>IF('Cello Net IO &amp; CMO MV % of NAV '!A1375=0, "NA", 'Cello Net IO &amp; CMO MV % of NAV '!A1375)</f>
        <v>NA</v>
      </c>
      <c r="C1462" s="52" t="e">
        <f>VLOOKUP(B1462, 'IOS OAS &amp; Universe Refi'!$L:$N, 3, 0)</f>
        <v>#N/A</v>
      </c>
      <c r="D1462" s="111" t="e">
        <f>VLOOKUP(B1462, 'Sonata Net IO &amp; CMO MV % of NAV'!$A:$B, 2, 0)</f>
        <v>#N/A</v>
      </c>
    </row>
    <row r="1463" spans="2:4" x14ac:dyDescent="0.25">
      <c r="B1463" s="106" t="str">
        <f>IF('Cello Net IO &amp; CMO MV % of NAV '!A1376=0, "NA", 'Cello Net IO &amp; CMO MV % of NAV '!A1376)</f>
        <v>NA</v>
      </c>
      <c r="C1463" s="52" t="e">
        <f>VLOOKUP(B1463, 'IOS OAS &amp; Universe Refi'!$L:$N, 3, 0)</f>
        <v>#N/A</v>
      </c>
      <c r="D1463" s="111" t="e">
        <f>VLOOKUP(B1463, 'Sonata Net IO &amp; CMO MV % of NAV'!$A:$B, 2, 0)</f>
        <v>#N/A</v>
      </c>
    </row>
    <row r="1464" spans="2:4" x14ac:dyDescent="0.25">
      <c r="B1464" s="106" t="str">
        <f>IF('Cello Net IO &amp; CMO MV % of NAV '!A1377=0, "NA", 'Cello Net IO &amp; CMO MV % of NAV '!A1377)</f>
        <v>NA</v>
      </c>
      <c r="C1464" s="52" t="e">
        <f>VLOOKUP(B1464, 'IOS OAS &amp; Universe Refi'!$L:$N, 3, 0)</f>
        <v>#N/A</v>
      </c>
      <c r="D1464" s="111" t="e">
        <f>VLOOKUP(B1464, 'Sonata Net IO &amp; CMO MV % of NAV'!$A:$B, 2, 0)</f>
        <v>#N/A</v>
      </c>
    </row>
    <row r="1465" spans="2:4" x14ac:dyDescent="0.25">
      <c r="B1465" s="106" t="str">
        <f>IF('Cello Net IO &amp; CMO MV % of NAV '!A1378=0, "NA", 'Cello Net IO &amp; CMO MV % of NAV '!A1378)</f>
        <v>NA</v>
      </c>
      <c r="C1465" s="52" t="e">
        <f>VLOOKUP(B1465, 'IOS OAS &amp; Universe Refi'!$L:$N, 3, 0)</f>
        <v>#N/A</v>
      </c>
      <c r="D1465" s="111" t="e">
        <f>VLOOKUP(B1465, 'Sonata Net IO &amp; CMO MV % of NAV'!$A:$B, 2, 0)</f>
        <v>#N/A</v>
      </c>
    </row>
    <row r="1466" spans="2:4" x14ac:dyDescent="0.25">
      <c r="B1466" s="106" t="str">
        <f>IF('Cello Net IO &amp; CMO MV % of NAV '!A1379=0, "NA", 'Cello Net IO &amp; CMO MV % of NAV '!A1379)</f>
        <v>NA</v>
      </c>
      <c r="C1466" s="52" t="e">
        <f>VLOOKUP(B1466, 'IOS OAS &amp; Universe Refi'!$L:$N, 3, 0)</f>
        <v>#N/A</v>
      </c>
      <c r="D1466" s="111" t="e">
        <f>VLOOKUP(B1466, 'Sonata Net IO &amp; CMO MV % of NAV'!$A:$B, 2, 0)</f>
        <v>#N/A</v>
      </c>
    </row>
    <row r="1467" spans="2:4" x14ac:dyDescent="0.25">
      <c r="B1467" s="106" t="str">
        <f>IF('Cello Net IO &amp; CMO MV % of NAV '!A1380=0, "NA", 'Cello Net IO &amp; CMO MV % of NAV '!A1380)</f>
        <v>NA</v>
      </c>
      <c r="C1467" s="52" t="e">
        <f>VLOOKUP(B1467, 'IOS OAS &amp; Universe Refi'!$L:$N, 3, 0)</f>
        <v>#N/A</v>
      </c>
      <c r="D1467" s="111" t="e">
        <f>VLOOKUP(B1467, 'Sonata Net IO &amp; CMO MV % of NAV'!$A:$B, 2, 0)</f>
        <v>#N/A</v>
      </c>
    </row>
    <row r="1468" spans="2:4" x14ac:dyDescent="0.25">
      <c r="B1468" s="106" t="str">
        <f>IF('Cello Net IO &amp; CMO MV % of NAV '!A1381=0, "NA", 'Cello Net IO &amp; CMO MV % of NAV '!A1381)</f>
        <v>NA</v>
      </c>
      <c r="C1468" s="52" t="e">
        <f>VLOOKUP(B1468, 'IOS OAS &amp; Universe Refi'!$L:$N, 3, 0)</f>
        <v>#N/A</v>
      </c>
      <c r="D1468" s="111" t="e">
        <f>VLOOKUP(B1468, 'Sonata Net IO &amp; CMO MV % of NAV'!$A:$B, 2, 0)</f>
        <v>#N/A</v>
      </c>
    </row>
    <row r="1469" spans="2:4" x14ac:dyDescent="0.25">
      <c r="B1469" s="106" t="str">
        <f>IF('Cello Net IO &amp; CMO MV % of NAV '!A1382=0, "NA", 'Cello Net IO &amp; CMO MV % of NAV '!A1382)</f>
        <v>NA</v>
      </c>
      <c r="C1469" s="52" t="e">
        <f>VLOOKUP(B1469, 'IOS OAS &amp; Universe Refi'!$L:$N, 3, 0)</f>
        <v>#N/A</v>
      </c>
      <c r="D1469" s="111" t="e">
        <f>VLOOKUP(B1469, 'Sonata Net IO &amp; CMO MV % of NAV'!$A:$B, 2, 0)</f>
        <v>#N/A</v>
      </c>
    </row>
    <row r="1470" spans="2:4" x14ac:dyDescent="0.25">
      <c r="B1470" s="106" t="str">
        <f>IF('Cello Net IO &amp; CMO MV % of NAV '!A1383=0, "NA", 'Cello Net IO &amp; CMO MV % of NAV '!A1383)</f>
        <v>NA</v>
      </c>
      <c r="C1470" s="52" t="e">
        <f>VLOOKUP(B1470, 'IOS OAS &amp; Universe Refi'!$L:$N, 3, 0)</f>
        <v>#N/A</v>
      </c>
      <c r="D1470" s="111" t="e">
        <f>VLOOKUP(B1470, 'Sonata Net IO &amp; CMO MV % of NAV'!$A:$B, 2, 0)</f>
        <v>#N/A</v>
      </c>
    </row>
    <row r="1471" spans="2:4" x14ac:dyDescent="0.25">
      <c r="B1471" s="106" t="str">
        <f>IF('Cello Net IO &amp; CMO MV % of NAV '!A1384=0, "NA", 'Cello Net IO &amp; CMO MV % of NAV '!A1384)</f>
        <v>NA</v>
      </c>
      <c r="C1471" s="52" t="e">
        <f>VLOOKUP(B1471, 'IOS OAS &amp; Universe Refi'!$L:$N, 3, 0)</f>
        <v>#N/A</v>
      </c>
      <c r="D1471" s="111" t="e">
        <f>VLOOKUP(B1471, 'Sonata Net IO &amp; CMO MV % of NAV'!$A:$B, 2, 0)</f>
        <v>#N/A</v>
      </c>
    </row>
    <row r="1472" spans="2:4" x14ac:dyDescent="0.25">
      <c r="B1472" s="106" t="str">
        <f>IF('Cello Net IO &amp; CMO MV % of NAV '!A1385=0, "NA", 'Cello Net IO &amp; CMO MV % of NAV '!A1385)</f>
        <v>NA</v>
      </c>
      <c r="C1472" s="52" t="e">
        <f>VLOOKUP(B1472, 'IOS OAS &amp; Universe Refi'!$L:$N, 3, 0)</f>
        <v>#N/A</v>
      </c>
      <c r="D1472" s="111" t="e">
        <f>VLOOKUP(B1472, 'Sonata Net IO &amp; CMO MV % of NAV'!$A:$B, 2, 0)</f>
        <v>#N/A</v>
      </c>
    </row>
    <row r="1473" spans="2:4" x14ac:dyDescent="0.25">
      <c r="B1473" s="106" t="str">
        <f>IF('Cello Net IO &amp; CMO MV % of NAV '!A1386=0, "NA", 'Cello Net IO &amp; CMO MV % of NAV '!A1386)</f>
        <v>NA</v>
      </c>
      <c r="C1473" s="52" t="e">
        <f>VLOOKUP(B1473, 'IOS OAS &amp; Universe Refi'!$L:$N, 3, 0)</f>
        <v>#N/A</v>
      </c>
      <c r="D1473" s="111" t="e">
        <f>VLOOKUP(B1473, 'Sonata Net IO &amp; CMO MV % of NAV'!$A:$B, 2, 0)</f>
        <v>#N/A</v>
      </c>
    </row>
    <row r="1474" spans="2:4" x14ac:dyDescent="0.25">
      <c r="B1474" s="106" t="str">
        <f>IF('Cello Net IO &amp; CMO MV % of NAV '!A1387=0, "NA", 'Cello Net IO &amp; CMO MV % of NAV '!A1387)</f>
        <v>NA</v>
      </c>
      <c r="C1474" s="52" t="e">
        <f>VLOOKUP(B1474, 'IOS OAS &amp; Universe Refi'!$L:$N, 3, 0)</f>
        <v>#N/A</v>
      </c>
      <c r="D1474" s="111" t="e">
        <f>VLOOKUP(B1474, 'Sonata Net IO &amp; CMO MV % of NAV'!$A:$B, 2, 0)</f>
        <v>#N/A</v>
      </c>
    </row>
    <row r="1475" spans="2:4" x14ac:dyDescent="0.25">
      <c r="B1475" s="106" t="str">
        <f>IF('Cello Net IO &amp; CMO MV % of NAV '!A1388=0, "NA", 'Cello Net IO &amp; CMO MV % of NAV '!A1388)</f>
        <v>NA</v>
      </c>
      <c r="C1475" s="52" t="e">
        <f>VLOOKUP(B1475, 'IOS OAS &amp; Universe Refi'!$L:$N, 3, 0)</f>
        <v>#N/A</v>
      </c>
      <c r="D1475" s="111" t="e">
        <f>VLOOKUP(B1475, 'Sonata Net IO &amp; CMO MV % of NAV'!$A:$B, 2, 0)</f>
        <v>#N/A</v>
      </c>
    </row>
    <row r="1476" spans="2:4" x14ac:dyDescent="0.25">
      <c r="B1476" s="106" t="str">
        <f>IF('Cello Net IO &amp; CMO MV % of NAV '!A1389=0, "NA", 'Cello Net IO &amp; CMO MV % of NAV '!A1389)</f>
        <v>NA</v>
      </c>
      <c r="C1476" s="52" t="e">
        <f>VLOOKUP(B1476, 'IOS OAS &amp; Universe Refi'!$L:$N, 3, 0)</f>
        <v>#N/A</v>
      </c>
      <c r="D1476" s="111" t="e">
        <f>VLOOKUP(B1476, 'Sonata Net IO &amp; CMO MV % of NAV'!$A:$B, 2, 0)</f>
        <v>#N/A</v>
      </c>
    </row>
    <row r="1477" spans="2:4" x14ac:dyDescent="0.25">
      <c r="B1477" s="106" t="str">
        <f>IF('Cello Net IO &amp; CMO MV % of NAV '!A1390=0, "NA", 'Cello Net IO &amp; CMO MV % of NAV '!A1390)</f>
        <v>NA</v>
      </c>
      <c r="C1477" s="52" t="e">
        <f>VLOOKUP(B1477, 'IOS OAS &amp; Universe Refi'!$L:$N, 3, 0)</f>
        <v>#N/A</v>
      </c>
      <c r="D1477" s="111" t="e">
        <f>VLOOKUP(B1477, 'Sonata Net IO &amp; CMO MV % of NAV'!$A:$B, 2, 0)</f>
        <v>#N/A</v>
      </c>
    </row>
    <row r="1478" spans="2:4" x14ac:dyDescent="0.25">
      <c r="B1478" s="106" t="str">
        <f>IF('Cello Net IO &amp; CMO MV % of NAV '!A1391=0, "NA", 'Cello Net IO &amp; CMO MV % of NAV '!A1391)</f>
        <v>NA</v>
      </c>
      <c r="C1478" s="52" t="e">
        <f>VLOOKUP(B1478, 'IOS OAS &amp; Universe Refi'!$L:$N, 3, 0)</f>
        <v>#N/A</v>
      </c>
      <c r="D1478" s="111" t="e">
        <f>VLOOKUP(B1478, 'Sonata Net IO &amp; CMO MV % of NAV'!$A:$B, 2, 0)</f>
        <v>#N/A</v>
      </c>
    </row>
    <row r="1479" spans="2:4" x14ac:dyDescent="0.25">
      <c r="B1479" s="106" t="str">
        <f>IF('Cello Net IO &amp; CMO MV % of NAV '!A1392=0, "NA", 'Cello Net IO &amp; CMO MV % of NAV '!A1392)</f>
        <v>NA</v>
      </c>
      <c r="C1479" s="52" t="e">
        <f>VLOOKUP(B1479, 'IOS OAS &amp; Universe Refi'!$L:$N, 3, 0)</f>
        <v>#N/A</v>
      </c>
      <c r="D1479" s="111" t="e">
        <f>VLOOKUP(B1479, 'Sonata Net IO &amp; CMO MV % of NAV'!$A:$B, 2, 0)</f>
        <v>#N/A</v>
      </c>
    </row>
    <row r="1480" spans="2:4" x14ac:dyDescent="0.25">
      <c r="B1480" s="106" t="str">
        <f>IF('Cello Net IO &amp; CMO MV % of NAV '!A1393=0, "NA", 'Cello Net IO &amp; CMO MV % of NAV '!A1393)</f>
        <v>NA</v>
      </c>
      <c r="C1480" s="52" t="e">
        <f>VLOOKUP(B1480, 'IOS OAS &amp; Universe Refi'!$L:$N, 3, 0)</f>
        <v>#N/A</v>
      </c>
      <c r="D1480" s="111" t="e">
        <f>VLOOKUP(B1480, 'Sonata Net IO &amp; CMO MV % of NAV'!$A:$B, 2, 0)</f>
        <v>#N/A</v>
      </c>
    </row>
    <row r="1481" spans="2:4" x14ac:dyDescent="0.25">
      <c r="B1481" s="106" t="str">
        <f>IF('Cello Net IO &amp; CMO MV % of NAV '!A1394=0, "NA", 'Cello Net IO &amp; CMO MV % of NAV '!A1394)</f>
        <v>NA</v>
      </c>
      <c r="C1481" s="52" t="e">
        <f>VLOOKUP(B1481, 'IOS OAS &amp; Universe Refi'!$L:$N, 3, 0)</f>
        <v>#N/A</v>
      </c>
      <c r="D1481" s="111" t="e">
        <f>VLOOKUP(B1481, 'Sonata Net IO &amp; CMO MV % of NAV'!$A:$B, 2, 0)</f>
        <v>#N/A</v>
      </c>
    </row>
    <row r="1482" spans="2:4" x14ac:dyDescent="0.25">
      <c r="B1482" s="106" t="str">
        <f>IF('Cello Net IO &amp; CMO MV % of NAV '!A1395=0, "NA", 'Cello Net IO &amp; CMO MV % of NAV '!A1395)</f>
        <v>NA</v>
      </c>
      <c r="C1482" s="52" t="e">
        <f>VLOOKUP(B1482, 'IOS OAS &amp; Universe Refi'!$L:$N, 3, 0)</f>
        <v>#N/A</v>
      </c>
      <c r="D1482" s="111" t="e">
        <f>VLOOKUP(B1482, 'Sonata Net IO &amp; CMO MV % of NAV'!$A:$B, 2, 0)</f>
        <v>#N/A</v>
      </c>
    </row>
    <row r="1483" spans="2:4" x14ac:dyDescent="0.25">
      <c r="B1483" s="106" t="str">
        <f>IF('Cello Net IO &amp; CMO MV % of NAV '!A1396=0, "NA", 'Cello Net IO &amp; CMO MV % of NAV '!A1396)</f>
        <v>NA</v>
      </c>
      <c r="C1483" s="52" t="e">
        <f>VLOOKUP(B1483, 'IOS OAS &amp; Universe Refi'!$L:$N, 3, 0)</f>
        <v>#N/A</v>
      </c>
      <c r="D1483" s="111" t="e">
        <f>VLOOKUP(B1483, 'Sonata Net IO &amp; CMO MV % of NAV'!$A:$B, 2, 0)</f>
        <v>#N/A</v>
      </c>
    </row>
    <row r="1484" spans="2:4" x14ac:dyDescent="0.25">
      <c r="B1484" s="106" t="str">
        <f>IF('Cello Net IO &amp; CMO MV % of NAV '!A1397=0, "NA", 'Cello Net IO &amp; CMO MV % of NAV '!A1397)</f>
        <v>NA</v>
      </c>
      <c r="C1484" s="52" t="e">
        <f>VLOOKUP(B1484, 'IOS OAS &amp; Universe Refi'!$L:$N, 3, 0)</f>
        <v>#N/A</v>
      </c>
      <c r="D1484" s="111" t="e">
        <f>VLOOKUP(B1484, 'Sonata Net IO &amp; CMO MV % of NAV'!$A:$B, 2, 0)</f>
        <v>#N/A</v>
      </c>
    </row>
    <row r="1485" spans="2:4" x14ac:dyDescent="0.25">
      <c r="B1485" s="106" t="str">
        <f>IF('Cello Net IO &amp; CMO MV % of NAV '!A1398=0, "NA", 'Cello Net IO &amp; CMO MV % of NAV '!A1398)</f>
        <v>NA</v>
      </c>
      <c r="C1485" s="52" t="e">
        <f>VLOOKUP(B1485, 'IOS OAS &amp; Universe Refi'!$L:$N, 3, 0)</f>
        <v>#N/A</v>
      </c>
      <c r="D1485" s="111" t="e">
        <f>VLOOKUP(B1485, 'Sonata Net IO &amp; CMO MV % of NAV'!$A:$B, 2, 0)</f>
        <v>#N/A</v>
      </c>
    </row>
    <row r="1486" spans="2:4" x14ac:dyDescent="0.25">
      <c r="B1486" s="106" t="str">
        <f>IF('Cello Net IO &amp; CMO MV % of NAV '!A1399=0, "NA", 'Cello Net IO &amp; CMO MV % of NAV '!A1399)</f>
        <v>NA</v>
      </c>
      <c r="C1486" s="52" t="e">
        <f>VLOOKUP(B1486, 'IOS OAS &amp; Universe Refi'!$L:$N, 3, 0)</f>
        <v>#N/A</v>
      </c>
      <c r="D1486" s="111" t="e">
        <f>VLOOKUP(B1486, 'Sonata Net IO &amp; CMO MV % of NAV'!$A:$B, 2, 0)</f>
        <v>#N/A</v>
      </c>
    </row>
    <row r="1487" spans="2:4" x14ac:dyDescent="0.25">
      <c r="B1487" s="106" t="str">
        <f>IF('Cello Net IO &amp; CMO MV % of NAV '!A1400=0, "NA", 'Cello Net IO &amp; CMO MV % of NAV '!A1400)</f>
        <v>NA</v>
      </c>
      <c r="C1487" s="52" t="e">
        <f>VLOOKUP(B1487, 'IOS OAS &amp; Universe Refi'!$L:$N, 3, 0)</f>
        <v>#N/A</v>
      </c>
      <c r="D1487" s="111" t="e">
        <f>VLOOKUP(B1487, 'Sonata Net IO &amp; CMO MV % of NAV'!$A:$B, 2, 0)</f>
        <v>#N/A</v>
      </c>
    </row>
    <row r="1488" spans="2:4" x14ac:dyDescent="0.25">
      <c r="B1488" s="106" t="str">
        <f>IF('Cello Net IO &amp; CMO MV % of NAV '!A1401=0, "NA", 'Cello Net IO &amp; CMO MV % of NAV '!A1401)</f>
        <v>NA</v>
      </c>
      <c r="C1488" s="52" t="e">
        <f>VLOOKUP(B1488, 'IOS OAS &amp; Universe Refi'!$L:$N, 3, 0)</f>
        <v>#N/A</v>
      </c>
      <c r="D1488" s="111" t="e">
        <f>VLOOKUP(B1488, 'Sonata Net IO &amp; CMO MV % of NAV'!$A:$B, 2, 0)</f>
        <v>#N/A</v>
      </c>
    </row>
    <row r="1489" spans="2:4" x14ac:dyDescent="0.25">
      <c r="B1489" s="106" t="str">
        <f>IF('Cello Net IO &amp; CMO MV % of NAV '!A1402=0, "NA", 'Cello Net IO &amp; CMO MV % of NAV '!A1402)</f>
        <v>NA</v>
      </c>
      <c r="C1489" s="52" t="e">
        <f>VLOOKUP(B1489, 'IOS OAS &amp; Universe Refi'!$L:$N, 3, 0)</f>
        <v>#N/A</v>
      </c>
      <c r="D1489" s="111" t="e">
        <f>VLOOKUP(B1489, 'Sonata Net IO &amp; CMO MV % of NAV'!$A:$B, 2, 0)</f>
        <v>#N/A</v>
      </c>
    </row>
    <row r="1490" spans="2:4" x14ac:dyDescent="0.25">
      <c r="B1490" s="106" t="str">
        <f>IF('Cello Net IO &amp; CMO MV % of NAV '!A1403=0, "NA", 'Cello Net IO &amp; CMO MV % of NAV '!A1403)</f>
        <v>NA</v>
      </c>
      <c r="C1490" s="52" t="e">
        <f>VLOOKUP(B1490, 'IOS OAS &amp; Universe Refi'!$L:$N, 3, 0)</f>
        <v>#N/A</v>
      </c>
      <c r="D1490" s="111" t="e">
        <f>VLOOKUP(B1490, 'Sonata Net IO &amp; CMO MV % of NAV'!$A:$B, 2, 0)</f>
        <v>#N/A</v>
      </c>
    </row>
    <row r="1491" spans="2:4" x14ac:dyDescent="0.25">
      <c r="B1491" s="106" t="str">
        <f>IF('Cello Net IO &amp; CMO MV % of NAV '!A1404=0, "NA", 'Cello Net IO &amp; CMO MV % of NAV '!A1404)</f>
        <v>NA</v>
      </c>
      <c r="C1491" s="52" t="e">
        <f>VLOOKUP(B1491, 'IOS OAS &amp; Universe Refi'!$L:$N, 3, 0)</f>
        <v>#N/A</v>
      </c>
      <c r="D1491" s="111" t="e">
        <f>VLOOKUP(B1491, 'Sonata Net IO &amp; CMO MV % of NAV'!$A:$B, 2, 0)</f>
        <v>#N/A</v>
      </c>
    </row>
    <row r="1492" spans="2:4" x14ac:dyDescent="0.25">
      <c r="B1492" s="106" t="str">
        <f>IF('Cello Net IO &amp; CMO MV % of NAV '!A1405=0, "NA", 'Cello Net IO &amp; CMO MV % of NAV '!A1405)</f>
        <v>NA</v>
      </c>
      <c r="C1492" s="52" t="e">
        <f>VLOOKUP(B1492, 'IOS OAS &amp; Universe Refi'!$L:$N, 3, 0)</f>
        <v>#N/A</v>
      </c>
      <c r="D1492" s="111" t="e">
        <f>VLOOKUP(B1492, 'Sonata Net IO &amp; CMO MV % of NAV'!$A:$B, 2, 0)</f>
        <v>#N/A</v>
      </c>
    </row>
    <row r="1493" spans="2:4" x14ac:dyDescent="0.25">
      <c r="B1493" s="106" t="str">
        <f>IF('Cello Net IO &amp; CMO MV % of NAV '!A1406=0, "NA", 'Cello Net IO &amp; CMO MV % of NAV '!A1406)</f>
        <v>NA</v>
      </c>
      <c r="C1493" s="52" t="e">
        <f>VLOOKUP(B1493, 'IOS OAS &amp; Universe Refi'!$L:$N, 3, 0)</f>
        <v>#N/A</v>
      </c>
      <c r="D1493" s="111" t="e">
        <f>VLOOKUP(B1493, 'Sonata Net IO &amp; CMO MV % of NAV'!$A:$B, 2, 0)</f>
        <v>#N/A</v>
      </c>
    </row>
    <row r="1494" spans="2:4" x14ac:dyDescent="0.25">
      <c r="B1494" s="106" t="str">
        <f>IF('Cello Net IO &amp; CMO MV % of NAV '!A1407=0, "NA", 'Cello Net IO &amp; CMO MV % of NAV '!A1407)</f>
        <v>NA</v>
      </c>
      <c r="C1494" s="52" t="e">
        <f>VLOOKUP(B1494, 'IOS OAS &amp; Universe Refi'!$L:$N, 3, 0)</f>
        <v>#N/A</v>
      </c>
      <c r="D1494" s="111" t="e">
        <f>VLOOKUP(B1494, 'Sonata Net IO &amp; CMO MV % of NAV'!$A:$B, 2, 0)</f>
        <v>#N/A</v>
      </c>
    </row>
    <row r="1495" spans="2:4" x14ac:dyDescent="0.25">
      <c r="B1495" s="106" t="str">
        <f>IF('Cello Net IO &amp; CMO MV % of NAV '!A1408=0, "NA", 'Cello Net IO &amp; CMO MV % of NAV '!A1408)</f>
        <v>NA</v>
      </c>
      <c r="C1495" s="52" t="e">
        <f>VLOOKUP(B1495, 'IOS OAS &amp; Universe Refi'!$L:$N, 3, 0)</f>
        <v>#N/A</v>
      </c>
      <c r="D1495" s="111" t="e">
        <f>VLOOKUP(B1495, 'Sonata Net IO &amp; CMO MV % of NAV'!$A:$B, 2, 0)</f>
        <v>#N/A</v>
      </c>
    </row>
    <row r="1496" spans="2:4" x14ac:dyDescent="0.25">
      <c r="B1496" s="106" t="str">
        <f>IF('Cello Net IO &amp; CMO MV % of NAV '!A1409=0, "NA", 'Cello Net IO &amp; CMO MV % of NAV '!A1409)</f>
        <v>NA</v>
      </c>
      <c r="C1496" s="52" t="e">
        <f>VLOOKUP(B1496, 'IOS OAS &amp; Universe Refi'!$L:$N, 3, 0)</f>
        <v>#N/A</v>
      </c>
      <c r="D1496" s="111" t="e">
        <f>VLOOKUP(B1496, 'Sonata Net IO &amp; CMO MV % of NAV'!$A:$B, 2, 0)</f>
        <v>#N/A</v>
      </c>
    </row>
    <row r="1497" spans="2:4" x14ac:dyDescent="0.25">
      <c r="B1497" s="106" t="str">
        <f>IF('Cello Net IO &amp; CMO MV % of NAV '!A1410=0, "NA", 'Cello Net IO &amp; CMO MV % of NAV '!A1410)</f>
        <v>NA</v>
      </c>
      <c r="C1497" s="52" t="e">
        <f>VLOOKUP(B1497, 'IOS OAS &amp; Universe Refi'!$L:$N, 3, 0)</f>
        <v>#N/A</v>
      </c>
      <c r="D1497" s="111" t="e">
        <f>VLOOKUP(B1497, 'Sonata Net IO &amp; CMO MV % of NAV'!$A:$B, 2, 0)</f>
        <v>#N/A</v>
      </c>
    </row>
    <row r="1498" spans="2:4" x14ac:dyDescent="0.25">
      <c r="B1498" s="106" t="str">
        <f>IF('Cello Net IO &amp; CMO MV % of NAV '!A1411=0, "NA", 'Cello Net IO &amp; CMO MV % of NAV '!A1411)</f>
        <v>NA</v>
      </c>
      <c r="C1498" s="52" t="e">
        <f>VLOOKUP(B1498, 'IOS OAS &amp; Universe Refi'!$L:$N, 3, 0)</f>
        <v>#N/A</v>
      </c>
      <c r="D1498" s="111" t="e">
        <f>VLOOKUP(B1498, 'Sonata Net IO &amp; CMO MV % of NAV'!$A:$B, 2, 0)</f>
        <v>#N/A</v>
      </c>
    </row>
    <row r="1499" spans="2:4" x14ac:dyDescent="0.25">
      <c r="B1499" s="106" t="str">
        <f>IF('Cello Net IO &amp; CMO MV % of NAV '!A1412=0, "NA", 'Cello Net IO &amp; CMO MV % of NAV '!A1412)</f>
        <v>NA</v>
      </c>
      <c r="C1499" s="52" t="e">
        <f>VLOOKUP(B1499, 'IOS OAS &amp; Universe Refi'!$L:$N, 3, 0)</f>
        <v>#N/A</v>
      </c>
      <c r="D1499" s="111" t="e">
        <f>VLOOKUP(B1499, 'Sonata Net IO &amp; CMO MV % of NAV'!$A:$B, 2, 0)</f>
        <v>#N/A</v>
      </c>
    </row>
    <row r="1500" spans="2:4" x14ac:dyDescent="0.25">
      <c r="B1500" s="106" t="str">
        <f>IF('Cello Net IO &amp; CMO MV % of NAV '!A1413=0, "NA", 'Cello Net IO &amp; CMO MV % of NAV '!A1413)</f>
        <v>NA</v>
      </c>
      <c r="C1500" s="52" t="e">
        <f>VLOOKUP(B1500, 'IOS OAS &amp; Universe Refi'!$L:$N, 3, 0)</f>
        <v>#N/A</v>
      </c>
      <c r="D1500" s="111" t="e">
        <f>VLOOKUP(B1500, 'Sonata Net IO &amp; CMO MV % of NAV'!$A:$B, 2, 0)</f>
        <v>#N/A</v>
      </c>
    </row>
    <row r="1501" spans="2:4" x14ac:dyDescent="0.25">
      <c r="B1501" s="106" t="str">
        <f>IF('Cello Net IO &amp; CMO MV % of NAV '!A1414=0, "NA", 'Cello Net IO &amp; CMO MV % of NAV '!A1414)</f>
        <v>NA</v>
      </c>
      <c r="C1501" s="52" t="e">
        <f>VLOOKUP(B1501, 'IOS OAS &amp; Universe Refi'!$L:$N, 3, 0)</f>
        <v>#N/A</v>
      </c>
      <c r="D1501" s="111" t="e">
        <f>VLOOKUP(B1501, 'Sonata Net IO &amp; CMO MV % of NAV'!$A:$B, 2, 0)</f>
        <v>#N/A</v>
      </c>
    </row>
    <row r="1502" spans="2:4" x14ac:dyDescent="0.25">
      <c r="B1502" s="106" t="str">
        <f>IF('Cello Net IO &amp; CMO MV % of NAV '!A1415=0, "NA", 'Cello Net IO &amp; CMO MV % of NAV '!A1415)</f>
        <v>NA</v>
      </c>
      <c r="C1502" s="52" t="e">
        <f>VLOOKUP(B1502, 'IOS OAS &amp; Universe Refi'!$L:$N, 3, 0)</f>
        <v>#N/A</v>
      </c>
      <c r="D1502" s="111" t="e">
        <f>VLOOKUP(B1502, 'Sonata Net IO &amp; CMO MV % of NAV'!$A:$B, 2, 0)</f>
        <v>#N/A</v>
      </c>
    </row>
    <row r="1503" spans="2:4" x14ac:dyDescent="0.25">
      <c r="B1503" s="106" t="str">
        <f>IF('Cello Net IO &amp; CMO MV % of NAV '!A1416=0, "NA", 'Cello Net IO &amp; CMO MV % of NAV '!A1416)</f>
        <v>NA</v>
      </c>
      <c r="C1503" s="52" t="e">
        <f>VLOOKUP(B1503, 'IOS OAS &amp; Universe Refi'!$L:$N, 3, 0)</f>
        <v>#N/A</v>
      </c>
      <c r="D1503" s="111" t="e">
        <f>VLOOKUP(B1503, 'Sonata Net IO &amp; CMO MV % of NAV'!$A:$B, 2, 0)</f>
        <v>#N/A</v>
      </c>
    </row>
    <row r="1504" spans="2:4" x14ac:dyDescent="0.25">
      <c r="B1504" s="106" t="str">
        <f>IF('Cello Net IO &amp; CMO MV % of NAV '!A1417=0, "NA", 'Cello Net IO &amp; CMO MV % of NAV '!A1417)</f>
        <v>NA</v>
      </c>
      <c r="C1504" s="52" t="e">
        <f>VLOOKUP(B1504, 'IOS OAS &amp; Universe Refi'!$L:$N, 3, 0)</f>
        <v>#N/A</v>
      </c>
      <c r="D1504" s="111" t="e">
        <f>VLOOKUP(B1504, 'Sonata Net IO &amp; CMO MV % of NAV'!$A:$B, 2, 0)</f>
        <v>#N/A</v>
      </c>
    </row>
    <row r="1505" spans="2:4" x14ac:dyDescent="0.25">
      <c r="B1505" s="106" t="str">
        <f>IF('Cello Net IO &amp; CMO MV % of NAV '!A1418=0, "NA", 'Cello Net IO &amp; CMO MV % of NAV '!A1418)</f>
        <v>NA</v>
      </c>
      <c r="C1505" s="52" t="e">
        <f>VLOOKUP(B1505, 'IOS OAS &amp; Universe Refi'!$L:$N, 3, 0)</f>
        <v>#N/A</v>
      </c>
      <c r="D1505" s="111" t="e">
        <f>VLOOKUP(B1505, 'Sonata Net IO &amp; CMO MV % of NAV'!$A:$B, 2, 0)</f>
        <v>#N/A</v>
      </c>
    </row>
    <row r="1506" spans="2:4" x14ac:dyDescent="0.25">
      <c r="B1506" s="106" t="str">
        <f>IF('Cello Net IO &amp; CMO MV % of NAV '!A1419=0, "NA", 'Cello Net IO &amp; CMO MV % of NAV '!A1419)</f>
        <v>NA</v>
      </c>
      <c r="C1506" s="52" t="e">
        <f>VLOOKUP(B1506, 'IOS OAS &amp; Universe Refi'!$L:$N, 3, 0)</f>
        <v>#N/A</v>
      </c>
      <c r="D1506" s="111" t="e">
        <f>VLOOKUP(B1506, 'Sonata Net IO &amp; CMO MV % of NAV'!$A:$B, 2, 0)</f>
        <v>#N/A</v>
      </c>
    </row>
    <row r="1507" spans="2:4" x14ac:dyDescent="0.25">
      <c r="B1507" s="106" t="str">
        <f>IF('Cello Net IO &amp; CMO MV % of NAV '!A1420=0, "NA", 'Cello Net IO &amp; CMO MV % of NAV '!A1420)</f>
        <v>NA</v>
      </c>
      <c r="C1507" s="52" t="e">
        <f>VLOOKUP(B1507, 'IOS OAS &amp; Universe Refi'!$L:$N, 3, 0)</f>
        <v>#N/A</v>
      </c>
      <c r="D1507" s="111" t="e">
        <f>VLOOKUP(B1507, 'Sonata Net IO &amp; CMO MV % of NAV'!$A:$B, 2, 0)</f>
        <v>#N/A</v>
      </c>
    </row>
    <row r="1508" spans="2:4" x14ac:dyDescent="0.25">
      <c r="B1508" s="106" t="str">
        <f>IF('Cello Net IO &amp; CMO MV % of NAV '!A1421=0, "NA", 'Cello Net IO &amp; CMO MV % of NAV '!A1421)</f>
        <v>NA</v>
      </c>
      <c r="C1508" s="52" t="e">
        <f>VLOOKUP(B1508, 'IOS OAS &amp; Universe Refi'!$L:$N, 3, 0)</f>
        <v>#N/A</v>
      </c>
      <c r="D1508" s="111" t="e">
        <f>VLOOKUP(B1508, 'Sonata Net IO &amp; CMO MV % of NAV'!$A:$B, 2, 0)</f>
        <v>#N/A</v>
      </c>
    </row>
    <row r="1509" spans="2:4" x14ac:dyDescent="0.25">
      <c r="B1509" s="106" t="str">
        <f>IF('Cello Net IO &amp; CMO MV % of NAV '!A1422=0, "NA", 'Cello Net IO &amp; CMO MV % of NAV '!A1422)</f>
        <v>NA</v>
      </c>
      <c r="C1509" s="52" t="e">
        <f>VLOOKUP(B1509, 'IOS OAS &amp; Universe Refi'!$L:$N, 3, 0)</f>
        <v>#N/A</v>
      </c>
      <c r="D1509" s="111" t="e">
        <f>VLOOKUP(B1509, 'Sonata Net IO &amp; CMO MV % of NAV'!$A:$B, 2, 0)</f>
        <v>#N/A</v>
      </c>
    </row>
    <row r="1510" spans="2:4" x14ac:dyDescent="0.25">
      <c r="B1510" s="106" t="str">
        <f>IF('Cello Net IO &amp; CMO MV % of NAV '!A1423=0, "NA", 'Cello Net IO &amp; CMO MV % of NAV '!A1423)</f>
        <v>NA</v>
      </c>
      <c r="C1510" s="52" t="e">
        <f>VLOOKUP(B1510, 'IOS OAS &amp; Universe Refi'!$L:$N, 3, 0)</f>
        <v>#N/A</v>
      </c>
      <c r="D1510" s="111" t="e">
        <f>VLOOKUP(B1510, 'Sonata Net IO &amp; CMO MV % of NAV'!$A:$B, 2, 0)</f>
        <v>#N/A</v>
      </c>
    </row>
    <row r="1511" spans="2:4" x14ac:dyDescent="0.25">
      <c r="B1511" s="106" t="str">
        <f>IF('Cello Net IO &amp; CMO MV % of NAV '!A1424=0, "NA", 'Cello Net IO &amp; CMO MV % of NAV '!A1424)</f>
        <v>NA</v>
      </c>
      <c r="C1511" s="52" t="e">
        <f>VLOOKUP(B1511, 'IOS OAS &amp; Universe Refi'!$L:$N, 3, 0)</f>
        <v>#N/A</v>
      </c>
      <c r="D1511" s="111" t="e">
        <f>VLOOKUP(B1511, 'Sonata Net IO &amp; CMO MV % of NAV'!$A:$B, 2, 0)</f>
        <v>#N/A</v>
      </c>
    </row>
    <row r="1512" spans="2:4" x14ac:dyDescent="0.25">
      <c r="B1512" s="106" t="str">
        <f>IF('Cello Net IO &amp; CMO MV % of NAV '!A1425=0, "NA", 'Cello Net IO &amp; CMO MV % of NAV '!A1425)</f>
        <v>NA</v>
      </c>
      <c r="C1512" s="52" t="e">
        <f>VLOOKUP(B1512, 'IOS OAS &amp; Universe Refi'!$L:$N, 3, 0)</f>
        <v>#N/A</v>
      </c>
      <c r="D1512" s="111" t="e">
        <f>VLOOKUP(B1512, 'Sonata Net IO &amp; CMO MV % of NAV'!$A:$B, 2, 0)</f>
        <v>#N/A</v>
      </c>
    </row>
    <row r="1513" spans="2:4" x14ac:dyDescent="0.25">
      <c r="B1513" s="106" t="str">
        <f>IF('Cello Net IO &amp; CMO MV % of NAV '!A1426=0, "NA", 'Cello Net IO &amp; CMO MV % of NAV '!A1426)</f>
        <v>NA</v>
      </c>
      <c r="C1513" s="52" t="e">
        <f>VLOOKUP(B1513, 'IOS OAS &amp; Universe Refi'!$L:$N, 3, 0)</f>
        <v>#N/A</v>
      </c>
      <c r="D1513" s="111" t="e">
        <f>VLOOKUP(B1513, 'Sonata Net IO &amp; CMO MV % of NAV'!$A:$B, 2, 0)</f>
        <v>#N/A</v>
      </c>
    </row>
    <row r="1514" spans="2:4" x14ac:dyDescent="0.25">
      <c r="B1514" s="106" t="str">
        <f>IF('Cello Net IO &amp; CMO MV % of NAV '!A1427=0, "NA", 'Cello Net IO &amp; CMO MV % of NAV '!A1427)</f>
        <v>NA</v>
      </c>
      <c r="C1514" s="52" t="e">
        <f>VLOOKUP(B1514, 'IOS OAS &amp; Universe Refi'!$L:$N, 3, 0)</f>
        <v>#N/A</v>
      </c>
      <c r="D1514" s="111" t="e">
        <f>VLOOKUP(B1514, 'Sonata Net IO &amp; CMO MV % of NAV'!$A:$B, 2, 0)</f>
        <v>#N/A</v>
      </c>
    </row>
    <row r="1515" spans="2:4" x14ac:dyDescent="0.25">
      <c r="B1515" s="106" t="str">
        <f>IF('Cello Net IO &amp; CMO MV % of NAV '!A1428=0, "NA", 'Cello Net IO &amp; CMO MV % of NAV '!A1428)</f>
        <v>NA</v>
      </c>
      <c r="C1515" s="52" t="e">
        <f>VLOOKUP(B1515, 'IOS OAS &amp; Universe Refi'!$L:$N, 3, 0)</f>
        <v>#N/A</v>
      </c>
      <c r="D1515" s="111" t="e">
        <f>VLOOKUP(B1515, 'Sonata Net IO &amp; CMO MV % of NAV'!$A:$B, 2, 0)</f>
        <v>#N/A</v>
      </c>
    </row>
    <row r="1516" spans="2:4" x14ac:dyDescent="0.25">
      <c r="B1516" s="106" t="str">
        <f>IF('Cello Net IO &amp; CMO MV % of NAV '!A1429=0, "NA", 'Cello Net IO &amp; CMO MV % of NAV '!A1429)</f>
        <v>NA</v>
      </c>
      <c r="C1516" s="52" t="e">
        <f>VLOOKUP(B1516, 'IOS OAS &amp; Universe Refi'!$L:$N, 3, 0)</f>
        <v>#N/A</v>
      </c>
      <c r="D1516" s="111" t="e">
        <f>VLOOKUP(B1516, 'Sonata Net IO &amp; CMO MV % of NAV'!$A:$B, 2, 0)</f>
        <v>#N/A</v>
      </c>
    </row>
    <row r="1517" spans="2:4" x14ac:dyDescent="0.25">
      <c r="B1517" s="106" t="str">
        <f>IF('Cello Net IO &amp; CMO MV % of NAV '!A1430=0, "NA", 'Cello Net IO &amp; CMO MV % of NAV '!A1430)</f>
        <v>NA</v>
      </c>
      <c r="C1517" s="52" t="e">
        <f>VLOOKUP(B1517, 'IOS OAS &amp; Universe Refi'!$L:$N, 3, 0)</f>
        <v>#N/A</v>
      </c>
      <c r="D1517" s="111" t="e">
        <f>VLOOKUP(B1517, 'Sonata Net IO &amp; CMO MV % of NAV'!$A:$B, 2, 0)</f>
        <v>#N/A</v>
      </c>
    </row>
    <row r="1518" spans="2:4" x14ac:dyDescent="0.25">
      <c r="B1518" s="106" t="str">
        <f>IF('Cello Net IO &amp; CMO MV % of NAV '!A1431=0, "NA", 'Cello Net IO &amp; CMO MV % of NAV '!A1431)</f>
        <v>NA</v>
      </c>
      <c r="C1518" s="52" t="e">
        <f>VLOOKUP(B1518, 'IOS OAS &amp; Universe Refi'!$L:$N, 3, 0)</f>
        <v>#N/A</v>
      </c>
      <c r="D1518" s="111" t="e">
        <f>VLOOKUP(B1518, 'Sonata Net IO &amp; CMO MV % of NAV'!$A:$B, 2, 0)</f>
        <v>#N/A</v>
      </c>
    </row>
    <row r="1519" spans="2:4" x14ac:dyDescent="0.25">
      <c r="B1519" s="106" t="str">
        <f>IF('Cello Net IO &amp; CMO MV % of NAV '!A1432=0, "NA", 'Cello Net IO &amp; CMO MV % of NAV '!A1432)</f>
        <v>NA</v>
      </c>
      <c r="C1519" s="52" t="e">
        <f>VLOOKUP(B1519, 'IOS OAS &amp; Universe Refi'!$L:$N, 3, 0)</f>
        <v>#N/A</v>
      </c>
      <c r="D1519" s="111" t="e">
        <f>VLOOKUP(B1519, 'Sonata Net IO &amp; CMO MV % of NAV'!$A:$B, 2, 0)</f>
        <v>#N/A</v>
      </c>
    </row>
    <row r="1520" spans="2:4" x14ac:dyDescent="0.25">
      <c r="B1520" s="106" t="str">
        <f>IF('Cello Net IO &amp; CMO MV % of NAV '!A1433=0, "NA", 'Cello Net IO &amp; CMO MV % of NAV '!A1433)</f>
        <v>NA</v>
      </c>
      <c r="C1520" s="52" t="e">
        <f>VLOOKUP(B1520, 'IOS OAS &amp; Universe Refi'!$L:$N, 3, 0)</f>
        <v>#N/A</v>
      </c>
      <c r="D1520" s="111" t="e">
        <f>VLOOKUP(B1520, 'Sonata Net IO &amp; CMO MV % of NAV'!$A:$B, 2, 0)</f>
        <v>#N/A</v>
      </c>
    </row>
    <row r="1521" spans="2:4" x14ac:dyDescent="0.25">
      <c r="B1521" s="106" t="str">
        <f>IF('Cello Net IO &amp; CMO MV % of NAV '!A1434=0, "NA", 'Cello Net IO &amp; CMO MV % of NAV '!A1434)</f>
        <v>NA</v>
      </c>
      <c r="C1521" s="52" t="e">
        <f>VLOOKUP(B1521, 'IOS OAS &amp; Universe Refi'!$L:$N, 3, 0)</f>
        <v>#N/A</v>
      </c>
      <c r="D1521" s="111" t="e">
        <f>VLOOKUP(B1521, 'Sonata Net IO &amp; CMO MV % of NAV'!$A:$B, 2, 0)</f>
        <v>#N/A</v>
      </c>
    </row>
    <row r="1522" spans="2:4" x14ac:dyDescent="0.25">
      <c r="B1522" s="106" t="str">
        <f>IF('Cello Net IO &amp; CMO MV % of NAV '!A1435=0, "NA", 'Cello Net IO &amp; CMO MV % of NAV '!A1435)</f>
        <v>NA</v>
      </c>
      <c r="C1522" s="52" t="e">
        <f>VLOOKUP(B1522, 'IOS OAS &amp; Universe Refi'!$L:$N, 3, 0)</f>
        <v>#N/A</v>
      </c>
      <c r="D1522" s="111" t="e">
        <f>VLOOKUP(B1522, 'Sonata Net IO &amp; CMO MV % of NAV'!$A:$B, 2, 0)</f>
        <v>#N/A</v>
      </c>
    </row>
    <row r="1523" spans="2:4" x14ac:dyDescent="0.25">
      <c r="B1523" s="106" t="str">
        <f>IF('Cello Net IO &amp; CMO MV % of NAV '!A1436=0, "NA", 'Cello Net IO &amp; CMO MV % of NAV '!A1436)</f>
        <v>NA</v>
      </c>
      <c r="C1523" s="52" t="e">
        <f>VLOOKUP(B1523, 'IOS OAS &amp; Universe Refi'!$L:$N, 3, 0)</f>
        <v>#N/A</v>
      </c>
      <c r="D1523" s="111" t="e">
        <f>VLOOKUP(B1523, 'Sonata Net IO &amp; CMO MV % of NAV'!$A:$B, 2, 0)</f>
        <v>#N/A</v>
      </c>
    </row>
    <row r="1524" spans="2:4" x14ac:dyDescent="0.25">
      <c r="B1524" s="106" t="str">
        <f>IF('Cello Net IO &amp; CMO MV % of NAV '!A1437=0, "NA", 'Cello Net IO &amp; CMO MV % of NAV '!A1437)</f>
        <v>NA</v>
      </c>
      <c r="C1524" s="52" t="e">
        <f>VLOOKUP(B1524, 'IOS OAS &amp; Universe Refi'!$L:$N, 3, 0)</f>
        <v>#N/A</v>
      </c>
      <c r="D1524" s="111" t="e">
        <f>VLOOKUP(B1524, 'Sonata Net IO &amp; CMO MV % of NAV'!$A:$B, 2, 0)</f>
        <v>#N/A</v>
      </c>
    </row>
    <row r="1525" spans="2:4" x14ac:dyDescent="0.25">
      <c r="B1525" s="106" t="str">
        <f>IF('Cello Net IO &amp; CMO MV % of NAV '!A1438=0, "NA", 'Cello Net IO &amp; CMO MV % of NAV '!A1438)</f>
        <v>NA</v>
      </c>
      <c r="C1525" s="52" t="e">
        <f>VLOOKUP(B1525, 'IOS OAS &amp; Universe Refi'!$L:$N, 3, 0)</f>
        <v>#N/A</v>
      </c>
      <c r="D1525" s="111" t="e">
        <f>VLOOKUP(B1525, 'Sonata Net IO &amp; CMO MV % of NAV'!$A:$B, 2, 0)</f>
        <v>#N/A</v>
      </c>
    </row>
    <row r="1526" spans="2:4" x14ac:dyDescent="0.25">
      <c r="B1526" s="106" t="str">
        <f>IF('Cello Net IO &amp; CMO MV % of NAV '!A1439=0, "NA", 'Cello Net IO &amp; CMO MV % of NAV '!A1439)</f>
        <v>NA</v>
      </c>
      <c r="C1526" s="52" t="e">
        <f>VLOOKUP(B1526, 'IOS OAS &amp; Universe Refi'!$L:$N, 3, 0)</f>
        <v>#N/A</v>
      </c>
      <c r="D1526" s="111" t="e">
        <f>VLOOKUP(B1526, 'Sonata Net IO &amp; CMO MV % of NAV'!$A:$B, 2, 0)</f>
        <v>#N/A</v>
      </c>
    </row>
    <row r="1527" spans="2:4" x14ac:dyDescent="0.25">
      <c r="B1527" s="106" t="str">
        <f>IF('Cello Net IO &amp; CMO MV % of NAV '!A1440=0, "NA", 'Cello Net IO &amp; CMO MV % of NAV '!A1440)</f>
        <v>NA</v>
      </c>
      <c r="C1527" s="52" t="e">
        <f>VLOOKUP(B1527, 'IOS OAS &amp; Universe Refi'!$L:$N, 3, 0)</f>
        <v>#N/A</v>
      </c>
      <c r="D1527" s="111" t="e">
        <f>VLOOKUP(B1527, 'Sonata Net IO &amp; CMO MV % of NAV'!$A:$B, 2, 0)</f>
        <v>#N/A</v>
      </c>
    </row>
    <row r="1528" spans="2:4" x14ac:dyDescent="0.25">
      <c r="B1528" s="106" t="str">
        <f>IF('Cello Net IO &amp; CMO MV % of NAV '!A1441=0, "NA", 'Cello Net IO &amp; CMO MV % of NAV '!A1441)</f>
        <v>NA</v>
      </c>
      <c r="C1528" s="52" t="e">
        <f>VLOOKUP(B1528, 'IOS OAS &amp; Universe Refi'!$L:$N, 3, 0)</f>
        <v>#N/A</v>
      </c>
      <c r="D1528" s="111" t="e">
        <f>VLOOKUP(B1528, 'Sonata Net IO &amp; CMO MV % of NAV'!$A:$B, 2, 0)</f>
        <v>#N/A</v>
      </c>
    </row>
    <row r="1529" spans="2:4" x14ac:dyDescent="0.25">
      <c r="B1529" s="106" t="str">
        <f>IF('Cello Net IO &amp; CMO MV % of NAV '!A1442=0, "NA", 'Cello Net IO &amp; CMO MV % of NAV '!A1442)</f>
        <v>NA</v>
      </c>
      <c r="C1529" s="52" t="e">
        <f>VLOOKUP(B1529, 'IOS OAS &amp; Universe Refi'!$L:$N, 3, 0)</f>
        <v>#N/A</v>
      </c>
      <c r="D1529" s="111" t="e">
        <f>VLOOKUP(B1529, 'Sonata Net IO &amp; CMO MV % of NAV'!$A:$B, 2, 0)</f>
        <v>#N/A</v>
      </c>
    </row>
    <row r="1530" spans="2:4" x14ac:dyDescent="0.25">
      <c r="B1530" s="106" t="str">
        <f>IF('Cello Net IO &amp; CMO MV % of NAV '!A1443=0, "NA", 'Cello Net IO &amp; CMO MV % of NAV '!A1443)</f>
        <v>NA</v>
      </c>
      <c r="C1530" s="52" t="e">
        <f>VLOOKUP(B1530, 'IOS OAS &amp; Universe Refi'!$L:$N, 3, 0)</f>
        <v>#N/A</v>
      </c>
      <c r="D1530" s="111" t="e">
        <f>VLOOKUP(B1530, 'Sonata Net IO &amp; CMO MV % of NAV'!$A:$B, 2, 0)</f>
        <v>#N/A</v>
      </c>
    </row>
    <row r="1531" spans="2:4" x14ac:dyDescent="0.25">
      <c r="B1531" s="106" t="str">
        <f>IF('Cello Net IO &amp; CMO MV % of NAV '!A1444=0, "NA", 'Cello Net IO &amp; CMO MV % of NAV '!A1444)</f>
        <v>NA</v>
      </c>
      <c r="C1531" s="52" t="e">
        <f>VLOOKUP(B1531, 'IOS OAS &amp; Universe Refi'!$L:$N, 3, 0)</f>
        <v>#N/A</v>
      </c>
      <c r="D1531" s="111" t="e">
        <f>VLOOKUP(B1531, 'Sonata Net IO &amp; CMO MV % of NAV'!$A:$B, 2, 0)</f>
        <v>#N/A</v>
      </c>
    </row>
    <row r="1532" spans="2:4" x14ac:dyDescent="0.25">
      <c r="B1532" s="106" t="str">
        <f>IF('Cello Net IO &amp; CMO MV % of NAV '!A1445=0, "NA", 'Cello Net IO &amp; CMO MV % of NAV '!A1445)</f>
        <v>NA</v>
      </c>
      <c r="C1532" s="52" t="e">
        <f>VLOOKUP(B1532, 'IOS OAS &amp; Universe Refi'!$L:$N, 3, 0)</f>
        <v>#N/A</v>
      </c>
      <c r="D1532" s="111" t="e">
        <f>VLOOKUP(B1532, 'Sonata Net IO &amp; CMO MV % of NAV'!$A:$B, 2, 0)</f>
        <v>#N/A</v>
      </c>
    </row>
    <row r="1533" spans="2:4" x14ac:dyDescent="0.25">
      <c r="B1533" s="106" t="str">
        <f>IF('Cello Net IO &amp; CMO MV % of NAV '!A1446=0, "NA", 'Cello Net IO &amp; CMO MV % of NAV '!A1446)</f>
        <v>NA</v>
      </c>
      <c r="C1533" s="52" t="e">
        <f>VLOOKUP(B1533, 'IOS OAS &amp; Universe Refi'!$L:$N, 3, 0)</f>
        <v>#N/A</v>
      </c>
      <c r="D1533" s="111" t="e">
        <f>VLOOKUP(B1533, 'Sonata Net IO &amp; CMO MV % of NAV'!$A:$B, 2, 0)</f>
        <v>#N/A</v>
      </c>
    </row>
    <row r="1534" spans="2:4" x14ac:dyDescent="0.25">
      <c r="B1534" s="106" t="str">
        <f>IF('Cello Net IO &amp; CMO MV % of NAV '!A1447=0, "NA", 'Cello Net IO &amp; CMO MV % of NAV '!A1447)</f>
        <v>NA</v>
      </c>
      <c r="C1534" s="52" t="e">
        <f>VLOOKUP(B1534, 'IOS OAS &amp; Universe Refi'!$L:$N, 3, 0)</f>
        <v>#N/A</v>
      </c>
      <c r="D1534" s="111" t="e">
        <f>VLOOKUP(B1534, 'Sonata Net IO &amp; CMO MV % of NAV'!$A:$B, 2, 0)</f>
        <v>#N/A</v>
      </c>
    </row>
    <row r="1535" spans="2:4" x14ac:dyDescent="0.25">
      <c r="B1535" s="106" t="str">
        <f>IF('Cello Net IO &amp; CMO MV % of NAV '!A1448=0, "NA", 'Cello Net IO &amp; CMO MV % of NAV '!A1448)</f>
        <v>NA</v>
      </c>
      <c r="C1535" s="52" t="e">
        <f>VLOOKUP(B1535, 'IOS OAS &amp; Universe Refi'!$L:$N, 3, 0)</f>
        <v>#N/A</v>
      </c>
      <c r="D1535" s="111" t="e">
        <f>VLOOKUP(B1535, 'Sonata Net IO &amp; CMO MV % of NAV'!$A:$B, 2, 0)</f>
        <v>#N/A</v>
      </c>
    </row>
    <row r="1536" spans="2:4" x14ac:dyDescent="0.25">
      <c r="B1536" s="106" t="str">
        <f>IF('Cello Net IO &amp; CMO MV % of NAV '!A1449=0, "NA", 'Cello Net IO &amp; CMO MV % of NAV '!A1449)</f>
        <v>NA</v>
      </c>
      <c r="C1536" s="52" t="e">
        <f>VLOOKUP(B1536, 'IOS OAS &amp; Universe Refi'!$L:$N, 3, 0)</f>
        <v>#N/A</v>
      </c>
      <c r="D1536" s="111" t="e">
        <f>VLOOKUP(B1536, 'Sonata Net IO &amp; CMO MV % of NAV'!$A:$B, 2, 0)</f>
        <v>#N/A</v>
      </c>
    </row>
    <row r="1537" spans="2:4" x14ac:dyDescent="0.25">
      <c r="B1537" s="106" t="str">
        <f>IF('Cello Net IO &amp; CMO MV % of NAV '!A1450=0, "NA", 'Cello Net IO &amp; CMO MV % of NAV '!A1450)</f>
        <v>NA</v>
      </c>
      <c r="C1537" s="52" t="e">
        <f>VLOOKUP(B1537, 'IOS OAS &amp; Universe Refi'!$L:$N, 3, 0)</f>
        <v>#N/A</v>
      </c>
      <c r="D1537" s="111" t="e">
        <f>VLOOKUP(B1537, 'Sonata Net IO &amp; CMO MV % of NAV'!$A:$B, 2, 0)</f>
        <v>#N/A</v>
      </c>
    </row>
    <row r="1538" spans="2:4" x14ac:dyDescent="0.25">
      <c r="B1538" s="106" t="str">
        <f>IF('Cello Net IO &amp; CMO MV % of NAV '!A1451=0, "NA", 'Cello Net IO &amp; CMO MV % of NAV '!A1451)</f>
        <v>NA</v>
      </c>
      <c r="C1538" s="52" t="e">
        <f>VLOOKUP(B1538, 'IOS OAS &amp; Universe Refi'!$L:$N, 3, 0)</f>
        <v>#N/A</v>
      </c>
      <c r="D1538" s="111" t="e">
        <f>VLOOKUP(B1538, 'Sonata Net IO &amp; CMO MV % of NAV'!$A:$B, 2, 0)</f>
        <v>#N/A</v>
      </c>
    </row>
    <row r="1539" spans="2:4" x14ac:dyDescent="0.25">
      <c r="B1539" s="106" t="str">
        <f>IF('Cello Net IO &amp; CMO MV % of NAV '!A1452=0, "NA", 'Cello Net IO &amp; CMO MV % of NAV '!A1452)</f>
        <v>NA</v>
      </c>
      <c r="C1539" s="52" t="e">
        <f>VLOOKUP(B1539, 'IOS OAS &amp; Universe Refi'!$L:$N, 3, 0)</f>
        <v>#N/A</v>
      </c>
      <c r="D1539" s="111" t="e">
        <f>VLOOKUP(B1539, 'Sonata Net IO &amp; CMO MV % of NAV'!$A:$B, 2, 0)</f>
        <v>#N/A</v>
      </c>
    </row>
    <row r="1540" spans="2:4" x14ac:dyDescent="0.25">
      <c r="B1540" s="106" t="str">
        <f>IF('Cello Net IO &amp; CMO MV % of NAV '!A1453=0, "NA", 'Cello Net IO &amp; CMO MV % of NAV '!A1453)</f>
        <v>NA</v>
      </c>
      <c r="C1540" s="52" t="e">
        <f>VLOOKUP(B1540, 'IOS OAS &amp; Universe Refi'!$L:$N, 3, 0)</f>
        <v>#N/A</v>
      </c>
      <c r="D1540" s="111" t="e">
        <f>VLOOKUP(B1540, 'Sonata Net IO &amp; CMO MV % of NAV'!$A:$B, 2, 0)</f>
        <v>#N/A</v>
      </c>
    </row>
    <row r="1541" spans="2:4" x14ac:dyDescent="0.25">
      <c r="B1541" s="106" t="str">
        <f>IF('Cello Net IO &amp; CMO MV % of NAV '!A1454=0, "NA", 'Cello Net IO &amp; CMO MV % of NAV '!A1454)</f>
        <v>NA</v>
      </c>
      <c r="C1541" s="52" t="e">
        <f>VLOOKUP(B1541, 'IOS OAS &amp; Universe Refi'!$L:$N, 3, 0)</f>
        <v>#N/A</v>
      </c>
      <c r="D1541" s="111" t="e">
        <f>VLOOKUP(B1541, 'Sonata Net IO &amp; CMO MV % of NAV'!$A:$B, 2, 0)</f>
        <v>#N/A</v>
      </c>
    </row>
    <row r="1542" spans="2:4" x14ac:dyDescent="0.25">
      <c r="B1542" s="106" t="str">
        <f>IF('Cello Net IO &amp; CMO MV % of NAV '!A1455=0, "NA", 'Cello Net IO &amp; CMO MV % of NAV '!A1455)</f>
        <v>NA</v>
      </c>
      <c r="C1542" s="52" t="e">
        <f>VLOOKUP(B1542, 'IOS OAS &amp; Universe Refi'!$L:$N, 3, 0)</f>
        <v>#N/A</v>
      </c>
      <c r="D1542" s="111" t="e">
        <f>VLOOKUP(B1542, 'Sonata Net IO &amp; CMO MV % of NAV'!$A:$B, 2, 0)</f>
        <v>#N/A</v>
      </c>
    </row>
    <row r="1543" spans="2:4" x14ac:dyDescent="0.25">
      <c r="B1543" s="106" t="str">
        <f>IF('Cello Net IO &amp; CMO MV % of NAV '!A1456=0, "NA", 'Cello Net IO &amp; CMO MV % of NAV '!A1456)</f>
        <v>NA</v>
      </c>
      <c r="C1543" s="52" t="e">
        <f>VLOOKUP(B1543, 'IOS OAS &amp; Universe Refi'!$L:$N, 3, 0)</f>
        <v>#N/A</v>
      </c>
      <c r="D1543" s="111" t="e">
        <f>VLOOKUP(B1543, 'Sonata Net IO &amp; CMO MV % of NAV'!$A:$B, 2, 0)</f>
        <v>#N/A</v>
      </c>
    </row>
    <row r="1544" spans="2:4" x14ac:dyDescent="0.25">
      <c r="B1544" s="106" t="str">
        <f>IF('Cello Net IO &amp; CMO MV % of NAV '!A1457=0, "NA", 'Cello Net IO &amp; CMO MV % of NAV '!A1457)</f>
        <v>NA</v>
      </c>
      <c r="C1544" s="52" t="e">
        <f>VLOOKUP(B1544, 'IOS OAS &amp; Universe Refi'!$L:$N, 3, 0)</f>
        <v>#N/A</v>
      </c>
      <c r="D1544" s="111" t="e">
        <f>VLOOKUP(B1544, 'Sonata Net IO &amp; CMO MV % of NAV'!$A:$B, 2, 0)</f>
        <v>#N/A</v>
      </c>
    </row>
    <row r="1545" spans="2:4" x14ac:dyDescent="0.25">
      <c r="B1545" s="106" t="str">
        <f>IF('Cello Net IO &amp; CMO MV % of NAV '!A1458=0, "NA", 'Cello Net IO &amp; CMO MV % of NAV '!A1458)</f>
        <v>NA</v>
      </c>
      <c r="C1545" s="52" t="e">
        <f>VLOOKUP(B1545, 'IOS OAS &amp; Universe Refi'!$L:$N, 3, 0)</f>
        <v>#N/A</v>
      </c>
      <c r="D1545" s="111" t="e">
        <f>VLOOKUP(B1545, 'Sonata Net IO &amp; CMO MV % of NAV'!$A:$B, 2, 0)</f>
        <v>#N/A</v>
      </c>
    </row>
    <row r="1546" spans="2:4" x14ac:dyDescent="0.25">
      <c r="B1546" s="106" t="str">
        <f>IF('Cello Net IO &amp; CMO MV % of NAV '!A1459=0, "NA", 'Cello Net IO &amp; CMO MV % of NAV '!A1459)</f>
        <v>NA</v>
      </c>
      <c r="C1546" s="52" t="e">
        <f>VLOOKUP(B1546, 'IOS OAS &amp; Universe Refi'!$L:$N, 3, 0)</f>
        <v>#N/A</v>
      </c>
      <c r="D1546" s="111" t="e">
        <f>VLOOKUP(B1546, 'Sonata Net IO &amp; CMO MV % of NAV'!$A:$B, 2, 0)</f>
        <v>#N/A</v>
      </c>
    </row>
    <row r="1547" spans="2:4" x14ac:dyDescent="0.25">
      <c r="B1547" s="106" t="str">
        <f>IF('Cello Net IO &amp; CMO MV % of NAV '!A1460=0, "NA", 'Cello Net IO &amp; CMO MV % of NAV '!A1460)</f>
        <v>NA</v>
      </c>
      <c r="C1547" s="52" t="e">
        <f>VLOOKUP(B1547, 'IOS OAS &amp; Universe Refi'!$L:$N, 3, 0)</f>
        <v>#N/A</v>
      </c>
      <c r="D1547" s="111" t="e">
        <f>VLOOKUP(B1547, 'Sonata Net IO &amp; CMO MV % of NAV'!$A:$B, 2, 0)</f>
        <v>#N/A</v>
      </c>
    </row>
    <row r="1548" spans="2:4" x14ac:dyDescent="0.25">
      <c r="B1548" s="106" t="str">
        <f>IF('Cello Net IO &amp; CMO MV % of NAV '!A1461=0, "NA", 'Cello Net IO &amp; CMO MV % of NAV '!A1461)</f>
        <v>NA</v>
      </c>
      <c r="C1548" s="52" t="e">
        <f>VLOOKUP(B1548, 'IOS OAS &amp; Universe Refi'!$L:$N, 3, 0)</f>
        <v>#N/A</v>
      </c>
      <c r="D1548" s="111" t="e">
        <f>VLOOKUP(B1548, 'Sonata Net IO &amp; CMO MV % of NAV'!$A:$B, 2, 0)</f>
        <v>#N/A</v>
      </c>
    </row>
    <row r="1549" spans="2:4" x14ac:dyDescent="0.25">
      <c r="B1549" s="106" t="str">
        <f>IF('Cello Net IO &amp; CMO MV % of NAV '!A1462=0, "NA", 'Cello Net IO &amp; CMO MV % of NAV '!A1462)</f>
        <v>NA</v>
      </c>
      <c r="C1549" s="52" t="e">
        <f>VLOOKUP(B1549, 'IOS OAS &amp; Universe Refi'!$L:$N, 3, 0)</f>
        <v>#N/A</v>
      </c>
      <c r="D1549" s="111" t="e">
        <f>VLOOKUP(B1549, 'Sonata Net IO &amp; CMO MV % of NAV'!$A:$B, 2, 0)</f>
        <v>#N/A</v>
      </c>
    </row>
    <row r="1550" spans="2:4" x14ac:dyDescent="0.25">
      <c r="B1550" s="106" t="str">
        <f>IF('Cello Net IO &amp; CMO MV % of NAV '!A1463=0, "NA", 'Cello Net IO &amp; CMO MV % of NAV '!A1463)</f>
        <v>NA</v>
      </c>
      <c r="C1550" s="52" t="e">
        <f>VLOOKUP(B1550, 'IOS OAS &amp; Universe Refi'!$L:$N, 3, 0)</f>
        <v>#N/A</v>
      </c>
      <c r="D1550" s="111" t="e">
        <f>VLOOKUP(B1550, 'Sonata Net IO &amp; CMO MV % of NAV'!$A:$B, 2, 0)</f>
        <v>#N/A</v>
      </c>
    </row>
    <row r="1551" spans="2:4" x14ac:dyDescent="0.25">
      <c r="B1551" s="106" t="str">
        <f>IF('Cello Net IO &amp; CMO MV % of NAV '!A1464=0, "NA", 'Cello Net IO &amp; CMO MV % of NAV '!A1464)</f>
        <v>NA</v>
      </c>
      <c r="C1551" s="52" t="e">
        <f>VLOOKUP(B1551, 'IOS OAS &amp; Universe Refi'!$L:$N, 3, 0)</f>
        <v>#N/A</v>
      </c>
      <c r="D1551" s="111" t="e">
        <f>VLOOKUP(B1551, 'Sonata Net IO &amp; CMO MV % of NAV'!$A:$B, 2, 0)</f>
        <v>#N/A</v>
      </c>
    </row>
    <row r="1552" spans="2:4" x14ac:dyDescent="0.25">
      <c r="B1552" s="106" t="str">
        <f>IF('Cello Net IO &amp; CMO MV % of NAV '!A1465=0, "NA", 'Cello Net IO &amp; CMO MV % of NAV '!A1465)</f>
        <v>NA</v>
      </c>
      <c r="C1552" s="52" t="e">
        <f>VLOOKUP(B1552, 'IOS OAS &amp; Universe Refi'!$L:$N, 3, 0)</f>
        <v>#N/A</v>
      </c>
      <c r="D1552" s="111" t="e">
        <f>VLOOKUP(B1552, 'Sonata Net IO &amp; CMO MV % of NAV'!$A:$B, 2, 0)</f>
        <v>#N/A</v>
      </c>
    </row>
    <row r="1553" spans="2:4" x14ac:dyDescent="0.25">
      <c r="B1553" s="106" t="str">
        <f>IF('Cello Net IO &amp; CMO MV % of NAV '!A1466=0, "NA", 'Cello Net IO &amp; CMO MV % of NAV '!A1466)</f>
        <v>NA</v>
      </c>
      <c r="C1553" s="52" t="e">
        <f>VLOOKUP(B1553, 'IOS OAS &amp; Universe Refi'!$L:$N, 3, 0)</f>
        <v>#N/A</v>
      </c>
      <c r="D1553" s="111" t="e">
        <f>VLOOKUP(B1553, 'Sonata Net IO &amp; CMO MV % of NAV'!$A:$B, 2, 0)</f>
        <v>#N/A</v>
      </c>
    </row>
    <row r="1554" spans="2:4" x14ac:dyDescent="0.25">
      <c r="B1554" s="106" t="str">
        <f>IF('Cello Net IO &amp; CMO MV % of NAV '!A1467=0, "NA", 'Cello Net IO &amp; CMO MV % of NAV '!A1467)</f>
        <v>NA</v>
      </c>
      <c r="C1554" s="52" t="e">
        <f>VLOOKUP(B1554, 'IOS OAS &amp; Universe Refi'!$L:$N, 3, 0)</f>
        <v>#N/A</v>
      </c>
      <c r="D1554" s="111" t="e">
        <f>VLOOKUP(B1554, 'Sonata Net IO &amp; CMO MV % of NAV'!$A:$B, 2, 0)</f>
        <v>#N/A</v>
      </c>
    </row>
    <row r="1555" spans="2:4" x14ac:dyDescent="0.25">
      <c r="B1555" s="106" t="str">
        <f>IF('Cello Net IO &amp; CMO MV % of NAV '!A1468=0, "NA", 'Cello Net IO &amp; CMO MV % of NAV '!A1468)</f>
        <v>NA</v>
      </c>
      <c r="C1555" s="52" t="e">
        <f>VLOOKUP(B1555, 'IOS OAS &amp; Universe Refi'!$L:$N, 3, 0)</f>
        <v>#N/A</v>
      </c>
      <c r="D1555" s="111" t="e">
        <f>VLOOKUP(B1555, 'Sonata Net IO &amp; CMO MV % of NAV'!$A:$B, 2, 0)</f>
        <v>#N/A</v>
      </c>
    </row>
    <row r="1556" spans="2:4" x14ac:dyDescent="0.25">
      <c r="B1556" s="106" t="str">
        <f>IF('Cello Net IO &amp; CMO MV % of NAV '!A1469=0, "NA", 'Cello Net IO &amp; CMO MV % of NAV '!A1469)</f>
        <v>NA</v>
      </c>
      <c r="C1556" s="52" t="e">
        <f>VLOOKUP(B1556, 'IOS OAS &amp; Universe Refi'!$L:$N, 3, 0)</f>
        <v>#N/A</v>
      </c>
      <c r="D1556" s="111" t="e">
        <f>VLOOKUP(B1556, 'Sonata Net IO &amp; CMO MV % of NAV'!$A:$B, 2, 0)</f>
        <v>#N/A</v>
      </c>
    </row>
    <row r="1557" spans="2:4" x14ac:dyDescent="0.25">
      <c r="B1557" s="106" t="str">
        <f>IF('Cello Net IO &amp; CMO MV % of NAV '!A1470=0, "NA", 'Cello Net IO &amp; CMO MV % of NAV '!A1470)</f>
        <v>NA</v>
      </c>
      <c r="C1557" s="52" t="e">
        <f>VLOOKUP(B1557, 'IOS OAS &amp; Universe Refi'!$L:$N, 3, 0)</f>
        <v>#N/A</v>
      </c>
      <c r="D1557" s="111" t="e">
        <f>VLOOKUP(B1557, 'Sonata Net IO &amp; CMO MV % of NAV'!$A:$B, 2, 0)</f>
        <v>#N/A</v>
      </c>
    </row>
    <row r="1558" spans="2:4" x14ac:dyDescent="0.25">
      <c r="B1558" s="106" t="str">
        <f>IF('Cello Net IO &amp; CMO MV % of NAV '!A1471=0, "NA", 'Cello Net IO &amp; CMO MV % of NAV '!A1471)</f>
        <v>NA</v>
      </c>
      <c r="C1558" s="52" t="e">
        <f>VLOOKUP(B1558, 'IOS OAS &amp; Universe Refi'!$L:$N, 3, 0)</f>
        <v>#N/A</v>
      </c>
      <c r="D1558" s="111" t="e">
        <f>VLOOKUP(B1558, 'Sonata Net IO &amp; CMO MV % of NAV'!$A:$B, 2, 0)</f>
        <v>#N/A</v>
      </c>
    </row>
    <row r="1559" spans="2:4" x14ac:dyDescent="0.25">
      <c r="B1559" s="106" t="str">
        <f>IF('Cello Net IO &amp; CMO MV % of NAV '!A1472=0, "NA", 'Cello Net IO &amp; CMO MV % of NAV '!A1472)</f>
        <v>NA</v>
      </c>
      <c r="C1559" s="52" t="e">
        <f>VLOOKUP(B1559, 'IOS OAS &amp; Universe Refi'!$L:$N, 3, 0)</f>
        <v>#N/A</v>
      </c>
      <c r="D1559" s="111" t="e">
        <f>VLOOKUP(B1559, 'Sonata Net IO &amp; CMO MV % of NAV'!$A:$B, 2, 0)</f>
        <v>#N/A</v>
      </c>
    </row>
    <row r="1560" spans="2:4" x14ac:dyDescent="0.25">
      <c r="B1560" s="106" t="str">
        <f>IF('Cello Net IO &amp; CMO MV % of NAV '!A1473=0, "NA", 'Cello Net IO &amp; CMO MV % of NAV '!A1473)</f>
        <v>NA</v>
      </c>
      <c r="C1560" s="52" t="e">
        <f>VLOOKUP(B1560, 'IOS OAS &amp; Universe Refi'!$L:$N, 3, 0)</f>
        <v>#N/A</v>
      </c>
      <c r="D1560" s="111" t="e">
        <f>VLOOKUP(B1560, 'Sonata Net IO &amp; CMO MV % of NAV'!$A:$B, 2, 0)</f>
        <v>#N/A</v>
      </c>
    </row>
    <row r="1561" spans="2:4" x14ac:dyDescent="0.25">
      <c r="B1561" s="106" t="str">
        <f>IF('Cello Net IO &amp; CMO MV % of NAV '!A1474=0, "NA", 'Cello Net IO &amp; CMO MV % of NAV '!A1474)</f>
        <v>NA</v>
      </c>
      <c r="C1561" s="52" t="e">
        <f>VLOOKUP(B1561, 'IOS OAS &amp; Universe Refi'!$L:$N, 3, 0)</f>
        <v>#N/A</v>
      </c>
      <c r="D1561" s="111" t="e">
        <f>VLOOKUP(B1561, 'Sonata Net IO &amp; CMO MV % of NAV'!$A:$B, 2, 0)</f>
        <v>#N/A</v>
      </c>
    </row>
    <row r="1562" spans="2:4" x14ac:dyDescent="0.25">
      <c r="B1562" s="106" t="str">
        <f>IF('Cello Net IO &amp; CMO MV % of NAV '!A1475=0, "NA", 'Cello Net IO &amp; CMO MV % of NAV '!A1475)</f>
        <v>NA</v>
      </c>
      <c r="C1562" s="52" t="e">
        <f>VLOOKUP(B1562, 'IOS OAS &amp; Universe Refi'!$L:$N, 3, 0)</f>
        <v>#N/A</v>
      </c>
      <c r="D1562" s="111" t="e">
        <f>VLOOKUP(B1562, 'Sonata Net IO &amp; CMO MV % of NAV'!$A:$B, 2, 0)</f>
        <v>#N/A</v>
      </c>
    </row>
    <row r="1563" spans="2:4" x14ac:dyDescent="0.25">
      <c r="B1563" s="106" t="str">
        <f>IF('Cello Net IO &amp; CMO MV % of NAV '!A1476=0, "NA", 'Cello Net IO &amp; CMO MV % of NAV '!A1476)</f>
        <v>NA</v>
      </c>
      <c r="C1563" s="52" t="e">
        <f>VLOOKUP(B1563, 'IOS OAS &amp; Universe Refi'!$L:$N, 3, 0)</f>
        <v>#N/A</v>
      </c>
      <c r="D1563" s="111" t="e">
        <f>VLOOKUP(B1563, 'Sonata Net IO &amp; CMO MV % of NAV'!$A:$B, 2, 0)</f>
        <v>#N/A</v>
      </c>
    </row>
    <row r="1564" spans="2:4" x14ac:dyDescent="0.25">
      <c r="B1564" s="106" t="str">
        <f>IF('Cello Net IO &amp; CMO MV % of NAV '!A1477=0, "NA", 'Cello Net IO &amp; CMO MV % of NAV '!A1477)</f>
        <v>NA</v>
      </c>
      <c r="C1564" s="52" t="e">
        <f>VLOOKUP(B1564, 'IOS OAS &amp; Universe Refi'!$L:$N, 3, 0)</f>
        <v>#N/A</v>
      </c>
      <c r="D1564" s="111" t="e">
        <f>VLOOKUP(B1564, 'Sonata Net IO &amp; CMO MV % of NAV'!$A:$B, 2, 0)</f>
        <v>#N/A</v>
      </c>
    </row>
    <row r="1565" spans="2:4" x14ac:dyDescent="0.25">
      <c r="B1565" s="106" t="str">
        <f>IF('Cello Net IO &amp; CMO MV % of NAV '!A1478=0, "NA", 'Cello Net IO &amp; CMO MV % of NAV '!A1478)</f>
        <v>NA</v>
      </c>
      <c r="C1565" s="52" t="e">
        <f>VLOOKUP(B1565, 'IOS OAS &amp; Universe Refi'!$L:$N, 3, 0)</f>
        <v>#N/A</v>
      </c>
      <c r="D1565" s="111" t="e">
        <f>VLOOKUP(B1565, 'Sonata Net IO &amp; CMO MV % of NAV'!$A:$B, 2, 0)</f>
        <v>#N/A</v>
      </c>
    </row>
    <row r="1566" spans="2:4" x14ac:dyDescent="0.25">
      <c r="B1566" s="106" t="str">
        <f>IF('Cello Net IO &amp; CMO MV % of NAV '!A1479=0, "NA", 'Cello Net IO &amp; CMO MV % of NAV '!A1479)</f>
        <v>NA</v>
      </c>
      <c r="C1566" s="52" t="e">
        <f>VLOOKUP(B1566, 'IOS OAS &amp; Universe Refi'!$L:$N, 3, 0)</f>
        <v>#N/A</v>
      </c>
      <c r="D1566" s="111" t="e">
        <f>VLOOKUP(B1566, 'Sonata Net IO &amp; CMO MV % of NAV'!$A:$B, 2, 0)</f>
        <v>#N/A</v>
      </c>
    </row>
    <row r="1567" spans="2:4" x14ac:dyDescent="0.25">
      <c r="B1567" s="106" t="str">
        <f>IF('Cello Net IO &amp; CMO MV % of NAV '!A1480=0, "NA", 'Cello Net IO &amp; CMO MV % of NAV '!A1480)</f>
        <v>NA</v>
      </c>
      <c r="C1567" s="52" t="e">
        <f>VLOOKUP(B1567, 'IOS OAS &amp; Universe Refi'!$L:$N, 3, 0)</f>
        <v>#N/A</v>
      </c>
      <c r="D1567" s="111" t="e">
        <f>VLOOKUP(B1567, 'Sonata Net IO &amp; CMO MV % of NAV'!$A:$B, 2, 0)</f>
        <v>#N/A</v>
      </c>
    </row>
    <row r="1568" spans="2:4" x14ac:dyDescent="0.25">
      <c r="B1568" s="106" t="str">
        <f>IF('Cello Net IO &amp; CMO MV % of NAV '!A1481=0, "NA", 'Cello Net IO &amp; CMO MV % of NAV '!A1481)</f>
        <v>NA</v>
      </c>
      <c r="C1568" s="52" t="e">
        <f>VLOOKUP(B1568, 'IOS OAS &amp; Universe Refi'!$L:$N, 3, 0)</f>
        <v>#N/A</v>
      </c>
      <c r="D1568" s="111" t="e">
        <f>VLOOKUP(B1568, 'Sonata Net IO &amp; CMO MV % of NAV'!$A:$B, 2, 0)</f>
        <v>#N/A</v>
      </c>
    </row>
    <row r="1569" spans="2:4" x14ac:dyDescent="0.25">
      <c r="B1569" s="106" t="str">
        <f>IF('Cello Net IO &amp; CMO MV % of NAV '!A1482=0, "NA", 'Cello Net IO &amp; CMO MV % of NAV '!A1482)</f>
        <v>NA</v>
      </c>
      <c r="C1569" s="52" t="e">
        <f>VLOOKUP(B1569, 'IOS OAS &amp; Universe Refi'!$L:$N, 3, 0)</f>
        <v>#N/A</v>
      </c>
      <c r="D1569" s="111" t="e">
        <f>VLOOKUP(B1569, 'Sonata Net IO &amp; CMO MV % of NAV'!$A:$B, 2, 0)</f>
        <v>#N/A</v>
      </c>
    </row>
    <row r="1570" spans="2:4" x14ac:dyDescent="0.25">
      <c r="B1570" s="106" t="str">
        <f>IF('Cello Net IO &amp; CMO MV % of NAV '!A1483=0, "NA", 'Cello Net IO &amp; CMO MV % of NAV '!A1483)</f>
        <v>NA</v>
      </c>
      <c r="C1570" s="52" t="e">
        <f>VLOOKUP(B1570, 'IOS OAS &amp; Universe Refi'!$L:$N, 3, 0)</f>
        <v>#N/A</v>
      </c>
      <c r="D1570" s="111" t="e">
        <f>VLOOKUP(B1570, 'Sonata Net IO &amp; CMO MV % of NAV'!$A:$B, 2, 0)</f>
        <v>#N/A</v>
      </c>
    </row>
    <row r="1571" spans="2:4" x14ac:dyDescent="0.25">
      <c r="B1571" s="106" t="str">
        <f>IF('Cello Net IO &amp; CMO MV % of NAV '!A1484=0, "NA", 'Cello Net IO &amp; CMO MV % of NAV '!A1484)</f>
        <v>NA</v>
      </c>
      <c r="C1571" s="52" t="e">
        <f>VLOOKUP(B1571, 'IOS OAS &amp; Universe Refi'!$L:$N, 3, 0)</f>
        <v>#N/A</v>
      </c>
      <c r="D1571" s="111" t="e">
        <f>VLOOKUP(B1571, 'Sonata Net IO &amp; CMO MV % of NAV'!$A:$B, 2, 0)</f>
        <v>#N/A</v>
      </c>
    </row>
    <row r="1572" spans="2:4" x14ac:dyDescent="0.25">
      <c r="B1572" s="106" t="str">
        <f>IF('Cello Net IO &amp; CMO MV % of NAV '!A1485=0, "NA", 'Cello Net IO &amp; CMO MV % of NAV '!A1485)</f>
        <v>NA</v>
      </c>
      <c r="C1572" s="52" t="e">
        <f>VLOOKUP(B1572, 'IOS OAS &amp; Universe Refi'!$L:$N, 3, 0)</f>
        <v>#N/A</v>
      </c>
      <c r="D1572" s="111" t="e">
        <f>VLOOKUP(B1572, 'Sonata Net IO &amp; CMO MV % of NAV'!$A:$B, 2, 0)</f>
        <v>#N/A</v>
      </c>
    </row>
    <row r="1573" spans="2:4" x14ac:dyDescent="0.25">
      <c r="B1573" s="106" t="str">
        <f>IF('Cello Net IO &amp; CMO MV % of NAV '!A1486=0, "NA", 'Cello Net IO &amp; CMO MV % of NAV '!A1486)</f>
        <v>NA</v>
      </c>
      <c r="C1573" s="52" t="e">
        <f>VLOOKUP(B1573, 'IOS OAS &amp; Universe Refi'!$L:$N, 3, 0)</f>
        <v>#N/A</v>
      </c>
      <c r="D1573" s="111" t="e">
        <f>VLOOKUP(B1573, 'Sonata Net IO &amp; CMO MV % of NAV'!$A:$B, 2, 0)</f>
        <v>#N/A</v>
      </c>
    </row>
    <row r="1574" spans="2:4" x14ac:dyDescent="0.25">
      <c r="B1574" s="106" t="str">
        <f>IF('Cello Net IO &amp; CMO MV % of NAV '!A1487=0, "NA", 'Cello Net IO &amp; CMO MV % of NAV '!A1487)</f>
        <v>NA</v>
      </c>
      <c r="C1574" s="52" t="e">
        <f>VLOOKUP(B1574, 'IOS OAS &amp; Universe Refi'!$L:$N, 3, 0)</f>
        <v>#N/A</v>
      </c>
      <c r="D1574" s="111" t="e">
        <f>VLOOKUP(B1574, 'Sonata Net IO &amp; CMO MV % of NAV'!$A:$B, 2, 0)</f>
        <v>#N/A</v>
      </c>
    </row>
    <row r="1575" spans="2:4" x14ac:dyDescent="0.25">
      <c r="B1575" s="106" t="str">
        <f>IF('Cello Net IO &amp; CMO MV % of NAV '!A1488=0, "NA", 'Cello Net IO &amp; CMO MV % of NAV '!A1488)</f>
        <v>NA</v>
      </c>
      <c r="C1575" s="52" t="e">
        <f>VLOOKUP(B1575, 'IOS OAS &amp; Universe Refi'!$L:$N, 3, 0)</f>
        <v>#N/A</v>
      </c>
      <c r="D1575" s="111" t="e">
        <f>VLOOKUP(B1575, 'Sonata Net IO &amp; CMO MV % of NAV'!$A:$B, 2, 0)</f>
        <v>#N/A</v>
      </c>
    </row>
    <row r="1576" spans="2:4" x14ac:dyDescent="0.25">
      <c r="B1576" s="106" t="str">
        <f>IF('Cello Net IO &amp; CMO MV % of NAV '!A1489=0, "NA", 'Cello Net IO &amp; CMO MV % of NAV '!A1489)</f>
        <v>NA</v>
      </c>
      <c r="C1576" s="52" t="e">
        <f>VLOOKUP(B1576, 'IOS OAS &amp; Universe Refi'!$L:$N, 3, 0)</f>
        <v>#N/A</v>
      </c>
      <c r="D1576" s="111" t="e">
        <f>VLOOKUP(B1576, 'Sonata Net IO &amp; CMO MV % of NAV'!$A:$B, 2, 0)</f>
        <v>#N/A</v>
      </c>
    </row>
    <row r="1577" spans="2:4" x14ac:dyDescent="0.25">
      <c r="B1577" s="106" t="str">
        <f>IF('Cello Net IO &amp; CMO MV % of NAV '!A1490=0, "NA", 'Cello Net IO &amp; CMO MV % of NAV '!A1490)</f>
        <v>NA</v>
      </c>
      <c r="C1577" s="52" t="e">
        <f>VLOOKUP(B1577, 'IOS OAS &amp; Universe Refi'!$L:$N, 3, 0)</f>
        <v>#N/A</v>
      </c>
      <c r="D1577" s="111" t="e">
        <f>VLOOKUP(B1577, 'Sonata Net IO &amp; CMO MV % of NAV'!$A:$B, 2, 0)</f>
        <v>#N/A</v>
      </c>
    </row>
    <row r="1578" spans="2:4" x14ac:dyDescent="0.25">
      <c r="B1578" s="106" t="str">
        <f>IF('Cello Net IO &amp; CMO MV % of NAV '!A1491=0, "NA", 'Cello Net IO &amp; CMO MV % of NAV '!A1491)</f>
        <v>NA</v>
      </c>
      <c r="C1578" s="52" t="e">
        <f>VLOOKUP(B1578, 'IOS OAS &amp; Universe Refi'!$L:$N, 3, 0)</f>
        <v>#N/A</v>
      </c>
      <c r="D1578" s="111" t="e">
        <f>VLOOKUP(B1578, 'Sonata Net IO &amp; CMO MV % of NAV'!$A:$B, 2, 0)</f>
        <v>#N/A</v>
      </c>
    </row>
    <row r="1579" spans="2:4" x14ac:dyDescent="0.25">
      <c r="B1579" s="106" t="str">
        <f>IF('Cello Net IO &amp; CMO MV % of NAV '!A1492=0, "NA", 'Cello Net IO &amp; CMO MV % of NAV '!A1492)</f>
        <v>NA</v>
      </c>
      <c r="C1579" s="52" t="e">
        <f>VLOOKUP(B1579, 'IOS OAS &amp; Universe Refi'!$L:$N, 3, 0)</f>
        <v>#N/A</v>
      </c>
      <c r="D1579" s="111" t="e">
        <f>VLOOKUP(B1579, 'Sonata Net IO &amp; CMO MV % of NAV'!$A:$B, 2, 0)</f>
        <v>#N/A</v>
      </c>
    </row>
    <row r="1580" spans="2:4" x14ac:dyDescent="0.25">
      <c r="B1580" s="106" t="str">
        <f>IF('Cello Net IO &amp; CMO MV % of NAV '!A1493=0, "NA", 'Cello Net IO &amp; CMO MV % of NAV '!A1493)</f>
        <v>NA</v>
      </c>
      <c r="C1580" s="52" t="e">
        <f>VLOOKUP(B1580, 'IOS OAS &amp; Universe Refi'!$L:$N, 3, 0)</f>
        <v>#N/A</v>
      </c>
      <c r="D1580" s="111" t="e">
        <f>VLOOKUP(B1580, 'Sonata Net IO &amp; CMO MV % of NAV'!$A:$B, 2, 0)</f>
        <v>#N/A</v>
      </c>
    </row>
    <row r="1581" spans="2:4" x14ac:dyDescent="0.25">
      <c r="B1581" s="106" t="str">
        <f>IF('Cello Net IO &amp; CMO MV % of NAV '!A1494=0, "NA", 'Cello Net IO &amp; CMO MV % of NAV '!A1494)</f>
        <v>NA</v>
      </c>
      <c r="C1581" s="52" t="e">
        <f>VLOOKUP(B1581, 'IOS OAS &amp; Universe Refi'!$L:$N, 3, 0)</f>
        <v>#N/A</v>
      </c>
      <c r="D1581" s="111" t="e">
        <f>VLOOKUP(B1581, 'Sonata Net IO &amp; CMO MV % of NAV'!$A:$B, 2, 0)</f>
        <v>#N/A</v>
      </c>
    </row>
    <row r="1582" spans="2:4" x14ac:dyDescent="0.25">
      <c r="B1582" s="106" t="str">
        <f>IF('Cello Net IO &amp; CMO MV % of NAV '!A1495=0, "NA", 'Cello Net IO &amp; CMO MV % of NAV '!A1495)</f>
        <v>NA</v>
      </c>
      <c r="C1582" s="52" t="e">
        <f>VLOOKUP(B1582, 'IOS OAS &amp; Universe Refi'!$L:$N, 3, 0)</f>
        <v>#N/A</v>
      </c>
      <c r="D1582" s="111" t="e">
        <f>VLOOKUP(B1582, 'Sonata Net IO &amp; CMO MV % of NAV'!$A:$B, 2, 0)</f>
        <v>#N/A</v>
      </c>
    </row>
    <row r="1583" spans="2:4" x14ac:dyDescent="0.25">
      <c r="B1583" s="106" t="str">
        <f>IF('Cello Net IO &amp; CMO MV % of NAV '!A1496=0, "NA", 'Cello Net IO &amp; CMO MV % of NAV '!A1496)</f>
        <v>NA</v>
      </c>
      <c r="C1583" s="52" t="e">
        <f>VLOOKUP(B1583, 'IOS OAS &amp; Universe Refi'!$L:$N, 3, 0)</f>
        <v>#N/A</v>
      </c>
      <c r="D1583" s="111" t="e">
        <f>VLOOKUP(B1583, 'Sonata Net IO &amp; CMO MV % of NAV'!$A:$B, 2, 0)</f>
        <v>#N/A</v>
      </c>
    </row>
    <row r="1584" spans="2:4" x14ac:dyDescent="0.25">
      <c r="B1584" s="106" t="str">
        <f>IF('Cello Net IO &amp; CMO MV % of NAV '!A1497=0, "NA", 'Cello Net IO &amp; CMO MV % of NAV '!A1497)</f>
        <v>NA</v>
      </c>
      <c r="C1584" s="52" t="e">
        <f>VLOOKUP(B1584, 'IOS OAS &amp; Universe Refi'!$L:$N, 3, 0)</f>
        <v>#N/A</v>
      </c>
      <c r="D1584" s="111" t="e">
        <f>VLOOKUP(B1584, 'Sonata Net IO &amp; CMO MV % of NAV'!$A:$B, 2, 0)</f>
        <v>#N/A</v>
      </c>
    </row>
    <row r="1585" spans="2:4" x14ac:dyDescent="0.25">
      <c r="B1585" s="106" t="str">
        <f>IF('Cello Net IO &amp; CMO MV % of NAV '!A1498=0, "NA", 'Cello Net IO &amp; CMO MV % of NAV '!A1498)</f>
        <v>NA</v>
      </c>
      <c r="C1585" s="52" t="e">
        <f>VLOOKUP(B1585, 'IOS OAS &amp; Universe Refi'!$L:$N, 3, 0)</f>
        <v>#N/A</v>
      </c>
      <c r="D1585" s="111" t="e">
        <f>VLOOKUP(B1585, 'Sonata Net IO &amp; CMO MV % of NAV'!$A:$B, 2, 0)</f>
        <v>#N/A</v>
      </c>
    </row>
    <row r="1586" spans="2:4" x14ac:dyDescent="0.25">
      <c r="B1586" s="106" t="str">
        <f>IF('Cello Net IO &amp; CMO MV % of NAV '!A1499=0, "NA", 'Cello Net IO &amp; CMO MV % of NAV '!A1499)</f>
        <v>NA</v>
      </c>
      <c r="C1586" s="52" t="e">
        <f>VLOOKUP(B1586, 'IOS OAS &amp; Universe Refi'!$L:$N, 3, 0)</f>
        <v>#N/A</v>
      </c>
      <c r="D1586" s="111" t="e">
        <f>VLOOKUP(B1586, 'Sonata Net IO &amp; CMO MV % of NAV'!$A:$B, 2, 0)</f>
        <v>#N/A</v>
      </c>
    </row>
    <row r="1587" spans="2:4" x14ac:dyDescent="0.25">
      <c r="B1587" s="106" t="str">
        <f>IF('Cello Net IO &amp; CMO MV % of NAV '!A1500=0, "NA", 'Cello Net IO &amp; CMO MV % of NAV '!A1500)</f>
        <v>NA</v>
      </c>
      <c r="C1587" s="52" t="e">
        <f>VLOOKUP(B1587, 'IOS OAS &amp; Universe Refi'!$L:$N, 3, 0)</f>
        <v>#N/A</v>
      </c>
      <c r="D1587" s="111" t="e">
        <f>VLOOKUP(B1587, 'Sonata Net IO &amp; CMO MV % of NAV'!$A:$B, 2, 0)</f>
        <v>#N/A</v>
      </c>
    </row>
    <row r="1588" spans="2:4" x14ac:dyDescent="0.25">
      <c r="B1588" s="106" t="str">
        <f>IF('Cello Net IO &amp; CMO MV % of NAV '!A1501=0, "NA", 'Cello Net IO &amp; CMO MV % of NAV '!A1501)</f>
        <v>NA</v>
      </c>
      <c r="C1588" s="52" t="e">
        <f>VLOOKUP(B1588, 'IOS OAS &amp; Universe Refi'!$L:$N, 3, 0)</f>
        <v>#N/A</v>
      </c>
      <c r="D1588" s="111" t="e">
        <f>VLOOKUP(B1588, 'Sonata Net IO &amp; CMO MV % of NAV'!$A:$B, 2, 0)</f>
        <v>#N/A</v>
      </c>
    </row>
    <row r="1589" spans="2:4" x14ac:dyDescent="0.25">
      <c r="B1589" s="106" t="str">
        <f>IF('Cello Net IO &amp; CMO MV % of NAV '!A1502=0, "NA", 'Cello Net IO &amp; CMO MV % of NAV '!A1502)</f>
        <v>NA</v>
      </c>
      <c r="C1589" s="52" t="e">
        <f>VLOOKUP(B1589, 'IOS OAS &amp; Universe Refi'!$L:$N, 3, 0)</f>
        <v>#N/A</v>
      </c>
      <c r="D1589" s="111" t="e">
        <f>VLOOKUP(B1589, 'Sonata Net IO &amp; CMO MV % of NAV'!$A:$B, 2, 0)</f>
        <v>#N/A</v>
      </c>
    </row>
    <row r="1590" spans="2:4" x14ac:dyDescent="0.25">
      <c r="B1590" s="106" t="str">
        <f>IF('Cello Net IO &amp; CMO MV % of NAV '!A1503=0, "NA", 'Cello Net IO &amp; CMO MV % of NAV '!A1503)</f>
        <v>NA</v>
      </c>
      <c r="C1590" s="52" t="e">
        <f>VLOOKUP(B1590, 'IOS OAS &amp; Universe Refi'!$L:$N, 3, 0)</f>
        <v>#N/A</v>
      </c>
      <c r="D1590" s="111" t="e">
        <f>VLOOKUP(B1590, 'Sonata Net IO &amp; CMO MV % of NAV'!$A:$B, 2, 0)</f>
        <v>#N/A</v>
      </c>
    </row>
    <row r="1591" spans="2:4" x14ac:dyDescent="0.25">
      <c r="B1591" s="106" t="str">
        <f>IF('Cello Net IO &amp; CMO MV % of NAV '!A1504=0, "NA", 'Cello Net IO &amp; CMO MV % of NAV '!A1504)</f>
        <v>NA</v>
      </c>
      <c r="C1591" s="52" t="e">
        <f>VLOOKUP(B1591, 'IOS OAS &amp; Universe Refi'!$L:$N, 3, 0)</f>
        <v>#N/A</v>
      </c>
      <c r="D1591" s="111" t="e">
        <f>VLOOKUP(B1591, 'Sonata Net IO &amp; CMO MV % of NAV'!$A:$B, 2, 0)</f>
        <v>#N/A</v>
      </c>
    </row>
    <row r="1592" spans="2:4" x14ac:dyDescent="0.25">
      <c r="B1592" s="106" t="str">
        <f>IF('Cello Net IO &amp; CMO MV % of NAV '!A1505=0, "NA", 'Cello Net IO &amp; CMO MV % of NAV '!A1505)</f>
        <v>NA</v>
      </c>
      <c r="C1592" s="52" t="e">
        <f>VLOOKUP(B1592, 'IOS OAS &amp; Universe Refi'!$L:$N, 3, 0)</f>
        <v>#N/A</v>
      </c>
      <c r="D1592" s="111" t="e">
        <f>VLOOKUP(B1592, 'Sonata Net IO &amp; CMO MV % of NAV'!$A:$B, 2, 0)</f>
        <v>#N/A</v>
      </c>
    </row>
    <row r="1593" spans="2:4" x14ac:dyDescent="0.25">
      <c r="B1593" s="106" t="str">
        <f>IF('Cello Net IO &amp; CMO MV % of NAV '!A1506=0, "NA", 'Cello Net IO &amp; CMO MV % of NAV '!A1506)</f>
        <v>NA</v>
      </c>
      <c r="C1593" s="52" t="e">
        <f>VLOOKUP(B1593, 'IOS OAS &amp; Universe Refi'!$L:$N, 3, 0)</f>
        <v>#N/A</v>
      </c>
      <c r="D1593" s="111" t="e">
        <f>VLOOKUP(B1593, 'Sonata Net IO &amp; CMO MV % of NAV'!$A:$B, 2, 0)</f>
        <v>#N/A</v>
      </c>
    </row>
    <row r="1594" spans="2:4" x14ac:dyDescent="0.25">
      <c r="B1594" s="106" t="str">
        <f>IF('Cello Net IO &amp; CMO MV % of NAV '!A1507=0, "NA", 'Cello Net IO &amp; CMO MV % of NAV '!A1507)</f>
        <v>NA</v>
      </c>
      <c r="C1594" s="52" t="e">
        <f>VLOOKUP(B1594, 'IOS OAS &amp; Universe Refi'!$L:$N, 3, 0)</f>
        <v>#N/A</v>
      </c>
      <c r="D1594" s="111" t="e">
        <f>VLOOKUP(B1594, 'Sonata Net IO &amp; CMO MV % of NAV'!$A:$B, 2, 0)</f>
        <v>#N/A</v>
      </c>
    </row>
    <row r="1595" spans="2:4" x14ac:dyDescent="0.25">
      <c r="B1595" s="106" t="str">
        <f>IF('Cello Net IO &amp; CMO MV % of NAV '!A1508=0, "NA", 'Cello Net IO &amp; CMO MV % of NAV '!A1508)</f>
        <v>NA</v>
      </c>
      <c r="C1595" s="52" t="e">
        <f>VLOOKUP(B1595, 'IOS OAS &amp; Universe Refi'!$L:$N, 3, 0)</f>
        <v>#N/A</v>
      </c>
      <c r="D1595" s="111" t="e">
        <f>VLOOKUP(B1595, 'Sonata Net IO &amp; CMO MV % of NAV'!$A:$B, 2, 0)</f>
        <v>#N/A</v>
      </c>
    </row>
    <row r="1596" spans="2:4" x14ac:dyDescent="0.25">
      <c r="B1596" s="106" t="str">
        <f>IF('Cello Net IO &amp; CMO MV % of NAV '!A1509=0, "NA", 'Cello Net IO &amp; CMO MV % of NAV '!A1509)</f>
        <v>NA</v>
      </c>
      <c r="C1596" s="52" t="e">
        <f>VLOOKUP(B1596, 'IOS OAS &amp; Universe Refi'!$L:$N, 3, 0)</f>
        <v>#N/A</v>
      </c>
      <c r="D1596" s="111" t="e">
        <f>VLOOKUP(B1596, 'Sonata Net IO &amp; CMO MV % of NAV'!$A:$B, 2, 0)</f>
        <v>#N/A</v>
      </c>
    </row>
    <row r="1597" spans="2:4" x14ac:dyDescent="0.25">
      <c r="B1597" s="106" t="str">
        <f>IF('Cello Net IO &amp; CMO MV % of NAV '!A1510=0, "NA", 'Cello Net IO &amp; CMO MV % of NAV '!A1510)</f>
        <v>NA</v>
      </c>
      <c r="C1597" s="52" t="e">
        <f>VLOOKUP(B1597, 'IOS OAS &amp; Universe Refi'!$L:$N, 3, 0)</f>
        <v>#N/A</v>
      </c>
      <c r="D1597" s="111" t="e">
        <f>VLOOKUP(B1597, 'Sonata Net IO &amp; CMO MV % of NAV'!$A:$B, 2, 0)</f>
        <v>#N/A</v>
      </c>
    </row>
    <row r="1598" spans="2:4" x14ac:dyDescent="0.25">
      <c r="B1598" s="106" t="str">
        <f>IF('Cello Net IO &amp; CMO MV % of NAV '!A1511=0, "NA", 'Cello Net IO &amp; CMO MV % of NAV '!A1511)</f>
        <v>NA</v>
      </c>
      <c r="C1598" s="52" t="e">
        <f>VLOOKUP(B1598, 'IOS OAS &amp; Universe Refi'!$L:$N, 3, 0)</f>
        <v>#N/A</v>
      </c>
      <c r="D1598" s="111" t="e">
        <f>VLOOKUP(B1598, 'Sonata Net IO &amp; CMO MV % of NAV'!$A:$B, 2, 0)</f>
        <v>#N/A</v>
      </c>
    </row>
    <row r="1599" spans="2:4" x14ac:dyDescent="0.25">
      <c r="B1599" s="106" t="str">
        <f>IF('Cello Net IO &amp; CMO MV % of NAV '!A1512=0, "NA", 'Cello Net IO &amp; CMO MV % of NAV '!A1512)</f>
        <v>NA</v>
      </c>
      <c r="C1599" s="52" t="e">
        <f>VLOOKUP(B1599, 'IOS OAS &amp; Universe Refi'!$L:$N, 3, 0)</f>
        <v>#N/A</v>
      </c>
      <c r="D1599" s="111" t="e">
        <f>VLOOKUP(B1599, 'Sonata Net IO &amp; CMO MV % of NAV'!$A:$B, 2, 0)</f>
        <v>#N/A</v>
      </c>
    </row>
    <row r="1600" spans="2:4" x14ac:dyDescent="0.25">
      <c r="B1600" s="106" t="str">
        <f>IF('Cello Net IO &amp; CMO MV % of NAV '!A1513=0, "NA", 'Cello Net IO &amp; CMO MV % of NAV '!A1513)</f>
        <v>NA</v>
      </c>
      <c r="C1600" s="52" t="e">
        <f>VLOOKUP(B1600, 'IOS OAS &amp; Universe Refi'!$L:$N, 3, 0)</f>
        <v>#N/A</v>
      </c>
      <c r="D1600" s="111" t="e">
        <f>VLOOKUP(B1600, 'Sonata Net IO &amp; CMO MV % of NAV'!$A:$B, 2, 0)</f>
        <v>#N/A</v>
      </c>
    </row>
    <row r="1601" spans="2:4" x14ac:dyDescent="0.25">
      <c r="B1601" s="106" t="str">
        <f>IF('Cello Net IO &amp; CMO MV % of NAV '!A1514=0, "NA", 'Cello Net IO &amp; CMO MV % of NAV '!A1514)</f>
        <v>NA</v>
      </c>
      <c r="C1601" s="52" t="e">
        <f>VLOOKUP(B1601, 'IOS OAS &amp; Universe Refi'!$L:$N, 3, 0)</f>
        <v>#N/A</v>
      </c>
      <c r="D1601" s="111" t="e">
        <f>VLOOKUP(B1601, 'Sonata Net IO &amp; CMO MV % of NAV'!$A:$B, 2, 0)</f>
        <v>#N/A</v>
      </c>
    </row>
    <row r="1602" spans="2:4" x14ac:dyDescent="0.25">
      <c r="B1602" s="106" t="str">
        <f>IF('Cello Net IO &amp; CMO MV % of NAV '!A1515=0, "NA", 'Cello Net IO &amp; CMO MV % of NAV '!A1515)</f>
        <v>NA</v>
      </c>
      <c r="C1602" s="52" t="e">
        <f>VLOOKUP(B1602, 'IOS OAS &amp; Universe Refi'!$L:$N, 3, 0)</f>
        <v>#N/A</v>
      </c>
      <c r="D1602" s="111" t="e">
        <f>VLOOKUP(B1602, 'Sonata Net IO &amp; CMO MV % of NAV'!$A:$B, 2, 0)</f>
        <v>#N/A</v>
      </c>
    </row>
    <row r="1603" spans="2:4" x14ac:dyDescent="0.25">
      <c r="B1603" s="106" t="str">
        <f>IF('Cello Net IO &amp; CMO MV % of NAV '!A1516=0, "NA", 'Cello Net IO &amp; CMO MV % of NAV '!A1516)</f>
        <v>NA</v>
      </c>
      <c r="C1603" s="52" t="e">
        <f>VLOOKUP(B1603, 'IOS OAS &amp; Universe Refi'!$L:$N, 3, 0)</f>
        <v>#N/A</v>
      </c>
      <c r="D1603" s="111" t="e">
        <f>VLOOKUP(B1603, 'Sonata Net IO &amp; CMO MV % of NAV'!$A:$B, 2, 0)</f>
        <v>#N/A</v>
      </c>
    </row>
    <row r="1604" spans="2:4" x14ac:dyDescent="0.25">
      <c r="B1604" s="106" t="str">
        <f>IF('Cello Net IO &amp; CMO MV % of NAV '!A1517=0, "NA", 'Cello Net IO &amp; CMO MV % of NAV '!A1517)</f>
        <v>NA</v>
      </c>
      <c r="C1604" s="52" t="e">
        <f>VLOOKUP(B1604, 'IOS OAS &amp; Universe Refi'!$L:$N, 3, 0)</f>
        <v>#N/A</v>
      </c>
      <c r="D1604" s="111" t="e">
        <f>VLOOKUP(B1604, 'Sonata Net IO &amp; CMO MV % of NAV'!$A:$B, 2, 0)</f>
        <v>#N/A</v>
      </c>
    </row>
    <row r="1605" spans="2:4" x14ac:dyDescent="0.25">
      <c r="B1605" s="106" t="str">
        <f>IF('Cello Net IO &amp; CMO MV % of NAV '!A1518=0, "NA", 'Cello Net IO &amp; CMO MV % of NAV '!A1518)</f>
        <v>NA</v>
      </c>
      <c r="C1605" s="52" t="e">
        <f>VLOOKUP(B1605, 'IOS OAS &amp; Universe Refi'!$L:$N, 3, 0)</f>
        <v>#N/A</v>
      </c>
      <c r="D1605" s="111" t="e">
        <f>VLOOKUP(B1605, 'Sonata Net IO &amp; CMO MV % of NAV'!$A:$B, 2, 0)</f>
        <v>#N/A</v>
      </c>
    </row>
    <row r="1606" spans="2:4" x14ac:dyDescent="0.25">
      <c r="B1606" s="106" t="str">
        <f>IF('Cello Net IO &amp; CMO MV % of NAV '!A1519=0, "NA", 'Cello Net IO &amp; CMO MV % of NAV '!A1519)</f>
        <v>NA</v>
      </c>
      <c r="C1606" s="52" t="e">
        <f>VLOOKUP(B1606, 'IOS OAS &amp; Universe Refi'!$L:$N, 3, 0)</f>
        <v>#N/A</v>
      </c>
      <c r="D1606" s="111" t="e">
        <f>VLOOKUP(B1606, 'Sonata Net IO &amp; CMO MV % of NAV'!$A:$B, 2, 0)</f>
        <v>#N/A</v>
      </c>
    </row>
    <row r="1607" spans="2:4" x14ac:dyDescent="0.25">
      <c r="B1607" s="106" t="str">
        <f>IF('Cello Net IO &amp; CMO MV % of NAV '!A1520=0, "NA", 'Cello Net IO &amp; CMO MV % of NAV '!A1520)</f>
        <v>NA</v>
      </c>
      <c r="C1607" s="52" t="e">
        <f>VLOOKUP(B1607, 'IOS OAS &amp; Universe Refi'!$L:$N, 3, 0)</f>
        <v>#N/A</v>
      </c>
      <c r="D1607" s="111" t="e">
        <f>VLOOKUP(B1607, 'Sonata Net IO &amp; CMO MV % of NAV'!$A:$B, 2, 0)</f>
        <v>#N/A</v>
      </c>
    </row>
    <row r="1608" spans="2:4" x14ac:dyDescent="0.25">
      <c r="B1608" s="106" t="str">
        <f>IF('Cello Net IO &amp; CMO MV % of NAV '!A1521=0, "NA", 'Cello Net IO &amp; CMO MV % of NAV '!A1521)</f>
        <v>NA</v>
      </c>
      <c r="C1608" s="52" t="e">
        <f>VLOOKUP(B1608, 'IOS OAS &amp; Universe Refi'!$L:$N, 3, 0)</f>
        <v>#N/A</v>
      </c>
      <c r="D1608" s="111" t="e">
        <f>VLOOKUP(B1608, 'Sonata Net IO &amp; CMO MV % of NAV'!$A:$B, 2, 0)</f>
        <v>#N/A</v>
      </c>
    </row>
    <row r="1609" spans="2:4" x14ac:dyDescent="0.25">
      <c r="B1609" s="106" t="str">
        <f>IF('Cello Net IO &amp; CMO MV % of NAV '!A1522=0, "NA", 'Cello Net IO &amp; CMO MV % of NAV '!A1522)</f>
        <v>NA</v>
      </c>
      <c r="C1609" s="52" t="e">
        <f>VLOOKUP(B1609, 'IOS OAS &amp; Universe Refi'!$L:$N, 3, 0)</f>
        <v>#N/A</v>
      </c>
      <c r="D1609" s="111" t="e">
        <f>VLOOKUP(B1609, 'Sonata Net IO &amp; CMO MV % of NAV'!$A:$B, 2, 0)</f>
        <v>#N/A</v>
      </c>
    </row>
    <row r="1610" spans="2:4" x14ac:dyDescent="0.25">
      <c r="B1610" s="106" t="str">
        <f>IF('Cello Net IO &amp; CMO MV % of NAV '!A1523=0, "NA", 'Cello Net IO &amp; CMO MV % of NAV '!A1523)</f>
        <v>NA</v>
      </c>
      <c r="C1610" s="52" t="e">
        <f>VLOOKUP(B1610, 'IOS OAS &amp; Universe Refi'!$L:$N, 3, 0)</f>
        <v>#N/A</v>
      </c>
      <c r="D1610" s="111" t="e">
        <f>VLOOKUP(B1610, 'Sonata Net IO &amp; CMO MV % of NAV'!$A:$B, 2, 0)</f>
        <v>#N/A</v>
      </c>
    </row>
    <row r="1611" spans="2:4" x14ac:dyDescent="0.25">
      <c r="B1611" s="106" t="str">
        <f>IF('Cello Net IO &amp; CMO MV % of NAV '!A1524=0, "NA", 'Cello Net IO &amp; CMO MV % of NAV '!A1524)</f>
        <v>NA</v>
      </c>
      <c r="C1611" s="52" t="e">
        <f>VLOOKUP(B1611, 'IOS OAS &amp; Universe Refi'!$L:$N, 3, 0)</f>
        <v>#N/A</v>
      </c>
      <c r="D1611" s="111" t="e">
        <f>VLOOKUP(B1611, 'Sonata Net IO &amp; CMO MV % of NAV'!$A:$B, 2, 0)</f>
        <v>#N/A</v>
      </c>
    </row>
    <row r="1612" spans="2:4" x14ac:dyDescent="0.25">
      <c r="B1612" s="106" t="str">
        <f>IF('Cello Net IO &amp; CMO MV % of NAV '!A1525=0, "NA", 'Cello Net IO &amp; CMO MV % of NAV '!A1525)</f>
        <v>NA</v>
      </c>
      <c r="C1612" s="52" t="e">
        <f>VLOOKUP(B1612, 'IOS OAS &amp; Universe Refi'!$L:$N, 3, 0)</f>
        <v>#N/A</v>
      </c>
      <c r="D1612" s="111" t="e">
        <f>VLOOKUP(B1612, 'Sonata Net IO &amp; CMO MV % of NAV'!$A:$B, 2, 0)</f>
        <v>#N/A</v>
      </c>
    </row>
    <row r="1613" spans="2:4" x14ac:dyDescent="0.25">
      <c r="B1613" s="106" t="str">
        <f>IF('Cello Net IO &amp; CMO MV % of NAV '!A1526=0, "NA", 'Cello Net IO &amp; CMO MV % of NAV '!A1526)</f>
        <v>NA</v>
      </c>
      <c r="C1613" s="52" t="e">
        <f>VLOOKUP(B1613, 'IOS OAS &amp; Universe Refi'!$L:$N, 3, 0)</f>
        <v>#N/A</v>
      </c>
      <c r="D1613" s="111" t="e">
        <f>VLOOKUP(B1613, 'Sonata Net IO &amp; CMO MV % of NAV'!$A:$B, 2, 0)</f>
        <v>#N/A</v>
      </c>
    </row>
    <row r="1614" spans="2:4" x14ac:dyDescent="0.25">
      <c r="B1614" s="106" t="str">
        <f>IF('Cello Net IO &amp; CMO MV % of NAV '!A1527=0, "NA", 'Cello Net IO &amp; CMO MV % of NAV '!A1527)</f>
        <v>NA</v>
      </c>
      <c r="C1614" s="52" t="e">
        <f>VLOOKUP(B1614, 'IOS OAS &amp; Universe Refi'!$L:$N, 3, 0)</f>
        <v>#N/A</v>
      </c>
      <c r="D1614" s="111" t="e">
        <f>VLOOKUP(B1614, 'Sonata Net IO &amp; CMO MV % of NAV'!$A:$B, 2, 0)</f>
        <v>#N/A</v>
      </c>
    </row>
    <row r="1615" spans="2:4" x14ac:dyDescent="0.25">
      <c r="B1615" s="106" t="str">
        <f>IF('Cello Net IO &amp; CMO MV % of NAV '!A1528=0, "NA", 'Cello Net IO &amp; CMO MV % of NAV '!A1528)</f>
        <v>NA</v>
      </c>
      <c r="C1615" s="52" t="e">
        <f>VLOOKUP(B1615, 'IOS OAS &amp; Universe Refi'!$L:$N, 3, 0)</f>
        <v>#N/A</v>
      </c>
      <c r="D1615" s="111" t="e">
        <f>VLOOKUP(B1615, 'Sonata Net IO &amp; CMO MV % of NAV'!$A:$B, 2, 0)</f>
        <v>#N/A</v>
      </c>
    </row>
    <row r="1616" spans="2:4" x14ac:dyDescent="0.25">
      <c r="B1616" s="106" t="str">
        <f>IF('Cello Net IO &amp; CMO MV % of NAV '!A1529=0, "NA", 'Cello Net IO &amp; CMO MV % of NAV '!A1529)</f>
        <v>NA</v>
      </c>
      <c r="C1616" s="52" t="e">
        <f>VLOOKUP(B1616, 'IOS OAS &amp; Universe Refi'!$L:$N, 3, 0)</f>
        <v>#N/A</v>
      </c>
      <c r="D1616" s="111" t="e">
        <f>VLOOKUP(B1616, 'Sonata Net IO &amp; CMO MV % of NAV'!$A:$B, 2, 0)</f>
        <v>#N/A</v>
      </c>
    </row>
    <row r="1617" spans="2:4" x14ac:dyDescent="0.25">
      <c r="B1617" s="106" t="str">
        <f>IF('Cello Net IO &amp; CMO MV % of NAV '!A1530=0, "NA", 'Cello Net IO &amp; CMO MV % of NAV '!A1530)</f>
        <v>NA</v>
      </c>
      <c r="C1617" s="52" t="e">
        <f>VLOOKUP(B1617, 'IOS OAS &amp; Universe Refi'!$L:$N, 3, 0)</f>
        <v>#N/A</v>
      </c>
      <c r="D1617" s="111" t="e">
        <f>VLOOKUP(B1617, 'Sonata Net IO &amp; CMO MV % of NAV'!$A:$B, 2, 0)</f>
        <v>#N/A</v>
      </c>
    </row>
    <row r="1618" spans="2:4" x14ac:dyDescent="0.25">
      <c r="B1618" s="106" t="str">
        <f>IF('Cello Net IO &amp; CMO MV % of NAV '!A1531=0, "NA", 'Cello Net IO &amp; CMO MV % of NAV '!A1531)</f>
        <v>NA</v>
      </c>
      <c r="C1618" s="52" t="e">
        <f>VLOOKUP(B1618, 'IOS OAS &amp; Universe Refi'!$L:$N, 3, 0)</f>
        <v>#N/A</v>
      </c>
      <c r="D1618" s="111" t="e">
        <f>VLOOKUP(B1618, 'Sonata Net IO &amp; CMO MV % of NAV'!$A:$B, 2, 0)</f>
        <v>#N/A</v>
      </c>
    </row>
    <row r="1619" spans="2:4" x14ac:dyDescent="0.25">
      <c r="B1619" s="106" t="str">
        <f>IF('Cello Net IO &amp; CMO MV % of NAV '!A1532=0, "NA", 'Cello Net IO &amp; CMO MV % of NAV '!A1532)</f>
        <v>NA</v>
      </c>
      <c r="C1619" s="52" t="e">
        <f>VLOOKUP(B1619, 'IOS OAS &amp; Universe Refi'!$L:$N, 3, 0)</f>
        <v>#N/A</v>
      </c>
      <c r="D1619" s="111" t="e">
        <f>VLOOKUP(B1619, 'Sonata Net IO &amp; CMO MV % of NAV'!$A:$B, 2, 0)</f>
        <v>#N/A</v>
      </c>
    </row>
    <row r="1620" spans="2:4" x14ac:dyDescent="0.25">
      <c r="B1620" s="106" t="str">
        <f>IF('Cello Net IO &amp; CMO MV % of NAV '!A1533=0, "NA", 'Cello Net IO &amp; CMO MV % of NAV '!A1533)</f>
        <v>NA</v>
      </c>
      <c r="C1620" s="52" t="e">
        <f>VLOOKUP(B1620, 'IOS OAS &amp; Universe Refi'!$L:$N, 3, 0)</f>
        <v>#N/A</v>
      </c>
      <c r="D1620" s="111" t="e">
        <f>VLOOKUP(B1620, 'Sonata Net IO &amp; CMO MV % of NAV'!$A:$B, 2, 0)</f>
        <v>#N/A</v>
      </c>
    </row>
    <row r="1621" spans="2:4" x14ac:dyDescent="0.25">
      <c r="B1621" s="106" t="str">
        <f>IF('Cello Net IO &amp; CMO MV % of NAV '!A1534=0, "NA", 'Cello Net IO &amp; CMO MV % of NAV '!A1534)</f>
        <v>NA</v>
      </c>
      <c r="C1621" s="52" t="e">
        <f>VLOOKUP(B1621, 'IOS OAS &amp; Universe Refi'!$L:$N, 3, 0)</f>
        <v>#N/A</v>
      </c>
      <c r="D1621" s="111" t="e">
        <f>VLOOKUP(B1621, 'Sonata Net IO &amp; CMO MV % of NAV'!$A:$B, 2, 0)</f>
        <v>#N/A</v>
      </c>
    </row>
    <row r="1622" spans="2:4" x14ac:dyDescent="0.25">
      <c r="B1622" s="106" t="str">
        <f>IF('Cello Net IO &amp; CMO MV % of NAV '!A1535=0, "NA", 'Cello Net IO &amp; CMO MV % of NAV '!A1535)</f>
        <v>NA</v>
      </c>
      <c r="C1622" s="52" t="e">
        <f>VLOOKUP(B1622, 'IOS OAS &amp; Universe Refi'!$L:$N, 3, 0)</f>
        <v>#N/A</v>
      </c>
      <c r="D1622" s="111" t="e">
        <f>VLOOKUP(B1622, 'Sonata Net IO &amp; CMO MV % of NAV'!$A:$B, 2, 0)</f>
        <v>#N/A</v>
      </c>
    </row>
    <row r="1623" spans="2:4" x14ac:dyDescent="0.25">
      <c r="B1623" s="106" t="str">
        <f>IF('Cello Net IO &amp; CMO MV % of NAV '!A1536=0, "NA", 'Cello Net IO &amp; CMO MV % of NAV '!A1536)</f>
        <v>NA</v>
      </c>
      <c r="C1623" s="52" t="e">
        <f>VLOOKUP(B1623, 'IOS OAS &amp; Universe Refi'!$L:$N, 3, 0)</f>
        <v>#N/A</v>
      </c>
      <c r="D1623" s="111" t="e">
        <f>VLOOKUP(B1623, 'Sonata Net IO &amp; CMO MV % of NAV'!$A:$B, 2, 0)</f>
        <v>#N/A</v>
      </c>
    </row>
    <row r="1624" spans="2:4" x14ac:dyDescent="0.25">
      <c r="B1624" s="106" t="str">
        <f>IF('Cello Net IO &amp; CMO MV % of NAV '!A1537=0, "NA", 'Cello Net IO &amp; CMO MV % of NAV '!A1537)</f>
        <v>NA</v>
      </c>
      <c r="C1624" s="52" t="e">
        <f>VLOOKUP(B1624, 'IOS OAS &amp; Universe Refi'!$L:$N, 3, 0)</f>
        <v>#N/A</v>
      </c>
      <c r="D1624" s="111" t="e">
        <f>VLOOKUP(B1624, 'Sonata Net IO &amp; CMO MV % of NAV'!$A:$B, 2, 0)</f>
        <v>#N/A</v>
      </c>
    </row>
    <row r="1625" spans="2:4" x14ac:dyDescent="0.25">
      <c r="B1625" s="106" t="str">
        <f>IF('Cello Net IO &amp; CMO MV % of NAV '!A1538=0, "NA", 'Cello Net IO &amp; CMO MV % of NAV '!A1538)</f>
        <v>NA</v>
      </c>
      <c r="C1625" s="52" t="e">
        <f>VLOOKUP(B1625, 'IOS OAS &amp; Universe Refi'!$L:$N, 3, 0)</f>
        <v>#N/A</v>
      </c>
      <c r="D1625" s="111" t="e">
        <f>VLOOKUP(B1625, 'Sonata Net IO &amp; CMO MV % of NAV'!$A:$B, 2, 0)</f>
        <v>#N/A</v>
      </c>
    </row>
    <row r="1626" spans="2:4" x14ac:dyDescent="0.25">
      <c r="B1626" s="106" t="str">
        <f>IF('Cello Net IO &amp; CMO MV % of NAV '!A1539=0, "NA", 'Cello Net IO &amp; CMO MV % of NAV '!A1539)</f>
        <v>NA</v>
      </c>
      <c r="C1626" s="52" t="e">
        <f>VLOOKUP(B1626, 'IOS OAS &amp; Universe Refi'!$L:$N, 3, 0)</f>
        <v>#N/A</v>
      </c>
      <c r="D1626" s="111" t="e">
        <f>VLOOKUP(B1626, 'Sonata Net IO &amp; CMO MV % of NAV'!$A:$B, 2, 0)</f>
        <v>#N/A</v>
      </c>
    </row>
    <row r="1627" spans="2:4" x14ac:dyDescent="0.25">
      <c r="B1627" s="106" t="str">
        <f>IF('Cello Net IO &amp; CMO MV % of NAV '!A1540=0, "NA", 'Cello Net IO &amp; CMO MV % of NAV '!A1540)</f>
        <v>NA</v>
      </c>
      <c r="C1627" s="52" t="e">
        <f>VLOOKUP(B1627, 'IOS OAS &amp; Universe Refi'!$L:$N, 3, 0)</f>
        <v>#N/A</v>
      </c>
      <c r="D1627" s="111" t="e">
        <f>VLOOKUP(B1627, 'Sonata Net IO &amp; CMO MV % of NAV'!$A:$B, 2, 0)</f>
        <v>#N/A</v>
      </c>
    </row>
    <row r="1628" spans="2:4" x14ac:dyDescent="0.25">
      <c r="B1628" s="106" t="str">
        <f>IF('Cello Net IO &amp; CMO MV % of NAV '!A1541=0, "NA", 'Cello Net IO &amp; CMO MV % of NAV '!A1541)</f>
        <v>NA</v>
      </c>
      <c r="C1628" s="52" t="e">
        <f>VLOOKUP(B1628, 'IOS OAS &amp; Universe Refi'!$L:$N, 3, 0)</f>
        <v>#N/A</v>
      </c>
      <c r="D1628" s="111" t="e">
        <f>VLOOKUP(B1628, 'Sonata Net IO &amp; CMO MV % of NAV'!$A:$B, 2, 0)</f>
        <v>#N/A</v>
      </c>
    </row>
    <row r="1629" spans="2:4" x14ac:dyDescent="0.25">
      <c r="B1629" s="106" t="str">
        <f>IF('Cello Net IO &amp; CMO MV % of NAV '!A1542=0, "NA", 'Cello Net IO &amp; CMO MV % of NAV '!A1542)</f>
        <v>NA</v>
      </c>
      <c r="C1629" s="52" t="e">
        <f>VLOOKUP(B1629, 'IOS OAS &amp; Universe Refi'!$L:$N, 3, 0)</f>
        <v>#N/A</v>
      </c>
      <c r="D1629" s="111" t="e">
        <f>VLOOKUP(B1629, 'Sonata Net IO &amp; CMO MV % of NAV'!$A:$B, 2, 0)</f>
        <v>#N/A</v>
      </c>
    </row>
    <row r="1630" spans="2:4" x14ac:dyDescent="0.25">
      <c r="B1630" s="106" t="str">
        <f>IF('Cello Net IO &amp; CMO MV % of NAV '!A1543=0, "NA", 'Cello Net IO &amp; CMO MV % of NAV '!A1543)</f>
        <v>NA</v>
      </c>
      <c r="C1630" s="52" t="e">
        <f>VLOOKUP(B1630, 'IOS OAS &amp; Universe Refi'!$L:$N, 3, 0)</f>
        <v>#N/A</v>
      </c>
      <c r="D1630" s="111" t="e">
        <f>VLOOKUP(B1630, 'Sonata Net IO &amp; CMO MV % of NAV'!$A:$B, 2, 0)</f>
        <v>#N/A</v>
      </c>
    </row>
    <row r="1631" spans="2:4" x14ac:dyDescent="0.25">
      <c r="B1631" s="106" t="str">
        <f>IF('Cello Net IO &amp; CMO MV % of NAV '!A1544=0, "NA", 'Cello Net IO &amp; CMO MV % of NAV '!A1544)</f>
        <v>NA</v>
      </c>
      <c r="C1631" s="52" t="e">
        <f>VLOOKUP(B1631, 'IOS OAS &amp; Universe Refi'!$L:$N, 3, 0)</f>
        <v>#N/A</v>
      </c>
      <c r="D1631" s="111" t="e">
        <f>VLOOKUP(B1631, 'Sonata Net IO &amp; CMO MV % of NAV'!$A:$B, 2, 0)</f>
        <v>#N/A</v>
      </c>
    </row>
    <row r="1632" spans="2:4" x14ac:dyDescent="0.25">
      <c r="B1632" s="106" t="str">
        <f>IF('Cello Net IO &amp; CMO MV % of NAV '!A1545=0, "NA", 'Cello Net IO &amp; CMO MV % of NAV '!A1545)</f>
        <v>NA</v>
      </c>
      <c r="C1632" s="52" t="e">
        <f>VLOOKUP(B1632, 'IOS OAS &amp; Universe Refi'!$L:$N, 3, 0)</f>
        <v>#N/A</v>
      </c>
      <c r="D1632" s="111" t="e">
        <f>VLOOKUP(B1632, 'Sonata Net IO &amp; CMO MV % of NAV'!$A:$B, 2, 0)</f>
        <v>#N/A</v>
      </c>
    </row>
    <row r="1633" spans="2:4" x14ac:dyDescent="0.25">
      <c r="B1633" s="106" t="str">
        <f>IF('Cello Net IO &amp; CMO MV % of NAV '!A1546=0, "NA", 'Cello Net IO &amp; CMO MV % of NAV '!A1546)</f>
        <v>NA</v>
      </c>
      <c r="C1633" s="52" t="e">
        <f>VLOOKUP(B1633, 'IOS OAS &amp; Universe Refi'!$L:$N, 3, 0)</f>
        <v>#N/A</v>
      </c>
      <c r="D1633" s="111" t="e">
        <f>VLOOKUP(B1633, 'Sonata Net IO &amp; CMO MV % of NAV'!$A:$B, 2, 0)</f>
        <v>#N/A</v>
      </c>
    </row>
    <row r="1634" spans="2:4" x14ac:dyDescent="0.25">
      <c r="B1634" s="106" t="str">
        <f>IF('Cello Net IO &amp; CMO MV % of NAV '!A1547=0, "NA", 'Cello Net IO &amp; CMO MV % of NAV '!A1547)</f>
        <v>NA</v>
      </c>
      <c r="C1634" s="52" t="e">
        <f>VLOOKUP(B1634, 'IOS OAS &amp; Universe Refi'!$L:$N, 3, 0)</f>
        <v>#N/A</v>
      </c>
      <c r="D1634" s="111" t="e">
        <f>VLOOKUP(B1634, 'Sonata Net IO &amp; CMO MV % of NAV'!$A:$B, 2, 0)</f>
        <v>#N/A</v>
      </c>
    </row>
    <row r="1635" spans="2:4" x14ac:dyDescent="0.25">
      <c r="B1635" s="106" t="str">
        <f>IF('Cello Net IO &amp; CMO MV % of NAV '!A1548=0, "NA", 'Cello Net IO &amp; CMO MV % of NAV '!A1548)</f>
        <v>NA</v>
      </c>
      <c r="C1635" s="52" t="e">
        <f>VLOOKUP(B1635, 'IOS OAS &amp; Universe Refi'!$L:$N, 3, 0)</f>
        <v>#N/A</v>
      </c>
      <c r="D1635" s="111" t="e">
        <f>VLOOKUP(B1635, 'Sonata Net IO &amp; CMO MV % of NAV'!$A:$B, 2, 0)</f>
        <v>#N/A</v>
      </c>
    </row>
    <row r="1636" spans="2:4" x14ac:dyDescent="0.25">
      <c r="B1636" s="106" t="str">
        <f>IF('Cello Net IO &amp; CMO MV % of NAV '!A1549=0, "NA", 'Cello Net IO &amp; CMO MV % of NAV '!A1549)</f>
        <v>NA</v>
      </c>
      <c r="C1636" s="52" t="e">
        <f>VLOOKUP(B1636, 'IOS OAS &amp; Universe Refi'!$L:$N, 3, 0)</f>
        <v>#N/A</v>
      </c>
      <c r="D1636" s="111" t="e">
        <f>VLOOKUP(B1636, 'Sonata Net IO &amp; CMO MV % of NAV'!$A:$B, 2, 0)</f>
        <v>#N/A</v>
      </c>
    </row>
    <row r="1637" spans="2:4" x14ac:dyDescent="0.25">
      <c r="B1637" s="106" t="str">
        <f>IF('Cello Net IO &amp; CMO MV % of NAV '!A1550=0, "NA", 'Cello Net IO &amp; CMO MV % of NAV '!A1550)</f>
        <v>NA</v>
      </c>
      <c r="C1637" s="52" t="e">
        <f>VLOOKUP(B1637, 'IOS OAS &amp; Universe Refi'!$L:$N, 3, 0)</f>
        <v>#N/A</v>
      </c>
      <c r="D1637" s="111" t="e">
        <f>VLOOKUP(B1637, 'Sonata Net IO &amp; CMO MV % of NAV'!$A:$B, 2, 0)</f>
        <v>#N/A</v>
      </c>
    </row>
    <row r="1638" spans="2:4" x14ac:dyDescent="0.25">
      <c r="B1638" s="106" t="str">
        <f>IF('Cello Net IO &amp; CMO MV % of NAV '!A1551=0, "NA", 'Cello Net IO &amp; CMO MV % of NAV '!A1551)</f>
        <v>NA</v>
      </c>
      <c r="C1638" s="52" t="e">
        <f>VLOOKUP(B1638, 'IOS OAS &amp; Universe Refi'!$L:$N, 3, 0)</f>
        <v>#N/A</v>
      </c>
      <c r="D1638" s="111" t="e">
        <f>VLOOKUP(B1638, 'Sonata Net IO &amp; CMO MV % of NAV'!$A:$B, 2, 0)</f>
        <v>#N/A</v>
      </c>
    </row>
    <row r="1639" spans="2:4" x14ac:dyDescent="0.25">
      <c r="B1639" s="106" t="str">
        <f>IF('Cello Net IO &amp; CMO MV % of NAV '!A1552=0, "NA", 'Cello Net IO &amp; CMO MV % of NAV '!A1552)</f>
        <v>NA</v>
      </c>
      <c r="C1639" s="52" t="e">
        <f>VLOOKUP(B1639, 'IOS OAS &amp; Universe Refi'!$L:$N, 3, 0)</f>
        <v>#N/A</v>
      </c>
      <c r="D1639" s="111" t="e">
        <f>VLOOKUP(B1639, 'Sonata Net IO &amp; CMO MV % of NAV'!$A:$B, 2, 0)</f>
        <v>#N/A</v>
      </c>
    </row>
    <row r="1640" spans="2:4" x14ac:dyDescent="0.25">
      <c r="B1640" s="106" t="str">
        <f>IF('Cello Net IO &amp; CMO MV % of NAV '!A1553=0, "NA", 'Cello Net IO &amp; CMO MV % of NAV '!A1553)</f>
        <v>NA</v>
      </c>
      <c r="C1640" s="52" t="e">
        <f>VLOOKUP(B1640, 'IOS OAS &amp; Universe Refi'!$L:$N, 3, 0)</f>
        <v>#N/A</v>
      </c>
      <c r="D1640" s="111" t="e">
        <f>VLOOKUP(B1640, 'Sonata Net IO &amp; CMO MV % of NAV'!$A:$B, 2, 0)</f>
        <v>#N/A</v>
      </c>
    </row>
    <row r="1641" spans="2:4" x14ac:dyDescent="0.25">
      <c r="B1641" s="106" t="str">
        <f>IF('Cello Net IO &amp; CMO MV % of NAV '!A1554=0, "NA", 'Cello Net IO &amp; CMO MV % of NAV '!A1554)</f>
        <v>NA</v>
      </c>
      <c r="C1641" s="52" t="e">
        <f>VLOOKUP(B1641, 'IOS OAS &amp; Universe Refi'!$L:$N, 3, 0)</f>
        <v>#N/A</v>
      </c>
      <c r="D1641" s="111" t="e">
        <f>VLOOKUP(B1641, 'Sonata Net IO &amp; CMO MV % of NAV'!$A:$B, 2, 0)</f>
        <v>#N/A</v>
      </c>
    </row>
    <row r="1642" spans="2:4" x14ac:dyDescent="0.25">
      <c r="B1642" s="106" t="str">
        <f>IF('Cello Net IO &amp; CMO MV % of NAV '!A1555=0, "NA", 'Cello Net IO &amp; CMO MV % of NAV '!A1555)</f>
        <v>NA</v>
      </c>
      <c r="C1642" s="52" t="e">
        <f>VLOOKUP(B1642, 'IOS OAS &amp; Universe Refi'!$L:$N, 3, 0)</f>
        <v>#N/A</v>
      </c>
      <c r="D1642" s="111" t="e">
        <f>VLOOKUP(B1642, 'Sonata Net IO &amp; CMO MV % of NAV'!$A:$B, 2, 0)</f>
        <v>#N/A</v>
      </c>
    </row>
    <row r="1643" spans="2:4" x14ac:dyDescent="0.25">
      <c r="B1643" s="106" t="str">
        <f>IF('Cello Net IO &amp; CMO MV % of NAV '!A1556=0, "NA", 'Cello Net IO &amp; CMO MV % of NAV '!A1556)</f>
        <v>NA</v>
      </c>
      <c r="C1643" s="52" t="e">
        <f>VLOOKUP(B1643, 'IOS OAS &amp; Universe Refi'!$L:$N, 3, 0)</f>
        <v>#N/A</v>
      </c>
      <c r="D1643" s="111" t="e">
        <f>VLOOKUP(B1643, 'Sonata Net IO &amp; CMO MV % of NAV'!$A:$B, 2, 0)</f>
        <v>#N/A</v>
      </c>
    </row>
    <row r="1644" spans="2:4" x14ac:dyDescent="0.25">
      <c r="B1644" s="106" t="str">
        <f>IF('Cello Net IO &amp; CMO MV % of NAV '!A1557=0, "NA", 'Cello Net IO &amp; CMO MV % of NAV '!A1557)</f>
        <v>NA</v>
      </c>
      <c r="C1644" s="52" t="e">
        <f>VLOOKUP(B1644, 'IOS OAS &amp; Universe Refi'!$L:$N, 3, 0)</f>
        <v>#N/A</v>
      </c>
      <c r="D1644" s="111" t="e">
        <f>VLOOKUP(B1644, 'Sonata Net IO &amp; CMO MV % of NAV'!$A:$B, 2, 0)</f>
        <v>#N/A</v>
      </c>
    </row>
    <row r="1645" spans="2:4" x14ac:dyDescent="0.25">
      <c r="B1645" s="106" t="str">
        <f>IF('Cello Net IO &amp; CMO MV % of NAV '!A1558=0, "NA", 'Cello Net IO &amp; CMO MV % of NAV '!A1558)</f>
        <v>NA</v>
      </c>
      <c r="C1645" s="52" t="e">
        <f>VLOOKUP(B1645, 'IOS OAS &amp; Universe Refi'!$L:$N, 3, 0)</f>
        <v>#N/A</v>
      </c>
      <c r="D1645" s="111" t="e">
        <f>VLOOKUP(B1645, 'Sonata Net IO &amp; CMO MV % of NAV'!$A:$B, 2, 0)</f>
        <v>#N/A</v>
      </c>
    </row>
    <row r="1646" spans="2:4" x14ac:dyDescent="0.25">
      <c r="B1646" s="106" t="str">
        <f>IF('Cello Net IO &amp; CMO MV % of NAV '!A1559=0, "NA", 'Cello Net IO &amp; CMO MV % of NAV '!A1559)</f>
        <v>NA</v>
      </c>
      <c r="C1646" s="52" t="e">
        <f>VLOOKUP(B1646, 'IOS OAS &amp; Universe Refi'!$L:$N, 3, 0)</f>
        <v>#N/A</v>
      </c>
      <c r="D1646" s="111" t="e">
        <f>VLOOKUP(B1646, 'Sonata Net IO &amp; CMO MV % of NAV'!$A:$B, 2, 0)</f>
        <v>#N/A</v>
      </c>
    </row>
    <row r="1647" spans="2:4" x14ac:dyDescent="0.25">
      <c r="B1647" s="106" t="str">
        <f>IF('Cello Net IO &amp; CMO MV % of NAV '!A1560=0, "NA", 'Cello Net IO &amp; CMO MV % of NAV '!A1560)</f>
        <v>NA</v>
      </c>
      <c r="C1647" s="52" t="e">
        <f>VLOOKUP(B1647, 'IOS OAS &amp; Universe Refi'!$L:$N, 3, 0)</f>
        <v>#N/A</v>
      </c>
      <c r="D1647" s="111" t="e">
        <f>VLOOKUP(B1647, 'Sonata Net IO &amp; CMO MV % of NAV'!$A:$B, 2, 0)</f>
        <v>#N/A</v>
      </c>
    </row>
    <row r="1648" spans="2:4" x14ac:dyDescent="0.25">
      <c r="B1648" s="106" t="str">
        <f>IF('Cello Net IO &amp; CMO MV % of NAV '!A1561=0, "NA", 'Cello Net IO &amp; CMO MV % of NAV '!A1561)</f>
        <v>NA</v>
      </c>
      <c r="C1648" s="52" t="e">
        <f>VLOOKUP(B1648, 'IOS OAS &amp; Universe Refi'!$L:$N, 3, 0)</f>
        <v>#N/A</v>
      </c>
      <c r="D1648" s="111" t="e">
        <f>VLOOKUP(B1648, 'Sonata Net IO &amp; CMO MV % of NAV'!$A:$B, 2, 0)</f>
        <v>#N/A</v>
      </c>
    </row>
    <row r="1649" spans="2:4" x14ac:dyDescent="0.25">
      <c r="B1649" s="106" t="str">
        <f>IF('Cello Net IO &amp; CMO MV % of NAV '!A1562=0, "NA", 'Cello Net IO &amp; CMO MV % of NAV '!A1562)</f>
        <v>NA</v>
      </c>
      <c r="C1649" s="52" t="e">
        <f>VLOOKUP(B1649, 'IOS OAS &amp; Universe Refi'!$L:$N, 3, 0)</f>
        <v>#N/A</v>
      </c>
      <c r="D1649" s="111" t="e">
        <f>VLOOKUP(B1649, 'Sonata Net IO &amp; CMO MV % of NAV'!$A:$B, 2, 0)</f>
        <v>#N/A</v>
      </c>
    </row>
    <row r="1650" spans="2:4" x14ac:dyDescent="0.25">
      <c r="B1650" s="106" t="str">
        <f>IF('Cello Net IO &amp; CMO MV % of NAV '!A1563=0, "NA", 'Cello Net IO &amp; CMO MV % of NAV '!A1563)</f>
        <v>NA</v>
      </c>
      <c r="C1650" s="52" t="e">
        <f>VLOOKUP(B1650, 'IOS OAS &amp; Universe Refi'!$L:$N, 3, 0)</f>
        <v>#N/A</v>
      </c>
      <c r="D1650" s="111" t="e">
        <f>VLOOKUP(B1650, 'Sonata Net IO &amp; CMO MV % of NAV'!$A:$B, 2, 0)</f>
        <v>#N/A</v>
      </c>
    </row>
    <row r="1651" spans="2:4" x14ac:dyDescent="0.25">
      <c r="B1651" s="106" t="str">
        <f>IF('Cello Net IO &amp; CMO MV % of NAV '!A1564=0, "NA", 'Cello Net IO &amp; CMO MV % of NAV '!A1564)</f>
        <v>NA</v>
      </c>
      <c r="C1651" s="52" t="e">
        <f>VLOOKUP(B1651, 'IOS OAS &amp; Universe Refi'!$L:$N, 3, 0)</f>
        <v>#N/A</v>
      </c>
      <c r="D1651" s="111" t="e">
        <f>VLOOKUP(B1651, 'Sonata Net IO &amp; CMO MV % of NAV'!$A:$B, 2, 0)</f>
        <v>#N/A</v>
      </c>
    </row>
    <row r="1652" spans="2:4" x14ac:dyDescent="0.25">
      <c r="B1652" s="106" t="str">
        <f>IF('Cello Net IO &amp; CMO MV % of NAV '!A1565=0, "NA", 'Cello Net IO &amp; CMO MV % of NAV '!A1565)</f>
        <v>NA</v>
      </c>
      <c r="C1652" s="52" t="e">
        <f>VLOOKUP(B1652, 'IOS OAS &amp; Universe Refi'!$L:$N, 3, 0)</f>
        <v>#N/A</v>
      </c>
      <c r="D1652" s="111" t="e">
        <f>VLOOKUP(B1652, 'Sonata Net IO &amp; CMO MV % of NAV'!$A:$B, 2, 0)</f>
        <v>#N/A</v>
      </c>
    </row>
    <row r="1653" spans="2:4" x14ac:dyDescent="0.25">
      <c r="B1653" s="106" t="str">
        <f>IF('Cello Net IO &amp; CMO MV % of NAV '!A1566=0, "NA", 'Cello Net IO &amp; CMO MV % of NAV '!A1566)</f>
        <v>NA</v>
      </c>
      <c r="C1653" s="52" t="e">
        <f>VLOOKUP(B1653, 'IOS OAS &amp; Universe Refi'!$L:$N, 3, 0)</f>
        <v>#N/A</v>
      </c>
      <c r="D1653" s="111" t="e">
        <f>VLOOKUP(B1653, 'Sonata Net IO &amp; CMO MV % of NAV'!$A:$B, 2, 0)</f>
        <v>#N/A</v>
      </c>
    </row>
    <row r="1654" spans="2:4" x14ac:dyDescent="0.25">
      <c r="B1654" s="106" t="str">
        <f>IF('Cello Net IO &amp; CMO MV % of NAV '!A1567=0, "NA", 'Cello Net IO &amp; CMO MV % of NAV '!A1567)</f>
        <v>NA</v>
      </c>
      <c r="C1654" s="52" t="e">
        <f>VLOOKUP(B1654, 'IOS OAS &amp; Universe Refi'!$L:$N, 3, 0)</f>
        <v>#N/A</v>
      </c>
      <c r="D1654" s="111" t="e">
        <f>VLOOKUP(B1654, 'Sonata Net IO &amp; CMO MV % of NAV'!$A:$B, 2, 0)</f>
        <v>#N/A</v>
      </c>
    </row>
    <row r="1655" spans="2:4" x14ac:dyDescent="0.25">
      <c r="B1655" s="106" t="str">
        <f>IF('Cello Net IO &amp; CMO MV % of NAV '!A1568=0, "NA", 'Cello Net IO &amp; CMO MV % of NAV '!A1568)</f>
        <v>NA</v>
      </c>
      <c r="C1655" s="52" t="e">
        <f>VLOOKUP(B1655, 'IOS OAS &amp; Universe Refi'!$L:$N, 3, 0)</f>
        <v>#N/A</v>
      </c>
      <c r="D1655" s="111" t="e">
        <f>VLOOKUP(B1655, 'Sonata Net IO &amp; CMO MV % of NAV'!$A:$B, 2, 0)</f>
        <v>#N/A</v>
      </c>
    </row>
    <row r="1656" spans="2:4" x14ac:dyDescent="0.25">
      <c r="B1656" s="106" t="str">
        <f>IF('Cello Net IO &amp; CMO MV % of NAV '!A1569=0, "NA", 'Cello Net IO &amp; CMO MV % of NAV '!A1569)</f>
        <v>NA</v>
      </c>
      <c r="C1656" s="52" t="e">
        <f>VLOOKUP(B1656, 'IOS OAS &amp; Universe Refi'!$L:$N, 3, 0)</f>
        <v>#N/A</v>
      </c>
      <c r="D1656" s="111" t="e">
        <f>VLOOKUP(B1656, 'Sonata Net IO &amp; CMO MV % of NAV'!$A:$B, 2, 0)</f>
        <v>#N/A</v>
      </c>
    </row>
    <row r="1657" spans="2:4" x14ac:dyDescent="0.25">
      <c r="B1657" s="106" t="str">
        <f>IF('Cello Net IO &amp; CMO MV % of NAV '!A1570=0, "NA", 'Cello Net IO &amp; CMO MV % of NAV '!A1570)</f>
        <v>NA</v>
      </c>
      <c r="C1657" s="52" t="e">
        <f>VLOOKUP(B1657, 'IOS OAS &amp; Universe Refi'!$L:$N, 3, 0)</f>
        <v>#N/A</v>
      </c>
      <c r="D1657" s="111" t="e">
        <f>VLOOKUP(B1657, 'Sonata Net IO &amp; CMO MV % of NAV'!$A:$B, 2, 0)</f>
        <v>#N/A</v>
      </c>
    </row>
    <row r="1658" spans="2:4" x14ac:dyDescent="0.25">
      <c r="B1658" s="106" t="str">
        <f>IF('Cello Net IO &amp; CMO MV % of NAV '!A1571=0, "NA", 'Cello Net IO &amp; CMO MV % of NAV '!A1571)</f>
        <v>NA</v>
      </c>
      <c r="C1658" s="52" t="e">
        <f>VLOOKUP(B1658, 'IOS OAS &amp; Universe Refi'!$L:$N, 3, 0)</f>
        <v>#N/A</v>
      </c>
      <c r="D1658" s="111" t="e">
        <f>VLOOKUP(B1658, 'Sonata Net IO &amp; CMO MV % of NAV'!$A:$B, 2, 0)</f>
        <v>#N/A</v>
      </c>
    </row>
    <row r="1659" spans="2:4" x14ac:dyDescent="0.25">
      <c r="B1659" s="106" t="str">
        <f>IF('Cello Net IO &amp; CMO MV % of NAV '!A1572=0, "NA", 'Cello Net IO &amp; CMO MV % of NAV '!A1572)</f>
        <v>NA</v>
      </c>
      <c r="C1659" s="52" t="e">
        <f>VLOOKUP(B1659, 'IOS OAS &amp; Universe Refi'!$L:$N, 3, 0)</f>
        <v>#N/A</v>
      </c>
      <c r="D1659" s="111" t="e">
        <f>VLOOKUP(B1659, 'Sonata Net IO &amp; CMO MV % of NAV'!$A:$B, 2, 0)</f>
        <v>#N/A</v>
      </c>
    </row>
    <row r="1660" spans="2:4" x14ac:dyDescent="0.25">
      <c r="B1660" s="106" t="str">
        <f>IF('Cello Net IO &amp; CMO MV % of NAV '!A1573=0, "NA", 'Cello Net IO &amp; CMO MV % of NAV '!A1573)</f>
        <v>NA</v>
      </c>
      <c r="C1660" s="52" t="e">
        <f>VLOOKUP(B1660, 'IOS OAS &amp; Universe Refi'!$L:$N, 3, 0)</f>
        <v>#N/A</v>
      </c>
      <c r="D1660" s="111" t="e">
        <f>VLOOKUP(B1660, 'Sonata Net IO &amp; CMO MV % of NAV'!$A:$B, 2, 0)</f>
        <v>#N/A</v>
      </c>
    </row>
    <row r="1661" spans="2:4" x14ac:dyDescent="0.25">
      <c r="B1661" s="106" t="str">
        <f>IF('Cello Net IO &amp; CMO MV % of NAV '!A1574=0, "NA", 'Cello Net IO &amp; CMO MV % of NAV '!A1574)</f>
        <v>NA</v>
      </c>
      <c r="C1661" s="52" t="e">
        <f>VLOOKUP(B1661, 'IOS OAS &amp; Universe Refi'!$L:$N, 3, 0)</f>
        <v>#N/A</v>
      </c>
      <c r="D1661" s="111" t="e">
        <f>VLOOKUP(B1661, 'Sonata Net IO &amp; CMO MV % of NAV'!$A:$B, 2, 0)</f>
        <v>#N/A</v>
      </c>
    </row>
    <row r="1662" spans="2:4" x14ac:dyDescent="0.25">
      <c r="B1662" s="106" t="str">
        <f>IF('Cello Net IO &amp; CMO MV % of NAV '!A1575=0, "NA", 'Cello Net IO &amp; CMO MV % of NAV '!A1575)</f>
        <v>NA</v>
      </c>
      <c r="C1662" s="52" t="e">
        <f>VLOOKUP(B1662, 'IOS OAS &amp; Universe Refi'!$L:$N, 3, 0)</f>
        <v>#N/A</v>
      </c>
      <c r="D1662" s="111" t="e">
        <f>VLOOKUP(B1662, 'Sonata Net IO &amp; CMO MV % of NAV'!$A:$B, 2, 0)</f>
        <v>#N/A</v>
      </c>
    </row>
    <row r="1663" spans="2:4" x14ac:dyDescent="0.25">
      <c r="B1663" s="106" t="str">
        <f>IF('Cello Net IO &amp; CMO MV % of NAV '!A1576=0, "NA", 'Cello Net IO &amp; CMO MV % of NAV '!A1576)</f>
        <v>NA</v>
      </c>
      <c r="C1663" s="52" t="e">
        <f>VLOOKUP(B1663, 'IOS OAS &amp; Universe Refi'!$L:$N, 3, 0)</f>
        <v>#N/A</v>
      </c>
      <c r="D1663" s="111" t="e">
        <f>VLOOKUP(B1663, 'Sonata Net IO &amp; CMO MV % of NAV'!$A:$B, 2, 0)</f>
        <v>#N/A</v>
      </c>
    </row>
    <row r="1664" spans="2:4" x14ac:dyDescent="0.25">
      <c r="B1664" s="106" t="str">
        <f>IF('Cello Net IO &amp; CMO MV % of NAV '!A1577=0, "NA", 'Cello Net IO &amp; CMO MV % of NAV '!A1577)</f>
        <v>NA</v>
      </c>
      <c r="C1664" s="52" t="e">
        <f>VLOOKUP(B1664, 'IOS OAS &amp; Universe Refi'!$L:$N, 3, 0)</f>
        <v>#N/A</v>
      </c>
      <c r="D1664" s="111" t="e">
        <f>VLOOKUP(B1664, 'Sonata Net IO &amp; CMO MV % of NAV'!$A:$B, 2, 0)</f>
        <v>#N/A</v>
      </c>
    </row>
    <row r="1665" spans="2:4" x14ac:dyDescent="0.25">
      <c r="B1665" s="106" t="str">
        <f>IF('Cello Net IO &amp; CMO MV % of NAV '!A1578=0, "NA", 'Cello Net IO &amp; CMO MV % of NAV '!A1578)</f>
        <v>NA</v>
      </c>
      <c r="C1665" s="52" t="e">
        <f>VLOOKUP(B1665, 'IOS OAS &amp; Universe Refi'!$L:$N, 3, 0)</f>
        <v>#N/A</v>
      </c>
      <c r="D1665" s="111" t="e">
        <f>VLOOKUP(B1665, 'Sonata Net IO &amp; CMO MV % of NAV'!$A:$B, 2, 0)</f>
        <v>#N/A</v>
      </c>
    </row>
    <row r="1666" spans="2:4" x14ac:dyDescent="0.25">
      <c r="B1666" s="106" t="str">
        <f>IF('Cello Net IO &amp; CMO MV % of NAV '!A1579=0, "NA", 'Cello Net IO &amp; CMO MV % of NAV '!A1579)</f>
        <v>NA</v>
      </c>
      <c r="C1666" s="52" t="e">
        <f>VLOOKUP(B1666, 'IOS OAS &amp; Universe Refi'!$L:$N, 3, 0)</f>
        <v>#N/A</v>
      </c>
      <c r="D1666" s="111" t="e">
        <f>VLOOKUP(B1666, 'Sonata Net IO &amp; CMO MV % of NAV'!$A:$B, 2, 0)</f>
        <v>#N/A</v>
      </c>
    </row>
    <row r="1667" spans="2:4" x14ac:dyDescent="0.25">
      <c r="B1667" s="106" t="str">
        <f>IF('Cello Net IO &amp; CMO MV % of NAV '!A1580=0, "NA", 'Cello Net IO &amp; CMO MV % of NAV '!A1580)</f>
        <v>NA</v>
      </c>
      <c r="C1667" s="52" t="e">
        <f>VLOOKUP(B1667, 'IOS OAS &amp; Universe Refi'!$L:$N, 3, 0)</f>
        <v>#N/A</v>
      </c>
      <c r="D1667" s="111" t="e">
        <f>VLOOKUP(B1667, 'Sonata Net IO &amp; CMO MV % of NAV'!$A:$B, 2, 0)</f>
        <v>#N/A</v>
      </c>
    </row>
    <row r="1668" spans="2:4" x14ac:dyDescent="0.25">
      <c r="B1668" s="106" t="str">
        <f>IF('Cello Net IO &amp; CMO MV % of NAV '!A1581=0, "NA", 'Cello Net IO &amp; CMO MV % of NAV '!A1581)</f>
        <v>NA</v>
      </c>
      <c r="C1668" s="52" t="e">
        <f>VLOOKUP(B1668, 'IOS OAS &amp; Universe Refi'!$L:$N, 3, 0)</f>
        <v>#N/A</v>
      </c>
      <c r="D1668" s="111" t="e">
        <f>VLOOKUP(B1668, 'Sonata Net IO &amp; CMO MV % of NAV'!$A:$B, 2, 0)</f>
        <v>#N/A</v>
      </c>
    </row>
    <row r="1669" spans="2:4" x14ac:dyDescent="0.25">
      <c r="B1669" s="106" t="str">
        <f>IF('Cello Net IO &amp; CMO MV % of NAV '!A1582=0, "NA", 'Cello Net IO &amp; CMO MV % of NAV '!A1582)</f>
        <v>NA</v>
      </c>
      <c r="C1669" s="52" t="e">
        <f>VLOOKUP(B1669, 'IOS OAS &amp; Universe Refi'!$L:$N, 3, 0)</f>
        <v>#N/A</v>
      </c>
      <c r="D1669" s="111" t="e">
        <f>VLOOKUP(B1669, 'Sonata Net IO &amp; CMO MV % of NAV'!$A:$B, 2, 0)</f>
        <v>#N/A</v>
      </c>
    </row>
    <row r="1670" spans="2:4" x14ac:dyDescent="0.25">
      <c r="B1670" s="106" t="str">
        <f>IF('Cello Net IO &amp; CMO MV % of NAV '!A1583=0, "NA", 'Cello Net IO &amp; CMO MV % of NAV '!A1583)</f>
        <v>NA</v>
      </c>
      <c r="C1670" s="52" t="e">
        <f>VLOOKUP(B1670, 'IOS OAS &amp; Universe Refi'!$L:$N, 3, 0)</f>
        <v>#N/A</v>
      </c>
      <c r="D1670" s="111" t="e">
        <f>VLOOKUP(B1670, 'Sonata Net IO &amp; CMO MV % of NAV'!$A:$B, 2, 0)</f>
        <v>#N/A</v>
      </c>
    </row>
    <row r="1671" spans="2:4" x14ac:dyDescent="0.25">
      <c r="B1671" s="106" t="str">
        <f>IF('Cello Net IO &amp; CMO MV % of NAV '!A1584=0, "NA", 'Cello Net IO &amp; CMO MV % of NAV '!A1584)</f>
        <v>NA</v>
      </c>
      <c r="C1671" s="52" t="e">
        <f>VLOOKUP(B1671, 'IOS OAS &amp; Universe Refi'!$L:$N, 3, 0)</f>
        <v>#N/A</v>
      </c>
      <c r="D1671" s="111" t="e">
        <f>VLOOKUP(B1671, 'Sonata Net IO &amp; CMO MV % of NAV'!$A:$B, 2, 0)</f>
        <v>#N/A</v>
      </c>
    </row>
    <row r="1672" spans="2:4" x14ac:dyDescent="0.25">
      <c r="B1672" s="106" t="str">
        <f>IF('Cello Net IO &amp; CMO MV % of NAV '!A1585=0, "NA", 'Cello Net IO &amp; CMO MV % of NAV '!A1585)</f>
        <v>NA</v>
      </c>
      <c r="C1672" s="52" t="e">
        <f>VLOOKUP(B1672, 'IOS OAS &amp; Universe Refi'!$L:$N, 3, 0)</f>
        <v>#N/A</v>
      </c>
      <c r="D1672" s="111" t="e">
        <f>VLOOKUP(B1672, 'Sonata Net IO &amp; CMO MV % of NAV'!$A:$B, 2, 0)</f>
        <v>#N/A</v>
      </c>
    </row>
    <row r="1673" spans="2:4" x14ac:dyDescent="0.25">
      <c r="B1673" s="106" t="str">
        <f>IF('Cello Net IO &amp; CMO MV % of NAV '!A1586=0, "NA", 'Cello Net IO &amp; CMO MV % of NAV '!A1586)</f>
        <v>NA</v>
      </c>
      <c r="C1673" s="52" t="e">
        <f>VLOOKUP(B1673, 'IOS OAS &amp; Universe Refi'!$L:$N, 3, 0)</f>
        <v>#N/A</v>
      </c>
      <c r="D1673" s="111" t="e">
        <f>VLOOKUP(B1673, 'Sonata Net IO &amp; CMO MV % of NAV'!$A:$B, 2, 0)</f>
        <v>#N/A</v>
      </c>
    </row>
    <row r="1674" spans="2:4" x14ac:dyDescent="0.25">
      <c r="B1674" s="106" t="str">
        <f>IF('Cello Net IO &amp; CMO MV % of NAV '!A1587=0, "NA", 'Cello Net IO &amp; CMO MV % of NAV '!A1587)</f>
        <v>NA</v>
      </c>
      <c r="C1674" s="52" t="e">
        <f>VLOOKUP(B1674, 'IOS OAS &amp; Universe Refi'!$L:$N, 3, 0)</f>
        <v>#N/A</v>
      </c>
      <c r="D1674" s="111" t="e">
        <f>VLOOKUP(B1674, 'Sonata Net IO &amp; CMO MV % of NAV'!$A:$B, 2, 0)</f>
        <v>#N/A</v>
      </c>
    </row>
    <row r="1675" spans="2:4" x14ac:dyDescent="0.25">
      <c r="B1675" s="106" t="str">
        <f>IF('Cello Net IO &amp; CMO MV % of NAV '!A1588=0, "NA", 'Cello Net IO &amp; CMO MV % of NAV '!A1588)</f>
        <v>NA</v>
      </c>
      <c r="C1675" s="52" t="e">
        <f>VLOOKUP(B1675, 'IOS OAS &amp; Universe Refi'!$L:$N, 3, 0)</f>
        <v>#N/A</v>
      </c>
      <c r="D1675" s="111" t="e">
        <f>VLOOKUP(B1675, 'Sonata Net IO &amp; CMO MV % of NAV'!$A:$B, 2, 0)</f>
        <v>#N/A</v>
      </c>
    </row>
    <row r="1676" spans="2:4" x14ac:dyDescent="0.25">
      <c r="B1676" s="106" t="str">
        <f>IF('Cello Net IO &amp; CMO MV % of NAV '!A1589=0, "NA", 'Cello Net IO &amp; CMO MV % of NAV '!A1589)</f>
        <v>NA</v>
      </c>
      <c r="C1676" s="52" t="e">
        <f>VLOOKUP(B1676, 'IOS OAS &amp; Universe Refi'!$L:$N, 3, 0)</f>
        <v>#N/A</v>
      </c>
      <c r="D1676" s="111" t="e">
        <f>VLOOKUP(B1676, 'Sonata Net IO &amp; CMO MV % of NAV'!$A:$B, 2, 0)</f>
        <v>#N/A</v>
      </c>
    </row>
    <row r="1677" spans="2:4" x14ac:dyDescent="0.25">
      <c r="B1677" s="106" t="str">
        <f>IF('Cello Net IO &amp; CMO MV % of NAV '!A1590=0, "NA", 'Cello Net IO &amp; CMO MV % of NAV '!A1590)</f>
        <v>NA</v>
      </c>
      <c r="C1677" s="52" t="e">
        <f>VLOOKUP(B1677, 'IOS OAS &amp; Universe Refi'!$L:$N, 3, 0)</f>
        <v>#N/A</v>
      </c>
      <c r="D1677" s="111" t="e">
        <f>VLOOKUP(B1677, 'Sonata Net IO &amp; CMO MV % of NAV'!$A:$B, 2, 0)</f>
        <v>#N/A</v>
      </c>
    </row>
    <row r="1678" spans="2:4" x14ac:dyDescent="0.25">
      <c r="B1678" s="106" t="str">
        <f>IF('Cello Net IO &amp; CMO MV % of NAV '!A1591=0, "NA", 'Cello Net IO &amp; CMO MV % of NAV '!A1591)</f>
        <v>NA</v>
      </c>
      <c r="C1678" s="52" t="e">
        <f>VLOOKUP(B1678, 'IOS OAS &amp; Universe Refi'!$L:$N, 3, 0)</f>
        <v>#N/A</v>
      </c>
      <c r="D1678" s="111" t="e">
        <f>VLOOKUP(B1678, 'Sonata Net IO &amp; CMO MV % of NAV'!$A:$B, 2, 0)</f>
        <v>#N/A</v>
      </c>
    </row>
    <row r="1679" spans="2:4" x14ac:dyDescent="0.25">
      <c r="B1679" s="106" t="str">
        <f>IF('Cello Net IO &amp; CMO MV % of NAV '!A1592=0, "NA", 'Cello Net IO &amp; CMO MV % of NAV '!A1592)</f>
        <v>NA</v>
      </c>
      <c r="C1679" s="52" t="e">
        <f>VLOOKUP(B1679, 'IOS OAS &amp; Universe Refi'!$L:$N, 3, 0)</f>
        <v>#N/A</v>
      </c>
      <c r="D1679" s="111" t="e">
        <f>VLOOKUP(B1679, 'Sonata Net IO &amp; CMO MV % of NAV'!$A:$B, 2, 0)</f>
        <v>#N/A</v>
      </c>
    </row>
    <row r="1680" spans="2:4" x14ac:dyDescent="0.25">
      <c r="B1680" s="106" t="str">
        <f>IF('Cello Net IO &amp; CMO MV % of NAV '!A1593=0, "NA", 'Cello Net IO &amp; CMO MV % of NAV '!A1593)</f>
        <v>NA</v>
      </c>
      <c r="C1680" s="52" t="e">
        <f>VLOOKUP(B1680, 'IOS OAS &amp; Universe Refi'!$L:$N, 3, 0)</f>
        <v>#N/A</v>
      </c>
      <c r="D1680" s="111" t="e">
        <f>VLOOKUP(B1680, 'Sonata Net IO &amp; CMO MV % of NAV'!$A:$B, 2, 0)</f>
        <v>#N/A</v>
      </c>
    </row>
    <row r="1681" spans="2:4" x14ac:dyDescent="0.25">
      <c r="B1681" s="106" t="str">
        <f>IF('Cello Net IO &amp; CMO MV % of NAV '!A1594=0, "NA", 'Cello Net IO &amp; CMO MV % of NAV '!A1594)</f>
        <v>NA</v>
      </c>
      <c r="C1681" s="52" t="e">
        <f>VLOOKUP(B1681, 'IOS OAS &amp; Universe Refi'!$L:$N, 3, 0)</f>
        <v>#N/A</v>
      </c>
      <c r="D1681" s="111" t="e">
        <f>VLOOKUP(B1681, 'Sonata Net IO &amp; CMO MV % of NAV'!$A:$B, 2, 0)</f>
        <v>#N/A</v>
      </c>
    </row>
    <row r="1682" spans="2:4" x14ac:dyDescent="0.25">
      <c r="B1682" s="106" t="str">
        <f>IF('Cello Net IO &amp; CMO MV % of NAV '!A1595=0, "NA", 'Cello Net IO &amp; CMO MV % of NAV '!A1595)</f>
        <v>NA</v>
      </c>
      <c r="C1682" s="52" t="e">
        <f>VLOOKUP(B1682, 'IOS OAS &amp; Universe Refi'!$L:$N, 3, 0)</f>
        <v>#N/A</v>
      </c>
      <c r="D1682" s="111" t="e">
        <f>VLOOKUP(B1682, 'Sonata Net IO &amp; CMO MV % of NAV'!$A:$B, 2, 0)</f>
        <v>#N/A</v>
      </c>
    </row>
    <row r="1683" spans="2:4" x14ac:dyDescent="0.25">
      <c r="B1683" s="106" t="str">
        <f>IF('Cello Net IO &amp; CMO MV % of NAV '!A1596=0, "NA", 'Cello Net IO &amp; CMO MV % of NAV '!A1596)</f>
        <v>NA</v>
      </c>
      <c r="C1683" s="52" t="e">
        <f>VLOOKUP(B1683, 'IOS OAS &amp; Universe Refi'!$L:$N, 3, 0)</f>
        <v>#N/A</v>
      </c>
      <c r="D1683" s="111" t="e">
        <f>VLOOKUP(B1683, 'Sonata Net IO &amp; CMO MV % of NAV'!$A:$B, 2, 0)</f>
        <v>#N/A</v>
      </c>
    </row>
    <row r="1684" spans="2:4" x14ac:dyDescent="0.25">
      <c r="B1684" s="106" t="str">
        <f>IF('Cello Net IO &amp; CMO MV % of NAV '!A1597=0, "NA", 'Cello Net IO &amp; CMO MV % of NAV '!A1597)</f>
        <v>NA</v>
      </c>
      <c r="C1684" s="52" t="e">
        <f>VLOOKUP(B1684, 'IOS OAS &amp; Universe Refi'!$L:$N, 3, 0)</f>
        <v>#N/A</v>
      </c>
      <c r="D1684" s="111" t="e">
        <f>VLOOKUP(B1684, 'Sonata Net IO &amp; CMO MV % of NAV'!$A:$B, 2, 0)</f>
        <v>#N/A</v>
      </c>
    </row>
    <row r="1685" spans="2:4" x14ac:dyDescent="0.25">
      <c r="B1685" s="106" t="str">
        <f>IF('Cello Net IO &amp; CMO MV % of NAV '!A1598=0, "NA", 'Cello Net IO &amp; CMO MV % of NAV '!A1598)</f>
        <v>NA</v>
      </c>
      <c r="C1685" s="52" t="e">
        <f>VLOOKUP(B1685, 'IOS OAS &amp; Universe Refi'!$L:$N, 3, 0)</f>
        <v>#N/A</v>
      </c>
      <c r="D1685" s="111" t="e">
        <f>VLOOKUP(B1685, 'Sonata Net IO &amp; CMO MV % of NAV'!$A:$B, 2, 0)</f>
        <v>#N/A</v>
      </c>
    </row>
    <row r="1686" spans="2:4" x14ac:dyDescent="0.25">
      <c r="B1686" s="106" t="str">
        <f>IF('Cello Net IO &amp; CMO MV % of NAV '!A1599=0, "NA", 'Cello Net IO &amp; CMO MV % of NAV '!A1599)</f>
        <v>NA</v>
      </c>
      <c r="C1686" s="52" t="e">
        <f>VLOOKUP(B1686, 'IOS OAS &amp; Universe Refi'!$L:$N, 3, 0)</f>
        <v>#N/A</v>
      </c>
      <c r="D1686" s="111" t="e">
        <f>VLOOKUP(B1686, 'Sonata Net IO &amp; CMO MV % of NAV'!$A:$B, 2, 0)</f>
        <v>#N/A</v>
      </c>
    </row>
    <row r="1687" spans="2:4" x14ac:dyDescent="0.25">
      <c r="B1687" s="106" t="str">
        <f>IF('Cello Net IO &amp; CMO MV % of NAV '!A1600=0, "NA", 'Cello Net IO &amp; CMO MV % of NAV '!A1600)</f>
        <v>NA</v>
      </c>
      <c r="C1687" s="52" t="e">
        <f>VLOOKUP(B1687, 'IOS OAS &amp; Universe Refi'!$L:$N, 3, 0)</f>
        <v>#N/A</v>
      </c>
      <c r="D1687" s="111" t="e">
        <f>VLOOKUP(B1687, 'Sonata Net IO &amp; CMO MV % of NAV'!$A:$B, 2, 0)</f>
        <v>#N/A</v>
      </c>
    </row>
    <row r="1688" spans="2:4" x14ac:dyDescent="0.25">
      <c r="B1688" s="106" t="str">
        <f>IF('Cello Net IO &amp; CMO MV % of NAV '!A1601=0, "NA", 'Cello Net IO &amp; CMO MV % of NAV '!A1601)</f>
        <v>NA</v>
      </c>
      <c r="C1688" s="52" t="e">
        <f>VLOOKUP(B1688, 'IOS OAS &amp; Universe Refi'!$L:$N, 3, 0)</f>
        <v>#N/A</v>
      </c>
      <c r="D1688" s="111" t="e">
        <f>VLOOKUP(B1688, 'Sonata Net IO &amp; CMO MV % of NAV'!$A:$B, 2, 0)</f>
        <v>#N/A</v>
      </c>
    </row>
    <row r="1689" spans="2:4" x14ac:dyDescent="0.25">
      <c r="B1689" s="106" t="str">
        <f>IF('Cello Net IO &amp; CMO MV % of NAV '!A1602=0, "NA", 'Cello Net IO &amp; CMO MV % of NAV '!A1602)</f>
        <v>NA</v>
      </c>
      <c r="C1689" s="52" t="e">
        <f>VLOOKUP(B1689, 'IOS OAS &amp; Universe Refi'!$L:$N, 3, 0)</f>
        <v>#N/A</v>
      </c>
      <c r="D1689" s="111" t="e">
        <f>VLOOKUP(B1689, 'Sonata Net IO &amp; CMO MV % of NAV'!$A:$B, 2, 0)</f>
        <v>#N/A</v>
      </c>
    </row>
    <row r="1690" spans="2:4" x14ac:dyDescent="0.25">
      <c r="B1690" s="106" t="str">
        <f>IF('Cello Net IO &amp; CMO MV % of NAV '!A1603=0, "NA", 'Cello Net IO &amp; CMO MV % of NAV '!A1603)</f>
        <v>NA</v>
      </c>
      <c r="C1690" s="52" t="e">
        <f>VLOOKUP(B1690, 'IOS OAS &amp; Universe Refi'!$L:$N, 3, 0)</f>
        <v>#N/A</v>
      </c>
      <c r="D1690" s="111" t="e">
        <f>VLOOKUP(B1690, 'Sonata Net IO &amp; CMO MV % of NAV'!$A:$B, 2, 0)</f>
        <v>#N/A</v>
      </c>
    </row>
    <row r="1691" spans="2:4" x14ac:dyDescent="0.25">
      <c r="B1691" s="106" t="str">
        <f>IF('Cello Net IO &amp; CMO MV % of NAV '!A1604=0, "NA", 'Cello Net IO &amp; CMO MV % of NAV '!A1604)</f>
        <v>NA</v>
      </c>
      <c r="C1691" s="52" t="e">
        <f>VLOOKUP(B1691, 'IOS OAS &amp; Universe Refi'!$L:$N, 3, 0)</f>
        <v>#N/A</v>
      </c>
      <c r="D1691" s="111" t="e">
        <f>VLOOKUP(B1691, 'Sonata Net IO &amp; CMO MV % of NAV'!$A:$B, 2, 0)</f>
        <v>#N/A</v>
      </c>
    </row>
    <row r="1692" spans="2:4" x14ac:dyDescent="0.25">
      <c r="B1692" s="106" t="str">
        <f>IF('Cello Net IO &amp; CMO MV % of NAV '!A1605=0, "NA", 'Cello Net IO &amp; CMO MV % of NAV '!A1605)</f>
        <v>NA</v>
      </c>
      <c r="C1692" s="52" t="e">
        <f>VLOOKUP(B1692, 'IOS OAS &amp; Universe Refi'!$L:$N, 3, 0)</f>
        <v>#N/A</v>
      </c>
      <c r="D1692" s="111" t="e">
        <f>VLOOKUP(B1692, 'Sonata Net IO &amp; CMO MV % of NAV'!$A:$B, 2, 0)</f>
        <v>#N/A</v>
      </c>
    </row>
    <row r="1693" spans="2:4" x14ac:dyDescent="0.25">
      <c r="B1693" s="106" t="str">
        <f>IF('Cello Net IO &amp; CMO MV % of NAV '!A1606=0, "NA", 'Cello Net IO &amp; CMO MV % of NAV '!A1606)</f>
        <v>NA</v>
      </c>
      <c r="C1693" s="52" t="e">
        <f>VLOOKUP(B1693, 'IOS OAS &amp; Universe Refi'!$L:$N, 3, 0)</f>
        <v>#N/A</v>
      </c>
      <c r="D1693" s="111" t="e">
        <f>VLOOKUP(B1693, 'Sonata Net IO &amp; CMO MV % of NAV'!$A:$B, 2, 0)</f>
        <v>#N/A</v>
      </c>
    </row>
    <row r="1694" spans="2:4" x14ac:dyDescent="0.25">
      <c r="B1694" s="106" t="str">
        <f>IF('Cello Net IO &amp; CMO MV % of NAV '!A1607=0, "NA", 'Cello Net IO &amp; CMO MV % of NAV '!A1607)</f>
        <v>NA</v>
      </c>
      <c r="C1694" s="52" t="e">
        <f>VLOOKUP(B1694, 'IOS OAS &amp; Universe Refi'!$L:$N, 3, 0)</f>
        <v>#N/A</v>
      </c>
      <c r="D1694" s="111" t="e">
        <f>VLOOKUP(B1694, 'Sonata Net IO &amp; CMO MV % of NAV'!$A:$B, 2, 0)</f>
        <v>#N/A</v>
      </c>
    </row>
    <row r="1695" spans="2:4" x14ac:dyDescent="0.25">
      <c r="B1695" s="106" t="str">
        <f>IF('Cello Net IO &amp; CMO MV % of NAV '!A1608=0, "NA", 'Cello Net IO &amp; CMO MV % of NAV '!A1608)</f>
        <v>NA</v>
      </c>
      <c r="C1695" s="52" t="e">
        <f>VLOOKUP(B1695, 'IOS OAS &amp; Universe Refi'!$L:$N, 3, 0)</f>
        <v>#N/A</v>
      </c>
      <c r="D1695" s="111" t="e">
        <f>VLOOKUP(B1695, 'Sonata Net IO &amp; CMO MV % of NAV'!$A:$B, 2, 0)</f>
        <v>#N/A</v>
      </c>
    </row>
    <row r="1696" spans="2:4" x14ac:dyDescent="0.25">
      <c r="B1696" s="106" t="str">
        <f>IF('Cello Net IO &amp; CMO MV % of NAV '!A1609=0, "NA", 'Cello Net IO &amp; CMO MV % of NAV '!A1609)</f>
        <v>NA</v>
      </c>
      <c r="C1696" s="52" t="e">
        <f>VLOOKUP(B1696, 'IOS OAS &amp; Universe Refi'!$L:$N, 3, 0)</f>
        <v>#N/A</v>
      </c>
      <c r="D1696" s="111" t="e">
        <f>VLOOKUP(B1696, 'Sonata Net IO &amp; CMO MV % of NAV'!$A:$B, 2, 0)</f>
        <v>#N/A</v>
      </c>
    </row>
    <row r="1697" spans="2:4" x14ac:dyDescent="0.25">
      <c r="B1697" s="106" t="str">
        <f>IF('Cello Net IO &amp; CMO MV % of NAV '!A1610=0, "NA", 'Cello Net IO &amp; CMO MV % of NAV '!A1610)</f>
        <v>NA</v>
      </c>
      <c r="C1697" s="52" t="e">
        <f>VLOOKUP(B1697, 'IOS OAS &amp; Universe Refi'!$L:$N, 3, 0)</f>
        <v>#N/A</v>
      </c>
      <c r="D1697" s="111" t="e">
        <f>VLOOKUP(B1697, 'Sonata Net IO &amp; CMO MV % of NAV'!$A:$B, 2, 0)</f>
        <v>#N/A</v>
      </c>
    </row>
    <row r="1698" spans="2:4" x14ac:dyDescent="0.25">
      <c r="B1698" s="106" t="str">
        <f>IF('Cello Net IO &amp; CMO MV % of NAV '!A1611=0, "NA", 'Cello Net IO &amp; CMO MV % of NAV '!A1611)</f>
        <v>NA</v>
      </c>
      <c r="C1698" s="52" t="e">
        <f>VLOOKUP(B1698, 'IOS OAS &amp; Universe Refi'!$L:$N, 3, 0)</f>
        <v>#N/A</v>
      </c>
      <c r="D1698" s="111" t="e">
        <f>VLOOKUP(B1698, 'Sonata Net IO &amp; CMO MV % of NAV'!$A:$B, 2, 0)</f>
        <v>#N/A</v>
      </c>
    </row>
    <row r="1699" spans="2:4" x14ac:dyDescent="0.25">
      <c r="B1699" s="106" t="str">
        <f>IF('Cello Net IO &amp; CMO MV % of NAV '!A1612=0, "NA", 'Cello Net IO &amp; CMO MV % of NAV '!A1612)</f>
        <v>NA</v>
      </c>
      <c r="C1699" s="52" t="e">
        <f>VLOOKUP(B1699, 'IOS OAS &amp; Universe Refi'!$L:$N, 3, 0)</f>
        <v>#N/A</v>
      </c>
      <c r="D1699" s="111" t="e">
        <f>VLOOKUP(B1699, 'Sonata Net IO &amp; CMO MV % of NAV'!$A:$B, 2, 0)</f>
        <v>#N/A</v>
      </c>
    </row>
    <row r="1700" spans="2:4" x14ac:dyDescent="0.25">
      <c r="B1700" s="106" t="str">
        <f>IF('Cello Net IO &amp; CMO MV % of NAV '!A1613=0, "NA", 'Cello Net IO &amp; CMO MV % of NAV '!A1613)</f>
        <v>NA</v>
      </c>
      <c r="C1700" s="52" t="e">
        <f>VLOOKUP(B1700, 'IOS OAS &amp; Universe Refi'!$L:$N, 3, 0)</f>
        <v>#N/A</v>
      </c>
      <c r="D1700" s="111" t="e">
        <f>VLOOKUP(B1700, 'Sonata Net IO &amp; CMO MV % of NAV'!$A:$B, 2, 0)</f>
        <v>#N/A</v>
      </c>
    </row>
    <row r="1701" spans="2:4" x14ac:dyDescent="0.25">
      <c r="B1701" s="106" t="str">
        <f>IF('Cello Net IO &amp; CMO MV % of NAV '!A1614=0, "NA", 'Cello Net IO &amp; CMO MV % of NAV '!A1614)</f>
        <v>NA</v>
      </c>
      <c r="C1701" s="52" t="e">
        <f>VLOOKUP(B1701, 'IOS OAS &amp; Universe Refi'!$L:$N, 3, 0)</f>
        <v>#N/A</v>
      </c>
      <c r="D1701" s="111" t="e">
        <f>VLOOKUP(B1701, 'Sonata Net IO &amp; CMO MV % of NAV'!$A:$B, 2, 0)</f>
        <v>#N/A</v>
      </c>
    </row>
    <row r="1702" spans="2:4" x14ac:dyDescent="0.25">
      <c r="B1702" s="106" t="str">
        <f>IF('Cello Net IO &amp; CMO MV % of NAV '!A1615=0, "NA", 'Cello Net IO &amp; CMO MV % of NAV '!A1615)</f>
        <v>NA</v>
      </c>
      <c r="C1702" s="52" t="e">
        <f>VLOOKUP(B1702, 'IOS OAS &amp; Universe Refi'!$L:$N, 3, 0)</f>
        <v>#N/A</v>
      </c>
      <c r="D1702" s="111" t="e">
        <f>VLOOKUP(B1702, 'Sonata Net IO &amp; CMO MV % of NAV'!$A:$B, 2, 0)</f>
        <v>#N/A</v>
      </c>
    </row>
    <row r="1703" spans="2:4" x14ac:dyDescent="0.25">
      <c r="B1703" s="106" t="str">
        <f>IF('Cello Net IO &amp; CMO MV % of NAV '!A1616=0, "NA", 'Cello Net IO &amp; CMO MV % of NAV '!A1616)</f>
        <v>NA</v>
      </c>
      <c r="C1703" s="52" t="e">
        <f>VLOOKUP(B1703, 'IOS OAS &amp; Universe Refi'!$L:$N, 3, 0)</f>
        <v>#N/A</v>
      </c>
      <c r="D1703" s="111" t="e">
        <f>VLOOKUP(B1703, 'Sonata Net IO &amp; CMO MV % of NAV'!$A:$B, 2, 0)</f>
        <v>#N/A</v>
      </c>
    </row>
    <row r="1704" spans="2:4" x14ac:dyDescent="0.25">
      <c r="B1704" s="106" t="str">
        <f>IF('Cello Net IO &amp; CMO MV % of NAV '!A1617=0, "NA", 'Cello Net IO &amp; CMO MV % of NAV '!A1617)</f>
        <v>NA</v>
      </c>
      <c r="C1704" s="52" t="e">
        <f>VLOOKUP(B1704, 'IOS OAS &amp; Universe Refi'!$L:$N, 3, 0)</f>
        <v>#N/A</v>
      </c>
      <c r="D1704" s="111" t="e">
        <f>VLOOKUP(B1704, 'Sonata Net IO &amp; CMO MV % of NAV'!$A:$B, 2, 0)</f>
        <v>#N/A</v>
      </c>
    </row>
    <row r="1705" spans="2:4" x14ac:dyDescent="0.25">
      <c r="B1705" s="106" t="str">
        <f>IF('Cello Net IO &amp; CMO MV % of NAV '!A1618=0, "NA", 'Cello Net IO &amp; CMO MV % of NAV '!A1618)</f>
        <v>NA</v>
      </c>
      <c r="C1705" s="52" t="e">
        <f>VLOOKUP(B1705, 'IOS OAS &amp; Universe Refi'!$L:$N, 3, 0)</f>
        <v>#N/A</v>
      </c>
      <c r="D1705" s="111" t="e">
        <f>VLOOKUP(B1705, 'Sonata Net IO &amp; CMO MV % of NAV'!$A:$B, 2, 0)</f>
        <v>#N/A</v>
      </c>
    </row>
    <row r="1706" spans="2:4" x14ac:dyDescent="0.25">
      <c r="B1706" s="106" t="str">
        <f>IF('Cello Net IO &amp; CMO MV % of NAV '!A1619=0, "NA", 'Cello Net IO &amp; CMO MV % of NAV '!A1619)</f>
        <v>NA</v>
      </c>
      <c r="C1706" s="52" t="e">
        <f>VLOOKUP(B1706, 'IOS OAS &amp; Universe Refi'!$L:$N, 3, 0)</f>
        <v>#N/A</v>
      </c>
      <c r="D1706" s="111" t="e">
        <f>VLOOKUP(B1706, 'Sonata Net IO &amp; CMO MV % of NAV'!$A:$B, 2, 0)</f>
        <v>#N/A</v>
      </c>
    </row>
    <row r="1707" spans="2:4" x14ac:dyDescent="0.25">
      <c r="B1707" s="106" t="str">
        <f>IF('Cello Net IO &amp; CMO MV % of NAV '!A1620=0, "NA", 'Cello Net IO &amp; CMO MV % of NAV '!A1620)</f>
        <v>NA</v>
      </c>
      <c r="C1707" s="52" t="e">
        <f>VLOOKUP(B1707, 'IOS OAS &amp; Universe Refi'!$L:$N, 3, 0)</f>
        <v>#N/A</v>
      </c>
      <c r="D1707" s="111" t="e">
        <f>VLOOKUP(B1707, 'Sonata Net IO &amp; CMO MV % of NAV'!$A:$B, 2, 0)</f>
        <v>#N/A</v>
      </c>
    </row>
    <row r="1708" spans="2:4" x14ac:dyDescent="0.25">
      <c r="B1708" s="106" t="str">
        <f>IF('Cello Net IO &amp; CMO MV % of NAV '!A1621=0, "NA", 'Cello Net IO &amp; CMO MV % of NAV '!A1621)</f>
        <v>NA</v>
      </c>
      <c r="C1708" s="52" t="e">
        <f>VLOOKUP(B1708, 'IOS OAS &amp; Universe Refi'!$L:$N, 3, 0)</f>
        <v>#N/A</v>
      </c>
      <c r="D1708" s="111" t="e">
        <f>VLOOKUP(B1708, 'Sonata Net IO &amp; CMO MV % of NAV'!$A:$B, 2, 0)</f>
        <v>#N/A</v>
      </c>
    </row>
    <row r="1709" spans="2:4" x14ac:dyDescent="0.25">
      <c r="B1709" s="106" t="str">
        <f>IF('Cello Net IO &amp; CMO MV % of NAV '!A1622=0, "NA", 'Cello Net IO &amp; CMO MV % of NAV '!A1622)</f>
        <v>NA</v>
      </c>
      <c r="C1709" s="52" t="e">
        <f>VLOOKUP(B1709, 'IOS OAS &amp; Universe Refi'!$L:$N, 3, 0)</f>
        <v>#N/A</v>
      </c>
      <c r="D1709" s="111" t="e">
        <f>VLOOKUP(B1709, 'Sonata Net IO &amp; CMO MV % of NAV'!$A:$B, 2, 0)</f>
        <v>#N/A</v>
      </c>
    </row>
    <row r="1710" spans="2:4" x14ac:dyDescent="0.25">
      <c r="B1710" s="106" t="str">
        <f>IF('Cello Net IO &amp; CMO MV % of NAV '!A1623=0, "NA", 'Cello Net IO &amp; CMO MV % of NAV '!A1623)</f>
        <v>NA</v>
      </c>
      <c r="C1710" s="52" t="e">
        <f>VLOOKUP(B1710, 'IOS OAS &amp; Universe Refi'!$L:$N, 3, 0)</f>
        <v>#N/A</v>
      </c>
      <c r="D1710" s="111" t="e">
        <f>VLOOKUP(B1710, 'Sonata Net IO &amp; CMO MV % of NAV'!$A:$B, 2, 0)</f>
        <v>#N/A</v>
      </c>
    </row>
    <row r="1711" spans="2:4" x14ac:dyDescent="0.25">
      <c r="B1711" s="106" t="str">
        <f>IF('Cello Net IO &amp; CMO MV % of NAV '!A1624=0, "NA", 'Cello Net IO &amp; CMO MV % of NAV '!A1624)</f>
        <v>NA</v>
      </c>
      <c r="C1711" s="52" t="e">
        <f>VLOOKUP(B1711, 'IOS OAS &amp; Universe Refi'!$L:$N, 3, 0)</f>
        <v>#N/A</v>
      </c>
      <c r="D1711" s="111" t="e">
        <f>VLOOKUP(B1711, 'Sonata Net IO &amp; CMO MV % of NAV'!$A:$B, 2, 0)</f>
        <v>#N/A</v>
      </c>
    </row>
    <row r="1712" spans="2:4" x14ac:dyDescent="0.25">
      <c r="B1712" s="106" t="str">
        <f>IF('Cello Net IO &amp; CMO MV % of NAV '!A1625=0, "NA", 'Cello Net IO &amp; CMO MV % of NAV '!A1625)</f>
        <v>NA</v>
      </c>
      <c r="C1712" s="52" t="e">
        <f>VLOOKUP(B1712, 'IOS OAS &amp; Universe Refi'!$L:$N, 3, 0)</f>
        <v>#N/A</v>
      </c>
      <c r="D1712" s="111" t="e">
        <f>VLOOKUP(B1712, 'Sonata Net IO &amp; CMO MV % of NAV'!$A:$B, 2, 0)</f>
        <v>#N/A</v>
      </c>
    </row>
    <row r="1713" spans="2:4" x14ac:dyDescent="0.25">
      <c r="B1713" s="106" t="str">
        <f>IF('Cello Net IO &amp; CMO MV % of NAV '!A1626=0, "NA", 'Cello Net IO &amp; CMO MV % of NAV '!A1626)</f>
        <v>NA</v>
      </c>
      <c r="C1713" s="52" t="e">
        <f>VLOOKUP(B1713, 'IOS OAS &amp; Universe Refi'!$L:$N, 3, 0)</f>
        <v>#N/A</v>
      </c>
      <c r="D1713" s="111" t="e">
        <f>VLOOKUP(B1713, 'Sonata Net IO &amp; CMO MV % of NAV'!$A:$B, 2, 0)</f>
        <v>#N/A</v>
      </c>
    </row>
    <row r="1714" spans="2:4" x14ac:dyDescent="0.25">
      <c r="B1714" s="106" t="str">
        <f>IF('Cello Net IO &amp; CMO MV % of NAV '!A1627=0, "NA", 'Cello Net IO &amp; CMO MV % of NAV '!A1627)</f>
        <v>NA</v>
      </c>
      <c r="C1714" s="52" t="e">
        <f>VLOOKUP(B1714, 'IOS OAS &amp; Universe Refi'!$L:$N, 3, 0)</f>
        <v>#N/A</v>
      </c>
      <c r="D1714" s="111" t="e">
        <f>VLOOKUP(B1714, 'Sonata Net IO &amp; CMO MV % of NAV'!$A:$B, 2, 0)</f>
        <v>#N/A</v>
      </c>
    </row>
    <row r="1715" spans="2:4" x14ac:dyDescent="0.25">
      <c r="B1715" s="106" t="str">
        <f>IF('Cello Net IO &amp; CMO MV % of NAV '!A1628=0, "NA", 'Cello Net IO &amp; CMO MV % of NAV '!A1628)</f>
        <v>NA</v>
      </c>
      <c r="C1715" s="52" t="e">
        <f>VLOOKUP(B1715, 'IOS OAS &amp; Universe Refi'!$L:$N, 3, 0)</f>
        <v>#N/A</v>
      </c>
      <c r="D1715" s="111" t="e">
        <f>VLOOKUP(B1715, 'Sonata Net IO &amp; CMO MV % of NAV'!$A:$B, 2, 0)</f>
        <v>#N/A</v>
      </c>
    </row>
    <row r="1716" spans="2:4" x14ac:dyDescent="0.25">
      <c r="B1716" s="106" t="str">
        <f>IF('Cello Net IO &amp; CMO MV % of NAV '!A1629=0, "NA", 'Cello Net IO &amp; CMO MV % of NAV '!A1629)</f>
        <v>NA</v>
      </c>
      <c r="C1716" s="52" t="e">
        <f>VLOOKUP(B1716, 'IOS OAS &amp; Universe Refi'!$L:$N, 3, 0)</f>
        <v>#N/A</v>
      </c>
      <c r="D1716" s="111" t="e">
        <f>VLOOKUP(B1716, 'Sonata Net IO &amp; CMO MV % of NAV'!$A:$B, 2, 0)</f>
        <v>#N/A</v>
      </c>
    </row>
    <row r="1717" spans="2:4" x14ac:dyDescent="0.25">
      <c r="B1717" s="106" t="str">
        <f>IF('Cello Net IO &amp; CMO MV % of NAV '!A1630=0, "NA", 'Cello Net IO &amp; CMO MV % of NAV '!A1630)</f>
        <v>NA</v>
      </c>
      <c r="C1717" s="52" t="e">
        <f>VLOOKUP(B1717, 'IOS OAS &amp; Universe Refi'!$L:$N, 3, 0)</f>
        <v>#N/A</v>
      </c>
      <c r="D1717" s="111" t="e">
        <f>VLOOKUP(B1717, 'Sonata Net IO &amp; CMO MV % of NAV'!$A:$B, 2, 0)</f>
        <v>#N/A</v>
      </c>
    </row>
    <row r="1718" spans="2:4" x14ac:dyDescent="0.25">
      <c r="B1718" s="106" t="str">
        <f>IF('Cello Net IO &amp; CMO MV % of NAV '!A1631=0, "NA", 'Cello Net IO &amp; CMO MV % of NAV '!A1631)</f>
        <v>NA</v>
      </c>
      <c r="C1718" s="52" t="e">
        <f>VLOOKUP(B1718, 'IOS OAS &amp; Universe Refi'!$L:$N, 3, 0)</f>
        <v>#N/A</v>
      </c>
      <c r="D1718" s="111" t="e">
        <f>VLOOKUP(B1718, 'Sonata Net IO &amp; CMO MV % of NAV'!$A:$B, 2, 0)</f>
        <v>#N/A</v>
      </c>
    </row>
    <row r="1719" spans="2:4" x14ac:dyDescent="0.25">
      <c r="B1719" s="106" t="str">
        <f>IF('Cello Net IO &amp; CMO MV % of NAV '!A1632=0, "NA", 'Cello Net IO &amp; CMO MV % of NAV '!A1632)</f>
        <v>NA</v>
      </c>
      <c r="C1719" s="52" t="e">
        <f>VLOOKUP(B1719, 'IOS OAS &amp; Universe Refi'!$L:$N, 3, 0)</f>
        <v>#N/A</v>
      </c>
      <c r="D1719" s="111" t="e">
        <f>VLOOKUP(B1719, 'Sonata Net IO &amp; CMO MV % of NAV'!$A:$B, 2, 0)</f>
        <v>#N/A</v>
      </c>
    </row>
    <row r="1720" spans="2:4" x14ac:dyDescent="0.25">
      <c r="B1720" s="106" t="str">
        <f>IF('Cello Net IO &amp; CMO MV % of NAV '!A1633=0, "NA", 'Cello Net IO &amp; CMO MV % of NAV '!A1633)</f>
        <v>NA</v>
      </c>
      <c r="C1720" s="52" t="e">
        <f>VLOOKUP(B1720, 'IOS OAS &amp; Universe Refi'!$L:$N, 3, 0)</f>
        <v>#N/A</v>
      </c>
      <c r="D1720" s="111" t="e">
        <f>VLOOKUP(B1720, 'Sonata Net IO &amp; CMO MV % of NAV'!$A:$B, 2, 0)</f>
        <v>#N/A</v>
      </c>
    </row>
    <row r="1721" spans="2:4" x14ac:dyDescent="0.25">
      <c r="B1721" s="106" t="str">
        <f>IF('Cello Net IO &amp; CMO MV % of NAV '!A1634=0, "NA", 'Cello Net IO &amp; CMO MV % of NAV '!A1634)</f>
        <v>NA</v>
      </c>
      <c r="C1721" s="52" t="e">
        <f>VLOOKUP(B1721, 'IOS OAS &amp; Universe Refi'!$L:$N, 3, 0)</f>
        <v>#N/A</v>
      </c>
      <c r="D1721" s="111" t="e">
        <f>VLOOKUP(B1721, 'Sonata Net IO &amp; CMO MV % of NAV'!$A:$B, 2, 0)</f>
        <v>#N/A</v>
      </c>
    </row>
    <row r="1722" spans="2:4" x14ac:dyDescent="0.25">
      <c r="B1722" s="106" t="str">
        <f>IF('Cello Net IO &amp; CMO MV % of NAV '!A1635=0, "NA", 'Cello Net IO &amp; CMO MV % of NAV '!A1635)</f>
        <v>NA</v>
      </c>
      <c r="C1722" s="52" t="e">
        <f>VLOOKUP(B1722, 'IOS OAS &amp; Universe Refi'!$L:$N, 3, 0)</f>
        <v>#N/A</v>
      </c>
      <c r="D1722" s="111" t="e">
        <f>VLOOKUP(B1722, 'Sonata Net IO &amp; CMO MV % of NAV'!$A:$B, 2, 0)</f>
        <v>#N/A</v>
      </c>
    </row>
    <row r="1723" spans="2:4" x14ac:dyDescent="0.25">
      <c r="B1723" s="106" t="str">
        <f>IF('Cello Net IO &amp; CMO MV % of NAV '!A1636=0, "NA", 'Cello Net IO &amp; CMO MV % of NAV '!A1636)</f>
        <v>NA</v>
      </c>
      <c r="C1723" s="52" t="e">
        <f>VLOOKUP(B1723, 'IOS OAS &amp; Universe Refi'!$L:$N, 3, 0)</f>
        <v>#N/A</v>
      </c>
      <c r="D1723" s="111" t="e">
        <f>VLOOKUP(B1723, 'Sonata Net IO &amp; CMO MV % of NAV'!$A:$B, 2, 0)</f>
        <v>#N/A</v>
      </c>
    </row>
    <row r="1724" spans="2:4" x14ac:dyDescent="0.25">
      <c r="B1724" s="106" t="str">
        <f>IF('Cello Net IO &amp; CMO MV % of NAV '!A1637=0, "NA", 'Cello Net IO &amp; CMO MV % of NAV '!A1637)</f>
        <v>NA</v>
      </c>
      <c r="C1724" s="52" t="e">
        <f>VLOOKUP(B1724, 'IOS OAS &amp; Universe Refi'!$L:$N, 3, 0)</f>
        <v>#N/A</v>
      </c>
      <c r="D1724" s="111" t="e">
        <f>VLOOKUP(B1724, 'Sonata Net IO &amp; CMO MV % of NAV'!$A:$B, 2, 0)</f>
        <v>#N/A</v>
      </c>
    </row>
    <row r="1725" spans="2:4" x14ac:dyDescent="0.25">
      <c r="B1725" s="106" t="str">
        <f>IF('Cello Net IO &amp; CMO MV % of NAV '!A1638=0, "NA", 'Cello Net IO &amp; CMO MV % of NAV '!A1638)</f>
        <v>NA</v>
      </c>
      <c r="C1725" s="52" t="e">
        <f>VLOOKUP(B1725, 'IOS OAS &amp; Universe Refi'!$L:$N, 3, 0)</f>
        <v>#N/A</v>
      </c>
      <c r="D1725" s="111" t="e">
        <f>VLOOKUP(B1725, 'Sonata Net IO &amp; CMO MV % of NAV'!$A:$B, 2, 0)</f>
        <v>#N/A</v>
      </c>
    </row>
    <row r="1726" spans="2:4" x14ac:dyDescent="0.25">
      <c r="B1726" s="106" t="str">
        <f>IF('Cello Net IO &amp; CMO MV % of NAV '!A1639=0, "NA", 'Cello Net IO &amp; CMO MV % of NAV '!A1639)</f>
        <v>NA</v>
      </c>
      <c r="C1726" s="52" t="e">
        <f>VLOOKUP(B1726, 'IOS OAS &amp; Universe Refi'!$L:$N, 3, 0)</f>
        <v>#N/A</v>
      </c>
      <c r="D1726" s="111" t="e">
        <f>VLOOKUP(B1726, 'Sonata Net IO &amp; CMO MV % of NAV'!$A:$B, 2, 0)</f>
        <v>#N/A</v>
      </c>
    </row>
    <row r="1727" spans="2:4" x14ac:dyDescent="0.25">
      <c r="B1727" s="106" t="str">
        <f>IF('Cello Net IO &amp; CMO MV % of NAV '!A1640=0, "NA", 'Cello Net IO &amp; CMO MV % of NAV '!A1640)</f>
        <v>NA</v>
      </c>
      <c r="C1727" s="52" t="e">
        <f>VLOOKUP(B1727, 'IOS OAS &amp; Universe Refi'!$L:$N, 3, 0)</f>
        <v>#N/A</v>
      </c>
      <c r="D1727" s="111" t="e">
        <f>VLOOKUP(B1727, 'Sonata Net IO &amp; CMO MV % of NAV'!$A:$B, 2, 0)</f>
        <v>#N/A</v>
      </c>
    </row>
    <row r="1728" spans="2:4" x14ac:dyDescent="0.25">
      <c r="B1728" s="106" t="str">
        <f>IF('Cello Net IO &amp; CMO MV % of NAV '!A1641=0, "NA", 'Cello Net IO &amp; CMO MV % of NAV '!A1641)</f>
        <v>NA</v>
      </c>
      <c r="C1728" s="52" t="e">
        <f>VLOOKUP(B1728, 'IOS OAS &amp; Universe Refi'!$L:$N, 3, 0)</f>
        <v>#N/A</v>
      </c>
      <c r="D1728" s="111" t="e">
        <f>VLOOKUP(B1728, 'Sonata Net IO &amp; CMO MV % of NAV'!$A:$B, 2, 0)</f>
        <v>#N/A</v>
      </c>
    </row>
    <row r="1729" spans="2:4" x14ac:dyDescent="0.25">
      <c r="B1729" s="106" t="str">
        <f>IF('Cello Net IO &amp; CMO MV % of NAV '!A1642=0, "NA", 'Cello Net IO &amp; CMO MV % of NAV '!A1642)</f>
        <v>NA</v>
      </c>
      <c r="C1729" s="52" t="e">
        <f>VLOOKUP(B1729, 'IOS OAS &amp; Universe Refi'!$L:$N, 3, 0)</f>
        <v>#N/A</v>
      </c>
      <c r="D1729" s="111" t="e">
        <f>VLOOKUP(B1729, 'Sonata Net IO &amp; CMO MV % of NAV'!$A:$B, 2, 0)</f>
        <v>#N/A</v>
      </c>
    </row>
    <row r="1730" spans="2:4" x14ac:dyDescent="0.25">
      <c r="B1730" s="106" t="str">
        <f>IF('Cello Net IO &amp; CMO MV % of NAV '!A1643=0, "NA", 'Cello Net IO &amp; CMO MV % of NAV '!A1643)</f>
        <v>NA</v>
      </c>
      <c r="C1730" s="52" t="e">
        <f>VLOOKUP(B1730, 'IOS OAS &amp; Universe Refi'!$L:$N, 3, 0)</f>
        <v>#N/A</v>
      </c>
      <c r="D1730" s="111" t="e">
        <f>VLOOKUP(B1730, 'Sonata Net IO &amp; CMO MV % of NAV'!$A:$B, 2, 0)</f>
        <v>#N/A</v>
      </c>
    </row>
    <row r="1731" spans="2:4" x14ac:dyDescent="0.25">
      <c r="B1731" s="106" t="str">
        <f>IF('Cello Net IO &amp; CMO MV % of NAV '!A1644=0, "NA", 'Cello Net IO &amp; CMO MV % of NAV '!A1644)</f>
        <v>NA</v>
      </c>
      <c r="C1731" s="52" t="e">
        <f>VLOOKUP(B1731, 'IOS OAS &amp; Universe Refi'!$L:$N, 3, 0)</f>
        <v>#N/A</v>
      </c>
      <c r="D1731" s="111" t="e">
        <f>VLOOKUP(B1731, 'Sonata Net IO &amp; CMO MV % of NAV'!$A:$B, 2, 0)</f>
        <v>#N/A</v>
      </c>
    </row>
    <row r="1732" spans="2:4" x14ac:dyDescent="0.25">
      <c r="B1732" s="106" t="str">
        <f>IF('Cello Net IO &amp; CMO MV % of NAV '!A1645=0, "NA", 'Cello Net IO &amp; CMO MV % of NAV '!A1645)</f>
        <v>NA</v>
      </c>
      <c r="C1732" s="52" t="e">
        <f>VLOOKUP(B1732, 'IOS OAS &amp; Universe Refi'!$L:$N, 3, 0)</f>
        <v>#N/A</v>
      </c>
      <c r="D1732" s="111" t="e">
        <f>VLOOKUP(B1732, 'Sonata Net IO &amp; CMO MV % of NAV'!$A:$B, 2, 0)</f>
        <v>#N/A</v>
      </c>
    </row>
    <row r="1733" spans="2:4" x14ac:dyDescent="0.25">
      <c r="B1733" s="106" t="str">
        <f>IF('Cello Net IO &amp; CMO MV % of NAV '!A1646=0, "NA", 'Cello Net IO &amp; CMO MV % of NAV '!A1646)</f>
        <v>NA</v>
      </c>
      <c r="C1733" s="52" t="e">
        <f>VLOOKUP(B1733, 'IOS OAS &amp; Universe Refi'!$L:$N, 3, 0)</f>
        <v>#N/A</v>
      </c>
      <c r="D1733" s="111" t="e">
        <f>VLOOKUP(B1733, 'Sonata Net IO &amp; CMO MV % of NAV'!$A:$B, 2, 0)</f>
        <v>#N/A</v>
      </c>
    </row>
    <row r="1734" spans="2:4" x14ac:dyDescent="0.25">
      <c r="B1734" s="106" t="str">
        <f>IF('Cello Net IO &amp; CMO MV % of NAV '!A1647=0, "NA", 'Cello Net IO &amp; CMO MV % of NAV '!A1647)</f>
        <v>NA</v>
      </c>
      <c r="C1734" s="52" t="e">
        <f>VLOOKUP(B1734, 'IOS OAS &amp; Universe Refi'!$L:$N, 3, 0)</f>
        <v>#N/A</v>
      </c>
      <c r="D1734" s="111" t="e">
        <f>VLOOKUP(B1734, 'Sonata Net IO &amp; CMO MV % of NAV'!$A:$B, 2, 0)</f>
        <v>#N/A</v>
      </c>
    </row>
    <row r="1735" spans="2:4" x14ac:dyDescent="0.25">
      <c r="B1735" s="106" t="str">
        <f>IF('Cello Net IO &amp; CMO MV % of NAV '!A1648=0, "NA", 'Cello Net IO &amp; CMO MV % of NAV '!A1648)</f>
        <v>NA</v>
      </c>
      <c r="C1735" s="52" t="e">
        <f>VLOOKUP(B1735, 'IOS OAS &amp; Universe Refi'!$L:$N, 3, 0)</f>
        <v>#N/A</v>
      </c>
      <c r="D1735" s="111" t="e">
        <f>VLOOKUP(B1735, 'Sonata Net IO &amp; CMO MV % of NAV'!$A:$B, 2, 0)</f>
        <v>#N/A</v>
      </c>
    </row>
    <row r="1736" spans="2:4" x14ac:dyDescent="0.25">
      <c r="B1736" s="106" t="str">
        <f>IF('Cello Net IO &amp; CMO MV % of NAV '!A1649=0, "NA", 'Cello Net IO &amp; CMO MV % of NAV '!A1649)</f>
        <v>NA</v>
      </c>
      <c r="C1736" s="52" t="e">
        <f>VLOOKUP(B1736, 'IOS OAS &amp; Universe Refi'!$L:$N, 3, 0)</f>
        <v>#N/A</v>
      </c>
      <c r="D1736" s="111" t="e">
        <f>VLOOKUP(B1736, 'Sonata Net IO &amp; CMO MV % of NAV'!$A:$B, 2, 0)</f>
        <v>#N/A</v>
      </c>
    </row>
    <row r="1737" spans="2:4" x14ac:dyDescent="0.25">
      <c r="B1737" s="106" t="str">
        <f>IF('Cello Net IO &amp; CMO MV % of NAV '!A1650=0, "NA", 'Cello Net IO &amp; CMO MV % of NAV '!A1650)</f>
        <v>NA</v>
      </c>
      <c r="C1737" s="52" t="e">
        <f>VLOOKUP(B1737, 'IOS OAS &amp; Universe Refi'!$L:$N, 3, 0)</f>
        <v>#N/A</v>
      </c>
      <c r="D1737" s="111" t="e">
        <f>VLOOKUP(B1737, 'Sonata Net IO &amp; CMO MV % of NAV'!$A:$B, 2, 0)</f>
        <v>#N/A</v>
      </c>
    </row>
    <row r="1738" spans="2:4" x14ac:dyDescent="0.25">
      <c r="B1738" s="106" t="str">
        <f>IF('Cello Net IO &amp; CMO MV % of NAV '!A1651=0, "NA", 'Cello Net IO &amp; CMO MV % of NAV '!A1651)</f>
        <v>NA</v>
      </c>
      <c r="C1738" s="52" t="e">
        <f>VLOOKUP(B1738, 'IOS OAS &amp; Universe Refi'!$L:$N, 3, 0)</f>
        <v>#N/A</v>
      </c>
      <c r="D1738" s="111" t="e">
        <f>VLOOKUP(B1738, 'Sonata Net IO &amp; CMO MV % of NAV'!$A:$B, 2, 0)</f>
        <v>#N/A</v>
      </c>
    </row>
    <row r="1739" spans="2:4" x14ac:dyDescent="0.25">
      <c r="B1739" s="106" t="str">
        <f>IF('Cello Net IO &amp; CMO MV % of NAV '!A1652=0, "NA", 'Cello Net IO &amp; CMO MV % of NAV '!A1652)</f>
        <v>NA</v>
      </c>
      <c r="C1739" s="52" t="e">
        <f>VLOOKUP(B1739, 'IOS OAS &amp; Universe Refi'!$L:$N, 3, 0)</f>
        <v>#N/A</v>
      </c>
      <c r="D1739" s="111" t="e">
        <f>VLOOKUP(B1739, 'Sonata Net IO &amp; CMO MV % of NAV'!$A:$B, 2, 0)</f>
        <v>#N/A</v>
      </c>
    </row>
    <row r="1740" spans="2:4" x14ac:dyDescent="0.25">
      <c r="B1740" s="106" t="str">
        <f>IF('Cello Net IO &amp; CMO MV % of NAV '!A1653=0, "NA", 'Cello Net IO &amp; CMO MV % of NAV '!A1653)</f>
        <v>NA</v>
      </c>
      <c r="C1740" s="52" t="e">
        <f>VLOOKUP(B1740, 'IOS OAS &amp; Universe Refi'!$L:$N, 3, 0)</f>
        <v>#N/A</v>
      </c>
      <c r="D1740" s="111" t="e">
        <f>VLOOKUP(B1740, 'Sonata Net IO &amp; CMO MV % of NAV'!$A:$B, 2, 0)</f>
        <v>#N/A</v>
      </c>
    </row>
    <row r="1741" spans="2:4" x14ac:dyDescent="0.25">
      <c r="B1741" s="106" t="str">
        <f>IF('Cello Net IO &amp; CMO MV % of NAV '!A1654=0, "NA", 'Cello Net IO &amp; CMO MV % of NAV '!A1654)</f>
        <v>NA</v>
      </c>
      <c r="C1741" s="52" t="e">
        <f>VLOOKUP(B1741, 'IOS OAS &amp; Universe Refi'!$L:$N, 3, 0)</f>
        <v>#N/A</v>
      </c>
      <c r="D1741" s="111" t="e">
        <f>VLOOKUP(B1741, 'Sonata Net IO &amp; CMO MV % of NAV'!$A:$B, 2, 0)</f>
        <v>#N/A</v>
      </c>
    </row>
    <row r="1742" spans="2:4" x14ac:dyDescent="0.25">
      <c r="B1742" s="106" t="str">
        <f>IF('Cello Net IO &amp; CMO MV % of NAV '!A1655=0, "NA", 'Cello Net IO &amp; CMO MV % of NAV '!A1655)</f>
        <v>NA</v>
      </c>
      <c r="C1742" s="52" t="e">
        <f>VLOOKUP(B1742, 'IOS OAS &amp; Universe Refi'!$L:$N, 3, 0)</f>
        <v>#N/A</v>
      </c>
      <c r="D1742" s="111" t="e">
        <f>VLOOKUP(B1742, 'Sonata Net IO &amp; CMO MV % of NAV'!$A:$B, 2, 0)</f>
        <v>#N/A</v>
      </c>
    </row>
    <row r="1743" spans="2:4" x14ac:dyDescent="0.25">
      <c r="B1743" s="106" t="str">
        <f>IF('Cello Net IO &amp; CMO MV % of NAV '!A1656=0, "NA", 'Cello Net IO &amp; CMO MV % of NAV '!A1656)</f>
        <v>NA</v>
      </c>
      <c r="C1743" s="52" t="e">
        <f>VLOOKUP(B1743, 'IOS OAS &amp; Universe Refi'!$L:$N, 3, 0)</f>
        <v>#N/A</v>
      </c>
      <c r="D1743" s="111" t="e">
        <f>VLOOKUP(B1743, 'Sonata Net IO &amp; CMO MV % of NAV'!$A:$B, 2, 0)</f>
        <v>#N/A</v>
      </c>
    </row>
    <row r="1744" spans="2:4" x14ac:dyDescent="0.25">
      <c r="B1744" s="106" t="str">
        <f>IF('Cello Net IO &amp; CMO MV % of NAV '!A1657=0, "NA", 'Cello Net IO &amp; CMO MV % of NAV '!A1657)</f>
        <v>NA</v>
      </c>
      <c r="C1744" s="52" t="e">
        <f>VLOOKUP(B1744, 'IOS OAS &amp; Universe Refi'!$L:$N, 3, 0)</f>
        <v>#N/A</v>
      </c>
      <c r="D1744" s="111" t="e">
        <f>VLOOKUP(B1744, 'Sonata Net IO &amp; CMO MV % of NAV'!$A:$B, 2, 0)</f>
        <v>#N/A</v>
      </c>
    </row>
    <row r="1745" spans="2:4" x14ac:dyDescent="0.25">
      <c r="B1745" s="106" t="str">
        <f>IF('Cello Net IO &amp; CMO MV % of NAV '!A1658=0, "NA", 'Cello Net IO &amp; CMO MV % of NAV '!A1658)</f>
        <v>NA</v>
      </c>
      <c r="C1745" s="52" t="e">
        <f>VLOOKUP(B1745, 'IOS OAS &amp; Universe Refi'!$L:$N, 3, 0)</f>
        <v>#N/A</v>
      </c>
      <c r="D1745" s="111" t="e">
        <f>VLOOKUP(B1745, 'Sonata Net IO &amp; CMO MV % of NAV'!$A:$B, 2, 0)</f>
        <v>#N/A</v>
      </c>
    </row>
    <row r="1746" spans="2:4" x14ac:dyDescent="0.25">
      <c r="B1746" s="106" t="str">
        <f>IF('Cello Net IO &amp; CMO MV % of NAV '!A1659=0, "NA", 'Cello Net IO &amp; CMO MV % of NAV '!A1659)</f>
        <v>NA</v>
      </c>
      <c r="C1746" s="52" t="e">
        <f>VLOOKUP(B1746, 'IOS OAS &amp; Universe Refi'!$L:$N, 3, 0)</f>
        <v>#N/A</v>
      </c>
      <c r="D1746" s="111" t="e">
        <f>VLOOKUP(B1746, 'Sonata Net IO &amp; CMO MV % of NAV'!$A:$B, 2, 0)</f>
        <v>#N/A</v>
      </c>
    </row>
    <row r="1747" spans="2:4" x14ac:dyDescent="0.25">
      <c r="B1747" s="106" t="str">
        <f>IF('Cello Net IO &amp; CMO MV % of NAV '!A1660=0, "NA", 'Cello Net IO &amp; CMO MV % of NAV '!A1660)</f>
        <v>NA</v>
      </c>
      <c r="C1747" s="52" t="e">
        <f>VLOOKUP(B1747, 'IOS OAS &amp; Universe Refi'!$L:$N, 3, 0)</f>
        <v>#N/A</v>
      </c>
      <c r="D1747" s="111" t="e">
        <f>VLOOKUP(B1747, 'Sonata Net IO &amp; CMO MV % of NAV'!$A:$B, 2, 0)</f>
        <v>#N/A</v>
      </c>
    </row>
    <row r="1748" spans="2:4" x14ac:dyDescent="0.25">
      <c r="B1748" s="106" t="str">
        <f>IF('Cello Net IO &amp; CMO MV % of NAV '!A1661=0, "NA", 'Cello Net IO &amp; CMO MV % of NAV '!A1661)</f>
        <v>NA</v>
      </c>
      <c r="C1748" s="52" t="e">
        <f>VLOOKUP(B1748, 'IOS OAS &amp; Universe Refi'!$L:$N, 3, 0)</f>
        <v>#N/A</v>
      </c>
      <c r="D1748" s="111" t="e">
        <f>VLOOKUP(B1748, 'Sonata Net IO &amp; CMO MV % of NAV'!$A:$B, 2, 0)</f>
        <v>#N/A</v>
      </c>
    </row>
    <row r="1749" spans="2:4" x14ac:dyDescent="0.25">
      <c r="B1749" s="106" t="str">
        <f>IF('Cello Net IO &amp; CMO MV % of NAV '!A1662=0, "NA", 'Cello Net IO &amp; CMO MV % of NAV '!A1662)</f>
        <v>NA</v>
      </c>
      <c r="C1749" s="52" t="e">
        <f>VLOOKUP(B1749, 'IOS OAS &amp; Universe Refi'!$L:$N, 3, 0)</f>
        <v>#N/A</v>
      </c>
      <c r="D1749" s="111" t="e">
        <f>VLOOKUP(B1749, 'Sonata Net IO &amp; CMO MV % of NAV'!$A:$B, 2, 0)</f>
        <v>#N/A</v>
      </c>
    </row>
    <row r="1750" spans="2:4" x14ac:dyDescent="0.25">
      <c r="B1750" s="106" t="str">
        <f>IF('Cello Net IO &amp; CMO MV % of NAV '!A1663=0, "NA", 'Cello Net IO &amp; CMO MV % of NAV '!A1663)</f>
        <v>NA</v>
      </c>
      <c r="C1750" s="52" t="e">
        <f>VLOOKUP(B1750, 'IOS OAS &amp; Universe Refi'!$L:$N, 3, 0)</f>
        <v>#N/A</v>
      </c>
      <c r="D1750" s="111" t="e">
        <f>VLOOKUP(B1750, 'Sonata Net IO &amp; CMO MV % of NAV'!$A:$B, 2, 0)</f>
        <v>#N/A</v>
      </c>
    </row>
    <row r="1751" spans="2:4" x14ac:dyDescent="0.25">
      <c r="B1751" s="106" t="str">
        <f>IF('Cello Net IO &amp; CMO MV % of NAV '!A1664=0, "NA", 'Cello Net IO &amp; CMO MV % of NAV '!A1664)</f>
        <v>NA</v>
      </c>
      <c r="C1751" s="52" t="e">
        <f>VLOOKUP(B1751, 'IOS OAS &amp; Universe Refi'!$L:$N, 3, 0)</f>
        <v>#N/A</v>
      </c>
      <c r="D1751" s="111" t="e">
        <f>VLOOKUP(B1751, 'Sonata Net IO &amp; CMO MV % of NAV'!$A:$B, 2, 0)</f>
        <v>#N/A</v>
      </c>
    </row>
    <row r="1752" spans="2:4" x14ac:dyDescent="0.25">
      <c r="B1752" s="106" t="str">
        <f>IF('Cello Net IO &amp; CMO MV % of NAV '!A1665=0, "NA", 'Cello Net IO &amp; CMO MV % of NAV '!A1665)</f>
        <v>NA</v>
      </c>
      <c r="C1752" s="52" t="e">
        <f>VLOOKUP(B1752, 'IOS OAS &amp; Universe Refi'!$L:$N, 3, 0)</f>
        <v>#N/A</v>
      </c>
      <c r="D1752" s="111" t="e">
        <f>VLOOKUP(B1752, 'Sonata Net IO &amp; CMO MV % of NAV'!$A:$B, 2, 0)</f>
        <v>#N/A</v>
      </c>
    </row>
    <row r="1753" spans="2:4" x14ac:dyDescent="0.25">
      <c r="B1753" s="106" t="str">
        <f>IF('Cello Net IO &amp; CMO MV % of NAV '!A1666=0, "NA", 'Cello Net IO &amp; CMO MV % of NAV '!A1666)</f>
        <v>NA</v>
      </c>
      <c r="C1753" s="52" t="e">
        <f>VLOOKUP(B1753, 'IOS OAS &amp; Universe Refi'!$L:$N, 3, 0)</f>
        <v>#N/A</v>
      </c>
      <c r="D1753" s="111" t="e">
        <f>VLOOKUP(B1753, 'Sonata Net IO &amp; CMO MV % of NAV'!$A:$B, 2, 0)</f>
        <v>#N/A</v>
      </c>
    </row>
    <row r="1754" spans="2:4" x14ac:dyDescent="0.25">
      <c r="B1754" s="106" t="str">
        <f>IF('Cello Net IO &amp; CMO MV % of NAV '!A1667=0, "NA", 'Cello Net IO &amp; CMO MV % of NAV '!A1667)</f>
        <v>NA</v>
      </c>
      <c r="C1754" s="52" t="e">
        <f>VLOOKUP(B1754, 'IOS OAS &amp; Universe Refi'!$L:$N, 3, 0)</f>
        <v>#N/A</v>
      </c>
      <c r="D1754" s="111" t="e">
        <f>VLOOKUP(B1754, 'Sonata Net IO &amp; CMO MV % of NAV'!$A:$B, 2, 0)</f>
        <v>#N/A</v>
      </c>
    </row>
    <row r="1755" spans="2:4" x14ac:dyDescent="0.25">
      <c r="B1755" s="106" t="str">
        <f>IF('Cello Net IO &amp; CMO MV % of NAV '!A1668=0, "NA", 'Cello Net IO &amp; CMO MV % of NAV '!A1668)</f>
        <v>NA</v>
      </c>
      <c r="C1755" s="52" t="e">
        <f>VLOOKUP(B1755, 'IOS OAS &amp; Universe Refi'!$L:$N, 3, 0)</f>
        <v>#N/A</v>
      </c>
      <c r="D1755" s="111" t="e">
        <f>VLOOKUP(B1755, 'Sonata Net IO &amp; CMO MV % of NAV'!$A:$B, 2, 0)</f>
        <v>#N/A</v>
      </c>
    </row>
    <row r="1756" spans="2:4" x14ac:dyDescent="0.25">
      <c r="B1756" s="106" t="str">
        <f>IF('Cello Net IO &amp; CMO MV % of NAV '!A1669=0, "NA", 'Cello Net IO &amp; CMO MV % of NAV '!A1669)</f>
        <v>NA</v>
      </c>
      <c r="C1756" s="52" t="e">
        <f>VLOOKUP(B1756, 'IOS OAS &amp; Universe Refi'!$L:$N, 3, 0)</f>
        <v>#N/A</v>
      </c>
      <c r="D1756" s="111" t="e">
        <f>VLOOKUP(B1756, 'Sonata Net IO &amp; CMO MV % of NAV'!$A:$B, 2, 0)</f>
        <v>#N/A</v>
      </c>
    </row>
    <row r="1757" spans="2:4" x14ac:dyDescent="0.25">
      <c r="B1757" s="106" t="str">
        <f>IF('Cello Net IO &amp; CMO MV % of NAV '!A1670=0, "NA", 'Cello Net IO &amp; CMO MV % of NAV '!A1670)</f>
        <v>NA</v>
      </c>
      <c r="C1757" s="52" t="e">
        <f>VLOOKUP(B1757, 'IOS OAS &amp; Universe Refi'!$L:$N, 3, 0)</f>
        <v>#N/A</v>
      </c>
      <c r="D1757" s="111" t="e">
        <f>VLOOKUP(B1757, 'Sonata Net IO &amp; CMO MV % of NAV'!$A:$B, 2, 0)</f>
        <v>#N/A</v>
      </c>
    </row>
    <row r="1758" spans="2:4" x14ac:dyDescent="0.25">
      <c r="B1758" s="106" t="str">
        <f>IF('Cello Net IO &amp; CMO MV % of NAV '!A1671=0, "NA", 'Cello Net IO &amp; CMO MV % of NAV '!A1671)</f>
        <v>NA</v>
      </c>
      <c r="C1758" s="52" t="e">
        <f>VLOOKUP(B1758, 'IOS OAS &amp; Universe Refi'!$L:$N, 3, 0)</f>
        <v>#N/A</v>
      </c>
      <c r="D1758" s="111" t="e">
        <f>VLOOKUP(B1758, 'Sonata Net IO &amp; CMO MV % of NAV'!$A:$B, 2, 0)</f>
        <v>#N/A</v>
      </c>
    </row>
  </sheetData>
  <mergeCells count="2">
    <mergeCell ref="A1:D1"/>
    <mergeCell ref="I6:U6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Z1283"/>
  <sheetViews>
    <sheetView workbookViewId="0"/>
  </sheetViews>
  <sheetFormatPr defaultRowHeight="12.75" x14ac:dyDescent="0.2"/>
  <cols>
    <col min="1" max="1" width="9.28515625" customWidth="1"/>
    <col min="2" max="2" width="18" customWidth="1"/>
    <col min="3" max="3" width="19.7109375" customWidth="1"/>
    <col min="4" max="557" width="8.7109375" customWidth="1"/>
  </cols>
  <sheetData>
    <row r="2" spans="1:26" ht="38.25" customHeight="1" x14ac:dyDescent="0.5">
      <c r="D2" s="9"/>
      <c r="E2" s="9"/>
      <c r="F2" s="9"/>
      <c r="G2" s="9"/>
      <c r="H2" s="9"/>
      <c r="V2" s="9"/>
      <c r="W2" s="9"/>
      <c r="X2" s="9"/>
      <c r="Y2" s="9"/>
      <c r="Z2" s="9"/>
    </row>
    <row r="3" spans="1:26" ht="21" x14ac:dyDescent="0.2">
      <c r="A3" s="5" t="s">
        <v>10</v>
      </c>
      <c r="B3" s="6" t="s">
        <v>138</v>
      </c>
      <c r="C3" s="6" t="s">
        <v>139</v>
      </c>
      <c r="H3" s="332" t="s">
        <v>100</v>
      </c>
      <c r="I3" s="332"/>
      <c r="J3" s="332"/>
      <c r="K3" s="332"/>
      <c r="L3" s="332"/>
      <c r="M3" s="332"/>
      <c r="N3" s="332"/>
      <c r="O3" s="332"/>
      <c r="P3" s="332"/>
      <c r="Q3" s="332"/>
      <c r="R3" s="332"/>
      <c r="S3" s="332"/>
      <c r="T3" s="332"/>
    </row>
    <row r="4" spans="1:26" x14ac:dyDescent="0.2">
      <c r="A4" s="15">
        <v>40710</v>
      </c>
      <c r="B4" s="7">
        <v>26.408259000000001</v>
      </c>
      <c r="C4" s="7">
        <v>72.711762478714789</v>
      </c>
    </row>
    <row r="5" spans="1:26" x14ac:dyDescent="0.2">
      <c r="A5" s="15">
        <v>40711</v>
      </c>
      <c r="B5" s="7">
        <v>26.463370000000001</v>
      </c>
      <c r="C5" s="7">
        <v>72.806941031840353</v>
      </c>
    </row>
    <row r="6" spans="1:26" x14ac:dyDescent="0.2">
      <c r="A6" s="15">
        <v>40715</v>
      </c>
      <c r="B6" s="7">
        <v>20.33089</v>
      </c>
      <c r="C6" s="7">
        <v>56.253104483386117</v>
      </c>
    </row>
    <row r="7" spans="1:26" x14ac:dyDescent="0.2">
      <c r="A7" s="15">
        <v>40716</v>
      </c>
      <c r="B7" s="7">
        <v>19.789752</v>
      </c>
      <c r="C7" s="7">
        <v>56.384273847750841</v>
      </c>
    </row>
    <row r="8" spans="1:26" x14ac:dyDescent="0.2">
      <c r="A8" s="15">
        <v>40717</v>
      </c>
      <c r="B8" s="7">
        <v>19.472556000000001</v>
      </c>
      <c r="C8" s="7">
        <v>40.168988189419217</v>
      </c>
    </row>
    <row r="9" spans="1:26" x14ac:dyDescent="0.2">
      <c r="A9" s="15">
        <v>40718</v>
      </c>
      <c r="B9" s="7">
        <v>19.606809999999999</v>
      </c>
      <c r="C9" s="7">
        <v>40.194345081922691</v>
      </c>
    </row>
    <row r="10" spans="1:26" x14ac:dyDescent="0.2">
      <c r="A10" s="15">
        <v>40721</v>
      </c>
      <c r="B10" s="7">
        <v>19.897186000000001</v>
      </c>
      <c r="C10" s="7">
        <v>39.67407992568689</v>
      </c>
    </row>
    <row r="11" spans="1:26" x14ac:dyDescent="0.2">
      <c r="A11" s="15">
        <v>40722</v>
      </c>
      <c r="B11" s="7">
        <v>20.187017999999998</v>
      </c>
      <c r="C11" s="7">
        <v>39.208834899934807</v>
      </c>
    </row>
    <row r="12" spans="1:26" x14ac:dyDescent="0.2">
      <c r="A12" s="15">
        <v>40723</v>
      </c>
      <c r="B12" s="7">
        <v>20.021044</v>
      </c>
      <c r="C12" s="7">
        <v>39.057874283682835</v>
      </c>
    </row>
    <row r="13" spans="1:26" x14ac:dyDescent="0.2">
      <c r="A13" s="15">
        <v>40724</v>
      </c>
      <c r="B13" s="7">
        <v>19.766183000000002</v>
      </c>
      <c r="C13" s="7">
        <v>39.13500053925663</v>
      </c>
    </row>
    <row r="14" spans="1:26" x14ac:dyDescent="0.2">
      <c r="A14" s="15">
        <v>40725</v>
      </c>
      <c r="B14" s="7">
        <v>22.318912999999998</v>
      </c>
      <c r="C14" s="7">
        <v>40.037049893065088</v>
      </c>
    </row>
    <row r="15" spans="1:26" x14ac:dyDescent="0.2">
      <c r="A15" s="15">
        <v>40729</v>
      </c>
      <c r="B15" s="7">
        <v>26.820893999999999</v>
      </c>
      <c r="C15" s="7">
        <v>53.253311696304273</v>
      </c>
    </row>
    <row r="16" spans="1:26" x14ac:dyDescent="0.2">
      <c r="A16" s="15">
        <v>40730</v>
      </c>
      <c r="B16" s="7">
        <v>30.310095</v>
      </c>
      <c r="C16" s="7">
        <v>55.240528173161849</v>
      </c>
    </row>
    <row r="17" spans="1:3" x14ac:dyDescent="0.2">
      <c r="A17" s="15">
        <v>40731</v>
      </c>
      <c r="B17" s="7">
        <v>36.379128999999999</v>
      </c>
      <c r="C17" s="7">
        <v>62.243481703283152</v>
      </c>
    </row>
    <row r="18" spans="1:3" x14ac:dyDescent="0.2">
      <c r="A18" s="15">
        <v>40732</v>
      </c>
      <c r="B18" s="7">
        <v>37.902602999999999</v>
      </c>
      <c r="C18" s="7">
        <v>63.115728652643085</v>
      </c>
    </row>
    <row r="19" spans="1:3" x14ac:dyDescent="0.2">
      <c r="A19" s="15">
        <v>40735</v>
      </c>
      <c r="B19" s="7">
        <v>42.162928000000001</v>
      </c>
      <c r="C19" s="7">
        <v>63.192440069320355</v>
      </c>
    </row>
    <row r="20" spans="1:3" x14ac:dyDescent="0.2">
      <c r="A20" s="15">
        <v>40736</v>
      </c>
      <c r="B20" s="7">
        <v>41.147804000000001</v>
      </c>
      <c r="C20" s="7">
        <v>74.425693219246298</v>
      </c>
    </row>
    <row r="21" spans="1:3" x14ac:dyDescent="0.2">
      <c r="A21" s="15">
        <v>40737</v>
      </c>
      <c r="B21" s="7">
        <v>44.905974999999998</v>
      </c>
      <c r="C21" s="7">
        <v>78.175508272653786</v>
      </c>
    </row>
    <row r="22" spans="1:3" x14ac:dyDescent="0.2">
      <c r="A22" s="15">
        <v>40738</v>
      </c>
      <c r="B22" s="7">
        <v>36.255845999999998</v>
      </c>
      <c r="C22" s="7">
        <v>77.975187507001664</v>
      </c>
    </row>
    <row r="23" spans="1:3" x14ac:dyDescent="0.2">
      <c r="A23" s="15">
        <v>40739</v>
      </c>
      <c r="B23" s="7">
        <v>35.959994000000002</v>
      </c>
      <c r="C23" s="7">
        <v>77.339409323862512</v>
      </c>
    </row>
    <row r="24" spans="1:3" x14ac:dyDescent="0.2">
      <c r="A24" s="15">
        <v>40742</v>
      </c>
      <c r="B24" s="7">
        <v>37.468341000000002</v>
      </c>
      <c r="C24" s="7">
        <v>79.01299565646211</v>
      </c>
    </row>
    <row r="25" spans="1:3" x14ac:dyDescent="0.2">
      <c r="A25" s="15">
        <v>40743</v>
      </c>
      <c r="B25" s="7">
        <v>32.747776000000002</v>
      </c>
      <c r="C25" s="7">
        <v>64.042637940125118</v>
      </c>
    </row>
    <row r="26" spans="1:3" x14ac:dyDescent="0.2">
      <c r="A26" s="15">
        <v>40744</v>
      </c>
      <c r="B26" s="7">
        <v>33.102518000000003</v>
      </c>
      <c r="C26" s="7">
        <v>63.79444809053215</v>
      </c>
    </row>
    <row r="27" spans="1:3" x14ac:dyDescent="0.2">
      <c r="A27" s="15">
        <v>40745</v>
      </c>
      <c r="B27" s="7">
        <v>31.084985</v>
      </c>
      <c r="C27" s="7">
        <v>63.706921751263089</v>
      </c>
    </row>
    <row r="28" spans="1:3" x14ac:dyDescent="0.2">
      <c r="A28" s="15">
        <v>40746</v>
      </c>
      <c r="B28" s="7">
        <v>30.843178000000002</v>
      </c>
      <c r="C28" s="7">
        <v>58.240150318571615</v>
      </c>
    </row>
    <row r="29" spans="1:3" x14ac:dyDescent="0.2">
      <c r="A29" s="15">
        <v>40749</v>
      </c>
      <c r="B29" s="7">
        <v>31.379259000000001</v>
      </c>
      <c r="C29" s="7">
        <v>58.063948601578375</v>
      </c>
    </row>
    <row r="30" spans="1:3" x14ac:dyDescent="0.2">
      <c r="A30" s="15">
        <v>40750</v>
      </c>
      <c r="B30" s="7">
        <v>30.980988</v>
      </c>
      <c r="C30" s="7">
        <v>53.040365943056244</v>
      </c>
    </row>
    <row r="31" spans="1:3" x14ac:dyDescent="0.2">
      <c r="A31" s="15">
        <v>40751</v>
      </c>
      <c r="B31" s="7">
        <v>31.372109999999999</v>
      </c>
      <c r="C31" s="7">
        <v>52.864915388770903</v>
      </c>
    </row>
    <row r="32" spans="1:3" x14ac:dyDescent="0.2">
      <c r="A32" s="15">
        <v>40752</v>
      </c>
      <c r="B32" s="7">
        <v>30.915448000000001</v>
      </c>
      <c r="C32" s="7">
        <v>52.964799523704933</v>
      </c>
    </row>
    <row r="33" spans="1:3" x14ac:dyDescent="0.2">
      <c r="A33" s="15">
        <v>40753</v>
      </c>
      <c r="B33" s="7">
        <v>29.742616000000002</v>
      </c>
      <c r="C33" s="7">
        <v>53.240718027622826</v>
      </c>
    </row>
    <row r="34" spans="1:3" x14ac:dyDescent="0.2">
      <c r="A34" s="15">
        <v>40756</v>
      </c>
      <c r="B34" s="7">
        <v>26.984479</v>
      </c>
      <c r="C34" s="7">
        <v>49.297092018202036</v>
      </c>
    </row>
    <row r="35" spans="1:3" x14ac:dyDescent="0.2">
      <c r="A35" s="15">
        <v>40757</v>
      </c>
      <c r="B35" s="7">
        <v>25.865811999999998</v>
      </c>
      <c r="C35" s="7">
        <v>49.298129644654907</v>
      </c>
    </row>
    <row r="36" spans="1:3" x14ac:dyDescent="0.2">
      <c r="A36" s="15">
        <v>40758</v>
      </c>
      <c r="B36" s="7">
        <v>24.972211000000001</v>
      </c>
      <c r="C36" s="7">
        <v>49.289421741255545</v>
      </c>
    </row>
    <row r="37" spans="1:3" x14ac:dyDescent="0.2">
      <c r="A37" s="15">
        <v>40759</v>
      </c>
      <c r="B37" s="7">
        <v>17.053411000000001</v>
      </c>
      <c r="C37" s="7">
        <v>49.358163983501555</v>
      </c>
    </row>
    <row r="38" spans="1:3" x14ac:dyDescent="0.2">
      <c r="A38" s="15">
        <v>40760</v>
      </c>
      <c r="B38" s="7">
        <v>18.771122999999999</v>
      </c>
      <c r="C38" s="7">
        <v>49.358104005469244</v>
      </c>
    </row>
    <row r="39" spans="1:3" x14ac:dyDescent="0.2">
      <c r="A39" s="15">
        <v>40763</v>
      </c>
      <c r="B39" s="7">
        <v>17.525656000000001</v>
      </c>
      <c r="C39" s="7">
        <v>49.100924142336538</v>
      </c>
    </row>
    <row r="40" spans="1:3" x14ac:dyDescent="0.2">
      <c r="A40" s="15">
        <v>40764</v>
      </c>
      <c r="B40" s="7">
        <v>15.310325000000001</v>
      </c>
      <c r="C40" s="7">
        <v>40.408965730922418</v>
      </c>
    </row>
    <row r="41" spans="1:3" x14ac:dyDescent="0.2">
      <c r="A41" s="15">
        <v>40765</v>
      </c>
      <c r="B41" s="7">
        <v>15.045192999999999</v>
      </c>
      <c r="C41" s="7">
        <v>40.369634913061574</v>
      </c>
    </row>
    <row r="42" spans="1:3" x14ac:dyDescent="0.2">
      <c r="A42" s="15">
        <v>40766</v>
      </c>
      <c r="B42" s="7">
        <v>22.103808999999998</v>
      </c>
      <c r="C42" s="7">
        <v>48.75738499200606</v>
      </c>
    </row>
    <row r="43" spans="1:3" x14ac:dyDescent="0.2">
      <c r="A43" s="15">
        <v>40767</v>
      </c>
      <c r="B43" s="7">
        <v>23.337927000000001</v>
      </c>
      <c r="C43" s="7">
        <v>53.66524620488552</v>
      </c>
    </row>
    <row r="44" spans="1:3" x14ac:dyDescent="0.2">
      <c r="A44" s="15">
        <v>40770</v>
      </c>
      <c r="B44" s="7">
        <v>23.609508999999999</v>
      </c>
      <c r="C44" s="7">
        <v>53.060014970226156</v>
      </c>
    </row>
    <row r="45" spans="1:3" x14ac:dyDescent="0.2">
      <c r="A45" s="15">
        <v>40771</v>
      </c>
      <c r="B45" s="7">
        <v>22.462755999999999</v>
      </c>
      <c r="C45" s="7">
        <v>52.82521760225238</v>
      </c>
    </row>
    <row r="46" spans="1:3" x14ac:dyDescent="0.2">
      <c r="A46" s="15">
        <v>40772</v>
      </c>
      <c r="B46" s="7">
        <v>21.879242000000001</v>
      </c>
      <c r="C46" s="7">
        <v>52.804624249464261</v>
      </c>
    </row>
    <row r="47" spans="1:3" x14ac:dyDescent="0.2">
      <c r="A47" s="15">
        <v>40773</v>
      </c>
      <c r="B47" s="7">
        <v>23.664057</v>
      </c>
      <c r="C47" s="7">
        <v>54.499928542238329</v>
      </c>
    </row>
    <row r="48" spans="1:3" x14ac:dyDescent="0.2">
      <c r="A48" s="15">
        <v>40774</v>
      </c>
      <c r="B48" s="7">
        <v>24.476997999999998</v>
      </c>
      <c r="C48" s="7">
        <v>54.409970950619133</v>
      </c>
    </row>
    <row r="49" spans="1:3" x14ac:dyDescent="0.2">
      <c r="A49" s="15">
        <v>40777</v>
      </c>
      <c r="B49" s="7">
        <v>24.961345000000001</v>
      </c>
      <c r="C49" s="7">
        <v>54.18263722127142</v>
      </c>
    </row>
    <row r="50" spans="1:3" x14ac:dyDescent="0.2">
      <c r="A50" s="15">
        <v>40778</v>
      </c>
      <c r="B50" s="7">
        <v>26.018439000000001</v>
      </c>
      <c r="C50" s="7">
        <v>54.104343743126947</v>
      </c>
    </row>
    <row r="51" spans="1:3" x14ac:dyDescent="0.2">
      <c r="A51" s="15">
        <v>40779</v>
      </c>
      <c r="B51" s="7">
        <v>30.531929999999999</v>
      </c>
      <c r="C51" s="7">
        <v>68.495433600438133</v>
      </c>
    </row>
    <row r="52" spans="1:3" x14ac:dyDescent="0.2">
      <c r="A52" s="15">
        <v>40780</v>
      </c>
      <c r="B52" s="7">
        <v>30.837602</v>
      </c>
      <c r="C52" s="7">
        <v>68.041693588021687</v>
      </c>
    </row>
    <row r="53" spans="1:3" x14ac:dyDescent="0.2">
      <c r="A53" s="15">
        <v>40781</v>
      </c>
      <c r="B53" s="7">
        <v>30.166461999999999</v>
      </c>
      <c r="C53" s="7">
        <v>68.210085025260838</v>
      </c>
    </row>
    <row r="54" spans="1:3" x14ac:dyDescent="0.2">
      <c r="A54" s="15">
        <v>40784</v>
      </c>
      <c r="B54" s="7">
        <v>30.820042000000001</v>
      </c>
      <c r="C54" s="7">
        <v>51.663369442889042</v>
      </c>
    </row>
    <row r="55" spans="1:3" x14ac:dyDescent="0.2">
      <c r="A55" s="15">
        <v>40785</v>
      </c>
      <c r="B55" s="7">
        <v>29.887865999999999</v>
      </c>
      <c r="C55" s="7">
        <v>44.239323617008779</v>
      </c>
    </row>
    <row r="56" spans="1:3" x14ac:dyDescent="0.2">
      <c r="A56" s="15">
        <v>40786</v>
      </c>
      <c r="B56" s="7">
        <v>29.690367999999999</v>
      </c>
      <c r="C56" s="7">
        <v>44.302287477729017</v>
      </c>
    </row>
    <row r="57" spans="1:3" x14ac:dyDescent="0.2">
      <c r="A57" s="15">
        <v>40787</v>
      </c>
      <c r="B57" s="7">
        <v>26.635204999999999</v>
      </c>
      <c r="C57" s="7">
        <v>39.900771947935141</v>
      </c>
    </row>
    <row r="58" spans="1:3" x14ac:dyDescent="0.2">
      <c r="A58" s="15">
        <v>40788</v>
      </c>
      <c r="B58" s="7">
        <v>25.645399999999999</v>
      </c>
      <c r="C58" s="7">
        <v>39.707803677730567</v>
      </c>
    </row>
    <row r="59" spans="1:3" x14ac:dyDescent="0.2">
      <c r="A59" s="15">
        <v>40792</v>
      </c>
      <c r="B59" s="7">
        <v>25.942836</v>
      </c>
      <c r="C59" s="7">
        <v>39.674630664515369</v>
      </c>
    </row>
    <row r="60" spans="1:3" x14ac:dyDescent="0.2">
      <c r="A60" s="15">
        <v>40793</v>
      </c>
      <c r="B60" s="7">
        <v>28.663927000000001</v>
      </c>
      <c r="C60" s="7">
        <v>46.182583187469007</v>
      </c>
    </row>
    <row r="61" spans="1:3" x14ac:dyDescent="0.2">
      <c r="A61" s="15">
        <v>40794</v>
      </c>
      <c r="B61" s="7">
        <v>29.233640999999999</v>
      </c>
      <c r="C61" s="7">
        <v>56.58279764680055</v>
      </c>
    </row>
    <row r="62" spans="1:3" x14ac:dyDescent="0.2">
      <c r="A62" s="15">
        <v>40795</v>
      </c>
      <c r="B62" s="7">
        <v>27.440456999999999</v>
      </c>
      <c r="C62" s="7">
        <v>56.403717048879976</v>
      </c>
    </row>
    <row r="63" spans="1:3" x14ac:dyDescent="0.2">
      <c r="A63" s="15">
        <v>40798</v>
      </c>
      <c r="B63" s="7">
        <v>27.668396999999999</v>
      </c>
      <c r="C63" s="7">
        <v>56.451273919142622</v>
      </c>
    </row>
    <row r="64" spans="1:3" x14ac:dyDescent="0.2">
      <c r="A64" s="15">
        <v>40799</v>
      </c>
      <c r="B64" s="7">
        <v>29.040528999999999</v>
      </c>
      <c r="C64" s="7">
        <v>53.163291773785339</v>
      </c>
    </row>
    <row r="65" spans="1:3" x14ac:dyDescent="0.2">
      <c r="A65" s="15">
        <v>40800</v>
      </c>
      <c r="B65" s="7">
        <v>37.790049000000003</v>
      </c>
      <c r="C65" s="7">
        <v>63.425853348089277</v>
      </c>
    </row>
    <row r="66" spans="1:3" x14ac:dyDescent="0.2">
      <c r="A66" s="15">
        <v>40801</v>
      </c>
      <c r="B66" s="7">
        <v>37.756556000000003</v>
      </c>
      <c r="C66" s="7">
        <v>63.193653338572943</v>
      </c>
    </row>
    <row r="67" spans="1:3" x14ac:dyDescent="0.2">
      <c r="A67" s="15">
        <v>40802</v>
      </c>
      <c r="B67" s="7">
        <v>37.488397999999997</v>
      </c>
      <c r="C67" s="7">
        <v>63.019527822138421</v>
      </c>
    </row>
    <row r="68" spans="1:3" x14ac:dyDescent="0.2">
      <c r="A68" s="15">
        <v>40805</v>
      </c>
      <c r="B68" s="7">
        <v>33.164568000000003</v>
      </c>
      <c r="C68" s="7">
        <v>68.964558104199838</v>
      </c>
    </row>
    <row r="69" spans="1:3" x14ac:dyDescent="0.2">
      <c r="A69" s="15">
        <v>40806</v>
      </c>
      <c r="B69" s="7">
        <v>32.545991999999998</v>
      </c>
      <c r="C69" s="7">
        <v>68.856893827398849</v>
      </c>
    </row>
    <row r="70" spans="1:3" x14ac:dyDescent="0.2">
      <c r="A70" s="15">
        <v>40807</v>
      </c>
      <c r="B70" s="7">
        <v>29.752154999999998</v>
      </c>
      <c r="C70" s="7">
        <v>71.921190539209974</v>
      </c>
    </row>
    <row r="71" spans="1:3" x14ac:dyDescent="0.2">
      <c r="A71" s="15">
        <v>40808</v>
      </c>
      <c r="B71" s="7">
        <v>30.463152999999998</v>
      </c>
      <c r="C71" s="7">
        <v>61.172090356297268</v>
      </c>
    </row>
    <row r="72" spans="1:3" x14ac:dyDescent="0.2">
      <c r="A72" s="15">
        <v>40809</v>
      </c>
      <c r="B72" s="7">
        <v>31.401596999999999</v>
      </c>
      <c r="C72" s="7">
        <v>61.533216022122176</v>
      </c>
    </row>
    <row r="73" spans="1:3" x14ac:dyDescent="0.2">
      <c r="A73" s="15">
        <v>40812</v>
      </c>
      <c r="B73" s="7">
        <v>32.438952</v>
      </c>
      <c r="C73" s="7">
        <v>57.529194883955896</v>
      </c>
    </row>
    <row r="74" spans="1:3" x14ac:dyDescent="0.2">
      <c r="A74" s="15">
        <v>40813</v>
      </c>
      <c r="B74" s="7">
        <v>33.665498999999997</v>
      </c>
      <c r="C74" s="7">
        <v>57.565359800942183</v>
      </c>
    </row>
    <row r="75" spans="1:3" x14ac:dyDescent="0.2">
      <c r="A75" s="15">
        <v>40814</v>
      </c>
      <c r="B75" s="7">
        <v>32.814168000000002</v>
      </c>
      <c r="C75" s="7">
        <v>57.475073673030266</v>
      </c>
    </row>
    <row r="76" spans="1:3" x14ac:dyDescent="0.2">
      <c r="A76" s="15">
        <v>40815</v>
      </c>
      <c r="B76" s="7">
        <v>32.29025</v>
      </c>
      <c r="C76" s="7">
        <v>57.292647502518705</v>
      </c>
    </row>
    <row r="77" spans="1:3" x14ac:dyDescent="0.2">
      <c r="A77" s="15">
        <v>40816</v>
      </c>
      <c r="B77" s="7">
        <v>27.380379999999999</v>
      </c>
      <c r="C77" s="7">
        <v>57.012863721646831</v>
      </c>
    </row>
    <row r="78" spans="1:3" x14ac:dyDescent="0.2">
      <c r="A78" s="15">
        <v>40819</v>
      </c>
      <c r="B78" s="7">
        <v>26.856458</v>
      </c>
      <c r="C78" s="7">
        <v>56.802080338717019</v>
      </c>
    </row>
    <row r="79" spans="1:3" x14ac:dyDescent="0.2">
      <c r="A79" s="15">
        <v>40820</v>
      </c>
      <c r="B79" s="7">
        <v>27.158337</v>
      </c>
      <c r="C79" s="7">
        <v>56.757660159795243</v>
      </c>
    </row>
    <row r="80" spans="1:3" x14ac:dyDescent="0.2">
      <c r="A80" s="15">
        <v>40821</v>
      </c>
      <c r="B80" s="7">
        <v>27.391197999999999</v>
      </c>
      <c r="C80" s="7">
        <v>50.915490537541643</v>
      </c>
    </row>
    <row r="81" spans="1:3" x14ac:dyDescent="0.2">
      <c r="A81" s="15">
        <v>40822</v>
      </c>
      <c r="B81" s="7">
        <v>29.420869</v>
      </c>
      <c r="C81" s="7">
        <v>51.042381666847817</v>
      </c>
    </row>
    <row r="82" spans="1:3" x14ac:dyDescent="0.2">
      <c r="A82" s="15">
        <v>40823</v>
      </c>
      <c r="B82" s="7">
        <v>32.486516999999999</v>
      </c>
      <c r="C82" s="7">
        <v>50.9840746523221</v>
      </c>
    </row>
    <row r="83" spans="1:3" x14ac:dyDescent="0.2">
      <c r="A83" s="15">
        <v>40827</v>
      </c>
      <c r="B83" s="7">
        <v>31.295400000000001</v>
      </c>
      <c r="C83" s="7">
        <v>50.93943480692711</v>
      </c>
    </row>
    <row r="84" spans="1:3" x14ac:dyDescent="0.2">
      <c r="A84" s="15">
        <v>40828</v>
      </c>
      <c r="B84" s="7">
        <v>30.500197</v>
      </c>
      <c r="C84" s="7">
        <v>55.407443510326225</v>
      </c>
    </row>
    <row r="85" spans="1:3" x14ac:dyDescent="0.2">
      <c r="A85" s="15">
        <v>40829</v>
      </c>
      <c r="B85" s="7">
        <v>31.227035000000001</v>
      </c>
      <c r="C85" s="7">
        <v>55.469281094294345</v>
      </c>
    </row>
    <row r="86" spans="1:3" x14ac:dyDescent="0.2">
      <c r="A86" s="15">
        <v>40830</v>
      </c>
      <c r="B86" s="7">
        <v>31.194697999999999</v>
      </c>
      <c r="C86" s="7">
        <v>51.107718020652356</v>
      </c>
    </row>
    <row r="87" spans="1:3" x14ac:dyDescent="0.2">
      <c r="A87" s="15">
        <v>40833</v>
      </c>
      <c r="B87" s="7">
        <v>30.638283000000001</v>
      </c>
      <c r="C87" s="7">
        <v>50.44267038131585</v>
      </c>
    </row>
    <row r="88" spans="1:3" x14ac:dyDescent="0.2">
      <c r="A88" s="15">
        <v>40834</v>
      </c>
      <c r="B88" s="7">
        <v>30.207958999999999</v>
      </c>
      <c r="C88" s="7">
        <v>50.35738948647743</v>
      </c>
    </row>
    <row r="89" spans="1:3" x14ac:dyDescent="0.2">
      <c r="A89" s="15">
        <v>40835</v>
      </c>
      <c r="B89" s="7">
        <v>30.034037999999999</v>
      </c>
      <c r="C89" s="7">
        <v>50.354925208376031</v>
      </c>
    </row>
    <row r="90" spans="1:3" x14ac:dyDescent="0.2">
      <c r="A90" s="15">
        <v>40836</v>
      </c>
      <c r="B90" s="7">
        <v>30.140771000000001</v>
      </c>
      <c r="C90" s="7">
        <v>50.227636629532554</v>
      </c>
    </row>
    <row r="91" spans="1:3" x14ac:dyDescent="0.2">
      <c r="A91" s="15">
        <v>40837</v>
      </c>
      <c r="B91" s="7">
        <v>30.062604</v>
      </c>
      <c r="C91" s="7">
        <v>50.196921420489574</v>
      </c>
    </row>
    <row r="92" spans="1:3" x14ac:dyDescent="0.2">
      <c r="A92" s="15">
        <v>40840</v>
      </c>
      <c r="B92" s="7">
        <v>29.104495</v>
      </c>
      <c r="C92" s="7">
        <v>49.942398788189799</v>
      </c>
    </row>
    <row r="93" spans="1:3" x14ac:dyDescent="0.2">
      <c r="A93" s="15">
        <v>40841</v>
      </c>
      <c r="B93" s="7">
        <v>28.595524999999999</v>
      </c>
      <c r="C93" s="7">
        <v>49.487164362605959</v>
      </c>
    </row>
    <row r="94" spans="1:3" x14ac:dyDescent="0.2">
      <c r="A94" s="15">
        <v>40842</v>
      </c>
      <c r="B94" s="7">
        <v>28.816284</v>
      </c>
      <c r="C94" s="7">
        <v>49.460573171151424</v>
      </c>
    </row>
    <row r="95" spans="1:3" x14ac:dyDescent="0.2">
      <c r="A95" s="15">
        <v>40843</v>
      </c>
      <c r="B95" s="7">
        <v>24.641459999999999</v>
      </c>
      <c r="C95" s="7">
        <v>50.028291316604111</v>
      </c>
    </row>
    <row r="96" spans="1:3" x14ac:dyDescent="0.2">
      <c r="A96" s="15">
        <v>40844</v>
      </c>
      <c r="B96" s="7">
        <v>24.461486000000001</v>
      </c>
      <c r="C96" s="7">
        <v>50.211877497335266</v>
      </c>
    </row>
    <row r="97" spans="1:3" x14ac:dyDescent="0.2">
      <c r="A97" s="15">
        <v>40847</v>
      </c>
      <c r="B97" s="7">
        <v>24.727782000000001</v>
      </c>
      <c r="C97" s="7">
        <v>50.300149801088814</v>
      </c>
    </row>
    <row r="98" spans="1:3" x14ac:dyDescent="0.2">
      <c r="A98" s="15">
        <v>40848</v>
      </c>
      <c r="B98" s="7">
        <v>24.126123</v>
      </c>
      <c r="C98" s="7">
        <v>44.157470912404833</v>
      </c>
    </row>
    <row r="99" spans="1:3" x14ac:dyDescent="0.2">
      <c r="A99" s="15">
        <v>40849</v>
      </c>
      <c r="B99" s="7">
        <v>23.951633000000001</v>
      </c>
      <c r="C99" s="7">
        <v>44.390751945691989</v>
      </c>
    </row>
    <row r="100" spans="1:3" x14ac:dyDescent="0.2">
      <c r="A100" s="15">
        <v>40850</v>
      </c>
      <c r="B100" s="7">
        <v>26.250512000000001</v>
      </c>
      <c r="C100" s="7">
        <v>46.987741445039575</v>
      </c>
    </row>
    <row r="101" spans="1:3" x14ac:dyDescent="0.2">
      <c r="A101" s="15">
        <v>40851</v>
      </c>
      <c r="B101" s="7">
        <v>27.191983</v>
      </c>
      <c r="C101" s="7">
        <v>49.03104553030937</v>
      </c>
    </row>
    <row r="102" spans="1:3" x14ac:dyDescent="0.2">
      <c r="A102" s="15">
        <v>40854</v>
      </c>
      <c r="B102" s="7">
        <v>28.720333</v>
      </c>
      <c r="C102" s="7">
        <v>48.880753991599519</v>
      </c>
    </row>
    <row r="103" spans="1:3" x14ac:dyDescent="0.2">
      <c r="A103" s="15">
        <v>40855</v>
      </c>
      <c r="B103" s="7">
        <v>29.618801999999999</v>
      </c>
      <c r="C103" s="7">
        <v>49.146185163485761</v>
      </c>
    </row>
    <row r="104" spans="1:3" x14ac:dyDescent="0.2">
      <c r="A104" s="15">
        <v>40856</v>
      </c>
      <c r="B104" s="7">
        <v>29.163219999999999</v>
      </c>
      <c r="C104" s="7">
        <v>48.698883600861727</v>
      </c>
    </row>
    <row r="105" spans="1:3" x14ac:dyDescent="0.2">
      <c r="A105" s="15">
        <v>40857</v>
      </c>
      <c r="B105" s="7">
        <v>31.181479</v>
      </c>
      <c r="C105" s="7">
        <v>52.617356771922253</v>
      </c>
    </row>
    <row r="106" spans="1:3" x14ac:dyDescent="0.2">
      <c r="A106" s="15">
        <v>40861</v>
      </c>
      <c r="B106" s="7">
        <v>30.749237000000001</v>
      </c>
      <c r="C106" s="7">
        <v>52.488385291031406</v>
      </c>
    </row>
    <row r="107" spans="1:3" x14ac:dyDescent="0.2">
      <c r="A107" s="15">
        <v>40862</v>
      </c>
      <c r="B107" s="7">
        <v>39.320613000000002</v>
      </c>
      <c r="C107" s="7">
        <v>58.857413619724042</v>
      </c>
    </row>
    <row r="108" spans="1:3" x14ac:dyDescent="0.2">
      <c r="A108" s="15">
        <v>40863</v>
      </c>
      <c r="B108" s="7">
        <v>37.260604999999998</v>
      </c>
      <c r="C108" s="7">
        <v>58.249293273032343</v>
      </c>
    </row>
    <row r="109" spans="1:3" x14ac:dyDescent="0.2">
      <c r="A109" s="15">
        <v>40864</v>
      </c>
      <c r="B109" s="7">
        <v>42.08381</v>
      </c>
      <c r="C109" s="7">
        <v>63.315826435156509</v>
      </c>
    </row>
    <row r="110" spans="1:3" x14ac:dyDescent="0.2">
      <c r="A110" s="15">
        <v>40865</v>
      </c>
      <c r="B110" s="7">
        <v>42.411186999999998</v>
      </c>
      <c r="C110" s="7">
        <v>63.92032268095231</v>
      </c>
    </row>
    <row r="111" spans="1:3" x14ac:dyDescent="0.2">
      <c r="A111" s="15">
        <v>40868</v>
      </c>
      <c r="B111" s="7">
        <v>51.426279000000001</v>
      </c>
      <c r="C111" s="7">
        <v>65.685923846911393</v>
      </c>
    </row>
    <row r="112" spans="1:3" x14ac:dyDescent="0.2">
      <c r="A112" s="15">
        <v>40869</v>
      </c>
      <c r="B112" s="7">
        <v>50.289430000000003</v>
      </c>
      <c r="C112" s="7">
        <v>65.486490509924977</v>
      </c>
    </row>
    <row r="113" spans="1:3" x14ac:dyDescent="0.2">
      <c r="A113" s="15">
        <v>40870</v>
      </c>
      <c r="B113" s="7">
        <v>48.978382000000003</v>
      </c>
      <c r="C113" s="7">
        <v>64.689644538409695</v>
      </c>
    </row>
    <row r="114" spans="1:3" x14ac:dyDescent="0.2">
      <c r="A114" s="15">
        <v>40872</v>
      </c>
      <c r="B114" s="7">
        <v>50.894286999999998</v>
      </c>
      <c r="C114" s="7">
        <v>65.551304349331573</v>
      </c>
    </row>
    <row r="115" spans="1:3" x14ac:dyDescent="0.2">
      <c r="A115" s="15">
        <v>40875</v>
      </c>
      <c r="B115" s="7">
        <v>50.023432</v>
      </c>
      <c r="C115" s="7">
        <v>65.367018345852443</v>
      </c>
    </row>
    <row r="116" spans="1:3" x14ac:dyDescent="0.2">
      <c r="A116" s="15">
        <v>40876</v>
      </c>
      <c r="B116" s="7">
        <v>50.310017999999999</v>
      </c>
      <c r="C116" s="7">
        <v>65.838099174721506</v>
      </c>
    </row>
    <row r="117" spans="1:3" x14ac:dyDescent="0.2">
      <c r="A117" s="15">
        <v>40877</v>
      </c>
      <c r="B117" s="7">
        <v>51.034117999999999</v>
      </c>
      <c r="C117" s="7">
        <v>67.450044882423484</v>
      </c>
    </row>
    <row r="118" spans="1:3" x14ac:dyDescent="0.2">
      <c r="A118" s="15">
        <v>40878</v>
      </c>
      <c r="B118" s="7">
        <v>52.044893000000002</v>
      </c>
      <c r="C118" s="7">
        <v>66.830911490302483</v>
      </c>
    </row>
    <row r="119" spans="1:3" x14ac:dyDescent="0.2">
      <c r="A119" s="15">
        <v>40879</v>
      </c>
      <c r="B119" s="7">
        <v>50.305019999999999</v>
      </c>
      <c r="C119" s="7">
        <v>66.016477922017486</v>
      </c>
    </row>
    <row r="120" spans="1:3" x14ac:dyDescent="0.2">
      <c r="A120" s="15">
        <v>40882</v>
      </c>
      <c r="B120" s="7">
        <v>50.448777</v>
      </c>
      <c r="C120" s="7">
        <v>66.302532306991111</v>
      </c>
    </row>
    <row r="121" spans="1:3" x14ac:dyDescent="0.2">
      <c r="A121" s="15">
        <v>40883</v>
      </c>
      <c r="B121" s="7">
        <v>50.824134999999998</v>
      </c>
      <c r="C121" s="7">
        <v>66.72898663052375</v>
      </c>
    </row>
    <row r="122" spans="1:3" x14ac:dyDescent="0.2">
      <c r="A122" s="15">
        <v>40884</v>
      </c>
      <c r="B122" s="7">
        <v>57.467913000000003</v>
      </c>
      <c r="C122" s="7">
        <v>74.306559872622884</v>
      </c>
    </row>
    <row r="123" spans="1:3" x14ac:dyDescent="0.2">
      <c r="A123" s="15">
        <v>40885</v>
      </c>
      <c r="B123" s="7">
        <v>54.895358999999999</v>
      </c>
      <c r="C123" s="7">
        <v>73.928231719297813</v>
      </c>
    </row>
    <row r="124" spans="1:3" x14ac:dyDescent="0.2">
      <c r="A124" s="15">
        <v>40886</v>
      </c>
      <c r="B124" s="7">
        <v>54.351360999999997</v>
      </c>
      <c r="C124" s="7">
        <v>74.921893100488802</v>
      </c>
    </row>
    <row r="125" spans="1:3" x14ac:dyDescent="0.2">
      <c r="A125" s="15">
        <v>40889</v>
      </c>
      <c r="B125" s="7">
        <v>53.726768</v>
      </c>
      <c r="C125" s="7">
        <v>74.52084866663256</v>
      </c>
    </row>
    <row r="126" spans="1:3" x14ac:dyDescent="0.2">
      <c r="A126" s="15">
        <v>40890</v>
      </c>
      <c r="B126" s="7">
        <v>54.398015999999998</v>
      </c>
      <c r="C126" s="7">
        <v>76.381388862944917</v>
      </c>
    </row>
    <row r="127" spans="1:3" x14ac:dyDescent="0.2">
      <c r="A127" s="15">
        <v>40891</v>
      </c>
      <c r="B127" s="7">
        <v>52.159030999999999</v>
      </c>
      <c r="C127" s="7">
        <v>75.222435383954263</v>
      </c>
    </row>
    <row r="128" spans="1:3" x14ac:dyDescent="0.2">
      <c r="A128" s="15">
        <v>40892</v>
      </c>
      <c r="B128" s="7">
        <v>52.976100000000002</v>
      </c>
      <c r="C128" s="7">
        <v>75.335506871326473</v>
      </c>
    </row>
    <row r="129" spans="1:3" x14ac:dyDescent="0.2">
      <c r="A129" s="15">
        <v>40893</v>
      </c>
      <c r="B129" s="7">
        <v>51.426475000000003</v>
      </c>
      <c r="C129" s="7">
        <v>74.357124081137783</v>
      </c>
    </row>
    <row r="130" spans="1:3" x14ac:dyDescent="0.2">
      <c r="A130" s="15">
        <v>40896</v>
      </c>
      <c r="B130" s="7">
        <v>47.898558000000001</v>
      </c>
      <c r="C130" s="7">
        <v>73.96509985852208</v>
      </c>
    </row>
    <row r="131" spans="1:3" x14ac:dyDescent="0.2">
      <c r="A131" s="15">
        <v>40897</v>
      </c>
      <c r="B131" s="7">
        <v>52.730102000000002</v>
      </c>
      <c r="C131" s="7">
        <v>77.886195598032188</v>
      </c>
    </row>
    <row r="132" spans="1:3" x14ac:dyDescent="0.2">
      <c r="A132" s="15">
        <v>40898</v>
      </c>
      <c r="B132" s="7">
        <v>53.721972999999998</v>
      </c>
      <c r="C132" s="7">
        <v>78.468672021010732</v>
      </c>
    </row>
    <row r="133" spans="1:3" x14ac:dyDescent="0.2">
      <c r="A133" s="15">
        <v>40899</v>
      </c>
      <c r="B133" s="7">
        <v>52.352410999999996</v>
      </c>
      <c r="C133" s="7">
        <v>74.970258493019188</v>
      </c>
    </row>
    <row r="134" spans="1:3" x14ac:dyDescent="0.2">
      <c r="A134" s="15">
        <v>40900</v>
      </c>
      <c r="B134" s="7">
        <v>54.209950999999997</v>
      </c>
      <c r="C134" s="7">
        <v>75.946053721456323</v>
      </c>
    </row>
    <row r="135" spans="1:3" x14ac:dyDescent="0.2">
      <c r="A135" s="15">
        <v>40904</v>
      </c>
      <c r="B135" s="7">
        <v>53.771214999999998</v>
      </c>
      <c r="C135" s="7">
        <v>75.317778391249945</v>
      </c>
    </row>
    <row r="136" spans="1:3" x14ac:dyDescent="0.2">
      <c r="A136" s="15">
        <v>40905</v>
      </c>
      <c r="B136" s="7">
        <v>50.851461999999998</v>
      </c>
      <c r="C136" s="7">
        <v>73.801976647248196</v>
      </c>
    </row>
    <row r="137" spans="1:3" x14ac:dyDescent="0.2">
      <c r="A137" s="15">
        <v>40906</v>
      </c>
      <c r="B137" s="7">
        <v>50.723084999999998</v>
      </c>
      <c r="C137" s="7">
        <v>73.580963857084512</v>
      </c>
    </row>
    <row r="138" spans="1:3" x14ac:dyDescent="0.2">
      <c r="A138" s="15">
        <v>40907</v>
      </c>
      <c r="B138" s="7">
        <v>52.039369000000001</v>
      </c>
      <c r="C138" s="7">
        <v>73.846122812082044</v>
      </c>
    </row>
    <row r="139" spans="1:3" x14ac:dyDescent="0.2">
      <c r="A139" s="15">
        <v>40911</v>
      </c>
      <c r="B139" s="7">
        <v>48.228310999999998</v>
      </c>
      <c r="C139" s="7">
        <v>71.269091413011296</v>
      </c>
    </row>
    <row r="140" spans="1:3" x14ac:dyDescent="0.2">
      <c r="A140" s="15">
        <v>40912</v>
      </c>
      <c r="B140" s="7">
        <v>50.170448999999998</v>
      </c>
      <c r="C140" s="7">
        <v>71.734906592367182</v>
      </c>
    </row>
    <row r="141" spans="1:3" x14ac:dyDescent="0.2">
      <c r="A141" s="15">
        <v>40913</v>
      </c>
      <c r="B141" s="7">
        <v>45.593559999999997</v>
      </c>
      <c r="C141" s="7">
        <v>71.144912601361852</v>
      </c>
    </row>
    <row r="142" spans="1:3" x14ac:dyDescent="0.2">
      <c r="A142" s="15">
        <v>40914</v>
      </c>
      <c r="B142" s="7">
        <v>46.275680999999999</v>
      </c>
      <c r="C142" s="7">
        <v>70.463002998013962</v>
      </c>
    </row>
    <row r="143" spans="1:3" x14ac:dyDescent="0.2">
      <c r="A143" s="15">
        <v>40917</v>
      </c>
      <c r="B143" s="7">
        <v>48.028500999999999</v>
      </c>
      <c r="C143" s="7">
        <v>70.82866730048265</v>
      </c>
    </row>
    <row r="144" spans="1:3" x14ac:dyDescent="0.2">
      <c r="A144" s="15">
        <v>40918</v>
      </c>
      <c r="B144" s="7">
        <v>51.135938000000003</v>
      </c>
      <c r="C144" s="7">
        <v>73.347442359601388</v>
      </c>
    </row>
    <row r="145" spans="1:3" x14ac:dyDescent="0.2">
      <c r="A145" s="15">
        <v>40919</v>
      </c>
      <c r="B145" s="7">
        <v>47.952277000000002</v>
      </c>
      <c r="C145" s="7">
        <v>72.481193087005863</v>
      </c>
    </row>
    <row r="146" spans="1:3" x14ac:dyDescent="0.2">
      <c r="A146" s="15">
        <v>40920</v>
      </c>
      <c r="B146" s="7">
        <v>47.368994000000001</v>
      </c>
      <c r="C146" s="7">
        <v>72.707211615672989</v>
      </c>
    </row>
    <row r="147" spans="1:3" x14ac:dyDescent="0.2">
      <c r="A147" s="15">
        <v>40921</v>
      </c>
      <c r="B147" s="7">
        <v>44.733929000000003</v>
      </c>
      <c r="C147" s="7">
        <v>71.496823553871351</v>
      </c>
    </row>
    <row r="148" spans="1:3" x14ac:dyDescent="0.2">
      <c r="A148" s="15">
        <v>40925</v>
      </c>
      <c r="B148" s="7">
        <v>45.099341000000003</v>
      </c>
      <c r="C148" s="7">
        <v>71.155498676854094</v>
      </c>
    </row>
    <row r="149" spans="1:3" x14ac:dyDescent="0.2">
      <c r="A149" s="15">
        <v>40926</v>
      </c>
      <c r="B149" s="7">
        <v>44.886712000000003</v>
      </c>
      <c r="C149" s="7">
        <v>72.032787438262829</v>
      </c>
    </row>
    <row r="150" spans="1:3" x14ac:dyDescent="0.2">
      <c r="A150" s="15">
        <v>40927</v>
      </c>
      <c r="B150" s="7">
        <v>46.402987000000003</v>
      </c>
      <c r="C150" s="7">
        <v>71.19533500222704</v>
      </c>
    </row>
    <row r="151" spans="1:3" x14ac:dyDescent="0.2">
      <c r="A151" s="15">
        <v>40928</v>
      </c>
      <c r="B151" s="7">
        <v>46.888497000000001</v>
      </c>
      <c r="C151" s="7">
        <v>71.751050576522616</v>
      </c>
    </row>
    <row r="152" spans="1:3" x14ac:dyDescent="0.2">
      <c r="A152" s="15">
        <v>40932</v>
      </c>
      <c r="B152" s="7">
        <v>70.951459</v>
      </c>
      <c r="C152" s="7">
        <v>65.748051587445616</v>
      </c>
    </row>
    <row r="153" spans="1:3" x14ac:dyDescent="0.2">
      <c r="A153" s="15">
        <v>40933</v>
      </c>
      <c r="B153" s="7">
        <v>70.552601999999993</v>
      </c>
      <c r="C153" s="7">
        <v>64.903696227281188</v>
      </c>
    </row>
    <row r="154" spans="1:3" x14ac:dyDescent="0.2">
      <c r="A154" s="15">
        <v>40934</v>
      </c>
      <c r="B154" s="7">
        <v>69.566089000000005</v>
      </c>
      <c r="C154" s="7">
        <v>63.677374889281758</v>
      </c>
    </row>
    <row r="155" spans="1:3" x14ac:dyDescent="0.2">
      <c r="A155" s="15">
        <v>40935</v>
      </c>
      <c r="B155" s="7">
        <v>67.718387000000007</v>
      </c>
      <c r="C155" s="7">
        <v>62.742702663839765</v>
      </c>
    </row>
    <row r="156" spans="1:3" x14ac:dyDescent="0.2">
      <c r="A156" s="15">
        <v>40938</v>
      </c>
      <c r="B156" s="7">
        <v>62.216647999999999</v>
      </c>
      <c r="C156" s="7">
        <v>62.691094736325091</v>
      </c>
    </row>
    <row r="157" spans="1:3" x14ac:dyDescent="0.2">
      <c r="A157" s="15">
        <v>40939</v>
      </c>
      <c r="B157" s="7">
        <v>61.814509000000001</v>
      </c>
      <c r="C157" s="7">
        <v>58.781079185289961</v>
      </c>
    </row>
    <row r="158" spans="1:3" x14ac:dyDescent="0.2">
      <c r="A158" s="15">
        <v>40940</v>
      </c>
      <c r="B158" s="7">
        <v>46.123621</v>
      </c>
      <c r="C158" s="7">
        <v>43.326196696313929</v>
      </c>
    </row>
    <row r="159" spans="1:3" x14ac:dyDescent="0.2">
      <c r="A159" s="15">
        <v>40941</v>
      </c>
      <c r="B159" s="7">
        <v>52.180911999999999</v>
      </c>
      <c r="C159" s="7">
        <v>44.66312969203566</v>
      </c>
    </row>
    <row r="160" spans="1:3" x14ac:dyDescent="0.2">
      <c r="A160" s="15">
        <v>40942</v>
      </c>
      <c r="B160" s="7">
        <v>58.518185000000003</v>
      </c>
      <c r="C160" s="7">
        <v>50.070545043245595</v>
      </c>
    </row>
    <row r="161" spans="1:3" x14ac:dyDescent="0.2">
      <c r="A161" s="15">
        <v>40945</v>
      </c>
      <c r="B161" s="7">
        <v>57.078631000000001</v>
      </c>
      <c r="C161" s="7">
        <v>49.247165865428649</v>
      </c>
    </row>
    <row r="162" spans="1:3" x14ac:dyDescent="0.2">
      <c r="A162" s="15">
        <v>40946</v>
      </c>
      <c r="B162" s="7">
        <v>57.515120000000003</v>
      </c>
      <c r="C162" s="7">
        <v>49.898003677985024</v>
      </c>
    </row>
    <row r="163" spans="1:3" x14ac:dyDescent="0.2">
      <c r="A163" s="15">
        <v>40947</v>
      </c>
      <c r="B163" s="7">
        <v>55.226869000000001</v>
      </c>
      <c r="C163" s="7">
        <v>49.167204366181402</v>
      </c>
    </row>
    <row r="164" spans="1:3" x14ac:dyDescent="0.2">
      <c r="A164" s="15">
        <v>40948</v>
      </c>
      <c r="B164" s="7">
        <v>58.595044000000001</v>
      </c>
      <c r="C164" s="7">
        <v>50.562818347943207</v>
      </c>
    </row>
    <row r="165" spans="1:3" x14ac:dyDescent="0.2">
      <c r="A165" s="15">
        <v>40949</v>
      </c>
      <c r="B165" s="7">
        <v>55.330618999999999</v>
      </c>
      <c r="C165" s="7">
        <v>49.738216340124794</v>
      </c>
    </row>
    <row r="166" spans="1:3" x14ac:dyDescent="0.2">
      <c r="A166" s="15">
        <v>40952</v>
      </c>
      <c r="B166" s="7">
        <v>55.119658999999999</v>
      </c>
      <c r="C166" s="7">
        <v>49.850124761156266</v>
      </c>
    </row>
    <row r="167" spans="1:3" x14ac:dyDescent="0.2">
      <c r="A167" s="15">
        <v>40953</v>
      </c>
      <c r="B167" s="7">
        <v>56.159337999999998</v>
      </c>
      <c r="C167" s="7">
        <v>51.525241597422877</v>
      </c>
    </row>
    <row r="168" spans="1:3" x14ac:dyDescent="0.2">
      <c r="A168" s="15">
        <v>40954</v>
      </c>
      <c r="B168" s="7">
        <v>57.536326000000003</v>
      </c>
      <c r="C168" s="7">
        <v>51.707185167867699</v>
      </c>
    </row>
    <row r="169" spans="1:3" x14ac:dyDescent="0.2">
      <c r="A169" s="15">
        <v>40955</v>
      </c>
      <c r="B169" s="7">
        <v>59.121251000000001</v>
      </c>
      <c r="C169" s="7">
        <v>52.740573856813633</v>
      </c>
    </row>
    <row r="170" spans="1:3" x14ac:dyDescent="0.2">
      <c r="A170" s="15">
        <v>40956</v>
      </c>
      <c r="B170" s="7">
        <v>60.795231999999999</v>
      </c>
      <c r="C170" s="7">
        <v>53.30109990671469</v>
      </c>
    </row>
    <row r="171" spans="1:3" x14ac:dyDescent="0.2">
      <c r="A171" s="15">
        <v>40960</v>
      </c>
      <c r="B171" s="7">
        <v>61.859945000000003</v>
      </c>
      <c r="C171" s="7">
        <v>53.993520588027032</v>
      </c>
    </row>
    <row r="172" spans="1:3" x14ac:dyDescent="0.2">
      <c r="A172" s="15">
        <v>40961</v>
      </c>
      <c r="B172" s="7">
        <v>60.227741000000002</v>
      </c>
      <c r="C172" s="7">
        <v>52.929622052917871</v>
      </c>
    </row>
    <row r="173" spans="1:3" x14ac:dyDescent="0.2">
      <c r="A173" s="15">
        <v>40962</v>
      </c>
      <c r="B173" s="7">
        <v>58.161706000000002</v>
      </c>
      <c r="C173" s="7">
        <v>52.299202056242336</v>
      </c>
    </row>
    <row r="174" spans="1:3" x14ac:dyDescent="0.2">
      <c r="A174" s="15">
        <v>40963</v>
      </c>
      <c r="B174" s="7">
        <v>57.420594999999999</v>
      </c>
      <c r="C174" s="7">
        <v>52.221997776019855</v>
      </c>
    </row>
    <row r="175" spans="1:3" x14ac:dyDescent="0.2">
      <c r="A175" s="15">
        <v>40966</v>
      </c>
      <c r="B175" s="7">
        <v>56.376890000000003</v>
      </c>
      <c r="C175" s="7">
        <v>51.745321593645713</v>
      </c>
    </row>
    <row r="176" spans="1:3" x14ac:dyDescent="0.2">
      <c r="A176" s="15">
        <v>40967</v>
      </c>
      <c r="B176" s="7">
        <v>55.649833000000001</v>
      </c>
      <c r="C176" s="7">
        <v>51.560863321300531</v>
      </c>
    </row>
    <row r="177" spans="1:3" x14ac:dyDescent="0.2">
      <c r="A177" s="15">
        <v>40968</v>
      </c>
      <c r="B177" s="7">
        <v>56.767622000000003</v>
      </c>
      <c r="C177" s="7">
        <v>52.46804954872507</v>
      </c>
    </row>
    <row r="178" spans="1:3" x14ac:dyDescent="0.2">
      <c r="A178" s="15">
        <v>40969</v>
      </c>
      <c r="B178" s="7">
        <v>60.652569</v>
      </c>
      <c r="C178" s="7">
        <v>54.119235988156987</v>
      </c>
    </row>
    <row r="179" spans="1:3" x14ac:dyDescent="0.2">
      <c r="A179" s="15">
        <v>40970</v>
      </c>
      <c r="B179" s="7">
        <v>59.964593000000001</v>
      </c>
      <c r="C179" s="7">
        <v>53.798945380048011</v>
      </c>
    </row>
    <row r="180" spans="1:3" x14ac:dyDescent="0.2">
      <c r="A180" s="15">
        <v>40973</v>
      </c>
      <c r="B180" s="7">
        <v>60.692087000000001</v>
      </c>
      <c r="C180" s="7">
        <v>54.976605592022487</v>
      </c>
    </row>
    <row r="181" spans="1:3" x14ac:dyDescent="0.2">
      <c r="A181" s="15">
        <v>40974</v>
      </c>
      <c r="B181" s="7">
        <v>60.162610999999998</v>
      </c>
      <c r="C181" s="7">
        <v>52.90133360099594</v>
      </c>
    </row>
    <row r="182" spans="1:3" x14ac:dyDescent="0.2">
      <c r="A182" s="15">
        <v>40975</v>
      </c>
      <c r="B182" s="7">
        <v>62.525913000000003</v>
      </c>
      <c r="C182" s="7">
        <v>53.40822460597294</v>
      </c>
    </row>
    <row r="183" spans="1:3" x14ac:dyDescent="0.2">
      <c r="A183" s="15">
        <v>40976</v>
      </c>
      <c r="B183" s="7">
        <v>64.337980999999999</v>
      </c>
      <c r="C183" s="7">
        <v>53.851089319080295</v>
      </c>
    </row>
    <row r="184" spans="1:3" x14ac:dyDescent="0.2">
      <c r="A184" s="15">
        <v>40977</v>
      </c>
      <c r="B184" s="7">
        <v>61.560454</v>
      </c>
      <c r="C184" s="7">
        <v>53.709419436452755</v>
      </c>
    </row>
    <row r="185" spans="1:3" x14ac:dyDescent="0.2">
      <c r="A185" s="15">
        <v>40980</v>
      </c>
      <c r="B185" s="7">
        <v>64.460652999999994</v>
      </c>
      <c r="C185" s="7">
        <v>56.685545260298831</v>
      </c>
    </row>
    <row r="186" spans="1:3" x14ac:dyDescent="0.2">
      <c r="A186" s="15">
        <v>40981</v>
      </c>
      <c r="B186" s="7">
        <v>66.110491999999994</v>
      </c>
      <c r="C186" s="7">
        <v>57.380414455114568</v>
      </c>
    </row>
    <row r="187" spans="1:3" x14ac:dyDescent="0.2">
      <c r="A187" s="15">
        <v>40982</v>
      </c>
      <c r="B187" s="7">
        <v>68.529968999999994</v>
      </c>
      <c r="C187" s="7">
        <v>59.252297482115935</v>
      </c>
    </row>
    <row r="188" spans="1:3" x14ac:dyDescent="0.2">
      <c r="A188" s="15">
        <v>40983</v>
      </c>
      <c r="B188" s="7">
        <v>69.743404999999996</v>
      </c>
      <c r="C188" s="7">
        <v>58.140630499977576</v>
      </c>
    </row>
    <row r="189" spans="1:3" x14ac:dyDescent="0.2">
      <c r="A189" s="15">
        <v>40984</v>
      </c>
      <c r="B189" s="7">
        <v>68.946872999999997</v>
      </c>
      <c r="C189" s="7">
        <v>57.813917519329571</v>
      </c>
    </row>
    <row r="190" spans="1:3" x14ac:dyDescent="0.2">
      <c r="A190" s="15">
        <v>40987</v>
      </c>
      <c r="B190" s="7">
        <v>67.960976000000002</v>
      </c>
      <c r="C190" s="7">
        <v>58.363751163310695</v>
      </c>
    </row>
    <row r="191" spans="1:3" x14ac:dyDescent="0.2">
      <c r="A191" s="15">
        <v>40988</v>
      </c>
      <c r="B191" s="7">
        <v>66.987492000000003</v>
      </c>
      <c r="C191" s="7">
        <v>57.904582740073288</v>
      </c>
    </row>
    <row r="192" spans="1:3" x14ac:dyDescent="0.2">
      <c r="A192" s="15">
        <v>40989</v>
      </c>
      <c r="B192" s="7">
        <v>67.125968999999998</v>
      </c>
      <c r="C192" s="7">
        <v>57.697856585234462</v>
      </c>
    </row>
    <row r="193" spans="1:3" x14ac:dyDescent="0.2">
      <c r="A193" s="15">
        <v>40990</v>
      </c>
      <c r="B193" s="7">
        <v>69.279630999999995</v>
      </c>
      <c r="C193" s="7">
        <v>61.376492785895543</v>
      </c>
    </row>
    <row r="194" spans="1:3" x14ac:dyDescent="0.2">
      <c r="A194" s="15">
        <v>40991</v>
      </c>
      <c r="B194" s="7">
        <v>68.648543000000004</v>
      </c>
      <c r="C194" s="7">
        <v>61.280442927707391</v>
      </c>
    </row>
    <row r="195" spans="1:3" x14ac:dyDescent="0.2">
      <c r="A195" s="15">
        <v>40994</v>
      </c>
      <c r="B195" s="7">
        <v>68.312262000000004</v>
      </c>
      <c r="C195" s="7">
        <v>61.136771008410363</v>
      </c>
    </row>
    <row r="196" spans="1:3" x14ac:dyDescent="0.2">
      <c r="A196" s="15">
        <v>40995</v>
      </c>
      <c r="B196" s="7">
        <v>68.242609000000002</v>
      </c>
      <c r="C196" s="7">
        <v>60.840493098206849</v>
      </c>
    </row>
    <row r="197" spans="1:3" x14ac:dyDescent="0.2">
      <c r="A197" s="15">
        <v>40996</v>
      </c>
      <c r="B197" s="7">
        <v>68.374105</v>
      </c>
      <c r="C197" s="7">
        <v>61.017559914066524</v>
      </c>
    </row>
    <row r="198" spans="1:3" x14ac:dyDescent="0.2">
      <c r="A198" s="15">
        <v>40997</v>
      </c>
      <c r="B198" s="7">
        <v>67.886655000000005</v>
      </c>
      <c r="C198" s="7">
        <v>60.735230615834858</v>
      </c>
    </row>
    <row r="199" spans="1:3" x14ac:dyDescent="0.2">
      <c r="A199" s="15">
        <v>40998</v>
      </c>
      <c r="B199" s="7">
        <v>67.350111999999996</v>
      </c>
      <c r="C199" s="7">
        <v>61.257271653772705</v>
      </c>
    </row>
    <row r="200" spans="1:3" x14ac:dyDescent="0.2">
      <c r="A200" s="15">
        <v>41001</v>
      </c>
      <c r="B200" s="7">
        <v>62.182231999999999</v>
      </c>
      <c r="C200" s="7">
        <v>55.496294563926661</v>
      </c>
    </row>
    <row r="201" spans="1:3" x14ac:dyDescent="0.2">
      <c r="A201" s="15">
        <v>41002</v>
      </c>
      <c r="B201" s="7">
        <v>56.662601000000002</v>
      </c>
      <c r="C201" s="7">
        <v>56.211844552348545</v>
      </c>
    </row>
    <row r="202" spans="1:3" x14ac:dyDescent="0.2">
      <c r="A202" s="15">
        <v>41003</v>
      </c>
      <c r="B202" s="7">
        <v>55.886257000000001</v>
      </c>
      <c r="C202" s="7">
        <v>55.814053611898515</v>
      </c>
    </row>
    <row r="203" spans="1:3" x14ac:dyDescent="0.2">
      <c r="A203" s="15">
        <v>41004</v>
      </c>
      <c r="B203" s="7">
        <v>61.324660000000002</v>
      </c>
      <c r="C203" s="7">
        <v>59.90345212620857</v>
      </c>
    </row>
    <row r="204" spans="1:3" x14ac:dyDescent="0.2">
      <c r="A204" s="15">
        <v>41005</v>
      </c>
      <c r="B204" s="7">
        <v>59.069609999999997</v>
      </c>
      <c r="C204" s="7">
        <v>58.957721820653738</v>
      </c>
    </row>
    <row r="205" spans="1:3" x14ac:dyDescent="0.2">
      <c r="A205" s="15">
        <v>41008</v>
      </c>
      <c r="B205" s="7">
        <v>60.045577000000002</v>
      </c>
      <c r="C205" s="7">
        <v>58.765799611085122</v>
      </c>
    </row>
    <row r="206" spans="1:3" x14ac:dyDescent="0.2">
      <c r="A206" s="15">
        <v>41009</v>
      </c>
      <c r="B206" s="7">
        <v>62.440286</v>
      </c>
      <c r="C206" s="7">
        <v>61.594119395177657</v>
      </c>
    </row>
    <row r="207" spans="1:3" x14ac:dyDescent="0.2">
      <c r="A207" s="15">
        <v>41010</v>
      </c>
      <c r="B207" s="7">
        <v>62.979422999999997</v>
      </c>
      <c r="C207" s="7">
        <v>65.562250558922088</v>
      </c>
    </row>
    <row r="208" spans="1:3" x14ac:dyDescent="0.2">
      <c r="A208" s="15">
        <v>41011</v>
      </c>
      <c r="B208" s="7">
        <v>64.892904000000001</v>
      </c>
      <c r="C208" s="7">
        <v>63.713885562693015</v>
      </c>
    </row>
    <row r="209" spans="1:3" x14ac:dyDescent="0.2">
      <c r="A209" s="15">
        <v>41012</v>
      </c>
      <c r="B209" s="7">
        <v>65.725132000000002</v>
      </c>
      <c r="C209" s="7">
        <v>63.169012273883716</v>
      </c>
    </row>
    <row r="210" spans="1:3" x14ac:dyDescent="0.2">
      <c r="A210" s="15">
        <v>41015</v>
      </c>
      <c r="B210" s="7">
        <v>65.208194000000006</v>
      </c>
      <c r="C210" s="7">
        <v>60.931971540039285</v>
      </c>
    </row>
    <row r="211" spans="1:3" x14ac:dyDescent="0.2">
      <c r="A211" s="15">
        <v>41016</v>
      </c>
      <c r="B211" s="7">
        <v>72.180812000000003</v>
      </c>
      <c r="C211" s="7">
        <v>70.609687678703708</v>
      </c>
    </row>
    <row r="212" spans="1:3" x14ac:dyDescent="0.2">
      <c r="A212" s="15">
        <v>41017</v>
      </c>
      <c r="B212" s="7">
        <v>71.575244999999995</v>
      </c>
      <c r="C212" s="7">
        <v>70.142150424122335</v>
      </c>
    </row>
    <row r="213" spans="1:3" x14ac:dyDescent="0.2">
      <c r="A213" s="15">
        <v>41018</v>
      </c>
      <c r="B213" s="7">
        <v>70.104902999999993</v>
      </c>
      <c r="C213" s="7">
        <v>69.506353876330607</v>
      </c>
    </row>
    <row r="214" spans="1:3" x14ac:dyDescent="0.2">
      <c r="A214" s="15">
        <v>41019</v>
      </c>
      <c r="B214" s="7">
        <v>66.984492000000003</v>
      </c>
      <c r="C214" s="7">
        <v>65.379429684679238</v>
      </c>
    </row>
    <row r="215" spans="1:3" x14ac:dyDescent="0.2">
      <c r="A215" s="15">
        <v>41022</v>
      </c>
      <c r="B215" s="7">
        <v>65.847927999999996</v>
      </c>
      <c r="C215" s="7">
        <v>64.774104123875702</v>
      </c>
    </row>
    <row r="216" spans="1:3" x14ac:dyDescent="0.2">
      <c r="A216" s="15">
        <v>41023</v>
      </c>
      <c r="B216" s="7">
        <v>63.572304000000003</v>
      </c>
      <c r="C216" s="7">
        <v>67.607990941832725</v>
      </c>
    </row>
    <row r="217" spans="1:3" x14ac:dyDescent="0.2">
      <c r="A217" s="15">
        <v>41024</v>
      </c>
      <c r="B217" s="7">
        <v>65.538842000000002</v>
      </c>
      <c r="C217" s="7">
        <v>70.018221434383094</v>
      </c>
    </row>
    <row r="218" spans="1:3" x14ac:dyDescent="0.2">
      <c r="A218" s="15">
        <v>41025</v>
      </c>
      <c r="B218" s="7">
        <v>66.728596999999993</v>
      </c>
      <c r="C218" s="7">
        <v>73.866994362195598</v>
      </c>
    </row>
    <row r="219" spans="1:3" x14ac:dyDescent="0.2">
      <c r="A219" s="15">
        <v>41026</v>
      </c>
      <c r="B219" s="7">
        <v>64.053740000000005</v>
      </c>
      <c r="C219" s="7">
        <v>68.505352515104789</v>
      </c>
    </row>
    <row r="220" spans="1:3" x14ac:dyDescent="0.2">
      <c r="A220" s="15">
        <v>41029</v>
      </c>
      <c r="B220" s="7">
        <v>62.153694000000002</v>
      </c>
      <c r="C220" s="7">
        <v>67.640124675897383</v>
      </c>
    </row>
    <row r="221" spans="1:3" x14ac:dyDescent="0.2">
      <c r="A221" s="15">
        <v>41030</v>
      </c>
      <c r="B221" s="7">
        <v>56.876264999999997</v>
      </c>
      <c r="C221" s="7">
        <v>60.86872999851208</v>
      </c>
    </row>
    <row r="222" spans="1:3" x14ac:dyDescent="0.2">
      <c r="A222" s="15">
        <v>41031</v>
      </c>
      <c r="B222" s="7">
        <v>56.354747000000003</v>
      </c>
      <c r="C222" s="7">
        <v>58.874585702353563</v>
      </c>
    </row>
    <row r="223" spans="1:3" x14ac:dyDescent="0.2">
      <c r="A223" s="15">
        <v>41032</v>
      </c>
      <c r="B223" s="7">
        <v>56.350949999999997</v>
      </c>
      <c r="C223" s="7">
        <v>58.205066891746426</v>
      </c>
    </row>
    <row r="224" spans="1:3" x14ac:dyDescent="0.2">
      <c r="A224" s="15">
        <v>41033</v>
      </c>
      <c r="B224" s="7">
        <v>56.625909999999998</v>
      </c>
      <c r="C224" s="7">
        <v>57.696318043377993</v>
      </c>
    </row>
    <row r="225" spans="1:3" x14ac:dyDescent="0.2">
      <c r="A225" s="15">
        <v>41036</v>
      </c>
      <c r="B225" s="7">
        <v>54.433731000000002</v>
      </c>
      <c r="C225" s="7">
        <v>57.769704509649166</v>
      </c>
    </row>
    <row r="226" spans="1:3" x14ac:dyDescent="0.2">
      <c r="A226" s="15">
        <v>41037</v>
      </c>
      <c r="B226" s="7">
        <v>52.894941000000003</v>
      </c>
      <c r="C226" s="7">
        <v>57.307161307773526</v>
      </c>
    </row>
    <row r="227" spans="1:3" x14ac:dyDescent="0.2">
      <c r="A227" s="15">
        <v>41038</v>
      </c>
      <c r="B227" s="7">
        <v>53.631196000000003</v>
      </c>
      <c r="C227" s="7">
        <v>58.464694750449887</v>
      </c>
    </row>
    <row r="228" spans="1:3" x14ac:dyDescent="0.2">
      <c r="A228" s="15">
        <v>41039</v>
      </c>
      <c r="B228" s="7">
        <v>56.553260999999999</v>
      </c>
      <c r="C228" s="7">
        <v>62.70512172830108</v>
      </c>
    </row>
    <row r="229" spans="1:3" x14ac:dyDescent="0.2">
      <c r="A229" s="15">
        <v>41040</v>
      </c>
      <c r="B229" s="7">
        <v>54.849120999999997</v>
      </c>
      <c r="C229" s="7">
        <v>62.445110656185555</v>
      </c>
    </row>
    <row r="230" spans="1:3" x14ac:dyDescent="0.2">
      <c r="A230" s="15">
        <v>41043</v>
      </c>
      <c r="B230" s="7">
        <v>53.865169999999999</v>
      </c>
      <c r="C230" s="7">
        <v>61.414990337063301</v>
      </c>
    </row>
    <row r="231" spans="1:3" x14ac:dyDescent="0.2">
      <c r="A231" s="15">
        <v>41044</v>
      </c>
      <c r="B231" s="7">
        <v>53.891267999999997</v>
      </c>
      <c r="C231" s="7">
        <v>60.761128186927763</v>
      </c>
    </row>
    <row r="232" spans="1:3" x14ac:dyDescent="0.2">
      <c r="A232" s="15">
        <v>41045</v>
      </c>
      <c r="B232" s="7">
        <v>52.314278999999999</v>
      </c>
      <c r="C232" s="7">
        <v>60.406469913968877</v>
      </c>
    </row>
    <row r="233" spans="1:3" x14ac:dyDescent="0.2">
      <c r="A233" s="15">
        <v>41046</v>
      </c>
      <c r="B233" s="7">
        <v>48.080872999999997</v>
      </c>
      <c r="C233" s="7">
        <v>58.838037135543431</v>
      </c>
    </row>
    <row r="234" spans="1:3" x14ac:dyDescent="0.2">
      <c r="A234" s="15">
        <v>41047</v>
      </c>
      <c r="B234" s="7">
        <v>48.241241000000002</v>
      </c>
      <c r="C234" s="7">
        <v>59.007347432302126</v>
      </c>
    </row>
    <row r="235" spans="1:3" x14ac:dyDescent="0.2">
      <c r="A235" s="15">
        <v>41050</v>
      </c>
      <c r="B235" s="7">
        <v>51.063493999999999</v>
      </c>
      <c r="C235" s="7">
        <v>57.63237804019996</v>
      </c>
    </row>
    <row r="236" spans="1:3" x14ac:dyDescent="0.2">
      <c r="A236" s="15">
        <v>41051</v>
      </c>
      <c r="B236" s="7">
        <v>52.680624999999999</v>
      </c>
      <c r="C236" s="7">
        <v>56.742363742089765</v>
      </c>
    </row>
    <row r="237" spans="1:3" x14ac:dyDescent="0.2">
      <c r="A237" s="15">
        <v>41052</v>
      </c>
      <c r="B237" s="7">
        <v>50.002687999999999</v>
      </c>
      <c r="C237" s="7">
        <v>55.665987029229335</v>
      </c>
    </row>
    <row r="238" spans="1:3" x14ac:dyDescent="0.2">
      <c r="A238" s="15">
        <v>41053</v>
      </c>
      <c r="B238" s="7">
        <v>50.061667999999997</v>
      </c>
      <c r="C238" s="7">
        <v>56.268911772591004</v>
      </c>
    </row>
    <row r="239" spans="1:3" x14ac:dyDescent="0.2">
      <c r="A239" s="15">
        <v>41054</v>
      </c>
      <c r="B239" s="7">
        <v>50.157150999999999</v>
      </c>
      <c r="C239" s="7">
        <v>56.106956388212318</v>
      </c>
    </row>
    <row r="240" spans="1:3" x14ac:dyDescent="0.2">
      <c r="A240" s="15">
        <v>41058</v>
      </c>
      <c r="B240" s="7">
        <v>49.165562000000001</v>
      </c>
      <c r="C240" s="7">
        <v>56.225819066066471</v>
      </c>
    </row>
    <row r="241" spans="1:3" x14ac:dyDescent="0.2">
      <c r="A241" s="15">
        <v>41059</v>
      </c>
      <c r="B241" s="7">
        <v>46.291248000000003</v>
      </c>
      <c r="C241" s="7">
        <v>57.669385724882574</v>
      </c>
    </row>
    <row r="242" spans="1:3" x14ac:dyDescent="0.2">
      <c r="A242" s="15">
        <v>41060</v>
      </c>
      <c r="B242" s="7">
        <v>48.575381</v>
      </c>
      <c r="C242" s="7">
        <v>55.85347235317851</v>
      </c>
    </row>
    <row r="243" spans="1:3" x14ac:dyDescent="0.2">
      <c r="A243" s="15">
        <v>41061</v>
      </c>
      <c r="B243" s="7">
        <v>41.885356999999999</v>
      </c>
      <c r="C243" s="7">
        <v>50.722724694538968</v>
      </c>
    </row>
    <row r="244" spans="1:3" x14ac:dyDescent="0.2">
      <c r="A244" s="15">
        <v>41064</v>
      </c>
      <c r="B244" s="7">
        <v>37.840024</v>
      </c>
      <c r="C244" s="7">
        <v>52.115585963615054</v>
      </c>
    </row>
    <row r="245" spans="1:3" x14ac:dyDescent="0.2">
      <c r="A245" s="15">
        <v>41065</v>
      </c>
      <c r="B245" s="7">
        <v>46.368665</v>
      </c>
      <c r="C245" s="7">
        <v>54.852240576999911</v>
      </c>
    </row>
    <row r="246" spans="1:3" x14ac:dyDescent="0.2">
      <c r="A246" s="15">
        <v>41066</v>
      </c>
      <c r="B246" s="7">
        <v>48.362136999999997</v>
      </c>
      <c r="C246" s="7">
        <v>57.016778211970745</v>
      </c>
    </row>
    <row r="247" spans="1:3" x14ac:dyDescent="0.2">
      <c r="A247" s="15">
        <v>41067</v>
      </c>
      <c r="B247" s="7">
        <v>49.503073000000001</v>
      </c>
      <c r="C247" s="7">
        <v>57.349644648016266</v>
      </c>
    </row>
    <row r="248" spans="1:3" x14ac:dyDescent="0.2">
      <c r="A248" s="15">
        <v>41068</v>
      </c>
      <c r="B248" s="7">
        <v>47.488342000000003</v>
      </c>
      <c r="C248" s="7">
        <v>57.452827768066285</v>
      </c>
    </row>
    <row r="249" spans="1:3" x14ac:dyDescent="0.2">
      <c r="A249" s="15">
        <v>41071</v>
      </c>
      <c r="B249" s="7">
        <v>44.775098999999997</v>
      </c>
      <c r="C249" s="7">
        <v>56.808460438528527</v>
      </c>
    </row>
    <row r="250" spans="1:3" x14ac:dyDescent="0.2">
      <c r="A250" s="15">
        <v>41072</v>
      </c>
      <c r="B250" s="7">
        <v>45.946192000000003</v>
      </c>
      <c r="C250" s="7">
        <v>57.959240693051797</v>
      </c>
    </row>
    <row r="251" spans="1:3" x14ac:dyDescent="0.2">
      <c r="A251" s="15">
        <v>41073</v>
      </c>
      <c r="B251" s="7">
        <v>48.948717000000002</v>
      </c>
      <c r="C251" s="7">
        <v>62.220752155688238</v>
      </c>
    </row>
    <row r="252" spans="1:3" x14ac:dyDescent="0.2">
      <c r="A252" s="15">
        <v>41074</v>
      </c>
      <c r="B252" s="7">
        <v>50.231065999999998</v>
      </c>
      <c r="C252" s="7">
        <v>66.630925231382264</v>
      </c>
    </row>
    <row r="253" spans="1:3" x14ac:dyDescent="0.2">
      <c r="A253" s="15">
        <v>41075</v>
      </c>
      <c r="B253" s="7">
        <v>50.472092000000004</v>
      </c>
      <c r="C253" s="7">
        <v>66.365131563590339</v>
      </c>
    </row>
    <row r="254" spans="1:3" x14ac:dyDescent="0.2">
      <c r="A254" s="15">
        <v>41078</v>
      </c>
      <c r="B254" s="7">
        <v>53.389631000000001</v>
      </c>
      <c r="C254" s="7">
        <v>75.149071320673841</v>
      </c>
    </row>
    <row r="255" spans="1:3" x14ac:dyDescent="0.2">
      <c r="A255" s="15">
        <v>41079</v>
      </c>
      <c r="B255" s="7">
        <v>47.733263000000001</v>
      </c>
      <c r="C255" s="7">
        <v>66.540103295803817</v>
      </c>
    </row>
    <row r="256" spans="1:3" x14ac:dyDescent="0.2">
      <c r="A256" s="15">
        <v>41080</v>
      </c>
      <c r="B256" s="7">
        <v>47.420378999999997</v>
      </c>
      <c r="C256" s="7">
        <v>66.541423238707068</v>
      </c>
    </row>
    <row r="257" spans="1:3" x14ac:dyDescent="0.2">
      <c r="A257" s="15">
        <v>41081</v>
      </c>
      <c r="B257" s="7">
        <v>46.311059999999998</v>
      </c>
      <c r="C257" s="7">
        <v>63.873968299840676</v>
      </c>
    </row>
    <row r="258" spans="1:3" x14ac:dyDescent="0.2">
      <c r="A258" s="15">
        <v>41082</v>
      </c>
      <c r="B258" s="7">
        <v>48.532462000000002</v>
      </c>
      <c r="C258" s="7">
        <v>64.683269501416788</v>
      </c>
    </row>
    <row r="259" spans="1:3" x14ac:dyDescent="0.2">
      <c r="A259" s="15">
        <v>41085</v>
      </c>
      <c r="B259" s="7">
        <v>52.931888000000001</v>
      </c>
      <c r="C259" s="7">
        <v>74.593932650885165</v>
      </c>
    </row>
    <row r="260" spans="1:3" x14ac:dyDescent="0.2">
      <c r="A260" s="15">
        <v>41086</v>
      </c>
      <c r="B260" s="7">
        <v>45.284035000000003</v>
      </c>
      <c r="C260" s="7">
        <v>66.28293158428194</v>
      </c>
    </row>
    <row r="261" spans="1:3" x14ac:dyDescent="0.2">
      <c r="A261" s="15">
        <v>41087</v>
      </c>
      <c r="B261" s="7">
        <v>44.788072999999997</v>
      </c>
      <c r="C261" s="7">
        <v>69.631764681291259</v>
      </c>
    </row>
    <row r="262" spans="1:3" x14ac:dyDescent="0.2">
      <c r="A262" s="15">
        <v>41088</v>
      </c>
      <c r="B262" s="7">
        <v>43.547787999999997</v>
      </c>
      <c r="C262" s="7">
        <v>67.653974491689098</v>
      </c>
    </row>
    <row r="263" spans="1:3" x14ac:dyDescent="0.2">
      <c r="A263" s="15">
        <v>41089</v>
      </c>
      <c r="B263" s="7">
        <v>46.846497999999997</v>
      </c>
      <c r="C263" s="7">
        <v>61.734971572942939</v>
      </c>
    </row>
    <row r="264" spans="1:3" x14ac:dyDescent="0.2">
      <c r="A264" s="15">
        <v>41092</v>
      </c>
      <c r="B264" s="7">
        <v>41.456257000000001</v>
      </c>
      <c r="C264" s="7">
        <v>56.680089362853401</v>
      </c>
    </row>
    <row r="265" spans="1:3" x14ac:dyDescent="0.2">
      <c r="A265" s="15">
        <v>41093</v>
      </c>
      <c r="B265" s="7">
        <v>42.634300000000003</v>
      </c>
      <c r="C265" s="7">
        <v>57.284982880594249</v>
      </c>
    </row>
    <row r="266" spans="1:3" x14ac:dyDescent="0.2">
      <c r="A266" s="15">
        <v>41095</v>
      </c>
      <c r="B266" s="7">
        <v>42.028793999999998</v>
      </c>
      <c r="C266" s="7">
        <v>58.517407148606502</v>
      </c>
    </row>
    <row r="267" spans="1:3" x14ac:dyDescent="0.2">
      <c r="A267" s="15">
        <v>41096</v>
      </c>
      <c r="B267" s="7">
        <v>40.415483000000002</v>
      </c>
      <c r="C267" s="7">
        <v>57.844091578622134</v>
      </c>
    </row>
    <row r="268" spans="1:3" x14ac:dyDescent="0.2">
      <c r="A268" s="15">
        <v>41099</v>
      </c>
      <c r="B268" s="7">
        <v>40.491078000000002</v>
      </c>
      <c r="C268" s="7">
        <v>57.779610253869848</v>
      </c>
    </row>
    <row r="269" spans="1:3" x14ac:dyDescent="0.2">
      <c r="A269" s="15">
        <v>41100</v>
      </c>
      <c r="B269" s="7">
        <v>38.997551000000001</v>
      </c>
      <c r="C269" s="7">
        <v>55.775602352766676</v>
      </c>
    </row>
    <row r="270" spans="1:3" x14ac:dyDescent="0.2">
      <c r="A270" s="15">
        <v>41101</v>
      </c>
      <c r="B270" s="7">
        <v>35.510717999999997</v>
      </c>
      <c r="C270" s="7">
        <v>60.629032987801089</v>
      </c>
    </row>
    <row r="271" spans="1:3" x14ac:dyDescent="0.2">
      <c r="A271" s="15">
        <v>41102</v>
      </c>
      <c r="B271" s="7">
        <v>35.166240000000002</v>
      </c>
      <c r="C271" s="7">
        <v>60.62208870402992</v>
      </c>
    </row>
    <row r="272" spans="1:3" x14ac:dyDescent="0.2">
      <c r="A272" s="15">
        <v>41103</v>
      </c>
      <c r="B272" s="7">
        <v>36.61797</v>
      </c>
      <c r="C272" s="7">
        <v>61.170700159629689</v>
      </c>
    </row>
    <row r="273" spans="1:3" x14ac:dyDescent="0.2">
      <c r="A273" s="15">
        <v>41106</v>
      </c>
      <c r="B273" s="7">
        <v>37.996115000000003</v>
      </c>
      <c r="C273" s="7">
        <v>60.184963235013242</v>
      </c>
    </row>
    <row r="274" spans="1:3" x14ac:dyDescent="0.2">
      <c r="A274" s="15">
        <v>41107</v>
      </c>
      <c r="B274" s="7">
        <v>38.931949000000003</v>
      </c>
      <c r="C274" s="7">
        <v>59.191355682290535</v>
      </c>
    </row>
    <row r="275" spans="1:3" x14ac:dyDescent="0.2">
      <c r="A275" s="15">
        <v>41108</v>
      </c>
      <c r="B275" s="7">
        <v>37.022360999999997</v>
      </c>
      <c r="C275" s="7">
        <v>58.870768272822559</v>
      </c>
    </row>
    <row r="276" spans="1:3" x14ac:dyDescent="0.2">
      <c r="A276" s="15">
        <v>41109</v>
      </c>
      <c r="B276" s="7">
        <v>39.333609000000003</v>
      </c>
      <c r="C276" s="7">
        <v>60.570687956230728</v>
      </c>
    </row>
    <row r="277" spans="1:3" x14ac:dyDescent="0.2">
      <c r="A277" s="15">
        <v>41110</v>
      </c>
      <c r="B277" s="7">
        <v>38.685896999999997</v>
      </c>
      <c r="C277" s="7">
        <v>59.409840761327338</v>
      </c>
    </row>
    <row r="278" spans="1:3" x14ac:dyDescent="0.2">
      <c r="A278" s="15">
        <v>41113</v>
      </c>
      <c r="B278" s="7">
        <v>37.847835000000003</v>
      </c>
      <c r="C278" s="7">
        <v>56.125633506569308</v>
      </c>
    </row>
    <row r="279" spans="1:3" x14ac:dyDescent="0.2">
      <c r="A279" s="15">
        <v>41114</v>
      </c>
      <c r="B279" s="7">
        <v>37.536906000000002</v>
      </c>
      <c r="C279" s="7">
        <v>55.908858904035732</v>
      </c>
    </row>
    <row r="280" spans="1:3" x14ac:dyDescent="0.2">
      <c r="A280" s="15">
        <v>41115</v>
      </c>
      <c r="B280" s="7">
        <v>37.846905</v>
      </c>
      <c r="C280" s="7">
        <v>54.607814705091371</v>
      </c>
    </row>
    <row r="281" spans="1:3" x14ac:dyDescent="0.2">
      <c r="A281" s="15">
        <v>41116</v>
      </c>
      <c r="B281" s="7">
        <v>37.829996000000001</v>
      </c>
      <c r="C281" s="7">
        <v>54.790770495232735</v>
      </c>
    </row>
    <row r="282" spans="1:3" x14ac:dyDescent="0.2">
      <c r="A282" s="15">
        <v>41117</v>
      </c>
      <c r="B282" s="7">
        <v>42.067368999999999</v>
      </c>
      <c r="C282" s="7">
        <v>55.845826601896619</v>
      </c>
    </row>
    <row r="283" spans="1:3" x14ac:dyDescent="0.2">
      <c r="A283" s="15">
        <v>41120</v>
      </c>
      <c r="B283" s="7">
        <v>38.674047999999999</v>
      </c>
      <c r="C283" s="7">
        <v>55.228650450549836</v>
      </c>
    </row>
    <row r="284" spans="1:3" x14ac:dyDescent="0.2">
      <c r="A284" s="15">
        <v>41121</v>
      </c>
      <c r="B284" s="7">
        <v>38.928877999999997</v>
      </c>
      <c r="C284" s="7">
        <v>58.678999483031866</v>
      </c>
    </row>
    <row r="285" spans="1:3" x14ac:dyDescent="0.2">
      <c r="A285" s="15">
        <v>41122</v>
      </c>
      <c r="B285" s="7">
        <v>30.793683000000001</v>
      </c>
      <c r="C285" s="7">
        <v>43.665677875819888</v>
      </c>
    </row>
    <row r="286" spans="1:3" x14ac:dyDescent="0.2">
      <c r="A286" s="15">
        <v>41123</v>
      </c>
      <c r="B286" s="7">
        <v>30.625785</v>
      </c>
      <c r="C286" s="7">
        <v>43.994998181663526</v>
      </c>
    </row>
    <row r="287" spans="1:3" x14ac:dyDescent="0.2">
      <c r="A287" s="15">
        <v>41124</v>
      </c>
      <c r="B287" s="7">
        <v>32.895183000000003</v>
      </c>
      <c r="C287" s="7">
        <v>45.565248869366563</v>
      </c>
    </row>
    <row r="288" spans="1:3" x14ac:dyDescent="0.2">
      <c r="A288" s="15">
        <v>41127</v>
      </c>
      <c r="B288" s="7">
        <v>32.797384999999998</v>
      </c>
      <c r="C288" s="7">
        <v>45.618536785769713</v>
      </c>
    </row>
    <row r="289" spans="1:3" x14ac:dyDescent="0.2">
      <c r="A289" s="15">
        <v>41128</v>
      </c>
      <c r="B289" s="7">
        <v>36.947648000000001</v>
      </c>
      <c r="C289" s="7">
        <v>46.939361970119393</v>
      </c>
    </row>
    <row r="290" spans="1:3" x14ac:dyDescent="0.2">
      <c r="A290" s="15">
        <v>41129</v>
      </c>
      <c r="B290" s="7">
        <v>29.853818</v>
      </c>
      <c r="C290" s="7">
        <v>49.325445128293318</v>
      </c>
    </row>
    <row r="291" spans="1:3" x14ac:dyDescent="0.2">
      <c r="A291" s="15">
        <v>41130</v>
      </c>
      <c r="B291" s="7">
        <v>33.509583999999997</v>
      </c>
      <c r="C291" s="7">
        <v>53.571509583312228</v>
      </c>
    </row>
    <row r="292" spans="1:3" x14ac:dyDescent="0.2">
      <c r="A292" s="15">
        <v>41131</v>
      </c>
      <c r="B292" s="7">
        <v>35.585636000000001</v>
      </c>
      <c r="C292" s="7">
        <v>53.57309251444142</v>
      </c>
    </row>
    <row r="293" spans="1:3" x14ac:dyDescent="0.2">
      <c r="A293" s="15">
        <v>41134</v>
      </c>
      <c r="B293" s="7">
        <v>42.911409999999997</v>
      </c>
      <c r="C293" s="7">
        <v>55.991078441038212</v>
      </c>
    </row>
    <row r="294" spans="1:3" x14ac:dyDescent="0.2">
      <c r="A294" s="15">
        <v>41135</v>
      </c>
      <c r="B294" s="7">
        <v>44.887784000000003</v>
      </c>
      <c r="C294" s="7">
        <v>56.7205517447969</v>
      </c>
    </row>
    <row r="295" spans="1:3" x14ac:dyDescent="0.2">
      <c r="A295" s="15">
        <v>41136</v>
      </c>
      <c r="B295" s="7">
        <v>48.391683</v>
      </c>
      <c r="C295" s="7">
        <v>57.36804069223971</v>
      </c>
    </row>
    <row r="296" spans="1:3" x14ac:dyDescent="0.2">
      <c r="A296" s="15">
        <v>41137</v>
      </c>
      <c r="B296" s="7">
        <v>48.494140000000002</v>
      </c>
      <c r="C296" s="7">
        <v>57.368879084941248</v>
      </c>
    </row>
    <row r="297" spans="1:3" x14ac:dyDescent="0.2">
      <c r="A297" s="15">
        <v>41138</v>
      </c>
      <c r="B297" s="7">
        <v>47.805829000000003</v>
      </c>
      <c r="C297" s="7">
        <v>60.175057857976725</v>
      </c>
    </row>
    <row r="298" spans="1:3" x14ac:dyDescent="0.2">
      <c r="A298" s="15">
        <v>41141</v>
      </c>
      <c r="B298" s="7">
        <v>47.438102000000001</v>
      </c>
      <c r="C298" s="7">
        <v>59.817387227307265</v>
      </c>
    </row>
    <row r="299" spans="1:3" x14ac:dyDescent="0.2">
      <c r="A299" s="15">
        <v>41142</v>
      </c>
      <c r="B299" s="7">
        <v>48.542591999999999</v>
      </c>
      <c r="C299" s="7">
        <v>60.799720580427639</v>
      </c>
    </row>
    <row r="300" spans="1:3" x14ac:dyDescent="0.2">
      <c r="A300" s="15">
        <v>41143</v>
      </c>
      <c r="B300" s="7">
        <v>46.514853000000002</v>
      </c>
      <c r="C300" s="7">
        <v>57.703425206013051</v>
      </c>
    </row>
    <row r="301" spans="1:3" x14ac:dyDescent="0.2">
      <c r="A301" s="15">
        <v>41144</v>
      </c>
      <c r="B301" s="7">
        <v>45.662002000000001</v>
      </c>
      <c r="C301" s="7">
        <v>63.993063906423565</v>
      </c>
    </row>
    <row r="302" spans="1:3" x14ac:dyDescent="0.2">
      <c r="A302" s="15">
        <v>41145</v>
      </c>
      <c r="B302" s="7">
        <v>46.089976999999998</v>
      </c>
      <c r="C302" s="7">
        <v>64.102445050373618</v>
      </c>
    </row>
    <row r="303" spans="1:3" x14ac:dyDescent="0.2">
      <c r="A303" s="15">
        <v>41148</v>
      </c>
      <c r="B303" s="7">
        <v>45.564633999999998</v>
      </c>
      <c r="C303" s="7">
        <v>64.533298995644259</v>
      </c>
    </row>
    <row r="304" spans="1:3" x14ac:dyDescent="0.2">
      <c r="A304" s="15">
        <v>41149</v>
      </c>
      <c r="B304" s="7">
        <v>44.349316999999999</v>
      </c>
      <c r="C304" s="7">
        <v>62.260340631944942</v>
      </c>
    </row>
    <row r="305" spans="1:3" x14ac:dyDescent="0.2">
      <c r="A305" s="15">
        <v>41150</v>
      </c>
      <c r="B305" s="7">
        <v>45.677360999999998</v>
      </c>
      <c r="C305" s="7">
        <v>62.418803971725623</v>
      </c>
    </row>
    <row r="306" spans="1:3" x14ac:dyDescent="0.2">
      <c r="A306" s="15">
        <v>41151</v>
      </c>
      <c r="B306" s="7">
        <v>44.935932000000001</v>
      </c>
      <c r="C306" s="7">
        <v>62.00694062146156</v>
      </c>
    </row>
    <row r="307" spans="1:3" x14ac:dyDescent="0.2">
      <c r="A307" s="15">
        <v>41152</v>
      </c>
      <c r="B307" s="7">
        <v>45.876795999999999</v>
      </c>
      <c r="C307" s="7">
        <v>62.342862917397511</v>
      </c>
    </row>
    <row r="308" spans="1:3" x14ac:dyDescent="0.2">
      <c r="A308" s="15">
        <v>41156</v>
      </c>
      <c r="B308" s="7">
        <v>44.999673000000001</v>
      </c>
      <c r="C308" s="7">
        <v>59.511197892777354</v>
      </c>
    </row>
    <row r="309" spans="1:3" x14ac:dyDescent="0.2">
      <c r="A309" s="15">
        <v>41157</v>
      </c>
      <c r="B309" s="7">
        <v>45.219895000000001</v>
      </c>
      <c r="C309" s="7">
        <v>59.546670716641593</v>
      </c>
    </row>
    <row r="310" spans="1:3" x14ac:dyDescent="0.2">
      <c r="A310" s="15">
        <v>41158</v>
      </c>
      <c r="B310" s="7">
        <v>46.253960999999997</v>
      </c>
      <c r="C310" s="7">
        <v>59.511068343074626</v>
      </c>
    </row>
    <row r="311" spans="1:3" x14ac:dyDescent="0.2">
      <c r="A311" s="15">
        <v>41159</v>
      </c>
      <c r="B311" s="7">
        <v>44.349854000000001</v>
      </c>
      <c r="C311" s="7">
        <v>59.311683612107387</v>
      </c>
    </row>
    <row r="312" spans="1:3" x14ac:dyDescent="0.2">
      <c r="A312" s="15">
        <v>41162</v>
      </c>
      <c r="B312" s="7">
        <v>46.332738999999997</v>
      </c>
      <c r="C312" s="7">
        <v>59.649433774947546</v>
      </c>
    </row>
    <row r="313" spans="1:3" x14ac:dyDescent="0.2">
      <c r="A313" s="15">
        <v>41163</v>
      </c>
      <c r="B313" s="7">
        <v>46.860342000000003</v>
      </c>
      <c r="C313" s="7">
        <v>59.632358292852516</v>
      </c>
    </row>
    <row r="314" spans="1:3" x14ac:dyDescent="0.2">
      <c r="A314" s="15">
        <v>41164</v>
      </c>
      <c r="B314" s="7">
        <v>46.811154000000002</v>
      </c>
      <c r="C314" s="7">
        <v>59.529913223322019</v>
      </c>
    </row>
    <row r="315" spans="1:3" x14ac:dyDescent="0.2">
      <c r="A315" s="15">
        <v>41165</v>
      </c>
      <c r="B315" s="7">
        <v>44.275201000000003</v>
      </c>
      <c r="C315" s="7">
        <v>58.764396891285664</v>
      </c>
    </row>
    <row r="316" spans="1:3" x14ac:dyDescent="0.2">
      <c r="A316" s="15">
        <v>41166</v>
      </c>
      <c r="B316" s="7">
        <v>45.370885000000001</v>
      </c>
      <c r="C316" s="7">
        <v>59.594076590267242</v>
      </c>
    </row>
    <row r="317" spans="1:3" x14ac:dyDescent="0.2">
      <c r="A317" s="15">
        <v>41169</v>
      </c>
      <c r="B317" s="7">
        <v>44.044144000000003</v>
      </c>
      <c r="C317" s="7">
        <v>57.59830888429849</v>
      </c>
    </row>
    <row r="318" spans="1:3" x14ac:dyDescent="0.2">
      <c r="A318" s="15">
        <v>41170</v>
      </c>
      <c r="B318" s="7">
        <v>42.195638000000002</v>
      </c>
      <c r="C318" s="7">
        <v>57.42029366775234</v>
      </c>
    </row>
    <row r="319" spans="1:3" x14ac:dyDescent="0.2">
      <c r="A319" s="15">
        <v>41171</v>
      </c>
      <c r="B319" s="7">
        <v>39.335377999999999</v>
      </c>
      <c r="C319" s="7">
        <v>57.300772491549267</v>
      </c>
    </row>
    <row r="320" spans="1:3" x14ac:dyDescent="0.2">
      <c r="A320" s="15">
        <v>41172</v>
      </c>
      <c r="B320" s="7">
        <v>36.463787000000004</v>
      </c>
      <c r="C320" s="7">
        <v>54.329151842945535</v>
      </c>
    </row>
    <row r="321" spans="1:3" x14ac:dyDescent="0.2">
      <c r="A321" s="15">
        <v>41173</v>
      </c>
      <c r="B321" s="7">
        <v>35.055937999999998</v>
      </c>
      <c r="C321" s="7">
        <v>52.512885439536191</v>
      </c>
    </row>
    <row r="322" spans="1:3" x14ac:dyDescent="0.2">
      <c r="A322" s="15">
        <v>41176</v>
      </c>
      <c r="B322" s="7">
        <v>33.550716000000001</v>
      </c>
      <c r="C322" s="7">
        <v>50.031942406653393</v>
      </c>
    </row>
    <row r="323" spans="1:3" x14ac:dyDescent="0.2">
      <c r="A323" s="15">
        <v>41177</v>
      </c>
      <c r="B323" s="7">
        <v>28.947030000000002</v>
      </c>
      <c r="C323" s="7">
        <v>47.27497474989778</v>
      </c>
    </row>
    <row r="324" spans="1:3" x14ac:dyDescent="0.2">
      <c r="A324" s="15">
        <v>41178</v>
      </c>
      <c r="B324" s="7">
        <v>27.712693000000002</v>
      </c>
      <c r="C324" s="7">
        <v>46.823626408955846</v>
      </c>
    </row>
    <row r="325" spans="1:3" x14ac:dyDescent="0.2">
      <c r="A325" s="15">
        <v>41179</v>
      </c>
      <c r="B325" s="7">
        <v>27.806746</v>
      </c>
      <c r="C325" s="7">
        <v>45.383665039128957</v>
      </c>
    </row>
    <row r="326" spans="1:3" x14ac:dyDescent="0.2">
      <c r="A326" s="15">
        <v>41180</v>
      </c>
      <c r="B326" s="7">
        <v>28.535056999999998</v>
      </c>
      <c r="C326" s="7">
        <v>44.518541387032087</v>
      </c>
    </row>
    <row r="327" spans="1:3" x14ac:dyDescent="0.2">
      <c r="A327" s="15">
        <v>41183</v>
      </c>
      <c r="B327" s="7">
        <v>26.536936000000001</v>
      </c>
      <c r="C327" s="7">
        <v>41.486652561916443</v>
      </c>
    </row>
    <row r="328" spans="1:3" x14ac:dyDescent="0.2">
      <c r="A328" s="15">
        <v>41184</v>
      </c>
      <c r="B328" s="7">
        <v>25.883645999999999</v>
      </c>
      <c r="C328" s="7">
        <v>38.407186147836107</v>
      </c>
    </row>
    <row r="329" spans="1:3" x14ac:dyDescent="0.2">
      <c r="A329" s="15">
        <v>41185</v>
      </c>
      <c r="B329" s="7">
        <v>26.831116000000002</v>
      </c>
      <c r="C329" s="7">
        <v>36.878022897971185</v>
      </c>
    </row>
    <row r="330" spans="1:3" x14ac:dyDescent="0.2">
      <c r="A330" s="15">
        <v>41186</v>
      </c>
      <c r="B330" s="7">
        <v>28.309221999999998</v>
      </c>
      <c r="C330" s="7">
        <v>37.341033987158411</v>
      </c>
    </row>
    <row r="331" spans="1:3" x14ac:dyDescent="0.2">
      <c r="A331" s="15">
        <v>41187</v>
      </c>
      <c r="B331" s="7">
        <v>28.816966000000001</v>
      </c>
      <c r="C331" s="7">
        <v>37.450064289871179</v>
      </c>
    </row>
    <row r="332" spans="1:3" x14ac:dyDescent="0.2">
      <c r="A332" s="15">
        <v>41191</v>
      </c>
      <c r="B332" s="7">
        <v>29.056712000000001</v>
      </c>
      <c r="C332" s="7">
        <v>37.914749509921066</v>
      </c>
    </row>
    <row r="333" spans="1:3" x14ac:dyDescent="0.2">
      <c r="A333" s="15">
        <v>41192</v>
      </c>
      <c r="B333" s="7">
        <v>28.313753999999999</v>
      </c>
      <c r="C333" s="7">
        <v>37.50080065030545</v>
      </c>
    </row>
    <row r="334" spans="1:3" x14ac:dyDescent="0.2">
      <c r="A334" s="15">
        <v>41193</v>
      </c>
      <c r="B334" s="7">
        <v>27.167952</v>
      </c>
      <c r="C334" s="7">
        <v>37.306988528911489</v>
      </c>
    </row>
    <row r="335" spans="1:3" x14ac:dyDescent="0.2">
      <c r="A335" s="15">
        <v>41194</v>
      </c>
      <c r="B335" s="7">
        <v>26.142544999999998</v>
      </c>
      <c r="C335" s="7">
        <v>37.349959863431167</v>
      </c>
    </row>
    <row r="336" spans="1:3" x14ac:dyDescent="0.2">
      <c r="A336" s="15">
        <v>41197</v>
      </c>
      <c r="B336" s="7">
        <v>26.367825</v>
      </c>
      <c r="C336" s="7">
        <v>37.353561251089054</v>
      </c>
    </row>
    <row r="337" spans="1:3" x14ac:dyDescent="0.2">
      <c r="A337" s="15">
        <v>41198</v>
      </c>
      <c r="B337" s="7">
        <v>28.947092999999999</v>
      </c>
      <c r="C337" s="7">
        <v>37.429038202999912</v>
      </c>
    </row>
    <row r="338" spans="1:3" x14ac:dyDescent="0.2">
      <c r="A338" s="15">
        <v>41199</v>
      </c>
      <c r="B338" s="7">
        <v>30.622824999999999</v>
      </c>
      <c r="C338" s="7">
        <v>37.986358616981818</v>
      </c>
    </row>
    <row r="339" spans="1:3" x14ac:dyDescent="0.2">
      <c r="A339" s="15">
        <v>41200</v>
      </c>
      <c r="B339" s="7">
        <v>31.085387000000001</v>
      </c>
      <c r="C339" s="7">
        <v>38.266850170742259</v>
      </c>
    </row>
    <row r="340" spans="1:3" x14ac:dyDescent="0.2">
      <c r="A340" s="15">
        <v>41201</v>
      </c>
      <c r="B340" s="7">
        <v>30.200389000000001</v>
      </c>
      <c r="C340" s="7">
        <v>37.807582078520589</v>
      </c>
    </row>
    <row r="341" spans="1:3" x14ac:dyDescent="0.2">
      <c r="A341" s="15">
        <v>41204</v>
      </c>
      <c r="B341" s="7">
        <v>31.086841</v>
      </c>
      <c r="C341" s="7">
        <v>37.843574643325226</v>
      </c>
    </row>
    <row r="342" spans="1:3" x14ac:dyDescent="0.2">
      <c r="A342" s="15">
        <v>41205</v>
      </c>
      <c r="B342" s="7">
        <v>30.412296999999999</v>
      </c>
      <c r="C342" s="7">
        <v>37.645962428196796</v>
      </c>
    </row>
    <row r="343" spans="1:3" x14ac:dyDescent="0.2">
      <c r="A343" s="15">
        <v>41206</v>
      </c>
      <c r="B343" s="7">
        <v>30.788242</v>
      </c>
      <c r="C343" s="7">
        <v>37.943139386582629</v>
      </c>
    </row>
    <row r="344" spans="1:3" x14ac:dyDescent="0.2">
      <c r="A344" s="15">
        <v>41207</v>
      </c>
      <c r="B344" s="7">
        <v>31.372575999999999</v>
      </c>
      <c r="C344" s="7">
        <v>37.845854575675311</v>
      </c>
    </row>
    <row r="345" spans="1:3" x14ac:dyDescent="0.2">
      <c r="A345" s="15">
        <v>41208</v>
      </c>
      <c r="B345" s="7">
        <v>29.850722000000001</v>
      </c>
      <c r="C345" s="7">
        <v>37.456086843631518</v>
      </c>
    </row>
    <row r="346" spans="1:3" x14ac:dyDescent="0.2">
      <c r="A346" s="15">
        <v>41211</v>
      </c>
      <c r="B346" s="7">
        <v>29.407878</v>
      </c>
      <c r="C346" s="7">
        <v>37.330118998003336</v>
      </c>
    </row>
    <row r="347" spans="1:3" x14ac:dyDescent="0.2">
      <c r="A347" s="15">
        <v>41213</v>
      </c>
      <c r="B347" s="7">
        <v>28.520900999999999</v>
      </c>
      <c r="C347" s="7">
        <v>37.124232030442734</v>
      </c>
    </row>
    <row r="348" spans="1:3" x14ac:dyDescent="0.2">
      <c r="A348" s="15">
        <v>41214</v>
      </c>
      <c r="B348" s="7">
        <v>29.970516</v>
      </c>
      <c r="C348" s="7">
        <v>36.929306027971926</v>
      </c>
    </row>
    <row r="349" spans="1:3" x14ac:dyDescent="0.2">
      <c r="A349" s="15">
        <v>41215</v>
      </c>
      <c r="B349" s="7">
        <v>29.378712</v>
      </c>
      <c r="C349" s="7">
        <v>36.68575883836349</v>
      </c>
    </row>
    <row r="350" spans="1:3" x14ac:dyDescent="0.2">
      <c r="A350" s="15">
        <v>41218</v>
      </c>
      <c r="B350" s="7">
        <v>28.706379999999999</v>
      </c>
      <c r="C350" s="7">
        <v>36.441525122875845</v>
      </c>
    </row>
    <row r="351" spans="1:3" x14ac:dyDescent="0.2">
      <c r="A351" s="15">
        <v>41219</v>
      </c>
      <c r="B351" s="7">
        <v>29.422011000000001</v>
      </c>
      <c r="C351" s="7">
        <v>36.910383138076021</v>
      </c>
    </row>
    <row r="352" spans="1:3" x14ac:dyDescent="0.2">
      <c r="A352" s="15">
        <v>41220</v>
      </c>
      <c r="B352" s="7">
        <v>29.135427</v>
      </c>
      <c r="C352" s="7">
        <v>36.259680110505606</v>
      </c>
    </row>
    <row r="353" spans="1:3" x14ac:dyDescent="0.2">
      <c r="A353" s="15">
        <v>41221</v>
      </c>
      <c r="B353" s="7">
        <v>27.911749</v>
      </c>
      <c r="C353" s="7">
        <v>35.919112762859982</v>
      </c>
    </row>
    <row r="354" spans="1:3" x14ac:dyDescent="0.2">
      <c r="A354" s="15">
        <v>41222</v>
      </c>
      <c r="B354" s="7">
        <v>26.509743</v>
      </c>
      <c r="C354" s="7">
        <v>35.964931527799742</v>
      </c>
    </row>
    <row r="355" spans="1:3" x14ac:dyDescent="0.2">
      <c r="A355" s="15">
        <v>41226</v>
      </c>
      <c r="B355" s="7">
        <v>27.83314</v>
      </c>
      <c r="C355" s="7">
        <v>40.298447495017996</v>
      </c>
    </row>
    <row r="356" spans="1:3" x14ac:dyDescent="0.2">
      <c r="A356" s="15">
        <v>41227</v>
      </c>
      <c r="B356" s="7">
        <v>28.587439</v>
      </c>
      <c r="C356" s="7">
        <v>40.665004067308956</v>
      </c>
    </row>
    <row r="357" spans="1:3" x14ac:dyDescent="0.2">
      <c r="A357" s="15">
        <v>41228</v>
      </c>
      <c r="B357" s="7">
        <v>27.722311000000001</v>
      </c>
      <c r="C357" s="7">
        <v>42.522088557387065</v>
      </c>
    </row>
    <row r="358" spans="1:3" x14ac:dyDescent="0.2">
      <c r="A358" s="15">
        <v>41229</v>
      </c>
      <c r="B358" s="7">
        <v>27.565147</v>
      </c>
      <c r="C358" s="7">
        <v>42.237056773790115</v>
      </c>
    </row>
    <row r="359" spans="1:3" x14ac:dyDescent="0.2">
      <c r="A359" s="15">
        <v>41232</v>
      </c>
      <c r="B359" s="7">
        <v>28.060596</v>
      </c>
      <c r="C359" s="7">
        <v>42.501062574379048</v>
      </c>
    </row>
    <row r="360" spans="1:3" x14ac:dyDescent="0.2">
      <c r="A360" s="15">
        <v>41233</v>
      </c>
      <c r="B360" s="7">
        <v>26.693218999999999</v>
      </c>
      <c r="C360" s="7">
        <v>42.254940500524441</v>
      </c>
    </row>
    <row r="361" spans="1:3" x14ac:dyDescent="0.2">
      <c r="A361" s="15">
        <v>41234</v>
      </c>
      <c r="B361" s="7">
        <v>27.073944000000001</v>
      </c>
      <c r="C361" s="7">
        <v>42.601130107731016</v>
      </c>
    </row>
    <row r="362" spans="1:3" x14ac:dyDescent="0.2">
      <c r="A362" s="15">
        <v>41236</v>
      </c>
      <c r="B362" s="7">
        <v>27.109318999999999</v>
      </c>
      <c r="C362" s="7">
        <v>42.617170047633842</v>
      </c>
    </row>
    <row r="363" spans="1:3" x14ac:dyDescent="0.2">
      <c r="A363" s="15">
        <v>41239</v>
      </c>
      <c r="B363" s="7">
        <v>26.221747000000001</v>
      </c>
      <c r="C363" s="7">
        <v>39.61653886005179</v>
      </c>
    </row>
    <row r="364" spans="1:3" x14ac:dyDescent="0.2">
      <c r="A364" s="15">
        <v>41240</v>
      </c>
      <c r="B364" s="7">
        <v>24.928211000000001</v>
      </c>
      <c r="C364" s="7">
        <v>39.490664162650432</v>
      </c>
    </row>
    <row r="365" spans="1:3" x14ac:dyDescent="0.2">
      <c r="A365" s="15">
        <v>41241</v>
      </c>
      <c r="B365" s="7">
        <v>25.059723000000002</v>
      </c>
      <c r="C365" s="7">
        <v>39.674504005689165</v>
      </c>
    </row>
    <row r="366" spans="1:3" x14ac:dyDescent="0.2">
      <c r="A366" s="15">
        <v>41242</v>
      </c>
      <c r="B366" s="7">
        <v>25.284609</v>
      </c>
      <c r="C366" s="7">
        <v>39.753120261489066</v>
      </c>
    </row>
    <row r="367" spans="1:3" x14ac:dyDescent="0.2">
      <c r="A367" s="15">
        <v>41243</v>
      </c>
      <c r="B367" s="7">
        <v>25.508417999999999</v>
      </c>
      <c r="C367" s="7">
        <v>39.770994742069895</v>
      </c>
    </row>
    <row r="368" spans="1:3" x14ac:dyDescent="0.2">
      <c r="A368" s="15">
        <v>41246</v>
      </c>
      <c r="B368" s="7">
        <v>25.825151000000002</v>
      </c>
      <c r="C368" s="7">
        <v>40.01496259641074</v>
      </c>
    </row>
    <row r="369" spans="1:3" x14ac:dyDescent="0.2">
      <c r="A369" s="15">
        <v>41247</v>
      </c>
      <c r="B369" s="7">
        <v>27.553262</v>
      </c>
      <c r="C369" s="7">
        <v>41.625748471331534</v>
      </c>
    </row>
    <row r="370" spans="1:3" x14ac:dyDescent="0.2">
      <c r="A370" s="15">
        <v>41248</v>
      </c>
      <c r="B370" s="7">
        <v>27.733855999999999</v>
      </c>
      <c r="C370" s="7">
        <v>41.646347897409072</v>
      </c>
    </row>
    <row r="371" spans="1:3" x14ac:dyDescent="0.2">
      <c r="A371" s="15">
        <v>41249</v>
      </c>
      <c r="B371" s="7">
        <v>28.179123000000001</v>
      </c>
      <c r="C371" s="7">
        <v>41.812289845372</v>
      </c>
    </row>
    <row r="372" spans="1:3" x14ac:dyDescent="0.2">
      <c r="A372" s="15">
        <v>41250</v>
      </c>
      <c r="B372" s="7">
        <v>29.816201</v>
      </c>
      <c r="C372" s="7">
        <v>42.027609823429081</v>
      </c>
    </row>
    <row r="373" spans="1:3" x14ac:dyDescent="0.2">
      <c r="A373" s="15">
        <v>41253</v>
      </c>
      <c r="B373" s="7">
        <v>31.194579999999998</v>
      </c>
      <c r="C373" s="7">
        <v>43.608493066256216</v>
      </c>
    </row>
    <row r="374" spans="1:3" x14ac:dyDescent="0.2">
      <c r="A374" s="15">
        <v>41254</v>
      </c>
      <c r="B374" s="7">
        <v>30.092714000000001</v>
      </c>
      <c r="C374" s="7">
        <v>44.122837299169532</v>
      </c>
    </row>
    <row r="375" spans="1:3" x14ac:dyDescent="0.2">
      <c r="A375" s="15">
        <v>41255</v>
      </c>
      <c r="B375" s="7">
        <v>31.177085000000002</v>
      </c>
      <c r="C375" s="7">
        <v>44.818717240676023</v>
      </c>
    </row>
    <row r="376" spans="1:3" x14ac:dyDescent="0.2">
      <c r="A376" s="15">
        <v>41256</v>
      </c>
      <c r="B376" s="7">
        <v>31.307652999999998</v>
      </c>
      <c r="C376" s="7">
        <v>44.823310937200453</v>
      </c>
    </row>
    <row r="377" spans="1:3" x14ac:dyDescent="0.2">
      <c r="A377" s="15">
        <v>41257</v>
      </c>
      <c r="B377" s="7">
        <v>31.287519</v>
      </c>
      <c r="C377" s="7">
        <v>44.777271285279724</v>
      </c>
    </row>
    <row r="378" spans="1:3" x14ac:dyDescent="0.2">
      <c r="A378" s="15">
        <v>41260</v>
      </c>
      <c r="B378" s="7">
        <v>34.835250000000002</v>
      </c>
      <c r="C378" s="7">
        <v>47.458662566965195</v>
      </c>
    </row>
    <row r="379" spans="1:3" x14ac:dyDescent="0.2">
      <c r="A379" s="15">
        <v>41261</v>
      </c>
      <c r="B379" s="7">
        <v>35.688836999999999</v>
      </c>
      <c r="C379" s="7">
        <v>47.665005395415498</v>
      </c>
    </row>
    <row r="380" spans="1:3" x14ac:dyDescent="0.2">
      <c r="A380" s="15">
        <v>41262</v>
      </c>
      <c r="B380" s="7">
        <v>34.987439999999999</v>
      </c>
      <c r="C380" s="7">
        <v>47.469850169840697</v>
      </c>
    </row>
    <row r="381" spans="1:3" x14ac:dyDescent="0.2">
      <c r="A381" s="15">
        <v>41263</v>
      </c>
      <c r="B381" s="7">
        <v>34.692906000000001</v>
      </c>
      <c r="C381" s="7">
        <v>47.161960995022099</v>
      </c>
    </row>
    <row r="382" spans="1:3" x14ac:dyDescent="0.2">
      <c r="A382" s="15">
        <v>41264</v>
      </c>
      <c r="B382" s="7">
        <v>34.304803999999997</v>
      </c>
      <c r="C382" s="7">
        <v>46.956492444802002</v>
      </c>
    </row>
    <row r="383" spans="1:3" x14ac:dyDescent="0.2">
      <c r="A383" s="15">
        <v>41267</v>
      </c>
      <c r="B383" s="7">
        <v>34.631424000000003</v>
      </c>
      <c r="C383" s="7">
        <v>46.997385355115448</v>
      </c>
    </row>
    <row r="384" spans="1:3" x14ac:dyDescent="0.2">
      <c r="A384" s="15">
        <v>41269</v>
      </c>
      <c r="B384" s="7">
        <v>33.837757000000003</v>
      </c>
      <c r="C384" s="7">
        <v>46.605510771378071</v>
      </c>
    </row>
    <row r="385" spans="1:3" x14ac:dyDescent="0.2">
      <c r="A385" s="15">
        <v>41270</v>
      </c>
      <c r="B385" s="7">
        <v>33.528222999999997</v>
      </c>
      <c r="C385" s="7">
        <v>46.56975297996938</v>
      </c>
    </row>
    <row r="386" spans="1:3" x14ac:dyDescent="0.2">
      <c r="A386" s="15">
        <v>41271</v>
      </c>
      <c r="B386" s="7">
        <v>33.803725</v>
      </c>
      <c r="C386" s="7">
        <v>46.676930697106158</v>
      </c>
    </row>
    <row r="387" spans="1:3" x14ac:dyDescent="0.2">
      <c r="A387" s="15">
        <v>41274</v>
      </c>
      <c r="B387" s="7">
        <v>34.593195000000001</v>
      </c>
      <c r="C387" s="7">
        <v>47.032717670896915</v>
      </c>
    </row>
    <row r="388" spans="1:3" x14ac:dyDescent="0.2">
      <c r="A388" s="15">
        <v>41276</v>
      </c>
      <c r="B388" s="7">
        <v>36.347472000000003</v>
      </c>
      <c r="C388" s="7">
        <v>48.529947336233967</v>
      </c>
    </row>
    <row r="389" spans="1:3" x14ac:dyDescent="0.2">
      <c r="A389" s="15">
        <v>41277</v>
      </c>
      <c r="B389" s="7">
        <v>39.057251999999998</v>
      </c>
      <c r="C389" s="7">
        <v>50.050139318452878</v>
      </c>
    </row>
    <row r="390" spans="1:3" x14ac:dyDescent="0.2">
      <c r="A390" s="15">
        <v>41278</v>
      </c>
      <c r="B390" s="7">
        <v>39.157913000000001</v>
      </c>
      <c r="C390" s="7">
        <v>50.216577609486926</v>
      </c>
    </row>
    <row r="391" spans="1:3" x14ac:dyDescent="0.2">
      <c r="A391" s="15">
        <v>41281</v>
      </c>
      <c r="B391" s="7">
        <v>37.634211000000001</v>
      </c>
      <c r="C391" s="7">
        <v>49.963597357705545</v>
      </c>
    </row>
    <row r="392" spans="1:3" x14ac:dyDescent="0.2">
      <c r="A392" s="15">
        <v>41282</v>
      </c>
      <c r="B392" s="7">
        <v>42.168261000000001</v>
      </c>
      <c r="C392" s="7">
        <v>52.44669134433417</v>
      </c>
    </row>
    <row r="393" spans="1:3" x14ac:dyDescent="0.2">
      <c r="A393" s="15">
        <v>41283</v>
      </c>
      <c r="B393" s="7">
        <v>43.234597000000001</v>
      </c>
      <c r="C393" s="7">
        <v>52.870061226580574</v>
      </c>
    </row>
    <row r="394" spans="1:3" x14ac:dyDescent="0.2">
      <c r="A394" s="15">
        <v>41284</v>
      </c>
      <c r="B394" s="7">
        <v>43.346341000000002</v>
      </c>
      <c r="C394" s="7">
        <v>52.823962669096666</v>
      </c>
    </row>
    <row r="395" spans="1:3" x14ac:dyDescent="0.2">
      <c r="A395" s="15">
        <v>41285</v>
      </c>
      <c r="B395" s="7">
        <v>43.586559999999999</v>
      </c>
      <c r="C395" s="7">
        <v>54.727934621479136</v>
      </c>
    </row>
    <row r="396" spans="1:3" x14ac:dyDescent="0.2">
      <c r="A396" s="15">
        <v>41288</v>
      </c>
      <c r="B396" s="7">
        <v>42.989204999999998</v>
      </c>
      <c r="C396" s="7">
        <v>55.53299308038536</v>
      </c>
    </row>
    <row r="397" spans="1:3" x14ac:dyDescent="0.2">
      <c r="A397" s="15">
        <v>41289</v>
      </c>
      <c r="B397" s="7">
        <v>43.891651000000003</v>
      </c>
      <c r="C397" s="7">
        <v>58.317789449355693</v>
      </c>
    </row>
    <row r="398" spans="1:3" x14ac:dyDescent="0.2">
      <c r="A398" s="15">
        <v>41290</v>
      </c>
      <c r="B398" s="7">
        <v>43.723843000000002</v>
      </c>
      <c r="C398" s="7">
        <v>58.385342105326757</v>
      </c>
    </row>
    <row r="399" spans="1:3" x14ac:dyDescent="0.2">
      <c r="A399" s="15">
        <v>41291</v>
      </c>
      <c r="B399" s="7">
        <v>47.773071000000002</v>
      </c>
      <c r="C399" s="7">
        <v>60.56118167110143</v>
      </c>
    </row>
    <row r="400" spans="1:3" x14ac:dyDescent="0.2">
      <c r="A400" s="15">
        <v>41292</v>
      </c>
      <c r="B400" s="7">
        <v>47.313130999999998</v>
      </c>
      <c r="C400" s="7">
        <v>58.995018647461059</v>
      </c>
    </row>
    <row r="401" spans="1:3" x14ac:dyDescent="0.2">
      <c r="A401" s="15">
        <v>41296</v>
      </c>
      <c r="B401" s="7">
        <v>46.146949999999997</v>
      </c>
      <c r="C401" s="7">
        <v>58.676120117893781</v>
      </c>
    </row>
    <row r="402" spans="1:3" x14ac:dyDescent="0.2">
      <c r="A402" s="15">
        <v>41297</v>
      </c>
      <c r="B402" s="7">
        <v>46.540143999999998</v>
      </c>
      <c r="C402" s="7">
        <v>59.64144636541203</v>
      </c>
    </row>
    <row r="403" spans="1:3" x14ac:dyDescent="0.2">
      <c r="A403" s="15">
        <v>41298</v>
      </c>
      <c r="B403" s="7">
        <v>47.063384999999997</v>
      </c>
      <c r="C403" s="7">
        <v>62.286204398737212</v>
      </c>
    </row>
    <row r="404" spans="1:3" x14ac:dyDescent="0.2">
      <c r="A404" s="15">
        <v>41299</v>
      </c>
      <c r="B404" s="7">
        <v>49.127246999999997</v>
      </c>
      <c r="C404" s="7">
        <v>61.167556817867066</v>
      </c>
    </row>
    <row r="405" spans="1:3" x14ac:dyDescent="0.2">
      <c r="A405" s="15">
        <v>41302</v>
      </c>
      <c r="B405" s="7">
        <v>48.829557000000001</v>
      </c>
      <c r="C405" s="7">
        <v>61.237930589113546</v>
      </c>
    </row>
    <row r="406" spans="1:3" x14ac:dyDescent="0.2">
      <c r="A406" s="15">
        <v>41303</v>
      </c>
      <c r="B406" s="7">
        <v>49.134377000000001</v>
      </c>
      <c r="C406" s="7">
        <v>60.078422954574698</v>
      </c>
    </row>
    <row r="407" spans="1:3" x14ac:dyDescent="0.2">
      <c r="A407" s="15">
        <v>41304</v>
      </c>
      <c r="B407" s="7">
        <v>48.165674000000003</v>
      </c>
      <c r="C407" s="7">
        <v>60.230765974780617</v>
      </c>
    </row>
    <row r="408" spans="1:3" x14ac:dyDescent="0.2">
      <c r="A408" s="15">
        <v>41305</v>
      </c>
      <c r="B408" s="7">
        <v>48.321429000000002</v>
      </c>
      <c r="C408" s="7">
        <v>60.248533643750193</v>
      </c>
    </row>
    <row r="409" spans="1:3" x14ac:dyDescent="0.2">
      <c r="A409" s="15">
        <v>41306</v>
      </c>
      <c r="B409" s="7">
        <v>47.168300000000002</v>
      </c>
      <c r="C409" s="7">
        <v>58.332976652039562</v>
      </c>
    </row>
    <row r="410" spans="1:3" x14ac:dyDescent="0.2">
      <c r="A410" s="15">
        <v>41309</v>
      </c>
      <c r="B410" s="7">
        <v>46.627797999999999</v>
      </c>
      <c r="C410" s="7">
        <v>56.72526208335146</v>
      </c>
    </row>
    <row r="411" spans="1:3" x14ac:dyDescent="0.2">
      <c r="A411" s="15">
        <v>41310</v>
      </c>
      <c r="B411" s="7">
        <v>47.222549000000001</v>
      </c>
      <c r="C411" s="7">
        <v>57.083165402255013</v>
      </c>
    </row>
    <row r="412" spans="1:3" x14ac:dyDescent="0.2">
      <c r="A412" s="15">
        <v>41311</v>
      </c>
      <c r="B412" s="7">
        <v>45.690207999999998</v>
      </c>
      <c r="C412" s="7">
        <v>56.991739305292519</v>
      </c>
    </row>
    <row r="413" spans="1:3" x14ac:dyDescent="0.2">
      <c r="A413" s="15">
        <v>41312</v>
      </c>
      <c r="B413" s="7">
        <v>49.407378999999999</v>
      </c>
      <c r="C413" s="7">
        <v>57.070898274484392</v>
      </c>
    </row>
    <row r="414" spans="1:3" x14ac:dyDescent="0.2">
      <c r="A414" s="15">
        <v>41313</v>
      </c>
      <c r="B414" s="7">
        <v>42.844585000000002</v>
      </c>
      <c r="C414" s="7">
        <v>57.821212335812348</v>
      </c>
    </row>
    <row r="415" spans="1:3" x14ac:dyDescent="0.2">
      <c r="A415" s="15">
        <v>41316</v>
      </c>
      <c r="B415" s="7">
        <v>40.609003999999999</v>
      </c>
      <c r="C415" s="7">
        <v>57.575136161368931</v>
      </c>
    </row>
    <row r="416" spans="1:3" x14ac:dyDescent="0.2">
      <c r="A416" s="15">
        <v>41317</v>
      </c>
      <c r="B416" s="7">
        <v>41.449627999999997</v>
      </c>
      <c r="C416" s="7">
        <v>59.166414698960189</v>
      </c>
    </row>
    <row r="417" spans="1:3" x14ac:dyDescent="0.2">
      <c r="A417" s="15">
        <v>41318</v>
      </c>
      <c r="B417" s="7">
        <v>65.828106000000005</v>
      </c>
      <c r="C417" s="7">
        <v>60.25715050410794</v>
      </c>
    </row>
    <row r="418" spans="1:3" x14ac:dyDescent="0.2">
      <c r="A418" s="15">
        <v>41319</v>
      </c>
      <c r="B418" s="7">
        <v>65.387304999999998</v>
      </c>
      <c r="C418" s="7">
        <v>58.677526096114754</v>
      </c>
    </row>
    <row r="419" spans="1:3" x14ac:dyDescent="0.2">
      <c r="A419" s="15">
        <v>41320</v>
      </c>
      <c r="B419" s="7">
        <v>67.953301999999994</v>
      </c>
      <c r="C419" s="7">
        <v>61.636860897210241</v>
      </c>
    </row>
    <row r="420" spans="1:3" x14ac:dyDescent="0.2">
      <c r="A420" s="15">
        <v>41324</v>
      </c>
      <c r="B420" s="7">
        <v>68.165518000000006</v>
      </c>
      <c r="C420" s="7">
        <v>61.681050899214327</v>
      </c>
    </row>
    <row r="421" spans="1:3" x14ac:dyDescent="0.2">
      <c r="A421" s="15">
        <v>41325</v>
      </c>
      <c r="B421" s="7">
        <v>64.800155000000004</v>
      </c>
      <c r="C421" s="7">
        <v>61.443979190980194</v>
      </c>
    </row>
    <row r="422" spans="1:3" x14ac:dyDescent="0.2">
      <c r="A422" s="15">
        <v>41326</v>
      </c>
      <c r="B422" s="7">
        <v>64.810102999999998</v>
      </c>
      <c r="C422" s="7">
        <v>61.421960362190639</v>
      </c>
    </row>
    <row r="423" spans="1:3" x14ac:dyDescent="0.2">
      <c r="A423" s="15">
        <v>41327</v>
      </c>
      <c r="B423" s="7">
        <v>64.619253999999998</v>
      </c>
      <c r="C423" s="7">
        <v>61.502616360796111</v>
      </c>
    </row>
    <row r="424" spans="1:3" x14ac:dyDescent="0.2">
      <c r="A424" s="15">
        <v>41330</v>
      </c>
      <c r="B424" s="7">
        <v>62.871428000000002</v>
      </c>
      <c r="C424" s="7">
        <v>60.780860037951122</v>
      </c>
    </row>
    <row r="425" spans="1:3" x14ac:dyDescent="0.2">
      <c r="A425" s="15">
        <v>41331</v>
      </c>
      <c r="B425" s="7">
        <v>62.790764000000003</v>
      </c>
      <c r="C425" s="7">
        <v>60.607540229993248</v>
      </c>
    </row>
    <row r="426" spans="1:3" x14ac:dyDescent="0.2">
      <c r="A426" s="15">
        <v>41332</v>
      </c>
      <c r="B426" s="7">
        <v>62.134633999999998</v>
      </c>
      <c r="C426" s="7">
        <v>60.874501675989492</v>
      </c>
    </row>
    <row r="427" spans="1:3" x14ac:dyDescent="0.2">
      <c r="A427" s="15">
        <v>41333</v>
      </c>
      <c r="B427" s="7">
        <v>59.868664000000003</v>
      </c>
      <c r="C427" s="7">
        <v>60.846804906033405</v>
      </c>
    </row>
    <row r="428" spans="1:3" x14ac:dyDescent="0.2">
      <c r="A428" s="15">
        <v>41334</v>
      </c>
      <c r="B428" s="7">
        <v>59.564087999999998</v>
      </c>
      <c r="C428" s="7">
        <v>60.072085152615614</v>
      </c>
    </row>
    <row r="429" spans="1:3" x14ac:dyDescent="0.2">
      <c r="A429" s="15">
        <v>41337</v>
      </c>
      <c r="B429" s="7">
        <v>59.818306</v>
      </c>
      <c r="C429" s="7">
        <v>58.786243727948793</v>
      </c>
    </row>
    <row r="430" spans="1:3" x14ac:dyDescent="0.2">
      <c r="A430" s="15">
        <v>41338</v>
      </c>
      <c r="B430" s="7">
        <v>59.967585999999997</v>
      </c>
      <c r="C430" s="7">
        <v>56.956245853770916</v>
      </c>
    </row>
    <row r="431" spans="1:3" x14ac:dyDescent="0.2">
      <c r="A431" s="15">
        <v>41339</v>
      </c>
      <c r="B431" s="7">
        <v>60.611643000000001</v>
      </c>
      <c r="C431" s="7">
        <v>57.318192506280226</v>
      </c>
    </row>
    <row r="432" spans="1:3" x14ac:dyDescent="0.2">
      <c r="A432" s="15">
        <v>41340</v>
      </c>
      <c r="B432" s="7">
        <v>60.876894999999998</v>
      </c>
      <c r="C432" s="7">
        <v>57.726667943848987</v>
      </c>
    </row>
    <row r="433" spans="1:3" x14ac:dyDescent="0.2">
      <c r="A433" s="15">
        <v>41341</v>
      </c>
      <c r="B433" s="7">
        <v>61.664349000000001</v>
      </c>
      <c r="C433" s="7">
        <v>58.443625806816435</v>
      </c>
    </row>
    <row r="434" spans="1:3" x14ac:dyDescent="0.2">
      <c r="A434" s="15">
        <v>41344</v>
      </c>
      <c r="B434" s="7">
        <v>60.715960000000003</v>
      </c>
      <c r="C434" s="7">
        <v>58.310948400414141</v>
      </c>
    </row>
    <row r="435" spans="1:3" x14ac:dyDescent="0.2">
      <c r="A435" s="15">
        <v>41345</v>
      </c>
      <c r="B435" s="7">
        <v>60.699499000000003</v>
      </c>
      <c r="C435" s="7">
        <v>58.110477933621929</v>
      </c>
    </row>
    <row r="436" spans="1:3" x14ac:dyDescent="0.2">
      <c r="A436" s="15">
        <v>41346</v>
      </c>
      <c r="B436" s="7">
        <v>60.395955999999998</v>
      </c>
      <c r="C436" s="7">
        <v>58.063577019566857</v>
      </c>
    </row>
    <row r="437" spans="1:3" x14ac:dyDescent="0.2">
      <c r="A437" s="15">
        <v>41347</v>
      </c>
      <c r="B437" s="7">
        <v>60.358972000000001</v>
      </c>
      <c r="C437" s="7">
        <v>58.102072831533988</v>
      </c>
    </row>
    <row r="438" spans="1:3" x14ac:dyDescent="0.2">
      <c r="A438" s="15">
        <v>41348</v>
      </c>
      <c r="B438" s="7">
        <v>60.814912999999997</v>
      </c>
      <c r="C438" s="7">
        <v>57.693295465859471</v>
      </c>
    </row>
    <row r="439" spans="1:3" x14ac:dyDescent="0.2">
      <c r="A439" s="15">
        <v>41351</v>
      </c>
      <c r="B439" s="7">
        <v>60.120562</v>
      </c>
      <c r="C439" s="7">
        <v>57.368071928701312</v>
      </c>
    </row>
    <row r="440" spans="1:3" x14ac:dyDescent="0.2">
      <c r="A440" s="15">
        <v>41352</v>
      </c>
      <c r="B440" s="7">
        <v>59.852291999999998</v>
      </c>
      <c r="C440" s="7">
        <v>57.142020226139756</v>
      </c>
    </row>
    <row r="441" spans="1:3" x14ac:dyDescent="0.2">
      <c r="A441" s="15">
        <v>41353</v>
      </c>
      <c r="B441" s="7">
        <v>63.409419</v>
      </c>
      <c r="C441" s="7">
        <v>60.542254544634524</v>
      </c>
    </row>
    <row r="442" spans="1:3" x14ac:dyDescent="0.2">
      <c r="A442" s="15">
        <v>41354</v>
      </c>
      <c r="B442" s="7">
        <v>67.250783999999996</v>
      </c>
      <c r="C442" s="7">
        <v>65.229240507016868</v>
      </c>
    </row>
    <row r="443" spans="1:3" x14ac:dyDescent="0.2">
      <c r="A443" s="15">
        <v>41355</v>
      </c>
      <c r="B443" s="7">
        <v>67.584835999999996</v>
      </c>
      <c r="C443" s="7">
        <v>65.581377542894032</v>
      </c>
    </row>
    <row r="444" spans="1:3" x14ac:dyDescent="0.2">
      <c r="A444" s="15">
        <v>41358</v>
      </c>
      <c r="B444" s="7">
        <v>66.743146999999993</v>
      </c>
      <c r="C444" s="7">
        <v>65.316105099748782</v>
      </c>
    </row>
    <row r="445" spans="1:3" x14ac:dyDescent="0.2">
      <c r="A445" s="15">
        <v>41359</v>
      </c>
      <c r="B445" s="7">
        <v>66.949445999999995</v>
      </c>
      <c r="C445" s="7">
        <v>65.349407050423196</v>
      </c>
    </row>
    <row r="446" spans="1:3" x14ac:dyDescent="0.2">
      <c r="A446" s="15">
        <v>41360</v>
      </c>
      <c r="B446" s="7">
        <v>66.600047000000004</v>
      </c>
      <c r="C446" s="7">
        <v>65.195545851379762</v>
      </c>
    </row>
    <row r="447" spans="1:3" x14ac:dyDescent="0.2">
      <c r="A447" s="15">
        <v>41361</v>
      </c>
      <c r="B447" s="7">
        <v>66.393694999999994</v>
      </c>
      <c r="C447" s="7">
        <v>65.161600952315339</v>
      </c>
    </row>
    <row r="448" spans="1:3" x14ac:dyDescent="0.2">
      <c r="A448" s="15">
        <v>41365</v>
      </c>
      <c r="B448" s="7">
        <v>69.893056000000001</v>
      </c>
      <c r="C448" s="7">
        <v>67.31305610018255</v>
      </c>
    </row>
    <row r="449" spans="1:3" x14ac:dyDescent="0.2">
      <c r="A449" s="15">
        <v>41366</v>
      </c>
      <c r="B449" s="7">
        <v>70.275383000000005</v>
      </c>
      <c r="C449" s="7">
        <v>67.316119745934529</v>
      </c>
    </row>
    <row r="450" spans="1:3" x14ac:dyDescent="0.2">
      <c r="A450" s="15">
        <v>41367</v>
      </c>
      <c r="B450" s="7">
        <v>69.766484000000005</v>
      </c>
      <c r="C450" s="7">
        <v>66.977157004866825</v>
      </c>
    </row>
    <row r="451" spans="1:3" x14ac:dyDescent="0.2">
      <c r="A451" s="15">
        <v>41368</v>
      </c>
      <c r="B451" s="7">
        <v>67.631274000000005</v>
      </c>
      <c r="C451" s="7">
        <v>66.096964677568977</v>
      </c>
    </row>
    <row r="452" spans="1:3" x14ac:dyDescent="0.2">
      <c r="A452" s="15">
        <v>41369</v>
      </c>
      <c r="B452" s="7">
        <v>66.282979999999995</v>
      </c>
      <c r="C452" s="7">
        <v>65.375178721057196</v>
      </c>
    </row>
    <row r="453" spans="1:3" x14ac:dyDescent="0.2">
      <c r="A453" s="15">
        <v>41372</v>
      </c>
      <c r="B453" s="7">
        <v>66.708984000000001</v>
      </c>
      <c r="C453" s="7">
        <v>65.837056386592863</v>
      </c>
    </row>
    <row r="454" spans="1:3" x14ac:dyDescent="0.2">
      <c r="A454" s="15">
        <v>41373</v>
      </c>
      <c r="B454" s="7">
        <v>66.767028999999994</v>
      </c>
      <c r="C454" s="7">
        <v>65.870594638748315</v>
      </c>
    </row>
    <row r="455" spans="1:3" x14ac:dyDescent="0.2">
      <c r="A455" s="15">
        <v>41374</v>
      </c>
      <c r="B455" s="7">
        <v>67.131136999999995</v>
      </c>
      <c r="C455" s="7">
        <v>66.246232901234023</v>
      </c>
    </row>
    <row r="456" spans="1:3" x14ac:dyDescent="0.2">
      <c r="A456" s="15">
        <v>41375</v>
      </c>
      <c r="B456" s="7">
        <v>64.572042999999994</v>
      </c>
      <c r="C456" s="7">
        <v>65.80228772348579</v>
      </c>
    </row>
    <row r="457" spans="1:3" x14ac:dyDescent="0.2">
      <c r="A457" s="15">
        <v>41376</v>
      </c>
      <c r="B457" s="7">
        <v>63.413784</v>
      </c>
      <c r="C457" s="7">
        <v>65.210958695830143</v>
      </c>
    </row>
    <row r="458" spans="1:3" x14ac:dyDescent="0.2">
      <c r="A458" s="15">
        <v>41379</v>
      </c>
      <c r="B458" s="7">
        <v>63.045102</v>
      </c>
      <c r="C458" s="7">
        <v>64.721522116930132</v>
      </c>
    </row>
    <row r="459" spans="1:3" x14ac:dyDescent="0.2">
      <c r="A459" s="15">
        <v>41380</v>
      </c>
      <c r="B459" s="7">
        <v>63.345151999999999</v>
      </c>
      <c r="C459" s="7">
        <v>64.903867798201617</v>
      </c>
    </row>
    <row r="460" spans="1:3" x14ac:dyDescent="0.2">
      <c r="A460" s="15">
        <v>41381</v>
      </c>
      <c r="B460" s="7">
        <v>60.871693</v>
      </c>
      <c r="C460" s="7">
        <v>64.781013259414536</v>
      </c>
    </row>
    <row r="461" spans="1:3" x14ac:dyDescent="0.2">
      <c r="A461" s="15">
        <v>41382</v>
      </c>
      <c r="B461" s="7">
        <v>60.416758999999999</v>
      </c>
      <c r="C461" s="7">
        <v>64.692491452141482</v>
      </c>
    </row>
    <row r="462" spans="1:3" x14ac:dyDescent="0.2">
      <c r="A462" s="15">
        <v>41383</v>
      </c>
      <c r="B462" s="7">
        <v>60.248125999999999</v>
      </c>
      <c r="C462" s="7">
        <v>64.839193873074279</v>
      </c>
    </row>
    <row r="463" spans="1:3" x14ac:dyDescent="0.2">
      <c r="A463" s="15">
        <v>41386</v>
      </c>
      <c r="B463" s="7">
        <v>60.1372</v>
      </c>
      <c r="C463" s="7">
        <v>61.500283714903091</v>
      </c>
    </row>
    <row r="464" spans="1:3" x14ac:dyDescent="0.2">
      <c r="A464" s="15">
        <v>41387</v>
      </c>
      <c r="B464" s="7">
        <v>59.930745999999999</v>
      </c>
      <c r="C464" s="7">
        <v>61.385744080910023</v>
      </c>
    </row>
    <row r="465" spans="1:3" x14ac:dyDescent="0.2">
      <c r="A465" s="15">
        <v>41388</v>
      </c>
      <c r="B465" s="7">
        <v>59.687466999999998</v>
      </c>
      <c r="C465" s="7">
        <v>61.377887143657894</v>
      </c>
    </row>
    <row r="466" spans="1:3" x14ac:dyDescent="0.2">
      <c r="A466" s="15">
        <v>41389</v>
      </c>
      <c r="B466" s="7">
        <v>57.749872000000003</v>
      </c>
      <c r="C466" s="7">
        <v>60.840522622461236</v>
      </c>
    </row>
    <row r="467" spans="1:3" x14ac:dyDescent="0.2">
      <c r="A467" s="15">
        <v>41390</v>
      </c>
      <c r="B467" s="7">
        <v>56.507595000000002</v>
      </c>
      <c r="C467" s="7">
        <v>60.307649079906909</v>
      </c>
    </row>
    <row r="468" spans="1:3" x14ac:dyDescent="0.2">
      <c r="A468" s="15">
        <v>41393</v>
      </c>
      <c r="B468" s="7">
        <v>56.777628</v>
      </c>
      <c r="C468" s="7">
        <v>60.389883288015177</v>
      </c>
    </row>
    <row r="469" spans="1:3" x14ac:dyDescent="0.2">
      <c r="A469" s="15">
        <v>41394</v>
      </c>
      <c r="B469" s="7">
        <v>56.800508999999998</v>
      </c>
      <c r="C469" s="7">
        <v>60.164150423791128</v>
      </c>
    </row>
    <row r="470" spans="1:3" x14ac:dyDescent="0.2">
      <c r="A470" s="15">
        <v>41395</v>
      </c>
      <c r="B470" s="7">
        <v>54.563146000000003</v>
      </c>
      <c r="C470" s="7">
        <v>57.543700852397826</v>
      </c>
    </row>
    <row r="471" spans="1:3" x14ac:dyDescent="0.2">
      <c r="A471" s="15">
        <v>41396</v>
      </c>
      <c r="B471" s="7">
        <v>55.188963999999999</v>
      </c>
      <c r="C471" s="7">
        <v>57.971421926265563</v>
      </c>
    </row>
    <row r="472" spans="1:3" x14ac:dyDescent="0.2">
      <c r="A472" s="15">
        <v>41397</v>
      </c>
      <c r="B472" s="7">
        <v>57.165964000000002</v>
      </c>
      <c r="C472" s="7">
        <v>58.838155471689014</v>
      </c>
    </row>
    <row r="473" spans="1:3" x14ac:dyDescent="0.2">
      <c r="A473" s="15">
        <v>41400</v>
      </c>
      <c r="B473" s="7">
        <v>56.469363000000001</v>
      </c>
      <c r="C473" s="7">
        <v>58.616306622637119</v>
      </c>
    </row>
    <row r="474" spans="1:3" x14ac:dyDescent="0.2">
      <c r="A474" s="15">
        <v>41401</v>
      </c>
      <c r="B474" s="7">
        <v>55.975219000000003</v>
      </c>
      <c r="C474" s="7">
        <v>59.078077193600151</v>
      </c>
    </row>
    <row r="475" spans="1:3" x14ac:dyDescent="0.2">
      <c r="A475" s="15">
        <v>41402</v>
      </c>
      <c r="B475" s="7">
        <v>56.687035999999999</v>
      </c>
      <c r="C475" s="7">
        <v>59.720892641458434</v>
      </c>
    </row>
    <row r="476" spans="1:3" x14ac:dyDescent="0.2">
      <c r="A476" s="15">
        <v>41403</v>
      </c>
      <c r="B476" s="7">
        <v>57.719728000000003</v>
      </c>
      <c r="C476" s="7">
        <v>60.86729487009174</v>
      </c>
    </row>
    <row r="477" spans="1:3" x14ac:dyDescent="0.2">
      <c r="A477" s="15">
        <v>41404</v>
      </c>
      <c r="B477" s="7">
        <v>56.788426000000001</v>
      </c>
      <c r="C477" s="7">
        <v>61.082320410649629</v>
      </c>
    </row>
    <row r="478" spans="1:3" x14ac:dyDescent="0.2">
      <c r="A478" s="15">
        <v>41407</v>
      </c>
      <c r="B478" s="7">
        <v>55.586041999999999</v>
      </c>
      <c r="C478" s="7">
        <v>60.978537835391421</v>
      </c>
    </row>
    <row r="479" spans="1:3" x14ac:dyDescent="0.2">
      <c r="A479" s="15">
        <v>41408</v>
      </c>
      <c r="B479" s="7">
        <v>56.040086000000002</v>
      </c>
      <c r="C479" s="7">
        <v>61.907812826868792</v>
      </c>
    </row>
    <row r="480" spans="1:3" x14ac:dyDescent="0.2">
      <c r="A480" s="15">
        <v>41409</v>
      </c>
      <c r="B480" s="7">
        <v>56.965344999999999</v>
      </c>
      <c r="C480" s="7">
        <v>63.692343003285636</v>
      </c>
    </row>
    <row r="481" spans="1:3" x14ac:dyDescent="0.2">
      <c r="A481" s="15">
        <v>41410</v>
      </c>
      <c r="B481" s="7">
        <v>58.197434999999999</v>
      </c>
      <c r="C481" s="7">
        <v>65.237013967901788</v>
      </c>
    </row>
    <row r="482" spans="1:3" x14ac:dyDescent="0.2">
      <c r="A482" s="15">
        <v>41411</v>
      </c>
      <c r="B482" s="7">
        <v>58.332585999999999</v>
      </c>
      <c r="C482" s="7">
        <v>65.336875565167659</v>
      </c>
    </row>
    <row r="483" spans="1:3" x14ac:dyDescent="0.2">
      <c r="A483" s="15">
        <v>41414</v>
      </c>
      <c r="B483" s="7">
        <v>58.042374000000002</v>
      </c>
      <c r="C483" s="7">
        <v>65.043155928879813</v>
      </c>
    </row>
    <row r="484" spans="1:3" x14ac:dyDescent="0.2">
      <c r="A484" s="15">
        <v>41415</v>
      </c>
      <c r="B484" s="7">
        <v>58.025821000000001</v>
      </c>
      <c r="C484" s="7">
        <v>64.941980798993811</v>
      </c>
    </row>
    <row r="485" spans="1:3" x14ac:dyDescent="0.2">
      <c r="A485" s="15">
        <v>41416</v>
      </c>
      <c r="B485" s="7">
        <v>57.724510000000002</v>
      </c>
      <c r="C485" s="7">
        <v>65.410033534671157</v>
      </c>
    </row>
    <row r="486" spans="1:3" x14ac:dyDescent="0.2">
      <c r="A486" s="15">
        <v>41417</v>
      </c>
      <c r="B486" s="7">
        <v>57.950381999999998</v>
      </c>
      <c r="C486" s="7">
        <v>65.635728519513265</v>
      </c>
    </row>
    <row r="487" spans="1:3" x14ac:dyDescent="0.2">
      <c r="A487" s="15">
        <v>41418</v>
      </c>
      <c r="B487" s="7">
        <v>58.124040999999998</v>
      </c>
      <c r="C487" s="7">
        <v>65.584331636622267</v>
      </c>
    </row>
    <row r="488" spans="1:3" x14ac:dyDescent="0.2">
      <c r="A488" s="15">
        <v>41422</v>
      </c>
      <c r="B488" s="7">
        <v>56.964587000000002</v>
      </c>
      <c r="C488" s="7">
        <v>65.440849648048967</v>
      </c>
    </row>
    <row r="489" spans="1:3" x14ac:dyDescent="0.2">
      <c r="A489" s="15">
        <v>41423</v>
      </c>
      <c r="B489" s="7">
        <v>56.932226</v>
      </c>
      <c r="C489" s="7">
        <v>65.29355846445938</v>
      </c>
    </row>
    <row r="490" spans="1:3" x14ac:dyDescent="0.2">
      <c r="A490" s="15">
        <v>41424</v>
      </c>
      <c r="B490" s="7">
        <v>57.561641000000002</v>
      </c>
      <c r="C490" s="7">
        <v>66.077074769856054</v>
      </c>
    </row>
    <row r="491" spans="1:3" x14ac:dyDescent="0.2">
      <c r="A491" s="15">
        <v>41425</v>
      </c>
      <c r="B491" s="7">
        <v>57.754069999999999</v>
      </c>
      <c r="C491" s="7">
        <v>66.703856032945239</v>
      </c>
    </row>
    <row r="492" spans="1:3" x14ac:dyDescent="0.2">
      <c r="A492" s="15">
        <v>41428</v>
      </c>
      <c r="B492" s="7">
        <v>57.243749999999999</v>
      </c>
      <c r="C492" s="7">
        <v>65.749003838849191</v>
      </c>
    </row>
    <row r="493" spans="1:3" x14ac:dyDescent="0.2">
      <c r="A493" s="15">
        <v>41429</v>
      </c>
      <c r="B493" s="7">
        <v>57.772742999999998</v>
      </c>
      <c r="C493" s="7">
        <v>66.061500735024154</v>
      </c>
    </row>
    <row r="494" spans="1:3" x14ac:dyDescent="0.2">
      <c r="A494" s="15">
        <v>41430</v>
      </c>
      <c r="B494" s="7">
        <v>58.068523999999996</v>
      </c>
      <c r="C494" s="7">
        <v>65.834022363719541</v>
      </c>
    </row>
    <row r="495" spans="1:3" x14ac:dyDescent="0.2">
      <c r="A495" s="15">
        <v>41431</v>
      </c>
      <c r="B495" s="7">
        <v>58.469776000000003</v>
      </c>
      <c r="C495" s="7">
        <v>65.290091925416647</v>
      </c>
    </row>
    <row r="496" spans="1:3" x14ac:dyDescent="0.2">
      <c r="A496" s="15">
        <v>41432</v>
      </c>
      <c r="B496" s="7">
        <v>59.249456000000002</v>
      </c>
      <c r="C496" s="7">
        <v>66.088881854337373</v>
      </c>
    </row>
    <row r="497" spans="1:3" x14ac:dyDescent="0.2">
      <c r="A497" s="15">
        <v>41435</v>
      </c>
      <c r="B497" s="7">
        <v>59.144154</v>
      </c>
      <c r="C497" s="7">
        <v>66.243467991723278</v>
      </c>
    </row>
    <row r="498" spans="1:3" x14ac:dyDescent="0.2">
      <c r="A498" s="15">
        <v>41436</v>
      </c>
      <c r="B498" s="7">
        <v>57.951126000000002</v>
      </c>
      <c r="C498" s="7">
        <v>65.8255654259533</v>
      </c>
    </row>
    <row r="499" spans="1:3" x14ac:dyDescent="0.2">
      <c r="A499" s="15">
        <v>41437</v>
      </c>
      <c r="B499" s="7">
        <v>58.281210999999999</v>
      </c>
      <c r="C499" s="7">
        <v>66.210043338663453</v>
      </c>
    </row>
    <row r="500" spans="1:3" x14ac:dyDescent="0.2">
      <c r="A500" s="15">
        <v>41438</v>
      </c>
      <c r="B500" s="7">
        <v>58.183438000000002</v>
      </c>
      <c r="C500" s="7">
        <v>65.790777180718507</v>
      </c>
    </row>
    <row r="501" spans="1:3" x14ac:dyDescent="0.2">
      <c r="A501" s="15">
        <v>41439</v>
      </c>
      <c r="B501" s="7">
        <v>62.280101999999999</v>
      </c>
      <c r="C501" s="7">
        <v>68.85987473774297</v>
      </c>
    </row>
    <row r="502" spans="1:3" x14ac:dyDescent="0.2">
      <c r="A502" s="15">
        <v>41442</v>
      </c>
      <c r="B502" s="7">
        <v>64.379101000000006</v>
      </c>
      <c r="C502" s="7">
        <v>69.39405877293882</v>
      </c>
    </row>
    <row r="503" spans="1:3" x14ac:dyDescent="0.2">
      <c r="A503" s="15">
        <v>41443</v>
      </c>
      <c r="B503" s="7">
        <v>64.478070000000002</v>
      </c>
      <c r="C503" s="7">
        <v>69.394642696136927</v>
      </c>
    </row>
    <row r="504" spans="1:3" x14ac:dyDescent="0.2">
      <c r="A504" s="15">
        <v>41444</v>
      </c>
      <c r="B504" s="7">
        <v>65.519375999999994</v>
      </c>
      <c r="C504" s="7">
        <v>70.878623671615657</v>
      </c>
    </row>
    <row r="505" spans="1:3" x14ac:dyDescent="0.2">
      <c r="A505" s="15">
        <v>41445</v>
      </c>
      <c r="B505" s="7">
        <v>67.336873999999995</v>
      </c>
      <c r="C505" s="7">
        <v>71.907504778311079</v>
      </c>
    </row>
    <row r="506" spans="1:3" x14ac:dyDescent="0.2">
      <c r="A506" s="15">
        <v>41446</v>
      </c>
      <c r="B506" s="7">
        <v>68.599971999999994</v>
      </c>
      <c r="C506" s="7">
        <v>73.254543637888816</v>
      </c>
    </row>
    <row r="507" spans="1:3" x14ac:dyDescent="0.2">
      <c r="A507" s="15">
        <v>41449</v>
      </c>
      <c r="B507" s="7">
        <v>68.932473999999999</v>
      </c>
      <c r="C507" s="7">
        <v>73.617194119463846</v>
      </c>
    </row>
    <row r="508" spans="1:3" x14ac:dyDescent="0.2">
      <c r="A508" s="15">
        <v>41450</v>
      </c>
      <c r="B508" s="7">
        <v>64.053338999999994</v>
      </c>
      <c r="C508" s="7">
        <v>73.436820101552073</v>
      </c>
    </row>
    <row r="509" spans="1:3" x14ac:dyDescent="0.2">
      <c r="A509" s="15">
        <v>41451</v>
      </c>
      <c r="B509" s="7">
        <v>63.755265000000001</v>
      </c>
      <c r="C509" s="7">
        <v>72.993691369989079</v>
      </c>
    </row>
    <row r="510" spans="1:3" x14ac:dyDescent="0.2">
      <c r="A510" s="15">
        <v>41452</v>
      </c>
      <c r="B510" s="7">
        <v>63.584060999999998</v>
      </c>
      <c r="C510" s="7">
        <v>71.891392167752883</v>
      </c>
    </row>
    <row r="511" spans="1:3" x14ac:dyDescent="0.2">
      <c r="A511" s="15">
        <v>41453</v>
      </c>
      <c r="B511" s="7">
        <v>62.939588999999998</v>
      </c>
      <c r="C511" s="7">
        <v>70.323290707146469</v>
      </c>
    </row>
    <row r="512" spans="1:3" x14ac:dyDescent="0.2">
      <c r="A512" s="15">
        <v>41456</v>
      </c>
      <c r="B512" s="7">
        <v>70.716013000000004</v>
      </c>
      <c r="C512" s="7">
        <v>77.265066792793803</v>
      </c>
    </row>
    <row r="513" spans="1:3" x14ac:dyDescent="0.2">
      <c r="A513" s="15">
        <v>41457</v>
      </c>
      <c r="B513" s="7">
        <v>70.498501000000005</v>
      </c>
      <c r="C513" s="7">
        <v>77.386167590179582</v>
      </c>
    </row>
    <row r="514" spans="1:3" x14ac:dyDescent="0.2">
      <c r="A514" s="15">
        <v>41458</v>
      </c>
      <c r="B514" s="7">
        <v>70.660617999999999</v>
      </c>
      <c r="C514" s="7">
        <v>77.932085976263252</v>
      </c>
    </row>
    <row r="515" spans="1:3" x14ac:dyDescent="0.2">
      <c r="A515" s="15">
        <v>41460</v>
      </c>
      <c r="B515" s="7">
        <v>74.302012000000005</v>
      </c>
      <c r="C515" s="7">
        <v>81.416446237893226</v>
      </c>
    </row>
    <row r="516" spans="1:3" x14ac:dyDescent="0.2">
      <c r="A516" s="15">
        <v>41463</v>
      </c>
      <c r="B516" s="7">
        <v>73.945970000000003</v>
      </c>
      <c r="C516" s="7">
        <v>80.485062223370846</v>
      </c>
    </row>
    <row r="517" spans="1:3" x14ac:dyDescent="0.2">
      <c r="A517" s="15">
        <v>41464</v>
      </c>
      <c r="B517" s="7">
        <v>73.568414000000004</v>
      </c>
      <c r="C517" s="7">
        <v>80.017897328553815</v>
      </c>
    </row>
    <row r="518" spans="1:3" x14ac:dyDescent="0.2">
      <c r="A518" s="15">
        <v>41465</v>
      </c>
      <c r="B518" s="7">
        <v>73.827483000000001</v>
      </c>
      <c r="C518" s="7">
        <v>81.158343792369621</v>
      </c>
    </row>
    <row r="519" spans="1:3" x14ac:dyDescent="0.2">
      <c r="A519" s="15">
        <v>41466</v>
      </c>
      <c r="B519" s="7">
        <v>74.328433000000004</v>
      </c>
      <c r="C519" s="7">
        <v>81.565902383387098</v>
      </c>
    </row>
    <row r="520" spans="1:3" x14ac:dyDescent="0.2">
      <c r="A520" s="15">
        <v>41467</v>
      </c>
      <c r="B520" s="7">
        <v>66.658314000000004</v>
      </c>
      <c r="C520" s="7">
        <v>80.980055478684818</v>
      </c>
    </row>
    <row r="521" spans="1:3" x14ac:dyDescent="0.2">
      <c r="A521" s="15">
        <v>41470</v>
      </c>
      <c r="B521" s="7">
        <v>64.911169999999998</v>
      </c>
      <c r="C521" s="7">
        <v>80.462170732016872</v>
      </c>
    </row>
    <row r="522" spans="1:3" x14ac:dyDescent="0.2">
      <c r="A522" s="15">
        <v>41471</v>
      </c>
      <c r="B522" s="7">
        <v>70.437516000000002</v>
      </c>
      <c r="C522" s="7">
        <v>86.385827448948547</v>
      </c>
    </row>
    <row r="523" spans="1:3" x14ac:dyDescent="0.2">
      <c r="A523" s="15">
        <v>41472</v>
      </c>
      <c r="B523" s="7">
        <v>69.516081999999997</v>
      </c>
      <c r="C523" s="7">
        <v>77.916580610079009</v>
      </c>
    </row>
    <row r="524" spans="1:3" x14ac:dyDescent="0.2">
      <c r="A524" s="15">
        <v>41473</v>
      </c>
      <c r="B524" s="7">
        <v>63.819885999999997</v>
      </c>
      <c r="C524" s="7">
        <v>76.717201097973131</v>
      </c>
    </row>
    <row r="525" spans="1:3" x14ac:dyDescent="0.2">
      <c r="A525" s="15">
        <v>41474</v>
      </c>
      <c r="B525" s="7">
        <v>63.273704000000002</v>
      </c>
      <c r="C525" s="7">
        <v>76.568916918381774</v>
      </c>
    </row>
    <row r="526" spans="1:3" x14ac:dyDescent="0.2">
      <c r="A526" s="15">
        <v>41477</v>
      </c>
      <c r="B526" s="7">
        <v>63.277498999999999</v>
      </c>
      <c r="C526" s="7">
        <v>76.097473241142197</v>
      </c>
    </row>
    <row r="527" spans="1:3" x14ac:dyDescent="0.2">
      <c r="A527" s="15">
        <v>41478</v>
      </c>
      <c r="B527" s="7">
        <v>63.742539999999998</v>
      </c>
      <c r="C527" s="7">
        <v>71.791999995624877</v>
      </c>
    </row>
    <row r="528" spans="1:3" x14ac:dyDescent="0.2">
      <c r="A528" s="15">
        <v>41479</v>
      </c>
      <c r="B528" s="7">
        <v>63.893228000000001</v>
      </c>
      <c r="C528" s="7">
        <v>72.486436027451333</v>
      </c>
    </row>
    <row r="529" spans="1:3" x14ac:dyDescent="0.2">
      <c r="A529" s="15">
        <v>41480</v>
      </c>
      <c r="B529" s="7">
        <v>63.790481</v>
      </c>
      <c r="C529" s="7">
        <v>72.364043052128238</v>
      </c>
    </row>
    <row r="530" spans="1:3" x14ac:dyDescent="0.2">
      <c r="A530" s="15">
        <v>41481</v>
      </c>
      <c r="B530" s="7">
        <v>61.231321000000001</v>
      </c>
      <c r="C530" s="7">
        <v>71.911935543418309</v>
      </c>
    </row>
    <row r="531" spans="1:3" x14ac:dyDescent="0.2">
      <c r="A531" s="15">
        <v>41484</v>
      </c>
      <c r="B531" s="7">
        <v>61.156213999999999</v>
      </c>
      <c r="C531" s="7">
        <v>72.054451490933445</v>
      </c>
    </row>
    <row r="532" spans="1:3" x14ac:dyDescent="0.2">
      <c r="A532" s="15">
        <v>41485</v>
      </c>
      <c r="B532" s="7">
        <v>61.206162999999997</v>
      </c>
      <c r="C532" s="7">
        <v>72.472408244366804</v>
      </c>
    </row>
    <row r="533" spans="1:3" x14ac:dyDescent="0.2">
      <c r="A533" s="15">
        <v>41486</v>
      </c>
      <c r="B533" s="7">
        <v>61.89987</v>
      </c>
      <c r="C533" s="7">
        <v>72.010717016905389</v>
      </c>
    </row>
    <row r="534" spans="1:3" x14ac:dyDescent="0.2">
      <c r="A534" s="15">
        <v>41487</v>
      </c>
      <c r="B534" s="7">
        <v>56.572657</v>
      </c>
      <c r="C534" s="7">
        <v>65.87454758326939</v>
      </c>
    </row>
    <row r="535" spans="1:3" x14ac:dyDescent="0.2">
      <c r="A535" s="15">
        <v>41488</v>
      </c>
      <c r="B535" s="7">
        <v>56.423268</v>
      </c>
      <c r="C535" s="7">
        <v>64.951215761871438</v>
      </c>
    </row>
    <row r="536" spans="1:3" x14ac:dyDescent="0.2">
      <c r="A536" s="15">
        <v>41491</v>
      </c>
      <c r="B536" s="7">
        <v>56.394632000000001</v>
      </c>
      <c r="C536" s="7">
        <v>65.027822293160114</v>
      </c>
    </row>
    <row r="537" spans="1:3" x14ac:dyDescent="0.2">
      <c r="A537" s="15">
        <v>41492</v>
      </c>
      <c r="B537" s="7">
        <v>56.937209000000003</v>
      </c>
      <c r="C537" s="7">
        <v>65.134040338146377</v>
      </c>
    </row>
    <row r="538" spans="1:3" x14ac:dyDescent="0.2">
      <c r="A538" s="15">
        <v>41493</v>
      </c>
      <c r="B538" s="7">
        <v>57.490360000000003</v>
      </c>
      <c r="C538" s="7">
        <v>64.902359026271839</v>
      </c>
    </row>
    <row r="539" spans="1:3" x14ac:dyDescent="0.2">
      <c r="A539" s="15">
        <v>41494</v>
      </c>
      <c r="B539" s="7">
        <v>57.141716000000002</v>
      </c>
      <c r="C539" s="7">
        <v>67.201584630125808</v>
      </c>
    </row>
    <row r="540" spans="1:3" x14ac:dyDescent="0.2">
      <c r="A540" s="15">
        <v>41495</v>
      </c>
      <c r="B540" s="7">
        <v>56.229284</v>
      </c>
      <c r="C540" s="7">
        <v>67.089866426293781</v>
      </c>
    </row>
    <row r="541" spans="1:3" x14ac:dyDescent="0.2">
      <c r="A541" s="15">
        <v>41498</v>
      </c>
      <c r="B541" s="7">
        <v>57.391039999999997</v>
      </c>
      <c r="C541" s="7">
        <v>68.576734611503582</v>
      </c>
    </row>
    <row r="542" spans="1:3" x14ac:dyDescent="0.2">
      <c r="A542" s="15">
        <v>41499</v>
      </c>
      <c r="B542" s="7">
        <v>60.119183</v>
      </c>
      <c r="C542" s="7">
        <v>71.999806671492138</v>
      </c>
    </row>
    <row r="543" spans="1:3" x14ac:dyDescent="0.2">
      <c r="A543" s="15">
        <v>41500</v>
      </c>
      <c r="B543" s="7">
        <v>60.154262000000003</v>
      </c>
      <c r="C543" s="7">
        <v>72.009662506569853</v>
      </c>
    </row>
    <row r="544" spans="1:3" x14ac:dyDescent="0.2">
      <c r="A544" s="15">
        <v>41501</v>
      </c>
      <c r="B544" s="7">
        <v>60.182876999999998</v>
      </c>
      <c r="C544" s="7">
        <v>72.066064230864669</v>
      </c>
    </row>
    <row r="545" spans="1:3" x14ac:dyDescent="0.2">
      <c r="A545" s="15">
        <v>41502</v>
      </c>
      <c r="B545" s="7">
        <v>60.540908999999999</v>
      </c>
      <c r="C545" s="7">
        <v>72.677131492555034</v>
      </c>
    </row>
    <row r="546" spans="1:3" x14ac:dyDescent="0.2">
      <c r="A546" s="15">
        <v>41505</v>
      </c>
      <c r="B546" s="7">
        <v>60.608260000000001</v>
      </c>
      <c r="C546" s="7">
        <v>72.922049908980142</v>
      </c>
    </row>
    <row r="547" spans="1:3" x14ac:dyDescent="0.2">
      <c r="A547" s="15">
        <v>41506</v>
      </c>
      <c r="B547" s="7">
        <v>60.615938</v>
      </c>
      <c r="C547" s="7">
        <v>72.372920299762669</v>
      </c>
    </row>
    <row r="548" spans="1:3" x14ac:dyDescent="0.2">
      <c r="A548" s="15">
        <v>41507</v>
      </c>
      <c r="B548" s="7">
        <v>62.379413</v>
      </c>
      <c r="C548" s="7">
        <v>74.557820571258873</v>
      </c>
    </row>
    <row r="549" spans="1:3" x14ac:dyDescent="0.2">
      <c r="A549" s="15">
        <v>41508</v>
      </c>
      <c r="B549" s="7">
        <v>62.490746000000001</v>
      </c>
      <c r="C549" s="7">
        <v>74.415173471117029</v>
      </c>
    </row>
    <row r="550" spans="1:3" x14ac:dyDescent="0.2">
      <c r="A550" s="15">
        <v>41509</v>
      </c>
      <c r="B550" s="7">
        <v>64.291068999999993</v>
      </c>
      <c r="C550" s="7">
        <v>76.299692091942504</v>
      </c>
    </row>
    <row r="551" spans="1:3" x14ac:dyDescent="0.2">
      <c r="A551" s="15">
        <v>41512</v>
      </c>
      <c r="B551" s="7">
        <v>62.615879999999997</v>
      </c>
      <c r="C551" s="7">
        <v>76.064916932869536</v>
      </c>
    </row>
    <row r="552" spans="1:3" x14ac:dyDescent="0.2">
      <c r="A552" s="15">
        <v>41513</v>
      </c>
      <c r="B552" s="7">
        <v>61.359377000000002</v>
      </c>
      <c r="C552" s="7">
        <v>76.420065035128047</v>
      </c>
    </row>
    <row r="553" spans="1:3" x14ac:dyDescent="0.2">
      <c r="A553" s="15">
        <v>41514</v>
      </c>
      <c r="B553" s="7">
        <v>61.431305000000002</v>
      </c>
      <c r="C553" s="7">
        <v>76.544659039743337</v>
      </c>
    </row>
    <row r="554" spans="1:3" x14ac:dyDescent="0.2">
      <c r="A554" s="15">
        <v>41515</v>
      </c>
      <c r="B554" s="7">
        <v>61.488182000000002</v>
      </c>
      <c r="C554" s="7">
        <v>76.405667043193205</v>
      </c>
    </row>
    <row r="555" spans="1:3" x14ac:dyDescent="0.2">
      <c r="A555" s="15">
        <v>41516</v>
      </c>
      <c r="B555" s="7">
        <v>65.075316999999998</v>
      </c>
      <c r="C555" s="7">
        <v>78.542038564017275</v>
      </c>
    </row>
    <row r="556" spans="1:3" x14ac:dyDescent="0.2">
      <c r="A556" s="15">
        <v>41520</v>
      </c>
      <c r="B556" s="7">
        <v>62.004412000000002</v>
      </c>
      <c r="C556" s="7">
        <v>76.93826057975096</v>
      </c>
    </row>
    <row r="557" spans="1:3" x14ac:dyDescent="0.2">
      <c r="A557" s="15">
        <v>41521</v>
      </c>
      <c r="B557" s="7">
        <v>61.637523000000002</v>
      </c>
      <c r="C557" s="7">
        <v>77.009345836407576</v>
      </c>
    </row>
    <row r="558" spans="1:3" x14ac:dyDescent="0.2">
      <c r="A558" s="15">
        <v>41522</v>
      </c>
      <c r="B558" s="7">
        <v>61.318717999999997</v>
      </c>
      <c r="C558" s="7">
        <v>77.176836798647273</v>
      </c>
    </row>
    <row r="559" spans="1:3" x14ac:dyDescent="0.2">
      <c r="A559" s="15">
        <v>41523</v>
      </c>
      <c r="B559" s="7">
        <v>62.512858999999999</v>
      </c>
      <c r="C559" s="7">
        <v>77.357427882465444</v>
      </c>
    </row>
    <row r="560" spans="1:3" x14ac:dyDescent="0.2">
      <c r="A560" s="15">
        <v>41526</v>
      </c>
      <c r="B560" s="7">
        <v>62.707304000000001</v>
      </c>
      <c r="C560" s="7">
        <v>77.492587721021252</v>
      </c>
    </row>
    <row r="561" spans="1:3" x14ac:dyDescent="0.2">
      <c r="A561" s="15">
        <v>41527</v>
      </c>
      <c r="B561" s="7">
        <v>62.584806999999998</v>
      </c>
      <c r="C561" s="7">
        <v>77.57613693892408</v>
      </c>
    </row>
    <row r="562" spans="1:3" x14ac:dyDescent="0.2">
      <c r="A562" s="15">
        <v>41528</v>
      </c>
      <c r="B562" s="7">
        <v>61.813595999999997</v>
      </c>
      <c r="C562" s="7">
        <v>77.578714762369472</v>
      </c>
    </row>
    <row r="563" spans="1:3" x14ac:dyDescent="0.2">
      <c r="A563" s="15">
        <v>41529</v>
      </c>
      <c r="B563" s="7">
        <v>71.069348000000005</v>
      </c>
      <c r="C563" s="7">
        <v>88.893841644554556</v>
      </c>
    </row>
    <row r="564" spans="1:3" x14ac:dyDescent="0.2">
      <c r="A564" s="15">
        <v>41530</v>
      </c>
      <c r="B564" s="7">
        <v>71.020647999999994</v>
      </c>
      <c r="C564" s="7">
        <v>88.809034322974227</v>
      </c>
    </row>
    <row r="565" spans="1:3" x14ac:dyDescent="0.2">
      <c r="A565" s="15">
        <v>41533</v>
      </c>
      <c r="B565" s="7">
        <v>70.934499000000002</v>
      </c>
      <c r="C565" s="7">
        <v>88.534288193567107</v>
      </c>
    </row>
    <row r="566" spans="1:3" x14ac:dyDescent="0.2">
      <c r="A566" s="15">
        <v>41534</v>
      </c>
      <c r="B566" s="7">
        <v>71.097533999999996</v>
      </c>
      <c r="C566" s="7">
        <v>88.544599846908952</v>
      </c>
    </row>
    <row r="567" spans="1:3" x14ac:dyDescent="0.2">
      <c r="A567" s="15">
        <v>41535</v>
      </c>
      <c r="B567" s="7">
        <v>71.434814000000003</v>
      </c>
      <c r="C567" s="7">
        <v>88.273316693537183</v>
      </c>
    </row>
    <row r="568" spans="1:3" x14ac:dyDescent="0.2">
      <c r="A568" s="15">
        <v>41536</v>
      </c>
      <c r="B568" s="7">
        <v>71.290189999999996</v>
      </c>
      <c r="C568" s="7">
        <v>88.296310860769239</v>
      </c>
    </row>
    <row r="569" spans="1:3" x14ac:dyDescent="0.2">
      <c r="A569" s="15">
        <v>41537</v>
      </c>
      <c r="B569" s="7">
        <v>71.273122999999998</v>
      </c>
      <c r="C569" s="7">
        <v>88.101050558498301</v>
      </c>
    </row>
    <row r="570" spans="1:3" x14ac:dyDescent="0.2">
      <c r="A570" s="15">
        <v>41540</v>
      </c>
      <c r="B570" s="7">
        <v>71.395280999999997</v>
      </c>
      <c r="C570" s="7">
        <v>92.524156922195289</v>
      </c>
    </row>
    <row r="571" spans="1:3" x14ac:dyDescent="0.2">
      <c r="A571" s="15">
        <v>41541</v>
      </c>
      <c r="B571" s="7">
        <v>71.297011999999995</v>
      </c>
      <c r="C571" s="7">
        <v>91.842515459136649</v>
      </c>
    </row>
    <row r="572" spans="1:3" x14ac:dyDescent="0.2">
      <c r="A572" s="15">
        <v>41542</v>
      </c>
      <c r="B572" s="7">
        <v>70.575892999999994</v>
      </c>
      <c r="C572" s="7">
        <v>91.136780471443558</v>
      </c>
    </row>
    <row r="573" spans="1:3" x14ac:dyDescent="0.2">
      <c r="A573" s="15">
        <v>41543</v>
      </c>
      <c r="B573" s="7">
        <v>70.699555000000004</v>
      </c>
      <c r="C573" s="7">
        <v>91.413425728060616</v>
      </c>
    </row>
    <row r="574" spans="1:3" x14ac:dyDescent="0.2">
      <c r="A574" s="15">
        <v>41544</v>
      </c>
      <c r="B574" s="7">
        <v>67.651399999999995</v>
      </c>
      <c r="C574" s="7">
        <v>86.818243829510394</v>
      </c>
    </row>
    <row r="575" spans="1:3" x14ac:dyDescent="0.2">
      <c r="A575" s="15">
        <v>41547</v>
      </c>
      <c r="B575" s="7">
        <v>68.287344000000004</v>
      </c>
      <c r="C575" s="7">
        <v>84.708173439864069</v>
      </c>
    </row>
    <row r="576" spans="1:3" x14ac:dyDescent="0.2">
      <c r="A576" s="15">
        <v>41548</v>
      </c>
      <c r="B576" s="7">
        <v>67.989165999999997</v>
      </c>
      <c r="C576" s="7">
        <v>84.687409243509265</v>
      </c>
    </row>
    <row r="577" spans="1:3" x14ac:dyDescent="0.2">
      <c r="A577" s="15">
        <v>41549</v>
      </c>
      <c r="B577" s="7">
        <v>68.024238999999994</v>
      </c>
      <c r="C577" s="7">
        <v>81.285761076612062</v>
      </c>
    </row>
    <row r="578" spans="1:3" x14ac:dyDescent="0.2">
      <c r="A578" s="15">
        <v>41550</v>
      </c>
      <c r="B578" s="7">
        <v>67.862758999999997</v>
      </c>
      <c r="C578" s="7">
        <v>81.053486317380035</v>
      </c>
    </row>
    <row r="579" spans="1:3" x14ac:dyDescent="0.2">
      <c r="A579" s="15">
        <v>41551</v>
      </c>
      <c r="B579" s="7">
        <v>68.090152000000003</v>
      </c>
      <c r="C579" s="7">
        <v>81.366780954925858</v>
      </c>
    </row>
    <row r="580" spans="1:3" x14ac:dyDescent="0.2">
      <c r="A580" s="15">
        <v>41554</v>
      </c>
      <c r="B580" s="7">
        <v>68.895077000000001</v>
      </c>
      <c r="C580" s="7">
        <v>81.501952763270907</v>
      </c>
    </row>
    <row r="581" spans="1:3" x14ac:dyDescent="0.2">
      <c r="A581" s="15">
        <v>41555</v>
      </c>
      <c r="B581" s="7">
        <v>69.344746000000001</v>
      </c>
      <c r="C581" s="7">
        <v>81.614907207443011</v>
      </c>
    </row>
    <row r="582" spans="1:3" x14ac:dyDescent="0.2">
      <c r="A582" s="15">
        <v>41556</v>
      </c>
      <c r="B582" s="7">
        <v>65.800475000000006</v>
      </c>
      <c r="C582" s="7">
        <v>81.61728459461338</v>
      </c>
    </row>
    <row r="583" spans="1:3" x14ac:dyDescent="0.2">
      <c r="A583" s="15">
        <v>41557</v>
      </c>
      <c r="B583" s="7">
        <v>66.033693</v>
      </c>
      <c r="C583" s="7">
        <v>81.879146530294207</v>
      </c>
    </row>
    <row r="584" spans="1:3" x14ac:dyDescent="0.2">
      <c r="A584" s="15">
        <v>41558</v>
      </c>
      <c r="B584" s="7">
        <v>65.264104000000003</v>
      </c>
      <c r="C584" s="7">
        <v>82.001933364930579</v>
      </c>
    </row>
    <row r="585" spans="1:3" x14ac:dyDescent="0.2">
      <c r="A585" s="15">
        <v>41562</v>
      </c>
      <c r="B585" s="7">
        <v>65.477868000000001</v>
      </c>
      <c r="C585" s="7">
        <v>78.752975080141582</v>
      </c>
    </row>
    <row r="586" spans="1:3" x14ac:dyDescent="0.2">
      <c r="A586" s="15">
        <v>41563</v>
      </c>
      <c r="B586" s="7">
        <v>65.121253999999993</v>
      </c>
      <c r="C586" s="7">
        <v>78.339688835586173</v>
      </c>
    </row>
    <row r="587" spans="1:3" x14ac:dyDescent="0.2">
      <c r="A587" s="15">
        <v>41564</v>
      </c>
      <c r="B587" s="7">
        <v>59.814079999999997</v>
      </c>
      <c r="C587" s="7">
        <v>77.313340026385362</v>
      </c>
    </row>
    <row r="588" spans="1:3" x14ac:dyDescent="0.2">
      <c r="A588" s="15">
        <v>41565</v>
      </c>
      <c r="B588" s="7">
        <v>59.529283999999997</v>
      </c>
      <c r="C588" s="7">
        <v>77.487258458496143</v>
      </c>
    </row>
    <row r="589" spans="1:3" x14ac:dyDescent="0.2">
      <c r="A589" s="15">
        <v>41568</v>
      </c>
      <c r="B589" s="7">
        <v>59.728282999999998</v>
      </c>
      <c r="C589" s="7">
        <v>77.503084209249323</v>
      </c>
    </row>
    <row r="590" spans="1:3" x14ac:dyDescent="0.2">
      <c r="A590" s="15">
        <v>41569</v>
      </c>
      <c r="B590" s="7">
        <v>57.772592000000003</v>
      </c>
      <c r="C590" s="7">
        <v>71.726606921243217</v>
      </c>
    </row>
    <row r="591" spans="1:3" x14ac:dyDescent="0.2">
      <c r="A591" s="15">
        <v>41570</v>
      </c>
      <c r="B591" s="7">
        <v>56.646447999999999</v>
      </c>
      <c r="C591" s="7">
        <v>71.494300898749529</v>
      </c>
    </row>
    <row r="592" spans="1:3" x14ac:dyDescent="0.2">
      <c r="A592" s="15">
        <v>41571</v>
      </c>
      <c r="B592" s="7">
        <v>42.942802</v>
      </c>
      <c r="C592" s="7">
        <v>71.740496539431319</v>
      </c>
    </row>
    <row r="593" spans="1:3" x14ac:dyDescent="0.2">
      <c r="A593" s="15">
        <v>41572</v>
      </c>
      <c r="B593" s="7">
        <v>42.009731000000002</v>
      </c>
      <c r="C593" s="7">
        <v>67.731667368867207</v>
      </c>
    </row>
    <row r="594" spans="1:3" x14ac:dyDescent="0.2">
      <c r="A594" s="15">
        <v>41575</v>
      </c>
      <c r="B594" s="7">
        <v>54.648521000000002</v>
      </c>
      <c r="C594" s="7">
        <v>67.770342219183831</v>
      </c>
    </row>
    <row r="595" spans="1:3" x14ac:dyDescent="0.2">
      <c r="A595" s="15">
        <v>41576</v>
      </c>
      <c r="B595" s="7">
        <v>55.287103999999999</v>
      </c>
      <c r="C595" s="7">
        <v>67.694976557070845</v>
      </c>
    </row>
    <row r="596" spans="1:3" x14ac:dyDescent="0.2">
      <c r="A596" s="15">
        <v>41577</v>
      </c>
      <c r="B596" s="7">
        <v>55.298473000000001</v>
      </c>
      <c r="C596" s="7">
        <v>67.757866754309404</v>
      </c>
    </row>
    <row r="597" spans="1:3" x14ac:dyDescent="0.2">
      <c r="A597" s="15">
        <v>41578</v>
      </c>
      <c r="B597" s="7">
        <v>55.411499999999997</v>
      </c>
      <c r="C597" s="7">
        <v>68.179512371830256</v>
      </c>
    </row>
    <row r="598" spans="1:3" x14ac:dyDescent="0.2">
      <c r="A598" s="15">
        <v>41579</v>
      </c>
      <c r="B598" s="7">
        <v>53.764192000000001</v>
      </c>
      <c r="C598" s="7">
        <v>66.391942414264832</v>
      </c>
    </row>
    <row r="599" spans="1:3" x14ac:dyDescent="0.2">
      <c r="A599" s="15">
        <v>41582</v>
      </c>
      <c r="B599" s="7">
        <v>53.539994</v>
      </c>
      <c r="C599" s="7">
        <v>66.277312443803922</v>
      </c>
    </row>
    <row r="600" spans="1:3" x14ac:dyDescent="0.2">
      <c r="A600" s="15">
        <v>41583</v>
      </c>
      <c r="B600" s="7">
        <v>53.869109000000002</v>
      </c>
      <c r="C600" s="7">
        <v>66.388115804031386</v>
      </c>
    </row>
    <row r="601" spans="1:3" x14ac:dyDescent="0.2">
      <c r="A601" s="15">
        <v>41584</v>
      </c>
      <c r="B601" s="7">
        <v>54.948681999999998</v>
      </c>
      <c r="C601" s="7">
        <v>66.584743085019809</v>
      </c>
    </row>
    <row r="602" spans="1:3" x14ac:dyDescent="0.2">
      <c r="A602" s="15">
        <v>41585</v>
      </c>
      <c r="B602" s="7">
        <v>55.082335999999998</v>
      </c>
      <c r="C602" s="7">
        <v>66.696849630075519</v>
      </c>
    </row>
    <row r="603" spans="1:3" x14ac:dyDescent="0.2">
      <c r="A603" s="15">
        <v>41586</v>
      </c>
      <c r="B603" s="7">
        <v>55.010379</v>
      </c>
      <c r="C603" s="7">
        <v>67.763622249170723</v>
      </c>
    </row>
    <row r="604" spans="1:3" x14ac:dyDescent="0.2">
      <c r="A604" s="15">
        <v>41590</v>
      </c>
      <c r="B604" s="7">
        <v>55.174190000000003</v>
      </c>
      <c r="C604" s="7">
        <v>67.747234114071816</v>
      </c>
    </row>
    <row r="605" spans="1:3" x14ac:dyDescent="0.2">
      <c r="A605" s="15">
        <v>41591</v>
      </c>
      <c r="B605" s="7">
        <v>55.021974999999998</v>
      </c>
      <c r="C605" s="7">
        <v>67.503357032128577</v>
      </c>
    </row>
    <row r="606" spans="1:3" x14ac:dyDescent="0.2">
      <c r="A606" s="15">
        <v>41592</v>
      </c>
      <c r="B606" s="7">
        <v>54.877487000000002</v>
      </c>
      <c r="C606" s="7">
        <v>67.185899130726014</v>
      </c>
    </row>
    <row r="607" spans="1:3" x14ac:dyDescent="0.2">
      <c r="A607" s="15">
        <v>41593</v>
      </c>
      <c r="B607" s="7">
        <v>58.431387000000001</v>
      </c>
      <c r="C607" s="7">
        <v>69.755518723083981</v>
      </c>
    </row>
    <row r="608" spans="1:3" x14ac:dyDescent="0.2">
      <c r="A608" s="15">
        <v>41596</v>
      </c>
      <c r="B608" s="7">
        <v>57.612555</v>
      </c>
      <c r="C608" s="7">
        <v>69.462502872171569</v>
      </c>
    </row>
    <row r="609" spans="1:3" x14ac:dyDescent="0.2">
      <c r="A609" s="15">
        <v>41597</v>
      </c>
      <c r="B609" s="7">
        <v>57.838059000000001</v>
      </c>
      <c r="C609" s="7">
        <v>69.805321091623995</v>
      </c>
    </row>
    <row r="610" spans="1:3" x14ac:dyDescent="0.2">
      <c r="A610" s="15">
        <v>41598</v>
      </c>
      <c r="B610" s="7">
        <v>58.231577000000001</v>
      </c>
      <c r="C610" s="7">
        <v>70.459590783252054</v>
      </c>
    </row>
    <row r="611" spans="1:3" x14ac:dyDescent="0.2">
      <c r="A611" s="15">
        <v>41599</v>
      </c>
      <c r="B611" s="7">
        <v>57.220615000000002</v>
      </c>
      <c r="C611" s="7">
        <v>70.156832435028832</v>
      </c>
    </row>
    <row r="612" spans="1:3" x14ac:dyDescent="0.2">
      <c r="A612" s="15">
        <v>41600</v>
      </c>
      <c r="B612" s="7">
        <v>50.827021000000002</v>
      </c>
      <c r="C612" s="7">
        <v>69.885969883010475</v>
      </c>
    </row>
    <row r="613" spans="1:3" x14ac:dyDescent="0.2">
      <c r="A613" s="15">
        <v>41603</v>
      </c>
      <c r="B613" s="7">
        <v>49.963712000000001</v>
      </c>
      <c r="C613" s="7">
        <v>69.709665132424377</v>
      </c>
    </row>
    <row r="614" spans="1:3" x14ac:dyDescent="0.2">
      <c r="A614" s="15">
        <v>41604</v>
      </c>
      <c r="B614" s="7">
        <v>49.472805999999999</v>
      </c>
      <c r="C614" s="7">
        <v>70.771318434407576</v>
      </c>
    </row>
    <row r="615" spans="1:3" x14ac:dyDescent="0.2">
      <c r="A615" s="15">
        <v>41605</v>
      </c>
      <c r="B615" s="7">
        <v>49.737166000000002</v>
      </c>
      <c r="C615" s="7">
        <v>66.358801840698717</v>
      </c>
    </row>
    <row r="616" spans="1:3" x14ac:dyDescent="0.2">
      <c r="A616" s="15">
        <v>41607</v>
      </c>
      <c r="B616" s="7">
        <v>50.381131000000003</v>
      </c>
      <c r="C616" s="7">
        <v>66.505000537030739</v>
      </c>
    </row>
    <row r="617" spans="1:3" x14ac:dyDescent="0.2">
      <c r="A617" s="15">
        <v>41610</v>
      </c>
      <c r="B617" s="7">
        <v>50.098744000000003</v>
      </c>
      <c r="C617" s="7">
        <v>66.113621272181661</v>
      </c>
    </row>
    <row r="618" spans="1:3" x14ac:dyDescent="0.2">
      <c r="A618" s="15">
        <v>41611</v>
      </c>
      <c r="B618" s="7">
        <v>50.251460000000002</v>
      </c>
      <c r="C618" s="7">
        <v>66.186816129231588</v>
      </c>
    </row>
    <row r="619" spans="1:3" x14ac:dyDescent="0.2">
      <c r="A619" s="15">
        <v>41612</v>
      </c>
      <c r="B619" s="7">
        <v>50.700547999999998</v>
      </c>
      <c r="C619" s="7">
        <v>66.561083202999257</v>
      </c>
    </row>
    <row r="620" spans="1:3" x14ac:dyDescent="0.2">
      <c r="A620" s="15">
        <v>41613</v>
      </c>
      <c r="B620" s="7">
        <v>51.337299000000002</v>
      </c>
      <c r="C620" s="7">
        <v>66.820302198201091</v>
      </c>
    </row>
    <row r="621" spans="1:3" x14ac:dyDescent="0.2">
      <c r="A621" s="15">
        <v>41614</v>
      </c>
      <c r="B621" s="7">
        <v>48.549647999999998</v>
      </c>
      <c r="C621" s="7">
        <v>66.444388228260138</v>
      </c>
    </row>
    <row r="622" spans="1:3" x14ac:dyDescent="0.2">
      <c r="A622" s="15">
        <v>41617</v>
      </c>
      <c r="B622" s="7">
        <v>48.355781</v>
      </c>
      <c r="C622" s="7">
        <v>66.611654772741431</v>
      </c>
    </row>
    <row r="623" spans="1:3" x14ac:dyDescent="0.2">
      <c r="A623" s="15">
        <v>41618</v>
      </c>
      <c r="B623" s="7">
        <v>48.582273000000001</v>
      </c>
      <c r="C623" s="7">
        <v>66.553671060089087</v>
      </c>
    </row>
    <row r="624" spans="1:3" x14ac:dyDescent="0.2">
      <c r="A624" s="15">
        <v>41619</v>
      </c>
      <c r="B624" s="7">
        <v>48.368968000000002</v>
      </c>
      <c r="C624" s="7">
        <v>64.002011621041788</v>
      </c>
    </row>
    <row r="625" spans="1:3" x14ac:dyDescent="0.2">
      <c r="A625" s="15">
        <v>41620</v>
      </c>
      <c r="B625" s="7">
        <v>52.256067999999999</v>
      </c>
      <c r="C625" s="7">
        <v>67.112788562531094</v>
      </c>
    </row>
    <row r="626" spans="1:3" x14ac:dyDescent="0.2">
      <c r="A626" s="15">
        <v>41621</v>
      </c>
      <c r="B626" s="7">
        <v>54.009511000000003</v>
      </c>
      <c r="C626" s="7">
        <v>69.575442220183419</v>
      </c>
    </row>
    <row r="627" spans="1:3" x14ac:dyDescent="0.2">
      <c r="A627" s="15">
        <v>41624</v>
      </c>
      <c r="B627" s="7">
        <v>53.975915000000001</v>
      </c>
      <c r="C627" s="7">
        <v>69.343560538759576</v>
      </c>
    </row>
    <row r="628" spans="1:3" x14ac:dyDescent="0.2">
      <c r="A628" s="15">
        <v>41625</v>
      </c>
      <c r="B628" s="7">
        <v>53.493518000000002</v>
      </c>
      <c r="C628" s="7">
        <v>69.255206654992335</v>
      </c>
    </row>
    <row r="629" spans="1:3" x14ac:dyDescent="0.2">
      <c r="A629" s="15">
        <v>41626</v>
      </c>
      <c r="B629" s="7">
        <v>53.464241000000001</v>
      </c>
      <c r="C629" s="7">
        <v>69.601027030207888</v>
      </c>
    </row>
    <row r="630" spans="1:3" x14ac:dyDescent="0.2">
      <c r="A630" s="15">
        <v>41627</v>
      </c>
      <c r="B630" s="7">
        <v>53.505420999999998</v>
      </c>
      <c r="C630" s="7">
        <v>69.631844549281411</v>
      </c>
    </row>
    <row r="631" spans="1:3" x14ac:dyDescent="0.2">
      <c r="A631" s="15">
        <v>41628</v>
      </c>
      <c r="B631" s="7">
        <v>53.034998999999999</v>
      </c>
      <c r="C631" s="7">
        <v>68.818709192551097</v>
      </c>
    </row>
    <row r="632" spans="1:3" x14ac:dyDescent="0.2">
      <c r="A632" s="15">
        <v>41631</v>
      </c>
      <c r="B632" s="7">
        <v>52.637850999999998</v>
      </c>
      <c r="C632" s="7">
        <v>68.166316700082191</v>
      </c>
    </row>
    <row r="633" spans="1:3" x14ac:dyDescent="0.2">
      <c r="A633" s="15">
        <v>41632</v>
      </c>
      <c r="B633" s="7">
        <v>53.223835000000001</v>
      </c>
      <c r="C633" s="7">
        <v>68.385547713846847</v>
      </c>
    </row>
    <row r="634" spans="1:3" x14ac:dyDescent="0.2">
      <c r="A634" s="15">
        <v>41634</v>
      </c>
      <c r="B634" s="7">
        <v>52.261254000000001</v>
      </c>
      <c r="C634" s="7">
        <v>68.146137762250703</v>
      </c>
    </row>
    <row r="635" spans="1:3" x14ac:dyDescent="0.2">
      <c r="A635" s="15">
        <v>41635</v>
      </c>
      <c r="B635" s="7">
        <v>52.145192999999999</v>
      </c>
      <c r="C635" s="7">
        <v>68.214484878861342</v>
      </c>
    </row>
    <row r="636" spans="1:3" x14ac:dyDescent="0.2">
      <c r="A636" s="15">
        <v>41638</v>
      </c>
      <c r="B636" s="7">
        <v>52.223820000000003</v>
      </c>
      <c r="C636" s="7">
        <v>68.126232750147892</v>
      </c>
    </row>
    <row r="637" spans="1:3" x14ac:dyDescent="0.2">
      <c r="A637" s="15">
        <v>41639</v>
      </c>
      <c r="B637" s="7">
        <v>52.416381000000001</v>
      </c>
      <c r="C637" s="7">
        <v>68.227407489049952</v>
      </c>
    </row>
    <row r="638" spans="1:3" x14ac:dyDescent="0.2">
      <c r="A638" s="15">
        <v>41641</v>
      </c>
      <c r="B638" s="7">
        <v>56.533535000000001</v>
      </c>
      <c r="C638" s="7">
        <v>72.802657781781988</v>
      </c>
    </row>
    <row r="639" spans="1:3" x14ac:dyDescent="0.2">
      <c r="A639" s="15">
        <v>41642</v>
      </c>
      <c r="B639" s="7">
        <v>56.444325999999997</v>
      </c>
      <c r="C639" s="7">
        <v>72.771239435133637</v>
      </c>
    </row>
    <row r="640" spans="1:3" x14ac:dyDescent="0.2">
      <c r="A640" s="15">
        <v>41645</v>
      </c>
      <c r="B640" s="7">
        <v>55.408236000000002</v>
      </c>
      <c r="C640" s="7">
        <v>72.673489270306035</v>
      </c>
    </row>
    <row r="641" spans="1:3" x14ac:dyDescent="0.2">
      <c r="A641" s="15">
        <v>41646</v>
      </c>
      <c r="B641" s="7">
        <v>55.501009000000003</v>
      </c>
      <c r="C641" s="7">
        <v>72.623291453930676</v>
      </c>
    </row>
    <row r="642" spans="1:3" x14ac:dyDescent="0.2">
      <c r="A642" s="15">
        <v>41647</v>
      </c>
      <c r="B642" s="7">
        <v>56.073627999999999</v>
      </c>
      <c r="C642" s="7">
        <v>72.68639949316362</v>
      </c>
    </row>
    <row r="643" spans="1:3" x14ac:dyDescent="0.2">
      <c r="A643" s="15">
        <v>41648</v>
      </c>
      <c r="B643" s="7">
        <v>53.319037000000002</v>
      </c>
      <c r="C643" s="7">
        <v>78.229037540091753</v>
      </c>
    </row>
    <row r="644" spans="1:3" x14ac:dyDescent="0.2">
      <c r="A644" s="15">
        <v>41649</v>
      </c>
      <c r="B644" s="7">
        <v>53.149175</v>
      </c>
      <c r="C644" s="7">
        <v>78.120666051308959</v>
      </c>
    </row>
    <row r="645" spans="1:3" x14ac:dyDescent="0.2">
      <c r="A645" s="15">
        <v>41652</v>
      </c>
      <c r="B645" s="7">
        <v>52.981791999999999</v>
      </c>
      <c r="C645" s="7">
        <v>78.043211470735912</v>
      </c>
    </row>
    <row r="646" spans="1:3" x14ac:dyDescent="0.2">
      <c r="A646" s="15">
        <v>41653</v>
      </c>
      <c r="B646" s="7">
        <v>53.028435000000002</v>
      </c>
      <c r="C646" s="7">
        <v>78.184266039935466</v>
      </c>
    </row>
    <row r="647" spans="1:3" x14ac:dyDescent="0.2">
      <c r="A647" s="15">
        <v>41654</v>
      </c>
      <c r="B647" s="7">
        <v>52.862585000000003</v>
      </c>
      <c r="C647" s="7">
        <v>77.812338362806216</v>
      </c>
    </row>
    <row r="648" spans="1:3" x14ac:dyDescent="0.2">
      <c r="A648" s="15">
        <v>41655</v>
      </c>
      <c r="B648" s="7">
        <v>52.814532</v>
      </c>
      <c r="C648" s="7">
        <v>77.675415520234381</v>
      </c>
    </row>
    <row r="649" spans="1:3" x14ac:dyDescent="0.2">
      <c r="A649" s="15">
        <v>41656</v>
      </c>
      <c r="B649" s="7">
        <v>52.739392000000002</v>
      </c>
      <c r="C649" s="7">
        <v>77.59098951705127</v>
      </c>
    </row>
    <row r="650" spans="1:3" x14ac:dyDescent="0.2">
      <c r="A650" s="15">
        <v>41660</v>
      </c>
      <c r="B650" s="7">
        <v>52.692515</v>
      </c>
      <c r="C650" s="7">
        <v>77.159612559599509</v>
      </c>
    </row>
    <row r="651" spans="1:3" x14ac:dyDescent="0.2">
      <c r="A651" s="15">
        <v>41661</v>
      </c>
      <c r="B651" s="7">
        <v>53.058459999999997</v>
      </c>
      <c r="C651" s="7">
        <v>77.318363205127426</v>
      </c>
    </row>
    <row r="652" spans="1:3" x14ac:dyDescent="0.2">
      <c r="A652" s="15">
        <v>41662</v>
      </c>
      <c r="B652" s="7">
        <v>53.395498000000003</v>
      </c>
      <c r="C652" s="7">
        <v>77.412931990234313</v>
      </c>
    </row>
    <row r="653" spans="1:3" x14ac:dyDescent="0.2">
      <c r="A653" s="15">
        <v>41663</v>
      </c>
      <c r="B653" s="7">
        <v>53.167281000000003</v>
      </c>
      <c r="C653" s="7">
        <v>77.243500453782971</v>
      </c>
    </row>
    <row r="654" spans="1:3" x14ac:dyDescent="0.2">
      <c r="A654" s="15">
        <v>41666</v>
      </c>
      <c r="B654" s="7">
        <v>53.447501000000003</v>
      </c>
      <c r="C654" s="7">
        <v>77.147559537374562</v>
      </c>
    </row>
    <row r="655" spans="1:3" x14ac:dyDescent="0.2">
      <c r="A655" s="15">
        <v>41667</v>
      </c>
      <c r="B655" s="7">
        <v>52.665855999999998</v>
      </c>
      <c r="C655" s="7">
        <v>77.183314142846243</v>
      </c>
    </row>
    <row r="656" spans="1:3" x14ac:dyDescent="0.2">
      <c r="A656" s="15">
        <v>41668</v>
      </c>
      <c r="B656" s="7">
        <v>52.498151</v>
      </c>
      <c r="C656" s="7">
        <v>77.066031296958997</v>
      </c>
    </row>
    <row r="657" spans="1:3" x14ac:dyDescent="0.2">
      <c r="A657" s="15">
        <v>41669</v>
      </c>
      <c r="B657" s="7">
        <v>52.219152999999999</v>
      </c>
      <c r="C657" s="7">
        <v>81.662180459950946</v>
      </c>
    </row>
    <row r="658" spans="1:3" x14ac:dyDescent="0.2">
      <c r="A658" s="15">
        <v>41670</v>
      </c>
      <c r="B658" s="7">
        <v>52.092371999999997</v>
      </c>
      <c r="C658" s="7">
        <v>81.597418537560856</v>
      </c>
    </row>
    <row r="659" spans="1:3" x14ac:dyDescent="0.2">
      <c r="A659" s="15">
        <v>41673</v>
      </c>
      <c r="B659" s="7">
        <v>51.744028</v>
      </c>
      <c r="C659" s="7">
        <v>80.582050661040441</v>
      </c>
    </row>
    <row r="660" spans="1:3" x14ac:dyDescent="0.2">
      <c r="A660" s="15">
        <v>41674</v>
      </c>
      <c r="B660" s="7">
        <v>51.711184000000003</v>
      </c>
      <c r="C660" s="7">
        <v>80.652963353798029</v>
      </c>
    </row>
    <row r="661" spans="1:3" x14ac:dyDescent="0.2">
      <c r="A661" s="15">
        <v>41675</v>
      </c>
      <c r="B661" s="7">
        <v>51.890960999999997</v>
      </c>
      <c r="C661" s="7">
        <v>80.847002104871549</v>
      </c>
    </row>
    <row r="662" spans="1:3" x14ac:dyDescent="0.2">
      <c r="A662" s="15">
        <v>41676</v>
      </c>
      <c r="B662" s="7">
        <v>51.883679999999998</v>
      </c>
      <c r="C662" s="7">
        <v>80.918543052164679</v>
      </c>
    </row>
    <row r="663" spans="1:3" x14ac:dyDescent="0.2">
      <c r="A663" s="15">
        <v>41677</v>
      </c>
      <c r="B663" s="7">
        <v>52.377161000000001</v>
      </c>
      <c r="C663" s="7">
        <v>83.805728778658377</v>
      </c>
    </row>
    <row r="664" spans="1:3" x14ac:dyDescent="0.2">
      <c r="A664" s="15">
        <v>41680</v>
      </c>
      <c r="B664" s="7">
        <v>52.365839999999999</v>
      </c>
      <c r="C664" s="7">
        <v>83.831686362164959</v>
      </c>
    </row>
    <row r="665" spans="1:3" x14ac:dyDescent="0.2">
      <c r="A665" s="15">
        <v>41681</v>
      </c>
      <c r="B665" s="7">
        <v>52.057139999999997</v>
      </c>
      <c r="C665" s="7">
        <v>83.872872593077574</v>
      </c>
    </row>
    <row r="666" spans="1:3" x14ac:dyDescent="0.2">
      <c r="A666" s="15">
        <v>41682</v>
      </c>
      <c r="B666" s="7">
        <v>52.639864000000003</v>
      </c>
      <c r="C666" s="7">
        <v>84.039920677757053</v>
      </c>
    </row>
    <row r="667" spans="1:3" x14ac:dyDescent="0.2">
      <c r="A667" s="15">
        <v>41683</v>
      </c>
      <c r="B667" s="7">
        <v>52.603679999999997</v>
      </c>
      <c r="C667" s="7">
        <v>83.992618867881504</v>
      </c>
    </row>
    <row r="668" spans="1:3" x14ac:dyDescent="0.2">
      <c r="A668" s="15">
        <v>41684</v>
      </c>
      <c r="B668" s="7">
        <v>52.738160000000001</v>
      </c>
      <c r="C668" s="7">
        <v>84.105129183750066</v>
      </c>
    </row>
    <row r="669" spans="1:3" x14ac:dyDescent="0.2">
      <c r="A669" s="15">
        <v>41688</v>
      </c>
      <c r="B669" s="7">
        <v>52.676257</v>
      </c>
      <c r="C669" s="7">
        <v>83.804812914767382</v>
      </c>
    </row>
    <row r="670" spans="1:3" x14ac:dyDescent="0.2">
      <c r="A670" s="15">
        <v>41689</v>
      </c>
      <c r="B670" s="7">
        <v>52.745148999999998</v>
      </c>
      <c r="C670" s="7">
        <v>83.808347055646109</v>
      </c>
    </row>
    <row r="671" spans="1:3" x14ac:dyDescent="0.2">
      <c r="A671" s="15">
        <v>41690</v>
      </c>
      <c r="B671" s="7">
        <v>52.743105999999997</v>
      </c>
      <c r="C671" s="7">
        <v>90.136880998091925</v>
      </c>
    </row>
    <row r="672" spans="1:3" x14ac:dyDescent="0.2">
      <c r="A672" s="15">
        <v>41691</v>
      </c>
      <c r="B672" s="7">
        <v>52.721632999999997</v>
      </c>
      <c r="C672" s="7">
        <v>90.121478110673053</v>
      </c>
    </row>
    <row r="673" spans="1:3" x14ac:dyDescent="0.2">
      <c r="A673" s="15">
        <v>41694</v>
      </c>
      <c r="B673" s="7">
        <v>50.896503000000003</v>
      </c>
      <c r="C673" s="7">
        <v>90.038215863748334</v>
      </c>
    </row>
    <row r="674" spans="1:3" x14ac:dyDescent="0.2">
      <c r="A674" s="15">
        <v>41695</v>
      </c>
      <c r="B674" s="7">
        <v>51.529214000000003</v>
      </c>
      <c r="C674" s="7">
        <v>97.66798991069669</v>
      </c>
    </row>
    <row r="675" spans="1:3" x14ac:dyDescent="0.2">
      <c r="A675" s="15">
        <v>41696</v>
      </c>
      <c r="B675" s="7">
        <v>51.598103999999999</v>
      </c>
      <c r="C675" s="7">
        <v>97.712616502011059</v>
      </c>
    </row>
    <row r="676" spans="1:3" x14ac:dyDescent="0.2">
      <c r="A676" s="15">
        <v>41697</v>
      </c>
      <c r="B676" s="7">
        <v>47.118907</v>
      </c>
      <c r="C676" s="7">
        <v>95.876747519998489</v>
      </c>
    </row>
    <row r="677" spans="1:3" x14ac:dyDescent="0.2">
      <c r="A677" s="15">
        <v>41698</v>
      </c>
      <c r="B677" s="7">
        <v>46.909489999999998</v>
      </c>
      <c r="C677" s="7">
        <v>95.896603077071845</v>
      </c>
    </row>
    <row r="678" spans="1:3" x14ac:dyDescent="0.2">
      <c r="A678" s="15">
        <v>41701</v>
      </c>
      <c r="B678" s="7">
        <v>46.982404000000002</v>
      </c>
      <c r="C678" s="7">
        <v>94.821454115129526</v>
      </c>
    </row>
    <row r="679" spans="1:3" x14ac:dyDescent="0.2">
      <c r="A679" s="15">
        <v>41702</v>
      </c>
      <c r="B679" s="7">
        <v>47.337933999999997</v>
      </c>
      <c r="C679" s="7">
        <v>90.087146773093707</v>
      </c>
    </row>
    <row r="680" spans="1:3" x14ac:dyDescent="0.2">
      <c r="A680" s="15">
        <v>41703</v>
      </c>
      <c r="B680" s="7">
        <v>47.354891000000002</v>
      </c>
      <c r="C680" s="7">
        <v>90.094390893863903</v>
      </c>
    </row>
    <row r="681" spans="1:3" x14ac:dyDescent="0.2">
      <c r="A681" s="15">
        <v>41704</v>
      </c>
      <c r="B681" s="7">
        <v>48.481968999999999</v>
      </c>
      <c r="C681" s="7">
        <v>90.107748094367508</v>
      </c>
    </row>
    <row r="682" spans="1:3" x14ac:dyDescent="0.2">
      <c r="A682" s="15">
        <v>41705</v>
      </c>
      <c r="B682" s="7">
        <v>48.204934000000002</v>
      </c>
      <c r="C682" s="7">
        <v>94.251676398621441</v>
      </c>
    </row>
    <row r="683" spans="1:3" x14ac:dyDescent="0.2">
      <c r="A683" s="15">
        <v>41708</v>
      </c>
      <c r="B683" s="7">
        <v>47.918309000000001</v>
      </c>
      <c r="C683" s="7">
        <v>94.229857062485351</v>
      </c>
    </row>
    <row r="684" spans="1:3" x14ac:dyDescent="0.2">
      <c r="A684" s="15">
        <v>41709</v>
      </c>
      <c r="B684" s="7">
        <v>47.746862</v>
      </c>
      <c r="C684" s="7">
        <v>94.25136505778211</v>
      </c>
    </row>
    <row r="685" spans="1:3" x14ac:dyDescent="0.2">
      <c r="A685" s="15">
        <v>41710</v>
      </c>
      <c r="B685" s="7">
        <v>47.748506999999996</v>
      </c>
      <c r="C685" s="7">
        <v>94.201408769810541</v>
      </c>
    </row>
    <row r="686" spans="1:3" x14ac:dyDescent="0.2">
      <c r="A686" s="15">
        <v>41711</v>
      </c>
      <c r="B686" s="7">
        <v>47.451563</v>
      </c>
      <c r="C686" s="7">
        <v>94.244191591771781</v>
      </c>
    </row>
    <row r="687" spans="1:3" x14ac:dyDescent="0.2">
      <c r="A687" s="15">
        <v>41712</v>
      </c>
      <c r="B687" s="7">
        <v>48.982194999999997</v>
      </c>
      <c r="C687" s="7">
        <v>95.751492659649486</v>
      </c>
    </row>
    <row r="688" spans="1:3" x14ac:dyDescent="0.2">
      <c r="A688" s="15">
        <v>41715</v>
      </c>
      <c r="B688" s="7">
        <v>48.919355000000003</v>
      </c>
      <c r="C688" s="7">
        <v>95.883667441660492</v>
      </c>
    </row>
    <row r="689" spans="1:3" x14ac:dyDescent="0.2">
      <c r="A689" s="15">
        <v>41716</v>
      </c>
      <c r="B689" s="7">
        <v>48.822704999999999</v>
      </c>
      <c r="C689" s="7">
        <v>95.871708978551226</v>
      </c>
    </row>
    <row r="690" spans="1:3" x14ac:dyDescent="0.2">
      <c r="A690" s="15">
        <v>41717</v>
      </c>
      <c r="B690" s="7">
        <v>49.138879000000003</v>
      </c>
      <c r="C690" s="7">
        <v>95.68232021412652</v>
      </c>
    </row>
    <row r="691" spans="1:3" x14ac:dyDescent="0.2">
      <c r="A691" s="15">
        <v>41718</v>
      </c>
      <c r="B691" s="7">
        <v>49.136457</v>
      </c>
      <c r="C691" s="7">
        <v>95.485147138911103</v>
      </c>
    </row>
    <row r="692" spans="1:3" x14ac:dyDescent="0.2">
      <c r="A692" s="15">
        <v>41719</v>
      </c>
      <c r="B692" s="7">
        <v>49.065589000000003</v>
      </c>
      <c r="C692" s="7">
        <v>95.419546686013632</v>
      </c>
    </row>
    <row r="693" spans="1:3" x14ac:dyDescent="0.2">
      <c r="A693" s="15">
        <v>41722</v>
      </c>
      <c r="B693" s="7">
        <v>49.027346999999999</v>
      </c>
      <c r="C693" s="7">
        <v>95.332334863515399</v>
      </c>
    </row>
    <row r="694" spans="1:3" x14ac:dyDescent="0.2">
      <c r="A694" s="15">
        <v>41723</v>
      </c>
      <c r="B694" s="7">
        <v>49.117635999999997</v>
      </c>
      <c r="C694" s="7">
        <v>95.216077907372565</v>
      </c>
    </row>
    <row r="695" spans="1:3" x14ac:dyDescent="0.2">
      <c r="A695" s="15">
        <v>41724</v>
      </c>
      <c r="B695" s="7">
        <v>48.160637000000001</v>
      </c>
      <c r="C695" s="7">
        <v>95.260385307703572</v>
      </c>
    </row>
    <row r="696" spans="1:3" x14ac:dyDescent="0.2">
      <c r="A696" s="15">
        <v>41725</v>
      </c>
      <c r="B696" s="7">
        <v>48.099418</v>
      </c>
      <c r="C696" s="7">
        <v>95.253206897823304</v>
      </c>
    </row>
    <row r="697" spans="1:3" x14ac:dyDescent="0.2">
      <c r="A697" s="15">
        <v>41726</v>
      </c>
      <c r="B697" s="7">
        <v>48.144905999999999</v>
      </c>
      <c r="C697" s="7">
        <v>95.203183105152334</v>
      </c>
    </row>
    <row r="698" spans="1:3" x14ac:dyDescent="0.2">
      <c r="A698" s="15">
        <v>41729</v>
      </c>
      <c r="B698" s="7">
        <v>47.847835000000003</v>
      </c>
      <c r="C698" s="7">
        <v>95.269089798941636</v>
      </c>
    </row>
    <row r="699" spans="1:3" x14ac:dyDescent="0.2">
      <c r="A699" s="15">
        <v>41730</v>
      </c>
      <c r="B699" s="7">
        <v>50.595534000000001</v>
      </c>
      <c r="C699" s="7">
        <v>98.949262820870743</v>
      </c>
    </row>
    <row r="700" spans="1:3" x14ac:dyDescent="0.2">
      <c r="A700" s="15">
        <v>41731</v>
      </c>
      <c r="B700" s="7">
        <v>50.895130999999999</v>
      </c>
      <c r="C700" s="7">
        <v>98.888916873546222</v>
      </c>
    </row>
    <row r="701" spans="1:3" x14ac:dyDescent="0.2">
      <c r="A701" s="15">
        <v>41732</v>
      </c>
      <c r="B701" s="7">
        <v>50.793574</v>
      </c>
      <c r="C701" s="7">
        <v>98.89259177750769</v>
      </c>
    </row>
    <row r="702" spans="1:3" x14ac:dyDescent="0.2">
      <c r="A702" s="15">
        <v>41733</v>
      </c>
      <c r="B702" s="7">
        <v>50.471682999999999</v>
      </c>
      <c r="C702" s="7">
        <v>99.144327225473816</v>
      </c>
    </row>
    <row r="703" spans="1:3" x14ac:dyDescent="0.2">
      <c r="A703" s="15">
        <v>41736</v>
      </c>
      <c r="B703" s="7">
        <v>50.963334000000003</v>
      </c>
      <c r="C703" s="7">
        <v>98.324562648117819</v>
      </c>
    </row>
    <row r="704" spans="1:3" x14ac:dyDescent="0.2">
      <c r="A704" s="15">
        <v>41737</v>
      </c>
      <c r="B704" s="7">
        <v>50.920878000000002</v>
      </c>
      <c r="C704" s="7">
        <v>98.323288112321336</v>
      </c>
    </row>
    <row r="705" spans="1:3" x14ac:dyDescent="0.2">
      <c r="A705" s="15">
        <v>41738</v>
      </c>
      <c r="B705" s="7">
        <v>51.091974</v>
      </c>
      <c r="C705" s="7">
        <v>98.387699182281338</v>
      </c>
    </row>
    <row r="706" spans="1:3" x14ac:dyDescent="0.2">
      <c r="A706" s="15">
        <v>41739</v>
      </c>
      <c r="B706" s="7">
        <v>53.127245000000002</v>
      </c>
      <c r="C706" s="7">
        <v>101.29272711079355</v>
      </c>
    </row>
    <row r="707" spans="1:3" x14ac:dyDescent="0.2">
      <c r="A707" s="15">
        <v>41740</v>
      </c>
      <c r="B707" s="7">
        <v>51.085472000000003</v>
      </c>
      <c r="C707" s="7">
        <v>101.34594748764063</v>
      </c>
    </row>
    <row r="708" spans="1:3" x14ac:dyDescent="0.2">
      <c r="A708" s="15">
        <v>41743</v>
      </c>
      <c r="B708" s="7">
        <v>51.112825000000001</v>
      </c>
      <c r="C708" s="7">
        <v>101.32630044382034</v>
      </c>
    </row>
    <row r="709" spans="1:3" x14ac:dyDescent="0.2">
      <c r="A709" s="15">
        <v>41744</v>
      </c>
      <c r="B709" s="7">
        <v>51.097385000000003</v>
      </c>
      <c r="C709" s="7">
        <v>100.99297823176312</v>
      </c>
    </row>
    <row r="710" spans="1:3" x14ac:dyDescent="0.2">
      <c r="A710" s="15">
        <v>41745</v>
      </c>
      <c r="B710" s="7">
        <v>51.206270000000004</v>
      </c>
      <c r="C710" s="7">
        <v>99.65224265953745</v>
      </c>
    </row>
    <row r="711" spans="1:3" x14ac:dyDescent="0.2">
      <c r="A711" s="15">
        <v>41746</v>
      </c>
      <c r="B711" s="7">
        <v>51.262672999999999</v>
      </c>
      <c r="C711" s="7">
        <v>99.405747101395818</v>
      </c>
    </row>
    <row r="712" spans="1:3" x14ac:dyDescent="0.2">
      <c r="A712" s="15">
        <v>41750</v>
      </c>
      <c r="B712" s="7">
        <v>51.465035</v>
      </c>
      <c r="C712" s="7">
        <v>99.247199249194068</v>
      </c>
    </row>
    <row r="713" spans="1:3" x14ac:dyDescent="0.2">
      <c r="A713" s="15">
        <v>41751</v>
      </c>
      <c r="B713" s="7">
        <v>51.297876000000002</v>
      </c>
      <c r="C713" s="7">
        <v>99.134878611711443</v>
      </c>
    </row>
    <row r="714" spans="1:3" x14ac:dyDescent="0.2">
      <c r="A714" s="15">
        <v>41752</v>
      </c>
      <c r="B714" s="7">
        <v>51.223745999999998</v>
      </c>
      <c r="C714" s="7">
        <v>99.224058361662344</v>
      </c>
    </row>
    <row r="715" spans="1:3" x14ac:dyDescent="0.2">
      <c r="A715" s="15">
        <v>41753</v>
      </c>
      <c r="B715" s="7">
        <v>51.137749999999997</v>
      </c>
      <c r="C715" s="7">
        <v>99.212213259268808</v>
      </c>
    </row>
    <row r="716" spans="1:3" x14ac:dyDescent="0.2">
      <c r="A716" s="15">
        <v>41754</v>
      </c>
      <c r="B716" s="7">
        <v>50.290194</v>
      </c>
      <c r="C716" s="7">
        <v>99.126197829170565</v>
      </c>
    </row>
    <row r="717" spans="1:3" x14ac:dyDescent="0.2">
      <c r="A717" s="15">
        <v>41757</v>
      </c>
      <c r="B717" s="7">
        <v>50.069603000000001</v>
      </c>
      <c r="C717" s="7">
        <v>99.089066228856851</v>
      </c>
    </row>
    <row r="718" spans="1:3" x14ac:dyDescent="0.2">
      <c r="A718" s="15">
        <v>41758</v>
      </c>
      <c r="B718" s="7">
        <v>50.139727999999998</v>
      </c>
      <c r="C718" s="7">
        <v>99.021303637719754</v>
      </c>
    </row>
    <row r="719" spans="1:3" x14ac:dyDescent="0.2">
      <c r="A719" s="15">
        <v>41759</v>
      </c>
      <c r="B719" s="7">
        <v>50.968625000000003</v>
      </c>
      <c r="C719" s="7">
        <v>99.141785099499501</v>
      </c>
    </row>
    <row r="720" spans="1:3" x14ac:dyDescent="0.2">
      <c r="A720" s="15">
        <v>41760</v>
      </c>
      <c r="B720" s="7">
        <v>50.036799000000002</v>
      </c>
      <c r="C720" s="7">
        <v>96.300399861287119</v>
      </c>
    </row>
    <row r="721" spans="1:3" x14ac:dyDescent="0.2">
      <c r="A721" s="15">
        <v>41761</v>
      </c>
      <c r="B721" s="7">
        <v>50.036636999999999</v>
      </c>
      <c r="C721" s="7">
        <v>96.323235073779145</v>
      </c>
    </row>
    <row r="722" spans="1:3" x14ac:dyDescent="0.2">
      <c r="A722" s="15">
        <v>41764</v>
      </c>
      <c r="B722" s="7">
        <v>49.923226999999997</v>
      </c>
      <c r="C722" s="7">
        <v>96.208370670809174</v>
      </c>
    </row>
    <row r="723" spans="1:3" x14ac:dyDescent="0.2">
      <c r="A723" s="15">
        <v>41765</v>
      </c>
      <c r="B723" s="7">
        <v>49.884222999999999</v>
      </c>
      <c r="C723" s="7">
        <v>96.238034313556625</v>
      </c>
    </row>
    <row r="724" spans="1:3" x14ac:dyDescent="0.2">
      <c r="A724" s="15">
        <v>41766</v>
      </c>
      <c r="B724" s="7">
        <v>48.339491000000002</v>
      </c>
      <c r="C724" s="7">
        <v>96.112581352584385</v>
      </c>
    </row>
    <row r="725" spans="1:3" x14ac:dyDescent="0.2">
      <c r="A725" s="15">
        <v>41767</v>
      </c>
      <c r="B725" s="7">
        <v>48.358232000000001</v>
      </c>
      <c r="C725" s="7">
        <v>96.330068945404008</v>
      </c>
    </row>
    <row r="726" spans="1:3" x14ac:dyDescent="0.2">
      <c r="A726" s="15">
        <v>41768</v>
      </c>
      <c r="B726" s="7">
        <v>47.933866000000002</v>
      </c>
      <c r="C726" s="7">
        <v>96.34299878114966</v>
      </c>
    </row>
    <row r="727" spans="1:3" x14ac:dyDescent="0.2">
      <c r="A727" s="15">
        <v>41771</v>
      </c>
      <c r="B727" s="7">
        <v>48.043004000000003</v>
      </c>
      <c r="C727" s="7">
        <v>94.655646468667001</v>
      </c>
    </row>
    <row r="728" spans="1:3" x14ac:dyDescent="0.2">
      <c r="A728" s="15">
        <v>41772</v>
      </c>
      <c r="B728" s="7">
        <v>48.099243000000001</v>
      </c>
      <c r="C728" s="7">
        <v>94.734220032441158</v>
      </c>
    </row>
    <row r="729" spans="1:3" x14ac:dyDescent="0.2">
      <c r="A729" s="15">
        <v>41773</v>
      </c>
      <c r="B729" s="7">
        <v>47.270097</v>
      </c>
      <c r="C729" s="7">
        <v>94.713948551918762</v>
      </c>
    </row>
    <row r="730" spans="1:3" x14ac:dyDescent="0.2">
      <c r="A730" s="15">
        <v>41774</v>
      </c>
      <c r="B730" s="7">
        <v>47.003115000000001</v>
      </c>
      <c r="C730" s="7">
        <v>94.443711846807659</v>
      </c>
    </row>
    <row r="731" spans="1:3" x14ac:dyDescent="0.2">
      <c r="A731" s="15">
        <v>41775</v>
      </c>
      <c r="B731" s="7">
        <v>46.639932000000002</v>
      </c>
      <c r="C731" s="7">
        <v>91.911724406555479</v>
      </c>
    </row>
    <row r="732" spans="1:3" x14ac:dyDescent="0.2">
      <c r="A732" s="15">
        <v>41778</v>
      </c>
      <c r="B732" s="7">
        <v>46.511127000000002</v>
      </c>
      <c r="C732" s="7">
        <v>90.786350276746646</v>
      </c>
    </row>
    <row r="733" spans="1:3" x14ac:dyDescent="0.2">
      <c r="A733" s="15">
        <v>41779</v>
      </c>
      <c r="B733" s="7">
        <v>46.585970000000003</v>
      </c>
      <c r="C733" s="7">
        <v>89.771017818591019</v>
      </c>
    </row>
    <row r="734" spans="1:3" x14ac:dyDescent="0.2">
      <c r="A734" s="15">
        <v>41780</v>
      </c>
      <c r="B734" s="7">
        <v>44.588214999999998</v>
      </c>
      <c r="C734" s="7">
        <v>85.614422826503613</v>
      </c>
    </row>
    <row r="735" spans="1:3" x14ac:dyDescent="0.2">
      <c r="A735" s="15">
        <v>41781</v>
      </c>
      <c r="B735" s="7">
        <v>44.543615000000003</v>
      </c>
      <c r="C735" s="7">
        <v>85.782235001483016</v>
      </c>
    </row>
    <row r="736" spans="1:3" x14ac:dyDescent="0.2">
      <c r="A736" s="15">
        <v>41782</v>
      </c>
      <c r="B736" s="7">
        <v>44.687925</v>
      </c>
      <c r="C736" s="7">
        <v>85.827403833237753</v>
      </c>
    </row>
    <row r="737" spans="1:11" x14ac:dyDescent="0.2">
      <c r="A737" s="15">
        <v>41786</v>
      </c>
      <c r="B737" s="7">
        <v>44.099077999999999</v>
      </c>
      <c r="C737" s="7">
        <v>83.888139601024761</v>
      </c>
    </row>
    <row r="738" spans="1:11" x14ac:dyDescent="0.2">
      <c r="A738" s="15">
        <v>41787</v>
      </c>
      <c r="B738" s="7">
        <v>43.878888000000003</v>
      </c>
      <c r="C738" s="7">
        <v>83.775320208725802</v>
      </c>
    </row>
    <row r="739" spans="1:11" x14ac:dyDescent="0.2">
      <c r="A739" s="15">
        <v>41788</v>
      </c>
      <c r="B739" s="7">
        <v>43.926591000000002</v>
      </c>
      <c r="C739" s="7">
        <v>83.804869835955273</v>
      </c>
    </row>
    <row r="740" spans="1:11" x14ac:dyDescent="0.2">
      <c r="A740" s="15">
        <v>41789</v>
      </c>
      <c r="B740" s="7">
        <v>43.844726000000001</v>
      </c>
      <c r="C740" s="7">
        <v>83.731758949586137</v>
      </c>
    </row>
    <row r="741" spans="1:11" x14ac:dyDescent="0.2">
      <c r="A741" s="15">
        <v>41792</v>
      </c>
      <c r="B741" s="7">
        <v>44.044916999999998</v>
      </c>
      <c r="C741" s="7">
        <v>83.339625722181538</v>
      </c>
    </row>
    <row r="742" spans="1:11" x14ac:dyDescent="0.2">
      <c r="A742" s="15">
        <v>41793</v>
      </c>
      <c r="B742" s="7">
        <v>44.128644999999999</v>
      </c>
      <c r="C742" s="7">
        <v>83.378959617811731</v>
      </c>
      <c r="H742">
        <f>50%*11845.19+(250)</f>
        <v>6172.5950000000003</v>
      </c>
    </row>
    <row r="743" spans="1:11" x14ac:dyDescent="0.2">
      <c r="A743" s="15">
        <v>41794</v>
      </c>
      <c r="B743" s="7">
        <v>44.056277000000001</v>
      </c>
      <c r="C743" s="7">
        <v>83.376538480836587</v>
      </c>
    </row>
    <row r="744" spans="1:11" x14ac:dyDescent="0.2">
      <c r="A744" s="15">
        <v>41795</v>
      </c>
      <c r="B744" s="7">
        <v>44.040140000000001</v>
      </c>
      <c r="C744" s="7">
        <v>83.383011824914661</v>
      </c>
    </row>
    <row r="745" spans="1:11" x14ac:dyDescent="0.2">
      <c r="A745" s="15">
        <v>41796</v>
      </c>
      <c r="B745" s="7">
        <v>44.551096000000001</v>
      </c>
      <c r="C745" s="7">
        <v>83.298673877139478</v>
      </c>
    </row>
    <row r="746" spans="1:11" x14ac:dyDescent="0.2">
      <c r="A746" s="15">
        <v>41799</v>
      </c>
      <c r="B746" s="7">
        <v>44.516894000000001</v>
      </c>
      <c r="C746" s="7">
        <v>83.251784451134299</v>
      </c>
    </row>
    <row r="747" spans="1:11" x14ac:dyDescent="0.2">
      <c r="A747" s="15">
        <v>41800</v>
      </c>
      <c r="B747" s="7">
        <v>44.702595000000002</v>
      </c>
      <c r="C747" s="7">
        <v>83.233415606864654</v>
      </c>
    </row>
    <row r="748" spans="1:11" x14ac:dyDescent="0.2">
      <c r="A748" s="15">
        <v>41801</v>
      </c>
      <c r="B748" s="7">
        <v>44.108190999999998</v>
      </c>
      <c r="C748" s="7">
        <v>83.226488406611949</v>
      </c>
    </row>
    <row r="749" spans="1:11" x14ac:dyDescent="0.2">
      <c r="A749" s="15">
        <v>41802</v>
      </c>
      <c r="B749" s="7">
        <v>44.195762999999999</v>
      </c>
      <c r="C749" s="7">
        <v>83.310888442213454</v>
      </c>
    </row>
    <row r="750" spans="1:11" x14ac:dyDescent="0.2">
      <c r="A750" s="15">
        <v>41803</v>
      </c>
      <c r="B750" s="7">
        <v>42.010008999999997</v>
      </c>
      <c r="C750" s="7">
        <v>83.271766855631839</v>
      </c>
    </row>
    <row r="751" spans="1:11" x14ac:dyDescent="0.2">
      <c r="A751" s="15">
        <v>41806</v>
      </c>
      <c r="B751" s="7">
        <v>41.903322000000003</v>
      </c>
      <c r="C751" s="7">
        <v>82.809378821265895</v>
      </c>
      <c r="K751">
        <f>122.5/2.54</f>
        <v>48.228346456692911</v>
      </c>
    </row>
    <row r="752" spans="1:11" x14ac:dyDescent="0.2">
      <c r="A752" s="15">
        <v>41807</v>
      </c>
      <c r="B752" s="7">
        <v>42.141368999999997</v>
      </c>
      <c r="C752" s="7">
        <v>82.813978237281248</v>
      </c>
      <c r="D752" s="7">
        <f>AVERAGE(B689:B752)</f>
        <v>47.912674421875025</v>
      </c>
    </row>
    <row r="753" spans="1:11" x14ac:dyDescent="0.2">
      <c r="A753" s="15">
        <v>41808</v>
      </c>
      <c r="B753" s="7">
        <v>41.965865000000001</v>
      </c>
      <c r="C753" s="7">
        <v>82.793690384998015</v>
      </c>
    </row>
    <row r="754" spans="1:11" x14ac:dyDescent="0.2">
      <c r="A754" s="15">
        <v>41809</v>
      </c>
      <c r="B754" s="7">
        <v>41.820298999999999</v>
      </c>
      <c r="C754" s="7">
        <v>82.791089037255873</v>
      </c>
      <c r="K754">
        <f>2.06-2.33</f>
        <v>-0.27</v>
      </c>
    </row>
    <row r="755" spans="1:11" x14ac:dyDescent="0.2">
      <c r="A755" s="15">
        <v>41810</v>
      </c>
      <c r="B755" s="7">
        <v>41.896994999999997</v>
      </c>
      <c r="C755" s="7">
        <v>82.43634952696739</v>
      </c>
    </row>
    <row r="756" spans="1:11" x14ac:dyDescent="0.2">
      <c r="A756" s="15">
        <v>41813</v>
      </c>
      <c r="B756" s="7">
        <v>41.98386</v>
      </c>
      <c r="C756" s="7">
        <v>82.465752102710752</v>
      </c>
    </row>
    <row r="757" spans="1:11" x14ac:dyDescent="0.2">
      <c r="A757" s="15">
        <v>41814</v>
      </c>
      <c r="B757" s="7">
        <v>41.962549000000003</v>
      </c>
      <c r="C757" s="7">
        <v>82.459305277276314</v>
      </c>
    </row>
    <row r="758" spans="1:11" x14ac:dyDescent="0.2">
      <c r="A758" s="15">
        <v>41815</v>
      </c>
      <c r="B758" s="7">
        <v>41.277723999999999</v>
      </c>
      <c r="C758" s="7">
        <v>82.374032682789718</v>
      </c>
    </row>
    <row r="759" spans="1:11" x14ac:dyDescent="0.2">
      <c r="A759" s="15">
        <v>41816</v>
      </c>
      <c r="B759" s="7">
        <v>41.355662000000002</v>
      </c>
      <c r="C759" s="7">
        <v>82.450370463005129</v>
      </c>
    </row>
    <row r="760" spans="1:11" x14ac:dyDescent="0.2">
      <c r="A760" s="15">
        <v>41817</v>
      </c>
      <c r="B760" s="7">
        <v>41.282846999999997</v>
      </c>
      <c r="C760" s="7">
        <v>82.434615076351577</v>
      </c>
    </row>
    <row r="761" spans="1:11" x14ac:dyDescent="0.2">
      <c r="A761" s="15">
        <v>41820</v>
      </c>
      <c r="B761" s="7">
        <v>42.028753999999999</v>
      </c>
      <c r="C761" s="7">
        <v>82.574257089404654</v>
      </c>
    </row>
    <row r="762" spans="1:11" x14ac:dyDescent="0.2">
      <c r="A762" s="15">
        <v>41821</v>
      </c>
      <c r="B762" s="7">
        <v>40.035829</v>
      </c>
      <c r="C762" s="7">
        <v>81.331229660821904</v>
      </c>
    </row>
    <row r="763" spans="1:11" x14ac:dyDescent="0.2">
      <c r="A763" s="15">
        <v>41822</v>
      </c>
      <c r="B763" s="7">
        <v>40.111871999999998</v>
      </c>
      <c r="C763" s="7">
        <v>81.39298937491094</v>
      </c>
    </row>
    <row r="764" spans="1:11" x14ac:dyDescent="0.2">
      <c r="A764" s="15">
        <v>41823</v>
      </c>
      <c r="B764" s="7">
        <v>40.245792999999999</v>
      </c>
      <c r="C764" s="7">
        <v>81.376905586068972</v>
      </c>
    </row>
    <row r="765" spans="1:11" x14ac:dyDescent="0.2">
      <c r="A765" s="15">
        <v>41827</v>
      </c>
      <c r="B765" s="7">
        <v>40.286324</v>
      </c>
      <c r="C765" s="7">
        <v>78.968356316000467</v>
      </c>
    </row>
    <row r="766" spans="1:11" x14ac:dyDescent="0.2">
      <c r="A766" s="15">
        <v>41828</v>
      </c>
      <c r="B766" s="7">
        <v>40.855649999999997</v>
      </c>
      <c r="C766" s="7">
        <v>78.96996549611427</v>
      </c>
    </row>
    <row r="767" spans="1:11" x14ac:dyDescent="0.2">
      <c r="A767" s="15">
        <v>41829</v>
      </c>
      <c r="B767" s="7">
        <v>40.913541000000002</v>
      </c>
      <c r="C767" s="7">
        <v>79.011515233039034</v>
      </c>
    </row>
    <row r="768" spans="1:11" x14ac:dyDescent="0.2">
      <c r="A768" s="15">
        <v>41830</v>
      </c>
      <c r="B768" s="7">
        <v>39.953684000000003</v>
      </c>
      <c r="C768" s="7">
        <v>78.976741824437866</v>
      </c>
    </row>
    <row r="769" spans="1:3" x14ac:dyDescent="0.2">
      <c r="A769" s="15">
        <v>41831</v>
      </c>
      <c r="B769" s="7">
        <v>39.450527000000001</v>
      </c>
      <c r="C769" s="7">
        <v>79.003429679378172</v>
      </c>
    </row>
    <row r="770" spans="1:3" x14ac:dyDescent="0.2">
      <c r="A770" s="15">
        <v>41834</v>
      </c>
      <c r="B770" s="7">
        <v>40.814388000000001</v>
      </c>
      <c r="C770" s="7">
        <v>78.945290092148952</v>
      </c>
    </row>
    <row r="771" spans="1:3" x14ac:dyDescent="0.2">
      <c r="A771" s="15">
        <v>41835</v>
      </c>
      <c r="B771" s="7">
        <v>40.856226999999997</v>
      </c>
      <c r="C771" s="7">
        <v>77.808413553556775</v>
      </c>
    </row>
    <row r="772" spans="1:3" x14ac:dyDescent="0.2">
      <c r="A772" s="15">
        <v>41836</v>
      </c>
      <c r="B772" s="7">
        <v>40.875433000000001</v>
      </c>
      <c r="C772" s="7">
        <v>77.794893358886398</v>
      </c>
    </row>
    <row r="773" spans="1:3" x14ac:dyDescent="0.2">
      <c r="A773" s="15">
        <v>41837</v>
      </c>
      <c r="B773" s="7">
        <v>41.043092000000001</v>
      </c>
      <c r="C773" s="7">
        <v>74.839780960357132</v>
      </c>
    </row>
    <row r="774" spans="1:3" x14ac:dyDescent="0.2">
      <c r="A774" s="15">
        <v>41838</v>
      </c>
      <c r="B774" s="7">
        <v>40.951194999999998</v>
      </c>
      <c r="C774" s="7">
        <v>74.789375306881141</v>
      </c>
    </row>
    <row r="775" spans="1:3" x14ac:dyDescent="0.2">
      <c r="A775" s="15">
        <v>41841</v>
      </c>
      <c r="B775" s="7">
        <v>40.863089000000002</v>
      </c>
      <c r="C775" s="7">
        <v>74.299096886209583</v>
      </c>
    </row>
    <row r="776" spans="1:3" x14ac:dyDescent="0.2">
      <c r="A776" s="15">
        <v>41842</v>
      </c>
      <c r="B776" s="7">
        <v>40.903024000000002</v>
      </c>
      <c r="C776" s="7">
        <v>74.302443947791829</v>
      </c>
    </row>
    <row r="777" spans="1:3" x14ac:dyDescent="0.2">
      <c r="A777" s="15">
        <v>41843</v>
      </c>
      <c r="B777" s="7">
        <v>40.900393999999999</v>
      </c>
      <c r="C777" s="7">
        <v>74.358580734665225</v>
      </c>
    </row>
    <row r="778" spans="1:3" x14ac:dyDescent="0.2">
      <c r="A778" s="15">
        <v>41844</v>
      </c>
      <c r="B778" s="7">
        <v>40.649140000000003</v>
      </c>
      <c r="C778" s="7">
        <v>74.422378377915223</v>
      </c>
    </row>
    <row r="779" spans="1:3" x14ac:dyDescent="0.2">
      <c r="A779" s="15">
        <v>41845</v>
      </c>
      <c r="B779" s="7">
        <v>40.766047</v>
      </c>
      <c r="C779" s="7">
        <v>74.19461073245887</v>
      </c>
    </row>
    <row r="780" spans="1:3" x14ac:dyDescent="0.2">
      <c r="A780" s="15">
        <v>41848</v>
      </c>
      <c r="B780" s="7">
        <v>39.826053000000002</v>
      </c>
      <c r="C780" s="7">
        <v>74.116956805097473</v>
      </c>
    </row>
    <row r="781" spans="1:3" x14ac:dyDescent="0.2">
      <c r="A781" s="15">
        <v>41849</v>
      </c>
      <c r="B781" s="7">
        <v>39.809353000000002</v>
      </c>
      <c r="C781" s="7">
        <v>74.040974463760904</v>
      </c>
    </row>
    <row r="782" spans="1:3" x14ac:dyDescent="0.2">
      <c r="A782" s="15">
        <v>41850</v>
      </c>
      <c r="B782" s="7">
        <v>39.927231999999997</v>
      </c>
      <c r="C782" s="7">
        <v>74.239356862630842</v>
      </c>
    </row>
    <row r="783" spans="1:3" x14ac:dyDescent="0.2">
      <c r="A783" s="15">
        <v>41851</v>
      </c>
      <c r="B783" s="7">
        <v>40.420197000000002</v>
      </c>
      <c r="C783" s="7">
        <v>74.392539634259521</v>
      </c>
    </row>
    <row r="784" spans="1:3" x14ac:dyDescent="0.2">
      <c r="A784" s="15">
        <v>41852</v>
      </c>
      <c r="B784" s="7">
        <v>39.536158999999998</v>
      </c>
      <c r="C784" s="7">
        <v>72.457125191935333</v>
      </c>
    </row>
    <row r="785" spans="1:3" x14ac:dyDescent="0.2">
      <c r="A785" s="15">
        <v>41855</v>
      </c>
      <c r="B785" s="7">
        <v>37.754443000000002</v>
      </c>
      <c r="C785" s="7">
        <v>72.440850211282509</v>
      </c>
    </row>
    <row r="786" spans="1:3" x14ac:dyDescent="0.2">
      <c r="A786" s="15">
        <v>41856</v>
      </c>
      <c r="B786" s="7">
        <v>37.734363000000002</v>
      </c>
      <c r="C786" s="7">
        <v>72.440746559317788</v>
      </c>
    </row>
    <row r="787" spans="1:3" x14ac:dyDescent="0.2">
      <c r="A787" s="15">
        <v>41857</v>
      </c>
      <c r="B787" s="7">
        <v>37.890143999999999</v>
      </c>
      <c r="C787" s="7">
        <v>72.424134558377105</v>
      </c>
    </row>
    <row r="788" spans="1:3" x14ac:dyDescent="0.2">
      <c r="A788" s="15">
        <v>41858</v>
      </c>
      <c r="B788" s="7">
        <v>38.244450999999998</v>
      </c>
      <c r="C788" s="7">
        <v>70.998825002025086</v>
      </c>
    </row>
    <row r="789" spans="1:3" x14ac:dyDescent="0.2">
      <c r="A789" s="15">
        <v>41859</v>
      </c>
      <c r="B789" s="7">
        <v>38.240577000000002</v>
      </c>
      <c r="C789" s="7">
        <v>70.949534448013708</v>
      </c>
    </row>
    <row r="790" spans="1:3" x14ac:dyDescent="0.2">
      <c r="A790" s="15">
        <v>41862</v>
      </c>
      <c r="B790" s="7">
        <v>37.705460000000002</v>
      </c>
      <c r="C790" s="7">
        <v>70.963384301069453</v>
      </c>
    </row>
    <row r="791" spans="1:3" x14ac:dyDescent="0.2">
      <c r="A791" s="15">
        <v>41863</v>
      </c>
      <c r="B791" s="7">
        <v>37.714447</v>
      </c>
      <c r="C791" s="7">
        <v>71.000077779270327</v>
      </c>
    </row>
    <row r="792" spans="1:3" x14ac:dyDescent="0.2">
      <c r="A792" s="15">
        <v>41864</v>
      </c>
      <c r="B792" s="7">
        <v>37.610568000000001</v>
      </c>
      <c r="C792" s="7">
        <v>70.990131731024491</v>
      </c>
    </row>
    <row r="793" spans="1:3" x14ac:dyDescent="0.2">
      <c r="A793" s="15">
        <v>41865</v>
      </c>
      <c r="B793" s="7">
        <v>37.680956999999999</v>
      </c>
      <c r="C793" s="7">
        <v>70.961732876009677</v>
      </c>
    </row>
    <row r="794" spans="1:3" x14ac:dyDescent="0.2">
      <c r="A794" s="15">
        <v>41866</v>
      </c>
      <c r="B794" s="7">
        <v>37.670495000000003</v>
      </c>
      <c r="C794" s="7">
        <v>70.552012141464445</v>
      </c>
    </row>
    <row r="795" spans="1:3" x14ac:dyDescent="0.2">
      <c r="A795" s="15">
        <v>41869</v>
      </c>
      <c r="B795" s="7">
        <v>37.712415999999997</v>
      </c>
      <c r="C795" s="7">
        <v>70.612326390194852</v>
      </c>
    </row>
    <row r="796" spans="1:3" x14ac:dyDescent="0.2">
      <c r="A796" s="15">
        <v>41870</v>
      </c>
      <c r="B796" s="7">
        <v>37.747622999999997</v>
      </c>
      <c r="C796" s="7">
        <v>70.663683424948388</v>
      </c>
    </row>
    <row r="797" spans="1:3" x14ac:dyDescent="0.2">
      <c r="A797" s="15">
        <v>41871</v>
      </c>
      <c r="B797" s="7">
        <v>38.784253</v>
      </c>
      <c r="C797" s="7">
        <v>71.788173150567502</v>
      </c>
    </row>
    <row r="798" spans="1:3" x14ac:dyDescent="0.2">
      <c r="A798" s="15">
        <v>41872</v>
      </c>
      <c r="B798" s="7">
        <v>38.837899</v>
      </c>
      <c r="C798" s="7">
        <v>71.753412469692847</v>
      </c>
    </row>
    <row r="799" spans="1:3" x14ac:dyDescent="0.2">
      <c r="A799" s="15">
        <v>41873</v>
      </c>
      <c r="B799" s="7">
        <v>38.965231000000003</v>
      </c>
      <c r="C799" s="7">
        <v>71.728206845852128</v>
      </c>
    </row>
    <row r="800" spans="1:3" x14ac:dyDescent="0.2">
      <c r="A800" s="15">
        <v>41876</v>
      </c>
      <c r="B800" s="7">
        <v>38.865957999999999</v>
      </c>
      <c r="C800" s="7">
        <v>71.526961445854297</v>
      </c>
    </row>
    <row r="801" spans="1:3" x14ac:dyDescent="0.2">
      <c r="A801" s="15">
        <v>41877</v>
      </c>
      <c r="B801" s="7">
        <v>38.185913999999997</v>
      </c>
      <c r="C801" s="7">
        <v>71.499186088682237</v>
      </c>
    </row>
    <row r="802" spans="1:3" x14ac:dyDescent="0.2">
      <c r="A802" s="15">
        <v>41878</v>
      </c>
      <c r="B802" s="7">
        <v>38.057440999999997</v>
      </c>
      <c r="C802" s="7">
        <v>71.422060285081415</v>
      </c>
    </row>
    <row r="803" spans="1:3" x14ac:dyDescent="0.2">
      <c r="A803" s="15">
        <v>41879</v>
      </c>
      <c r="B803" s="7">
        <v>38.025314000000002</v>
      </c>
      <c r="C803" s="7">
        <v>71.392876511454745</v>
      </c>
    </row>
    <row r="804" spans="1:3" x14ac:dyDescent="0.2">
      <c r="A804" s="15">
        <v>41880</v>
      </c>
      <c r="B804" s="7">
        <v>37.793849999999999</v>
      </c>
      <c r="C804" s="7">
        <v>71.406189993123363</v>
      </c>
    </row>
    <row r="805" spans="1:3" x14ac:dyDescent="0.2">
      <c r="A805" s="15">
        <v>41884</v>
      </c>
      <c r="B805" s="7">
        <v>37.908819999999999</v>
      </c>
      <c r="C805" s="7">
        <v>71.135048262254543</v>
      </c>
    </row>
    <row r="806" spans="1:3" x14ac:dyDescent="0.2">
      <c r="A806" s="15">
        <v>41885</v>
      </c>
      <c r="B806" s="7">
        <v>38.032879000000001</v>
      </c>
      <c r="C806" s="7">
        <v>71.194927404712161</v>
      </c>
    </row>
    <row r="807" spans="1:3" x14ac:dyDescent="0.2">
      <c r="A807" s="15">
        <v>41886</v>
      </c>
      <c r="B807" s="7">
        <v>38.063471999999997</v>
      </c>
      <c r="C807" s="7">
        <v>71.255276119440083</v>
      </c>
    </row>
    <row r="808" spans="1:3" x14ac:dyDescent="0.2">
      <c r="A808" s="15">
        <v>41887</v>
      </c>
      <c r="B808" s="7">
        <v>38.223022999999998</v>
      </c>
      <c r="C808" s="7">
        <v>71.392440455113032</v>
      </c>
    </row>
    <row r="809" spans="1:3" x14ac:dyDescent="0.2">
      <c r="A809" s="15">
        <v>41890</v>
      </c>
      <c r="B809" s="7">
        <v>39.515255000000003</v>
      </c>
      <c r="C809" s="7">
        <v>71.339692815921424</v>
      </c>
    </row>
    <row r="810" spans="1:3" x14ac:dyDescent="0.2">
      <c r="A810" s="15">
        <v>41891</v>
      </c>
      <c r="B810" s="7">
        <v>39.647956999999998</v>
      </c>
      <c r="C810" s="7">
        <v>71.398595231751599</v>
      </c>
    </row>
    <row r="811" spans="1:3" x14ac:dyDescent="0.2">
      <c r="A811" s="15">
        <v>41892</v>
      </c>
      <c r="B811" s="7">
        <v>39.610039</v>
      </c>
      <c r="C811" s="7">
        <v>71.390875227710239</v>
      </c>
    </row>
    <row r="812" spans="1:3" x14ac:dyDescent="0.2">
      <c r="A812" s="15">
        <v>41893</v>
      </c>
      <c r="B812" s="7">
        <v>39.04786</v>
      </c>
      <c r="C812" s="7">
        <v>70.087710904530709</v>
      </c>
    </row>
    <row r="813" spans="1:3" x14ac:dyDescent="0.2">
      <c r="A813" s="15">
        <v>41894</v>
      </c>
      <c r="B813" s="7">
        <v>39.226993</v>
      </c>
      <c r="C813" s="7">
        <v>70.194976750286699</v>
      </c>
    </row>
    <row r="814" spans="1:3" x14ac:dyDescent="0.2">
      <c r="A814" s="15">
        <v>41897</v>
      </c>
      <c r="B814" s="7">
        <v>39.125861999999998</v>
      </c>
      <c r="C814" s="7">
        <v>69.881271238907615</v>
      </c>
    </row>
    <row r="815" spans="1:3" x14ac:dyDescent="0.2">
      <c r="A815" s="15">
        <v>41898</v>
      </c>
      <c r="B815" s="7">
        <v>39.102445000000003</v>
      </c>
      <c r="C815" s="7">
        <v>69.923446046877956</v>
      </c>
    </row>
    <row r="816" spans="1:3" x14ac:dyDescent="0.2">
      <c r="A816" s="15">
        <v>41899</v>
      </c>
      <c r="B816" s="7">
        <v>38.89479</v>
      </c>
      <c r="C816" s="7">
        <v>69.89532608023805</v>
      </c>
    </row>
    <row r="817" spans="1:3" x14ac:dyDescent="0.2">
      <c r="A817" s="15">
        <v>41900</v>
      </c>
      <c r="B817" s="7">
        <v>38.891173000000002</v>
      </c>
      <c r="C817" s="7">
        <v>69.887199209303972</v>
      </c>
    </row>
    <row r="818" spans="1:3" x14ac:dyDescent="0.2">
      <c r="A818" s="15">
        <v>41901</v>
      </c>
      <c r="B818" s="7">
        <v>39.028233</v>
      </c>
      <c r="C818" s="7">
        <v>69.858670486673375</v>
      </c>
    </row>
    <row r="819" spans="1:3" x14ac:dyDescent="0.2">
      <c r="A819" s="15">
        <v>41904</v>
      </c>
      <c r="B819" s="7">
        <v>38.982008</v>
      </c>
      <c r="C819" s="7">
        <v>69.6029648730768</v>
      </c>
    </row>
    <row r="820" spans="1:3" x14ac:dyDescent="0.2">
      <c r="A820" s="15">
        <v>41905</v>
      </c>
      <c r="B820" s="7">
        <v>39.020493000000002</v>
      </c>
      <c r="C820" s="7">
        <v>69.611654916825913</v>
      </c>
    </row>
    <row r="821" spans="1:3" x14ac:dyDescent="0.2">
      <c r="A821" s="15">
        <v>41906</v>
      </c>
      <c r="B821" s="7">
        <v>39.145038999999997</v>
      </c>
      <c r="C821" s="7">
        <v>69.647284119991596</v>
      </c>
    </row>
    <row r="822" spans="1:3" x14ac:dyDescent="0.2">
      <c r="A822" s="15">
        <v>41907</v>
      </c>
      <c r="B822" s="7">
        <v>38.511271999999998</v>
      </c>
      <c r="C822" s="7">
        <v>69.485816992925692</v>
      </c>
    </row>
    <row r="823" spans="1:3" x14ac:dyDescent="0.2">
      <c r="A823" s="15">
        <v>41908</v>
      </c>
      <c r="B823" s="7">
        <v>38.595934999999997</v>
      </c>
      <c r="C823" s="7">
        <v>69.440393115068915</v>
      </c>
    </row>
    <row r="824" spans="1:3" x14ac:dyDescent="0.2">
      <c r="A824" s="15">
        <v>41911</v>
      </c>
      <c r="B824" s="7">
        <v>38.485596000000001</v>
      </c>
      <c r="C824" s="7">
        <v>69.372209078293309</v>
      </c>
    </row>
    <row r="825" spans="1:3" x14ac:dyDescent="0.2">
      <c r="A825" s="15">
        <v>41912</v>
      </c>
      <c r="B825" s="7">
        <v>38.233576999999997</v>
      </c>
      <c r="C825" s="7">
        <v>69.288822255915278</v>
      </c>
    </row>
    <row r="826" spans="1:3" x14ac:dyDescent="0.2">
      <c r="A826" s="15">
        <v>41913</v>
      </c>
      <c r="B826" s="7">
        <v>38.960200999999998</v>
      </c>
      <c r="C826" s="7">
        <v>70.84083615794502</v>
      </c>
    </row>
    <row r="827" spans="1:3" x14ac:dyDescent="0.2">
      <c r="A827" s="15">
        <v>41914</v>
      </c>
      <c r="B827" s="7">
        <v>38.989356999999998</v>
      </c>
      <c r="C827" s="7">
        <v>70.890133875081375</v>
      </c>
    </row>
    <row r="828" spans="1:3" x14ac:dyDescent="0.2">
      <c r="A828" s="15">
        <v>41915</v>
      </c>
      <c r="B828" s="7">
        <v>39.151091000000001</v>
      </c>
      <c r="C828" s="7">
        <v>70.860865379300918</v>
      </c>
    </row>
    <row r="829" spans="1:3" x14ac:dyDescent="0.2">
      <c r="A829" s="15">
        <v>41918</v>
      </c>
      <c r="B829" s="7">
        <v>38.972614</v>
      </c>
      <c r="C829" s="7">
        <v>70.905467291181736</v>
      </c>
    </row>
    <row r="830" spans="1:3" x14ac:dyDescent="0.2">
      <c r="A830" s="15">
        <v>41919</v>
      </c>
      <c r="B830" s="7">
        <v>38.807817</v>
      </c>
      <c r="C830" s="7">
        <v>70.948398470690705</v>
      </c>
    </row>
    <row r="831" spans="1:3" x14ac:dyDescent="0.2">
      <c r="A831" s="15">
        <v>41920</v>
      </c>
      <c r="B831" s="7">
        <v>38.730106999999997</v>
      </c>
      <c r="C831" s="7">
        <v>71.000442908598913</v>
      </c>
    </row>
    <row r="832" spans="1:3" x14ac:dyDescent="0.2">
      <c r="A832" s="15">
        <v>41921</v>
      </c>
      <c r="B832" s="7">
        <v>38.789544999999997</v>
      </c>
      <c r="C832" s="7">
        <v>70.972094467444421</v>
      </c>
    </row>
    <row r="833" spans="1:3" x14ac:dyDescent="0.2">
      <c r="A833" s="15">
        <v>41922</v>
      </c>
      <c r="B833" s="7">
        <v>38.298971000000002</v>
      </c>
      <c r="C833" s="7">
        <v>70.843642594750349</v>
      </c>
    </row>
    <row r="834" spans="1:3" x14ac:dyDescent="0.2">
      <c r="A834" s="15">
        <v>41926</v>
      </c>
      <c r="B834" s="7">
        <v>37.603299999999997</v>
      </c>
      <c r="C834" s="7">
        <v>70.63802558054293</v>
      </c>
    </row>
    <row r="835" spans="1:3" x14ac:dyDescent="0.2">
      <c r="A835" s="15">
        <v>41927</v>
      </c>
      <c r="B835" s="7">
        <v>27.347971000000001</v>
      </c>
      <c r="C835" s="7">
        <v>69.927462154190607</v>
      </c>
    </row>
    <row r="836" spans="1:3" x14ac:dyDescent="0.2">
      <c r="A836" s="15">
        <v>41928</v>
      </c>
      <c r="B836" s="7">
        <v>27.755631999999999</v>
      </c>
      <c r="C836" s="7">
        <v>70.140258596875199</v>
      </c>
    </row>
    <row r="837" spans="1:3" x14ac:dyDescent="0.2">
      <c r="A837" s="15">
        <v>41929</v>
      </c>
      <c r="B837" s="7">
        <v>27.823595000000001</v>
      </c>
      <c r="C837" s="7">
        <v>70.19379884718893</v>
      </c>
    </row>
    <row r="838" spans="1:3" x14ac:dyDescent="0.2">
      <c r="A838" s="15">
        <v>41932</v>
      </c>
      <c r="B838" s="7">
        <v>27.640373</v>
      </c>
      <c r="C838" s="7">
        <v>61.23062626706475</v>
      </c>
    </row>
    <row r="839" spans="1:3" x14ac:dyDescent="0.2">
      <c r="A839" s="15">
        <v>41933</v>
      </c>
      <c r="B839" s="7">
        <v>27.691331999999999</v>
      </c>
      <c r="C839" s="7">
        <v>61.275882563456477</v>
      </c>
    </row>
    <row r="840" spans="1:3" x14ac:dyDescent="0.2">
      <c r="A840" s="15">
        <v>41934</v>
      </c>
      <c r="B840" s="7">
        <v>27.769732999999999</v>
      </c>
      <c r="C840" s="7">
        <v>61.296966742423756</v>
      </c>
    </row>
    <row r="841" spans="1:3" x14ac:dyDescent="0.2">
      <c r="A841" s="15">
        <v>41935</v>
      </c>
      <c r="B841" s="7">
        <v>28.133389000000001</v>
      </c>
      <c r="C841" s="7">
        <v>61.390942920180876</v>
      </c>
    </row>
    <row r="842" spans="1:3" x14ac:dyDescent="0.2">
      <c r="A842" s="15">
        <v>41936</v>
      </c>
      <c r="B842" s="7">
        <v>28.404527999999999</v>
      </c>
      <c r="C842" s="7">
        <v>61.487002568584735</v>
      </c>
    </row>
    <row r="843" spans="1:3" x14ac:dyDescent="0.2">
      <c r="A843" s="15">
        <v>41939</v>
      </c>
      <c r="B843" s="7">
        <v>28.401108000000001</v>
      </c>
      <c r="C843" s="7">
        <v>61.400461515855639</v>
      </c>
    </row>
    <row r="844" spans="1:3" x14ac:dyDescent="0.2">
      <c r="A844" s="15">
        <v>41940</v>
      </c>
      <c r="B844" s="7">
        <v>28.368948</v>
      </c>
      <c r="C844" s="7">
        <v>61.459488839359707</v>
      </c>
    </row>
    <row r="845" spans="1:3" x14ac:dyDescent="0.2">
      <c r="A845" s="15">
        <v>41941</v>
      </c>
      <c r="B845" s="7">
        <v>28.536877</v>
      </c>
      <c r="C845" s="7">
        <v>61.326875922039967</v>
      </c>
    </row>
    <row r="846" spans="1:3" x14ac:dyDescent="0.2">
      <c r="A846" s="15">
        <v>41942</v>
      </c>
      <c r="B846" s="7">
        <v>28.451484000000001</v>
      </c>
      <c r="C846" s="7">
        <v>61.402480234392776</v>
      </c>
    </row>
    <row r="847" spans="1:3" x14ac:dyDescent="0.2">
      <c r="A847" s="15">
        <v>41943</v>
      </c>
      <c r="B847" s="7">
        <v>28.74878</v>
      </c>
      <c r="C847" s="7">
        <v>61.438359935605426</v>
      </c>
    </row>
    <row r="848" spans="1:3" x14ac:dyDescent="0.2">
      <c r="A848" s="15">
        <v>41946</v>
      </c>
      <c r="B848" s="7">
        <v>28.860157000000001</v>
      </c>
      <c r="C848" s="7">
        <v>61.218955319142808</v>
      </c>
    </row>
    <row r="849" spans="1:3" x14ac:dyDescent="0.2">
      <c r="A849" s="15">
        <v>41947</v>
      </c>
      <c r="B849" s="7">
        <v>28.887346999999998</v>
      </c>
      <c r="C849" s="7">
        <v>61.217435195297632</v>
      </c>
    </row>
    <row r="850" spans="1:3" x14ac:dyDescent="0.2">
      <c r="A850" s="15">
        <v>41948</v>
      </c>
      <c r="B850" s="7">
        <v>28.867260000000002</v>
      </c>
      <c r="C850" s="7">
        <v>61.211801272675928</v>
      </c>
    </row>
    <row r="851" spans="1:3" x14ac:dyDescent="0.2">
      <c r="A851" s="15">
        <v>41949</v>
      </c>
      <c r="B851" s="7">
        <v>28.823931000000002</v>
      </c>
      <c r="C851" s="7">
        <v>61.20340005825733</v>
      </c>
    </row>
    <row r="852" spans="1:3" x14ac:dyDescent="0.2">
      <c r="A852" s="15">
        <v>41950</v>
      </c>
      <c r="B852" s="7">
        <v>28.900106999999998</v>
      </c>
      <c r="C852" s="7">
        <v>61.262018998974931</v>
      </c>
    </row>
    <row r="853" spans="1:3" x14ac:dyDescent="0.2">
      <c r="A853" s="15">
        <v>41953</v>
      </c>
      <c r="B853" s="7">
        <v>28.511167</v>
      </c>
      <c r="C853" s="7">
        <v>61.217006147177322</v>
      </c>
    </row>
    <row r="854" spans="1:3" x14ac:dyDescent="0.2">
      <c r="A854" s="15">
        <v>41955</v>
      </c>
      <c r="B854" s="7">
        <v>28.522055000000002</v>
      </c>
      <c r="C854" s="7">
        <v>61.234007285340674</v>
      </c>
    </row>
    <row r="855" spans="1:3" x14ac:dyDescent="0.2">
      <c r="A855" s="15">
        <v>41956</v>
      </c>
      <c r="B855" s="7">
        <v>28.499202</v>
      </c>
      <c r="C855" s="7">
        <v>61.292759465882916</v>
      </c>
    </row>
    <row r="856" spans="1:3" x14ac:dyDescent="0.2">
      <c r="A856" s="15">
        <v>41957</v>
      </c>
      <c r="B856" s="7">
        <v>28.426062999999999</v>
      </c>
      <c r="C856" s="7">
        <v>61.301673395524759</v>
      </c>
    </row>
    <row r="857" spans="1:3" x14ac:dyDescent="0.2">
      <c r="A857" s="15">
        <v>41960</v>
      </c>
      <c r="B857" s="7">
        <v>27.307727</v>
      </c>
      <c r="C857" s="7">
        <v>60.999771597535144</v>
      </c>
    </row>
    <row r="858" spans="1:3" x14ac:dyDescent="0.2">
      <c r="A858" s="15">
        <v>41961</v>
      </c>
      <c r="B858" s="7">
        <v>27.370865999999999</v>
      </c>
      <c r="C858" s="7">
        <v>61.076888292363606</v>
      </c>
    </row>
    <row r="859" spans="1:3" x14ac:dyDescent="0.2">
      <c r="A859" s="15">
        <v>41962</v>
      </c>
      <c r="B859" s="7">
        <v>27.50704</v>
      </c>
      <c r="C859" s="7">
        <v>61.102249099967423</v>
      </c>
    </row>
    <row r="860" spans="1:3" x14ac:dyDescent="0.2">
      <c r="A860" s="15">
        <v>41963</v>
      </c>
      <c r="B860" s="7">
        <v>27.392507999999999</v>
      </c>
      <c r="C860" s="7">
        <v>60.27896683782086</v>
      </c>
    </row>
    <row r="861" spans="1:3" x14ac:dyDescent="0.2">
      <c r="A861" s="15">
        <v>41964</v>
      </c>
      <c r="B861" s="7">
        <v>27.426454</v>
      </c>
      <c r="C861" s="7">
        <v>60.287433012647121</v>
      </c>
    </row>
    <row r="862" spans="1:3" x14ac:dyDescent="0.2">
      <c r="A862" s="15">
        <v>41967</v>
      </c>
      <c r="B862" s="7">
        <v>27.033594000000001</v>
      </c>
      <c r="C862" s="7">
        <v>60.33343305902131</v>
      </c>
    </row>
    <row r="863" spans="1:3" x14ac:dyDescent="0.2">
      <c r="A863" s="15">
        <v>41968</v>
      </c>
      <c r="B863" s="7">
        <v>26.678274999999999</v>
      </c>
      <c r="C863" s="7">
        <v>60.11303078010102</v>
      </c>
    </row>
    <row r="864" spans="1:3" x14ac:dyDescent="0.2">
      <c r="A864" s="15">
        <v>41969</v>
      </c>
      <c r="B864" s="7">
        <v>26.645821999999999</v>
      </c>
      <c r="C864" s="7">
        <v>60.086209782401632</v>
      </c>
    </row>
    <row r="865" spans="1:3" x14ac:dyDescent="0.2">
      <c r="A865" s="15">
        <v>41971</v>
      </c>
      <c r="B865" s="7">
        <v>25.990769</v>
      </c>
      <c r="C865" s="7">
        <v>59.892203330734048</v>
      </c>
    </row>
    <row r="866" spans="1:3" x14ac:dyDescent="0.2">
      <c r="A866" s="15">
        <v>41974</v>
      </c>
      <c r="B866" s="7">
        <v>25.899387999999998</v>
      </c>
      <c r="C866" s="7">
        <v>59.727593908994145</v>
      </c>
    </row>
    <row r="867" spans="1:3" x14ac:dyDescent="0.2">
      <c r="A867" s="15">
        <v>41975</v>
      </c>
      <c r="B867" s="7">
        <v>26.269362000000001</v>
      </c>
      <c r="C867" s="7">
        <v>59.708167962757699</v>
      </c>
    </row>
    <row r="868" spans="1:3" x14ac:dyDescent="0.2">
      <c r="A868" s="15">
        <v>41976</v>
      </c>
      <c r="B868" s="7">
        <v>26.469963</v>
      </c>
      <c r="C868" s="7">
        <v>59.670297188177635</v>
      </c>
    </row>
    <row r="869" spans="1:3" x14ac:dyDescent="0.2">
      <c r="A869" s="15">
        <v>41977</v>
      </c>
      <c r="B869" s="7">
        <v>26.366738000000002</v>
      </c>
      <c r="C869" s="7">
        <v>59.711955153660902</v>
      </c>
    </row>
    <row r="870" spans="1:3" x14ac:dyDescent="0.2">
      <c r="A870" s="15">
        <v>41978</v>
      </c>
      <c r="B870" s="7">
        <v>26.988807999999999</v>
      </c>
      <c r="C870" s="7">
        <v>59.548913645282298</v>
      </c>
    </row>
    <row r="871" spans="1:3" x14ac:dyDescent="0.2">
      <c r="A871" s="15">
        <v>41981</v>
      </c>
      <c r="B871" s="7">
        <v>26.705466000000001</v>
      </c>
      <c r="C871" s="7">
        <v>59.453272507733104</v>
      </c>
    </row>
    <row r="872" spans="1:3" x14ac:dyDescent="0.2">
      <c r="A872" s="15">
        <v>41982</v>
      </c>
      <c r="B872" s="7">
        <v>26.024478999999999</v>
      </c>
      <c r="C872" s="7">
        <v>62.354405901350148</v>
      </c>
    </row>
    <row r="873" spans="1:3" x14ac:dyDescent="0.2">
      <c r="A873" s="15">
        <v>41983</v>
      </c>
      <c r="B873" s="7">
        <v>25.880379999999999</v>
      </c>
      <c r="C873" s="7">
        <v>62.411862332820199</v>
      </c>
    </row>
    <row r="874" spans="1:3" x14ac:dyDescent="0.2">
      <c r="A874" s="15">
        <v>41984</v>
      </c>
      <c r="B874" s="7">
        <v>25.502655000000001</v>
      </c>
      <c r="C874" s="7">
        <v>62.234370787331208</v>
      </c>
    </row>
    <row r="875" spans="1:3" x14ac:dyDescent="0.2">
      <c r="A875" s="15">
        <v>41985</v>
      </c>
      <c r="B875" s="7">
        <v>25.131264999999999</v>
      </c>
      <c r="C875" s="7">
        <v>62.272677327076856</v>
      </c>
    </row>
    <row r="876" spans="1:3" x14ac:dyDescent="0.2">
      <c r="A876" s="15">
        <v>41988</v>
      </c>
      <c r="B876" s="7">
        <v>25.328071000000001</v>
      </c>
      <c r="C876" s="7">
        <v>61.796188267469397</v>
      </c>
    </row>
    <row r="877" spans="1:3" x14ac:dyDescent="0.2">
      <c r="A877" s="15">
        <v>41989</v>
      </c>
      <c r="B877" s="7">
        <v>25.148904999999999</v>
      </c>
      <c r="C877" s="7">
        <v>61.804509240177971</v>
      </c>
    </row>
    <row r="878" spans="1:3" x14ac:dyDescent="0.2">
      <c r="A878" s="15">
        <v>41990</v>
      </c>
      <c r="B878" s="7">
        <v>25.344905000000001</v>
      </c>
      <c r="C878" s="7">
        <v>61.803397258545999</v>
      </c>
    </row>
    <row r="879" spans="1:3" x14ac:dyDescent="0.2">
      <c r="A879" s="15">
        <v>41991</v>
      </c>
      <c r="B879" s="7">
        <v>25.466612000000001</v>
      </c>
      <c r="C879" s="7">
        <v>61.886883532835633</v>
      </c>
    </row>
    <row r="880" spans="1:3" x14ac:dyDescent="0.2">
      <c r="A880" s="15">
        <v>41992</v>
      </c>
      <c r="B880" s="7">
        <v>24.069006999999999</v>
      </c>
      <c r="C880" s="7">
        <v>61.784310812644826</v>
      </c>
    </row>
    <row r="881" spans="1:3" x14ac:dyDescent="0.2">
      <c r="A881" s="15">
        <v>41995</v>
      </c>
      <c r="B881" s="7">
        <v>24.144452000000001</v>
      </c>
      <c r="C881" s="7">
        <v>61.678928521234887</v>
      </c>
    </row>
    <row r="882" spans="1:3" x14ac:dyDescent="0.2">
      <c r="A882" s="15">
        <v>41996</v>
      </c>
      <c r="B882" s="7">
        <v>24.324396</v>
      </c>
      <c r="C882" s="7">
        <v>61.710446853500365</v>
      </c>
    </row>
    <row r="883" spans="1:3" x14ac:dyDescent="0.2">
      <c r="A883" s="15">
        <v>41997</v>
      </c>
      <c r="B883" s="7">
        <v>24.435092999999998</v>
      </c>
      <c r="C883" s="7">
        <v>61.715427621823217</v>
      </c>
    </row>
    <row r="884" spans="1:3" x14ac:dyDescent="0.2">
      <c r="A884" s="15">
        <v>41999</v>
      </c>
      <c r="B884" s="7">
        <v>24.024979999999999</v>
      </c>
      <c r="C884" s="7">
        <v>61.603586209115988</v>
      </c>
    </row>
    <row r="885" spans="1:3" x14ac:dyDescent="0.2">
      <c r="A885" s="15">
        <v>42002</v>
      </c>
      <c r="B885" s="7">
        <v>23.926565</v>
      </c>
      <c r="C885" s="7">
        <v>61.650698146412111</v>
      </c>
    </row>
    <row r="886" spans="1:3" x14ac:dyDescent="0.2">
      <c r="A886" s="15">
        <v>42003</v>
      </c>
      <c r="B886" s="7">
        <v>23.947399000000001</v>
      </c>
      <c r="C886" s="7">
        <v>61.685272197765428</v>
      </c>
    </row>
    <row r="887" spans="1:3" x14ac:dyDescent="0.2">
      <c r="A887" s="15">
        <v>42004</v>
      </c>
      <c r="B887" s="7">
        <v>23.951056000000001</v>
      </c>
      <c r="C887" s="7">
        <v>61.604016522337488</v>
      </c>
    </row>
    <row r="888" spans="1:3" x14ac:dyDescent="0.2">
      <c r="A888" s="15">
        <v>42006</v>
      </c>
      <c r="B888" s="7">
        <v>24.686389999999999</v>
      </c>
      <c r="C888" s="7">
        <v>63.58094649213055</v>
      </c>
    </row>
    <row r="889" spans="1:3" x14ac:dyDescent="0.2">
      <c r="A889" s="15">
        <v>42009</v>
      </c>
      <c r="B889" s="7">
        <v>24.312279</v>
      </c>
      <c r="C889" s="7">
        <v>63.445490262653145</v>
      </c>
    </row>
    <row r="890" spans="1:3" x14ac:dyDescent="0.2">
      <c r="A890" s="15">
        <v>42010</v>
      </c>
      <c r="B890" s="7">
        <v>26.748937999999999</v>
      </c>
      <c r="C890" s="7">
        <v>63.377808672142812</v>
      </c>
    </row>
    <row r="891" spans="1:3" x14ac:dyDescent="0.2">
      <c r="A891" s="15">
        <v>42011</v>
      </c>
      <c r="B891" s="7">
        <v>26.687895000000001</v>
      </c>
      <c r="C891" s="7">
        <v>63.305704840539988</v>
      </c>
    </row>
    <row r="892" spans="1:3" x14ac:dyDescent="0.2">
      <c r="A892" s="15">
        <v>42012</v>
      </c>
      <c r="B892" s="7">
        <v>26.707581000000001</v>
      </c>
      <c r="C892" s="7">
        <v>63.406435107335327</v>
      </c>
    </row>
    <row r="893" spans="1:3" x14ac:dyDescent="0.2">
      <c r="A893" s="15">
        <v>42013</v>
      </c>
      <c r="B893" s="7">
        <v>26.313776000000001</v>
      </c>
      <c r="C893" s="7">
        <v>63.406688940589326</v>
      </c>
    </row>
    <row r="894" spans="1:3" x14ac:dyDescent="0.2">
      <c r="A894" s="15">
        <v>42016</v>
      </c>
      <c r="B894" s="7">
        <v>25.841097000000001</v>
      </c>
      <c r="C894" s="7">
        <v>63.270723129269598</v>
      </c>
    </row>
    <row r="895" spans="1:3" x14ac:dyDescent="0.2">
      <c r="A895" s="15">
        <v>42017</v>
      </c>
      <c r="B895" s="7">
        <v>25.540937</v>
      </c>
      <c r="C895" s="7">
        <v>63.22300213816645</v>
      </c>
    </row>
    <row r="896" spans="1:3" x14ac:dyDescent="0.2">
      <c r="A896" s="15">
        <v>42018</v>
      </c>
      <c r="B896" s="7">
        <v>24.913245</v>
      </c>
      <c r="C896" s="7">
        <v>63.190073305214824</v>
      </c>
    </row>
    <row r="897" spans="1:3" x14ac:dyDescent="0.2">
      <c r="A897" s="15">
        <v>42019</v>
      </c>
      <c r="B897" s="7">
        <v>24.936067999999999</v>
      </c>
      <c r="C897" s="7">
        <v>62.78439402832938</v>
      </c>
    </row>
    <row r="898" spans="1:3" x14ac:dyDescent="0.2">
      <c r="A898" s="15">
        <v>42020</v>
      </c>
      <c r="B898" s="7">
        <v>25.971854</v>
      </c>
      <c r="C898" s="7">
        <v>62.85040948608048</v>
      </c>
    </row>
    <row r="899" spans="1:3" x14ac:dyDescent="0.2">
      <c r="A899" s="15">
        <v>42024</v>
      </c>
      <c r="B899" s="7">
        <v>25.988593999999999</v>
      </c>
      <c r="C899" s="7">
        <v>62.519925249000373</v>
      </c>
    </row>
    <row r="900" spans="1:3" x14ac:dyDescent="0.2">
      <c r="A900" s="15">
        <v>42025</v>
      </c>
      <c r="B900" s="7">
        <v>26.246426</v>
      </c>
      <c r="C900" s="7">
        <v>62.582646615308136</v>
      </c>
    </row>
    <row r="901" spans="1:3" x14ac:dyDescent="0.2">
      <c r="A901" s="15">
        <v>42026</v>
      </c>
      <c r="B901" s="7">
        <v>26.349426999999999</v>
      </c>
      <c r="C901" s="7">
        <v>62.702325110164857</v>
      </c>
    </row>
    <row r="902" spans="1:3" x14ac:dyDescent="0.2">
      <c r="A902" s="15">
        <v>42027</v>
      </c>
      <c r="B902" s="7">
        <v>25.784669999999998</v>
      </c>
      <c r="C902" s="7">
        <v>62.508557720656412</v>
      </c>
    </row>
    <row r="903" spans="1:3" x14ac:dyDescent="0.2">
      <c r="A903" s="15">
        <v>42030</v>
      </c>
      <c r="B903" s="7">
        <v>25.990003999999999</v>
      </c>
      <c r="C903" s="7">
        <v>62.337784553862662</v>
      </c>
    </row>
    <row r="904" spans="1:3" x14ac:dyDescent="0.2">
      <c r="A904" s="15">
        <v>42031</v>
      </c>
      <c r="B904" s="7">
        <v>25.567751000000001</v>
      </c>
      <c r="C904" s="7">
        <v>62.388353940293527</v>
      </c>
    </row>
    <row r="905" spans="1:3" x14ac:dyDescent="0.2">
      <c r="A905" s="15">
        <v>42032</v>
      </c>
      <c r="B905" s="7">
        <v>25.326937999999998</v>
      </c>
      <c r="C905" s="7">
        <v>64.482245904798319</v>
      </c>
    </row>
    <row r="906" spans="1:3" x14ac:dyDescent="0.2">
      <c r="A906" s="15">
        <v>42033</v>
      </c>
      <c r="B906" s="7">
        <v>25.653328999999999</v>
      </c>
      <c r="C906" s="7">
        <v>64.663630751557719</v>
      </c>
    </row>
    <row r="907" spans="1:3" x14ac:dyDescent="0.2">
      <c r="A907" s="15">
        <v>42034</v>
      </c>
      <c r="B907" s="7">
        <v>24.914301999999999</v>
      </c>
      <c r="C907" s="7">
        <v>64.685678874079684</v>
      </c>
    </row>
    <row r="908" spans="1:3" x14ac:dyDescent="0.2">
      <c r="A908" s="15">
        <v>42037</v>
      </c>
      <c r="B908" s="7">
        <v>24.428550999999999</v>
      </c>
      <c r="C908" s="7">
        <v>62.864125724131746</v>
      </c>
    </row>
    <row r="909" spans="1:3" x14ac:dyDescent="0.2">
      <c r="A909" s="15">
        <v>42038</v>
      </c>
      <c r="B909" s="7">
        <v>24.294481000000001</v>
      </c>
      <c r="C909" s="7">
        <v>63.087465043827784</v>
      </c>
    </row>
    <row r="910" spans="1:3" x14ac:dyDescent="0.2">
      <c r="A910" s="15">
        <v>42039</v>
      </c>
      <c r="B910" s="7">
        <v>24.47655</v>
      </c>
      <c r="C910" s="7">
        <v>63.027368104604363</v>
      </c>
    </row>
    <row r="911" spans="1:3" x14ac:dyDescent="0.2">
      <c r="A911" s="15">
        <v>42040</v>
      </c>
      <c r="B911" s="7">
        <v>24.602784</v>
      </c>
      <c r="C911" s="7">
        <v>63.194486384645053</v>
      </c>
    </row>
    <row r="912" spans="1:3" x14ac:dyDescent="0.2">
      <c r="A912" s="15">
        <v>42041</v>
      </c>
      <c r="B912" s="7">
        <v>25.427002000000002</v>
      </c>
      <c r="C912" s="7">
        <v>62.747466593061482</v>
      </c>
    </row>
    <row r="913" spans="1:3" x14ac:dyDescent="0.2">
      <c r="A913" s="15">
        <v>42044</v>
      </c>
      <c r="B913" s="7">
        <v>25.262957</v>
      </c>
      <c r="C913" s="7">
        <v>62.74709963032852</v>
      </c>
    </row>
    <row r="914" spans="1:3" x14ac:dyDescent="0.2">
      <c r="A914" s="15">
        <v>42045</v>
      </c>
      <c r="B914" s="7">
        <v>25.397372000000001</v>
      </c>
      <c r="C914" s="7">
        <v>62.828447737414827</v>
      </c>
    </row>
    <row r="915" spans="1:3" x14ac:dyDescent="0.2">
      <c r="A915" s="15">
        <v>42046</v>
      </c>
      <c r="B915" s="7">
        <v>25.212502000000001</v>
      </c>
      <c r="C915" s="7">
        <v>62.851400067544361</v>
      </c>
    </row>
    <row r="916" spans="1:3" x14ac:dyDescent="0.2">
      <c r="A916" s="15">
        <v>42047</v>
      </c>
      <c r="B916" s="7">
        <v>23.900863000000001</v>
      </c>
      <c r="C916" s="7">
        <v>62.877530255509321</v>
      </c>
    </row>
    <row r="917" spans="1:3" x14ac:dyDescent="0.2">
      <c r="A917" s="15">
        <v>42048</v>
      </c>
      <c r="B917" s="7">
        <v>23.897000999999999</v>
      </c>
      <c r="C917" s="7">
        <v>63.099719142486698</v>
      </c>
    </row>
    <row r="918" spans="1:3" x14ac:dyDescent="0.2">
      <c r="A918" s="15">
        <v>42052</v>
      </c>
      <c r="B918" s="7">
        <v>24.633299000000001</v>
      </c>
      <c r="C918" s="7">
        <v>62.963731775118568</v>
      </c>
    </row>
    <row r="919" spans="1:3" x14ac:dyDescent="0.2">
      <c r="A919" s="15">
        <v>42053</v>
      </c>
      <c r="B919" s="7">
        <v>24.510556999999999</v>
      </c>
      <c r="C919" s="7">
        <v>61.456960970745769</v>
      </c>
    </row>
    <row r="920" spans="1:3" x14ac:dyDescent="0.2">
      <c r="A920" s="15">
        <v>42054</v>
      </c>
      <c r="B920" s="7">
        <v>24.76435</v>
      </c>
      <c r="C920" s="7">
        <v>61.484498071536244</v>
      </c>
    </row>
    <row r="921" spans="1:3" x14ac:dyDescent="0.2">
      <c r="A921" s="15">
        <v>42055</v>
      </c>
      <c r="B921" s="7">
        <v>24.851103999999999</v>
      </c>
      <c r="C921" s="7">
        <v>61.382438851274834</v>
      </c>
    </row>
    <row r="922" spans="1:3" x14ac:dyDescent="0.2">
      <c r="A922" s="15">
        <v>42058</v>
      </c>
      <c r="B922" s="7">
        <v>24.710740000000001</v>
      </c>
      <c r="C922" s="7">
        <v>61.277552026621393</v>
      </c>
    </row>
    <row r="923" spans="1:3" x14ac:dyDescent="0.2">
      <c r="A923" s="15">
        <v>42059</v>
      </c>
      <c r="B923" s="7">
        <v>24.057383000000002</v>
      </c>
      <c r="C923" s="7">
        <v>61.304317474936454</v>
      </c>
    </row>
    <row r="924" spans="1:3" x14ac:dyDescent="0.2">
      <c r="A924" s="15">
        <v>42060</v>
      </c>
      <c r="B924" s="7">
        <v>24.095192000000001</v>
      </c>
      <c r="C924" s="7">
        <v>61.139944218339984</v>
      </c>
    </row>
    <row r="925" spans="1:3" x14ac:dyDescent="0.2">
      <c r="A925" s="15">
        <v>42061</v>
      </c>
      <c r="B925" s="7">
        <v>24.295635999999998</v>
      </c>
      <c r="C925" s="7">
        <v>61.119481385991968</v>
      </c>
    </row>
    <row r="926" spans="1:3" x14ac:dyDescent="0.2">
      <c r="A926" s="15">
        <v>42062</v>
      </c>
      <c r="B926" s="7">
        <v>24.411673</v>
      </c>
      <c r="C926" s="7">
        <v>61.115346314453291</v>
      </c>
    </row>
    <row r="927" spans="1:3" x14ac:dyDescent="0.2">
      <c r="A927" s="15">
        <v>42065</v>
      </c>
      <c r="B927" s="7">
        <v>24.420725000000001</v>
      </c>
      <c r="C927" s="7">
        <v>61.036683505109309</v>
      </c>
    </row>
    <row r="928" spans="1:3" x14ac:dyDescent="0.2">
      <c r="A928" s="15">
        <v>42066</v>
      </c>
      <c r="B928" s="7">
        <v>24.560172000000001</v>
      </c>
      <c r="C928" s="7">
        <v>61.026785467642078</v>
      </c>
    </row>
    <row r="929" spans="1:3" x14ac:dyDescent="0.2">
      <c r="A929" s="15">
        <v>42067</v>
      </c>
      <c r="B929" s="7">
        <v>24.491312000000001</v>
      </c>
      <c r="C929" s="7">
        <v>61.097947675820251</v>
      </c>
    </row>
    <row r="930" spans="1:3" x14ac:dyDescent="0.2">
      <c r="A930" s="15">
        <v>42068</v>
      </c>
      <c r="B930" s="7">
        <v>24.437802000000001</v>
      </c>
      <c r="C930" s="7">
        <v>61.173242320725322</v>
      </c>
    </row>
    <row r="931" spans="1:3" x14ac:dyDescent="0.2">
      <c r="A931" s="15">
        <v>42069</v>
      </c>
      <c r="B931" s="7">
        <v>24.872610000000002</v>
      </c>
      <c r="C931" s="7">
        <v>61.302498452960599</v>
      </c>
    </row>
    <row r="932" spans="1:3" x14ac:dyDescent="0.2">
      <c r="A932" s="15">
        <v>42072</v>
      </c>
      <c r="B932" s="7">
        <v>24.862012</v>
      </c>
      <c r="C932" s="7">
        <v>61.322501810341677</v>
      </c>
    </row>
    <row r="933" spans="1:3" x14ac:dyDescent="0.2">
      <c r="A933" s="15">
        <v>42073</v>
      </c>
      <c r="B933" s="7">
        <v>24.728276000000001</v>
      </c>
      <c r="C933" s="7">
        <v>61.185142839558168</v>
      </c>
    </row>
    <row r="934" spans="1:3" x14ac:dyDescent="0.2">
      <c r="A934" s="15">
        <v>42074</v>
      </c>
      <c r="B934" s="7">
        <v>24.387999000000001</v>
      </c>
      <c r="C934" s="7">
        <v>61.081183405956352</v>
      </c>
    </row>
    <row r="935" spans="1:3" x14ac:dyDescent="0.2">
      <c r="A935" s="15">
        <v>42075</v>
      </c>
      <c r="B935" s="7">
        <v>23.491606000000001</v>
      </c>
      <c r="C935" s="7">
        <v>61.168951145460341</v>
      </c>
    </row>
    <row r="936" spans="1:3" x14ac:dyDescent="0.2">
      <c r="A936" s="15">
        <v>42076</v>
      </c>
      <c r="B936" s="7">
        <v>23.386626</v>
      </c>
      <c r="C936" s="7">
        <v>61.146976946917761</v>
      </c>
    </row>
    <row r="937" spans="1:3" x14ac:dyDescent="0.2">
      <c r="A937" s="15">
        <v>42079</v>
      </c>
      <c r="B937" s="7">
        <v>23.326072</v>
      </c>
      <c r="C937" s="7">
        <v>60.843792333047141</v>
      </c>
    </row>
    <row r="938" spans="1:3" x14ac:dyDescent="0.2">
      <c r="A938" s="15">
        <v>42080</v>
      </c>
      <c r="B938" s="7">
        <v>23.313966000000001</v>
      </c>
      <c r="C938" s="7">
        <v>60.697435471205416</v>
      </c>
    </row>
    <row r="939" spans="1:3" x14ac:dyDescent="0.2">
      <c r="A939" s="15">
        <v>42081</v>
      </c>
      <c r="B939" s="7">
        <v>22.859414999999998</v>
      </c>
      <c r="C939" s="7">
        <v>60.763653807461203</v>
      </c>
    </row>
    <row r="940" spans="1:3" x14ac:dyDescent="0.2">
      <c r="A940" s="15">
        <v>42082</v>
      </c>
      <c r="B940" s="7">
        <v>17.056695999999999</v>
      </c>
      <c r="C940" s="7">
        <v>60.554698080826782</v>
      </c>
    </row>
    <row r="941" spans="1:3" x14ac:dyDescent="0.2">
      <c r="A941" s="15">
        <v>42083</v>
      </c>
      <c r="B941" s="7">
        <v>16.956160000000001</v>
      </c>
      <c r="C941" s="7">
        <v>60.611003051194487</v>
      </c>
    </row>
    <row r="942" spans="1:3" x14ac:dyDescent="0.2">
      <c r="A942" s="15">
        <v>42086</v>
      </c>
      <c r="B942" s="7">
        <v>16.915507000000002</v>
      </c>
      <c r="C942" s="7">
        <v>60.683098552620294</v>
      </c>
    </row>
    <row r="943" spans="1:3" x14ac:dyDescent="0.2">
      <c r="A943" s="15">
        <v>42087</v>
      </c>
      <c r="B943" s="7">
        <v>16.841317</v>
      </c>
      <c r="C943" s="7">
        <v>58.454649264291227</v>
      </c>
    </row>
    <row r="944" spans="1:3" x14ac:dyDescent="0.2">
      <c r="A944" s="15">
        <v>42088</v>
      </c>
      <c r="B944" s="7">
        <v>17.049430000000001</v>
      </c>
      <c r="C944" s="7">
        <v>58.380178366516077</v>
      </c>
    </row>
    <row r="945" spans="1:3" x14ac:dyDescent="0.2">
      <c r="A945" s="15">
        <v>42089</v>
      </c>
      <c r="B945" s="7">
        <v>16.305211</v>
      </c>
      <c r="C945" s="7">
        <v>58.46698365810493</v>
      </c>
    </row>
    <row r="946" spans="1:3" x14ac:dyDescent="0.2">
      <c r="A946" s="15">
        <v>42090</v>
      </c>
      <c r="B946" s="7">
        <v>16.347833999999999</v>
      </c>
      <c r="C946" s="7">
        <v>58.472145193574477</v>
      </c>
    </row>
    <row r="947" spans="1:3" x14ac:dyDescent="0.2">
      <c r="A947" s="15">
        <v>42093</v>
      </c>
      <c r="B947" s="7">
        <v>16.364796999999999</v>
      </c>
      <c r="C947" s="7">
        <v>58.574959617683653</v>
      </c>
    </row>
    <row r="948" spans="1:3" x14ac:dyDescent="0.2">
      <c r="A948" s="15">
        <v>42094</v>
      </c>
      <c r="B948" s="7">
        <v>16.052406999999999</v>
      </c>
      <c r="C948" s="7">
        <v>58.56459871905394</v>
      </c>
    </row>
    <row r="949" spans="1:3" x14ac:dyDescent="0.2">
      <c r="A949" s="15">
        <v>42095</v>
      </c>
      <c r="B949" s="7">
        <v>17.12931</v>
      </c>
      <c r="C949" s="7">
        <v>62.359760670034504</v>
      </c>
    </row>
    <row r="950" spans="1:3" x14ac:dyDescent="0.2">
      <c r="A950" s="15">
        <v>42096</v>
      </c>
      <c r="B950" s="7">
        <v>17.455293999999999</v>
      </c>
      <c r="C950" s="7">
        <v>62.473281284902967</v>
      </c>
    </row>
    <row r="951" spans="1:3" x14ac:dyDescent="0.2">
      <c r="A951" s="15">
        <v>42097</v>
      </c>
      <c r="B951" s="7">
        <v>17.186525</v>
      </c>
      <c r="C951" s="7">
        <v>62.518799056440024</v>
      </c>
    </row>
    <row r="952" spans="1:3" x14ac:dyDescent="0.2">
      <c r="A952" s="15">
        <v>42100</v>
      </c>
      <c r="B952" s="7">
        <v>17.18056</v>
      </c>
      <c r="C952" s="7">
        <v>62.655401437794907</v>
      </c>
    </row>
    <row r="953" spans="1:3" x14ac:dyDescent="0.2">
      <c r="A953" s="15">
        <v>42101</v>
      </c>
      <c r="B953" s="7">
        <v>16.810623</v>
      </c>
      <c r="C953" s="7">
        <v>62.495786216668833</v>
      </c>
    </row>
    <row r="954" spans="1:3" x14ac:dyDescent="0.2">
      <c r="A954" s="15">
        <v>42102</v>
      </c>
      <c r="B954" s="7">
        <v>13.695944000000001</v>
      </c>
      <c r="C954" s="7">
        <v>66.903389487284528</v>
      </c>
    </row>
    <row r="955" spans="1:3" x14ac:dyDescent="0.2">
      <c r="A955" s="15">
        <v>42103</v>
      </c>
      <c r="B955" s="7">
        <v>13.595838000000001</v>
      </c>
      <c r="C955" s="7">
        <v>66.972145247455117</v>
      </c>
    </row>
    <row r="956" spans="1:3" x14ac:dyDescent="0.2">
      <c r="A956" s="15">
        <v>42104</v>
      </c>
      <c r="B956" s="7">
        <v>13.42234</v>
      </c>
      <c r="C956" s="7">
        <v>66.888341537814881</v>
      </c>
    </row>
    <row r="957" spans="1:3" x14ac:dyDescent="0.2">
      <c r="A957" s="15">
        <v>42107</v>
      </c>
      <c r="B957" s="7">
        <v>12.738417</v>
      </c>
      <c r="C957" s="7">
        <v>67.105886870180015</v>
      </c>
    </row>
    <row r="958" spans="1:3" x14ac:dyDescent="0.2">
      <c r="A958" s="15">
        <v>42108</v>
      </c>
      <c r="B958" s="7">
        <v>12.402900000000001</v>
      </c>
      <c r="C958" s="7">
        <v>67.046492369288586</v>
      </c>
    </row>
    <row r="959" spans="1:3" x14ac:dyDescent="0.2">
      <c r="A959" s="15">
        <v>42109</v>
      </c>
      <c r="B959" s="7">
        <v>12.328512999999999</v>
      </c>
      <c r="C959" s="7">
        <v>66.803369206160781</v>
      </c>
    </row>
    <row r="960" spans="1:3" x14ac:dyDescent="0.2">
      <c r="A960" s="15">
        <v>42110</v>
      </c>
      <c r="B960" s="7">
        <v>12.433062</v>
      </c>
      <c r="C960" s="7">
        <v>66.894950337598644</v>
      </c>
    </row>
    <row r="961" spans="1:3" x14ac:dyDescent="0.2">
      <c r="A961" s="15">
        <v>42111</v>
      </c>
      <c r="B961" s="7">
        <v>12.759219</v>
      </c>
      <c r="C961" s="7">
        <v>66.716729908039468</v>
      </c>
    </row>
    <row r="962" spans="1:3" x14ac:dyDescent="0.2">
      <c r="A962" s="15">
        <v>42114</v>
      </c>
      <c r="B962" s="7">
        <v>13.000508</v>
      </c>
      <c r="C962" s="7">
        <v>66.806305490981003</v>
      </c>
    </row>
    <row r="963" spans="1:3" x14ac:dyDescent="0.2">
      <c r="A963" s="15">
        <v>42115</v>
      </c>
      <c r="B963" s="7">
        <v>13.412314</v>
      </c>
      <c r="C963" s="7">
        <v>66.949343791603042</v>
      </c>
    </row>
    <row r="964" spans="1:3" x14ac:dyDescent="0.2">
      <c r="A964" s="15">
        <v>42116</v>
      </c>
      <c r="B964" s="7">
        <v>15.850439</v>
      </c>
      <c r="C964" s="7">
        <v>67.201051892370728</v>
      </c>
    </row>
    <row r="965" spans="1:3" x14ac:dyDescent="0.2">
      <c r="A965" s="15">
        <v>42117</v>
      </c>
      <c r="B965" s="7">
        <v>15.777777</v>
      </c>
      <c r="C965" s="7">
        <v>67.233926494007719</v>
      </c>
    </row>
    <row r="966" spans="1:3" x14ac:dyDescent="0.2">
      <c r="A966" s="15">
        <v>42118</v>
      </c>
      <c r="B966" s="7">
        <v>15.441689</v>
      </c>
      <c r="C966" s="7">
        <v>67.250890437329218</v>
      </c>
    </row>
    <row r="967" spans="1:3" x14ac:dyDescent="0.2">
      <c r="A967" s="15">
        <v>42121</v>
      </c>
      <c r="B967" s="7">
        <v>15.796950000000001</v>
      </c>
      <c r="C967" s="7">
        <v>67.702514310083913</v>
      </c>
    </row>
    <row r="968" spans="1:3" x14ac:dyDescent="0.2">
      <c r="A968" s="15">
        <v>42122</v>
      </c>
      <c r="B968" s="7">
        <v>16.241992</v>
      </c>
      <c r="C968" s="7">
        <v>67.835662700126392</v>
      </c>
    </row>
    <row r="969" spans="1:3" x14ac:dyDescent="0.2">
      <c r="A969" s="15">
        <v>42123</v>
      </c>
      <c r="B969" s="7">
        <v>16.603883</v>
      </c>
      <c r="C969" s="7">
        <v>68.013391902706971</v>
      </c>
    </row>
    <row r="970" spans="1:3" x14ac:dyDescent="0.2">
      <c r="A970" s="15">
        <v>42124</v>
      </c>
      <c r="B970" s="7">
        <v>16.165697000000002</v>
      </c>
      <c r="C970" s="7">
        <v>67.993048664377355</v>
      </c>
    </row>
    <row r="971" spans="1:3" x14ac:dyDescent="0.2">
      <c r="A971" s="15">
        <v>42125</v>
      </c>
      <c r="B971" s="7">
        <v>15.29172</v>
      </c>
      <c r="C971" s="7">
        <v>67.625753561258861</v>
      </c>
    </row>
    <row r="972" spans="1:3" x14ac:dyDescent="0.2">
      <c r="A972" s="15">
        <v>42128</v>
      </c>
      <c r="B972" s="7">
        <v>16.375736</v>
      </c>
      <c r="C972" s="7">
        <v>69.171622729713206</v>
      </c>
    </row>
    <row r="973" spans="1:3" x14ac:dyDescent="0.2">
      <c r="A973" s="15">
        <v>42129</v>
      </c>
      <c r="B973" s="7">
        <v>18.733643000000001</v>
      </c>
      <c r="C973" s="7">
        <v>72.078943153650869</v>
      </c>
    </row>
    <row r="974" spans="1:3" x14ac:dyDescent="0.2">
      <c r="A974" s="15">
        <v>42130</v>
      </c>
      <c r="B974" s="7">
        <v>18.845994999999998</v>
      </c>
      <c r="C974" s="7">
        <v>71.604960188859692</v>
      </c>
    </row>
    <row r="975" spans="1:3" x14ac:dyDescent="0.2">
      <c r="A975" s="15">
        <v>42131</v>
      </c>
      <c r="B975" s="7">
        <v>22.604413000000001</v>
      </c>
      <c r="C975" s="7">
        <v>75.513606925769892</v>
      </c>
    </row>
    <row r="976" spans="1:3" x14ac:dyDescent="0.2">
      <c r="A976" s="15">
        <v>42132</v>
      </c>
      <c r="B976" s="7">
        <v>21.973448000000001</v>
      </c>
      <c r="C976" s="7">
        <v>75.701787028731061</v>
      </c>
    </row>
    <row r="977" spans="1:3" x14ac:dyDescent="0.2">
      <c r="A977" s="15">
        <v>42135</v>
      </c>
      <c r="B977" s="7">
        <v>22.236910000000002</v>
      </c>
      <c r="C977" s="7">
        <v>75.817269648870109</v>
      </c>
    </row>
    <row r="978" spans="1:3" x14ac:dyDescent="0.2">
      <c r="A978" s="15">
        <v>42136</v>
      </c>
      <c r="B978" s="7">
        <v>22.444506000000001</v>
      </c>
      <c r="C978" s="7">
        <v>75.79757704711561</v>
      </c>
    </row>
    <row r="979" spans="1:3" x14ac:dyDescent="0.2">
      <c r="A979" s="15">
        <v>42137</v>
      </c>
      <c r="B979" s="7">
        <v>23.502922999999999</v>
      </c>
      <c r="C979" s="7">
        <v>76.798352570850966</v>
      </c>
    </row>
    <row r="980" spans="1:3" x14ac:dyDescent="0.2">
      <c r="A980" s="15">
        <v>42138</v>
      </c>
      <c r="B980" s="7">
        <v>22.895842999999999</v>
      </c>
      <c r="C980" s="7">
        <v>76.968082410834796</v>
      </c>
    </row>
    <row r="981" spans="1:3" x14ac:dyDescent="0.2">
      <c r="A981" s="15">
        <v>42139</v>
      </c>
      <c r="B981" s="7">
        <v>22.716847999999999</v>
      </c>
      <c r="C981" s="7">
        <v>76.622250680862564</v>
      </c>
    </row>
    <row r="982" spans="1:3" x14ac:dyDescent="0.2">
      <c r="A982" s="15">
        <v>42142</v>
      </c>
      <c r="B982" s="7">
        <v>22.911014000000002</v>
      </c>
      <c r="C982" s="7">
        <v>76.535457002204154</v>
      </c>
    </row>
    <row r="983" spans="1:3" x14ac:dyDescent="0.2">
      <c r="A983" s="15">
        <v>42143</v>
      </c>
      <c r="B983" s="7">
        <v>23.599184999999999</v>
      </c>
      <c r="C983" s="7">
        <v>76.460185413611498</v>
      </c>
    </row>
    <row r="984" spans="1:3" x14ac:dyDescent="0.2">
      <c r="A984" s="15">
        <v>42144</v>
      </c>
      <c r="B984" s="7">
        <v>24.292452000000001</v>
      </c>
      <c r="C984" s="7">
        <v>76.289129180472528</v>
      </c>
    </row>
    <row r="985" spans="1:3" x14ac:dyDescent="0.2">
      <c r="A985" s="15">
        <v>42145</v>
      </c>
      <c r="B985" s="7">
        <v>23.806778000000001</v>
      </c>
      <c r="C985" s="7">
        <v>76.317922448146973</v>
      </c>
    </row>
    <row r="986" spans="1:3" x14ac:dyDescent="0.2">
      <c r="A986" s="15">
        <v>42146</v>
      </c>
      <c r="B986" s="7">
        <v>24.067810999999999</v>
      </c>
      <c r="C986" s="7">
        <v>76.23958437587622</v>
      </c>
    </row>
    <row r="987" spans="1:3" x14ac:dyDescent="0.2">
      <c r="A987" s="15">
        <v>42150</v>
      </c>
      <c r="B987" s="7">
        <v>25.268988</v>
      </c>
      <c r="C987" s="7">
        <v>72.176675109131352</v>
      </c>
    </row>
    <row r="988" spans="1:3" x14ac:dyDescent="0.2">
      <c r="A988" s="15">
        <v>42151</v>
      </c>
      <c r="B988" s="7">
        <v>25.242948999999999</v>
      </c>
      <c r="C988" s="7">
        <v>72.173526324099925</v>
      </c>
    </row>
    <row r="989" spans="1:3" x14ac:dyDescent="0.2">
      <c r="A989" s="15">
        <v>42152</v>
      </c>
      <c r="B989" s="7">
        <v>25.208311999999999</v>
      </c>
      <c r="C989" s="7">
        <v>72.254636791592418</v>
      </c>
    </row>
    <row r="990" spans="1:3" x14ac:dyDescent="0.2">
      <c r="A990" s="15">
        <v>42153</v>
      </c>
      <c r="B990" s="7">
        <v>25.214618999999999</v>
      </c>
      <c r="C990" s="7">
        <v>73.014892316380525</v>
      </c>
    </row>
    <row r="991" spans="1:3" x14ac:dyDescent="0.2">
      <c r="A991" s="15">
        <v>42156</v>
      </c>
      <c r="B991" s="7">
        <v>25.727784</v>
      </c>
      <c r="C991" s="7">
        <v>72.609028017599172</v>
      </c>
    </row>
    <row r="992" spans="1:3" x14ac:dyDescent="0.2">
      <c r="A992" s="15">
        <v>42157</v>
      </c>
      <c r="B992" s="7">
        <v>27.767641999999999</v>
      </c>
      <c r="C992" s="7">
        <v>73.6386616870914</v>
      </c>
    </row>
    <row r="993" spans="1:3" x14ac:dyDescent="0.2">
      <c r="A993" s="15">
        <v>42158</v>
      </c>
      <c r="B993" s="7">
        <v>28.452314999999999</v>
      </c>
      <c r="C993" s="7">
        <v>73.469950149947067</v>
      </c>
    </row>
    <row r="994" spans="1:3" x14ac:dyDescent="0.2">
      <c r="A994" s="15">
        <v>42159</v>
      </c>
      <c r="B994" s="7">
        <v>30.097602999999999</v>
      </c>
      <c r="C994" s="7">
        <v>73.531963664111814</v>
      </c>
    </row>
    <row r="995" spans="1:3" x14ac:dyDescent="0.2">
      <c r="A995" s="15">
        <v>42160</v>
      </c>
      <c r="B995" s="7">
        <v>31.385162000000001</v>
      </c>
      <c r="C995" s="7">
        <v>73.360441305795007</v>
      </c>
    </row>
    <row r="996" spans="1:3" x14ac:dyDescent="0.2">
      <c r="A996" s="15">
        <v>42163</v>
      </c>
      <c r="B996" s="7">
        <v>31.167054</v>
      </c>
      <c r="C996" s="7">
        <v>73.520028842411278</v>
      </c>
    </row>
    <row r="997" spans="1:3" x14ac:dyDescent="0.2">
      <c r="A997" s="15">
        <v>42164</v>
      </c>
      <c r="B997" s="7">
        <v>31.801929000000001</v>
      </c>
      <c r="C997" s="7">
        <v>73.382833774888468</v>
      </c>
    </row>
    <row r="998" spans="1:3" x14ac:dyDescent="0.2">
      <c r="A998" s="15">
        <v>42165</v>
      </c>
      <c r="B998" s="7">
        <v>32.244399999999999</v>
      </c>
      <c r="C998" s="7">
        <v>73.364531284421773</v>
      </c>
    </row>
    <row r="999" spans="1:3" x14ac:dyDescent="0.2">
      <c r="A999" s="15">
        <v>42166</v>
      </c>
      <c r="B999" s="7">
        <v>30.864605999999998</v>
      </c>
      <c r="C999" s="7">
        <v>73.417815589932403</v>
      </c>
    </row>
    <row r="1000" spans="1:3" x14ac:dyDescent="0.2">
      <c r="A1000" s="15">
        <v>42167</v>
      </c>
      <c r="B1000" s="7">
        <v>31.386768</v>
      </c>
      <c r="C1000" s="7">
        <v>67.566180263946109</v>
      </c>
    </row>
    <row r="1001" spans="1:3" x14ac:dyDescent="0.2">
      <c r="A1001" s="15">
        <v>42170</v>
      </c>
      <c r="B1001" s="7">
        <v>31.355350999999999</v>
      </c>
      <c r="C1001" s="7">
        <v>67.266629534746841</v>
      </c>
    </row>
    <row r="1002" spans="1:3" x14ac:dyDescent="0.2">
      <c r="A1002" s="15">
        <v>42171</v>
      </c>
      <c r="B1002" s="7">
        <v>32.022348999999998</v>
      </c>
      <c r="C1002" s="7">
        <v>67.258802904138335</v>
      </c>
    </row>
    <row r="1003" spans="1:3" x14ac:dyDescent="0.2">
      <c r="A1003" s="15">
        <v>42172</v>
      </c>
      <c r="B1003" s="7">
        <v>31.949795999999999</v>
      </c>
      <c r="C1003" s="7">
        <v>67.452664572753136</v>
      </c>
    </row>
    <row r="1004" spans="1:3" x14ac:dyDescent="0.2">
      <c r="A1004" s="15">
        <v>42173</v>
      </c>
      <c r="B1004" s="7">
        <v>31.948723999999999</v>
      </c>
      <c r="C1004" s="7">
        <v>67.487561361593777</v>
      </c>
    </row>
    <row r="1005" spans="1:3" x14ac:dyDescent="0.2">
      <c r="A1005" s="15">
        <v>42174</v>
      </c>
      <c r="B1005" s="7">
        <v>31.615005</v>
      </c>
      <c r="C1005" s="7">
        <v>64.104858100150338</v>
      </c>
    </row>
    <row r="1006" spans="1:3" x14ac:dyDescent="0.2">
      <c r="A1006" s="15">
        <v>42177</v>
      </c>
      <c r="B1006" s="7">
        <v>32.144841999999997</v>
      </c>
      <c r="C1006" s="7">
        <v>64.091261271965251</v>
      </c>
    </row>
    <row r="1007" spans="1:3" x14ac:dyDescent="0.2">
      <c r="A1007" s="15">
        <v>42178</v>
      </c>
      <c r="B1007" s="7">
        <v>31.975221999999999</v>
      </c>
      <c r="C1007" s="7">
        <v>64.027774781423531</v>
      </c>
    </row>
    <row r="1008" spans="1:3" x14ac:dyDescent="0.2">
      <c r="A1008" s="15">
        <v>42179</v>
      </c>
      <c r="B1008" s="7">
        <v>31.847280000000001</v>
      </c>
      <c r="C1008" s="7">
        <v>64.095060211302396</v>
      </c>
    </row>
    <row r="1009" spans="1:3" x14ac:dyDescent="0.2">
      <c r="A1009" s="15">
        <v>42180</v>
      </c>
      <c r="B1009" s="7">
        <v>31.531331999999999</v>
      </c>
      <c r="C1009" s="7">
        <v>63.9298652688407</v>
      </c>
    </row>
    <row r="1010" spans="1:3" x14ac:dyDescent="0.2">
      <c r="A1010" s="15">
        <v>42181</v>
      </c>
      <c r="B1010" s="7">
        <v>31.296254999999999</v>
      </c>
      <c r="C1010" s="7">
        <v>63.923226689976417</v>
      </c>
    </row>
    <row r="1011" spans="1:3" x14ac:dyDescent="0.2">
      <c r="A1011" s="15">
        <v>42184</v>
      </c>
      <c r="B1011" s="7">
        <v>30.77317</v>
      </c>
      <c r="C1011" s="7">
        <v>64.20229900647297</v>
      </c>
    </row>
    <row r="1012" spans="1:3" x14ac:dyDescent="0.2">
      <c r="A1012" s="15">
        <v>42185</v>
      </c>
      <c r="B1012" s="7">
        <v>30.174624000000001</v>
      </c>
      <c r="C1012" s="7">
        <v>64.077597754204319</v>
      </c>
    </row>
    <row r="1013" spans="1:3" x14ac:dyDescent="0.2">
      <c r="A1013" s="15">
        <v>42186</v>
      </c>
      <c r="B1013" s="7">
        <v>32.557284000000003</v>
      </c>
      <c r="C1013" s="7">
        <v>67.402707905673438</v>
      </c>
    </row>
    <row r="1014" spans="1:3" x14ac:dyDescent="0.2">
      <c r="A1014" s="15">
        <v>42187</v>
      </c>
      <c r="B1014" s="7">
        <v>32.325108999999998</v>
      </c>
      <c r="C1014" s="7">
        <v>67.528995311339941</v>
      </c>
    </row>
    <row r="1015" spans="1:3" x14ac:dyDescent="0.2">
      <c r="A1015" s="15">
        <v>42191</v>
      </c>
      <c r="B1015" s="7">
        <v>32.108787</v>
      </c>
      <c r="C1015" s="7">
        <v>67.821295237318154</v>
      </c>
    </row>
    <row r="1016" spans="1:3" x14ac:dyDescent="0.2">
      <c r="A1016" s="15">
        <v>42192</v>
      </c>
      <c r="B1016" s="7">
        <v>31.797304</v>
      </c>
      <c r="C1016" s="7">
        <v>67.997593585277087</v>
      </c>
    </row>
    <row r="1017" spans="1:3" x14ac:dyDescent="0.2">
      <c r="A1017" s="15">
        <v>42193</v>
      </c>
      <c r="B1017" s="7">
        <v>32.594478000000002</v>
      </c>
      <c r="C1017" s="7">
        <v>68.08458731250245</v>
      </c>
    </row>
    <row r="1018" spans="1:3" x14ac:dyDescent="0.2">
      <c r="A1018" s="15">
        <v>42194</v>
      </c>
      <c r="B1018" s="7">
        <v>33.009135000000001</v>
      </c>
      <c r="C1018" s="7">
        <v>67.842325879527436</v>
      </c>
    </row>
    <row r="1019" spans="1:3" x14ac:dyDescent="0.2">
      <c r="A1019" s="15">
        <v>42195</v>
      </c>
      <c r="B1019" s="7">
        <v>32.672434000000003</v>
      </c>
      <c r="C1019" s="7">
        <v>67.517575919758329</v>
      </c>
    </row>
    <row r="1020" spans="1:3" x14ac:dyDescent="0.2">
      <c r="A1020" s="15">
        <v>42198</v>
      </c>
      <c r="B1020" s="7">
        <v>32.726613999999998</v>
      </c>
      <c r="C1020" s="7">
        <v>67.487230695266135</v>
      </c>
    </row>
    <row r="1021" spans="1:3" x14ac:dyDescent="0.2">
      <c r="A1021" s="15">
        <v>42199</v>
      </c>
      <c r="B1021" s="7">
        <v>32.417301000000002</v>
      </c>
      <c r="C1021" s="7">
        <v>67.540620274244617</v>
      </c>
    </row>
    <row r="1022" spans="1:3" x14ac:dyDescent="0.2">
      <c r="A1022" s="15">
        <v>42200</v>
      </c>
      <c r="B1022" s="7">
        <v>32.199837000000002</v>
      </c>
      <c r="C1022" s="7">
        <v>67.310223057463432</v>
      </c>
    </row>
    <row r="1023" spans="1:3" x14ac:dyDescent="0.2">
      <c r="A1023" s="15">
        <v>42201</v>
      </c>
      <c r="B1023" s="7">
        <v>32.248536999999999</v>
      </c>
      <c r="C1023" s="7">
        <v>67.260729644310175</v>
      </c>
    </row>
    <row r="1024" spans="1:3" x14ac:dyDescent="0.2">
      <c r="A1024" s="15">
        <v>42202</v>
      </c>
      <c r="B1024" s="7">
        <v>36.139722999999996</v>
      </c>
      <c r="C1024" s="7">
        <v>71.050219105219028</v>
      </c>
    </row>
    <row r="1025" spans="1:3" x14ac:dyDescent="0.2">
      <c r="A1025" s="15">
        <v>42205</v>
      </c>
      <c r="B1025" s="7">
        <v>36.261702</v>
      </c>
      <c r="C1025" s="7">
        <v>70.958006498771795</v>
      </c>
    </row>
    <row r="1026" spans="1:3" x14ac:dyDescent="0.2">
      <c r="A1026" s="15">
        <v>42206</v>
      </c>
      <c r="B1026" s="7">
        <v>39.670369999999998</v>
      </c>
      <c r="C1026" s="7">
        <v>73.808414353525094</v>
      </c>
    </row>
    <row r="1027" spans="1:3" x14ac:dyDescent="0.2">
      <c r="A1027" s="15">
        <v>42207</v>
      </c>
      <c r="B1027" s="7">
        <v>39.683793999999999</v>
      </c>
      <c r="C1027" s="7">
        <v>73.818633323520828</v>
      </c>
    </row>
    <row r="1028" spans="1:3" x14ac:dyDescent="0.2">
      <c r="A1028" s="15">
        <v>42208</v>
      </c>
      <c r="B1028" s="7">
        <v>39.891679000000003</v>
      </c>
      <c r="C1028" s="7">
        <v>73.919608674716585</v>
      </c>
    </row>
    <row r="1029" spans="1:3" x14ac:dyDescent="0.2">
      <c r="A1029" s="15">
        <v>42209</v>
      </c>
      <c r="B1029" s="7">
        <v>38.335419999999999</v>
      </c>
      <c r="C1029" s="7">
        <v>74.022808426244239</v>
      </c>
    </row>
    <row r="1030" spans="1:3" x14ac:dyDescent="0.2">
      <c r="A1030" s="15">
        <v>42212</v>
      </c>
      <c r="B1030" s="7">
        <v>37.851098999999998</v>
      </c>
      <c r="C1030" s="7">
        <v>73.800280051887739</v>
      </c>
    </row>
    <row r="1031" spans="1:3" x14ac:dyDescent="0.2">
      <c r="A1031" s="15">
        <v>42213</v>
      </c>
      <c r="B1031" s="7">
        <v>37.270462000000002</v>
      </c>
      <c r="C1031" s="7">
        <v>73.678222361546275</v>
      </c>
    </row>
    <row r="1032" spans="1:3" x14ac:dyDescent="0.2">
      <c r="A1032" s="15">
        <v>42214</v>
      </c>
      <c r="B1032" s="7">
        <v>37.256267000000001</v>
      </c>
      <c r="C1032" s="7">
        <v>71.623965413772822</v>
      </c>
    </row>
    <row r="1033" spans="1:3" x14ac:dyDescent="0.2">
      <c r="A1033" s="15">
        <v>42215</v>
      </c>
      <c r="B1033" s="7">
        <v>38.750767000000003</v>
      </c>
      <c r="C1033" s="7">
        <v>80.186212696199519</v>
      </c>
    </row>
    <row r="1034" spans="1:3" x14ac:dyDescent="0.2">
      <c r="A1034" s="15">
        <v>42216</v>
      </c>
      <c r="B1034" s="7">
        <v>35.112510999999998</v>
      </c>
      <c r="C1034" s="7">
        <v>80.168870498955556</v>
      </c>
    </row>
    <row r="1035" spans="1:3" x14ac:dyDescent="0.2">
      <c r="A1035" s="15">
        <v>42219</v>
      </c>
      <c r="B1035" s="7">
        <v>35.142457</v>
      </c>
      <c r="C1035" s="7">
        <v>79.649835508758159</v>
      </c>
    </row>
    <row r="1036" spans="1:3" x14ac:dyDescent="0.2">
      <c r="A1036" s="15">
        <v>42220</v>
      </c>
      <c r="B1036" s="7">
        <v>33.080829999999999</v>
      </c>
      <c r="C1036" s="7">
        <v>79.724824900391184</v>
      </c>
    </row>
    <row r="1037" spans="1:3" x14ac:dyDescent="0.2">
      <c r="A1037" s="15">
        <v>42221</v>
      </c>
      <c r="B1037" s="7">
        <v>30.454118999999999</v>
      </c>
      <c r="C1037" s="7">
        <v>79.793005283108158</v>
      </c>
    </row>
    <row r="1038" spans="1:3" x14ac:dyDescent="0.2">
      <c r="A1038" s="15">
        <v>42222</v>
      </c>
      <c r="B1038" s="7">
        <v>30.704830000000001</v>
      </c>
      <c r="C1038" s="7">
        <v>79.666978298540641</v>
      </c>
    </row>
    <row r="1039" spans="1:3" x14ac:dyDescent="0.2">
      <c r="A1039" s="15">
        <v>42223</v>
      </c>
      <c r="B1039" s="7">
        <v>27.854158999999999</v>
      </c>
      <c r="C1039" s="7">
        <v>77.184939632263337</v>
      </c>
    </row>
    <row r="1040" spans="1:3" x14ac:dyDescent="0.2">
      <c r="A1040" s="15">
        <v>42226</v>
      </c>
      <c r="B1040" s="7">
        <v>28.195124</v>
      </c>
      <c r="C1040" s="7">
        <v>77.368385082650917</v>
      </c>
    </row>
    <row r="1041" spans="1:3" x14ac:dyDescent="0.2">
      <c r="A1041" s="15">
        <v>42227</v>
      </c>
      <c r="B1041" s="7">
        <v>27.781725000000002</v>
      </c>
      <c r="C1041" s="7">
        <v>73.691189287692112</v>
      </c>
    </row>
    <row r="1042" spans="1:3" x14ac:dyDescent="0.2">
      <c r="A1042" s="15">
        <v>42228</v>
      </c>
      <c r="B1042" s="7">
        <v>27.718935999999999</v>
      </c>
      <c r="C1042" s="7">
        <v>71.218965961016139</v>
      </c>
    </row>
    <row r="1043" spans="1:3" x14ac:dyDescent="0.2">
      <c r="A1043" s="15">
        <v>42229</v>
      </c>
      <c r="B1043" s="7">
        <v>28.118852</v>
      </c>
      <c r="C1043" s="7">
        <v>71.292700919720829</v>
      </c>
    </row>
    <row r="1044" spans="1:3" x14ac:dyDescent="0.2">
      <c r="A1044" s="15">
        <v>42230</v>
      </c>
      <c r="B1044" s="7">
        <v>28.337869000000001</v>
      </c>
      <c r="C1044" s="7">
        <v>71.361991373457329</v>
      </c>
    </row>
    <row r="1045" spans="1:3" x14ac:dyDescent="0.2">
      <c r="A1045" s="15">
        <v>42233</v>
      </c>
      <c r="B1045" s="7">
        <v>28.110789</v>
      </c>
      <c r="C1045" s="7">
        <v>70.924949916460562</v>
      </c>
    </row>
    <row r="1046" spans="1:3" x14ac:dyDescent="0.2">
      <c r="A1046" s="15">
        <v>42234</v>
      </c>
      <c r="B1046" s="7">
        <v>28.238064999999999</v>
      </c>
      <c r="C1046" s="7">
        <v>70.996545560396925</v>
      </c>
    </row>
    <row r="1047" spans="1:3" x14ac:dyDescent="0.2">
      <c r="A1047" s="15">
        <v>42235</v>
      </c>
      <c r="B1047" s="7">
        <v>27.354559999999999</v>
      </c>
      <c r="C1047" s="7">
        <v>70.896741327688702</v>
      </c>
    </row>
    <row r="1048" spans="1:3" x14ac:dyDescent="0.2">
      <c r="A1048" s="15">
        <v>42236</v>
      </c>
      <c r="B1048" s="7">
        <v>27.147328999999999</v>
      </c>
      <c r="C1048" s="7">
        <v>70.708058524160975</v>
      </c>
    </row>
    <row r="1049" spans="1:3" x14ac:dyDescent="0.2">
      <c r="A1049" s="15">
        <v>42237</v>
      </c>
      <c r="B1049" s="7">
        <v>27.078589999999998</v>
      </c>
      <c r="C1049" s="7">
        <v>70.737039639295858</v>
      </c>
    </row>
    <row r="1050" spans="1:3" x14ac:dyDescent="0.2">
      <c r="A1050" s="15">
        <v>42240</v>
      </c>
      <c r="B1050" s="7">
        <v>27.052021</v>
      </c>
      <c r="C1050" s="7">
        <v>70.821637288387606</v>
      </c>
    </row>
    <row r="1051" spans="1:3" x14ac:dyDescent="0.2">
      <c r="A1051" s="15">
        <v>42241</v>
      </c>
      <c r="B1051" s="7">
        <v>24.737276999999999</v>
      </c>
      <c r="C1051" s="7">
        <v>71.030229337891129</v>
      </c>
    </row>
    <row r="1052" spans="1:3" x14ac:dyDescent="0.2">
      <c r="A1052" s="15">
        <v>42242</v>
      </c>
      <c r="B1052" s="7">
        <v>24.441004</v>
      </c>
      <c r="C1052" s="7">
        <v>71.206791627120253</v>
      </c>
    </row>
    <row r="1053" spans="1:3" x14ac:dyDescent="0.2">
      <c r="A1053" s="15">
        <v>42243</v>
      </c>
      <c r="B1053" s="7">
        <v>24.263403</v>
      </c>
      <c r="C1053" s="7">
        <v>71.114914612701085</v>
      </c>
    </row>
    <row r="1054" spans="1:3" x14ac:dyDescent="0.2">
      <c r="A1054" s="15">
        <v>42244</v>
      </c>
      <c r="B1054" s="7">
        <v>24.167273999999999</v>
      </c>
      <c r="C1054" s="7">
        <v>69.075079119451217</v>
      </c>
    </row>
    <row r="1055" spans="1:3" x14ac:dyDescent="0.2">
      <c r="A1055" s="15">
        <v>42247</v>
      </c>
      <c r="B1055" s="7">
        <v>24.377569000000001</v>
      </c>
      <c r="C1055" s="7">
        <v>69.173970233160262</v>
      </c>
    </row>
    <row r="1056" spans="1:3" x14ac:dyDescent="0.2">
      <c r="A1056" s="15">
        <v>42248</v>
      </c>
      <c r="B1056" s="7">
        <v>24.430669999999999</v>
      </c>
      <c r="C1056" s="7">
        <v>68.805442951698268</v>
      </c>
    </row>
    <row r="1057" spans="1:3" x14ac:dyDescent="0.2">
      <c r="A1057" s="15">
        <v>42249</v>
      </c>
      <c r="B1057" s="7">
        <v>24.56129</v>
      </c>
      <c r="C1057" s="7">
        <v>68.873786928273091</v>
      </c>
    </row>
    <row r="1058" spans="1:3" x14ac:dyDescent="0.2">
      <c r="A1058" s="15">
        <v>42250</v>
      </c>
      <c r="B1058" s="7">
        <v>24.220457</v>
      </c>
      <c r="C1058" s="7">
        <v>68.736398500541966</v>
      </c>
    </row>
    <row r="1059" spans="1:3" x14ac:dyDescent="0.2">
      <c r="A1059" s="15">
        <v>42251</v>
      </c>
      <c r="B1059" s="7">
        <v>24.25253</v>
      </c>
      <c r="C1059" s="7">
        <v>68.755300669680835</v>
      </c>
    </row>
    <row r="1060" spans="1:3" x14ac:dyDescent="0.2">
      <c r="A1060" s="15">
        <v>42255</v>
      </c>
      <c r="B1060" s="7">
        <v>24.85322</v>
      </c>
      <c r="C1060" s="7">
        <v>68.844199751821762</v>
      </c>
    </row>
    <row r="1061" spans="1:3" x14ac:dyDescent="0.2">
      <c r="A1061" s="15">
        <v>42256</v>
      </c>
      <c r="B1061" s="7">
        <v>24.867251</v>
      </c>
      <c r="C1061" s="7">
        <v>68.85422552387881</v>
      </c>
    </row>
    <row r="1062" spans="1:3" x14ac:dyDescent="0.2">
      <c r="A1062" s="15">
        <v>42257</v>
      </c>
      <c r="B1062" s="7">
        <v>25.140364000000002</v>
      </c>
      <c r="C1062" s="7">
        <v>68.977370660907582</v>
      </c>
    </row>
    <row r="1063" spans="1:3" x14ac:dyDescent="0.2">
      <c r="A1063" s="15">
        <v>42258</v>
      </c>
      <c r="B1063" s="7">
        <v>24.572292000000001</v>
      </c>
      <c r="C1063" s="7">
        <v>68.987654736720827</v>
      </c>
    </row>
    <row r="1064" spans="1:3" x14ac:dyDescent="0.2">
      <c r="A1064" s="15">
        <v>42261</v>
      </c>
      <c r="B1064" s="7">
        <v>24.281293999999999</v>
      </c>
      <c r="C1064" s="7">
        <v>68.905199482862741</v>
      </c>
    </row>
    <row r="1065" spans="1:3" x14ac:dyDescent="0.2">
      <c r="A1065" s="15">
        <v>42262</v>
      </c>
      <c r="B1065" s="7">
        <v>24.498837000000002</v>
      </c>
      <c r="C1065" s="7">
        <v>68.697688819614342</v>
      </c>
    </row>
    <row r="1066" spans="1:3" x14ac:dyDescent="0.2">
      <c r="A1066" s="15">
        <v>42263</v>
      </c>
      <c r="B1066" s="7">
        <v>24.320478000000001</v>
      </c>
      <c r="C1066" s="7">
        <v>68.642118789936461</v>
      </c>
    </row>
    <row r="1067" spans="1:3" x14ac:dyDescent="0.2">
      <c r="A1067" s="15">
        <v>42264</v>
      </c>
      <c r="B1067" s="7">
        <v>23.984722999999999</v>
      </c>
      <c r="C1067" s="7">
        <v>68.673694455767603</v>
      </c>
    </row>
    <row r="1068" spans="1:3" x14ac:dyDescent="0.2">
      <c r="A1068" s="15">
        <v>42265</v>
      </c>
      <c r="B1068" s="7">
        <v>23.870604</v>
      </c>
      <c r="C1068" s="7">
        <v>68.631331062254247</v>
      </c>
    </row>
    <row r="1069" spans="1:3" x14ac:dyDescent="0.2">
      <c r="A1069" s="15">
        <v>42268</v>
      </c>
      <c r="B1069" s="7">
        <v>24.301946999999998</v>
      </c>
      <c r="C1069" s="7">
        <v>68.827371110081316</v>
      </c>
    </row>
    <row r="1070" spans="1:3" x14ac:dyDescent="0.2">
      <c r="A1070" s="15">
        <v>42269</v>
      </c>
      <c r="B1070" s="7">
        <v>24.216577000000001</v>
      </c>
      <c r="C1070" s="7">
        <v>68.882821812382105</v>
      </c>
    </row>
    <row r="1071" spans="1:3" x14ac:dyDescent="0.2">
      <c r="A1071" s="15">
        <v>42270</v>
      </c>
      <c r="B1071" s="7">
        <v>24.828164000000001</v>
      </c>
      <c r="C1071" s="7">
        <v>69.489752116588292</v>
      </c>
    </row>
    <row r="1072" spans="1:3" x14ac:dyDescent="0.2">
      <c r="A1072" s="15">
        <v>42271</v>
      </c>
      <c r="B1072" s="7">
        <v>25.020309000000001</v>
      </c>
      <c r="C1072" s="7">
        <v>69.579564932066333</v>
      </c>
    </row>
    <row r="1073" spans="1:3" x14ac:dyDescent="0.2">
      <c r="A1073" s="15">
        <v>42272</v>
      </c>
      <c r="B1073" s="7">
        <v>24.757963</v>
      </c>
      <c r="C1073" s="7">
        <v>69.497079688815361</v>
      </c>
    </row>
    <row r="1074" spans="1:3" x14ac:dyDescent="0.2">
      <c r="A1074" s="15">
        <v>42275</v>
      </c>
      <c r="B1074" s="7">
        <v>25.192608</v>
      </c>
      <c r="C1074" s="7">
        <v>70.11360082511986</v>
      </c>
    </row>
    <row r="1075" spans="1:3" x14ac:dyDescent="0.2">
      <c r="A1075" s="15">
        <v>42276</v>
      </c>
      <c r="B1075" s="7">
        <v>24.966442000000001</v>
      </c>
      <c r="C1075" s="7">
        <v>69.999269607571918</v>
      </c>
    </row>
    <row r="1076" spans="1:3" x14ac:dyDescent="0.2">
      <c r="A1076" s="15">
        <v>42277</v>
      </c>
      <c r="B1076" s="7">
        <v>24.290308</v>
      </c>
      <c r="C1076" s="7">
        <v>69.776803837243705</v>
      </c>
    </row>
    <row r="1077" spans="1:3" x14ac:dyDescent="0.2">
      <c r="A1077" s="15">
        <v>42278</v>
      </c>
      <c r="B1077" s="7">
        <v>25.515775000000001</v>
      </c>
      <c r="C1077" s="7">
        <v>82.996734604414996</v>
      </c>
    </row>
    <row r="1078" spans="1:3" x14ac:dyDescent="0.2">
      <c r="A1078" s="15">
        <v>42279</v>
      </c>
      <c r="B1078" s="7">
        <v>25.530944000000002</v>
      </c>
      <c r="C1078" s="7">
        <v>83.069152762375779</v>
      </c>
    </row>
    <row r="1079" spans="1:3" x14ac:dyDescent="0.2">
      <c r="A1079" s="15">
        <v>42282</v>
      </c>
      <c r="B1079" s="7">
        <v>25.174538999999999</v>
      </c>
      <c r="C1079" s="7">
        <v>83.100684202209578</v>
      </c>
    </row>
    <row r="1080" spans="1:3" x14ac:dyDescent="0.2">
      <c r="A1080" s="15">
        <v>42283</v>
      </c>
      <c r="B1080" s="7">
        <v>22.894969</v>
      </c>
      <c r="C1080" s="7">
        <v>82.969038212086701</v>
      </c>
    </row>
    <row r="1081" spans="1:3" x14ac:dyDescent="0.2">
      <c r="A1081" s="15">
        <v>42284</v>
      </c>
      <c r="B1081" s="7">
        <v>23.6661</v>
      </c>
      <c r="C1081" s="7">
        <v>83.025777349718012</v>
      </c>
    </row>
    <row r="1082" spans="1:3" x14ac:dyDescent="0.2">
      <c r="A1082" s="15">
        <v>42285</v>
      </c>
      <c r="B1082" s="7">
        <v>22.798794000000001</v>
      </c>
      <c r="C1082" s="7">
        <v>83.176564833715645</v>
      </c>
    </row>
    <row r="1083" spans="1:3" x14ac:dyDescent="0.2">
      <c r="A1083" s="15">
        <v>42286</v>
      </c>
      <c r="B1083" s="7">
        <v>22.470815000000002</v>
      </c>
      <c r="C1083" s="7">
        <v>79.078958930739248</v>
      </c>
    </row>
    <row r="1084" spans="1:3" x14ac:dyDescent="0.2">
      <c r="A1084" s="15">
        <v>42290</v>
      </c>
      <c r="B1084" s="7">
        <v>22.528217000000001</v>
      </c>
      <c r="C1084" s="7">
        <v>79.081289302401885</v>
      </c>
    </row>
    <row r="1085" spans="1:3" x14ac:dyDescent="0.2">
      <c r="A1085" s="15">
        <v>42291</v>
      </c>
      <c r="B1085" s="7">
        <v>22.918931000000001</v>
      </c>
      <c r="C1085" s="7">
        <v>77.840051348813844</v>
      </c>
    </row>
    <row r="1086" spans="1:3" x14ac:dyDescent="0.2">
      <c r="A1086" s="15">
        <v>42292</v>
      </c>
      <c r="B1086" s="7">
        <v>22.697654</v>
      </c>
      <c r="C1086" s="7">
        <v>77.250258518869046</v>
      </c>
    </row>
    <row r="1087" spans="1:3" x14ac:dyDescent="0.2">
      <c r="A1087" s="15">
        <v>42293</v>
      </c>
      <c r="B1087" s="7">
        <v>22.701879999999999</v>
      </c>
      <c r="C1087" s="7">
        <v>77.168533417071046</v>
      </c>
    </row>
    <row r="1088" spans="1:3" x14ac:dyDescent="0.2">
      <c r="A1088" s="15">
        <v>42296</v>
      </c>
      <c r="B1088" s="7">
        <v>22.569219</v>
      </c>
      <c r="C1088" s="7">
        <v>77.205523571381889</v>
      </c>
    </row>
    <row r="1089" spans="1:3" x14ac:dyDescent="0.2">
      <c r="A1089" s="15">
        <v>42297</v>
      </c>
      <c r="B1089" s="7">
        <v>22.407056000000001</v>
      </c>
      <c r="C1089" s="7">
        <v>77.233929906672529</v>
      </c>
    </row>
    <row r="1090" spans="1:3" x14ac:dyDescent="0.2">
      <c r="A1090" s="15">
        <v>42298</v>
      </c>
      <c r="B1090" s="7">
        <v>22.571608999999999</v>
      </c>
      <c r="C1090" s="7">
        <v>77.183231197974905</v>
      </c>
    </row>
    <row r="1091" spans="1:3" x14ac:dyDescent="0.2">
      <c r="A1091" s="15">
        <v>42299</v>
      </c>
      <c r="B1091" s="7">
        <v>22.197309000000001</v>
      </c>
      <c r="C1091" s="7">
        <v>77.051303129427069</v>
      </c>
    </row>
    <row r="1092" spans="1:3" x14ac:dyDescent="0.2">
      <c r="A1092" s="15">
        <v>42300</v>
      </c>
      <c r="B1092" s="7">
        <v>22.118849999999998</v>
      </c>
      <c r="C1092" s="7">
        <v>77.154922092001982</v>
      </c>
    </row>
    <row r="1093" spans="1:3" x14ac:dyDescent="0.2">
      <c r="A1093" s="15">
        <v>42303</v>
      </c>
      <c r="B1093" s="7">
        <v>22.274989999999999</v>
      </c>
      <c r="C1093" s="7">
        <v>76.981687580914965</v>
      </c>
    </row>
    <row r="1094" spans="1:3" x14ac:dyDescent="0.2">
      <c r="A1094" s="15">
        <v>42304</v>
      </c>
      <c r="B1094" s="7">
        <v>22.009153999999999</v>
      </c>
      <c r="C1094" s="7">
        <v>76.966643574918308</v>
      </c>
    </row>
    <row r="1095" spans="1:3" x14ac:dyDescent="0.2">
      <c r="A1095" s="15">
        <v>42305</v>
      </c>
      <c r="B1095" s="7">
        <v>21.722355</v>
      </c>
      <c r="C1095" s="7">
        <v>76.900137230848614</v>
      </c>
    </row>
    <row r="1096" spans="1:3" x14ac:dyDescent="0.2">
      <c r="A1096" s="15">
        <v>42306</v>
      </c>
      <c r="B1096" s="7">
        <v>21.795521000000001</v>
      </c>
      <c r="C1096" s="7">
        <v>77.11534149385318</v>
      </c>
    </row>
    <row r="1097" spans="1:3" x14ac:dyDescent="0.2">
      <c r="A1097" s="15">
        <v>42307</v>
      </c>
      <c r="B1097" s="7">
        <v>21.101804999999999</v>
      </c>
      <c r="C1097" s="7">
        <v>76.975641517931493</v>
      </c>
    </row>
    <row r="1098" spans="1:3" x14ac:dyDescent="0.2">
      <c r="A1098" s="15">
        <v>42310</v>
      </c>
      <c r="B1098" s="7">
        <v>20.927879999999998</v>
      </c>
      <c r="C1098" s="7">
        <v>76.54725870032793</v>
      </c>
    </row>
    <row r="1099" spans="1:3" x14ac:dyDescent="0.2">
      <c r="A1099" s="15">
        <v>42311</v>
      </c>
      <c r="B1099" s="7">
        <v>21.188551</v>
      </c>
      <c r="C1099" s="7">
        <v>76.733065711381073</v>
      </c>
    </row>
    <row r="1100" spans="1:3" x14ac:dyDescent="0.2">
      <c r="A1100" s="15">
        <v>42312</v>
      </c>
      <c r="B1100" s="7">
        <v>22.326442</v>
      </c>
      <c r="C1100" s="7">
        <v>76.832695838759818</v>
      </c>
    </row>
    <row r="1101" spans="1:3" x14ac:dyDescent="0.2">
      <c r="A1101" s="15">
        <v>42313</v>
      </c>
      <c r="B1101" s="7">
        <v>22.427572000000001</v>
      </c>
      <c r="C1101" s="7">
        <v>76.962657769304769</v>
      </c>
    </row>
    <row r="1102" spans="1:3" x14ac:dyDescent="0.2">
      <c r="A1102" s="15">
        <v>42314</v>
      </c>
      <c r="B1102" s="7">
        <v>22.546672000000001</v>
      </c>
      <c r="C1102" s="7">
        <v>76.910681903020304</v>
      </c>
    </row>
    <row r="1103" spans="1:3" x14ac:dyDescent="0.2">
      <c r="A1103" s="15">
        <v>42317</v>
      </c>
      <c r="B1103" s="7">
        <v>22.870334</v>
      </c>
      <c r="C1103" s="7">
        <v>71.419451350667913</v>
      </c>
    </row>
    <row r="1104" spans="1:3" x14ac:dyDescent="0.2">
      <c r="A1104" s="15">
        <v>42318</v>
      </c>
      <c r="B1104" s="7">
        <v>22.770600999999999</v>
      </c>
      <c r="C1104" s="7">
        <v>71.431833361773286</v>
      </c>
    </row>
    <row r="1105" spans="1:3" x14ac:dyDescent="0.2">
      <c r="A1105" s="15">
        <v>42320</v>
      </c>
      <c r="B1105" s="7">
        <v>22.558617000000002</v>
      </c>
      <c r="C1105" s="7">
        <v>71.475875754631431</v>
      </c>
    </row>
    <row r="1106" spans="1:3" x14ac:dyDescent="0.2">
      <c r="A1106" s="15">
        <v>42321</v>
      </c>
      <c r="B1106" s="7">
        <v>22.602256000000001</v>
      </c>
      <c r="C1106" s="7">
        <v>71.521189129307615</v>
      </c>
    </row>
    <row r="1107" spans="1:3" x14ac:dyDescent="0.2">
      <c r="A1107" s="15">
        <v>42324</v>
      </c>
      <c r="B1107" s="7">
        <v>22.481383999999998</v>
      </c>
      <c r="C1107" s="7">
        <v>71.12165266562279</v>
      </c>
    </row>
    <row r="1108" spans="1:3" x14ac:dyDescent="0.2">
      <c r="A1108" s="15">
        <v>42325</v>
      </c>
      <c r="B1108" s="7">
        <v>22.508628000000002</v>
      </c>
      <c r="C1108" s="7">
        <v>71.04794339518493</v>
      </c>
    </row>
    <row r="1109" spans="1:3" x14ac:dyDescent="0.2">
      <c r="A1109" s="15">
        <v>42326</v>
      </c>
      <c r="B1109" s="7">
        <v>22.501602999999999</v>
      </c>
      <c r="C1109" s="7">
        <v>71.050271121221201</v>
      </c>
    </row>
    <row r="1110" spans="1:3" x14ac:dyDescent="0.2">
      <c r="A1110" s="15">
        <v>42327</v>
      </c>
      <c r="B1110" s="7">
        <v>22.532105999999999</v>
      </c>
      <c r="C1110" s="7">
        <v>71.065298722182973</v>
      </c>
    </row>
    <row r="1111" spans="1:3" x14ac:dyDescent="0.2">
      <c r="A1111" s="15">
        <v>42328</v>
      </c>
      <c r="B1111" s="7">
        <v>22.527028000000001</v>
      </c>
      <c r="C1111" s="7">
        <v>71.161150346197715</v>
      </c>
    </row>
    <row r="1112" spans="1:3" x14ac:dyDescent="0.2">
      <c r="A1112" s="15">
        <v>42331</v>
      </c>
      <c r="B1112" s="7">
        <v>22.332453999999998</v>
      </c>
      <c r="C1112" s="7">
        <v>71.053973366477436</v>
      </c>
    </row>
    <row r="1113" spans="1:3" x14ac:dyDescent="0.2">
      <c r="A1113" s="15">
        <v>42332</v>
      </c>
      <c r="B1113" s="7">
        <v>21.903016000000001</v>
      </c>
      <c r="C1113" s="7">
        <v>70.983865992748505</v>
      </c>
    </row>
    <row r="1114" spans="1:3" x14ac:dyDescent="0.2">
      <c r="A1114" s="15">
        <v>42333</v>
      </c>
      <c r="B1114" s="7">
        <v>21.880071999999998</v>
      </c>
      <c r="C1114" s="7">
        <v>70.83372455335558</v>
      </c>
    </row>
    <row r="1115" spans="1:3" x14ac:dyDescent="0.2">
      <c r="A1115" s="15">
        <v>42335</v>
      </c>
      <c r="B1115" s="7">
        <v>21.752393000000001</v>
      </c>
      <c r="C1115" s="7">
        <v>70.846249800660061</v>
      </c>
    </row>
    <row r="1116" spans="1:3" x14ac:dyDescent="0.2">
      <c r="A1116" s="15">
        <v>42338</v>
      </c>
      <c r="B1116" s="7">
        <v>21.699211999999999</v>
      </c>
      <c r="C1116" s="7">
        <v>70.740736636260166</v>
      </c>
    </row>
    <row r="1117" spans="1:3" x14ac:dyDescent="0.2">
      <c r="A1117" s="15">
        <v>42339</v>
      </c>
      <c r="B1117" s="7">
        <v>21.541782999999999</v>
      </c>
      <c r="C1117" s="7">
        <v>70.222189301369383</v>
      </c>
    </row>
    <row r="1118" spans="1:3" x14ac:dyDescent="0.2">
      <c r="A1118" s="15">
        <v>42340</v>
      </c>
      <c r="B1118" s="7">
        <v>21.348213999999999</v>
      </c>
      <c r="C1118" s="7">
        <v>70.108168898223838</v>
      </c>
    </row>
    <row r="1119" spans="1:3" x14ac:dyDescent="0.2">
      <c r="A1119" s="15">
        <v>42341</v>
      </c>
      <c r="B1119" s="7">
        <v>21.420387999999999</v>
      </c>
      <c r="C1119" s="7">
        <v>70.663117155412763</v>
      </c>
    </row>
    <row r="1120" spans="1:3" x14ac:dyDescent="0.2">
      <c r="A1120" s="15">
        <v>42342</v>
      </c>
      <c r="B1120" s="7">
        <v>21.230564000000001</v>
      </c>
      <c r="C1120" s="7">
        <v>70.400332435316571</v>
      </c>
    </row>
    <row r="1121" spans="1:3" x14ac:dyDescent="0.2">
      <c r="A1121" s="15">
        <v>42345</v>
      </c>
      <c r="B1121" s="7">
        <v>21.489205999999999</v>
      </c>
      <c r="C1121" s="7">
        <v>70.201572364961095</v>
      </c>
    </row>
    <row r="1122" spans="1:3" x14ac:dyDescent="0.2">
      <c r="A1122" s="15">
        <v>42346</v>
      </c>
      <c r="B1122" s="7">
        <v>21.172882000000001</v>
      </c>
      <c r="C1122" s="7">
        <v>70.174191333225153</v>
      </c>
    </row>
    <row r="1123" spans="1:3" x14ac:dyDescent="0.2">
      <c r="A1123" s="15">
        <v>42347</v>
      </c>
      <c r="B1123" s="7">
        <v>21.273249</v>
      </c>
      <c r="C1123" s="7">
        <v>70.333859368784843</v>
      </c>
    </row>
    <row r="1124" spans="1:3" x14ac:dyDescent="0.2">
      <c r="A1124" s="15">
        <v>42348</v>
      </c>
      <c r="B1124" s="7">
        <v>21.103149999999999</v>
      </c>
      <c r="C1124" s="7">
        <v>70.399588329676305</v>
      </c>
    </row>
    <row r="1125" spans="1:3" x14ac:dyDescent="0.2">
      <c r="A1125" s="15">
        <v>42349</v>
      </c>
      <c r="B1125" s="7">
        <v>17.942667</v>
      </c>
      <c r="C1125" s="7">
        <v>70.067143538665974</v>
      </c>
    </row>
    <row r="1126" spans="1:3" x14ac:dyDescent="0.2">
      <c r="A1126" s="15">
        <v>42352</v>
      </c>
      <c r="B1126" s="7">
        <v>18.289100999999999</v>
      </c>
      <c r="C1126" s="7">
        <v>70.389030069723432</v>
      </c>
    </row>
    <row r="1127" spans="1:3" x14ac:dyDescent="0.2">
      <c r="A1127" s="15">
        <v>42353</v>
      </c>
      <c r="B1127" s="7">
        <v>18.286949</v>
      </c>
      <c r="C1127" s="7">
        <v>70.014165069510597</v>
      </c>
    </row>
    <row r="1128" spans="1:3" x14ac:dyDescent="0.2">
      <c r="A1128" s="15">
        <v>42354</v>
      </c>
      <c r="B1128" s="7">
        <v>18.153728999999998</v>
      </c>
      <c r="C1128" s="7">
        <v>64.434863552092324</v>
      </c>
    </row>
    <row r="1129" spans="1:3" x14ac:dyDescent="0.2">
      <c r="A1129" s="15">
        <v>42355</v>
      </c>
      <c r="B1129" s="7">
        <v>18.034403999999999</v>
      </c>
      <c r="C1129" s="7">
        <v>64.199470668043531</v>
      </c>
    </row>
    <row r="1130" spans="1:3" x14ac:dyDescent="0.2">
      <c r="A1130" s="15">
        <v>42356</v>
      </c>
      <c r="B1130" s="7">
        <v>17.866985</v>
      </c>
      <c r="C1130" s="7">
        <v>64.071549582870858</v>
      </c>
    </row>
    <row r="1131" spans="1:3" x14ac:dyDescent="0.2">
      <c r="A1131" s="15">
        <v>42359</v>
      </c>
      <c r="B1131" s="7">
        <v>17.748011999999999</v>
      </c>
      <c r="C1131" s="7">
        <v>64.067435649090697</v>
      </c>
    </row>
    <row r="1132" spans="1:3" x14ac:dyDescent="0.2">
      <c r="A1132" s="15">
        <v>42360</v>
      </c>
      <c r="B1132" s="7">
        <v>17.804044000000001</v>
      </c>
      <c r="C1132" s="7">
        <v>64.176406179478931</v>
      </c>
    </row>
    <row r="1133" spans="1:3" x14ac:dyDescent="0.2">
      <c r="A1133" s="15">
        <v>42361</v>
      </c>
      <c r="B1133" s="7">
        <v>17.762217</v>
      </c>
      <c r="C1133" s="7">
        <v>64.195240000800595</v>
      </c>
    </row>
    <row r="1134" spans="1:3" x14ac:dyDescent="0.2">
      <c r="A1134" s="15">
        <v>42362</v>
      </c>
      <c r="B1134" s="7">
        <v>17.830780000000001</v>
      </c>
      <c r="C1134" s="7">
        <v>64.179019702366645</v>
      </c>
    </row>
    <row r="1135" spans="1:3" x14ac:dyDescent="0.2">
      <c r="A1135" s="15">
        <v>42366</v>
      </c>
      <c r="B1135" s="7">
        <v>17.369899</v>
      </c>
      <c r="C1135" s="7">
        <v>63.808637652020785</v>
      </c>
    </row>
    <row r="1136" spans="1:3" x14ac:dyDescent="0.2">
      <c r="A1136" s="15">
        <v>42367</v>
      </c>
      <c r="B1136" s="7">
        <v>17.336009000000001</v>
      </c>
      <c r="C1136" s="7">
        <v>63.757988753126263</v>
      </c>
    </row>
    <row r="1137" spans="1:3" x14ac:dyDescent="0.2">
      <c r="A1137" s="15">
        <v>42368</v>
      </c>
      <c r="B1137" s="7">
        <v>17.290292000000001</v>
      </c>
      <c r="C1137" s="7">
        <v>63.784394543571821</v>
      </c>
    </row>
    <row r="1138" spans="1:3" x14ac:dyDescent="0.2">
      <c r="A1138" s="15">
        <v>42369</v>
      </c>
      <c r="B1138" s="7">
        <v>16.737279000000001</v>
      </c>
      <c r="C1138" s="7">
        <v>63.652296516595811</v>
      </c>
    </row>
    <row r="1139" spans="1:3" x14ac:dyDescent="0.2">
      <c r="A1139" s="15">
        <v>42373</v>
      </c>
      <c r="B1139" s="7">
        <v>20.575778</v>
      </c>
      <c r="C1139" s="7">
        <v>77.392613656174376</v>
      </c>
    </row>
    <row r="1140" spans="1:3" x14ac:dyDescent="0.2">
      <c r="A1140" s="15">
        <v>42374</v>
      </c>
      <c r="B1140" s="7">
        <v>22.765706000000002</v>
      </c>
      <c r="C1140" s="7">
        <v>78.732469255139264</v>
      </c>
    </row>
    <row r="1141" spans="1:3" x14ac:dyDescent="0.2">
      <c r="A1141" s="15">
        <v>42375</v>
      </c>
      <c r="B1141" s="7">
        <v>22.722421000000001</v>
      </c>
      <c r="C1141" s="7">
        <v>78.632459708467195</v>
      </c>
    </row>
    <row r="1142" spans="1:3" x14ac:dyDescent="0.2">
      <c r="A1142" s="15">
        <v>42376</v>
      </c>
      <c r="B1142" s="7">
        <v>26.978100999999999</v>
      </c>
      <c r="C1142" s="7">
        <v>82.573538511169403</v>
      </c>
    </row>
    <row r="1143" spans="1:3" x14ac:dyDescent="0.2">
      <c r="A1143" s="15">
        <v>42377</v>
      </c>
      <c r="B1143" s="7">
        <v>27.216094999999999</v>
      </c>
      <c r="C1143" s="7">
        <v>82.528266601419105</v>
      </c>
    </row>
    <row r="1144" spans="1:3" x14ac:dyDescent="0.2">
      <c r="A1144" s="15">
        <v>42380</v>
      </c>
      <c r="B1144" s="7">
        <v>28.170476000000001</v>
      </c>
      <c r="C1144" s="7">
        <v>83.794496738087034</v>
      </c>
    </row>
    <row r="1145" spans="1:3" x14ac:dyDescent="0.2">
      <c r="A1145" s="15">
        <v>42381</v>
      </c>
      <c r="B1145" s="7">
        <v>29.061824000000001</v>
      </c>
      <c r="C1145" s="7">
        <v>84.206429778138641</v>
      </c>
    </row>
    <row r="1146" spans="1:3" x14ac:dyDescent="0.2">
      <c r="A1146" s="15">
        <v>42382</v>
      </c>
      <c r="B1146" s="7">
        <v>29.136527000000001</v>
      </c>
      <c r="C1146" s="7">
        <v>84.000417530753197</v>
      </c>
    </row>
    <row r="1147" spans="1:3" x14ac:dyDescent="0.2">
      <c r="A1147" s="15">
        <v>42383</v>
      </c>
      <c r="B1147" s="7">
        <v>29.095963000000001</v>
      </c>
      <c r="C1147" s="7">
        <v>84.14202990549586</v>
      </c>
    </row>
    <row r="1148" spans="1:3" x14ac:dyDescent="0.2">
      <c r="A1148" s="15">
        <v>42384</v>
      </c>
      <c r="B1148" s="7">
        <v>29.164372</v>
      </c>
      <c r="C1148" s="7">
        <v>83.628386799074761</v>
      </c>
    </row>
    <row r="1149" spans="1:3" x14ac:dyDescent="0.2">
      <c r="A1149" s="15">
        <v>42388</v>
      </c>
      <c r="B1149" s="7">
        <v>29.28482</v>
      </c>
      <c r="C1149" s="7">
        <v>83.563210558767921</v>
      </c>
    </row>
    <row r="1150" spans="1:3" x14ac:dyDescent="0.2">
      <c r="A1150" s="15">
        <v>42389</v>
      </c>
      <c r="B1150" s="7">
        <v>29.106695999999999</v>
      </c>
      <c r="C1150" s="7">
        <v>83.357214424760585</v>
      </c>
    </row>
    <row r="1151" spans="1:3" x14ac:dyDescent="0.2">
      <c r="A1151" s="15">
        <v>42390</v>
      </c>
      <c r="B1151" s="7">
        <v>29.062633000000002</v>
      </c>
      <c r="C1151" s="7">
        <v>83.552657555965808</v>
      </c>
    </row>
    <row r="1152" spans="1:3" x14ac:dyDescent="0.2">
      <c r="A1152" s="15">
        <v>42391</v>
      </c>
      <c r="B1152" s="7">
        <v>29.047799999999999</v>
      </c>
      <c r="C1152" s="7">
        <v>83.651197355028899</v>
      </c>
    </row>
    <row r="1153" spans="1:3" x14ac:dyDescent="0.2">
      <c r="A1153" s="15">
        <v>42394</v>
      </c>
      <c r="B1153" s="7">
        <v>28.918970000000002</v>
      </c>
      <c r="C1153" s="7">
        <v>83.222006075422158</v>
      </c>
    </row>
    <row r="1154" spans="1:3" x14ac:dyDescent="0.2">
      <c r="A1154" s="15">
        <v>42395</v>
      </c>
      <c r="B1154" s="7">
        <v>30.727564000000001</v>
      </c>
      <c r="C1154" s="7">
        <v>85.290655606432622</v>
      </c>
    </row>
    <row r="1155" spans="1:3" x14ac:dyDescent="0.2">
      <c r="A1155" s="15">
        <v>42396</v>
      </c>
      <c r="B1155" s="7">
        <v>30.645565000000001</v>
      </c>
      <c r="C1155" s="7">
        <v>85.292023239354535</v>
      </c>
    </row>
    <row r="1156" spans="1:3" x14ac:dyDescent="0.2">
      <c r="A1156" s="15">
        <v>42397</v>
      </c>
      <c r="B1156" s="7">
        <v>30.392395</v>
      </c>
      <c r="C1156" s="7">
        <v>85.189964517571227</v>
      </c>
    </row>
    <row r="1157" spans="1:3" x14ac:dyDescent="0.2">
      <c r="A1157" s="15">
        <v>42398</v>
      </c>
      <c r="B1157" s="7">
        <v>29.956776999999999</v>
      </c>
      <c r="C1157" s="7">
        <v>85.026226230180612</v>
      </c>
    </row>
    <row r="1158" spans="1:3" x14ac:dyDescent="0.2">
      <c r="A1158" s="15">
        <v>42401</v>
      </c>
      <c r="B1158" s="7">
        <v>30.639824000000001</v>
      </c>
      <c r="C1158" s="7">
        <v>84.724653416694167</v>
      </c>
    </row>
    <row r="1159" spans="1:3" x14ac:dyDescent="0.2">
      <c r="A1159" s="15">
        <v>42402</v>
      </c>
      <c r="B1159" s="7">
        <v>30.269528999999999</v>
      </c>
      <c r="C1159" s="7">
        <v>84.206875014926482</v>
      </c>
    </row>
    <row r="1160" spans="1:3" x14ac:dyDescent="0.2">
      <c r="A1160" s="15">
        <v>42403</v>
      </c>
      <c r="B1160" s="7">
        <v>30.501805000000001</v>
      </c>
      <c r="C1160" s="7">
        <v>84.50278176436629</v>
      </c>
    </row>
    <row r="1161" spans="1:3" x14ac:dyDescent="0.2">
      <c r="A1161" s="15">
        <v>42404</v>
      </c>
      <c r="B1161" s="7">
        <v>29.576568000000002</v>
      </c>
      <c r="C1161" s="7">
        <v>84.328335242666853</v>
      </c>
    </row>
    <row r="1162" spans="1:3" x14ac:dyDescent="0.2">
      <c r="A1162" s="15">
        <v>42405</v>
      </c>
      <c r="B1162" s="7">
        <v>29.596471000000001</v>
      </c>
      <c r="C1162" s="7">
        <v>84.235016885661409</v>
      </c>
    </row>
    <row r="1163" spans="1:3" x14ac:dyDescent="0.2">
      <c r="A1163" s="15">
        <v>42408</v>
      </c>
      <c r="B1163" s="7">
        <v>28.993186999999999</v>
      </c>
      <c r="C1163" s="7">
        <v>83.777904612933455</v>
      </c>
    </row>
    <row r="1164" spans="1:3" x14ac:dyDescent="0.2">
      <c r="A1164" s="15">
        <v>42409</v>
      </c>
      <c r="B1164" s="7">
        <v>28.677022000000001</v>
      </c>
      <c r="C1164" s="7">
        <v>82.523114733431072</v>
      </c>
    </row>
    <row r="1165" spans="1:3" x14ac:dyDescent="0.2">
      <c r="A1165" s="15">
        <v>42410</v>
      </c>
      <c r="B1165" s="7">
        <v>30.508289999999999</v>
      </c>
      <c r="C1165" s="7">
        <v>85.004821683006014</v>
      </c>
    </row>
    <row r="1166" spans="1:3" x14ac:dyDescent="0.2">
      <c r="A1166" s="15">
        <v>42411</v>
      </c>
      <c r="B1166" s="7">
        <v>28.671766000000002</v>
      </c>
      <c r="C1166" s="7">
        <v>84.564589183032226</v>
      </c>
    </row>
    <row r="1167" spans="1:3" x14ac:dyDescent="0.2">
      <c r="A1167" s="15">
        <v>42412</v>
      </c>
      <c r="B1167" s="7">
        <v>30.649992999999998</v>
      </c>
      <c r="C1167" s="7">
        <v>86.665563841993503</v>
      </c>
    </row>
    <row r="1168" spans="1:3" x14ac:dyDescent="0.2">
      <c r="A1168" s="15">
        <v>42416</v>
      </c>
      <c r="B1168" s="7">
        <v>30.456911999999999</v>
      </c>
      <c r="C1168" s="7">
        <v>86.220606033541898</v>
      </c>
    </row>
    <row r="1169" spans="1:3" x14ac:dyDescent="0.2">
      <c r="A1169" s="15">
        <v>42417</v>
      </c>
      <c r="B1169" s="7">
        <v>31.564978</v>
      </c>
      <c r="C1169" s="7">
        <v>85.681843531382114</v>
      </c>
    </row>
    <row r="1170" spans="1:3" x14ac:dyDescent="0.2">
      <c r="A1170" s="15">
        <v>42418</v>
      </c>
      <c r="B1170" s="7">
        <v>30.777837000000002</v>
      </c>
      <c r="C1170" s="7">
        <v>85.152137351129227</v>
      </c>
    </row>
    <row r="1171" spans="1:3" x14ac:dyDescent="0.2">
      <c r="A1171" s="15">
        <v>42419</v>
      </c>
      <c r="B1171" s="7">
        <v>31.569201</v>
      </c>
      <c r="C1171" s="7">
        <v>85.641907738154188</v>
      </c>
    </row>
    <row r="1172" spans="1:3" x14ac:dyDescent="0.2">
      <c r="A1172" s="15">
        <v>42422</v>
      </c>
      <c r="B1172" s="7">
        <v>32.661752999999997</v>
      </c>
      <c r="C1172" s="7">
        <v>86.603521556564118</v>
      </c>
    </row>
    <row r="1173" spans="1:3" x14ac:dyDescent="0.2">
      <c r="A1173" s="15">
        <v>42423</v>
      </c>
      <c r="B1173" s="7">
        <v>32.530372</v>
      </c>
      <c r="C1173" s="7">
        <v>86.541744360367375</v>
      </c>
    </row>
    <row r="1174" spans="1:3" x14ac:dyDescent="0.2">
      <c r="A1174" s="15">
        <v>42424</v>
      </c>
      <c r="B1174" s="7">
        <v>32.070630999999999</v>
      </c>
      <c r="C1174" s="7">
        <v>86.447632711386689</v>
      </c>
    </row>
    <row r="1175" spans="1:3" x14ac:dyDescent="0.2">
      <c r="A1175" s="15">
        <v>42425</v>
      </c>
      <c r="B1175" s="7">
        <v>32.140717000000002</v>
      </c>
      <c r="C1175" s="7">
        <v>86.094230759409612</v>
      </c>
    </row>
    <row r="1176" spans="1:3" x14ac:dyDescent="0.2">
      <c r="A1176" s="15">
        <v>42426</v>
      </c>
      <c r="B1176" s="7">
        <v>32.673960999999998</v>
      </c>
      <c r="C1176" s="7">
        <v>86.233654657871043</v>
      </c>
    </row>
    <row r="1177" spans="1:3" x14ac:dyDescent="0.2">
      <c r="A1177" s="15">
        <v>42429</v>
      </c>
      <c r="B1177" s="7">
        <v>31.626138000000001</v>
      </c>
      <c r="C1177" s="7">
        <v>85.858069357073973</v>
      </c>
    </row>
    <row r="1178" spans="1:3" x14ac:dyDescent="0.2">
      <c r="A1178" s="15">
        <v>42430</v>
      </c>
      <c r="B1178" s="7">
        <v>33.307001999999997</v>
      </c>
      <c r="C1178" s="7">
        <v>86.344821568525475</v>
      </c>
    </row>
    <row r="1179" spans="1:3" x14ac:dyDescent="0.2">
      <c r="A1179" s="15">
        <v>42431</v>
      </c>
      <c r="B1179" s="7">
        <v>33.534528999999999</v>
      </c>
      <c r="C1179" s="7">
        <v>86.413738521160383</v>
      </c>
    </row>
    <row r="1180" spans="1:3" x14ac:dyDescent="0.2">
      <c r="A1180" s="15">
        <v>42432</v>
      </c>
      <c r="B1180" s="7">
        <v>33.167672000000003</v>
      </c>
      <c r="C1180" s="7">
        <v>86.117819055429791</v>
      </c>
    </row>
    <row r="1181" spans="1:3" x14ac:dyDescent="0.2">
      <c r="A1181" s="15">
        <v>42433</v>
      </c>
      <c r="B1181" s="7">
        <v>33.468167999999999</v>
      </c>
      <c r="C1181" s="7">
        <v>86.386485226221424</v>
      </c>
    </row>
    <row r="1182" spans="1:3" x14ac:dyDescent="0.2">
      <c r="A1182" s="15">
        <v>42436</v>
      </c>
      <c r="B1182" s="7">
        <v>33.801538999999998</v>
      </c>
      <c r="C1182" s="7">
        <v>86.543551678883901</v>
      </c>
    </row>
    <row r="1183" spans="1:3" x14ac:dyDescent="0.2">
      <c r="A1183" s="15">
        <v>42437</v>
      </c>
      <c r="B1183" s="7">
        <v>33.647737999999997</v>
      </c>
      <c r="C1183" s="7">
        <v>86.266002620495115</v>
      </c>
    </row>
    <row r="1184" spans="1:3" x14ac:dyDescent="0.2">
      <c r="A1184" s="15">
        <v>42438</v>
      </c>
      <c r="B1184" s="7">
        <v>34.194692000000003</v>
      </c>
      <c r="C1184" s="7">
        <v>86.870186666108381</v>
      </c>
    </row>
    <row r="1185" spans="1:3" x14ac:dyDescent="0.2">
      <c r="A1185" s="15">
        <v>42439</v>
      </c>
      <c r="B1185" s="7">
        <v>34.858708</v>
      </c>
      <c r="C1185" s="7">
        <v>87.221310056469235</v>
      </c>
    </row>
    <row r="1186" spans="1:3" x14ac:dyDescent="0.2">
      <c r="A1186" s="15">
        <v>42440</v>
      </c>
      <c r="B1186" s="7">
        <v>35.740020000000001</v>
      </c>
      <c r="C1186" s="7">
        <v>88.367371915080213</v>
      </c>
    </row>
    <row r="1187" spans="1:3" x14ac:dyDescent="0.2">
      <c r="A1187" s="15">
        <v>42443</v>
      </c>
      <c r="B1187" s="7">
        <v>35.656329999999997</v>
      </c>
      <c r="C1187" s="7">
        <v>88.32032517349073</v>
      </c>
    </row>
    <row r="1188" spans="1:3" x14ac:dyDescent="0.2">
      <c r="A1188" s="15">
        <v>42444</v>
      </c>
      <c r="B1188" s="7">
        <v>35.791285999999999</v>
      </c>
      <c r="C1188" s="7">
        <v>87.978519970388618</v>
      </c>
    </row>
    <row r="1189" spans="1:3" x14ac:dyDescent="0.2">
      <c r="A1189" s="15">
        <v>42445</v>
      </c>
      <c r="B1189" s="7">
        <v>35.947682999999998</v>
      </c>
      <c r="C1189" s="7">
        <v>88.141192051636494</v>
      </c>
    </row>
    <row r="1190" spans="1:3" x14ac:dyDescent="0.2">
      <c r="A1190" s="15">
        <v>42446</v>
      </c>
      <c r="B1190" s="7">
        <v>35.462770999999996</v>
      </c>
      <c r="C1190" s="7">
        <v>87.626858852377083</v>
      </c>
    </row>
    <row r="1191" spans="1:3" x14ac:dyDescent="0.2">
      <c r="A1191" s="15">
        <v>42447</v>
      </c>
      <c r="B1191" s="7">
        <v>35.611942999999997</v>
      </c>
      <c r="C1191" s="7">
        <v>87.774783635293787</v>
      </c>
    </row>
    <row r="1192" spans="1:3" x14ac:dyDescent="0.2">
      <c r="A1192" s="15">
        <v>42450</v>
      </c>
      <c r="B1192" s="7">
        <v>35.862730999999997</v>
      </c>
      <c r="C1192" s="7">
        <v>88.133196136155505</v>
      </c>
    </row>
    <row r="1193" spans="1:3" x14ac:dyDescent="0.2">
      <c r="A1193" s="15">
        <v>42451</v>
      </c>
      <c r="B1193" s="7">
        <v>36.057746000000002</v>
      </c>
      <c r="C1193" s="7">
        <v>88.139567013826905</v>
      </c>
    </row>
    <row r="1194" spans="1:3" x14ac:dyDescent="0.2">
      <c r="A1194" s="15">
        <v>42452</v>
      </c>
      <c r="B1194" s="7">
        <v>35.797440000000002</v>
      </c>
      <c r="C1194" s="7">
        <v>87.775582946008726</v>
      </c>
    </row>
    <row r="1195" spans="1:3" x14ac:dyDescent="0.2">
      <c r="A1195" s="15">
        <v>42453</v>
      </c>
      <c r="B1195" s="7">
        <v>35.767620000000001</v>
      </c>
      <c r="C1195" s="7">
        <v>87.887828416629205</v>
      </c>
    </row>
    <row r="1196" spans="1:3" x14ac:dyDescent="0.2">
      <c r="A1196" s="15">
        <v>42457</v>
      </c>
      <c r="B1196" s="7">
        <v>37.126050999999997</v>
      </c>
      <c r="C1196" s="7">
        <v>88.810578343613486</v>
      </c>
    </row>
    <row r="1197" spans="1:3" x14ac:dyDescent="0.2">
      <c r="A1197" s="15">
        <v>42458</v>
      </c>
      <c r="B1197" s="7">
        <v>36.387788</v>
      </c>
      <c r="C1197" s="7">
        <v>88.235277368460771</v>
      </c>
    </row>
    <row r="1198" spans="1:3" x14ac:dyDescent="0.2">
      <c r="A1198" s="15">
        <v>42459</v>
      </c>
      <c r="B1198" s="7">
        <v>36.902979000000002</v>
      </c>
      <c r="C1198" s="7">
        <v>88.792621551172303</v>
      </c>
    </row>
    <row r="1199" spans="1:3" x14ac:dyDescent="0.2">
      <c r="A1199" s="15">
        <v>42460</v>
      </c>
      <c r="B1199" s="7">
        <v>35.705452999999999</v>
      </c>
      <c r="C1199" s="7">
        <v>88.260665436828518</v>
      </c>
    </row>
    <row r="1200" spans="1:3" x14ac:dyDescent="0.2">
      <c r="A1200" s="15">
        <v>42461</v>
      </c>
      <c r="B1200" s="7">
        <v>35.854464</v>
      </c>
      <c r="C1200" s="7">
        <v>87.897870588035644</v>
      </c>
    </row>
    <row r="1201" spans="1:3" x14ac:dyDescent="0.2">
      <c r="A1201" s="15">
        <v>42464</v>
      </c>
      <c r="B1201" s="7">
        <v>35.933183</v>
      </c>
      <c r="C1201" s="7">
        <v>87.979609480211778</v>
      </c>
    </row>
    <row r="1202" spans="1:3" x14ac:dyDescent="0.2">
      <c r="A1202" s="15">
        <v>42465</v>
      </c>
      <c r="B1202" s="7">
        <v>35.719914000000003</v>
      </c>
      <c r="C1202" s="7">
        <v>87.686949561665017</v>
      </c>
    </row>
    <row r="1203" spans="1:3" x14ac:dyDescent="0.2">
      <c r="A1203" s="15">
        <v>42466</v>
      </c>
      <c r="B1203" s="7">
        <v>36.040298999999997</v>
      </c>
      <c r="C1203" s="7">
        <v>87.990298308499064</v>
      </c>
    </row>
    <row r="1204" spans="1:3" x14ac:dyDescent="0.2">
      <c r="A1204" s="15">
        <v>42467</v>
      </c>
      <c r="B1204" s="7">
        <v>35.665824999999998</v>
      </c>
      <c r="C1204" s="7">
        <v>87.574001838634473</v>
      </c>
    </row>
    <row r="1205" spans="1:3" x14ac:dyDescent="0.2">
      <c r="A1205" s="15">
        <v>42468</v>
      </c>
      <c r="B1205" s="7">
        <v>35.315353999999999</v>
      </c>
      <c r="C1205" s="7">
        <v>87.470756364285435</v>
      </c>
    </row>
    <row r="1206" spans="1:3" x14ac:dyDescent="0.2">
      <c r="A1206" s="15">
        <v>42471</v>
      </c>
      <c r="B1206" s="7">
        <v>34.495792000000002</v>
      </c>
      <c r="C1206" s="7">
        <v>87.326957878544789</v>
      </c>
    </row>
    <row r="1207" spans="1:3" x14ac:dyDescent="0.2">
      <c r="A1207" s="15">
        <v>42472</v>
      </c>
      <c r="B1207" s="7">
        <v>35.089897999999998</v>
      </c>
      <c r="C1207" s="7">
        <v>87.789976783489621</v>
      </c>
    </row>
    <row r="1208" spans="1:3" x14ac:dyDescent="0.2">
      <c r="A1208" s="15">
        <v>42473</v>
      </c>
      <c r="B1208" s="7">
        <v>35.056030999999997</v>
      </c>
      <c r="C1208" s="7">
        <v>87.588393424008615</v>
      </c>
    </row>
    <row r="1209" spans="1:3" x14ac:dyDescent="0.2">
      <c r="A1209" s="15">
        <v>42474</v>
      </c>
      <c r="B1209" s="7">
        <v>35.123133000000003</v>
      </c>
      <c r="C1209" s="7">
        <v>87.685296518559085</v>
      </c>
    </row>
    <row r="1210" spans="1:3" x14ac:dyDescent="0.2">
      <c r="A1210" s="15">
        <v>42475</v>
      </c>
      <c r="B1210" s="7">
        <v>35.396282999999997</v>
      </c>
      <c r="C1210" s="7">
        <v>87.128253917273256</v>
      </c>
    </row>
    <row r="1211" spans="1:3" x14ac:dyDescent="0.2">
      <c r="A1211" s="15">
        <v>42478</v>
      </c>
      <c r="B1211" s="7">
        <v>36.448908000000003</v>
      </c>
      <c r="C1211" s="7">
        <v>88.420043885768834</v>
      </c>
    </row>
    <row r="1212" spans="1:3" x14ac:dyDescent="0.2">
      <c r="A1212" s="15">
        <v>42479</v>
      </c>
      <c r="B1212" s="7">
        <v>36.578448999999999</v>
      </c>
      <c r="C1212" s="7">
        <v>88.458960804360103</v>
      </c>
    </row>
    <row r="1213" spans="1:3" x14ac:dyDescent="0.2">
      <c r="A1213" s="15">
        <v>42480</v>
      </c>
      <c r="B1213" s="7">
        <v>37.784878999999997</v>
      </c>
      <c r="C1213" s="7">
        <v>89.330671078839387</v>
      </c>
    </row>
    <row r="1214" spans="1:3" x14ac:dyDescent="0.2">
      <c r="A1214" s="15">
        <v>42481</v>
      </c>
      <c r="B1214" s="7">
        <v>36.914718999999998</v>
      </c>
      <c r="C1214" s="7">
        <v>89.513470534144972</v>
      </c>
    </row>
    <row r="1215" spans="1:3" x14ac:dyDescent="0.2">
      <c r="A1215" s="15">
        <v>42482</v>
      </c>
      <c r="B1215" s="7">
        <v>37.587761</v>
      </c>
      <c r="C1215" s="7">
        <v>90.065109709998296</v>
      </c>
    </row>
    <row r="1216" spans="1:3" x14ac:dyDescent="0.2">
      <c r="A1216" s="15">
        <v>42485</v>
      </c>
      <c r="B1216" s="7">
        <v>37.554910999999997</v>
      </c>
      <c r="C1216" s="7">
        <v>89.654740904535203</v>
      </c>
    </row>
    <row r="1217" spans="1:3" x14ac:dyDescent="0.2">
      <c r="A1217" s="15">
        <v>42486</v>
      </c>
      <c r="B1217" s="7">
        <v>38.696199999999997</v>
      </c>
      <c r="C1217" s="7">
        <v>89.646857076172708</v>
      </c>
    </row>
    <row r="1218" spans="1:3" x14ac:dyDescent="0.2">
      <c r="A1218" s="15">
        <v>42487</v>
      </c>
      <c r="B1218" s="7">
        <v>38.275263000000002</v>
      </c>
      <c r="C1218" s="7">
        <v>89.133236775804761</v>
      </c>
    </row>
    <row r="1219" spans="1:3" x14ac:dyDescent="0.2">
      <c r="A1219" s="15">
        <v>42488</v>
      </c>
      <c r="B1219" s="7">
        <v>37.731831999999997</v>
      </c>
      <c r="C1219" s="7">
        <v>88.906770241068571</v>
      </c>
    </row>
    <row r="1220" spans="1:3" x14ac:dyDescent="0.2">
      <c r="A1220" s="15">
        <v>42489</v>
      </c>
      <c r="B1220" s="7">
        <v>37.240617999999998</v>
      </c>
      <c r="C1220" s="7">
        <v>88.671696072467768</v>
      </c>
    </row>
    <row r="1221" spans="1:3" x14ac:dyDescent="0.2">
      <c r="A1221" s="15">
        <v>42492</v>
      </c>
      <c r="B1221" s="7">
        <v>38.083382999999998</v>
      </c>
      <c r="C1221" s="7">
        <v>88.591186896093234</v>
      </c>
    </row>
    <row r="1222" spans="1:3" x14ac:dyDescent="0.2">
      <c r="A1222" s="15">
        <v>42493</v>
      </c>
      <c r="B1222" s="7">
        <v>37.467849999999999</v>
      </c>
      <c r="C1222" s="7">
        <v>88.053713162150842</v>
      </c>
    </row>
    <row r="1223" spans="1:3" x14ac:dyDescent="0.2">
      <c r="A1223" s="15">
        <v>42494</v>
      </c>
      <c r="B1223" s="7">
        <v>37.615112000000003</v>
      </c>
      <c r="C1223" s="7">
        <v>88.085035447488082</v>
      </c>
    </row>
    <row r="1224" spans="1:3" x14ac:dyDescent="0.2">
      <c r="A1224" s="15">
        <v>42495</v>
      </c>
      <c r="B1224" s="7">
        <v>37.264187</v>
      </c>
      <c r="C1224" s="7">
        <v>87.759604556222797</v>
      </c>
    </row>
    <row r="1225" spans="1:3" x14ac:dyDescent="0.2">
      <c r="A1225" s="15">
        <v>42496</v>
      </c>
      <c r="B1225" s="7">
        <v>37.445466000000003</v>
      </c>
      <c r="C1225" s="7">
        <v>87.812900698503896</v>
      </c>
    </row>
    <row r="1226" spans="1:3" x14ac:dyDescent="0.2">
      <c r="A1226" s="15">
        <v>42499</v>
      </c>
      <c r="B1226" s="7">
        <v>37.500805999999997</v>
      </c>
      <c r="C1226" s="7">
        <v>87.860240576756539</v>
      </c>
    </row>
    <row r="1227" spans="1:3" x14ac:dyDescent="0.2">
      <c r="A1227" s="15">
        <v>42500</v>
      </c>
      <c r="B1227" s="7">
        <v>37.724117999999997</v>
      </c>
      <c r="C1227" s="7">
        <v>87.899133837379622</v>
      </c>
    </row>
    <row r="1228" spans="1:3" x14ac:dyDescent="0.2">
      <c r="A1228" s="15">
        <v>42501</v>
      </c>
      <c r="B1228" s="7">
        <v>36.877626999999997</v>
      </c>
      <c r="C1228" s="7">
        <v>87.669376379619365</v>
      </c>
    </row>
    <row r="1229" spans="1:3" x14ac:dyDescent="0.2">
      <c r="A1229" s="15">
        <v>42502</v>
      </c>
      <c r="B1229" s="7">
        <v>37.433503000000002</v>
      </c>
      <c r="C1229" s="7">
        <v>88.185057784164584</v>
      </c>
    </row>
    <row r="1230" spans="1:3" x14ac:dyDescent="0.2">
      <c r="A1230" s="15">
        <v>42503</v>
      </c>
      <c r="B1230" s="7">
        <v>36.812038000000001</v>
      </c>
      <c r="C1230" s="7">
        <v>87.730030643757402</v>
      </c>
    </row>
    <row r="1231" spans="1:3" x14ac:dyDescent="0.2">
      <c r="A1231" s="15">
        <v>42506</v>
      </c>
      <c r="B1231" s="7">
        <v>37.463019000000003</v>
      </c>
      <c r="C1231" s="7">
        <v>87.545930728174454</v>
      </c>
    </row>
    <row r="1232" spans="1:3" x14ac:dyDescent="0.2">
      <c r="A1232" s="15">
        <v>42507</v>
      </c>
      <c r="B1232" s="7">
        <v>37.620227999999997</v>
      </c>
      <c r="C1232" s="7">
        <v>87.444909643706225</v>
      </c>
    </row>
    <row r="1233" spans="1:3" x14ac:dyDescent="0.2">
      <c r="A1233" s="15">
        <v>42508</v>
      </c>
      <c r="B1233" s="7">
        <v>39.373674000000001</v>
      </c>
      <c r="C1233" s="7">
        <v>88.824006727411685</v>
      </c>
    </row>
    <row r="1234" spans="1:3" x14ac:dyDescent="0.2">
      <c r="A1234" s="15">
        <v>42509</v>
      </c>
      <c r="B1234" s="7">
        <v>39.734402000000003</v>
      </c>
      <c r="C1234" s="7">
        <v>88.982710408298828</v>
      </c>
    </row>
    <row r="1235" spans="1:3" x14ac:dyDescent="0.2">
      <c r="A1235" s="15">
        <v>42510</v>
      </c>
      <c r="B1235" s="7">
        <v>39.898468999999999</v>
      </c>
      <c r="C1235" s="7">
        <v>89.155042700762692</v>
      </c>
    </row>
    <row r="1236" spans="1:3" x14ac:dyDescent="0.2">
      <c r="A1236" s="15">
        <v>42513</v>
      </c>
      <c r="B1236" s="7">
        <v>39.694181</v>
      </c>
      <c r="C1236" s="7">
        <v>88.954527991521772</v>
      </c>
    </row>
    <row r="1237" spans="1:3" x14ac:dyDescent="0.2">
      <c r="A1237" s="15">
        <v>42514</v>
      </c>
      <c r="B1237" s="7">
        <v>40.005111999999997</v>
      </c>
      <c r="C1237" s="7">
        <v>89.139069857824751</v>
      </c>
    </row>
    <row r="1238" spans="1:3" x14ac:dyDescent="0.2">
      <c r="A1238" s="15">
        <v>42515</v>
      </c>
      <c r="B1238" s="7">
        <v>40.03313</v>
      </c>
      <c r="C1238" s="7">
        <v>89.236429414916842</v>
      </c>
    </row>
    <row r="1239" spans="1:3" x14ac:dyDescent="0.2">
      <c r="A1239" s="15">
        <v>42516</v>
      </c>
      <c r="B1239" s="7">
        <v>41.845190000000002</v>
      </c>
      <c r="C1239" s="7">
        <v>90.430918670619562</v>
      </c>
    </row>
    <row r="1240" spans="1:3" x14ac:dyDescent="0.2">
      <c r="A1240" s="15">
        <v>42517</v>
      </c>
      <c r="B1240" s="7">
        <v>41.881127999999997</v>
      </c>
      <c r="C1240" s="7">
        <v>90.411237237945869</v>
      </c>
    </row>
    <row r="1241" spans="1:3" x14ac:dyDescent="0.2">
      <c r="A1241" s="15">
        <v>42521</v>
      </c>
      <c r="B1241" s="7">
        <v>41.719594000000001</v>
      </c>
      <c r="C1241" s="7">
        <v>90.129221619136487</v>
      </c>
    </row>
    <row r="1242" spans="1:3" x14ac:dyDescent="0.2">
      <c r="A1242" s="15">
        <v>42522</v>
      </c>
      <c r="B1242" s="7">
        <v>41.443489</v>
      </c>
      <c r="C1242" s="7">
        <v>88.449149662254499</v>
      </c>
    </row>
    <row r="1243" spans="1:3" x14ac:dyDescent="0.2">
      <c r="A1243" s="15">
        <v>42523</v>
      </c>
      <c r="B1243" s="7">
        <v>41.278373000000002</v>
      </c>
      <c r="C1243" s="7">
        <v>88.190528077814164</v>
      </c>
    </row>
    <row r="1244" spans="1:3" x14ac:dyDescent="0.2">
      <c r="A1244" s="15">
        <v>42524</v>
      </c>
      <c r="B1244" s="7">
        <v>40.194994000000001</v>
      </c>
      <c r="C1244" s="7">
        <v>87.741565943258109</v>
      </c>
    </row>
    <row r="1245" spans="1:3" x14ac:dyDescent="0.2">
      <c r="A1245" s="15">
        <v>42527</v>
      </c>
      <c r="B1245" s="7">
        <v>41.361620000000002</v>
      </c>
      <c r="C1245" s="7">
        <v>88.863361823648972</v>
      </c>
    </row>
    <row r="1246" spans="1:3" x14ac:dyDescent="0.2">
      <c r="A1246" s="15">
        <v>42528</v>
      </c>
      <c r="B1246" s="7">
        <v>41.490139999999997</v>
      </c>
      <c r="C1246" s="7">
        <v>88.873812144666346</v>
      </c>
    </row>
    <row r="1247" spans="1:3" x14ac:dyDescent="0.2">
      <c r="A1247" s="15">
        <v>42529</v>
      </c>
      <c r="B1247" s="7">
        <v>40.697333999999998</v>
      </c>
      <c r="C1247" s="7">
        <v>88.668071753099127</v>
      </c>
    </row>
    <row r="1248" spans="1:3" x14ac:dyDescent="0.2">
      <c r="A1248" s="15">
        <v>42530</v>
      </c>
      <c r="B1248" s="7">
        <v>40.364685000000001</v>
      </c>
      <c r="C1248" s="7">
        <v>88.471230631247494</v>
      </c>
    </row>
    <row r="1249" spans="1:3" x14ac:dyDescent="0.2">
      <c r="A1249" s="15">
        <v>42531</v>
      </c>
      <c r="B1249" s="7">
        <v>39.015551000000002</v>
      </c>
      <c r="C1249" s="7">
        <v>88.127414032256297</v>
      </c>
    </row>
    <row r="1250" spans="1:3" x14ac:dyDescent="0.2">
      <c r="A1250" s="15">
        <v>42534</v>
      </c>
      <c r="B1250" s="7">
        <v>38.957701999999998</v>
      </c>
      <c r="C1250" s="7">
        <v>88.115358541874784</v>
      </c>
    </row>
    <row r="1251" spans="1:3" x14ac:dyDescent="0.2">
      <c r="A1251" s="15">
        <v>42535</v>
      </c>
      <c r="B1251" s="7">
        <v>39.045808000000001</v>
      </c>
      <c r="C1251" s="7">
        <v>88.064376061009568</v>
      </c>
    </row>
    <row r="1252" spans="1:3" x14ac:dyDescent="0.2">
      <c r="A1252" s="15">
        <v>42536</v>
      </c>
      <c r="B1252" s="7">
        <v>38.660105000000001</v>
      </c>
      <c r="C1252" s="7">
        <v>87.201454249716349</v>
      </c>
    </row>
    <row r="1253" spans="1:3" x14ac:dyDescent="0.2">
      <c r="A1253" s="15">
        <v>42537</v>
      </c>
      <c r="B1253" s="7">
        <v>38.414572</v>
      </c>
      <c r="C1253" s="7">
        <v>86.743744582322037</v>
      </c>
    </row>
    <row r="1254" spans="1:3" x14ac:dyDescent="0.2">
      <c r="A1254" s="15">
        <v>42538</v>
      </c>
      <c r="B1254" s="7">
        <v>39.114635</v>
      </c>
      <c r="C1254" s="7">
        <v>87.393415720690484</v>
      </c>
    </row>
    <row r="1255" spans="1:3" x14ac:dyDescent="0.2">
      <c r="A1255" s="15">
        <v>42541</v>
      </c>
      <c r="B1255" s="7">
        <v>39.513823000000002</v>
      </c>
      <c r="C1255" s="7">
        <v>87.694345367250037</v>
      </c>
    </row>
    <row r="1256" spans="1:3" x14ac:dyDescent="0.2">
      <c r="A1256" s="15">
        <v>42542</v>
      </c>
      <c r="B1256" s="7">
        <v>39.668550000000003</v>
      </c>
      <c r="C1256" s="7">
        <v>87.906640636725371</v>
      </c>
    </row>
    <row r="1257" spans="1:3" x14ac:dyDescent="0.2">
      <c r="A1257" s="15">
        <v>42543</v>
      </c>
      <c r="B1257" s="7">
        <v>39.625106000000002</v>
      </c>
      <c r="C1257" s="7">
        <v>87.910233476913973</v>
      </c>
    </row>
    <row r="1258" spans="1:3" x14ac:dyDescent="0.2">
      <c r="A1258" s="15">
        <v>42544</v>
      </c>
      <c r="B1258" s="7">
        <v>40.619534999999999</v>
      </c>
      <c r="C1258" s="7">
        <v>88.130689028574238</v>
      </c>
    </row>
    <row r="1259" spans="1:3" x14ac:dyDescent="0.2">
      <c r="A1259" s="15">
        <v>42545</v>
      </c>
      <c r="B1259" s="7">
        <v>38.748285000000003</v>
      </c>
      <c r="C1259" s="7">
        <v>87.166639807618324</v>
      </c>
    </row>
    <row r="1260" spans="1:3" x14ac:dyDescent="0.2">
      <c r="A1260" s="15">
        <v>42548</v>
      </c>
      <c r="B1260" s="7">
        <v>35.693151</v>
      </c>
      <c r="C1260" s="7">
        <v>85.414503608319265</v>
      </c>
    </row>
    <row r="1261" spans="1:3" x14ac:dyDescent="0.2">
      <c r="A1261" s="15">
        <v>42549</v>
      </c>
      <c r="B1261" s="7">
        <v>35.851531000000001</v>
      </c>
      <c r="C1261" s="7">
        <v>85.411310632374949</v>
      </c>
    </row>
    <row r="1262" spans="1:3" x14ac:dyDescent="0.2">
      <c r="A1262" s="15">
        <v>42550</v>
      </c>
      <c r="B1262" s="7">
        <v>35.493057</v>
      </c>
      <c r="C1262" s="7">
        <v>85.217645597519521</v>
      </c>
    </row>
    <row r="1263" spans="1:3" x14ac:dyDescent="0.2">
      <c r="A1263" s="15">
        <v>42551</v>
      </c>
      <c r="B1263" s="7">
        <v>34.309300999999998</v>
      </c>
      <c r="C1263" s="7">
        <v>85.110628262652995</v>
      </c>
    </row>
    <row r="1264" spans="1:3" x14ac:dyDescent="0.2">
      <c r="A1264" s="15">
        <v>42552</v>
      </c>
      <c r="B1264" s="7">
        <v>32.731062000000001</v>
      </c>
      <c r="C1264" s="7">
        <v>80.159172663917559</v>
      </c>
    </row>
    <row r="1265" spans="1:3" x14ac:dyDescent="0.2">
      <c r="A1265" s="15">
        <v>42556</v>
      </c>
      <c r="B1265" s="7">
        <v>31.071012</v>
      </c>
      <c r="C1265" s="7">
        <v>78.666711859309302</v>
      </c>
    </row>
    <row r="1266" spans="1:3" x14ac:dyDescent="0.2">
      <c r="A1266" s="15">
        <v>42557</v>
      </c>
      <c r="B1266" s="7">
        <v>31.410916</v>
      </c>
      <c r="C1266" s="7">
        <v>78.866673937819087</v>
      </c>
    </row>
    <row r="1267" spans="1:3" x14ac:dyDescent="0.2">
      <c r="A1267" s="15">
        <v>42558</v>
      </c>
      <c r="B1267" s="7">
        <v>31.733965000000001</v>
      </c>
      <c r="C1267" s="7">
        <v>78.849096400761027</v>
      </c>
    </row>
    <row r="1268" spans="1:3" x14ac:dyDescent="0.2">
      <c r="A1268" s="15">
        <v>42559</v>
      </c>
      <c r="B1268" s="7">
        <v>31.477826</v>
      </c>
      <c r="C1268" s="7">
        <v>78.448801867941768</v>
      </c>
    </row>
    <row r="1269" spans="1:3" x14ac:dyDescent="0.2">
      <c r="A1269" s="15">
        <v>42562</v>
      </c>
      <c r="B1269" s="7">
        <v>31.121324000000001</v>
      </c>
      <c r="C1269" s="7">
        <v>78.608187588662688</v>
      </c>
    </row>
    <row r="1270" spans="1:3" x14ac:dyDescent="0.2">
      <c r="A1270" s="15">
        <v>42563</v>
      </c>
      <c r="B1270" s="7">
        <v>31.819541999999998</v>
      </c>
      <c r="C1270" s="7">
        <v>79.318891057103684</v>
      </c>
    </row>
    <row r="1271" spans="1:3" x14ac:dyDescent="0.2">
      <c r="A1271" s="15">
        <v>42564</v>
      </c>
      <c r="B1271" s="7">
        <v>31.900839999999999</v>
      </c>
      <c r="C1271" s="7">
        <v>79.187698890873065</v>
      </c>
    </row>
    <row r="1272" spans="1:3" x14ac:dyDescent="0.2">
      <c r="A1272" s="15">
        <v>42565</v>
      </c>
      <c r="B1272" s="7">
        <v>32.527856</v>
      </c>
      <c r="C1272" s="7">
        <v>79.829841478495879</v>
      </c>
    </row>
    <row r="1273" spans="1:3" x14ac:dyDescent="0.2">
      <c r="A1273" s="15">
        <v>42566</v>
      </c>
      <c r="B1273" s="7">
        <v>33.425507000000003</v>
      </c>
      <c r="C1273" s="7">
        <v>79.657350622569993</v>
      </c>
    </row>
    <row r="1274" spans="1:3" x14ac:dyDescent="0.2">
      <c r="A1274" s="15">
        <v>42569</v>
      </c>
      <c r="B1274" s="7">
        <v>33.074964999999999</v>
      </c>
      <c r="C1274" s="7">
        <v>79.65157932919999</v>
      </c>
    </row>
    <row r="1275" spans="1:3" x14ac:dyDescent="0.2">
      <c r="A1275" s="15">
        <v>42570</v>
      </c>
      <c r="B1275" s="7">
        <v>32.946268000000003</v>
      </c>
      <c r="C1275" s="7">
        <v>79.141395521325876</v>
      </c>
    </row>
    <row r="1276" spans="1:3" x14ac:dyDescent="0.2">
      <c r="A1276" s="15">
        <v>42571</v>
      </c>
      <c r="B1276" s="7">
        <v>33.635207999999999</v>
      </c>
      <c r="C1276" s="7">
        <v>79.74058669036333</v>
      </c>
    </row>
    <row r="1277" spans="1:3" x14ac:dyDescent="0.2">
      <c r="A1277" s="15">
        <v>42572</v>
      </c>
      <c r="B1277" s="7">
        <v>35.615403999999998</v>
      </c>
      <c r="C1277" s="7">
        <v>81.213643333201944</v>
      </c>
    </row>
    <row r="1278" spans="1:3" x14ac:dyDescent="0.2">
      <c r="A1278" s="15">
        <v>42573</v>
      </c>
      <c r="B1278" s="7">
        <v>36.033737000000002</v>
      </c>
      <c r="C1278" s="7">
        <v>76.451614462756851</v>
      </c>
    </row>
    <row r="1279" spans="1:3" x14ac:dyDescent="0.2">
      <c r="A1279" s="15">
        <v>42576</v>
      </c>
      <c r="B1279" s="7">
        <v>36.249670000000002</v>
      </c>
      <c r="C1279" s="7">
        <v>76.05958310874955</v>
      </c>
    </row>
    <row r="1280" spans="1:3" x14ac:dyDescent="0.2">
      <c r="A1280" s="15">
        <v>42577</v>
      </c>
      <c r="B1280" s="7">
        <v>36.270493999999999</v>
      </c>
      <c r="C1280" s="7">
        <v>76.416965687785236</v>
      </c>
    </row>
    <row r="1281" spans="1:3" x14ac:dyDescent="0.2">
      <c r="A1281" s="15">
        <v>42578</v>
      </c>
      <c r="B1281" s="7">
        <v>35.458981000000001</v>
      </c>
      <c r="C1281" s="7">
        <v>75.651438749390053</v>
      </c>
    </row>
    <row r="1282" spans="1:3" x14ac:dyDescent="0.2">
      <c r="A1282" s="15">
        <v>42579</v>
      </c>
      <c r="B1282" s="7">
        <v>35.168557</v>
      </c>
      <c r="C1282" s="7">
        <v>75.451539846753278</v>
      </c>
    </row>
    <row r="1283" spans="1:3" x14ac:dyDescent="0.2">
      <c r="A1283" s="15">
        <v>42580</v>
      </c>
      <c r="B1283" s="7">
        <v>34.407465999999999</v>
      </c>
      <c r="C1283" s="7">
        <v>75.112024979224259</v>
      </c>
    </row>
  </sheetData>
  <mergeCells count="1">
    <mergeCell ref="H3:T3"/>
  </mergeCells>
  <printOptions horizontalCentered="1" verticalCentered="1"/>
  <pageMargins left="0.25" right="0.25" top="0.25" bottom="0.25" header="0.1" footer="0.1"/>
  <pageSetup scale="62" orientation="landscape" r:id="rId2"/>
  <headerFooter scaleWithDoc="0">
    <oddHeader>&amp;L&amp;G&amp;R&amp;"-,Bold"&amp;K2E398A
As of 12/04/2014</oddHeader>
  </headerFooter>
  <rowBreaks count="1" manualBreakCount="1">
    <brk id="72" max="16383" man="1"/>
  </rowBreaks>
  <drawing r:id="rId3"/>
  <legacyDrawingHF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2:Z754"/>
  <sheetViews>
    <sheetView workbookViewId="0"/>
  </sheetViews>
  <sheetFormatPr defaultRowHeight="12.75" x14ac:dyDescent="0.2"/>
  <cols>
    <col min="1" max="1" width="9.28515625" customWidth="1"/>
    <col min="2" max="2" width="18" customWidth="1"/>
    <col min="3" max="3" width="19.7109375" customWidth="1"/>
    <col min="4" max="557" width="8.7109375" customWidth="1"/>
  </cols>
  <sheetData>
    <row r="2" spans="1:26" ht="38.25" customHeight="1" x14ac:dyDescent="0.5">
      <c r="D2" s="9"/>
      <c r="E2" s="9"/>
      <c r="F2" s="9"/>
      <c r="G2" s="9"/>
      <c r="H2" s="9"/>
      <c r="V2" s="9"/>
      <c r="W2" s="9"/>
      <c r="X2" s="9"/>
      <c r="Y2" s="9"/>
      <c r="Z2" s="9"/>
    </row>
    <row r="3" spans="1:26" ht="21" x14ac:dyDescent="0.2">
      <c r="A3" s="5" t="s">
        <v>10</v>
      </c>
      <c r="B3" s="6" t="s">
        <v>138</v>
      </c>
      <c r="C3" s="6" t="s">
        <v>168</v>
      </c>
      <c r="I3" s="332" t="s">
        <v>130</v>
      </c>
      <c r="J3" s="332"/>
      <c r="K3" s="332"/>
      <c r="L3" s="332"/>
      <c r="M3" s="332"/>
      <c r="N3" s="332"/>
      <c r="O3" s="332"/>
      <c r="P3" s="332"/>
      <c r="Q3" s="332"/>
      <c r="R3" s="332"/>
      <c r="S3" s="332"/>
      <c r="T3" s="332"/>
      <c r="U3" s="332"/>
    </row>
    <row r="4" spans="1:26" x14ac:dyDescent="0.2">
      <c r="A4" s="145" t="s">
        <v>135</v>
      </c>
      <c r="B4" s="7"/>
      <c r="C4" s="7"/>
    </row>
    <row r="5" spans="1:26" x14ac:dyDescent="0.2">
      <c r="A5" s="146" t="s">
        <v>44</v>
      </c>
      <c r="B5" s="7">
        <v>21.1943068</v>
      </c>
      <c r="C5" s="7">
        <v>49.55952047615952</v>
      </c>
    </row>
    <row r="6" spans="1:26" x14ac:dyDescent="0.2">
      <c r="A6" s="146" t="s">
        <v>45</v>
      </c>
      <c r="B6" s="7">
        <v>29.359376109375006</v>
      </c>
      <c r="C6" s="7">
        <v>56.886581718210188</v>
      </c>
    </row>
    <row r="7" spans="1:26" x14ac:dyDescent="0.2">
      <c r="A7" s="146" t="s">
        <v>46</v>
      </c>
      <c r="B7" s="7">
        <v>40.119161524590183</v>
      </c>
      <c r="C7" s="7">
        <v>60.883303892906937</v>
      </c>
    </row>
    <row r="8" spans="1:26" x14ac:dyDescent="0.2">
      <c r="A8" s="145" t="s">
        <v>136</v>
      </c>
      <c r="B8" s="7"/>
      <c r="C8" s="7"/>
    </row>
    <row r="9" spans="1:26" x14ac:dyDescent="0.2">
      <c r="A9" s="146" t="s">
        <v>43</v>
      </c>
      <c r="B9" s="7">
        <v>59.00337645901638</v>
      </c>
      <c r="C9" s="7">
        <v>58.865837973654244</v>
      </c>
    </row>
    <row r="10" spans="1:26" x14ac:dyDescent="0.2">
      <c r="A10" s="146" t="s">
        <v>44</v>
      </c>
      <c r="B10" s="7">
        <v>54.480063187500022</v>
      </c>
      <c r="C10" s="7">
        <v>61.738754353555422</v>
      </c>
    </row>
    <row r="11" spans="1:26" x14ac:dyDescent="0.2">
      <c r="A11" s="146" t="s">
        <v>45</v>
      </c>
      <c r="B11" s="7">
        <v>40.099876571428574</v>
      </c>
      <c r="C11" s="7">
        <v>56.409817539307795</v>
      </c>
    </row>
    <row r="12" spans="1:26" x14ac:dyDescent="0.2">
      <c r="A12" s="146" t="s">
        <v>46</v>
      </c>
      <c r="B12" s="7">
        <v>29.401227721311479</v>
      </c>
      <c r="C12" s="7">
        <v>40.699231063225163</v>
      </c>
    </row>
    <row r="13" spans="1:26" x14ac:dyDescent="0.2">
      <c r="A13" s="145" t="s">
        <v>137</v>
      </c>
      <c r="B13" s="7"/>
      <c r="C13" s="7"/>
    </row>
    <row r="14" spans="1:26" x14ac:dyDescent="0.2">
      <c r="A14" s="146" t="s">
        <v>43</v>
      </c>
      <c r="B14" s="7">
        <v>54.236555833333341</v>
      </c>
      <c r="C14" s="7">
        <v>58.732582161980098</v>
      </c>
    </row>
    <row r="15" spans="1:26" x14ac:dyDescent="0.2">
      <c r="A15" s="146" t="s">
        <v>44</v>
      </c>
      <c r="B15" s="7">
        <v>60.670959312500003</v>
      </c>
      <c r="C15" s="7">
        <v>65.187439521644492</v>
      </c>
    </row>
    <row r="16" spans="1:26" x14ac:dyDescent="0.2">
      <c r="A16" s="146" t="s">
        <v>45</v>
      </c>
      <c r="B16" s="7">
        <v>64.862502750000019</v>
      </c>
      <c r="C16" s="7">
        <v>77.633251191306385</v>
      </c>
    </row>
    <row r="17" spans="1:3" x14ac:dyDescent="0.2">
      <c r="A17" s="146" t="s">
        <v>46</v>
      </c>
      <c r="B17" s="7">
        <v>55.691765354838722</v>
      </c>
      <c r="C17" s="7">
        <v>70.932397265436151</v>
      </c>
    </row>
    <row r="18" spans="1:3" x14ac:dyDescent="0.2">
      <c r="A18" s="145" t="s">
        <v>132</v>
      </c>
      <c r="B18" s="7"/>
      <c r="C18" s="7"/>
    </row>
    <row r="19" spans="1:3" x14ac:dyDescent="0.2">
      <c r="A19" s="146" t="s">
        <v>43</v>
      </c>
      <c r="B19" s="7">
        <v>51.159555114754092</v>
      </c>
      <c r="C19" s="7">
        <v>86.010385597772668</v>
      </c>
    </row>
    <row r="20" spans="1:3" x14ac:dyDescent="0.2">
      <c r="A20" s="146" t="s">
        <v>44</v>
      </c>
      <c r="B20" s="7">
        <v>46.911496968253978</v>
      </c>
      <c r="C20" s="7">
        <v>91.220535311009698</v>
      </c>
    </row>
    <row r="21" spans="1:3" x14ac:dyDescent="0.2">
      <c r="A21" s="146" t="s">
        <v>45</v>
      </c>
      <c r="B21" s="7">
        <v>39.164199500000002</v>
      </c>
      <c r="C21" s="7">
        <v>72.91925090435079</v>
      </c>
    </row>
    <row r="22" spans="1:3" x14ac:dyDescent="0.2">
      <c r="A22" s="146" t="s">
        <v>46</v>
      </c>
      <c r="B22" s="7">
        <v>28.554468419354837</v>
      </c>
      <c r="C22" s="7">
        <v>62.984144171978542</v>
      </c>
    </row>
    <row r="23" spans="1:3" x14ac:dyDescent="0.2">
      <c r="A23" s="145" t="s">
        <v>133</v>
      </c>
      <c r="B23" s="7"/>
      <c r="C23" s="7"/>
    </row>
    <row r="24" spans="1:3" x14ac:dyDescent="0.2">
      <c r="A24" s="146" t="s">
        <v>43</v>
      </c>
      <c r="B24" s="7">
        <v>23.684253278688512</v>
      </c>
      <c r="C24" s="7">
        <v>61.867070730833071</v>
      </c>
    </row>
    <row r="25" spans="1:3" x14ac:dyDescent="0.2">
      <c r="A25" s="146" t="s">
        <v>44</v>
      </c>
      <c r="B25" s="7">
        <v>22.721767187500006</v>
      </c>
      <c r="C25" s="7">
        <v>69.527526879046817</v>
      </c>
    </row>
    <row r="26" spans="1:3" x14ac:dyDescent="0.2">
      <c r="A26" s="146" t="s">
        <v>45</v>
      </c>
      <c r="B26" s="7">
        <v>29.260401937499996</v>
      </c>
      <c r="C26" s="7">
        <v>71.07841524883095</v>
      </c>
    </row>
    <row r="27" spans="1:3" x14ac:dyDescent="0.2">
      <c r="A27" s="146" t="s">
        <v>46</v>
      </c>
      <c r="B27" s="7">
        <v>21.307017903225816</v>
      </c>
      <c r="C27" s="7">
        <v>72.847832928425063</v>
      </c>
    </row>
    <row r="28" spans="1:3" x14ac:dyDescent="0.2">
      <c r="A28" s="145" t="s">
        <v>134</v>
      </c>
      <c r="B28" s="7"/>
      <c r="C28" s="7"/>
    </row>
    <row r="29" spans="1:3" x14ac:dyDescent="0.2">
      <c r="A29" s="146" t="s">
        <v>43</v>
      </c>
      <c r="B29" s="7">
        <v>31.50795618032787</v>
      </c>
      <c r="C29" s="7">
        <v>85.396615617823755</v>
      </c>
    </row>
    <row r="30" spans="1:3" x14ac:dyDescent="0.2">
      <c r="A30" s="146" t="s">
        <v>44</v>
      </c>
      <c r="B30" s="7">
        <v>38.086832499999993</v>
      </c>
      <c r="C30" s="7">
        <v>88.135723849541108</v>
      </c>
    </row>
    <row r="31" spans="1:3" x14ac:dyDescent="0.2">
      <c r="A31" s="146" t="s">
        <v>45</v>
      </c>
      <c r="B31" s="7">
        <v>33.404029999999999</v>
      </c>
      <c r="C31" s="7">
        <v>78.32413990381022</v>
      </c>
    </row>
    <row r="742" spans="4:11" x14ac:dyDescent="0.2">
      <c r="H742">
        <f>50%*11845.19+(250)</f>
        <v>6172.5950000000003</v>
      </c>
    </row>
    <row r="751" spans="4:11" x14ac:dyDescent="0.2">
      <c r="K751">
        <f>122.5/2.54</f>
        <v>48.228346456692911</v>
      </c>
    </row>
    <row r="752" spans="4:11" x14ac:dyDescent="0.2">
      <c r="D752" s="7" t="e">
        <f>AVERAGE(B689:B752)</f>
        <v>#DIV/0!</v>
      </c>
    </row>
    <row r="754" spans="11:11" x14ac:dyDescent="0.2">
      <c r="K754">
        <f>2.06-2.33</f>
        <v>-0.27</v>
      </c>
    </row>
  </sheetData>
  <mergeCells count="1">
    <mergeCell ref="I3:U3"/>
  </mergeCells>
  <printOptions horizontalCentered="1" verticalCentered="1"/>
  <pageMargins left="0.25" right="0.25" top="0.25" bottom="0.25" header="0.1" footer="0.1"/>
  <pageSetup scale="62" orientation="landscape" r:id="rId2"/>
  <headerFooter scaleWithDoc="0">
    <oddHeader>&amp;L&amp;G&amp;R&amp;"-,Bold"&amp;K2E398A
As of 12/04/2014</oddHeader>
  </headerFooter>
  <rowBreaks count="1" manualBreakCount="1">
    <brk id="72" max="16383" man="1"/>
  </rowBreaks>
  <drawing r:id="rId3"/>
  <legacyDrawingHF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2:Z754"/>
  <sheetViews>
    <sheetView workbookViewId="0">
      <selection activeCell="T63" sqref="T63"/>
    </sheetView>
  </sheetViews>
  <sheetFormatPr defaultRowHeight="12.75" x14ac:dyDescent="0.2"/>
  <cols>
    <col min="1" max="1" width="9.28515625" customWidth="1"/>
    <col min="2" max="2" width="18" customWidth="1"/>
    <col min="3" max="3" width="19.7109375" customWidth="1"/>
    <col min="4" max="557" width="8.7109375" customWidth="1"/>
  </cols>
  <sheetData>
    <row r="2" spans="1:26" ht="38.25" customHeight="1" x14ac:dyDescent="0.5">
      <c r="D2" s="9"/>
      <c r="E2" s="9"/>
      <c r="F2" s="9"/>
      <c r="G2" s="9"/>
      <c r="U2" s="9"/>
      <c r="V2" s="9"/>
      <c r="W2" s="9"/>
      <c r="X2" s="9"/>
      <c r="Y2" s="9"/>
      <c r="Z2" s="9"/>
    </row>
    <row r="3" spans="1:26" x14ac:dyDescent="0.2">
      <c r="A3" s="5" t="s">
        <v>10</v>
      </c>
      <c r="B3" s="6" t="s">
        <v>15</v>
      </c>
      <c r="C3" s="6" t="s">
        <v>16</v>
      </c>
    </row>
    <row r="4" spans="1:26" x14ac:dyDescent="0.2">
      <c r="A4" s="15">
        <v>41645</v>
      </c>
      <c r="B4" s="7">
        <v>2.2537910000000001</v>
      </c>
      <c r="C4" s="7">
        <v>5.1928740618114251</v>
      </c>
    </row>
    <row r="5" spans="1:26" x14ac:dyDescent="0.2">
      <c r="A5" s="15">
        <v>41646</v>
      </c>
      <c r="B5" s="7">
        <v>2.259862</v>
      </c>
      <c r="C5" s="7">
        <v>5.2075899981147113</v>
      </c>
    </row>
    <row r="6" spans="1:26" x14ac:dyDescent="0.2">
      <c r="A6" s="15">
        <v>41647</v>
      </c>
      <c r="B6" s="7">
        <v>2.2104889999999999</v>
      </c>
      <c r="C6" s="7">
        <v>5.1456352508076293</v>
      </c>
    </row>
    <row r="7" spans="1:26" x14ac:dyDescent="0.2">
      <c r="A7" s="15">
        <v>41648</v>
      </c>
      <c r="B7" s="7">
        <v>-1.4957780000000001</v>
      </c>
      <c r="C7" s="7">
        <v>17.302143599517095</v>
      </c>
    </row>
    <row r="8" spans="1:26" x14ac:dyDescent="0.2">
      <c r="A8" s="15">
        <v>41649</v>
      </c>
      <c r="B8" s="7">
        <v>-1.443845</v>
      </c>
      <c r="C8" s="7">
        <v>17.636103603061475</v>
      </c>
    </row>
    <row r="9" spans="1:26" x14ac:dyDescent="0.2">
      <c r="A9" s="15">
        <v>41652</v>
      </c>
      <c r="B9" s="7">
        <v>-1.6417930000000001</v>
      </c>
      <c r="C9" s="7">
        <v>17.814954125729471</v>
      </c>
    </row>
    <row r="10" spans="1:26" x14ac:dyDescent="0.2">
      <c r="A10" s="15">
        <v>41653</v>
      </c>
      <c r="B10" s="7">
        <v>-1.7326649999999999</v>
      </c>
      <c r="C10" s="7">
        <v>17.639595518036714</v>
      </c>
    </row>
    <row r="11" spans="1:26" ht="21" x14ac:dyDescent="0.2">
      <c r="A11" s="15">
        <v>41654</v>
      </c>
      <c r="B11" s="7">
        <v>-1.7433970000000001</v>
      </c>
      <c r="C11" s="7">
        <v>17.53411998001237</v>
      </c>
      <c r="H11" s="332" t="s">
        <v>101</v>
      </c>
      <c r="I11" s="332"/>
      <c r="J11" s="332"/>
      <c r="K11" s="332"/>
      <c r="L11" s="332"/>
      <c r="M11" s="332"/>
      <c r="N11" s="332"/>
      <c r="O11" s="332"/>
      <c r="P11" s="332"/>
      <c r="Q11" s="332"/>
      <c r="R11" s="332"/>
      <c r="S11" s="332"/>
      <c r="T11" s="332"/>
    </row>
    <row r="12" spans="1:26" x14ac:dyDescent="0.2">
      <c r="A12" s="15">
        <v>41655</v>
      </c>
      <c r="B12" s="7">
        <v>-1.699139</v>
      </c>
      <c r="C12" s="7">
        <v>17.660068270722789</v>
      </c>
    </row>
    <row r="13" spans="1:26" x14ac:dyDescent="0.2">
      <c r="A13" s="15">
        <v>41656</v>
      </c>
      <c r="B13" s="7">
        <v>-1.6779120000000001</v>
      </c>
      <c r="C13" s="7">
        <v>17.707617620947861</v>
      </c>
    </row>
    <row r="14" spans="1:26" x14ac:dyDescent="0.2">
      <c r="A14" s="15">
        <v>41660</v>
      </c>
      <c r="B14" s="7">
        <v>-1.592479</v>
      </c>
      <c r="C14" s="7">
        <v>17.749018753668899</v>
      </c>
    </row>
    <row r="15" spans="1:26" x14ac:dyDescent="0.2">
      <c r="A15" s="15">
        <v>41661</v>
      </c>
      <c r="B15" s="7">
        <v>-1.6737219999999999</v>
      </c>
      <c r="C15" s="7">
        <v>17.611905655117624</v>
      </c>
    </row>
    <row r="16" spans="1:26" x14ac:dyDescent="0.2">
      <c r="A16" s="15">
        <v>41662</v>
      </c>
      <c r="B16" s="7">
        <v>-1.501371</v>
      </c>
      <c r="C16" s="7">
        <v>17.877532232850609</v>
      </c>
    </row>
    <row r="17" spans="1:3" x14ac:dyDescent="0.2">
      <c r="A17" s="15">
        <v>41663</v>
      </c>
      <c r="B17" s="7">
        <v>-1.3964840000000001</v>
      </c>
      <c r="C17" s="7">
        <v>17.998351497268043</v>
      </c>
    </row>
    <row r="18" spans="1:3" x14ac:dyDescent="0.2">
      <c r="A18" s="15">
        <v>41666</v>
      </c>
      <c r="B18" s="7">
        <v>-1.424121</v>
      </c>
      <c r="C18" s="7">
        <v>17.778234309584558</v>
      </c>
    </row>
    <row r="19" spans="1:3" x14ac:dyDescent="0.2">
      <c r="A19" s="15">
        <v>41667</v>
      </c>
      <c r="B19" s="7">
        <v>-1.3924650000000001</v>
      </c>
      <c r="C19" s="7">
        <v>17.806549341679073</v>
      </c>
    </row>
    <row r="20" spans="1:3" x14ac:dyDescent="0.2">
      <c r="A20" s="15">
        <v>41668</v>
      </c>
      <c r="B20" s="7">
        <v>-1.1813180000000001</v>
      </c>
      <c r="C20" s="7">
        <v>17.998075793511781</v>
      </c>
    </row>
    <row r="21" spans="1:3" x14ac:dyDescent="0.2">
      <c r="A21" s="15">
        <v>41669</v>
      </c>
      <c r="B21" s="7">
        <v>-1.441095</v>
      </c>
      <c r="C21" s="7">
        <v>22.519340613789822</v>
      </c>
    </row>
    <row r="22" spans="1:3" x14ac:dyDescent="0.2">
      <c r="A22" s="15">
        <v>41670</v>
      </c>
      <c r="B22" s="7">
        <v>-1.373329</v>
      </c>
      <c r="C22" s="7">
        <v>22.618283875102048</v>
      </c>
    </row>
    <row r="23" spans="1:3" x14ac:dyDescent="0.2">
      <c r="A23" s="15">
        <v>41673</v>
      </c>
      <c r="B23" s="7">
        <v>-1.3221529999999999</v>
      </c>
      <c r="C23" s="7">
        <v>22.974738391634808</v>
      </c>
    </row>
    <row r="24" spans="1:3" x14ac:dyDescent="0.2">
      <c r="A24" s="15">
        <v>41674</v>
      </c>
      <c r="B24" s="7">
        <v>-1.4029389999999999</v>
      </c>
      <c r="C24" s="7">
        <v>22.797755284194665</v>
      </c>
    </row>
    <row r="25" spans="1:3" x14ac:dyDescent="0.2">
      <c r="A25" s="15">
        <v>41675</v>
      </c>
      <c r="B25" s="7">
        <v>-1.5250950000000001</v>
      </c>
      <c r="C25" s="7">
        <v>22.643066169804811</v>
      </c>
    </row>
    <row r="26" spans="1:3" x14ac:dyDescent="0.2">
      <c r="A26" s="15">
        <v>41676</v>
      </c>
      <c r="B26" s="7">
        <v>-1.541706</v>
      </c>
      <c r="C26" s="7">
        <v>22.547013754209264</v>
      </c>
    </row>
    <row r="27" spans="1:3" x14ac:dyDescent="0.2">
      <c r="A27" s="15">
        <v>41677</v>
      </c>
      <c r="B27" s="7">
        <v>-1.615685</v>
      </c>
      <c r="C27" s="7">
        <v>25.468752626047564</v>
      </c>
    </row>
    <row r="28" spans="1:3" x14ac:dyDescent="0.2">
      <c r="A28" s="15">
        <v>41680</v>
      </c>
      <c r="B28" s="7">
        <v>-1.61571</v>
      </c>
      <c r="C28" s="7">
        <v>25.506748767206744</v>
      </c>
    </row>
    <row r="29" spans="1:3" x14ac:dyDescent="0.2">
      <c r="A29" s="15">
        <v>41681</v>
      </c>
      <c r="B29" s="7">
        <v>-1.594176</v>
      </c>
      <c r="C29" s="7">
        <v>25.318500206863568</v>
      </c>
    </row>
    <row r="30" spans="1:3" x14ac:dyDescent="0.2">
      <c r="A30" s="15">
        <v>41682</v>
      </c>
      <c r="B30" s="7">
        <v>-1.6176250000000001</v>
      </c>
      <c r="C30" s="7">
        <v>25.152122874087507</v>
      </c>
    </row>
    <row r="31" spans="1:3" x14ac:dyDescent="0.2">
      <c r="A31" s="15">
        <v>41683</v>
      </c>
      <c r="B31" s="7">
        <v>-1.556996</v>
      </c>
      <c r="C31" s="7">
        <v>25.366895754186658</v>
      </c>
    </row>
    <row r="32" spans="1:3" x14ac:dyDescent="0.2">
      <c r="A32" s="15">
        <v>41684</v>
      </c>
      <c r="B32" s="7">
        <v>-1.6115790000000001</v>
      </c>
      <c r="C32" s="7">
        <v>25.313504392560333</v>
      </c>
    </row>
    <row r="33" spans="1:3" x14ac:dyDescent="0.2">
      <c r="A33" s="15">
        <v>41688</v>
      </c>
      <c r="B33" s="7">
        <v>-1.6288450000000001</v>
      </c>
      <c r="C33" s="7">
        <v>25.408700879818934</v>
      </c>
    </row>
    <row r="34" spans="1:3" x14ac:dyDescent="0.2">
      <c r="A34" s="15">
        <v>41689</v>
      </c>
      <c r="B34" s="7">
        <v>-1.632825</v>
      </c>
      <c r="C34" s="7">
        <v>25.319793406312186</v>
      </c>
    </row>
    <row r="35" spans="1:3" x14ac:dyDescent="0.2">
      <c r="A35" s="15">
        <v>41690</v>
      </c>
      <c r="B35" s="7">
        <v>1.4514769999999999</v>
      </c>
      <c r="C35" s="7">
        <v>36.762092543400946</v>
      </c>
    </row>
    <row r="36" spans="1:3" x14ac:dyDescent="0.2">
      <c r="A36" s="15">
        <v>41691</v>
      </c>
      <c r="B36" s="7">
        <v>1.5668930000000001</v>
      </c>
      <c r="C36" s="7">
        <v>36.907840268477941</v>
      </c>
    </row>
    <row r="37" spans="1:3" x14ac:dyDescent="0.2">
      <c r="A37" s="15">
        <v>41694</v>
      </c>
      <c r="B37" s="7">
        <v>1.429926</v>
      </c>
      <c r="C37" s="7">
        <v>36.842460103110248</v>
      </c>
    </row>
    <row r="38" spans="1:3" x14ac:dyDescent="0.2">
      <c r="A38" s="15">
        <v>41695</v>
      </c>
      <c r="B38" s="7">
        <v>6.205946</v>
      </c>
      <c r="C38" s="7">
        <v>49.315803771100811</v>
      </c>
    </row>
    <row r="39" spans="1:3" x14ac:dyDescent="0.2">
      <c r="A39" s="15">
        <v>41696</v>
      </c>
      <c r="B39" s="7">
        <v>6.3543419999999999</v>
      </c>
      <c r="C39" s="7">
        <v>49.493575598865434</v>
      </c>
    </row>
    <row r="40" spans="1:3" x14ac:dyDescent="0.2">
      <c r="A40" s="15">
        <v>41697</v>
      </c>
      <c r="B40" s="7">
        <v>6.490075</v>
      </c>
      <c r="C40" s="7">
        <v>49.665594697363034</v>
      </c>
    </row>
    <row r="41" spans="1:3" x14ac:dyDescent="0.2">
      <c r="A41" s="15">
        <v>41698</v>
      </c>
      <c r="B41" s="7">
        <v>6.4530989999999999</v>
      </c>
      <c r="C41" s="7">
        <v>49.533411316377311</v>
      </c>
    </row>
    <row r="42" spans="1:3" x14ac:dyDescent="0.2">
      <c r="A42" s="15">
        <v>41701</v>
      </c>
      <c r="B42" s="7">
        <v>6.6647610000000004</v>
      </c>
      <c r="C42" s="7">
        <v>49.850817121342743</v>
      </c>
    </row>
    <row r="43" spans="1:3" x14ac:dyDescent="0.2">
      <c r="A43" s="15">
        <v>41702</v>
      </c>
      <c r="B43" s="7">
        <v>6.3833019999999996</v>
      </c>
      <c r="C43" s="7">
        <v>49.341234122989285</v>
      </c>
    </row>
    <row r="44" spans="1:3" x14ac:dyDescent="0.2">
      <c r="A44" s="15">
        <v>41703</v>
      </c>
      <c r="B44" s="7">
        <v>6.3074190000000003</v>
      </c>
      <c r="C44" s="7">
        <v>49.357897956498348</v>
      </c>
    </row>
    <row r="45" spans="1:3" x14ac:dyDescent="0.2">
      <c r="A45" s="15">
        <v>41704</v>
      </c>
      <c r="B45" s="7">
        <v>6.4293259999999997</v>
      </c>
      <c r="C45" s="7">
        <v>49.099637874911814</v>
      </c>
    </row>
    <row r="46" spans="1:3" x14ac:dyDescent="0.2">
      <c r="A46" s="15">
        <v>41705</v>
      </c>
      <c r="B46" s="7">
        <v>7.1706159999999999</v>
      </c>
      <c r="C46" s="7">
        <v>48.788106854503802</v>
      </c>
    </row>
    <row r="47" spans="1:3" x14ac:dyDescent="0.2">
      <c r="A47" s="15">
        <v>41708</v>
      </c>
      <c r="B47" s="7">
        <v>7.0056770000000004</v>
      </c>
      <c r="C47" s="7">
        <v>48.886138382402386</v>
      </c>
    </row>
    <row r="48" spans="1:3" x14ac:dyDescent="0.2">
      <c r="A48" s="15">
        <v>41709</v>
      </c>
      <c r="B48" s="7">
        <v>7.2008409999999996</v>
      </c>
      <c r="C48" s="7">
        <v>48.971683830910045</v>
      </c>
    </row>
    <row r="49" spans="1:3" x14ac:dyDescent="0.2">
      <c r="A49" s="15">
        <v>41710</v>
      </c>
      <c r="B49" s="7">
        <v>7.2604819999999997</v>
      </c>
      <c r="C49" s="7">
        <v>49.246598979682076</v>
      </c>
    </row>
    <row r="50" spans="1:3" x14ac:dyDescent="0.2">
      <c r="A50" s="15">
        <v>41711</v>
      </c>
      <c r="B50" s="7">
        <v>7.6653209999999996</v>
      </c>
      <c r="C50" s="7">
        <v>49.724325383138094</v>
      </c>
    </row>
    <row r="51" spans="1:3" x14ac:dyDescent="0.2">
      <c r="A51" s="15">
        <v>41712</v>
      </c>
      <c r="B51" s="7">
        <v>15.786719</v>
      </c>
      <c r="C51" s="7">
        <v>58.708145443018523</v>
      </c>
    </row>
    <row r="52" spans="1:3" x14ac:dyDescent="0.2">
      <c r="A52" s="15">
        <v>41715</v>
      </c>
      <c r="B52" s="7">
        <v>15.248047</v>
      </c>
      <c r="C52" s="7">
        <v>59.542408518857052</v>
      </c>
    </row>
    <row r="53" spans="1:3" x14ac:dyDescent="0.2">
      <c r="A53" s="15">
        <v>41716</v>
      </c>
      <c r="B53" s="7">
        <v>15.236682999999999</v>
      </c>
      <c r="C53" s="7">
        <v>59.691112258887372</v>
      </c>
    </row>
    <row r="54" spans="1:3" x14ac:dyDescent="0.2">
      <c r="A54" s="15">
        <v>41717</v>
      </c>
      <c r="B54" s="7">
        <v>14.615009000000001</v>
      </c>
      <c r="C54" s="7">
        <v>65.958458718286366</v>
      </c>
    </row>
    <row r="55" spans="1:3" x14ac:dyDescent="0.2">
      <c r="A55" s="15">
        <v>41718</v>
      </c>
      <c r="B55" s="7">
        <v>14.501083</v>
      </c>
      <c r="C55" s="7">
        <v>65.55827200697675</v>
      </c>
    </row>
    <row r="56" spans="1:3" x14ac:dyDescent="0.2">
      <c r="A56" s="15">
        <v>41719</v>
      </c>
      <c r="B56" s="7">
        <v>14.739934</v>
      </c>
      <c r="C56" s="7">
        <v>65.766366454443656</v>
      </c>
    </row>
    <row r="57" spans="1:3" x14ac:dyDescent="0.2">
      <c r="A57" s="15">
        <v>41722</v>
      </c>
      <c r="B57" s="7">
        <v>14.975542000000001</v>
      </c>
      <c r="C57" s="7">
        <v>65.829212453125322</v>
      </c>
    </row>
    <row r="58" spans="1:3" x14ac:dyDescent="0.2">
      <c r="A58" s="15">
        <v>41723</v>
      </c>
      <c r="B58" s="7">
        <v>14.954571</v>
      </c>
      <c r="C58" s="7">
        <v>65.749685192696745</v>
      </c>
    </row>
    <row r="59" spans="1:3" x14ac:dyDescent="0.2">
      <c r="A59" s="15">
        <v>41724</v>
      </c>
      <c r="B59" s="7">
        <v>14.984786</v>
      </c>
      <c r="C59" s="7">
        <v>66.056474299656784</v>
      </c>
    </row>
    <row r="60" spans="1:3" x14ac:dyDescent="0.2">
      <c r="A60" s="15">
        <v>41725</v>
      </c>
      <c r="B60" s="7">
        <v>21.162391</v>
      </c>
      <c r="C60" s="7">
        <v>75.491790742974231</v>
      </c>
    </row>
    <row r="61" spans="1:3" x14ac:dyDescent="0.2">
      <c r="A61" s="15">
        <v>41726</v>
      </c>
      <c r="B61" s="7">
        <v>20.907149</v>
      </c>
      <c r="C61" s="7">
        <v>75.177437631430806</v>
      </c>
    </row>
    <row r="62" spans="1:3" x14ac:dyDescent="0.2">
      <c r="A62" s="15">
        <v>41729</v>
      </c>
      <c r="B62" s="7">
        <v>20.573143000000002</v>
      </c>
      <c r="C62" s="7">
        <v>75.304263201601373</v>
      </c>
    </row>
    <row r="63" spans="1:3" x14ac:dyDescent="0.2">
      <c r="A63" s="15">
        <v>41730</v>
      </c>
      <c r="B63" s="7">
        <v>20.388248999999998</v>
      </c>
      <c r="C63" s="7">
        <v>74.934488789330629</v>
      </c>
    </row>
    <row r="64" spans="1:3" x14ac:dyDescent="0.2">
      <c r="A64" s="15">
        <v>41731</v>
      </c>
      <c r="B64" s="7">
        <v>20.841835</v>
      </c>
      <c r="C64" s="7">
        <v>74.517747706092393</v>
      </c>
    </row>
    <row r="65" spans="1:3" x14ac:dyDescent="0.2">
      <c r="A65" s="15">
        <v>41732</v>
      </c>
      <c r="B65" s="7">
        <v>21.027099</v>
      </c>
      <c r="C65" s="7">
        <v>74.731745682130338</v>
      </c>
    </row>
    <row r="66" spans="1:3" x14ac:dyDescent="0.2">
      <c r="A66" s="15">
        <v>41733</v>
      </c>
      <c r="B66" s="7">
        <v>21.249213000000001</v>
      </c>
      <c r="C66" s="7">
        <v>75.437491517556339</v>
      </c>
    </row>
    <row r="67" spans="1:3" x14ac:dyDescent="0.2">
      <c r="A67" s="15">
        <v>41736</v>
      </c>
      <c r="B67" s="7">
        <v>21.440360999999999</v>
      </c>
      <c r="C67" s="7">
        <v>72.17955045067626</v>
      </c>
    </row>
    <row r="68" spans="1:3" x14ac:dyDescent="0.2">
      <c r="A68" s="15">
        <v>41737</v>
      </c>
      <c r="B68" s="7">
        <v>21.610624999999999</v>
      </c>
      <c r="C68" s="7">
        <v>72.346978617055626</v>
      </c>
    </row>
    <row r="69" spans="1:3" x14ac:dyDescent="0.2">
      <c r="A69" s="15">
        <v>41738</v>
      </c>
      <c r="B69" s="7">
        <v>21.506288000000001</v>
      </c>
      <c r="C69" s="7">
        <v>72.454118925510784</v>
      </c>
    </row>
    <row r="70" spans="1:3" x14ac:dyDescent="0.2">
      <c r="A70" s="15">
        <v>41739</v>
      </c>
      <c r="B70" s="7">
        <v>25.455280999999999</v>
      </c>
      <c r="C70" s="7">
        <v>77.915233391873457</v>
      </c>
    </row>
    <row r="71" spans="1:3" x14ac:dyDescent="0.2">
      <c r="A71" s="15">
        <v>41740</v>
      </c>
      <c r="B71" s="7">
        <v>25.443757999999999</v>
      </c>
      <c r="C71" s="7">
        <v>78.074314384973079</v>
      </c>
    </row>
    <row r="72" spans="1:3" x14ac:dyDescent="0.2">
      <c r="A72" s="15">
        <v>41743</v>
      </c>
      <c r="B72" s="7">
        <v>25.296676000000001</v>
      </c>
      <c r="C72" s="7">
        <v>77.856139160187368</v>
      </c>
    </row>
    <row r="73" spans="1:3" x14ac:dyDescent="0.2">
      <c r="A73" s="15">
        <v>41744</v>
      </c>
      <c r="B73" s="7">
        <v>25.441137000000001</v>
      </c>
      <c r="C73" s="7">
        <v>77.69069711032148</v>
      </c>
    </row>
    <row r="74" spans="1:3" x14ac:dyDescent="0.2">
      <c r="A74" s="15">
        <v>41745</v>
      </c>
      <c r="B74" s="7">
        <v>25.511941</v>
      </c>
      <c r="C74" s="7">
        <v>77.544820787516571</v>
      </c>
    </row>
    <row r="75" spans="1:3" x14ac:dyDescent="0.2">
      <c r="A75" s="15">
        <v>41746</v>
      </c>
      <c r="B75" s="7">
        <v>25.104220000000002</v>
      </c>
      <c r="C75" s="7">
        <v>76.84675464257532</v>
      </c>
    </row>
    <row r="76" spans="1:3" x14ac:dyDescent="0.2">
      <c r="A76" s="15">
        <v>41750</v>
      </c>
      <c r="B76" s="7">
        <v>25.150417999999998</v>
      </c>
      <c r="C76" s="7">
        <v>76.556401220789553</v>
      </c>
    </row>
    <row r="77" spans="1:3" x14ac:dyDescent="0.2">
      <c r="A77" s="15">
        <v>41751</v>
      </c>
      <c r="B77" s="7">
        <v>25.142910000000001</v>
      </c>
      <c r="C77" s="7">
        <v>76.455166530460701</v>
      </c>
    </row>
    <row r="78" spans="1:3" x14ac:dyDescent="0.2">
      <c r="A78" s="15">
        <v>41752</v>
      </c>
      <c r="B78" s="7">
        <v>28.597691000000001</v>
      </c>
      <c r="C78" s="7">
        <v>82.451236541210122</v>
      </c>
    </row>
    <row r="79" spans="1:3" x14ac:dyDescent="0.2">
      <c r="A79" s="15">
        <v>41753</v>
      </c>
      <c r="B79" s="7">
        <v>28.560365000000001</v>
      </c>
      <c r="C79" s="7">
        <v>82.464094499466455</v>
      </c>
    </row>
    <row r="80" spans="1:3" x14ac:dyDescent="0.2">
      <c r="A80" s="15">
        <v>41754</v>
      </c>
      <c r="B80" s="7">
        <v>28.567447000000001</v>
      </c>
      <c r="C80" s="7">
        <v>82.231914187330972</v>
      </c>
    </row>
    <row r="81" spans="1:3" x14ac:dyDescent="0.2">
      <c r="A81" s="15">
        <v>41757</v>
      </c>
      <c r="B81" s="7">
        <v>28.536218000000002</v>
      </c>
      <c r="C81" s="7">
        <v>82.163539414754041</v>
      </c>
    </row>
    <row r="82" spans="1:3" x14ac:dyDescent="0.2">
      <c r="A82" s="15">
        <v>41758</v>
      </c>
      <c r="B82" s="7">
        <v>28.344609999999999</v>
      </c>
      <c r="C82" s="7">
        <v>81.965007886470474</v>
      </c>
    </row>
    <row r="83" spans="1:3" x14ac:dyDescent="0.2">
      <c r="A83" s="15">
        <v>41759</v>
      </c>
      <c r="B83" s="7">
        <v>29.083506</v>
      </c>
      <c r="C83" s="7">
        <v>82.596261321558487</v>
      </c>
    </row>
    <row r="84" spans="1:3" x14ac:dyDescent="0.2">
      <c r="A84" s="15">
        <v>41760</v>
      </c>
      <c r="B84" s="7">
        <v>29.533280000000001</v>
      </c>
      <c r="C84" s="7">
        <v>83.017247916531502</v>
      </c>
    </row>
    <row r="85" spans="1:3" x14ac:dyDescent="0.2">
      <c r="A85" s="15">
        <v>41761</v>
      </c>
      <c r="B85" s="7">
        <v>29.547446999999998</v>
      </c>
      <c r="C85" s="7">
        <v>83.086560020677823</v>
      </c>
    </row>
    <row r="86" spans="1:3" x14ac:dyDescent="0.2">
      <c r="A86" s="15">
        <v>41764</v>
      </c>
      <c r="B86" s="7">
        <v>29.31861</v>
      </c>
      <c r="C86" s="7">
        <v>82.917250094420353</v>
      </c>
    </row>
    <row r="87" spans="1:3" x14ac:dyDescent="0.2">
      <c r="A87" s="15">
        <v>41765</v>
      </c>
      <c r="B87" s="7">
        <v>29.483725</v>
      </c>
      <c r="C87" s="7">
        <v>83.108577191839913</v>
      </c>
    </row>
    <row r="88" spans="1:3" x14ac:dyDescent="0.2">
      <c r="A88" s="15">
        <v>41766</v>
      </c>
      <c r="B88" s="7">
        <v>29.469968000000001</v>
      </c>
      <c r="C88" s="7">
        <v>83.351026429433531</v>
      </c>
    </row>
    <row r="89" spans="1:3" x14ac:dyDescent="0.2">
      <c r="A89" s="15">
        <v>41767</v>
      </c>
      <c r="B89" s="7">
        <v>29.441645999999999</v>
      </c>
      <c r="C89" s="7">
        <v>83.589200972492606</v>
      </c>
    </row>
    <row r="90" spans="1:3" x14ac:dyDescent="0.2">
      <c r="A90" s="15">
        <v>41768</v>
      </c>
      <c r="B90" s="7">
        <v>28.955389</v>
      </c>
      <c r="C90" s="7">
        <v>83.359800173149367</v>
      </c>
    </row>
    <row r="91" spans="1:3" x14ac:dyDescent="0.2">
      <c r="A91" s="15">
        <v>41771</v>
      </c>
      <c r="B91" s="7">
        <v>28.897818000000001</v>
      </c>
      <c r="C91" s="7">
        <v>83.12310862521521</v>
      </c>
    </row>
    <row r="92" spans="1:3" x14ac:dyDescent="0.2">
      <c r="A92" s="15">
        <v>41772</v>
      </c>
      <c r="B92" s="7">
        <v>28.962553</v>
      </c>
      <c r="C92" s="7">
        <v>83.488794690729677</v>
      </c>
    </row>
    <row r="93" spans="1:3" x14ac:dyDescent="0.2">
      <c r="A93" s="15">
        <v>41773</v>
      </c>
      <c r="B93" s="7">
        <v>29.390968000000001</v>
      </c>
      <c r="C93" s="7">
        <v>84.188177327433024</v>
      </c>
    </row>
    <row r="94" spans="1:3" x14ac:dyDescent="0.2">
      <c r="A94" s="15">
        <v>41774</v>
      </c>
      <c r="B94" s="7">
        <v>29.997029999999999</v>
      </c>
      <c r="C94" s="7">
        <v>84.164761239228753</v>
      </c>
    </row>
    <row r="95" spans="1:3" x14ac:dyDescent="0.2">
      <c r="A95" s="15">
        <v>41775</v>
      </c>
      <c r="B95" s="7">
        <v>29.524122999999999</v>
      </c>
      <c r="C95" s="7">
        <v>83.985890433025531</v>
      </c>
    </row>
    <row r="96" spans="1:3" x14ac:dyDescent="0.2">
      <c r="A96" s="15">
        <v>41778</v>
      </c>
      <c r="B96" s="7">
        <v>29.173442000000001</v>
      </c>
      <c r="C96" s="7">
        <v>83.971207550548883</v>
      </c>
    </row>
    <row r="97" spans="1:3" x14ac:dyDescent="0.2">
      <c r="A97" s="15">
        <v>41779</v>
      </c>
      <c r="B97" s="7">
        <v>29.341733999999999</v>
      </c>
      <c r="C97" s="7">
        <v>83.890230788408587</v>
      </c>
    </row>
    <row r="98" spans="1:3" x14ac:dyDescent="0.2">
      <c r="A98" s="15">
        <v>41780</v>
      </c>
      <c r="B98" s="7">
        <v>28.843195000000001</v>
      </c>
      <c r="C98" s="7">
        <v>79.563018306395364</v>
      </c>
    </row>
    <row r="99" spans="1:3" x14ac:dyDescent="0.2">
      <c r="A99" s="15">
        <v>41781</v>
      </c>
      <c r="B99" s="7">
        <v>28.622716</v>
      </c>
      <c r="C99" s="7">
        <v>79.447507024763624</v>
      </c>
    </row>
    <row r="100" spans="1:3" x14ac:dyDescent="0.2">
      <c r="A100" s="15">
        <v>41782</v>
      </c>
      <c r="B100" s="7">
        <v>28.854939000000002</v>
      </c>
      <c r="C100" s="7">
        <v>79.655448403595813</v>
      </c>
    </row>
    <row r="101" spans="1:3" x14ac:dyDescent="0.2">
      <c r="A101" s="15">
        <v>41786</v>
      </c>
      <c r="B101" s="7">
        <v>29.026256</v>
      </c>
      <c r="C101" s="7">
        <v>79.35567669352568</v>
      </c>
    </row>
    <row r="102" spans="1:3" x14ac:dyDescent="0.2">
      <c r="A102" s="15">
        <v>41787</v>
      </c>
      <c r="B102" s="7">
        <v>29.563697000000001</v>
      </c>
      <c r="C102" s="7">
        <v>79.914079561467531</v>
      </c>
    </row>
    <row r="103" spans="1:3" x14ac:dyDescent="0.2">
      <c r="A103" s="15">
        <v>41788</v>
      </c>
      <c r="B103" s="7">
        <v>29.594147</v>
      </c>
      <c r="C103" s="7">
        <v>79.80267643953691</v>
      </c>
    </row>
    <row r="104" spans="1:3" x14ac:dyDescent="0.2">
      <c r="A104" s="15">
        <v>41789</v>
      </c>
      <c r="B104" s="7">
        <v>29.257511000000001</v>
      </c>
      <c r="C104" s="7">
        <v>79.676395127481953</v>
      </c>
    </row>
    <row r="105" spans="1:3" x14ac:dyDescent="0.2">
      <c r="A105" s="15">
        <v>41792</v>
      </c>
      <c r="B105" s="7">
        <v>28.770944</v>
      </c>
      <c r="C105" s="7">
        <v>79.085460227677785</v>
      </c>
    </row>
    <row r="106" spans="1:3" x14ac:dyDescent="0.2">
      <c r="A106" s="15">
        <v>41793</v>
      </c>
      <c r="B106" s="7">
        <v>28.414314999999998</v>
      </c>
      <c r="C106" s="7">
        <v>78.641265004054489</v>
      </c>
    </row>
    <row r="107" spans="1:3" x14ac:dyDescent="0.2">
      <c r="A107" s="15">
        <v>41794</v>
      </c>
      <c r="B107" s="7">
        <v>28.252146</v>
      </c>
      <c r="C107" s="7">
        <v>78.557811823241948</v>
      </c>
    </row>
    <row r="108" spans="1:3" x14ac:dyDescent="0.2">
      <c r="A108" s="15">
        <v>41795</v>
      </c>
      <c r="B108" s="7">
        <v>28.310077</v>
      </c>
      <c r="C108" s="7">
        <v>78.742401250255057</v>
      </c>
    </row>
    <row r="109" spans="1:3" x14ac:dyDescent="0.2">
      <c r="A109" s="15">
        <v>41796</v>
      </c>
      <c r="B109" s="7">
        <v>28.534075000000001</v>
      </c>
      <c r="C109" s="7">
        <v>78.592443047815365</v>
      </c>
    </row>
    <row r="110" spans="1:3" x14ac:dyDescent="0.2">
      <c r="A110" s="15">
        <v>41799</v>
      </c>
      <c r="B110" s="7">
        <v>28.465263</v>
      </c>
      <c r="C110" s="7">
        <v>78.443777439716115</v>
      </c>
    </row>
    <row r="111" spans="1:3" x14ac:dyDescent="0.2">
      <c r="A111" s="15">
        <v>41800</v>
      </c>
      <c r="B111" s="7">
        <v>28.334016999999999</v>
      </c>
      <c r="C111" s="7">
        <v>78.261815469574785</v>
      </c>
    </row>
    <row r="112" spans="1:3" x14ac:dyDescent="0.2">
      <c r="A112" s="15">
        <v>41801</v>
      </c>
      <c r="B112" s="7">
        <v>27.911514</v>
      </c>
      <c r="C112" s="7">
        <v>78.285328963323664</v>
      </c>
    </row>
    <row r="113" spans="1:3" x14ac:dyDescent="0.2">
      <c r="A113" s="15">
        <v>41802</v>
      </c>
      <c r="B113" s="7">
        <v>28.379359999999998</v>
      </c>
      <c r="C113" s="7">
        <v>78.781587646154932</v>
      </c>
    </row>
    <row r="114" spans="1:3" x14ac:dyDescent="0.2">
      <c r="A114" s="15">
        <v>41803</v>
      </c>
      <c r="B114" s="7">
        <v>27.373956</v>
      </c>
      <c r="C114" s="7">
        <v>78.626051824098184</v>
      </c>
    </row>
    <row r="115" spans="1:3" x14ac:dyDescent="0.2">
      <c r="A115" s="15">
        <v>41806</v>
      </c>
      <c r="B115" s="7">
        <v>27.360628999999999</v>
      </c>
      <c r="C115" s="7">
        <v>78.243893570791926</v>
      </c>
    </row>
    <row r="116" spans="1:3" x14ac:dyDescent="0.2">
      <c r="A116" s="15">
        <v>41807</v>
      </c>
      <c r="B116" s="7">
        <v>26.961849999999998</v>
      </c>
      <c r="C116" s="7">
        <v>77.841596917837961</v>
      </c>
    </row>
    <row r="117" spans="1:3" x14ac:dyDescent="0.2">
      <c r="A117" s="15">
        <v>41808</v>
      </c>
      <c r="B117" s="7">
        <v>27.091279</v>
      </c>
      <c r="C117" s="7">
        <v>78.110172170117863</v>
      </c>
    </row>
    <row r="118" spans="1:3" x14ac:dyDescent="0.2">
      <c r="A118" s="15">
        <v>41809</v>
      </c>
      <c r="B118" s="7">
        <v>26.806294999999999</v>
      </c>
      <c r="C118" s="7">
        <v>78.099172606645197</v>
      </c>
    </row>
    <row r="119" spans="1:3" x14ac:dyDescent="0.2">
      <c r="A119" s="15">
        <v>41810</v>
      </c>
      <c r="B119" s="7">
        <v>26.916920000000001</v>
      </c>
      <c r="C119" s="7">
        <v>77.843077161201961</v>
      </c>
    </row>
    <row r="120" spans="1:3" x14ac:dyDescent="0.2">
      <c r="A120" s="15">
        <v>41813</v>
      </c>
      <c r="B120" s="7">
        <v>26.913969999999999</v>
      </c>
      <c r="C120" s="7">
        <v>77.677974017356092</v>
      </c>
    </row>
    <row r="121" spans="1:3" x14ac:dyDescent="0.2">
      <c r="A121" s="15">
        <v>41814</v>
      </c>
      <c r="B121" s="7">
        <v>27.160526999999998</v>
      </c>
      <c r="C121" s="7">
        <v>77.92204224531865</v>
      </c>
    </row>
    <row r="122" spans="1:3" x14ac:dyDescent="0.2">
      <c r="A122" s="15">
        <v>41815</v>
      </c>
      <c r="B122" s="7">
        <v>27.174388</v>
      </c>
      <c r="C122" s="7">
        <v>77.70477643594505</v>
      </c>
    </row>
    <row r="123" spans="1:3" x14ac:dyDescent="0.2">
      <c r="A123" s="15">
        <v>41816</v>
      </c>
      <c r="B123" s="7">
        <v>27.453420999999999</v>
      </c>
      <c r="C123" s="7">
        <v>78.033169735841341</v>
      </c>
    </row>
    <row r="124" spans="1:3" x14ac:dyDescent="0.2">
      <c r="A124" s="15">
        <v>41817</v>
      </c>
      <c r="B124" s="7">
        <v>27.286299</v>
      </c>
      <c r="C124" s="7">
        <v>77.985344074489731</v>
      </c>
    </row>
    <row r="125" spans="1:3" x14ac:dyDescent="0.2">
      <c r="A125" s="15">
        <v>41820</v>
      </c>
      <c r="B125" s="7">
        <v>28.480812</v>
      </c>
      <c r="C125" s="7">
        <v>78.262929825563361</v>
      </c>
    </row>
    <row r="126" spans="1:3" x14ac:dyDescent="0.2">
      <c r="A126" s="15">
        <v>41821</v>
      </c>
      <c r="B126" s="7">
        <v>27.819718999999999</v>
      </c>
      <c r="C126" s="7">
        <v>77.948080060684461</v>
      </c>
    </row>
    <row r="127" spans="1:3" x14ac:dyDescent="0.2">
      <c r="A127" s="15">
        <v>41822</v>
      </c>
      <c r="B127" s="7">
        <v>27.335436999999999</v>
      </c>
      <c r="C127" s="7">
        <v>77.440331991619473</v>
      </c>
    </row>
    <row r="128" spans="1:3" x14ac:dyDescent="0.2">
      <c r="A128" s="15">
        <v>41823</v>
      </c>
      <c r="B128" s="7">
        <v>27.300408999999998</v>
      </c>
      <c r="C128" s="7">
        <v>77.246060469853532</v>
      </c>
    </row>
    <row r="129" spans="1:3" x14ac:dyDescent="0.2">
      <c r="A129" s="15">
        <v>41827</v>
      </c>
      <c r="B129" s="7">
        <v>27.650573999999999</v>
      </c>
      <c r="C129" s="7">
        <v>77.4660835185949</v>
      </c>
    </row>
    <row r="130" spans="1:3" x14ac:dyDescent="0.2">
      <c r="A130" s="15">
        <v>41828</v>
      </c>
      <c r="B130" s="7">
        <v>28.539124000000001</v>
      </c>
      <c r="C130" s="7">
        <v>77.870969314408768</v>
      </c>
    </row>
    <row r="131" spans="1:3" x14ac:dyDescent="0.2">
      <c r="A131" s="15">
        <v>41829</v>
      </c>
      <c r="B131" s="7">
        <v>35.110849000000002</v>
      </c>
      <c r="C131" s="7">
        <v>83.510178271092812</v>
      </c>
    </row>
    <row r="132" spans="1:3" x14ac:dyDescent="0.2">
      <c r="A132" s="15">
        <v>41830</v>
      </c>
      <c r="B132" s="7">
        <v>37.644962999999997</v>
      </c>
      <c r="C132" s="7">
        <v>86.828743534641688</v>
      </c>
    </row>
    <row r="133" spans="1:3" x14ac:dyDescent="0.2">
      <c r="A133" s="15">
        <v>41831</v>
      </c>
      <c r="B133" s="7">
        <v>37.386344999999999</v>
      </c>
      <c r="C133" s="7">
        <v>86.928898110752314</v>
      </c>
    </row>
    <row r="134" spans="1:3" x14ac:dyDescent="0.2">
      <c r="A134" s="15">
        <v>41834</v>
      </c>
      <c r="B134" s="7">
        <v>37.180546999999997</v>
      </c>
      <c r="C134" s="7">
        <v>86.753826954946007</v>
      </c>
    </row>
    <row r="135" spans="1:3" x14ac:dyDescent="0.2">
      <c r="A135" s="15">
        <v>41835</v>
      </c>
      <c r="B135" s="7">
        <v>37.280923999999999</v>
      </c>
      <c r="C135" s="7">
        <v>86.037118957598864</v>
      </c>
    </row>
    <row r="136" spans="1:3" x14ac:dyDescent="0.2">
      <c r="A136" s="15">
        <v>41836</v>
      </c>
      <c r="B136" s="7">
        <v>37.428683999999997</v>
      </c>
      <c r="C136" s="7">
        <v>86.078631286957702</v>
      </c>
    </row>
    <row r="137" spans="1:3" x14ac:dyDescent="0.2">
      <c r="A137" s="15">
        <v>41837</v>
      </c>
      <c r="B137" s="7">
        <v>38.243547</v>
      </c>
      <c r="C137" s="7">
        <v>86.460430047537159</v>
      </c>
    </row>
    <row r="138" spans="1:3" x14ac:dyDescent="0.2">
      <c r="A138" s="15">
        <v>41838</v>
      </c>
      <c r="B138" s="7">
        <v>38.196838999999997</v>
      </c>
      <c r="C138" s="7">
        <v>86.372464005389403</v>
      </c>
    </row>
    <row r="139" spans="1:3" x14ac:dyDescent="0.2">
      <c r="A139" s="15">
        <v>41841</v>
      </c>
      <c r="B139" s="7">
        <v>38.522176000000002</v>
      </c>
      <c r="C139" s="7">
        <v>85.86338373273621</v>
      </c>
    </row>
    <row r="140" spans="1:3" x14ac:dyDescent="0.2">
      <c r="A140" s="15">
        <v>41842</v>
      </c>
      <c r="B140" s="7">
        <v>38.593367000000001</v>
      </c>
      <c r="C140" s="7">
        <v>85.985388277719764</v>
      </c>
    </row>
    <row r="141" spans="1:3" x14ac:dyDescent="0.2">
      <c r="A141" s="15">
        <v>41843</v>
      </c>
      <c r="B141" s="7">
        <v>38.603116</v>
      </c>
      <c r="C141" s="7">
        <v>86.048396811172495</v>
      </c>
    </row>
    <row r="142" spans="1:3" x14ac:dyDescent="0.2">
      <c r="A142" s="15">
        <v>41844</v>
      </c>
      <c r="B142" s="7">
        <v>38.228523000000003</v>
      </c>
      <c r="C142" s="7">
        <v>85.761874700789662</v>
      </c>
    </row>
    <row r="143" spans="1:3" x14ac:dyDescent="0.2">
      <c r="A143" s="15">
        <v>41845</v>
      </c>
      <c r="B143" s="7">
        <v>38.847479999999997</v>
      </c>
      <c r="C143" s="7">
        <v>85.541912385178179</v>
      </c>
    </row>
    <row r="144" spans="1:3" x14ac:dyDescent="0.2">
      <c r="A144" s="15">
        <v>41848</v>
      </c>
      <c r="B144" s="7">
        <v>38.468643999999998</v>
      </c>
      <c r="C144" s="7">
        <v>85.303224494537318</v>
      </c>
    </row>
    <row r="145" spans="1:3" x14ac:dyDescent="0.2">
      <c r="A145" s="15">
        <v>41849</v>
      </c>
      <c r="B145" s="7">
        <v>38.857697999999999</v>
      </c>
      <c r="C145" s="7">
        <v>85.492578756613526</v>
      </c>
    </row>
    <row r="146" spans="1:3" x14ac:dyDescent="0.2">
      <c r="A146" s="15">
        <v>41850</v>
      </c>
      <c r="B146" s="7">
        <v>38.135702000000002</v>
      </c>
      <c r="C146" s="7">
        <v>84.994332366083725</v>
      </c>
    </row>
    <row r="147" spans="1:3" x14ac:dyDescent="0.2">
      <c r="A147" s="15">
        <v>41851</v>
      </c>
      <c r="B147" s="7">
        <v>37.931173999999999</v>
      </c>
      <c r="C147" s="7">
        <v>85.140337777008526</v>
      </c>
    </row>
    <row r="148" spans="1:3" x14ac:dyDescent="0.2">
      <c r="A148" s="15">
        <v>41852</v>
      </c>
      <c r="B148" s="7">
        <v>38.230738000000002</v>
      </c>
      <c r="C148" s="7">
        <v>85.46057027931721</v>
      </c>
    </row>
    <row r="149" spans="1:3" x14ac:dyDescent="0.2">
      <c r="A149" s="15">
        <v>41855</v>
      </c>
      <c r="B149" s="7">
        <v>38.261586000000001</v>
      </c>
      <c r="C149" s="7">
        <v>85.588143742501146</v>
      </c>
    </row>
    <row r="150" spans="1:3" x14ac:dyDescent="0.2">
      <c r="A150" s="15">
        <v>41856</v>
      </c>
      <c r="B150" s="7">
        <v>38.400848000000003</v>
      </c>
      <c r="C150" s="7">
        <v>85.634414095204747</v>
      </c>
    </row>
    <row r="151" spans="1:3" x14ac:dyDescent="0.2">
      <c r="A151" s="15">
        <v>41857</v>
      </c>
      <c r="B151" s="7">
        <v>38.725169000000001</v>
      </c>
      <c r="C151" s="7">
        <v>85.701752324220763</v>
      </c>
    </row>
    <row r="152" spans="1:3" x14ac:dyDescent="0.2">
      <c r="A152" s="15">
        <v>41858</v>
      </c>
      <c r="B152" s="7">
        <v>39.786693</v>
      </c>
      <c r="C152" s="7">
        <v>86.045185644906553</v>
      </c>
    </row>
    <row r="153" spans="1:3" x14ac:dyDescent="0.2">
      <c r="A153" s="15">
        <v>41859</v>
      </c>
      <c r="B153" s="7">
        <v>39.412633</v>
      </c>
      <c r="C153" s="7">
        <v>86.039191761993408</v>
      </c>
    </row>
    <row r="154" spans="1:3" x14ac:dyDescent="0.2">
      <c r="A154" s="15">
        <v>41862</v>
      </c>
      <c r="B154" s="7">
        <v>38.715496999999999</v>
      </c>
      <c r="C154" s="7">
        <v>86.03991267659832</v>
      </c>
    </row>
    <row r="155" spans="1:3" x14ac:dyDescent="0.2">
      <c r="A155" s="15">
        <v>41863</v>
      </c>
      <c r="B155" s="7">
        <v>38.411002000000003</v>
      </c>
      <c r="C155" s="7">
        <v>85.99990030808118</v>
      </c>
    </row>
    <row r="156" spans="1:3" x14ac:dyDescent="0.2">
      <c r="A156" s="15">
        <v>41864</v>
      </c>
      <c r="B156" s="7">
        <v>38.598041000000002</v>
      </c>
      <c r="C156" s="7">
        <v>86.245284203684719</v>
      </c>
    </row>
    <row r="157" spans="1:3" x14ac:dyDescent="0.2">
      <c r="A157" s="15">
        <v>41865</v>
      </c>
      <c r="B157" s="7">
        <v>38.940618000000001</v>
      </c>
      <c r="C157" s="7">
        <v>86.415019636902201</v>
      </c>
    </row>
    <row r="158" spans="1:3" x14ac:dyDescent="0.2">
      <c r="A158" s="15">
        <v>41866</v>
      </c>
      <c r="B158" s="7">
        <v>39.386243999999998</v>
      </c>
      <c r="C158" s="7">
        <v>86.063333994001525</v>
      </c>
    </row>
    <row r="159" spans="1:3" x14ac:dyDescent="0.2">
      <c r="A159" s="15">
        <v>41869</v>
      </c>
      <c r="B159" s="7">
        <v>39.040256999999997</v>
      </c>
      <c r="C159" s="7">
        <v>85.813194054824962</v>
      </c>
    </row>
    <row r="160" spans="1:3" x14ac:dyDescent="0.2">
      <c r="A160" s="15">
        <v>41870</v>
      </c>
      <c r="B160" s="7">
        <v>38.902175</v>
      </c>
      <c r="C160" s="7">
        <v>85.732840737602572</v>
      </c>
    </row>
    <row r="161" spans="1:3" x14ac:dyDescent="0.2">
      <c r="A161" s="15">
        <v>41871</v>
      </c>
      <c r="B161" s="7">
        <v>39.955399</v>
      </c>
      <c r="C161" s="7">
        <v>86.571731522124452</v>
      </c>
    </row>
    <row r="162" spans="1:3" x14ac:dyDescent="0.2">
      <c r="A162" s="15">
        <v>41872</v>
      </c>
      <c r="B162" s="7">
        <v>40.04316</v>
      </c>
      <c r="C162" s="7">
        <v>86.677356870140059</v>
      </c>
    </row>
    <row r="163" spans="1:3" x14ac:dyDescent="0.2">
      <c r="A163" s="15">
        <v>41873</v>
      </c>
      <c r="B163" s="7">
        <v>40.37764</v>
      </c>
      <c r="C163" s="7">
        <v>86.692647949019459</v>
      </c>
    </row>
    <row r="164" spans="1:3" x14ac:dyDescent="0.2">
      <c r="A164" s="15">
        <v>41876</v>
      </c>
      <c r="B164" s="7">
        <v>40.562688999999999</v>
      </c>
      <c r="C164" s="7">
        <v>86.281699052441979</v>
      </c>
    </row>
    <row r="165" spans="1:3" x14ac:dyDescent="0.2">
      <c r="A165" s="15">
        <v>41877</v>
      </c>
      <c r="B165" s="7">
        <v>40.238273999999997</v>
      </c>
      <c r="C165" s="7">
        <v>86.264865653711638</v>
      </c>
    </row>
    <row r="166" spans="1:3" x14ac:dyDescent="0.2">
      <c r="A166" s="15">
        <v>41878</v>
      </c>
      <c r="B166" s="7">
        <v>40.501058999999998</v>
      </c>
      <c r="C166" s="7">
        <v>86.4347114375187</v>
      </c>
    </row>
    <row r="167" spans="1:3" x14ac:dyDescent="0.2">
      <c r="A167" s="15">
        <v>41879</v>
      </c>
      <c r="B167" s="7">
        <v>40.879005999999997</v>
      </c>
      <c r="C167" s="7">
        <v>86.596312649763007</v>
      </c>
    </row>
    <row r="168" spans="1:3" x14ac:dyDescent="0.2">
      <c r="A168" s="15">
        <v>41880</v>
      </c>
      <c r="B168" s="7">
        <v>40.501024999999998</v>
      </c>
      <c r="C168" s="7">
        <v>86.6255962645034</v>
      </c>
    </row>
    <row r="169" spans="1:3" x14ac:dyDescent="0.2">
      <c r="A169" s="15">
        <v>41884</v>
      </c>
      <c r="B169" s="7">
        <v>39.919677</v>
      </c>
      <c r="C169" s="7">
        <v>86.172198508437532</v>
      </c>
    </row>
    <row r="170" spans="1:3" x14ac:dyDescent="0.2">
      <c r="A170" s="15">
        <v>41885</v>
      </c>
      <c r="B170" s="7">
        <v>40.154159</v>
      </c>
      <c r="C170" s="7">
        <v>86.292284427379855</v>
      </c>
    </row>
    <row r="171" spans="1:3" x14ac:dyDescent="0.2">
      <c r="A171" s="15">
        <v>41886</v>
      </c>
      <c r="B171" s="7">
        <v>39.817228</v>
      </c>
      <c r="C171" s="7">
        <v>86.083028676390853</v>
      </c>
    </row>
    <row r="172" spans="1:3" x14ac:dyDescent="0.2">
      <c r="A172" s="15">
        <v>41887</v>
      </c>
      <c r="B172" s="7">
        <v>39.70843</v>
      </c>
      <c r="C172" s="7">
        <v>86.182464360718086</v>
      </c>
    </row>
    <row r="173" spans="1:3" x14ac:dyDescent="0.2">
      <c r="A173" s="15">
        <v>41890</v>
      </c>
      <c r="B173" s="7">
        <v>40.663283999999997</v>
      </c>
      <c r="C173" s="7">
        <v>86.021992641860621</v>
      </c>
    </row>
    <row r="174" spans="1:3" x14ac:dyDescent="0.2">
      <c r="A174" s="15">
        <v>41891</v>
      </c>
      <c r="B174" s="7">
        <v>40.656744000000003</v>
      </c>
      <c r="C174" s="7">
        <v>85.883059644932374</v>
      </c>
    </row>
    <row r="175" spans="1:3" x14ac:dyDescent="0.2">
      <c r="A175" s="15">
        <v>41892</v>
      </c>
      <c r="B175" s="7">
        <v>40.191833000000003</v>
      </c>
      <c r="C175" s="7">
        <v>85.687283317402944</v>
      </c>
    </row>
    <row r="176" spans="1:3" x14ac:dyDescent="0.2">
      <c r="A176" s="15">
        <v>41893</v>
      </c>
      <c r="B176" s="7">
        <v>39.732706999999998</v>
      </c>
      <c r="C176" s="7">
        <v>84.282179842070519</v>
      </c>
    </row>
    <row r="177" spans="1:3" x14ac:dyDescent="0.2">
      <c r="A177" s="15">
        <v>41894</v>
      </c>
      <c r="B177" s="7">
        <v>38.921247000000001</v>
      </c>
      <c r="C177" s="7">
        <v>83.912126783036399</v>
      </c>
    </row>
    <row r="178" spans="1:3" x14ac:dyDescent="0.2">
      <c r="A178" s="15">
        <v>41897</v>
      </c>
      <c r="B178" s="7">
        <v>38.995170999999999</v>
      </c>
      <c r="C178" s="7">
        <v>83.446519972604349</v>
      </c>
    </row>
    <row r="179" spans="1:3" x14ac:dyDescent="0.2">
      <c r="A179" s="15">
        <v>41898</v>
      </c>
      <c r="B179" s="7">
        <v>38.893616000000002</v>
      </c>
      <c r="C179" s="7">
        <v>83.513392780774382</v>
      </c>
    </row>
    <row r="180" spans="1:3" x14ac:dyDescent="0.2">
      <c r="A180" s="15">
        <v>41899</v>
      </c>
      <c r="B180" s="7">
        <v>38.779020000000003</v>
      </c>
      <c r="C180" s="7">
        <v>83.377960698797978</v>
      </c>
    </row>
    <row r="181" spans="1:3" x14ac:dyDescent="0.2">
      <c r="A181" s="15">
        <v>41900</v>
      </c>
      <c r="B181" s="7">
        <v>38.859127999999998</v>
      </c>
      <c r="C181" s="7">
        <v>83.218522696864454</v>
      </c>
    </row>
    <row r="182" spans="1:3" x14ac:dyDescent="0.2">
      <c r="A182" s="15">
        <v>41901</v>
      </c>
      <c r="B182" s="7">
        <v>39.596870000000003</v>
      </c>
      <c r="C182" s="7">
        <v>83.508215367169555</v>
      </c>
    </row>
    <row r="183" spans="1:3" x14ac:dyDescent="0.2">
      <c r="A183" s="15">
        <v>41904</v>
      </c>
      <c r="B183" s="7">
        <v>39.714891999999999</v>
      </c>
      <c r="C183" s="7">
        <v>83.333931883342032</v>
      </c>
    </row>
    <row r="184" spans="1:3" x14ac:dyDescent="0.2">
      <c r="A184" s="15">
        <v>41905</v>
      </c>
      <c r="B184" s="7">
        <v>40.084457</v>
      </c>
      <c r="C184" s="7">
        <v>83.57937276516725</v>
      </c>
    </row>
    <row r="185" spans="1:3" x14ac:dyDescent="0.2">
      <c r="A185" s="15">
        <v>41906</v>
      </c>
      <c r="B185" s="7">
        <v>39.909492</v>
      </c>
      <c r="C185" s="7">
        <v>83.330770068431562</v>
      </c>
    </row>
    <row r="186" spans="1:3" x14ac:dyDescent="0.2">
      <c r="A186" s="15">
        <v>41907</v>
      </c>
      <c r="B186" s="7">
        <v>40.348078000000001</v>
      </c>
      <c r="C186" s="7">
        <v>83.251427812469004</v>
      </c>
    </row>
    <row r="187" spans="1:3" x14ac:dyDescent="0.2">
      <c r="A187" s="15">
        <v>41908</v>
      </c>
      <c r="B187" s="7">
        <v>40.417760999999999</v>
      </c>
      <c r="C187" s="7">
        <v>83.043123763620414</v>
      </c>
    </row>
    <row r="188" spans="1:3" x14ac:dyDescent="0.2">
      <c r="A188" s="15">
        <v>41911</v>
      </c>
      <c r="B188" s="7">
        <v>40.695076</v>
      </c>
      <c r="C188" s="7">
        <v>83.216835616684449</v>
      </c>
    </row>
    <row r="189" spans="1:3" x14ac:dyDescent="0.2">
      <c r="A189" s="15">
        <v>41912</v>
      </c>
      <c r="B189" s="7">
        <v>40.378037999999997</v>
      </c>
      <c r="C189" s="7">
        <v>83.132810031419112</v>
      </c>
    </row>
    <row r="190" spans="1:3" x14ac:dyDescent="0.2">
      <c r="A190" s="15">
        <v>41913</v>
      </c>
      <c r="B190" s="7">
        <v>40.923025000000003</v>
      </c>
      <c r="C190" s="7">
        <v>83.846890178243882</v>
      </c>
    </row>
    <row r="191" spans="1:3" x14ac:dyDescent="0.2">
      <c r="A191" s="15">
        <v>41914</v>
      </c>
      <c r="B191" s="7">
        <v>40.682510999999998</v>
      </c>
      <c r="C191" s="7">
        <v>83.721130749935909</v>
      </c>
    </row>
    <row r="192" spans="1:3" x14ac:dyDescent="0.2">
      <c r="A192" s="15">
        <v>41915</v>
      </c>
      <c r="B192" s="7">
        <v>40.899723999999999</v>
      </c>
      <c r="C192" s="7">
        <v>83.631173052135495</v>
      </c>
    </row>
    <row r="193" spans="1:3" x14ac:dyDescent="0.2">
      <c r="A193" s="15">
        <v>41918</v>
      </c>
      <c r="B193" s="7">
        <v>40.787931</v>
      </c>
      <c r="C193" s="7">
        <v>83.867532295092445</v>
      </c>
    </row>
    <row r="194" spans="1:3" x14ac:dyDescent="0.2">
      <c r="A194" s="15">
        <v>41919</v>
      </c>
      <c r="B194" s="7">
        <v>40.799945999999998</v>
      </c>
      <c r="C194" s="7">
        <v>84.309884750073735</v>
      </c>
    </row>
    <row r="195" spans="1:3" x14ac:dyDescent="0.2">
      <c r="A195" s="15">
        <v>41920</v>
      </c>
      <c r="B195" s="7">
        <v>40.788823999999998</v>
      </c>
      <c r="C195" s="7">
        <v>84.696026950174414</v>
      </c>
    </row>
    <row r="196" spans="1:3" x14ac:dyDescent="0.2">
      <c r="A196" s="15">
        <v>41921</v>
      </c>
      <c r="B196" s="7">
        <v>40.806077000000002</v>
      </c>
      <c r="C196" s="7">
        <v>84.69457067466125</v>
      </c>
    </row>
    <row r="197" spans="1:3" x14ac:dyDescent="0.2">
      <c r="A197" s="15">
        <v>41922</v>
      </c>
      <c r="B197" s="7">
        <v>40.589283999999999</v>
      </c>
      <c r="C197" s="7">
        <v>84.84325861547714</v>
      </c>
    </row>
    <row r="198" spans="1:3" x14ac:dyDescent="0.2">
      <c r="A198" s="15">
        <v>41926</v>
      </c>
      <c r="B198" s="7">
        <v>40.405726999999999</v>
      </c>
      <c r="C198" s="7">
        <v>85.373502477719299</v>
      </c>
    </row>
    <row r="199" spans="1:3" x14ac:dyDescent="0.2">
      <c r="A199" s="15">
        <v>41927</v>
      </c>
      <c r="B199" s="7">
        <v>33.353397999999999</v>
      </c>
      <c r="C199" s="7">
        <v>85.049096981179417</v>
      </c>
    </row>
    <row r="200" spans="1:3" x14ac:dyDescent="0.2">
      <c r="A200" s="15">
        <v>41928</v>
      </c>
      <c r="B200" s="7">
        <v>33.684936999999998</v>
      </c>
      <c r="C200" s="7">
        <v>85.073724925629179</v>
      </c>
    </row>
    <row r="201" spans="1:3" x14ac:dyDescent="0.2">
      <c r="A201" s="15">
        <v>41929</v>
      </c>
      <c r="B201" s="7">
        <v>33.619559000000002</v>
      </c>
      <c r="C201" s="7">
        <v>84.959827311786071</v>
      </c>
    </row>
    <row r="202" spans="1:3" x14ac:dyDescent="0.2">
      <c r="A202" s="15">
        <v>41932</v>
      </c>
      <c r="B202" s="7">
        <v>33.581811000000002</v>
      </c>
      <c r="C202" s="7">
        <v>78.155373790044038</v>
      </c>
    </row>
    <row r="203" spans="1:3" x14ac:dyDescent="0.2">
      <c r="A203" s="15">
        <v>41933</v>
      </c>
      <c r="B203" s="7">
        <v>33.475012</v>
      </c>
      <c r="C203" s="7">
        <v>78.122357762746631</v>
      </c>
    </row>
    <row r="204" spans="1:3" x14ac:dyDescent="0.2">
      <c r="A204" s="15">
        <v>41934</v>
      </c>
      <c r="B204" s="7">
        <v>30.492533000000002</v>
      </c>
      <c r="C204" s="7">
        <v>78.058913337988088</v>
      </c>
    </row>
    <row r="205" spans="1:3" x14ac:dyDescent="0.2">
      <c r="A205" s="15">
        <v>41935</v>
      </c>
      <c r="B205" s="7">
        <v>30.628368999999999</v>
      </c>
      <c r="C205" s="7">
        <v>77.902074898536327</v>
      </c>
    </row>
    <row r="206" spans="1:3" x14ac:dyDescent="0.2">
      <c r="A206" s="15">
        <v>41936</v>
      </c>
      <c r="B206" s="7">
        <v>30.851935999999998</v>
      </c>
      <c r="C206" s="7">
        <v>77.951507804024004</v>
      </c>
    </row>
    <row r="207" spans="1:3" x14ac:dyDescent="0.2">
      <c r="A207" s="15">
        <v>41939</v>
      </c>
      <c r="B207" s="7">
        <v>30.876878000000001</v>
      </c>
      <c r="C207" s="7">
        <v>73.793391472269363</v>
      </c>
    </row>
    <row r="208" spans="1:3" x14ac:dyDescent="0.2">
      <c r="A208" s="15">
        <v>41940</v>
      </c>
      <c r="B208" s="7">
        <v>30.952461</v>
      </c>
      <c r="C208" s="7">
        <v>73.754193637586027</v>
      </c>
    </row>
    <row r="209" spans="1:3" x14ac:dyDescent="0.2">
      <c r="A209" s="15">
        <v>41941</v>
      </c>
      <c r="B209" s="7">
        <v>31.346990999999999</v>
      </c>
      <c r="C209" s="7">
        <v>73.394944352178243</v>
      </c>
    </row>
    <row r="210" spans="1:3" x14ac:dyDescent="0.2">
      <c r="A210" s="15">
        <v>41942</v>
      </c>
      <c r="B210" s="7">
        <v>31.234601000000001</v>
      </c>
      <c r="C210" s="7">
        <v>73.57845495264786</v>
      </c>
    </row>
    <row r="211" spans="1:3" x14ac:dyDescent="0.2">
      <c r="A211" s="15">
        <v>41943</v>
      </c>
      <c r="B211" s="7">
        <v>31.355540000000001</v>
      </c>
      <c r="C211" s="7">
        <v>73.486568740620086</v>
      </c>
    </row>
    <row r="212" spans="1:3" x14ac:dyDescent="0.2">
      <c r="A212" s="15">
        <v>41946</v>
      </c>
      <c r="B212" s="7">
        <v>31.475629999999999</v>
      </c>
      <c r="C212" s="7">
        <v>73.460466297913811</v>
      </c>
    </row>
    <row r="213" spans="1:3" x14ac:dyDescent="0.2">
      <c r="A213" s="15">
        <v>41947</v>
      </c>
      <c r="B213" s="7">
        <v>31.497543</v>
      </c>
      <c r="C213" s="7">
        <v>73.476252154084136</v>
      </c>
    </row>
    <row r="214" spans="1:3" x14ac:dyDescent="0.2">
      <c r="A214" s="15">
        <v>41948</v>
      </c>
      <c r="B214" s="7">
        <v>31.366385999999999</v>
      </c>
      <c r="C214" s="7">
        <v>73.425719193684799</v>
      </c>
    </row>
    <row r="215" spans="1:3" x14ac:dyDescent="0.2">
      <c r="A215" s="15">
        <v>41949</v>
      </c>
      <c r="B215" s="7">
        <v>31.227767</v>
      </c>
      <c r="C215" s="7">
        <v>73.307268190093239</v>
      </c>
    </row>
    <row r="216" spans="1:3" x14ac:dyDescent="0.2">
      <c r="A216" s="15">
        <v>41950</v>
      </c>
      <c r="B216" s="7">
        <v>31.261223999999999</v>
      </c>
      <c r="C216" s="7">
        <v>73.65418984782788</v>
      </c>
    </row>
    <row r="217" spans="1:3" x14ac:dyDescent="0.2">
      <c r="A217" s="15">
        <v>41953</v>
      </c>
      <c r="B217" s="7">
        <v>30.752884999999999</v>
      </c>
      <c r="C217" s="7">
        <v>73.437366438747929</v>
      </c>
    </row>
    <row r="218" spans="1:3" x14ac:dyDescent="0.2">
      <c r="A218" s="15">
        <v>41955</v>
      </c>
      <c r="B218" s="7">
        <v>30.797466</v>
      </c>
      <c r="C218" s="7">
        <v>73.498581050214852</v>
      </c>
    </row>
    <row r="219" spans="1:3" x14ac:dyDescent="0.2">
      <c r="A219" s="15">
        <v>41956</v>
      </c>
      <c r="B219" s="7">
        <v>30.762976999999999</v>
      </c>
      <c r="C219" s="7">
        <v>73.636782346758238</v>
      </c>
    </row>
    <row r="220" spans="1:3" x14ac:dyDescent="0.2">
      <c r="A220" s="15">
        <v>41957</v>
      </c>
      <c r="B220" s="7">
        <v>30.765957</v>
      </c>
      <c r="C220" s="7">
        <v>73.751993896170077</v>
      </c>
    </row>
    <row r="221" spans="1:3" x14ac:dyDescent="0.2">
      <c r="A221" s="15">
        <v>41960</v>
      </c>
      <c r="B221" s="7">
        <v>30.699387999999999</v>
      </c>
      <c r="C221" s="7">
        <v>73.221617399741689</v>
      </c>
    </row>
    <row r="222" spans="1:3" x14ac:dyDescent="0.2">
      <c r="A222" s="15">
        <v>41961</v>
      </c>
      <c r="B222" s="7">
        <v>30.785374000000001</v>
      </c>
      <c r="C222" s="7">
        <v>73.323220281820198</v>
      </c>
    </row>
    <row r="223" spans="1:3" x14ac:dyDescent="0.2">
      <c r="A223" s="15">
        <v>41962</v>
      </c>
      <c r="B223" s="7">
        <v>30.891203999999998</v>
      </c>
      <c r="C223" s="7">
        <v>73.230326723083337</v>
      </c>
    </row>
    <row r="224" spans="1:3" x14ac:dyDescent="0.2">
      <c r="A224" s="15">
        <v>41963</v>
      </c>
      <c r="B224" s="7">
        <v>30.769245999999999</v>
      </c>
      <c r="C224" s="7">
        <v>73.230536381634494</v>
      </c>
    </row>
    <row r="225" spans="1:3" x14ac:dyDescent="0.2">
      <c r="A225" s="15">
        <v>41964</v>
      </c>
      <c r="B225" s="7">
        <v>30.943660000000001</v>
      </c>
      <c r="C225" s="7">
        <v>73.324693939511192</v>
      </c>
    </row>
    <row r="226" spans="1:3" x14ac:dyDescent="0.2">
      <c r="A226" s="15">
        <v>41967</v>
      </c>
      <c r="B226" s="7">
        <v>30.748569</v>
      </c>
      <c r="C226" s="7">
        <v>73.402356887618353</v>
      </c>
    </row>
    <row r="227" spans="1:3" x14ac:dyDescent="0.2">
      <c r="A227" s="15">
        <v>41968</v>
      </c>
      <c r="B227" s="7">
        <v>30.563925999999999</v>
      </c>
      <c r="C227" s="7">
        <v>73.081412166124252</v>
      </c>
    </row>
    <row r="228" spans="1:3" x14ac:dyDescent="0.2">
      <c r="A228" s="15">
        <v>41969</v>
      </c>
      <c r="B228" s="7">
        <v>30.664522999999999</v>
      </c>
      <c r="C228" s="7">
        <v>73.153048322819842</v>
      </c>
    </row>
    <row r="229" spans="1:3" x14ac:dyDescent="0.2">
      <c r="A229" s="15">
        <v>41971</v>
      </c>
      <c r="B229" s="7">
        <v>30.023021</v>
      </c>
      <c r="C229" s="7">
        <v>73.206317284622202</v>
      </c>
    </row>
    <row r="230" spans="1:3" x14ac:dyDescent="0.2">
      <c r="A230" s="15">
        <v>41974</v>
      </c>
      <c r="B230" s="7">
        <v>29.834970999999999</v>
      </c>
      <c r="C230" s="7">
        <v>73.166104915775705</v>
      </c>
    </row>
    <row r="231" spans="1:3" x14ac:dyDescent="0.2">
      <c r="A231" s="15">
        <v>41975</v>
      </c>
      <c r="B231" s="7">
        <v>30.026541999999999</v>
      </c>
      <c r="C231" s="7">
        <v>72.870051816181359</v>
      </c>
    </row>
    <row r="232" spans="1:3" x14ac:dyDescent="0.2">
      <c r="A232" s="15">
        <v>41976</v>
      </c>
      <c r="B232" s="7">
        <v>30.269548</v>
      </c>
      <c r="C232" s="7">
        <v>72.800612755079158</v>
      </c>
    </row>
    <row r="233" spans="1:3" x14ac:dyDescent="0.2">
      <c r="A233" s="15">
        <v>41977</v>
      </c>
      <c r="B233" s="7">
        <v>30.269242999999999</v>
      </c>
      <c r="C233" s="7">
        <v>72.987798746059568</v>
      </c>
    </row>
    <row r="234" spans="1:3" x14ac:dyDescent="0.2">
      <c r="A234" s="15">
        <v>41978</v>
      </c>
      <c r="B234" s="7">
        <v>30.619996</v>
      </c>
      <c r="C234" s="7">
        <v>72.545434363169974</v>
      </c>
    </row>
    <row r="235" spans="1:3" x14ac:dyDescent="0.2">
      <c r="A235" s="15">
        <v>41981</v>
      </c>
      <c r="B235" s="7">
        <v>30.807158000000001</v>
      </c>
      <c r="C235" s="7">
        <v>72.616197289466953</v>
      </c>
    </row>
    <row r="236" spans="1:3" x14ac:dyDescent="0.2">
      <c r="A236" s="15">
        <v>41982</v>
      </c>
      <c r="B236" s="7">
        <v>29.98433</v>
      </c>
      <c r="C236" s="7">
        <v>77.057648057156271</v>
      </c>
    </row>
    <row r="237" spans="1:3" x14ac:dyDescent="0.2">
      <c r="A237" s="15">
        <v>41983</v>
      </c>
      <c r="B237" s="7">
        <v>30.054929999999999</v>
      </c>
      <c r="C237" s="7">
        <v>77.366691642184705</v>
      </c>
    </row>
    <row r="238" spans="1:3" x14ac:dyDescent="0.2">
      <c r="A238" s="15">
        <v>41984</v>
      </c>
      <c r="B238" s="7">
        <v>29.755275000000001</v>
      </c>
      <c r="C238" s="7">
        <v>77.145664689498403</v>
      </c>
    </row>
    <row r="239" spans="1:3" x14ac:dyDescent="0.2">
      <c r="A239" s="15">
        <v>41985</v>
      </c>
      <c r="B239" s="7">
        <v>29.693363000000002</v>
      </c>
      <c r="C239" s="7">
        <v>77.498892122252045</v>
      </c>
    </row>
    <row r="240" spans="1:3" x14ac:dyDescent="0.2">
      <c r="A240" s="15">
        <v>41988</v>
      </c>
      <c r="B240" s="7">
        <v>30.047118000000001</v>
      </c>
      <c r="C240" s="7">
        <v>76.751105126471728</v>
      </c>
    </row>
    <row r="241" spans="1:3" x14ac:dyDescent="0.2">
      <c r="A241" s="15">
        <v>41989</v>
      </c>
      <c r="B241" s="7">
        <v>30.199572</v>
      </c>
      <c r="C241" s="7">
        <v>76.961045638699744</v>
      </c>
    </row>
    <row r="242" spans="1:3" x14ac:dyDescent="0.2">
      <c r="A242" s="15">
        <v>41990</v>
      </c>
      <c r="B242" s="7">
        <v>30.126477000000001</v>
      </c>
      <c r="C242" s="7">
        <v>76.727358134190865</v>
      </c>
    </row>
    <row r="243" spans="1:3" x14ac:dyDescent="0.2">
      <c r="A243" s="15">
        <v>41991</v>
      </c>
      <c r="B243" s="7">
        <v>30.008500999999999</v>
      </c>
      <c r="C243" s="7">
        <v>76.575710051182</v>
      </c>
    </row>
    <row r="244" spans="1:3" x14ac:dyDescent="0.2">
      <c r="A244" s="15">
        <v>41992</v>
      </c>
      <c r="B244" s="7">
        <v>28.333590000000001</v>
      </c>
      <c r="C244" s="7">
        <v>76.483357377393546</v>
      </c>
    </row>
    <row r="245" spans="1:3" x14ac:dyDescent="0.2">
      <c r="A245" s="15">
        <v>41995</v>
      </c>
      <c r="B245" s="7">
        <v>28.557030999999998</v>
      </c>
      <c r="C245" s="7">
        <v>76.396536778755404</v>
      </c>
    </row>
    <row r="246" spans="1:3" x14ac:dyDescent="0.2">
      <c r="A246" s="15">
        <v>41996</v>
      </c>
      <c r="B246" s="7">
        <v>28.248183999999998</v>
      </c>
      <c r="C246" s="7">
        <v>76.14558703333131</v>
      </c>
    </row>
    <row r="247" spans="1:3" x14ac:dyDescent="0.2">
      <c r="A247" s="15">
        <v>41997</v>
      </c>
      <c r="B247" s="7">
        <v>28.424509</v>
      </c>
      <c r="C247" s="7">
        <v>76.159998041446372</v>
      </c>
    </row>
    <row r="248" spans="1:3" x14ac:dyDescent="0.2">
      <c r="A248" s="15">
        <v>41999</v>
      </c>
      <c r="B248" s="7">
        <v>28.386412</v>
      </c>
      <c r="C248" s="7">
        <v>75.766068401366454</v>
      </c>
    </row>
    <row r="249" spans="1:3" x14ac:dyDescent="0.2">
      <c r="A249" s="15">
        <v>42002</v>
      </c>
      <c r="B249" s="7">
        <v>28.541266</v>
      </c>
      <c r="C249" s="7">
        <v>75.981937802983097</v>
      </c>
    </row>
    <row r="250" spans="1:3" x14ac:dyDescent="0.2">
      <c r="A250" s="15">
        <v>42003</v>
      </c>
      <c r="B250" s="7">
        <v>28.712154000000002</v>
      </c>
      <c r="C250" s="7">
        <v>76.106263367494904</v>
      </c>
    </row>
    <row r="251" spans="1:3" x14ac:dyDescent="0.2">
      <c r="A251" s="15">
        <v>42004</v>
      </c>
      <c r="B251" s="7">
        <v>28.675656</v>
      </c>
      <c r="C251" s="7">
        <v>76.219039659802775</v>
      </c>
    </row>
    <row r="252" spans="1:3" x14ac:dyDescent="0.2">
      <c r="A252" s="15">
        <v>42006</v>
      </c>
      <c r="B252" s="7">
        <v>28.800039000000002</v>
      </c>
      <c r="C252" s="7">
        <v>76.437746237712219</v>
      </c>
    </row>
    <row r="253" spans="1:3" x14ac:dyDescent="0.2">
      <c r="A253" s="15">
        <v>42009</v>
      </c>
      <c r="B253" s="7">
        <v>29.058831999999999</v>
      </c>
      <c r="C253" s="7">
        <v>76.581315667530291</v>
      </c>
    </row>
    <row r="254" spans="1:3" x14ac:dyDescent="0.2">
      <c r="A254" s="15">
        <v>42010</v>
      </c>
      <c r="B254" s="7">
        <v>32.562866</v>
      </c>
      <c r="C254" s="7">
        <v>76.786350047599583</v>
      </c>
    </row>
    <row r="255" spans="1:3" x14ac:dyDescent="0.2">
      <c r="A255" s="15">
        <v>42011</v>
      </c>
      <c r="B255" s="7">
        <v>32.959533</v>
      </c>
      <c r="C255" s="7">
        <v>76.825791342732657</v>
      </c>
    </row>
    <row r="256" spans="1:3" x14ac:dyDescent="0.2">
      <c r="A256" s="15">
        <v>42012</v>
      </c>
      <c r="B256" s="7">
        <v>32.053680999999997</v>
      </c>
      <c r="C256" s="7">
        <v>76.85111458677622</v>
      </c>
    </row>
    <row r="257" spans="1:3" x14ac:dyDescent="0.2">
      <c r="A257" s="15">
        <v>42013</v>
      </c>
      <c r="B257" s="7">
        <v>31.857880999999999</v>
      </c>
      <c r="C257" s="7">
        <v>77.029841193086739</v>
      </c>
    </row>
    <row r="258" spans="1:3" x14ac:dyDescent="0.2">
      <c r="A258" s="15">
        <v>42016</v>
      </c>
      <c r="B258" s="7">
        <v>31.7559</v>
      </c>
      <c r="C258" s="7">
        <v>77.111675581866052</v>
      </c>
    </row>
    <row r="259" spans="1:3" x14ac:dyDescent="0.2">
      <c r="A259" s="15">
        <v>42017</v>
      </c>
      <c r="B259" s="7">
        <v>31.541616999999999</v>
      </c>
      <c r="C259" s="7">
        <v>77.175537903702107</v>
      </c>
    </row>
    <row r="260" spans="1:3" x14ac:dyDescent="0.2">
      <c r="A260" s="15">
        <v>42018</v>
      </c>
      <c r="B260" s="7">
        <v>30.833739000000001</v>
      </c>
      <c r="C260" s="7">
        <v>77.353218534721194</v>
      </c>
    </row>
    <row r="261" spans="1:3" x14ac:dyDescent="0.2">
      <c r="A261" s="15">
        <v>42019</v>
      </c>
      <c r="B261" s="7">
        <v>31.026488000000001</v>
      </c>
      <c r="C261" s="7">
        <v>76.919683066811501</v>
      </c>
    </row>
    <row r="262" spans="1:3" x14ac:dyDescent="0.2">
      <c r="A262" s="15">
        <v>42020</v>
      </c>
      <c r="B262" s="7">
        <v>24.702131999999999</v>
      </c>
      <c r="C262" s="7">
        <v>76.785158515268421</v>
      </c>
    </row>
    <row r="263" spans="1:3" x14ac:dyDescent="0.2">
      <c r="A263" s="15">
        <v>42024</v>
      </c>
      <c r="B263" s="7">
        <v>24.795797</v>
      </c>
      <c r="C263" s="7">
        <v>76.533303454079203</v>
      </c>
    </row>
    <row r="264" spans="1:3" x14ac:dyDescent="0.2">
      <c r="A264" s="15">
        <v>42025</v>
      </c>
      <c r="B264" s="7">
        <v>25.046282999999999</v>
      </c>
      <c r="C264" s="7">
        <v>76.503599245448768</v>
      </c>
    </row>
    <row r="265" spans="1:3" x14ac:dyDescent="0.2">
      <c r="A265" s="15">
        <v>42026</v>
      </c>
      <c r="B265" s="7">
        <v>24.872983000000001</v>
      </c>
      <c r="C265" s="7">
        <v>69.193298860900413</v>
      </c>
    </row>
    <row r="266" spans="1:3" x14ac:dyDescent="0.2">
      <c r="A266" s="15">
        <v>42027</v>
      </c>
      <c r="B266" s="7">
        <v>24.783708000000001</v>
      </c>
      <c r="C266" s="7">
        <v>69.227858430175104</v>
      </c>
    </row>
    <row r="267" spans="1:3" x14ac:dyDescent="0.2">
      <c r="A267" s="15">
        <v>42030</v>
      </c>
      <c r="B267" s="7">
        <v>24.998313</v>
      </c>
      <c r="C267" s="7">
        <v>68.711990826022301</v>
      </c>
    </row>
    <row r="268" spans="1:3" x14ac:dyDescent="0.2">
      <c r="A268" s="15">
        <v>42031</v>
      </c>
      <c r="B268" s="7">
        <v>24.863859000000001</v>
      </c>
      <c r="C268" s="7">
        <v>68.793135548858174</v>
      </c>
    </row>
    <row r="269" spans="1:3" x14ac:dyDescent="0.2">
      <c r="A269" s="15">
        <v>42032</v>
      </c>
      <c r="B269" s="7">
        <v>25.063265999999999</v>
      </c>
      <c r="C269" s="7">
        <v>71.165126211651042</v>
      </c>
    </row>
    <row r="270" spans="1:3" x14ac:dyDescent="0.2">
      <c r="A270" s="15">
        <v>42033</v>
      </c>
      <c r="B270" s="7">
        <v>25.37387</v>
      </c>
      <c r="C270" s="7">
        <v>71.277016705875809</v>
      </c>
    </row>
    <row r="271" spans="1:3" x14ac:dyDescent="0.2">
      <c r="A271" s="15">
        <v>42034</v>
      </c>
      <c r="B271" s="7">
        <v>24.730934000000001</v>
      </c>
      <c r="C271" s="7">
        <v>71.440222723167665</v>
      </c>
    </row>
    <row r="272" spans="1:3" x14ac:dyDescent="0.2">
      <c r="A272" s="15">
        <v>42037</v>
      </c>
      <c r="B272" s="7">
        <v>24.699577000000001</v>
      </c>
      <c r="C272" s="7">
        <v>71.601586096436549</v>
      </c>
    </row>
    <row r="273" spans="1:3" x14ac:dyDescent="0.2">
      <c r="A273" s="15">
        <v>42038</v>
      </c>
      <c r="B273" s="7">
        <v>24.057292</v>
      </c>
      <c r="C273" s="7">
        <v>71.437131907621804</v>
      </c>
    </row>
    <row r="274" spans="1:3" x14ac:dyDescent="0.2">
      <c r="A274" s="15">
        <v>42039</v>
      </c>
      <c r="B274" s="7">
        <v>24.235972</v>
      </c>
      <c r="C274" s="7">
        <v>71.363619447693509</v>
      </c>
    </row>
    <row r="275" spans="1:3" x14ac:dyDescent="0.2">
      <c r="A275" s="15">
        <v>42040</v>
      </c>
      <c r="B275" s="7">
        <v>24.152059999999999</v>
      </c>
      <c r="C275" s="7">
        <v>71.487466880462591</v>
      </c>
    </row>
    <row r="276" spans="1:3" x14ac:dyDescent="0.2">
      <c r="A276" s="15">
        <v>42041</v>
      </c>
      <c r="B276" s="7">
        <v>24.574428999999999</v>
      </c>
      <c r="C276" s="7">
        <v>71.088827798670835</v>
      </c>
    </row>
    <row r="277" spans="1:3" x14ac:dyDescent="0.2">
      <c r="A277" s="15">
        <v>42044</v>
      </c>
      <c r="B277" s="7">
        <v>24.366868</v>
      </c>
      <c r="C277" s="7">
        <v>71.063137388910405</v>
      </c>
    </row>
    <row r="278" spans="1:3" x14ac:dyDescent="0.2">
      <c r="A278" s="15">
        <v>42045</v>
      </c>
      <c r="B278" s="7">
        <v>24.151738000000002</v>
      </c>
      <c r="C278" s="7">
        <v>71.011181203111647</v>
      </c>
    </row>
    <row r="279" spans="1:3" x14ac:dyDescent="0.2">
      <c r="A279" s="15">
        <v>42046</v>
      </c>
      <c r="B279" s="7">
        <v>24.096308000000001</v>
      </c>
      <c r="C279" s="7">
        <v>71.056538775449269</v>
      </c>
    </row>
    <row r="280" spans="1:3" x14ac:dyDescent="0.2">
      <c r="A280" s="15">
        <v>42047</v>
      </c>
      <c r="B280" s="7">
        <v>23.825859999999999</v>
      </c>
      <c r="C280" s="7">
        <v>71.179632752320202</v>
      </c>
    </row>
    <row r="281" spans="1:3" x14ac:dyDescent="0.2">
      <c r="A281" s="15">
        <v>42048</v>
      </c>
      <c r="B281" s="7">
        <v>23.617470000000001</v>
      </c>
      <c r="C281" s="7">
        <v>71.236345142624373</v>
      </c>
    </row>
    <row r="282" spans="1:3" x14ac:dyDescent="0.2">
      <c r="A282" s="15">
        <v>42052</v>
      </c>
      <c r="B282" s="7">
        <v>23.570898</v>
      </c>
      <c r="C282" s="7">
        <v>70.561180175855114</v>
      </c>
    </row>
    <row r="283" spans="1:3" x14ac:dyDescent="0.2">
      <c r="A283" s="15">
        <v>42053</v>
      </c>
      <c r="B283" s="7">
        <v>23.801351</v>
      </c>
      <c r="C283" s="7">
        <v>70.954075748176379</v>
      </c>
    </row>
    <row r="284" spans="1:3" x14ac:dyDescent="0.2">
      <c r="A284" s="15">
        <v>42054</v>
      </c>
      <c r="B284" s="7">
        <v>23.802869999999999</v>
      </c>
      <c r="C284" s="7">
        <v>70.815132922493817</v>
      </c>
    </row>
    <row r="285" spans="1:3" x14ac:dyDescent="0.2">
      <c r="A285" s="15">
        <v>42055</v>
      </c>
      <c r="B285" s="7">
        <v>23.934132999999999</v>
      </c>
      <c r="C285" s="7">
        <v>70.630300241208346</v>
      </c>
    </row>
    <row r="286" spans="1:3" x14ac:dyDescent="0.2">
      <c r="A286" s="15">
        <v>42058</v>
      </c>
      <c r="B286" s="7">
        <v>24.135762</v>
      </c>
      <c r="C286" s="7">
        <v>70.755994461825324</v>
      </c>
    </row>
    <row r="287" spans="1:3" x14ac:dyDescent="0.2">
      <c r="A287" s="15">
        <v>42059</v>
      </c>
      <c r="B287" s="7">
        <v>24.201443999999999</v>
      </c>
      <c r="C287" s="7">
        <v>71.075117933747904</v>
      </c>
    </row>
    <row r="288" spans="1:3" x14ac:dyDescent="0.2">
      <c r="A288" s="15">
        <v>42060</v>
      </c>
      <c r="B288" s="7">
        <v>24.481750000000002</v>
      </c>
      <c r="C288" s="7">
        <v>70.598720624603459</v>
      </c>
    </row>
    <row r="289" spans="1:3" x14ac:dyDescent="0.2">
      <c r="A289" s="15">
        <v>42061</v>
      </c>
      <c r="B289" s="7">
        <v>24.468831999999999</v>
      </c>
      <c r="C289" s="7">
        <v>70.417968803809458</v>
      </c>
    </row>
    <row r="290" spans="1:3" x14ac:dyDescent="0.2">
      <c r="A290" s="15">
        <v>42062</v>
      </c>
      <c r="B290" s="7">
        <v>24.709816</v>
      </c>
      <c r="C290" s="7">
        <v>70.591012392593044</v>
      </c>
    </row>
    <row r="291" spans="1:3" x14ac:dyDescent="0.2">
      <c r="A291" s="15">
        <v>42065</v>
      </c>
      <c r="B291" s="7">
        <v>24.253354999999999</v>
      </c>
      <c r="C291" s="7">
        <v>70.439093558707881</v>
      </c>
    </row>
    <row r="292" spans="1:3" x14ac:dyDescent="0.2">
      <c r="A292" s="15">
        <v>42066</v>
      </c>
      <c r="B292" s="7">
        <v>24.119969000000001</v>
      </c>
      <c r="C292" s="7">
        <v>70.313578668827432</v>
      </c>
    </row>
    <row r="293" spans="1:3" x14ac:dyDescent="0.2">
      <c r="A293" s="15">
        <v>42067</v>
      </c>
      <c r="B293" s="7">
        <v>23.918479999999999</v>
      </c>
      <c r="C293" s="7">
        <v>70.417249002529246</v>
      </c>
    </row>
    <row r="294" spans="1:3" x14ac:dyDescent="0.2">
      <c r="A294" s="15">
        <v>42068</v>
      </c>
      <c r="B294" s="7">
        <v>23.992547999999999</v>
      </c>
      <c r="C294" s="7">
        <v>70.548416660088378</v>
      </c>
    </row>
    <row r="295" spans="1:3" x14ac:dyDescent="0.2">
      <c r="A295" s="15">
        <v>42069</v>
      </c>
      <c r="B295" s="7">
        <v>23.706199000000002</v>
      </c>
      <c r="C295" s="7">
        <v>70.195596749176843</v>
      </c>
    </row>
    <row r="296" spans="1:3" x14ac:dyDescent="0.2">
      <c r="A296" s="15">
        <v>42072</v>
      </c>
      <c r="B296" s="7">
        <v>23.877441999999999</v>
      </c>
      <c r="C296" s="7">
        <v>70.359028266479115</v>
      </c>
    </row>
    <row r="297" spans="1:3" x14ac:dyDescent="0.2">
      <c r="A297" s="15">
        <v>42073</v>
      </c>
      <c r="B297" s="7">
        <v>24.084869999999999</v>
      </c>
      <c r="C297" s="7">
        <v>70.443756744938668</v>
      </c>
    </row>
    <row r="298" spans="1:3" x14ac:dyDescent="0.2">
      <c r="A298" s="15">
        <v>42074</v>
      </c>
      <c r="B298" s="7">
        <v>23.817352</v>
      </c>
      <c r="C298" s="7">
        <v>70.378378810066494</v>
      </c>
    </row>
    <row r="299" spans="1:3" x14ac:dyDescent="0.2">
      <c r="A299" s="15">
        <v>42075</v>
      </c>
      <c r="B299" s="7">
        <v>23.017838999999999</v>
      </c>
      <c r="C299" s="7">
        <v>70.559186111794858</v>
      </c>
    </row>
    <row r="300" spans="1:3" x14ac:dyDescent="0.2">
      <c r="A300" s="15">
        <v>42076</v>
      </c>
      <c r="B300" s="7">
        <v>22.824909000000002</v>
      </c>
      <c r="C300" s="7">
        <v>70.4956568354078</v>
      </c>
    </row>
    <row r="301" spans="1:3" x14ac:dyDescent="0.2">
      <c r="A301" s="15">
        <v>42079</v>
      </c>
      <c r="B301" s="7">
        <v>22.832933000000001</v>
      </c>
      <c r="C301" s="7">
        <v>70.145588230114413</v>
      </c>
    </row>
    <row r="302" spans="1:3" x14ac:dyDescent="0.2">
      <c r="A302" s="15">
        <v>42080</v>
      </c>
      <c r="B302" s="7">
        <v>23.415457</v>
      </c>
      <c r="C302" s="7">
        <v>70.102378017695514</v>
      </c>
    </row>
    <row r="303" spans="1:3" x14ac:dyDescent="0.2">
      <c r="A303" s="15">
        <v>42081</v>
      </c>
      <c r="B303" s="7">
        <v>23.640464000000001</v>
      </c>
      <c r="C303" s="7">
        <v>70.660952395868733</v>
      </c>
    </row>
    <row r="304" spans="1:3" x14ac:dyDescent="0.2">
      <c r="A304" s="15">
        <v>42082</v>
      </c>
      <c r="B304" s="7">
        <v>20.572179999999999</v>
      </c>
      <c r="C304" s="7">
        <v>70.433370512585086</v>
      </c>
    </row>
    <row r="305" spans="1:3" x14ac:dyDescent="0.2">
      <c r="A305" s="15">
        <v>42083</v>
      </c>
      <c r="B305" s="7">
        <v>20.416886999999999</v>
      </c>
      <c r="C305" s="7">
        <v>70.415402023383095</v>
      </c>
    </row>
    <row r="306" spans="1:3" x14ac:dyDescent="0.2">
      <c r="A306" s="15">
        <v>42086</v>
      </c>
      <c r="B306" s="7">
        <v>20.331437000000001</v>
      </c>
      <c r="C306" s="7">
        <v>70.53061221275982</v>
      </c>
    </row>
    <row r="307" spans="1:3" x14ac:dyDescent="0.2">
      <c r="A307" s="15">
        <v>42087</v>
      </c>
      <c r="B307" s="7">
        <v>20.209834000000001</v>
      </c>
      <c r="C307" s="7">
        <v>70.580606790773231</v>
      </c>
    </row>
    <row r="308" spans="1:3" x14ac:dyDescent="0.2">
      <c r="A308" s="15">
        <v>42088</v>
      </c>
      <c r="B308" s="7">
        <v>20.473144999999999</v>
      </c>
      <c r="C308" s="7">
        <v>70.096285807216915</v>
      </c>
    </row>
    <row r="309" spans="1:3" x14ac:dyDescent="0.2">
      <c r="A309" s="15">
        <v>42089</v>
      </c>
      <c r="B309" s="7">
        <v>19.493656999999999</v>
      </c>
      <c r="C309" s="7">
        <v>70.04759155550903</v>
      </c>
    </row>
    <row r="310" spans="1:3" x14ac:dyDescent="0.2">
      <c r="A310" s="15">
        <v>42090</v>
      </c>
      <c r="B310" s="7">
        <v>20.040903</v>
      </c>
      <c r="C310" s="7">
        <v>70.193022233579924</v>
      </c>
    </row>
    <row r="311" spans="1:3" x14ac:dyDescent="0.2">
      <c r="A311" s="15">
        <v>42093</v>
      </c>
      <c r="B311" s="7">
        <v>19.790064999999998</v>
      </c>
      <c r="C311" s="7">
        <v>70.282107996146991</v>
      </c>
    </row>
    <row r="312" spans="1:3" x14ac:dyDescent="0.2">
      <c r="A312" s="15">
        <v>42094</v>
      </c>
      <c r="B312" s="7">
        <v>19.574393000000001</v>
      </c>
      <c r="C312" s="7">
        <v>70.334354682391989</v>
      </c>
    </row>
    <row r="313" spans="1:3" x14ac:dyDescent="0.2">
      <c r="A313" s="15">
        <v>42095</v>
      </c>
      <c r="B313" s="7">
        <v>19.524283</v>
      </c>
      <c r="C313" s="7">
        <v>70.27813856917146</v>
      </c>
    </row>
    <row r="314" spans="1:3" x14ac:dyDescent="0.2">
      <c r="A314" s="15">
        <v>42096</v>
      </c>
      <c r="B314" s="7">
        <v>19.800941000000002</v>
      </c>
      <c r="C314" s="7">
        <v>70.341771988190985</v>
      </c>
    </row>
    <row r="315" spans="1:3" x14ac:dyDescent="0.2">
      <c r="A315" s="15">
        <v>42097</v>
      </c>
      <c r="B315" s="7">
        <v>19.484058999999998</v>
      </c>
      <c r="C315" s="7">
        <v>70.582900555227098</v>
      </c>
    </row>
    <row r="316" spans="1:3" x14ac:dyDescent="0.2">
      <c r="A316" s="15">
        <v>42100</v>
      </c>
      <c r="B316" s="7">
        <v>19.196504999999998</v>
      </c>
      <c r="C316" s="7">
        <v>70.591923246192266</v>
      </c>
    </row>
    <row r="317" spans="1:3" x14ac:dyDescent="0.2">
      <c r="A317" s="15">
        <v>42101</v>
      </c>
      <c r="B317" s="7">
        <v>18.983803000000002</v>
      </c>
      <c r="C317" s="7">
        <v>70.44825345618041</v>
      </c>
    </row>
    <row r="318" spans="1:3" x14ac:dyDescent="0.2">
      <c r="A318" s="15">
        <v>42102</v>
      </c>
      <c r="B318" s="7">
        <v>15.493570999999999</v>
      </c>
      <c r="C318" s="7">
        <v>74.803685573678408</v>
      </c>
    </row>
    <row r="319" spans="1:3" x14ac:dyDescent="0.2">
      <c r="A319" s="15">
        <v>42103</v>
      </c>
      <c r="B319" s="7">
        <v>15.060549999999999</v>
      </c>
      <c r="C319" s="7">
        <v>74.718855767421374</v>
      </c>
    </row>
    <row r="320" spans="1:3" x14ac:dyDescent="0.2">
      <c r="A320" s="15">
        <v>42104</v>
      </c>
      <c r="B320" s="7">
        <v>15.179753</v>
      </c>
      <c r="C320" s="7">
        <v>74.63705835797947</v>
      </c>
    </row>
    <row r="321" spans="1:3" x14ac:dyDescent="0.2">
      <c r="A321" s="15">
        <v>42107</v>
      </c>
      <c r="B321" s="7">
        <v>14.791665</v>
      </c>
      <c r="C321" s="7">
        <v>74.90489903279493</v>
      </c>
    </row>
    <row r="322" spans="1:3" x14ac:dyDescent="0.2">
      <c r="A322" s="15">
        <v>42108</v>
      </c>
      <c r="B322" s="7">
        <v>14.551822</v>
      </c>
      <c r="C322" s="7">
        <v>74.947087787473905</v>
      </c>
    </row>
    <row r="323" spans="1:3" x14ac:dyDescent="0.2">
      <c r="A323" s="15">
        <v>42109</v>
      </c>
      <c r="B323" s="7">
        <v>14.411281000000001</v>
      </c>
      <c r="C323" s="7">
        <v>74.646350612841388</v>
      </c>
    </row>
    <row r="324" spans="1:3" x14ac:dyDescent="0.2">
      <c r="A324" s="15">
        <v>42110</v>
      </c>
      <c r="B324" s="7">
        <v>14.594212000000001</v>
      </c>
      <c r="C324" s="7">
        <v>74.793544818835883</v>
      </c>
    </row>
    <row r="325" spans="1:3" x14ac:dyDescent="0.2">
      <c r="A325" s="15">
        <v>42111</v>
      </c>
      <c r="B325" s="7">
        <v>15.284506</v>
      </c>
      <c r="C325" s="7">
        <v>74.670638499856906</v>
      </c>
    </row>
    <row r="326" spans="1:3" x14ac:dyDescent="0.2">
      <c r="A326" s="15">
        <v>42114</v>
      </c>
      <c r="B326" s="7">
        <v>15.380022</v>
      </c>
      <c r="C326" s="7">
        <v>74.637023577331291</v>
      </c>
    </row>
    <row r="327" spans="1:3" x14ac:dyDescent="0.2">
      <c r="A327" s="15">
        <v>42115</v>
      </c>
      <c r="B327" s="7">
        <v>15.817868000000001</v>
      </c>
      <c r="C327" s="7">
        <v>74.729203707273854</v>
      </c>
    </row>
    <row r="328" spans="1:3" x14ac:dyDescent="0.2">
      <c r="A328" s="15">
        <v>42116</v>
      </c>
      <c r="B328" s="7">
        <v>17.844415999999999</v>
      </c>
      <c r="C328" s="7">
        <v>74.8309909244756</v>
      </c>
    </row>
    <row r="329" spans="1:3" x14ac:dyDescent="0.2">
      <c r="A329" s="15">
        <v>42117</v>
      </c>
      <c r="B329" s="7">
        <v>17.925049000000001</v>
      </c>
      <c r="C329" s="7">
        <v>74.961029006615206</v>
      </c>
    </row>
    <row r="330" spans="1:3" x14ac:dyDescent="0.2">
      <c r="A330" s="15">
        <v>42118</v>
      </c>
      <c r="B330" s="7">
        <v>17.683693999999999</v>
      </c>
      <c r="C330" s="7">
        <v>75.051014896918787</v>
      </c>
    </row>
    <row r="331" spans="1:3" x14ac:dyDescent="0.2">
      <c r="A331" s="15">
        <v>42121</v>
      </c>
      <c r="B331" s="7">
        <v>18.293977000000002</v>
      </c>
      <c r="C331" s="7">
        <v>75.168457100076438</v>
      </c>
    </row>
    <row r="332" spans="1:3" x14ac:dyDescent="0.2">
      <c r="A332" s="15">
        <v>42122</v>
      </c>
      <c r="B332" s="7">
        <v>18.325049</v>
      </c>
      <c r="C332" s="7">
        <v>75.186605934976654</v>
      </c>
    </row>
    <row r="333" spans="1:3" x14ac:dyDescent="0.2">
      <c r="A333" s="15">
        <v>42123</v>
      </c>
      <c r="B333" s="7">
        <v>18.366008999999998</v>
      </c>
      <c r="C333" s="7">
        <v>75.21170656433199</v>
      </c>
    </row>
    <row r="334" spans="1:3" x14ac:dyDescent="0.2">
      <c r="A334" s="15">
        <v>42124</v>
      </c>
      <c r="B334" s="7">
        <v>17.751836000000001</v>
      </c>
      <c r="C334" s="7">
        <v>75.128978560878565</v>
      </c>
    </row>
    <row r="335" spans="1:3" x14ac:dyDescent="0.2">
      <c r="A335" s="15">
        <v>42125</v>
      </c>
      <c r="B335" s="7">
        <v>17.672059999999998</v>
      </c>
      <c r="C335" s="7">
        <v>75.083556168592992</v>
      </c>
    </row>
    <row r="336" spans="1:3" x14ac:dyDescent="0.2">
      <c r="A336" s="15">
        <v>42128</v>
      </c>
      <c r="B336" s="7">
        <v>18.510048000000001</v>
      </c>
      <c r="C336" s="7">
        <v>76.555377564603518</v>
      </c>
    </row>
    <row r="337" spans="1:3" x14ac:dyDescent="0.2">
      <c r="A337" s="15">
        <v>42129</v>
      </c>
      <c r="B337" s="7">
        <v>20.648036999999999</v>
      </c>
      <c r="C337" s="7">
        <v>79.376034692701964</v>
      </c>
    </row>
    <row r="338" spans="1:3" x14ac:dyDescent="0.2">
      <c r="A338" s="15">
        <v>42130</v>
      </c>
      <c r="B338" s="7">
        <v>20.336109</v>
      </c>
      <c r="C338" s="7">
        <v>79.383738986068593</v>
      </c>
    </row>
    <row r="339" spans="1:3" x14ac:dyDescent="0.2">
      <c r="A339" s="15">
        <v>42131</v>
      </c>
      <c r="B339" s="7">
        <v>24.274059999999999</v>
      </c>
      <c r="C339" s="7">
        <v>83.483022381136863</v>
      </c>
    </row>
    <row r="340" spans="1:3" x14ac:dyDescent="0.2">
      <c r="A340" s="15">
        <v>42132</v>
      </c>
      <c r="B340" s="7">
        <v>23.384084000000001</v>
      </c>
      <c r="C340" s="7">
        <v>83.778300271734111</v>
      </c>
    </row>
    <row r="341" spans="1:3" x14ac:dyDescent="0.2">
      <c r="A341" s="15">
        <v>42135</v>
      </c>
      <c r="B341" s="7">
        <v>22.998614</v>
      </c>
      <c r="C341" s="7">
        <v>83.51287254939767</v>
      </c>
    </row>
    <row r="342" spans="1:3" x14ac:dyDescent="0.2">
      <c r="A342" s="15">
        <v>42136</v>
      </c>
      <c r="B342" s="7">
        <v>23.418977000000002</v>
      </c>
      <c r="C342" s="7">
        <v>83.559699876179181</v>
      </c>
    </row>
    <row r="343" spans="1:3" x14ac:dyDescent="0.2">
      <c r="A343" s="15">
        <v>42137</v>
      </c>
      <c r="B343" s="7">
        <v>24.203389999999999</v>
      </c>
      <c r="C343" s="7">
        <v>84.516321105824971</v>
      </c>
    </row>
    <row r="344" spans="1:3" x14ac:dyDescent="0.2">
      <c r="A344" s="15">
        <v>42138</v>
      </c>
      <c r="B344" s="7">
        <v>23.724501</v>
      </c>
      <c r="C344" s="7">
        <v>84.790512020262454</v>
      </c>
    </row>
    <row r="345" spans="1:3" x14ac:dyDescent="0.2">
      <c r="A345" s="15">
        <v>42139</v>
      </c>
      <c r="B345" s="7">
        <v>24.097000000000001</v>
      </c>
      <c r="C345" s="7">
        <v>84.629297638851995</v>
      </c>
    </row>
    <row r="346" spans="1:3" x14ac:dyDescent="0.2">
      <c r="A346" s="15">
        <v>42142</v>
      </c>
      <c r="B346" s="7">
        <v>23.943867000000001</v>
      </c>
      <c r="C346" s="7">
        <v>84.274105835860851</v>
      </c>
    </row>
    <row r="347" spans="1:3" x14ac:dyDescent="0.2">
      <c r="A347" s="15">
        <v>42143</v>
      </c>
      <c r="B347" s="7">
        <v>18.873094999999999</v>
      </c>
      <c r="C347" s="7">
        <v>84.045197604411342</v>
      </c>
    </row>
    <row r="348" spans="1:3" x14ac:dyDescent="0.2">
      <c r="A348" s="15">
        <v>42144</v>
      </c>
      <c r="B348" s="7">
        <v>19.557466999999999</v>
      </c>
      <c r="C348" s="7">
        <v>83.935861342502818</v>
      </c>
    </row>
    <row r="349" spans="1:3" x14ac:dyDescent="0.2">
      <c r="A349" s="15">
        <v>42145</v>
      </c>
      <c r="B349" s="7">
        <v>19.454222999999999</v>
      </c>
      <c r="C349" s="7">
        <v>84.16982070413745</v>
      </c>
    </row>
    <row r="350" spans="1:3" x14ac:dyDescent="0.2">
      <c r="A350" s="15">
        <v>42146</v>
      </c>
      <c r="B350" s="7">
        <v>19.466992999999999</v>
      </c>
      <c r="C350" s="7">
        <v>78.676887201692438</v>
      </c>
    </row>
    <row r="351" spans="1:3" x14ac:dyDescent="0.2">
      <c r="A351" s="15">
        <v>42150</v>
      </c>
      <c r="B351" s="7">
        <v>21.908111000000002</v>
      </c>
      <c r="C351" s="7">
        <v>74.682317819287547</v>
      </c>
    </row>
    <row r="352" spans="1:3" x14ac:dyDescent="0.2">
      <c r="A352" s="15">
        <v>42151</v>
      </c>
      <c r="B352" s="7">
        <v>21.961393999999999</v>
      </c>
      <c r="C352" s="7">
        <v>74.702899286134681</v>
      </c>
    </row>
    <row r="353" spans="1:3" x14ac:dyDescent="0.2">
      <c r="A353" s="15">
        <v>42152</v>
      </c>
      <c r="B353" s="7">
        <v>21.866890999999999</v>
      </c>
      <c r="C353" s="7">
        <v>74.781268980017074</v>
      </c>
    </row>
    <row r="354" spans="1:3" x14ac:dyDescent="0.2">
      <c r="A354" s="15">
        <v>42153</v>
      </c>
      <c r="B354" s="7">
        <v>22.142123000000002</v>
      </c>
      <c r="C354" s="7">
        <v>75.682597172379204</v>
      </c>
    </row>
    <row r="355" spans="1:3" x14ac:dyDescent="0.2">
      <c r="A355" s="15">
        <v>42156</v>
      </c>
      <c r="B355" s="7">
        <v>22.303397</v>
      </c>
      <c r="C355" s="7">
        <v>75.224990664595509</v>
      </c>
    </row>
    <row r="356" spans="1:3" x14ac:dyDescent="0.2">
      <c r="A356" s="15">
        <v>42157</v>
      </c>
      <c r="B356" s="7">
        <v>23.790132</v>
      </c>
      <c r="C356" s="7">
        <v>76.0727526039868</v>
      </c>
    </row>
    <row r="357" spans="1:3" x14ac:dyDescent="0.2">
      <c r="A357" s="15">
        <v>42158</v>
      </c>
      <c r="B357" s="7">
        <v>24.322082000000002</v>
      </c>
      <c r="C357" s="7">
        <v>75.664920624524427</v>
      </c>
    </row>
    <row r="358" spans="1:3" x14ac:dyDescent="0.2">
      <c r="A358" s="15">
        <v>42159</v>
      </c>
      <c r="B358" s="7">
        <v>26.192786000000002</v>
      </c>
      <c r="C358" s="7">
        <v>75.91846860469191</v>
      </c>
    </row>
    <row r="359" spans="1:3" x14ac:dyDescent="0.2">
      <c r="A359" s="15">
        <v>42160</v>
      </c>
      <c r="B359" s="7">
        <v>27.058667</v>
      </c>
      <c r="C359" s="7">
        <v>75.519709732436567</v>
      </c>
    </row>
    <row r="360" spans="1:3" x14ac:dyDescent="0.2">
      <c r="A360" s="15">
        <v>42163</v>
      </c>
      <c r="B360" s="7">
        <v>26.726883000000001</v>
      </c>
      <c r="C360" s="7">
        <v>75.731084018996739</v>
      </c>
    </row>
    <row r="361" spans="1:3" x14ac:dyDescent="0.2">
      <c r="A361" s="15">
        <v>42164</v>
      </c>
      <c r="B361" s="7">
        <v>27.277325000000001</v>
      </c>
      <c r="C361" s="7">
        <v>75.486893389492081</v>
      </c>
    </row>
    <row r="362" spans="1:3" x14ac:dyDescent="0.2">
      <c r="A362" s="15">
        <v>42165</v>
      </c>
      <c r="B362" s="7">
        <v>27.231133</v>
      </c>
      <c r="C362" s="7">
        <v>75.300185291286382</v>
      </c>
    </row>
    <row r="363" spans="1:3" x14ac:dyDescent="0.2">
      <c r="A363" s="15">
        <v>42166</v>
      </c>
      <c r="B363" s="7">
        <v>26.476486999999999</v>
      </c>
      <c r="C363" s="7">
        <v>75.646120485239393</v>
      </c>
    </row>
    <row r="364" spans="1:3" x14ac:dyDescent="0.2">
      <c r="A364" s="15">
        <v>42167</v>
      </c>
      <c r="B364" s="7">
        <v>26.823433999999999</v>
      </c>
      <c r="C364" s="7">
        <v>70.146288029415814</v>
      </c>
    </row>
    <row r="365" spans="1:3" x14ac:dyDescent="0.2">
      <c r="A365" s="15">
        <v>42170</v>
      </c>
      <c r="B365" s="7">
        <v>26.797515000000001</v>
      </c>
      <c r="C365" s="7">
        <v>69.923300176994502</v>
      </c>
    </row>
    <row r="366" spans="1:3" x14ac:dyDescent="0.2">
      <c r="A366" s="15">
        <v>42171</v>
      </c>
      <c r="B366" s="7">
        <v>27.495187000000001</v>
      </c>
      <c r="C366" s="7">
        <v>70.041893788185561</v>
      </c>
    </row>
    <row r="367" spans="1:3" x14ac:dyDescent="0.2">
      <c r="A367" s="15">
        <v>42172</v>
      </c>
      <c r="B367" s="7">
        <v>27.375567</v>
      </c>
      <c r="C367" s="7">
        <v>70.242899468009696</v>
      </c>
    </row>
    <row r="368" spans="1:3" x14ac:dyDescent="0.2">
      <c r="A368" s="15">
        <v>42173</v>
      </c>
      <c r="B368" s="7">
        <v>27.075040000000001</v>
      </c>
      <c r="C368" s="7">
        <v>70.109163586853384</v>
      </c>
    </row>
    <row r="369" spans="1:3" x14ac:dyDescent="0.2">
      <c r="A369" s="15">
        <v>42174</v>
      </c>
      <c r="B369" s="7">
        <v>27.081626</v>
      </c>
      <c r="C369" s="7">
        <v>67.342112457187184</v>
      </c>
    </row>
    <row r="370" spans="1:3" x14ac:dyDescent="0.2">
      <c r="A370" s="15">
        <v>42177</v>
      </c>
      <c r="B370" s="7">
        <v>27.269192</v>
      </c>
      <c r="C370" s="7">
        <v>66.979845697788733</v>
      </c>
    </row>
    <row r="371" spans="1:3" x14ac:dyDescent="0.2">
      <c r="A371" s="15">
        <v>42178</v>
      </c>
      <c r="B371" s="7">
        <v>27.149232000000001</v>
      </c>
      <c r="C371" s="7">
        <v>66.784951845834414</v>
      </c>
    </row>
    <row r="372" spans="1:3" x14ac:dyDescent="0.2">
      <c r="A372" s="15">
        <v>42179</v>
      </c>
      <c r="B372" s="7">
        <v>27.152161</v>
      </c>
      <c r="C372" s="7">
        <v>67.009993184257695</v>
      </c>
    </row>
    <row r="373" spans="1:3" x14ac:dyDescent="0.2">
      <c r="A373" s="15">
        <v>42180</v>
      </c>
      <c r="B373" s="7">
        <v>27.113966999999999</v>
      </c>
      <c r="C373" s="7">
        <v>66.435018093513449</v>
      </c>
    </row>
    <row r="374" spans="1:3" x14ac:dyDescent="0.2">
      <c r="A374" s="15">
        <v>42181</v>
      </c>
      <c r="B374" s="7">
        <v>26.782312000000001</v>
      </c>
      <c r="C374" s="7">
        <v>66.124950517018945</v>
      </c>
    </row>
    <row r="375" spans="1:3" x14ac:dyDescent="0.2">
      <c r="A375" s="15">
        <v>42184</v>
      </c>
      <c r="B375" s="7">
        <v>26.864224</v>
      </c>
      <c r="C375" s="7">
        <v>66.904102622433371</v>
      </c>
    </row>
    <row r="376" spans="1:3" x14ac:dyDescent="0.2">
      <c r="A376" s="15">
        <v>42185</v>
      </c>
      <c r="B376" s="7">
        <v>26.361366</v>
      </c>
      <c r="C376" s="7">
        <v>66.793271508615078</v>
      </c>
    </row>
    <row r="377" spans="1:3" x14ac:dyDescent="0.2">
      <c r="A377" s="15">
        <v>42186</v>
      </c>
      <c r="B377" s="7">
        <v>26.693003000000001</v>
      </c>
      <c r="C377" s="7">
        <v>66.271926962102754</v>
      </c>
    </row>
    <row r="378" spans="1:3" x14ac:dyDescent="0.2">
      <c r="A378" s="15">
        <v>42187</v>
      </c>
      <c r="B378" s="7">
        <v>26.454775999999999</v>
      </c>
      <c r="C378" s="7">
        <v>66.474715562197233</v>
      </c>
    </row>
    <row r="379" spans="1:3" x14ac:dyDescent="0.2">
      <c r="A379" s="15">
        <v>42191</v>
      </c>
      <c r="B379" s="7">
        <v>26.210713999999999</v>
      </c>
      <c r="C379" s="7">
        <v>67.179165469555613</v>
      </c>
    </row>
    <row r="380" spans="1:3" x14ac:dyDescent="0.2">
      <c r="A380" s="15">
        <v>42192</v>
      </c>
      <c r="B380" s="7">
        <v>26.198871</v>
      </c>
      <c r="C380" s="7">
        <v>67.515114431207223</v>
      </c>
    </row>
    <row r="381" spans="1:3" x14ac:dyDescent="0.2">
      <c r="A381" s="15">
        <v>42193</v>
      </c>
      <c r="B381" s="7">
        <v>26.889586999999999</v>
      </c>
      <c r="C381" s="7">
        <v>67.723877706451418</v>
      </c>
    </row>
    <row r="382" spans="1:3" x14ac:dyDescent="0.2">
      <c r="A382" s="15">
        <v>42194</v>
      </c>
      <c r="B382" s="7">
        <v>26.583155999999999</v>
      </c>
      <c r="C382" s="7">
        <v>67.160807172457538</v>
      </c>
    </row>
    <row r="383" spans="1:3" x14ac:dyDescent="0.2">
      <c r="A383" s="15">
        <v>42195</v>
      </c>
      <c r="B383" s="7">
        <v>26.402832</v>
      </c>
      <c r="C383" s="7">
        <v>66.481832751782605</v>
      </c>
    </row>
    <row r="384" spans="1:3" x14ac:dyDescent="0.2">
      <c r="A384" s="15">
        <v>42198</v>
      </c>
      <c r="B384" s="7">
        <v>25.224101000000001</v>
      </c>
      <c r="C384" s="7">
        <v>66.101182447249357</v>
      </c>
    </row>
    <row r="385" spans="1:3" x14ac:dyDescent="0.2">
      <c r="A385" s="15">
        <v>42199</v>
      </c>
      <c r="B385" s="7">
        <v>25.143273000000001</v>
      </c>
      <c r="C385" s="7">
        <v>66.568621667248834</v>
      </c>
    </row>
    <row r="386" spans="1:3" x14ac:dyDescent="0.2">
      <c r="A386" s="15">
        <v>42200</v>
      </c>
      <c r="B386" s="7">
        <v>25.089297999999999</v>
      </c>
      <c r="C386" s="7">
        <v>66.480690004750059</v>
      </c>
    </row>
    <row r="387" spans="1:3" x14ac:dyDescent="0.2">
      <c r="A387" s="15">
        <v>42201</v>
      </c>
      <c r="B387" s="7">
        <v>25.212371000000001</v>
      </c>
      <c r="C387" s="7">
        <v>58.380771980910559</v>
      </c>
    </row>
    <row r="388" spans="1:3" x14ac:dyDescent="0.2">
      <c r="A388" s="15">
        <v>42202</v>
      </c>
      <c r="B388" s="7">
        <v>29.218336000000001</v>
      </c>
      <c r="C388" s="7">
        <v>62.174583688487253</v>
      </c>
    </row>
    <row r="389" spans="1:3" x14ac:dyDescent="0.2">
      <c r="A389" s="15">
        <v>42205</v>
      </c>
      <c r="B389" s="7">
        <v>29.322565999999998</v>
      </c>
      <c r="C389" s="7">
        <v>62.063538931777352</v>
      </c>
    </row>
    <row r="390" spans="1:3" x14ac:dyDescent="0.2">
      <c r="A390" s="15">
        <v>42206</v>
      </c>
      <c r="B390" s="7">
        <v>32.805900000000001</v>
      </c>
      <c r="C390" s="7">
        <v>64.95159525830222</v>
      </c>
    </row>
    <row r="391" spans="1:3" x14ac:dyDescent="0.2">
      <c r="A391" s="15">
        <v>42207</v>
      </c>
      <c r="B391" s="7">
        <v>32.853104999999999</v>
      </c>
      <c r="C391" s="7">
        <v>64.984992661655966</v>
      </c>
    </row>
    <row r="392" spans="1:3" x14ac:dyDescent="0.2">
      <c r="A392" s="15">
        <v>42208</v>
      </c>
      <c r="B392" s="7">
        <v>33.085085999999997</v>
      </c>
      <c r="C392" s="7">
        <v>65.160561039960953</v>
      </c>
    </row>
    <row r="393" spans="1:3" x14ac:dyDescent="0.2">
      <c r="A393" s="15">
        <v>42209</v>
      </c>
      <c r="B393" s="7">
        <v>33.194825000000002</v>
      </c>
      <c r="C393" s="7">
        <v>65.305304927351003</v>
      </c>
    </row>
    <row r="394" spans="1:3" x14ac:dyDescent="0.2">
      <c r="A394" s="15">
        <v>42212</v>
      </c>
      <c r="B394" s="7">
        <v>32.843074999999999</v>
      </c>
      <c r="C394" s="7">
        <v>64.862944883179168</v>
      </c>
    </row>
    <row r="395" spans="1:3" x14ac:dyDescent="0.2">
      <c r="A395" s="15">
        <v>42213</v>
      </c>
      <c r="B395" s="7">
        <v>32.555346999999998</v>
      </c>
      <c r="C395" s="7">
        <v>64.71639932828657</v>
      </c>
    </row>
    <row r="396" spans="1:3" x14ac:dyDescent="0.2">
      <c r="A396" s="15">
        <v>42214</v>
      </c>
      <c r="B396" s="7">
        <v>32.612304000000002</v>
      </c>
      <c r="C396" s="7">
        <v>64.648852620751583</v>
      </c>
    </row>
    <row r="397" spans="1:3" x14ac:dyDescent="0.2">
      <c r="A397" s="15">
        <v>42215</v>
      </c>
      <c r="B397" s="7">
        <v>33.678541000000003</v>
      </c>
      <c r="C397" s="7">
        <v>73.134557956471554</v>
      </c>
    </row>
    <row r="398" spans="1:3" x14ac:dyDescent="0.2">
      <c r="A398" s="15">
        <v>42216</v>
      </c>
      <c r="B398" s="7">
        <v>30.039788999999999</v>
      </c>
      <c r="C398" s="7">
        <v>73.178200478461392</v>
      </c>
    </row>
    <row r="399" spans="1:3" x14ac:dyDescent="0.2">
      <c r="A399" s="15">
        <v>42219</v>
      </c>
      <c r="B399" s="7">
        <v>27.357167</v>
      </c>
      <c r="C399" s="7">
        <v>73.105109217098757</v>
      </c>
    </row>
    <row r="400" spans="1:3" x14ac:dyDescent="0.2">
      <c r="A400" s="15">
        <v>42220</v>
      </c>
      <c r="B400" s="7">
        <v>27.585975000000001</v>
      </c>
      <c r="C400" s="7">
        <v>73.036986759256607</v>
      </c>
    </row>
    <row r="401" spans="1:3" x14ac:dyDescent="0.2">
      <c r="A401" s="15">
        <v>42221</v>
      </c>
      <c r="B401" s="7">
        <v>27.608689999999999</v>
      </c>
      <c r="C401" s="7">
        <v>73.02091362993977</v>
      </c>
    </row>
    <row r="402" spans="1:3" x14ac:dyDescent="0.2">
      <c r="A402" s="15">
        <v>42222</v>
      </c>
      <c r="B402" s="7">
        <v>28.007224999999998</v>
      </c>
      <c r="C402" s="7">
        <v>72.973478244039967</v>
      </c>
    </row>
    <row r="403" spans="1:3" x14ac:dyDescent="0.2">
      <c r="A403" s="15">
        <v>42223</v>
      </c>
      <c r="B403" s="7">
        <v>28.427538999999999</v>
      </c>
      <c r="C403" s="7">
        <v>73.058572188925424</v>
      </c>
    </row>
    <row r="404" spans="1:3" x14ac:dyDescent="0.2">
      <c r="A404" s="15">
        <v>42226</v>
      </c>
      <c r="B404" s="7">
        <v>28.443118999999999</v>
      </c>
      <c r="C404" s="7">
        <v>73.15753114115995</v>
      </c>
    </row>
    <row r="405" spans="1:3" x14ac:dyDescent="0.2">
      <c r="A405" s="15">
        <v>42227</v>
      </c>
      <c r="B405" s="7">
        <v>28.098963999999999</v>
      </c>
      <c r="C405" s="7">
        <v>68.691603308325966</v>
      </c>
    </row>
    <row r="406" spans="1:3" x14ac:dyDescent="0.2">
      <c r="A406" s="15">
        <v>42228</v>
      </c>
      <c r="B406" s="7">
        <v>28.031257</v>
      </c>
      <c r="C406" s="7">
        <v>68.763541581592975</v>
      </c>
    </row>
    <row r="407" spans="1:3" x14ac:dyDescent="0.2">
      <c r="A407" s="15">
        <v>42229</v>
      </c>
      <c r="B407" s="7">
        <v>28.241091000000001</v>
      </c>
      <c r="C407" s="7">
        <v>68.750636067986164</v>
      </c>
    </row>
    <row r="408" spans="1:3" x14ac:dyDescent="0.2">
      <c r="A408" s="15">
        <v>42230</v>
      </c>
      <c r="B408" s="7">
        <v>28.463322000000002</v>
      </c>
      <c r="C408" s="7">
        <v>68.821176085904426</v>
      </c>
    </row>
    <row r="409" spans="1:3" x14ac:dyDescent="0.2">
      <c r="A409" s="15">
        <v>42233</v>
      </c>
      <c r="B409" s="7">
        <v>28.433592000000001</v>
      </c>
      <c r="C409" s="7">
        <v>68.4547861201454</v>
      </c>
    </row>
    <row r="410" spans="1:3" x14ac:dyDescent="0.2">
      <c r="A410" s="15">
        <v>42234</v>
      </c>
      <c r="B410" s="7">
        <v>28.736944999999999</v>
      </c>
      <c r="C410" s="7">
        <v>68.447139913872718</v>
      </c>
    </row>
    <row r="411" spans="1:3" x14ac:dyDescent="0.2">
      <c r="A411" s="15">
        <v>42235</v>
      </c>
      <c r="B411" s="7">
        <v>28.095666999999999</v>
      </c>
      <c r="C411" s="7">
        <v>68.479255712708266</v>
      </c>
    </row>
    <row r="412" spans="1:3" x14ac:dyDescent="0.2">
      <c r="A412" s="15">
        <v>42236</v>
      </c>
      <c r="B412" s="7">
        <v>28.245280000000001</v>
      </c>
      <c r="C412" s="7">
        <v>68.364942405795574</v>
      </c>
    </row>
    <row r="413" spans="1:3" x14ac:dyDescent="0.2">
      <c r="A413" s="15">
        <v>42237</v>
      </c>
      <c r="B413" s="7">
        <v>28.306939</v>
      </c>
      <c r="C413" s="7">
        <v>68.46183151541581</v>
      </c>
    </row>
    <row r="414" spans="1:3" x14ac:dyDescent="0.2">
      <c r="A414" s="15">
        <v>42240</v>
      </c>
      <c r="B414" s="7">
        <v>28.458466999999999</v>
      </c>
      <c r="C414" s="7">
        <v>68.678742815635502</v>
      </c>
    </row>
    <row r="415" spans="1:3" x14ac:dyDescent="0.2">
      <c r="A415" s="15">
        <v>42241</v>
      </c>
      <c r="B415" s="7">
        <v>28.356552000000001</v>
      </c>
      <c r="C415" s="7">
        <v>68.321831747277301</v>
      </c>
    </row>
    <row r="416" spans="1:3" x14ac:dyDescent="0.2">
      <c r="A416" s="15">
        <v>42242</v>
      </c>
      <c r="B416" s="7">
        <v>28.163512999999998</v>
      </c>
      <c r="C416" s="7">
        <v>68.414508322796479</v>
      </c>
    </row>
    <row r="417" spans="1:3" x14ac:dyDescent="0.2">
      <c r="A417" s="15">
        <v>42243</v>
      </c>
      <c r="B417" s="7">
        <v>28.051421999999999</v>
      </c>
      <c r="C417" s="7">
        <v>68.317907836030471</v>
      </c>
    </row>
    <row r="418" spans="1:3" x14ac:dyDescent="0.2">
      <c r="A418" s="15">
        <v>42244</v>
      </c>
      <c r="B418" s="7">
        <v>27.932175000000001</v>
      </c>
      <c r="C418" s="7">
        <v>68.135211912297649</v>
      </c>
    </row>
    <row r="419" spans="1:3" x14ac:dyDescent="0.2">
      <c r="A419" s="15">
        <v>42247</v>
      </c>
      <c r="B419" s="7">
        <v>27.947163</v>
      </c>
      <c r="C419" s="7">
        <v>68.234514287363808</v>
      </c>
    </row>
    <row r="420" spans="1:3" x14ac:dyDescent="0.2">
      <c r="A420" s="15">
        <v>42248</v>
      </c>
      <c r="B420" s="7">
        <v>28.074266000000001</v>
      </c>
      <c r="C420" s="7">
        <v>68.097270105490708</v>
      </c>
    </row>
    <row r="421" spans="1:3" x14ac:dyDescent="0.2">
      <c r="A421" s="15">
        <v>42249</v>
      </c>
      <c r="B421" s="7">
        <v>28.160734000000001</v>
      </c>
      <c r="C421" s="7">
        <v>68.152640367613103</v>
      </c>
    </row>
    <row r="422" spans="1:3" x14ac:dyDescent="0.2">
      <c r="A422" s="15">
        <v>42250</v>
      </c>
      <c r="B422" s="7">
        <v>27.817015000000001</v>
      </c>
      <c r="C422" s="7">
        <v>68.030028529405769</v>
      </c>
    </row>
    <row r="423" spans="1:3" x14ac:dyDescent="0.2">
      <c r="A423" s="15">
        <v>42251</v>
      </c>
      <c r="B423" s="7">
        <v>28.028600000000001</v>
      </c>
      <c r="C423" s="7">
        <v>68.123426327056237</v>
      </c>
    </row>
    <row r="424" spans="1:3" x14ac:dyDescent="0.2">
      <c r="A424" s="15">
        <v>42255</v>
      </c>
      <c r="B424" s="7">
        <v>28.151678</v>
      </c>
      <c r="C424" s="7">
        <v>68.154433259243959</v>
      </c>
    </row>
    <row r="425" spans="1:3" x14ac:dyDescent="0.2">
      <c r="A425" s="15">
        <v>42256</v>
      </c>
      <c r="B425" s="7">
        <v>28.269456999999999</v>
      </c>
      <c r="C425" s="7">
        <v>68.204517832013153</v>
      </c>
    </row>
    <row r="426" spans="1:3" x14ac:dyDescent="0.2">
      <c r="A426" s="15">
        <v>42257</v>
      </c>
      <c r="B426" s="7">
        <v>28.399968000000001</v>
      </c>
      <c r="C426" s="7">
        <v>68.301395920007067</v>
      </c>
    </row>
    <row r="427" spans="1:3" x14ac:dyDescent="0.2">
      <c r="A427" s="15">
        <v>42258</v>
      </c>
      <c r="B427" s="7">
        <v>27.930204</v>
      </c>
      <c r="C427" s="7">
        <v>68.356847405825107</v>
      </c>
    </row>
    <row r="428" spans="1:3" x14ac:dyDescent="0.2">
      <c r="A428" s="15">
        <v>42261</v>
      </c>
      <c r="B428" s="7">
        <v>27.664522000000002</v>
      </c>
      <c r="C428" s="7">
        <v>68.276688017887579</v>
      </c>
    </row>
    <row r="429" spans="1:3" x14ac:dyDescent="0.2">
      <c r="A429" s="15">
        <v>42262</v>
      </c>
      <c r="B429" s="7">
        <v>27.607036000000001</v>
      </c>
      <c r="C429" s="7">
        <v>67.905337812802074</v>
      </c>
    </row>
    <row r="430" spans="1:3" x14ac:dyDescent="0.2">
      <c r="A430" s="15">
        <v>42263</v>
      </c>
      <c r="B430" s="7">
        <v>27.404087000000001</v>
      </c>
      <c r="C430" s="7">
        <v>67.821825973216207</v>
      </c>
    </row>
    <row r="431" spans="1:3" x14ac:dyDescent="0.2">
      <c r="A431" s="15">
        <v>42264</v>
      </c>
      <c r="B431" s="7">
        <v>27.313829999999999</v>
      </c>
      <c r="C431" s="7">
        <v>67.980316592336791</v>
      </c>
    </row>
    <row r="432" spans="1:3" x14ac:dyDescent="0.2">
      <c r="A432" s="15">
        <v>42265</v>
      </c>
      <c r="B432" s="7">
        <v>27.219733000000002</v>
      </c>
      <c r="C432" s="7">
        <v>68.041252067564599</v>
      </c>
    </row>
    <row r="433" spans="1:3" x14ac:dyDescent="0.2">
      <c r="A433" s="15">
        <v>42268</v>
      </c>
      <c r="B433" s="7">
        <v>27.517742999999999</v>
      </c>
      <c r="C433" s="7">
        <v>68.184276588687226</v>
      </c>
    </row>
    <row r="434" spans="1:3" x14ac:dyDescent="0.2">
      <c r="A434" s="15">
        <v>42269</v>
      </c>
      <c r="B434" s="7">
        <v>27.692498000000001</v>
      </c>
      <c r="C434" s="7">
        <v>68.370882681941538</v>
      </c>
    </row>
    <row r="435" spans="1:3" x14ac:dyDescent="0.2">
      <c r="A435" s="15">
        <v>42270</v>
      </c>
      <c r="B435" s="7">
        <v>28.481045000000002</v>
      </c>
      <c r="C435" s="7">
        <v>69.007907409067514</v>
      </c>
    </row>
    <row r="436" spans="1:3" x14ac:dyDescent="0.2">
      <c r="A436" s="15">
        <v>42271</v>
      </c>
      <c r="B436" s="7">
        <v>28.730689999999999</v>
      </c>
      <c r="C436" s="7">
        <v>69.160681839230875</v>
      </c>
    </row>
    <row r="437" spans="1:3" x14ac:dyDescent="0.2">
      <c r="A437" s="15">
        <v>42272</v>
      </c>
      <c r="B437" s="7">
        <v>28.722299</v>
      </c>
      <c r="C437" s="7">
        <v>68.702058661430399</v>
      </c>
    </row>
    <row r="438" spans="1:3" x14ac:dyDescent="0.2">
      <c r="A438" s="15">
        <v>42275</v>
      </c>
      <c r="B438" s="7">
        <v>28.948650000000001</v>
      </c>
      <c r="C438" s="7">
        <v>69.379933132115838</v>
      </c>
    </row>
    <row r="439" spans="1:3" x14ac:dyDescent="0.2">
      <c r="A439" s="15">
        <v>42276</v>
      </c>
      <c r="B439" s="7">
        <v>28.912113000000002</v>
      </c>
      <c r="C439" s="7">
        <v>69.304055301667191</v>
      </c>
    </row>
    <row r="440" spans="1:3" x14ac:dyDescent="0.2">
      <c r="A440" s="15">
        <v>42277</v>
      </c>
      <c r="B440" s="7">
        <v>28.010472</v>
      </c>
      <c r="C440" s="7">
        <v>69.069414124812639</v>
      </c>
    </row>
    <row r="441" spans="1:3" x14ac:dyDescent="0.2">
      <c r="A441" s="15">
        <v>42278</v>
      </c>
      <c r="B441" s="7">
        <v>22.754915</v>
      </c>
      <c r="C441" s="7">
        <v>68.428929565154846</v>
      </c>
    </row>
    <row r="442" spans="1:3" x14ac:dyDescent="0.2">
      <c r="A442" s="15">
        <v>42279</v>
      </c>
      <c r="B442" s="7">
        <v>22.873000999999999</v>
      </c>
      <c r="C442" s="7">
        <v>68.618944285363142</v>
      </c>
    </row>
    <row r="443" spans="1:3" x14ac:dyDescent="0.2">
      <c r="A443" s="15">
        <v>42282</v>
      </c>
      <c r="B443" s="7">
        <v>22.411344</v>
      </c>
      <c r="C443" s="7">
        <v>68.564142100475038</v>
      </c>
    </row>
    <row r="444" spans="1:3" x14ac:dyDescent="0.2">
      <c r="A444" s="15">
        <v>42283</v>
      </c>
      <c r="B444" s="7">
        <v>15.752386</v>
      </c>
      <c r="C444" s="7">
        <v>68.416703180217212</v>
      </c>
    </row>
    <row r="445" spans="1:3" x14ac:dyDescent="0.2">
      <c r="A445" s="15">
        <v>42284</v>
      </c>
      <c r="B445" s="7">
        <v>16.082004000000001</v>
      </c>
      <c r="C445" s="7">
        <v>68.550266675037321</v>
      </c>
    </row>
    <row r="446" spans="1:3" x14ac:dyDescent="0.2">
      <c r="A446" s="15">
        <v>42285</v>
      </c>
      <c r="B446" s="7">
        <v>16.051504000000001</v>
      </c>
      <c r="C446" s="7">
        <v>68.601258812837912</v>
      </c>
    </row>
    <row r="447" spans="1:3" x14ac:dyDescent="0.2">
      <c r="A447" s="15">
        <v>42286</v>
      </c>
      <c r="B447" s="7">
        <v>15.842513</v>
      </c>
      <c r="C447" s="7">
        <v>58.782536120688292</v>
      </c>
    </row>
    <row r="448" spans="1:3" x14ac:dyDescent="0.2">
      <c r="A448" s="15">
        <v>42290</v>
      </c>
      <c r="B448" s="7">
        <v>21.05939</v>
      </c>
      <c r="C448" s="7">
        <v>58.883742435526486</v>
      </c>
    </row>
    <row r="449" spans="1:3" x14ac:dyDescent="0.2">
      <c r="A449" s="15">
        <v>42291</v>
      </c>
      <c r="B449" s="7">
        <v>21.475645</v>
      </c>
      <c r="C449" s="7">
        <v>58.001950532491456</v>
      </c>
    </row>
    <row r="450" spans="1:3" x14ac:dyDescent="0.2">
      <c r="A450" s="15">
        <v>42292</v>
      </c>
      <c r="B450" s="7">
        <v>21.225355</v>
      </c>
      <c r="C450" s="7">
        <v>57.507399489934421</v>
      </c>
    </row>
    <row r="451" spans="1:3" x14ac:dyDescent="0.2">
      <c r="A451" s="15">
        <v>42293</v>
      </c>
      <c r="B451" s="7">
        <v>21.267264999999998</v>
      </c>
      <c r="C451" s="7">
        <v>57.444207069824941</v>
      </c>
    </row>
    <row r="452" spans="1:3" x14ac:dyDescent="0.2">
      <c r="A452" s="15">
        <v>42296</v>
      </c>
      <c r="B452" s="7">
        <v>21.161009</v>
      </c>
      <c r="C452" s="7">
        <v>57.45490956609445</v>
      </c>
    </row>
    <row r="453" spans="1:3" x14ac:dyDescent="0.2">
      <c r="A453" s="15">
        <v>42297</v>
      </c>
      <c r="B453" s="7">
        <v>20.964811999999998</v>
      </c>
      <c r="C453" s="7">
        <v>57.400813973205302</v>
      </c>
    </row>
    <row r="454" spans="1:3" x14ac:dyDescent="0.2">
      <c r="A454" s="15">
        <v>42298</v>
      </c>
      <c r="B454" s="7">
        <v>21.15401</v>
      </c>
      <c r="C454" s="7">
        <v>57.446568317281113</v>
      </c>
    </row>
    <row r="455" spans="1:3" x14ac:dyDescent="0.2">
      <c r="A455" s="15">
        <v>42299</v>
      </c>
      <c r="B455" s="7">
        <v>20.948146000000001</v>
      </c>
      <c r="C455" s="7">
        <v>57.342902667483884</v>
      </c>
    </row>
    <row r="456" spans="1:3" x14ac:dyDescent="0.2">
      <c r="A456" s="15">
        <v>42300</v>
      </c>
      <c r="B456" s="7">
        <v>20.895499999999998</v>
      </c>
      <c r="C456" s="7">
        <v>57.352315060542068</v>
      </c>
    </row>
    <row r="457" spans="1:3" x14ac:dyDescent="0.2">
      <c r="A457" s="15">
        <v>42303</v>
      </c>
      <c r="B457" s="7">
        <v>21.125530000000001</v>
      </c>
      <c r="C457" s="7">
        <v>57.133069071342433</v>
      </c>
    </row>
    <row r="458" spans="1:3" x14ac:dyDescent="0.2">
      <c r="A458" s="15">
        <v>42304</v>
      </c>
      <c r="B458" s="7">
        <v>21.084534999999999</v>
      </c>
      <c r="C458" s="7">
        <v>57.162290101643464</v>
      </c>
    </row>
    <row r="459" spans="1:3" x14ac:dyDescent="0.2">
      <c r="A459" s="15">
        <v>42305</v>
      </c>
      <c r="B459" s="7">
        <v>20.993143</v>
      </c>
      <c r="C459" s="7">
        <v>57.031537934253997</v>
      </c>
    </row>
    <row r="460" spans="1:3" x14ac:dyDescent="0.2">
      <c r="A460" s="15">
        <v>42306</v>
      </c>
      <c r="B460" s="7">
        <v>21.019296000000001</v>
      </c>
      <c r="C460" s="7">
        <v>57.03432489588198</v>
      </c>
    </row>
    <row r="461" spans="1:3" x14ac:dyDescent="0.2">
      <c r="A461" s="15">
        <v>42307</v>
      </c>
      <c r="B461" s="7">
        <v>20.953654</v>
      </c>
      <c r="C461" s="7">
        <v>57.060192915538231</v>
      </c>
    </row>
    <row r="462" spans="1:3" x14ac:dyDescent="0.2">
      <c r="A462" s="15">
        <v>42310</v>
      </c>
      <c r="B462" s="7">
        <v>20.771678999999999</v>
      </c>
      <c r="C462" s="7">
        <v>56.851300328501978</v>
      </c>
    </row>
    <row r="463" spans="1:3" x14ac:dyDescent="0.2">
      <c r="A463" s="15">
        <v>42311</v>
      </c>
      <c r="B463" s="7">
        <v>20.936108999999998</v>
      </c>
      <c r="C463" s="7">
        <v>56.946946949302692</v>
      </c>
    </row>
    <row r="464" spans="1:3" x14ac:dyDescent="0.2">
      <c r="A464" s="15">
        <v>42312</v>
      </c>
      <c r="B464" s="7">
        <v>21.837313999999999</v>
      </c>
      <c r="C464" s="7">
        <v>57.066308988759815</v>
      </c>
    </row>
    <row r="465" spans="1:3" x14ac:dyDescent="0.2">
      <c r="A465" s="15">
        <v>42313</v>
      </c>
      <c r="B465" s="7">
        <v>21.821885999999999</v>
      </c>
      <c r="C465" s="7">
        <v>57.132640016859526</v>
      </c>
    </row>
    <row r="466" spans="1:3" x14ac:dyDescent="0.2">
      <c r="A466" s="15">
        <v>42314</v>
      </c>
      <c r="B466" s="7">
        <v>21.548642999999998</v>
      </c>
      <c r="C466" s="7">
        <v>56.920865547383968</v>
      </c>
    </row>
    <row r="467" spans="1:3" x14ac:dyDescent="0.2">
      <c r="A467" s="15">
        <v>42317</v>
      </c>
      <c r="B467" s="7">
        <v>21.843990000000002</v>
      </c>
      <c r="C467" s="7">
        <v>52.761175385274449</v>
      </c>
    </row>
    <row r="468" spans="1:3" x14ac:dyDescent="0.2">
      <c r="A468" s="15">
        <v>42318</v>
      </c>
      <c r="B468" s="7">
        <v>21.737013000000001</v>
      </c>
      <c r="C468" s="7">
        <v>52.830049886298312</v>
      </c>
    </row>
    <row r="469" spans="1:3" x14ac:dyDescent="0.2">
      <c r="A469" s="15">
        <v>42320</v>
      </c>
      <c r="B469" s="7">
        <v>21.589835000000001</v>
      </c>
      <c r="C469" s="7">
        <v>52.840870509805306</v>
      </c>
    </row>
    <row r="470" spans="1:3" x14ac:dyDescent="0.2">
      <c r="A470" s="15">
        <v>42321</v>
      </c>
      <c r="B470" s="7">
        <v>21.718250999999999</v>
      </c>
      <c r="C470" s="7">
        <v>52.928970329233216</v>
      </c>
    </row>
    <row r="471" spans="1:3" x14ac:dyDescent="0.2">
      <c r="A471" s="15">
        <v>42324</v>
      </c>
      <c r="B471" s="7">
        <v>21.611187000000001</v>
      </c>
      <c r="C471" s="7">
        <v>52.57929996441959</v>
      </c>
    </row>
    <row r="472" spans="1:3" x14ac:dyDescent="0.2">
      <c r="A472" s="15">
        <v>42325</v>
      </c>
      <c r="B472" s="7">
        <v>21.722995000000001</v>
      </c>
      <c r="C472" s="7">
        <v>52.566896317618664</v>
      </c>
    </row>
    <row r="473" spans="1:3" x14ac:dyDescent="0.2">
      <c r="A473" s="15">
        <v>42326</v>
      </c>
      <c r="B473" s="7">
        <v>21.707547000000002</v>
      </c>
      <c r="C473" s="7">
        <v>52.555216272412387</v>
      </c>
    </row>
    <row r="474" spans="1:3" x14ac:dyDescent="0.2">
      <c r="A474" s="15">
        <v>42327</v>
      </c>
      <c r="B474" s="7">
        <v>21.83154</v>
      </c>
      <c r="C474" s="7">
        <v>52.64954433640284</v>
      </c>
    </row>
    <row r="475" spans="1:3" x14ac:dyDescent="0.2">
      <c r="A475" s="15">
        <v>42328</v>
      </c>
      <c r="B475" s="7">
        <v>21.821823999999999</v>
      </c>
      <c r="C475" s="7">
        <v>52.702379783657406</v>
      </c>
    </row>
    <row r="476" spans="1:3" x14ac:dyDescent="0.2">
      <c r="A476" s="15">
        <v>42331</v>
      </c>
      <c r="B476" s="7">
        <v>21.685972</v>
      </c>
      <c r="C476" s="7">
        <v>52.607336963127423</v>
      </c>
    </row>
    <row r="477" spans="1:3" x14ac:dyDescent="0.2">
      <c r="A477" s="15">
        <v>42332</v>
      </c>
      <c r="B477" s="7">
        <v>21.399190999999998</v>
      </c>
      <c r="C477" s="7">
        <v>52.532858660531858</v>
      </c>
    </row>
    <row r="478" spans="1:3" x14ac:dyDescent="0.2">
      <c r="A478" s="15">
        <v>42333</v>
      </c>
      <c r="B478" s="7">
        <v>21.385715000000001</v>
      </c>
      <c r="C478" s="7">
        <v>52.281657313239712</v>
      </c>
    </row>
    <row r="479" spans="1:3" x14ac:dyDescent="0.2">
      <c r="A479" s="15">
        <v>42335</v>
      </c>
      <c r="B479" s="7">
        <v>21.327632000000001</v>
      </c>
      <c r="C479" s="7">
        <v>52.301757846424337</v>
      </c>
    </row>
    <row r="480" spans="1:3" x14ac:dyDescent="0.2">
      <c r="A480" s="15">
        <v>42338</v>
      </c>
      <c r="B480" s="7">
        <v>21.387698</v>
      </c>
      <c r="C480" s="7">
        <v>52.239665442520511</v>
      </c>
    </row>
    <row r="481" spans="1:3" x14ac:dyDescent="0.2">
      <c r="A481" s="15">
        <v>42339</v>
      </c>
      <c r="B481" s="7">
        <v>21.313379999999999</v>
      </c>
      <c r="C481" s="7">
        <v>52.070803829542953</v>
      </c>
    </row>
    <row r="482" spans="1:3" x14ac:dyDescent="0.2">
      <c r="A482" s="15">
        <v>42340</v>
      </c>
      <c r="B482" s="7">
        <v>21.137854000000001</v>
      </c>
      <c r="C482" s="7">
        <v>51.928259314304945</v>
      </c>
    </row>
    <row r="483" spans="1:3" x14ac:dyDescent="0.2">
      <c r="A483" s="15">
        <v>42341</v>
      </c>
      <c r="B483" s="7">
        <v>20.751221000000001</v>
      </c>
      <c r="C483" s="7">
        <v>52.157025627860691</v>
      </c>
    </row>
    <row r="484" spans="1:3" x14ac:dyDescent="0.2">
      <c r="A484" s="15">
        <v>42342</v>
      </c>
      <c r="B484" s="7">
        <v>20.817319999999999</v>
      </c>
      <c r="C484" s="7">
        <v>52.020568230173893</v>
      </c>
    </row>
    <row r="485" spans="1:3" x14ac:dyDescent="0.2">
      <c r="A485" s="15">
        <v>42345</v>
      </c>
      <c r="B485" s="7">
        <v>20.906224000000002</v>
      </c>
      <c r="C485" s="7">
        <v>51.91559450850454</v>
      </c>
    </row>
    <row r="486" spans="1:3" x14ac:dyDescent="0.2">
      <c r="A486" s="15">
        <v>42346</v>
      </c>
      <c r="B486" s="7">
        <v>20.595579000000001</v>
      </c>
      <c r="C486" s="7">
        <v>51.840285187500101</v>
      </c>
    </row>
    <row r="487" spans="1:3" x14ac:dyDescent="0.2">
      <c r="A487" s="15">
        <v>42347</v>
      </c>
      <c r="B487" s="7">
        <v>20.731776</v>
      </c>
      <c r="C487" s="7">
        <v>51.998795749588979</v>
      </c>
    </row>
    <row r="488" spans="1:3" x14ac:dyDescent="0.2">
      <c r="A488" s="15">
        <v>42348</v>
      </c>
      <c r="B488" s="7">
        <v>20.509767</v>
      </c>
      <c r="C488" s="7">
        <v>51.94669561155527</v>
      </c>
    </row>
    <row r="489" spans="1:3" x14ac:dyDescent="0.2">
      <c r="A489" s="15">
        <v>42349</v>
      </c>
      <c r="B489" s="7">
        <v>18.714366999999999</v>
      </c>
      <c r="C489" s="7">
        <v>51.822839242532616</v>
      </c>
    </row>
    <row r="490" spans="1:3" x14ac:dyDescent="0.2">
      <c r="A490" s="15">
        <v>42352</v>
      </c>
      <c r="B490" s="7">
        <v>18.928778999999999</v>
      </c>
      <c r="C490" s="7">
        <v>52.010834576350128</v>
      </c>
    </row>
    <row r="491" spans="1:3" x14ac:dyDescent="0.2">
      <c r="A491" s="15">
        <v>42353</v>
      </c>
      <c r="B491" s="7">
        <v>18.823626999999998</v>
      </c>
      <c r="C491" s="7">
        <v>51.581562330716146</v>
      </c>
    </row>
    <row r="492" spans="1:3" x14ac:dyDescent="0.2">
      <c r="A492" s="15">
        <v>42354</v>
      </c>
      <c r="B492" s="7">
        <v>18.564467</v>
      </c>
      <c r="C492" s="7">
        <v>49.617748876237918</v>
      </c>
    </row>
    <row r="493" spans="1:3" x14ac:dyDescent="0.2">
      <c r="A493" s="15">
        <v>42355</v>
      </c>
      <c r="B493" s="7">
        <v>18.616951</v>
      </c>
      <c r="C493" s="7">
        <v>49.489090479595028</v>
      </c>
    </row>
    <row r="494" spans="1:3" x14ac:dyDescent="0.2">
      <c r="A494" s="15">
        <v>42356</v>
      </c>
      <c r="B494" s="7">
        <v>18.555878</v>
      </c>
      <c r="C494" s="7">
        <v>49.426128877986649</v>
      </c>
    </row>
    <row r="495" spans="1:3" x14ac:dyDescent="0.2">
      <c r="A495" s="15">
        <v>42359</v>
      </c>
      <c r="B495" s="7">
        <v>18.298311999999999</v>
      </c>
      <c r="C495" s="7">
        <v>49.392016873404017</v>
      </c>
    </row>
    <row r="496" spans="1:3" x14ac:dyDescent="0.2">
      <c r="A496" s="15">
        <v>42360</v>
      </c>
      <c r="B496" s="7">
        <v>18.130932000000001</v>
      </c>
      <c r="C496" s="7">
        <v>49.393818197613967</v>
      </c>
    </row>
    <row r="497" spans="1:3" x14ac:dyDescent="0.2">
      <c r="A497" s="15">
        <v>42361</v>
      </c>
      <c r="B497" s="7">
        <v>17.882286000000001</v>
      </c>
      <c r="C497" s="7">
        <v>49.330576380918437</v>
      </c>
    </row>
    <row r="498" spans="1:3" x14ac:dyDescent="0.2">
      <c r="A498" s="15">
        <v>42362</v>
      </c>
      <c r="B498" s="7">
        <v>18.015858999999999</v>
      </c>
      <c r="C498" s="7">
        <v>49.362500128416379</v>
      </c>
    </row>
    <row r="499" spans="1:3" x14ac:dyDescent="0.2">
      <c r="A499" s="15">
        <v>42366</v>
      </c>
      <c r="B499" s="7">
        <v>17.94708</v>
      </c>
      <c r="C499" s="7">
        <v>48.957265917912714</v>
      </c>
    </row>
    <row r="500" spans="1:3" x14ac:dyDescent="0.2">
      <c r="A500" s="15">
        <v>42367</v>
      </c>
      <c r="B500" s="7">
        <v>17.737887000000001</v>
      </c>
      <c r="C500" s="7">
        <v>48.774376246397175</v>
      </c>
    </row>
    <row r="501" spans="1:3" x14ac:dyDescent="0.2">
      <c r="A501" s="15">
        <v>42368</v>
      </c>
      <c r="B501" s="7">
        <v>17.722225999999999</v>
      </c>
      <c r="C501" s="7">
        <v>48.827293119684491</v>
      </c>
    </row>
    <row r="502" spans="1:3" x14ac:dyDescent="0.2">
      <c r="A502" s="15">
        <v>42369</v>
      </c>
      <c r="B502" s="7">
        <v>17.518913000000001</v>
      </c>
      <c r="C502" s="7">
        <v>48.802434266287101</v>
      </c>
    </row>
    <row r="503" spans="1:3" x14ac:dyDescent="0.2">
      <c r="A503" s="15">
        <v>42373</v>
      </c>
      <c r="B503" s="7">
        <v>17.592213999999998</v>
      </c>
      <c r="C503" s="7">
        <v>48.73266544504488</v>
      </c>
    </row>
    <row r="504" spans="1:3" x14ac:dyDescent="0.2">
      <c r="A504" s="15">
        <v>42374</v>
      </c>
      <c r="B504" s="7">
        <v>22.563490999999999</v>
      </c>
      <c r="C504" s="7">
        <v>51.613976715062826</v>
      </c>
    </row>
    <row r="505" spans="1:3" x14ac:dyDescent="0.2">
      <c r="A505" s="15">
        <v>42375</v>
      </c>
      <c r="B505" s="7">
        <v>22.538017</v>
      </c>
      <c r="C505" s="7">
        <v>51.583193126361792</v>
      </c>
    </row>
    <row r="506" spans="1:3" x14ac:dyDescent="0.2">
      <c r="A506" s="15">
        <v>42376</v>
      </c>
      <c r="B506" s="7">
        <v>26.904095999999999</v>
      </c>
      <c r="C506" s="7">
        <v>55.659817064185823</v>
      </c>
    </row>
    <row r="507" spans="1:3" x14ac:dyDescent="0.2">
      <c r="A507" s="15">
        <v>42377</v>
      </c>
      <c r="B507" s="7">
        <v>26.731338999999998</v>
      </c>
      <c r="C507" s="7">
        <v>55.568500226289586</v>
      </c>
    </row>
    <row r="508" spans="1:3" x14ac:dyDescent="0.2">
      <c r="A508" s="15">
        <v>42380</v>
      </c>
      <c r="B508" s="7">
        <v>27.847193999999998</v>
      </c>
      <c r="C508" s="7">
        <v>56.788231550384296</v>
      </c>
    </row>
    <row r="509" spans="1:3" x14ac:dyDescent="0.2">
      <c r="A509" s="15">
        <v>42381</v>
      </c>
      <c r="B509" s="7">
        <v>28.675138</v>
      </c>
      <c r="C509" s="7">
        <v>57.331883343686464</v>
      </c>
    </row>
    <row r="510" spans="1:3" x14ac:dyDescent="0.2">
      <c r="A510" s="15">
        <v>42382</v>
      </c>
      <c r="B510" s="7">
        <v>28.461375</v>
      </c>
      <c r="C510" s="7">
        <v>57.177625782137007</v>
      </c>
    </row>
    <row r="511" spans="1:3" x14ac:dyDescent="0.2">
      <c r="A511" s="15">
        <v>42383</v>
      </c>
      <c r="B511" s="7">
        <v>28.61853</v>
      </c>
      <c r="C511" s="7">
        <v>57.263442299409206</v>
      </c>
    </row>
    <row r="512" spans="1:3" x14ac:dyDescent="0.2">
      <c r="A512" s="15">
        <v>42384</v>
      </c>
      <c r="B512" s="7">
        <v>28.418247000000001</v>
      </c>
      <c r="C512" s="7">
        <v>56.850154354990046</v>
      </c>
    </row>
    <row r="513" spans="1:3" x14ac:dyDescent="0.2">
      <c r="A513" s="15">
        <v>42388</v>
      </c>
      <c r="B513" s="7">
        <v>28.548089999999998</v>
      </c>
      <c r="C513" s="7">
        <v>56.837487371621755</v>
      </c>
    </row>
    <row r="514" spans="1:3" x14ac:dyDescent="0.2">
      <c r="A514" s="15">
        <v>42389</v>
      </c>
      <c r="B514" s="7">
        <v>28.291409999999999</v>
      </c>
      <c r="C514" s="7">
        <v>56.677154913803754</v>
      </c>
    </row>
    <row r="515" spans="1:3" x14ac:dyDescent="0.2">
      <c r="A515" s="15">
        <v>42390</v>
      </c>
      <c r="B515" s="7">
        <v>28.267073</v>
      </c>
      <c r="C515" s="7">
        <v>56.772455038554412</v>
      </c>
    </row>
    <row r="516" spans="1:3" x14ac:dyDescent="0.2">
      <c r="A516" s="15">
        <v>42391</v>
      </c>
      <c r="B516" s="7">
        <v>28.416599999999999</v>
      </c>
      <c r="C516" s="7">
        <v>56.863729846754552</v>
      </c>
    </row>
    <row r="517" spans="1:3" x14ac:dyDescent="0.2">
      <c r="A517" s="15">
        <v>42394</v>
      </c>
      <c r="B517" s="7">
        <v>28.238579999999999</v>
      </c>
      <c r="C517" s="7">
        <v>56.43770758993908</v>
      </c>
    </row>
    <row r="518" spans="1:3" x14ac:dyDescent="0.2">
      <c r="A518" s="15">
        <v>42395</v>
      </c>
      <c r="B518" s="7">
        <v>30.227267999999999</v>
      </c>
      <c r="C518" s="7">
        <v>58.617500034849201</v>
      </c>
    </row>
    <row r="519" spans="1:3" x14ac:dyDescent="0.2">
      <c r="A519" s="15">
        <v>42396</v>
      </c>
      <c r="B519" s="7">
        <v>30.126218999999999</v>
      </c>
      <c r="C519" s="7">
        <v>58.5901687191311</v>
      </c>
    </row>
    <row r="520" spans="1:3" x14ac:dyDescent="0.2">
      <c r="A520" s="15">
        <v>42397</v>
      </c>
      <c r="B520" s="7">
        <v>29.980820999999999</v>
      </c>
      <c r="C520" s="7">
        <v>58.513892009711441</v>
      </c>
    </row>
    <row r="521" spans="1:3" x14ac:dyDescent="0.2">
      <c r="A521" s="15">
        <v>42398</v>
      </c>
      <c r="B521" s="7">
        <v>29.763400000000001</v>
      </c>
      <c r="C521" s="7">
        <v>58.518477917495069</v>
      </c>
    </row>
    <row r="522" spans="1:3" x14ac:dyDescent="0.2">
      <c r="A522" s="15">
        <v>42401</v>
      </c>
      <c r="B522" s="7">
        <v>30.345424999999999</v>
      </c>
      <c r="C522" s="7">
        <v>58.417663222192786</v>
      </c>
    </row>
    <row r="523" spans="1:3" x14ac:dyDescent="0.2">
      <c r="A523" s="15">
        <v>42402</v>
      </c>
      <c r="B523" s="7">
        <v>29.742777</v>
      </c>
      <c r="C523" s="7">
        <v>58.100586526531394</v>
      </c>
    </row>
    <row r="524" spans="1:3" x14ac:dyDescent="0.2">
      <c r="A524" s="15">
        <v>42403</v>
      </c>
      <c r="B524" s="7">
        <v>29.929068999999998</v>
      </c>
      <c r="C524" s="7">
        <v>58.308597652333617</v>
      </c>
    </row>
    <row r="525" spans="1:3" x14ac:dyDescent="0.2">
      <c r="A525" s="15">
        <v>42404</v>
      </c>
      <c r="B525" s="7">
        <v>29.763310000000001</v>
      </c>
      <c r="C525" s="7">
        <v>58.23037083881345</v>
      </c>
    </row>
    <row r="526" spans="1:3" x14ac:dyDescent="0.2">
      <c r="A526" s="15">
        <v>42405</v>
      </c>
      <c r="B526" s="7">
        <v>29.639619</v>
      </c>
      <c r="C526" s="7">
        <v>58.087914660466481</v>
      </c>
    </row>
    <row r="527" spans="1:3" x14ac:dyDescent="0.2">
      <c r="A527" s="15">
        <v>42408</v>
      </c>
      <c r="B527" s="7">
        <v>29.388190000000002</v>
      </c>
      <c r="C527" s="7">
        <v>57.816420418989445</v>
      </c>
    </row>
    <row r="528" spans="1:3" x14ac:dyDescent="0.2">
      <c r="A528" s="15">
        <v>42409</v>
      </c>
      <c r="B528" s="7">
        <v>29.200728999999999</v>
      </c>
      <c r="C528" s="7">
        <v>57.630687183317001</v>
      </c>
    </row>
    <row r="529" spans="1:3" x14ac:dyDescent="0.2">
      <c r="A529" s="15">
        <v>42410</v>
      </c>
      <c r="B529" s="7">
        <v>33.716436000000002</v>
      </c>
      <c r="C529" s="7">
        <v>64.005988683368486</v>
      </c>
    </row>
    <row r="530" spans="1:3" x14ac:dyDescent="0.2">
      <c r="A530" s="15">
        <v>42411</v>
      </c>
      <c r="B530" s="7">
        <v>31.97317</v>
      </c>
      <c r="C530" s="7">
        <v>63.752261668771425</v>
      </c>
    </row>
    <row r="531" spans="1:3" x14ac:dyDescent="0.2">
      <c r="A531" s="15">
        <v>42412</v>
      </c>
      <c r="B531" s="7">
        <v>34.408354000000003</v>
      </c>
      <c r="C531" s="7">
        <v>65.548420436051657</v>
      </c>
    </row>
    <row r="532" spans="1:3" x14ac:dyDescent="0.2">
      <c r="A532" s="15">
        <v>42416</v>
      </c>
      <c r="B532" s="7">
        <v>34.153117000000002</v>
      </c>
      <c r="C532" s="7">
        <v>65.15786887542717</v>
      </c>
    </row>
    <row r="533" spans="1:3" x14ac:dyDescent="0.2">
      <c r="A533" s="15">
        <v>42417</v>
      </c>
      <c r="B533" s="7">
        <v>35.239649</v>
      </c>
      <c r="C533" s="7">
        <v>65.00701847059382</v>
      </c>
    </row>
    <row r="534" spans="1:3" x14ac:dyDescent="0.2">
      <c r="A534" s="15">
        <v>42418</v>
      </c>
      <c r="B534" s="7">
        <v>34.574516000000003</v>
      </c>
      <c r="C534" s="7">
        <v>64.595068990117881</v>
      </c>
    </row>
    <row r="535" spans="1:3" x14ac:dyDescent="0.2">
      <c r="A535" s="15">
        <v>42419</v>
      </c>
      <c r="B535" s="7">
        <v>35.673237999999998</v>
      </c>
      <c r="C535" s="7">
        <v>65.461977572231092</v>
      </c>
    </row>
    <row r="536" spans="1:3" x14ac:dyDescent="0.2">
      <c r="A536" s="15">
        <v>42422</v>
      </c>
      <c r="B536" s="7">
        <v>37.263432000000002</v>
      </c>
      <c r="C536" s="7">
        <v>66.880437212656958</v>
      </c>
    </row>
    <row r="537" spans="1:3" x14ac:dyDescent="0.2">
      <c r="A537" s="15">
        <v>42423</v>
      </c>
      <c r="B537" s="7">
        <v>39.561038000000003</v>
      </c>
      <c r="C537" s="7">
        <v>69.429062739184317</v>
      </c>
    </row>
    <row r="538" spans="1:3" x14ac:dyDescent="0.2">
      <c r="A538" s="15">
        <v>42424</v>
      </c>
      <c r="B538" s="7">
        <v>39.271197000000001</v>
      </c>
      <c r="C538" s="7">
        <v>69.350666216596366</v>
      </c>
    </row>
    <row r="539" spans="1:3" x14ac:dyDescent="0.2">
      <c r="A539" s="15">
        <v>42425</v>
      </c>
      <c r="B539" s="7">
        <v>39.239106999999997</v>
      </c>
      <c r="C539" s="7">
        <v>68.876156667554952</v>
      </c>
    </row>
    <row r="540" spans="1:3" x14ac:dyDescent="0.2">
      <c r="A540" s="15">
        <v>42426</v>
      </c>
      <c r="B540" s="7">
        <v>39.750689000000001</v>
      </c>
      <c r="C540" s="7">
        <v>69.026288896909065</v>
      </c>
    </row>
    <row r="541" spans="1:3" x14ac:dyDescent="0.2">
      <c r="A541" s="15">
        <v>42429</v>
      </c>
      <c r="B541" s="7">
        <v>38.891925999999998</v>
      </c>
      <c r="C541" s="7">
        <v>68.737146220274752</v>
      </c>
    </row>
    <row r="542" spans="1:3" x14ac:dyDescent="0.2">
      <c r="A542" s="15">
        <v>42430</v>
      </c>
      <c r="B542" s="7">
        <v>39.816014000000003</v>
      </c>
      <c r="C542" s="7">
        <v>68.79960017225136</v>
      </c>
    </row>
    <row r="543" spans="1:3" x14ac:dyDescent="0.2">
      <c r="A543" s="15">
        <v>42431</v>
      </c>
      <c r="B543" s="7">
        <v>40.026305999999998</v>
      </c>
      <c r="C543" s="7">
        <v>68.817109691142434</v>
      </c>
    </row>
    <row r="544" spans="1:3" x14ac:dyDescent="0.2">
      <c r="A544" s="15">
        <v>42432</v>
      </c>
      <c r="B544" s="7">
        <v>39.646712999999998</v>
      </c>
      <c r="C544" s="7">
        <v>68.528380548099463</v>
      </c>
    </row>
    <row r="545" spans="1:3" x14ac:dyDescent="0.2">
      <c r="A545" s="15">
        <v>42433</v>
      </c>
      <c r="B545" s="7">
        <v>40.069643999999997</v>
      </c>
      <c r="C545" s="7">
        <v>68.764719794101907</v>
      </c>
    </row>
    <row r="546" spans="1:3" x14ac:dyDescent="0.2">
      <c r="A546" s="15">
        <v>42436</v>
      </c>
      <c r="B546" s="7">
        <v>40.303106999999997</v>
      </c>
      <c r="C546" s="7">
        <v>68.911753925026687</v>
      </c>
    </row>
    <row r="547" spans="1:3" x14ac:dyDescent="0.2">
      <c r="A547" s="15">
        <v>42437</v>
      </c>
      <c r="B547" s="7">
        <v>39.870370000000001</v>
      </c>
      <c r="C547" s="7">
        <v>68.66706775020549</v>
      </c>
    </row>
    <row r="548" spans="1:3" x14ac:dyDescent="0.2">
      <c r="A548" s="15">
        <v>42438</v>
      </c>
      <c r="B548" s="7">
        <v>40.671078000000001</v>
      </c>
      <c r="C548" s="7">
        <v>69.234710091174591</v>
      </c>
    </row>
    <row r="549" spans="1:3" x14ac:dyDescent="0.2">
      <c r="A549" s="15">
        <v>42439</v>
      </c>
      <c r="B549" s="7">
        <v>41.452404999999999</v>
      </c>
      <c r="C549" s="7">
        <v>69.54801819186396</v>
      </c>
    </row>
    <row r="550" spans="1:3" x14ac:dyDescent="0.2">
      <c r="A550" s="15">
        <v>42440</v>
      </c>
      <c r="B550" s="7">
        <v>42.472811999999998</v>
      </c>
      <c r="C550" s="7">
        <v>70.704971809854953</v>
      </c>
    </row>
    <row r="551" spans="1:3" x14ac:dyDescent="0.2">
      <c r="A551" s="15">
        <v>42443</v>
      </c>
      <c r="B551" s="7">
        <v>42.396920999999999</v>
      </c>
      <c r="C551" s="7">
        <v>70.667686305856606</v>
      </c>
    </row>
    <row r="552" spans="1:3" x14ac:dyDescent="0.2">
      <c r="A552" s="15">
        <v>42444</v>
      </c>
      <c r="B552" s="7">
        <v>42.601030000000002</v>
      </c>
      <c r="C552" s="7">
        <v>70.39292041839947</v>
      </c>
    </row>
    <row r="553" spans="1:3" x14ac:dyDescent="0.2">
      <c r="A553" s="15">
        <v>42445</v>
      </c>
      <c r="B553" s="7">
        <v>42.606299</v>
      </c>
      <c r="C553" s="7">
        <v>70.588198622329273</v>
      </c>
    </row>
    <row r="554" spans="1:3" x14ac:dyDescent="0.2">
      <c r="A554" s="15">
        <v>42446</v>
      </c>
      <c r="B554" s="7">
        <v>41.908242999999999</v>
      </c>
      <c r="C554" s="7">
        <v>70.101666045202705</v>
      </c>
    </row>
    <row r="555" spans="1:3" x14ac:dyDescent="0.2">
      <c r="A555" s="15">
        <v>42447</v>
      </c>
      <c r="B555" s="7">
        <v>41.968310000000002</v>
      </c>
      <c r="C555" s="7">
        <v>70.251391349843786</v>
      </c>
    </row>
    <row r="556" spans="1:3" x14ac:dyDescent="0.2">
      <c r="A556" s="15">
        <v>42450</v>
      </c>
      <c r="B556" s="7">
        <v>42.551642000000001</v>
      </c>
      <c r="C556" s="7">
        <v>70.600111399608807</v>
      </c>
    </row>
    <row r="557" spans="1:3" x14ac:dyDescent="0.2">
      <c r="A557" s="15">
        <v>42451</v>
      </c>
      <c r="B557" s="7">
        <v>42.729503000000001</v>
      </c>
      <c r="C557" s="7">
        <v>70.59425536791629</v>
      </c>
    </row>
    <row r="558" spans="1:3" x14ac:dyDescent="0.2">
      <c r="A558" s="15">
        <v>42452</v>
      </c>
      <c r="B558" s="7">
        <v>42.183591999999997</v>
      </c>
      <c r="C558" s="7">
        <v>70.250613610409886</v>
      </c>
    </row>
    <row r="559" spans="1:3" x14ac:dyDescent="0.2">
      <c r="A559" s="15">
        <v>42453</v>
      </c>
      <c r="B559" s="7">
        <v>42.327813999999996</v>
      </c>
      <c r="C559" s="7">
        <v>70.341662404278267</v>
      </c>
    </row>
    <row r="560" spans="1:3" x14ac:dyDescent="0.2">
      <c r="A560" s="15">
        <v>42457</v>
      </c>
      <c r="B560" s="7">
        <v>43.740859</v>
      </c>
      <c r="C560" s="7">
        <v>71.143315185986893</v>
      </c>
    </row>
    <row r="561" spans="1:3" x14ac:dyDescent="0.2">
      <c r="A561" s="15">
        <v>42458</v>
      </c>
      <c r="B561" s="7">
        <v>42.751807999999997</v>
      </c>
      <c r="C561" s="7">
        <v>70.618372099866832</v>
      </c>
    </row>
    <row r="562" spans="1:3" x14ac:dyDescent="0.2">
      <c r="A562" s="15">
        <v>42459</v>
      </c>
      <c r="B562" s="7">
        <v>43.295782000000003</v>
      </c>
      <c r="C562" s="7">
        <v>71.186640684196931</v>
      </c>
    </row>
    <row r="563" spans="1:3" x14ac:dyDescent="0.2">
      <c r="A563" s="15">
        <v>42460</v>
      </c>
      <c r="B563" s="7">
        <v>41.939450999999998</v>
      </c>
      <c r="C563" s="7">
        <v>70.772067127110873</v>
      </c>
    </row>
    <row r="564" spans="1:3" x14ac:dyDescent="0.2">
      <c r="A564" s="15">
        <v>42461</v>
      </c>
      <c r="B564" s="7">
        <v>41.841858999999999</v>
      </c>
      <c r="C564" s="7">
        <v>69.975089777243369</v>
      </c>
    </row>
    <row r="565" spans="1:3" x14ac:dyDescent="0.2">
      <c r="A565" s="15">
        <v>42464</v>
      </c>
      <c r="B565" s="7">
        <v>41.905926999999998</v>
      </c>
      <c r="C565" s="7">
        <v>70.074986115032758</v>
      </c>
    </row>
    <row r="566" spans="1:3" x14ac:dyDescent="0.2">
      <c r="A566" s="15">
        <v>42465</v>
      </c>
      <c r="B566" s="7">
        <v>41.679001</v>
      </c>
      <c r="C566" s="7">
        <v>69.81690431538226</v>
      </c>
    </row>
    <row r="567" spans="1:3" x14ac:dyDescent="0.2">
      <c r="A567" s="15">
        <v>42466</v>
      </c>
      <c r="B567" s="7">
        <v>41.987921999999998</v>
      </c>
      <c r="C567" s="7">
        <v>70.105733848900883</v>
      </c>
    </row>
    <row r="568" spans="1:3" x14ac:dyDescent="0.2">
      <c r="A568" s="15">
        <v>42467</v>
      </c>
      <c r="B568" s="7">
        <v>41.300535000000004</v>
      </c>
      <c r="C568" s="7">
        <v>69.761307336598534</v>
      </c>
    </row>
    <row r="569" spans="1:3" x14ac:dyDescent="0.2">
      <c r="A569" s="15">
        <v>42468</v>
      </c>
      <c r="B569" s="7">
        <v>40.959567999999997</v>
      </c>
      <c r="C569" s="7">
        <v>69.627291232497896</v>
      </c>
    </row>
    <row r="570" spans="1:3" x14ac:dyDescent="0.2">
      <c r="A570" s="15">
        <v>42471</v>
      </c>
      <c r="B570" s="7">
        <v>40.137908000000003</v>
      </c>
      <c r="C570" s="7">
        <v>69.511884697612487</v>
      </c>
    </row>
    <row r="571" spans="1:3" x14ac:dyDescent="0.2">
      <c r="A571" s="15">
        <v>42472</v>
      </c>
      <c r="B571" s="7">
        <v>40.675711</v>
      </c>
      <c r="C571" s="7">
        <v>69.931698223256646</v>
      </c>
    </row>
    <row r="572" spans="1:3" x14ac:dyDescent="0.2">
      <c r="A572" s="15">
        <v>42473</v>
      </c>
      <c r="B572" s="7">
        <v>40.728864999999999</v>
      </c>
      <c r="C572" s="7">
        <v>69.760376352762265</v>
      </c>
    </row>
    <row r="573" spans="1:3" x14ac:dyDescent="0.2">
      <c r="A573" s="15">
        <v>42474</v>
      </c>
      <c r="B573" s="7">
        <v>40.774861999999999</v>
      </c>
      <c r="C573" s="7">
        <v>69.84401568768395</v>
      </c>
    </row>
    <row r="574" spans="1:3" x14ac:dyDescent="0.2">
      <c r="A574" s="15">
        <v>42475</v>
      </c>
      <c r="B574" s="7">
        <v>40.744456</v>
      </c>
      <c r="C574" s="7">
        <v>69.391263059953104</v>
      </c>
    </row>
    <row r="575" spans="1:3" x14ac:dyDescent="0.2">
      <c r="A575" s="15">
        <v>42478</v>
      </c>
      <c r="B575" s="7">
        <v>41.774054</v>
      </c>
      <c r="C575" s="7">
        <v>70.68857200102498</v>
      </c>
    </row>
    <row r="576" spans="1:3" x14ac:dyDescent="0.2">
      <c r="A576" s="15">
        <v>42479</v>
      </c>
      <c r="B576" s="7">
        <v>41.964505000000003</v>
      </c>
      <c r="C576" s="7">
        <v>70.718450600482171</v>
      </c>
    </row>
    <row r="577" spans="1:3" x14ac:dyDescent="0.2">
      <c r="A577" s="15">
        <v>42480</v>
      </c>
      <c r="B577" s="7">
        <v>43.917189</v>
      </c>
      <c r="C577" s="7">
        <v>71.889869210595322</v>
      </c>
    </row>
    <row r="578" spans="1:3" x14ac:dyDescent="0.2">
      <c r="A578" s="15">
        <v>42481</v>
      </c>
      <c r="B578" s="7">
        <v>44.141187000000002</v>
      </c>
      <c r="C578" s="7">
        <v>72.077862878024916</v>
      </c>
    </row>
    <row r="579" spans="1:3" x14ac:dyDescent="0.2">
      <c r="A579" s="15">
        <v>42482</v>
      </c>
      <c r="B579" s="7">
        <v>45.525775000000003</v>
      </c>
      <c r="C579" s="7">
        <v>73.198847560895828</v>
      </c>
    </row>
    <row r="580" spans="1:3" x14ac:dyDescent="0.2">
      <c r="A580" s="15">
        <v>42485</v>
      </c>
      <c r="B580" s="7">
        <v>45.517901999999999</v>
      </c>
      <c r="C580" s="7">
        <v>72.644076260593891</v>
      </c>
    </row>
    <row r="581" spans="1:3" x14ac:dyDescent="0.2">
      <c r="A581" s="15">
        <v>42486</v>
      </c>
      <c r="B581" s="7">
        <v>48.69117</v>
      </c>
      <c r="C581" s="7">
        <v>75.600207747401001</v>
      </c>
    </row>
    <row r="582" spans="1:3" x14ac:dyDescent="0.2">
      <c r="A582" s="15">
        <v>42487</v>
      </c>
      <c r="B582" s="7">
        <v>48.006732</v>
      </c>
      <c r="C582" s="7">
        <v>75.118852747759817</v>
      </c>
    </row>
    <row r="583" spans="1:3" x14ac:dyDescent="0.2">
      <c r="A583" s="15">
        <v>42488</v>
      </c>
      <c r="B583" s="7">
        <v>47.382109999999997</v>
      </c>
      <c r="C583" s="7">
        <v>74.902240180821494</v>
      </c>
    </row>
    <row r="584" spans="1:3" x14ac:dyDescent="0.2">
      <c r="A584" s="15">
        <v>42489</v>
      </c>
      <c r="B584" s="7">
        <v>46.876731999999997</v>
      </c>
      <c r="C584" s="7">
        <v>74.777340191478459</v>
      </c>
    </row>
    <row r="585" spans="1:3" x14ac:dyDescent="0.2">
      <c r="A585" s="15">
        <v>42492</v>
      </c>
      <c r="B585" s="7">
        <v>47.884645999999996</v>
      </c>
      <c r="C585" s="7">
        <v>74.77288697665773</v>
      </c>
    </row>
    <row r="586" spans="1:3" x14ac:dyDescent="0.2">
      <c r="A586" s="15">
        <v>42493</v>
      </c>
      <c r="B586" s="7">
        <v>47.018574999999998</v>
      </c>
      <c r="C586" s="7">
        <v>74.267907371292694</v>
      </c>
    </row>
    <row r="587" spans="1:3" x14ac:dyDescent="0.2">
      <c r="A587" s="15">
        <v>42494</v>
      </c>
      <c r="B587" s="7">
        <v>47.123179999999998</v>
      </c>
      <c r="C587" s="7">
        <v>74.3147573000725</v>
      </c>
    </row>
    <row r="588" spans="1:3" x14ac:dyDescent="0.2">
      <c r="A588" s="15">
        <v>42495</v>
      </c>
      <c r="B588" s="7">
        <v>46.662711999999999</v>
      </c>
      <c r="C588" s="7">
        <v>74.057114642715106</v>
      </c>
    </row>
    <row r="589" spans="1:3" x14ac:dyDescent="0.2">
      <c r="A589" s="15">
        <v>42496</v>
      </c>
      <c r="B589" s="7">
        <v>46.561860000000003</v>
      </c>
      <c r="C589" s="7">
        <v>74.099176846761168</v>
      </c>
    </row>
    <row r="590" spans="1:3" x14ac:dyDescent="0.2">
      <c r="A590" s="15">
        <v>42499</v>
      </c>
      <c r="B590" s="7">
        <v>46.677314000000003</v>
      </c>
      <c r="C590" s="7">
        <v>74.180805316347659</v>
      </c>
    </row>
    <row r="591" spans="1:3" x14ac:dyDescent="0.2">
      <c r="A591" s="15">
        <v>42500</v>
      </c>
      <c r="B591" s="7">
        <v>46.847053000000002</v>
      </c>
      <c r="C591" s="7">
        <v>74.223116387835191</v>
      </c>
    </row>
    <row r="592" spans="1:3" x14ac:dyDescent="0.2">
      <c r="A592" s="15">
        <v>42501</v>
      </c>
      <c r="B592" s="7">
        <v>45.931040000000003</v>
      </c>
      <c r="C592" s="7">
        <v>74.002072985522744</v>
      </c>
    </row>
    <row r="593" spans="1:3" x14ac:dyDescent="0.2">
      <c r="A593" s="15">
        <v>42502</v>
      </c>
      <c r="B593" s="7">
        <v>46.535798</v>
      </c>
      <c r="C593" s="7">
        <v>74.499916909033743</v>
      </c>
    </row>
    <row r="594" spans="1:3" x14ac:dyDescent="0.2">
      <c r="A594" s="15">
        <v>42503</v>
      </c>
      <c r="B594" s="7">
        <v>46.007986000000002</v>
      </c>
      <c r="C594" s="7">
        <v>74.055109029453732</v>
      </c>
    </row>
    <row r="595" spans="1:3" x14ac:dyDescent="0.2">
      <c r="A595" s="15">
        <v>42506</v>
      </c>
      <c r="B595" s="7">
        <v>46.526874999999997</v>
      </c>
      <c r="C595" s="7">
        <v>73.928538488313478</v>
      </c>
    </row>
    <row r="596" spans="1:3" x14ac:dyDescent="0.2">
      <c r="A596" s="15">
        <v>42507</v>
      </c>
      <c r="B596" s="7">
        <v>46.641038999999999</v>
      </c>
      <c r="C596" s="7">
        <v>73.816433476292559</v>
      </c>
    </row>
    <row r="597" spans="1:3" x14ac:dyDescent="0.2">
      <c r="A597" s="15">
        <v>42508</v>
      </c>
      <c r="B597" s="7">
        <v>49.411020999999998</v>
      </c>
      <c r="C597" s="7">
        <v>75.774633347941801</v>
      </c>
    </row>
    <row r="598" spans="1:3" x14ac:dyDescent="0.2">
      <c r="A598" s="15">
        <v>42509</v>
      </c>
      <c r="B598" s="7">
        <v>51.157814000000002</v>
      </c>
      <c r="C598" s="7">
        <v>77.100357111726282</v>
      </c>
    </row>
    <row r="599" spans="1:3" x14ac:dyDescent="0.2">
      <c r="A599" s="15">
        <v>42510</v>
      </c>
      <c r="B599" s="7">
        <v>51.705064999999998</v>
      </c>
      <c r="C599" s="7">
        <v>77.49291810608122</v>
      </c>
    </row>
    <row r="600" spans="1:3" x14ac:dyDescent="0.2">
      <c r="A600" s="15">
        <v>42513</v>
      </c>
      <c r="B600" s="7">
        <v>51.446154999999997</v>
      </c>
      <c r="C600" s="7">
        <v>77.258319668377382</v>
      </c>
    </row>
    <row r="601" spans="1:3" x14ac:dyDescent="0.2">
      <c r="A601" s="15">
        <v>42514</v>
      </c>
      <c r="B601" s="7">
        <v>51.834488999999998</v>
      </c>
      <c r="C601" s="7">
        <v>77.461929384342028</v>
      </c>
    </row>
    <row r="602" spans="1:3" x14ac:dyDescent="0.2">
      <c r="A602" s="15">
        <v>42515</v>
      </c>
      <c r="B602" s="7">
        <v>54.826529999999998</v>
      </c>
      <c r="C602" s="7">
        <v>80.381328470688089</v>
      </c>
    </row>
    <row r="603" spans="1:3" x14ac:dyDescent="0.2">
      <c r="A603" s="15">
        <v>42516</v>
      </c>
      <c r="B603" s="7">
        <v>56.473652999999999</v>
      </c>
      <c r="C603" s="7">
        <v>81.409648486901602</v>
      </c>
    </row>
    <row r="604" spans="1:3" x14ac:dyDescent="0.2">
      <c r="A604" s="15">
        <v>42517</v>
      </c>
      <c r="B604" s="7">
        <v>56.588824000000002</v>
      </c>
      <c r="C604" s="7">
        <v>81.399790343886409</v>
      </c>
    </row>
    <row r="605" spans="1:3" x14ac:dyDescent="0.2">
      <c r="A605" s="15">
        <v>42521</v>
      </c>
      <c r="B605" s="7">
        <v>56.092979</v>
      </c>
      <c r="C605" s="7">
        <v>81.058133258107532</v>
      </c>
    </row>
    <row r="606" spans="1:3" x14ac:dyDescent="0.2">
      <c r="A606" s="15">
        <v>42522</v>
      </c>
      <c r="B606" s="7">
        <v>56.275362000000001</v>
      </c>
      <c r="C606" s="7">
        <v>80.498692778211449</v>
      </c>
    </row>
    <row r="607" spans="1:3" x14ac:dyDescent="0.2">
      <c r="A607" s="15">
        <v>42523</v>
      </c>
      <c r="B607" s="7">
        <v>55.906388999999997</v>
      </c>
      <c r="C607" s="7">
        <v>80.138883545288181</v>
      </c>
    </row>
    <row r="608" spans="1:3" x14ac:dyDescent="0.2">
      <c r="A608" s="15">
        <v>42524</v>
      </c>
      <c r="B608" s="7">
        <v>54.497881</v>
      </c>
      <c r="C608" s="7">
        <v>79.408801473240302</v>
      </c>
    </row>
    <row r="609" spans="1:3" x14ac:dyDescent="0.2">
      <c r="A609" s="15">
        <v>42527</v>
      </c>
      <c r="B609" s="7">
        <v>55.770083</v>
      </c>
      <c r="C609" s="7">
        <v>80.616622062272853</v>
      </c>
    </row>
    <row r="610" spans="1:3" x14ac:dyDescent="0.2">
      <c r="A610" s="15">
        <v>42528</v>
      </c>
      <c r="B610" s="7">
        <v>55.580080000000002</v>
      </c>
      <c r="C610" s="7">
        <v>80.604027639423492</v>
      </c>
    </row>
    <row r="611" spans="1:3" x14ac:dyDescent="0.2">
      <c r="A611" s="15">
        <v>42529</v>
      </c>
      <c r="B611" s="7">
        <v>55.450097</v>
      </c>
      <c r="C611" s="7">
        <v>80.336987249985725</v>
      </c>
    </row>
    <row r="612" spans="1:3" x14ac:dyDescent="0.2">
      <c r="A612" s="15">
        <v>42530</v>
      </c>
      <c r="B612" s="7">
        <v>55.069907000000001</v>
      </c>
      <c r="C612" s="7">
        <v>80.04947250650531</v>
      </c>
    </row>
    <row r="613" spans="1:3" x14ac:dyDescent="0.2">
      <c r="A613" s="15">
        <v>42531</v>
      </c>
      <c r="B613" s="7">
        <v>53.340238999999997</v>
      </c>
      <c r="C613" s="7">
        <v>79.591153701786553</v>
      </c>
    </row>
    <row r="614" spans="1:3" x14ac:dyDescent="0.2">
      <c r="A614" s="15">
        <v>42534</v>
      </c>
      <c r="B614" s="7">
        <v>53.126401999999999</v>
      </c>
      <c r="C614" s="7">
        <v>79.529709729181363</v>
      </c>
    </row>
    <row r="615" spans="1:3" x14ac:dyDescent="0.2">
      <c r="A615" s="15">
        <v>42535</v>
      </c>
      <c r="B615" s="7">
        <v>53.117851000000002</v>
      </c>
      <c r="C615" s="7">
        <v>79.464151436226743</v>
      </c>
    </row>
    <row r="616" spans="1:3" x14ac:dyDescent="0.2">
      <c r="A616" s="15">
        <v>42536</v>
      </c>
      <c r="B616" s="7">
        <v>52.635477000000002</v>
      </c>
      <c r="C616" s="7">
        <v>78.579855293782259</v>
      </c>
    </row>
    <row r="617" spans="1:3" x14ac:dyDescent="0.2">
      <c r="A617" s="15">
        <v>42537</v>
      </c>
      <c r="B617" s="7">
        <v>52.020808000000002</v>
      </c>
      <c r="C617" s="7">
        <v>77.955058322637413</v>
      </c>
    </row>
    <row r="618" spans="1:3" x14ac:dyDescent="0.2">
      <c r="A618" s="15">
        <v>42538</v>
      </c>
      <c r="B618" s="7">
        <v>53.194541000000001</v>
      </c>
      <c r="C618" s="7">
        <v>78.835322203115169</v>
      </c>
    </row>
    <row r="619" spans="1:3" x14ac:dyDescent="0.2">
      <c r="A619" s="15">
        <v>42541</v>
      </c>
      <c r="B619" s="7">
        <v>54.037025</v>
      </c>
      <c r="C619" s="7">
        <v>79.303189756306338</v>
      </c>
    </row>
    <row r="620" spans="1:3" x14ac:dyDescent="0.2">
      <c r="A620" s="15">
        <v>42542</v>
      </c>
      <c r="B620" s="7">
        <v>54.382170000000002</v>
      </c>
      <c r="C620" s="7">
        <v>79.597839803510738</v>
      </c>
    </row>
    <row r="621" spans="1:3" x14ac:dyDescent="0.2">
      <c r="A621" s="15">
        <v>42543</v>
      </c>
      <c r="B621" s="7">
        <v>54.358162999999998</v>
      </c>
      <c r="C621" s="7">
        <v>79.595420685781875</v>
      </c>
    </row>
    <row r="622" spans="1:3" x14ac:dyDescent="0.2">
      <c r="A622" s="15">
        <v>42544</v>
      </c>
      <c r="B622" s="7">
        <v>54.670285999999997</v>
      </c>
      <c r="C622" s="7">
        <v>79.968764300229154</v>
      </c>
    </row>
    <row r="623" spans="1:3" x14ac:dyDescent="0.2">
      <c r="A623" s="15">
        <v>42545</v>
      </c>
      <c r="B623" s="7">
        <v>52.279305000000001</v>
      </c>
      <c r="C623" s="7">
        <v>78.473202627969357</v>
      </c>
    </row>
    <row r="624" spans="1:3" x14ac:dyDescent="0.2">
      <c r="A624" s="15">
        <v>42548</v>
      </c>
      <c r="B624" s="7">
        <v>48.415731999999998</v>
      </c>
      <c r="C624" s="7">
        <v>75.942691250845243</v>
      </c>
    </row>
    <row r="625" spans="1:3" x14ac:dyDescent="0.2">
      <c r="A625" s="15">
        <v>42549</v>
      </c>
      <c r="B625" s="7">
        <v>48.770212000000001</v>
      </c>
      <c r="C625" s="7">
        <v>75.966041680365791</v>
      </c>
    </row>
    <row r="626" spans="1:3" x14ac:dyDescent="0.2">
      <c r="A626" s="15">
        <v>42550</v>
      </c>
      <c r="B626" s="7">
        <v>48.530535</v>
      </c>
      <c r="C626" s="7">
        <v>75.739276605330801</v>
      </c>
    </row>
    <row r="627" spans="1:3" x14ac:dyDescent="0.2">
      <c r="A627" s="15">
        <v>42551</v>
      </c>
      <c r="B627" s="7">
        <v>47.243529000000002</v>
      </c>
      <c r="C627" s="7">
        <v>75.665106675386014</v>
      </c>
    </row>
    <row r="628" spans="1:3" x14ac:dyDescent="0.2">
      <c r="A628" s="15">
        <v>42552</v>
      </c>
      <c r="B628" s="7">
        <v>46.869478999999998</v>
      </c>
      <c r="C628" s="7">
        <v>73.997848855069932</v>
      </c>
    </row>
    <row r="629" spans="1:3" x14ac:dyDescent="0.2">
      <c r="A629" s="15">
        <v>42556</v>
      </c>
      <c r="B629" s="7">
        <v>44.105620999999999</v>
      </c>
      <c r="C629" s="7">
        <v>71.998454604636891</v>
      </c>
    </row>
    <row r="630" spans="1:3" x14ac:dyDescent="0.2">
      <c r="A630" s="15">
        <v>42557</v>
      </c>
      <c r="B630" s="7">
        <v>44.663994000000002</v>
      </c>
      <c r="C630" s="7">
        <v>72.292656480036683</v>
      </c>
    </row>
    <row r="631" spans="1:3" x14ac:dyDescent="0.2">
      <c r="A631" s="15">
        <v>42558</v>
      </c>
      <c r="B631" s="7">
        <v>44.988394</v>
      </c>
      <c r="C631" s="7">
        <v>72.265764040374762</v>
      </c>
    </row>
    <row r="632" spans="1:3" x14ac:dyDescent="0.2">
      <c r="A632" s="15">
        <v>42559</v>
      </c>
      <c r="B632" s="7">
        <v>44.150731999999998</v>
      </c>
      <c r="C632" s="7">
        <v>71.738028142074313</v>
      </c>
    </row>
    <row r="633" spans="1:3" x14ac:dyDescent="0.2">
      <c r="A633" s="15">
        <v>42562</v>
      </c>
      <c r="B633" s="7">
        <v>44.166066999999998</v>
      </c>
      <c r="C633" s="7">
        <v>72.034583164360996</v>
      </c>
    </row>
    <row r="634" spans="1:3" x14ac:dyDescent="0.2">
      <c r="A634" s="15">
        <v>42563</v>
      </c>
      <c r="B634" s="7">
        <v>45.452415999999999</v>
      </c>
      <c r="C634" s="7">
        <v>73.087825079452543</v>
      </c>
    </row>
    <row r="635" spans="1:3" x14ac:dyDescent="0.2">
      <c r="A635" s="15">
        <v>42564</v>
      </c>
      <c r="B635" s="7">
        <v>45.208314000000001</v>
      </c>
      <c r="C635" s="7">
        <v>72.799997253595194</v>
      </c>
    </row>
    <row r="636" spans="1:3" x14ac:dyDescent="0.2">
      <c r="A636" s="15">
        <v>42565</v>
      </c>
      <c r="B636" s="7">
        <v>46.382022999999997</v>
      </c>
      <c r="C636" s="7">
        <v>73.761671008626635</v>
      </c>
    </row>
    <row r="637" spans="1:3" x14ac:dyDescent="0.2">
      <c r="A637" s="15">
        <v>42566</v>
      </c>
      <c r="B637" s="7">
        <v>47.556641999999997</v>
      </c>
      <c r="C637" s="7">
        <v>73.804101216373695</v>
      </c>
    </row>
    <row r="638" spans="1:3" x14ac:dyDescent="0.2">
      <c r="A638" s="15">
        <v>42569</v>
      </c>
      <c r="B638" s="7">
        <v>46.738706000000001</v>
      </c>
      <c r="C638" s="7">
        <v>73.782794474855322</v>
      </c>
    </row>
    <row r="639" spans="1:3" x14ac:dyDescent="0.2">
      <c r="A639" s="15">
        <v>42570</v>
      </c>
      <c r="B639" s="7">
        <v>46.324368999999997</v>
      </c>
      <c r="C639" s="7">
        <v>73.16937128923604</v>
      </c>
    </row>
    <row r="640" spans="1:3" x14ac:dyDescent="0.2">
      <c r="A640" s="15">
        <v>42571</v>
      </c>
      <c r="B640" s="7">
        <v>47.058627000000001</v>
      </c>
      <c r="C640" s="7">
        <v>73.833575606206253</v>
      </c>
    </row>
    <row r="641" spans="1:3" x14ac:dyDescent="0.2">
      <c r="A641" s="15">
        <v>42572</v>
      </c>
      <c r="B641" s="7">
        <v>49.050854999999999</v>
      </c>
      <c r="C641" s="7">
        <v>75.017288338697512</v>
      </c>
    </row>
    <row r="642" spans="1:3" x14ac:dyDescent="0.2">
      <c r="A642" s="15">
        <v>42573</v>
      </c>
      <c r="B642" s="7">
        <v>49.616383999999996</v>
      </c>
      <c r="C642" s="7">
        <v>72.217903431787661</v>
      </c>
    </row>
    <row r="643" spans="1:3" x14ac:dyDescent="0.2">
      <c r="A643" s="15">
        <v>42576</v>
      </c>
      <c r="B643" s="7">
        <v>49.805278999999999</v>
      </c>
      <c r="C643" s="7">
        <v>71.627187082168888</v>
      </c>
    </row>
    <row r="644" spans="1:3" x14ac:dyDescent="0.2">
      <c r="A644" s="15">
        <v>42577</v>
      </c>
      <c r="B644" s="7">
        <v>49.785074000000002</v>
      </c>
      <c r="C644" s="7">
        <v>72.008323814837837</v>
      </c>
    </row>
    <row r="645" spans="1:3" x14ac:dyDescent="0.2">
      <c r="A645" s="15">
        <v>42578</v>
      </c>
      <c r="B645" s="7">
        <v>48.577764000000002</v>
      </c>
      <c r="C645" s="7">
        <v>70.946988403245541</v>
      </c>
    </row>
    <row r="646" spans="1:3" x14ac:dyDescent="0.2">
      <c r="A646" s="15">
        <v>42579</v>
      </c>
      <c r="B646" s="7">
        <v>48.254258</v>
      </c>
      <c r="C646" s="7">
        <v>70.693618471920132</v>
      </c>
    </row>
    <row r="647" spans="1:3" x14ac:dyDescent="0.2">
      <c r="A647" s="15">
        <v>42580</v>
      </c>
      <c r="B647" s="7">
        <v>47.314579999999999</v>
      </c>
      <c r="C647" s="7">
        <v>70.205748874516232</v>
      </c>
    </row>
    <row r="742" spans="4:11" x14ac:dyDescent="0.2">
      <c r="H742">
        <f>50%*11845.19+(250)</f>
        <v>6172.5950000000003</v>
      </c>
    </row>
    <row r="751" spans="4:11" x14ac:dyDescent="0.2">
      <c r="K751">
        <f>122.5/2.54</f>
        <v>48.228346456692911</v>
      </c>
    </row>
    <row r="752" spans="4:11" x14ac:dyDescent="0.2">
      <c r="D752" s="7" t="e">
        <f>AVERAGE(B689:B752)</f>
        <v>#DIV/0!</v>
      </c>
    </row>
    <row r="754" spans="11:11" x14ac:dyDescent="0.2">
      <c r="K754">
        <f>2.06-2.33</f>
        <v>-0.27</v>
      </c>
    </row>
  </sheetData>
  <mergeCells count="1">
    <mergeCell ref="H11:T11"/>
  </mergeCells>
  <printOptions horizontalCentered="1" verticalCentered="1"/>
  <pageMargins left="0.25" right="0.25" top="0.25" bottom="0.25" header="0.1" footer="0.1"/>
  <pageSetup scale="62" orientation="landscape" r:id="rId2"/>
  <headerFooter scaleWithDoc="0">
    <oddHeader>&amp;L&amp;G&amp;R&amp;"-,Bold"&amp;K2E398A
As of 12/04/2014</oddHeader>
  </headerFooter>
  <rowBreaks count="1" manualBreakCount="1">
    <brk id="72" max="16383" man="1"/>
  </rowBreaks>
  <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2:Z754"/>
  <sheetViews>
    <sheetView workbookViewId="0">
      <selection activeCell="C21" sqref="C21"/>
    </sheetView>
  </sheetViews>
  <sheetFormatPr defaultRowHeight="12.75" x14ac:dyDescent="0.2"/>
  <cols>
    <col min="1" max="1" width="9.28515625" customWidth="1"/>
    <col min="2" max="2" width="18" customWidth="1"/>
    <col min="3" max="3" width="19.7109375" customWidth="1"/>
    <col min="4" max="557" width="8.7109375" customWidth="1"/>
  </cols>
  <sheetData>
    <row r="2" spans="1:26" ht="38.25" customHeight="1" x14ac:dyDescent="0.5">
      <c r="D2" s="9"/>
      <c r="E2" s="9"/>
      <c r="F2" s="9"/>
      <c r="G2" s="9"/>
      <c r="H2" s="332" t="s">
        <v>131</v>
      </c>
      <c r="I2" s="332"/>
      <c r="J2" s="332"/>
      <c r="K2" s="332"/>
      <c r="L2" s="332"/>
      <c r="M2" s="332"/>
      <c r="N2" s="332"/>
      <c r="O2" s="332"/>
      <c r="P2" s="332"/>
      <c r="Q2" s="332"/>
      <c r="R2" s="332"/>
      <c r="S2" s="332"/>
      <c r="T2" s="332"/>
      <c r="U2" s="9"/>
      <c r="V2" s="9"/>
      <c r="W2" s="9"/>
      <c r="X2" s="9"/>
      <c r="Y2" s="9"/>
      <c r="Z2" s="9"/>
    </row>
    <row r="3" spans="1:26" x14ac:dyDescent="0.2">
      <c r="A3" s="5" t="s">
        <v>10</v>
      </c>
      <c r="B3" s="6" t="s">
        <v>138</v>
      </c>
      <c r="C3" s="6" t="s">
        <v>139</v>
      </c>
    </row>
    <row r="4" spans="1:26" x14ac:dyDescent="0.2">
      <c r="A4" s="145" t="s">
        <v>132</v>
      </c>
      <c r="B4" s="7"/>
      <c r="C4" s="7"/>
    </row>
    <row r="5" spans="1:26" x14ac:dyDescent="0.2">
      <c r="A5" s="146" t="s">
        <v>43</v>
      </c>
      <c r="B5" s="7">
        <v>253.372455</v>
      </c>
      <c r="C5" s="7">
        <v>2153.2364323352904</v>
      </c>
    </row>
    <row r="6" spans="1:26" x14ac:dyDescent="0.2">
      <c r="A6" s="146" t="s">
        <v>44</v>
      </c>
      <c r="B6" s="7">
        <v>1719.4520990000001</v>
      </c>
      <c r="C6" s="7">
        <v>4999.8124292347638</v>
      </c>
    </row>
    <row r="7" spans="1:26" x14ac:dyDescent="0.2">
      <c r="A7" s="146" t="s">
        <v>45</v>
      </c>
      <c r="B7" s="7">
        <v>2447.6125019999995</v>
      </c>
      <c r="C7" s="7">
        <v>5426.4664123445536</v>
      </c>
    </row>
    <row r="8" spans="1:26" x14ac:dyDescent="0.2">
      <c r="A8" s="146" t="s">
        <v>46</v>
      </c>
      <c r="B8" s="7">
        <v>1987.7096470000001</v>
      </c>
      <c r="C8" s="7">
        <v>4755.4156523231622</v>
      </c>
    </row>
    <row r="9" spans="1:26" x14ac:dyDescent="0.2">
      <c r="A9" s="145" t="s">
        <v>133</v>
      </c>
      <c r="B9" s="7"/>
      <c r="C9" s="7"/>
    </row>
    <row r="10" spans="1:26" x14ac:dyDescent="0.2">
      <c r="A10" s="146" t="s">
        <v>43</v>
      </c>
      <c r="B10" s="7">
        <v>1508.9704689999999</v>
      </c>
      <c r="C10" s="7">
        <v>4385.6001692476402</v>
      </c>
    </row>
    <row r="11" spans="1:26" x14ac:dyDescent="0.2">
      <c r="A11" s="146" t="s">
        <v>44</v>
      </c>
      <c r="B11" s="7">
        <v>1388.9056299999997</v>
      </c>
      <c r="C11" s="7">
        <v>4804.2927241318584</v>
      </c>
    </row>
    <row r="12" spans="1:26" x14ac:dyDescent="0.2">
      <c r="A12" s="146" t="s">
        <v>45</v>
      </c>
      <c r="B12" s="7">
        <v>1818.3595600000006</v>
      </c>
      <c r="C12" s="7">
        <v>4353.8356486935827</v>
      </c>
    </row>
    <row r="13" spans="1:26" x14ac:dyDescent="0.2">
      <c r="A13" s="146" t="s">
        <v>46</v>
      </c>
      <c r="B13" s="7">
        <v>1259.0016629999998</v>
      </c>
      <c r="C13" s="7">
        <v>3408.1812591856756</v>
      </c>
    </row>
    <row r="14" spans="1:26" x14ac:dyDescent="0.2">
      <c r="A14" s="145" t="s">
        <v>134</v>
      </c>
      <c r="B14" s="7"/>
      <c r="C14" s="7"/>
    </row>
    <row r="15" spans="1:26" x14ac:dyDescent="0.2">
      <c r="A15" s="146" t="s">
        <v>43</v>
      </c>
      <c r="B15" s="7">
        <v>2119.2637930000005</v>
      </c>
      <c r="C15" s="7">
        <v>3878.3038990965219</v>
      </c>
    </row>
    <row r="16" spans="1:26" x14ac:dyDescent="0.2">
      <c r="A16" s="146" t="s">
        <v>44</v>
      </c>
      <c r="B16" s="7">
        <v>3115.1606519999996</v>
      </c>
      <c r="C16" s="7">
        <v>4834.8320352617311</v>
      </c>
    </row>
    <row r="17" spans="1:3" x14ac:dyDescent="0.2">
      <c r="A17" s="146" t="s">
        <v>45</v>
      </c>
      <c r="B17" s="7">
        <v>936.06957800000009</v>
      </c>
      <c r="C17" s="7">
        <v>1451.2837296320733</v>
      </c>
    </row>
    <row r="742" spans="4:11" x14ac:dyDescent="0.2">
      <c r="H742">
        <f>50%*11845.19+(250)</f>
        <v>6172.5950000000003</v>
      </c>
    </row>
    <row r="751" spans="4:11" x14ac:dyDescent="0.2">
      <c r="K751">
        <f>122.5/2.54</f>
        <v>48.228346456692911</v>
      </c>
    </row>
    <row r="752" spans="4:11" x14ac:dyDescent="0.2">
      <c r="D752" s="7" t="e">
        <f>AVERAGE(B689:B752)</f>
        <v>#DIV/0!</v>
      </c>
    </row>
    <row r="754" spans="11:11" x14ac:dyDescent="0.2">
      <c r="K754">
        <f>2.06-2.33</f>
        <v>-0.27</v>
      </c>
    </row>
  </sheetData>
  <mergeCells count="1">
    <mergeCell ref="H2:T2"/>
  </mergeCells>
  <printOptions horizontalCentered="1" verticalCentered="1"/>
  <pageMargins left="0.25" right="0.25" top="0.25" bottom="0.25" header="0.1" footer="0.1"/>
  <pageSetup scale="62" orientation="landscape" r:id="rId2"/>
  <headerFooter scaleWithDoc="0">
    <oddHeader>&amp;L&amp;G&amp;R&amp;"-,Bold"&amp;K2E398A
As of 12/04/2014</oddHeader>
  </headerFooter>
  <rowBreaks count="1" manualBreakCount="1">
    <brk id="72" max="16383" man="1"/>
  </rowBreaks>
  <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X34"/>
  <sheetViews>
    <sheetView workbookViewId="0">
      <selection activeCell="Q21" sqref="Q21"/>
    </sheetView>
  </sheetViews>
  <sheetFormatPr defaultRowHeight="15" x14ac:dyDescent="0.25"/>
  <cols>
    <col min="1" max="1" width="9.140625" style="49"/>
    <col min="2" max="2" width="12" style="122" bestFit="1" customWidth="1"/>
    <col min="3" max="4" width="12.5703125" style="121" bestFit="1" customWidth="1"/>
    <col min="5" max="20" width="9.140625" style="49"/>
    <col min="21" max="21" width="13.42578125" style="49" bestFit="1" customWidth="1"/>
    <col min="22" max="22" width="20.42578125" style="49" bestFit="1" customWidth="1"/>
    <col min="23" max="23" width="19.28515625" style="227" bestFit="1" customWidth="1"/>
    <col min="24" max="24" width="15.5703125" style="227" bestFit="1" customWidth="1"/>
    <col min="25" max="16384" width="9.140625" style="49"/>
  </cols>
  <sheetData>
    <row r="2" spans="2:24" x14ac:dyDescent="0.25">
      <c r="B2" s="228" t="s">
        <v>213</v>
      </c>
      <c r="C2" t="s">
        <v>114</v>
      </c>
      <c r="D2" t="s">
        <v>115</v>
      </c>
      <c r="U2" s="224" t="s">
        <v>208</v>
      </c>
      <c r="V2" s="223" t="s">
        <v>209</v>
      </c>
      <c r="W2" s="226" t="s">
        <v>210</v>
      </c>
      <c r="X2" s="226" t="s">
        <v>211</v>
      </c>
    </row>
    <row r="3" spans="2:24" x14ac:dyDescent="0.25">
      <c r="B3" s="15">
        <v>40179</v>
      </c>
      <c r="C3" s="229">
        <v>1.4439354256410301E-2</v>
      </c>
      <c r="D3" s="229">
        <v>-3.5999999999999997E-2</v>
      </c>
      <c r="U3" s="224">
        <v>40299</v>
      </c>
      <c r="V3" s="49" t="s">
        <v>212</v>
      </c>
      <c r="W3" s="227">
        <v>1.49202048900194E-2</v>
      </c>
      <c r="X3" s="227">
        <v>-7.9899999999999999E-2</v>
      </c>
    </row>
    <row r="4" spans="2:24" ht="21" x14ac:dyDescent="0.35">
      <c r="B4" s="15">
        <v>40299</v>
      </c>
      <c r="C4" s="229">
        <v>1.49202048900194E-2</v>
      </c>
      <c r="D4" s="229">
        <v>-7.9899999999999999E-2</v>
      </c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U4" s="224">
        <v>40787</v>
      </c>
      <c r="V4" s="49" t="s">
        <v>212</v>
      </c>
      <c r="W4" s="227">
        <v>-1.2384813060409399E-2</v>
      </c>
      <c r="X4" s="227">
        <v>-7.0300000000000001E-2</v>
      </c>
    </row>
    <row r="5" spans="2:24" ht="21" x14ac:dyDescent="0.35">
      <c r="B5" s="15">
        <v>40330</v>
      </c>
      <c r="C5" s="229">
        <v>2.3409789098652E-2</v>
      </c>
      <c r="D5" s="229">
        <v>-5.2299999999999999E-2</v>
      </c>
      <c r="G5" s="326" t="s">
        <v>127</v>
      </c>
      <c r="H5" s="326"/>
      <c r="I5" s="326"/>
      <c r="J5" s="326"/>
      <c r="K5" s="326"/>
      <c r="L5" s="326"/>
      <c r="M5" s="326"/>
      <c r="N5" s="326"/>
      <c r="O5" s="326"/>
      <c r="P5" s="326"/>
      <c r="Q5" s="326"/>
      <c r="U5" s="224">
        <v>42217</v>
      </c>
      <c r="V5" s="49" t="s">
        <v>212</v>
      </c>
      <c r="W5" s="227">
        <v>-2.1395285408645202E-3</v>
      </c>
      <c r="X5" s="227">
        <v>-6.0199999999999997E-2</v>
      </c>
    </row>
    <row r="6" spans="2:24" x14ac:dyDescent="0.25">
      <c r="B6" s="15">
        <v>40391</v>
      </c>
      <c r="C6" s="229">
        <v>1.01419366882489E-2</v>
      </c>
      <c r="D6" s="229">
        <v>-4.5100000000000001E-2</v>
      </c>
      <c r="U6" s="224">
        <v>41030</v>
      </c>
      <c r="V6" s="49" t="s">
        <v>212</v>
      </c>
      <c r="W6" s="227">
        <v>2.42846025810304E-2</v>
      </c>
      <c r="X6" s="227">
        <v>-6.01007382192923E-2</v>
      </c>
    </row>
    <row r="7" spans="2:24" x14ac:dyDescent="0.25">
      <c r="B7" s="15">
        <v>40756</v>
      </c>
      <c r="C7" s="229">
        <v>7.69859054429656E-3</v>
      </c>
      <c r="D7" s="229">
        <v>-5.4300000000000001E-2</v>
      </c>
      <c r="U7" s="224">
        <v>40756</v>
      </c>
      <c r="V7" s="49" t="s">
        <v>212</v>
      </c>
      <c r="W7" s="227">
        <v>7.69859054429656E-3</v>
      </c>
      <c r="X7" s="227">
        <v>-5.4300000000000001E-2</v>
      </c>
    </row>
    <row r="8" spans="2:24" x14ac:dyDescent="0.25">
      <c r="B8" s="15">
        <v>40787</v>
      </c>
      <c r="C8" s="229">
        <v>-1.2384813060409399E-2</v>
      </c>
      <c r="D8" s="229">
        <v>-7.0300000000000001E-2</v>
      </c>
      <c r="U8" s="224">
        <v>40330</v>
      </c>
      <c r="V8" s="49" t="s">
        <v>212</v>
      </c>
      <c r="W8" s="227">
        <v>2.3409789098652E-2</v>
      </c>
      <c r="X8" s="227">
        <v>-5.2299999999999999E-2</v>
      </c>
    </row>
    <row r="9" spans="2:24" x14ac:dyDescent="0.25">
      <c r="B9" s="15">
        <v>41030</v>
      </c>
      <c r="C9" s="229">
        <v>2.42846025810304E-2</v>
      </c>
      <c r="D9" s="229">
        <v>-6.01007382192923E-2</v>
      </c>
      <c r="U9" s="224">
        <v>42370</v>
      </c>
      <c r="V9" s="49" t="s">
        <v>212</v>
      </c>
      <c r="W9" s="227">
        <v>8.6505278037831701E-3</v>
      </c>
      <c r="X9" s="227">
        <v>-4.9599999999999998E-2</v>
      </c>
    </row>
    <row r="10" spans="2:24" x14ac:dyDescent="0.25">
      <c r="B10" s="15">
        <v>41640</v>
      </c>
      <c r="C10" s="229">
        <v>1.27711891892557E-2</v>
      </c>
      <c r="D10" s="229">
        <v>-3.4574075915788399E-2</v>
      </c>
      <c r="U10" s="224">
        <v>40391</v>
      </c>
      <c r="V10" s="49" t="s">
        <v>212</v>
      </c>
      <c r="W10" s="227">
        <v>1.01419366882489E-2</v>
      </c>
      <c r="X10" s="227">
        <v>-4.5100000000000001E-2</v>
      </c>
    </row>
    <row r="11" spans="2:24" x14ac:dyDescent="0.25">
      <c r="B11" s="15">
        <v>42217</v>
      </c>
      <c r="C11" s="229">
        <v>-2.1395285408645202E-3</v>
      </c>
      <c r="D11" s="229">
        <v>-6.0199999999999997E-2</v>
      </c>
      <c r="U11" s="224">
        <v>40179</v>
      </c>
      <c r="V11" s="49" t="s">
        <v>212</v>
      </c>
      <c r="W11" s="227">
        <v>1.4439354256410301E-2</v>
      </c>
      <c r="X11" s="227">
        <v>-3.5999999999999997E-2</v>
      </c>
    </row>
    <row r="12" spans="2:24" x14ac:dyDescent="0.25">
      <c r="B12" s="15">
        <v>42370</v>
      </c>
      <c r="C12" s="229">
        <v>8.6505278037831701E-3</v>
      </c>
      <c r="D12" s="229">
        <v>-4.9599999999999998E-2</v>
      </c>
      <c r="U12" s="224">
        <v>41640</v>
      </c>
      <c r="V12" s="49" t="s">
        <v>212</v>
      </c>
      <c r="W12" s="227">
        <v>1.27711891892557E-2</v>
      </c>
      <c r="X12" s="227">
        <v>-3.4574075915788399E-2</v>
      </c>
    </row>
    <row r="13" spans="2:24" x14ac:dyDescent="0.25">
      <c r="U13" s="225"/>
    </row>
    <row r="14" spans="2:24" x14ac:dyDescent="0.25">
      <c r="U14" s="225"/>
    </row>
    <row r="15" spans="2:24" x14ac:dyDescent="0.25">
      <c r="U15" s="225"/>
    </row>
    <row r="16" spans="2:24" x14ac:dyDescent="0.25">
      <c r="U16" s="225"/>
    </row>
    <row r="17" spans="2:21" x14ac:dyDescent="0.25">
      <c r="U17" s="225"/>
    </row>
    <row r="18" spans="2:21" x14ac:dyDescent="0.25">
      <c r="U18" s="225"/>
    </row>
    <row r="19" spans="2:21" x14ac:dyDescent="0.25">
      <c r="U19" s="225"/>
    </row>
    <row r="20" spans="2:21" x14ac:dyDescent="0.25">
      <c r="U20" s="225"/>
    </row>
    <row r="21" spans="2:21" x14ac:dyDescent="0.25">
      <c r="U21" s="225"/>
    </row>
    <row r="22" spans="2:21" x14ac:dyDescent="0.25">
      <c r="U22" s="225"/>
    </row>
    <row r="23" spans="2:21" x14ac:dyDescent="0.25">
      <c r="U23" s="225"/>
    </row>
    <row r="24" spans="2:21" x14ac:dyDescent="0.25">
      <c r="U24" s="225"/>
    </row>
    <row r="25" spans="2:21" x14ac:dyDescent="0.25">
      <c r="U25" s="225"/>
    </row>
    <row r="26" spans="2:21" x14ac:dyDescent="0.25">
      <c r="U26" s="225"/>
    </row>
    <row r="27" spans="2:21" x14ac:dyDescent="0.25">
      <c r="U27" s="225"/>
    </row>
    <row r="28" spans="2:21" x14ac:dyDescent="0.25">
      <c r="B28"/>
      <c r="C28"/>
      <c r="D28"/>
      <c r="U28" s="225"/>
    </row>
    <row r="29" spans="2:21" x14ac:dyDescent="0.25">
      <c r="B29"/>
      <c r="C29"/>
      <c r="D29"/>
      <c r="U29" s="225"/>
    </row>
    <row r="30" spans="2:21" x14ac:dyDescent="0.25">
      <c r="B30"/>
      <c r="C30"/>
      <c r="D30"/>
      <c r="U30" s="225"/>
    </row>
    <row r="31" spans="2:21" x14ac:dyDescent="0.25">
      <c r="B31"/>
      <c r="C31"/>
      <c r="D31"/>
    </row>
    <row r="32" spans="2:21" x14ac:dyDescent="0.25">
      <c r="B32"/>
      <c r="C32"/>
      <c r="D32"/>
    </row>
    <row r="33" spans="2:4" x14ac:dyDescent="0.25">
      <c r="B33"/>
      <c r="C33"/>
      <c r="D33"/>
    </row>
    <row r="34" spans="2:4" x14ac:dyDescent="0.25">
      <c r="B34"/>
      <c r="C34"/>
      <c r="D34"/>
    </row>
  </sheetData>
  <mergeCells count="1">
    <mergeCell ref="G5:Q5"/>
  </mergeCells>
  <pageMargins left="0.7" right="0.7" top="0.75" bottom="0.75" header="0.3" footer="0.3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X46"/>
  <sheetViews>
    <sheetView workbookViewId="0">
      <selection activeCell="W21" sqref="W21"/>
    </sheetView>
  </sheetViews>
  <sheetFormatPr defaultRowHeight="15" x14ac:dyDescent="0.25"/>
  <cols>
    <col min="1" max="1" width="9.140625" style="49"/>
    <col min="2" max="2" width="12" style="49" bestFit="1" customWidth="1"/>
    <col min="3" max="3" width="11" style="49" bestFit="1" customWidth="1"/>
    <col min="4" max="4" width="10.42578125" style="49" bestFit="1" customWidth="1"/>
    <col min="5" max="20" width="9.140625" style="49"/>
    <col min="21" max="21" width="13.42578125" style="49" bestFit="1" customWidth="1"/>
    <col min="22" max="22" width="20.42578125" style="49" bestFit="1" customWidth="1"/>
    <col min="23" max="23" width="19.28515625" style="49" bestFit="1" customWidth="1"/>
    <col min="24" max="24" width="15.5703125" style="49" bestFit="1" customWidth="1"/>
    <col min="25" max="16384" width="9.140625" style="49"/>
  </cols>
  <sheetData>
    <row r="2" spans="2:24" ht="21" x14ac:dyDescent="0.35">
      <c r="B2" s="230" t="s">
        <v>213</v>
      </c>
      <c r="C2" s="147" t="s">
        <v>114</v>
      </c>
      <c r="D2" s="147" t="s">
        <v>115</v>
      </c>
      <c r="Q2" s="144"/>
      <c r="U2" s="224" t="s">
        <v>208</v>
      </c>
      <c r="V2" s="223" t="s">
        <v>209</v>
      </c>
      <c r="W2" s="226" t="s">
        <v>210</v>
      </c>
      <c r="X2" s="226" t="s">
        <v>211</v>
      </c>
    </row>
    <row r="3" spans="2:24" ht="21" x14ac:dyDescent="0.35">
      <c r="B3" s="15">
        <v>40817</v>
      </c>
      <c r="C3" s="229">
        <v>6.0120404338930298E-3</v>
      </c>
      <c r="D3" s="229">
        <v>0.10929999999999999</v>
      </c>
      <c r="G3" s="326" t="s">
        <v>126</v>
      </c>
      <c r="H3" s="326"/>
      <c r="I3" s="326"/>
      <c r="J3" s="326"/>
      <c r="K3" s="326"/>
      <c r="L3" s="326"/>
      <c r="M3" s="326"/>
      <c r="N3" s="326"/>
      <c r="O3" s="326"/>
      <c r="P3" s="326"/>
      <c r="Q3" s="144"/>
      <c r="U3" s="224">
        <v>40817</v>
      </c>
      <c r="V3" s="49" t="s">
        <v>212</v>
      </c>
      <c r="W3" s="227">
        <v>6.0120404338930298E-3</v>
      </c>
      <c r="X3" s="227">
        <v>0.10929999999999999</v>
      </c>
    </row>
    <row r="4" spans="2:24" x14ac:dyDescent="0.25">
      <c r="B4" s="15">
        <v>40422</v>
      </c>
      <c r="C4" s="229">
        <v>1.7177762540795598E-2</v>
      </c>
      <c r="D4" s="229">
        <v>8.9200000000000002E-2</v>
      </c>
      <c r="U4" s="224">
        <v>40422</v>
      </c>
      <c r="V4" s="49" t="s">
        <v>212</v>
      </c>
      <c r="W4" s="227">
        <v>1.7177762540795598E-2</v>
      </c>
      <c r="X4" s="227">
        <v>8.9200000000000002E-2</v>
      </c>
    </row>
    <row r="5" spans="2:24" x14ac:dyDescent="0.25">
      <c r="B5" s="15">
        <v>42278</v>
      </c>
      <c r="C5" s="229">
        <v>-6.8927707357072697E-3</v>
      </c>
      <c r="D5" s="229">
        <v>8.4399999999999989E-2</v>
      </c>
      <c r="U5" s="224">
        <v>42278</v>
      </c>
      <c r="V5" s="49" t="s">
        <v>212</v>
      </c>
      <c r="W5" s="227">
        <v>-6.8927707357072697E-3</v>
      </c>
      <c r="X5" s="227">
        <v>8.4399999999999989E-2</v>
      </c>
    </row>
    <row r="6" spans="2:24" x14ac:dyDescent="0.25">
      <c r="B6" s="15">
        <v>40360</v>
      </c>
      <c r="C6" s="229">
        <v>1.4746045212625101E-2</v>
      </c>
      <c r="D6" s="229">
        <v>7.0099999999999996E-2</v>
      </c>
      <c r="U6" s="224">
        <v>40360</v>
      </c>
      <c r="V6" s="49" t="s">
        <v>212</v>
      </c>
      <c r="W6" s="227">
        <v>1.4746045212625101E-2</v>
      </c>
      <c r="X6" s="227">
        <v>7.0099999999999996E-2</v>
      </c>
    </row>
    <row r="7" spans="2:24" x14ac:dyDescent="0.25">
      <c r="B7" s="15">
        <v>42430</v>
      </c>
      <c r="C7" s="229">
        <v>3.2376079940188403E-3</v>
      </c>
      <c r="D7" s="229">
        <v>6.7799999999999999E-2</v>
      </c>
      <c r="U7" s="224">
        <v>42430</v>
      </c>
      <c r="V7" s="49" t="s">
        <v>212</v>
      </c>
      <c r="W7" s="227">
        <v>3.2376079940188403E-3</v>
      </c>
      <c r="X7" s="227">
        <v>6.7799999999999999E-2</v>
      </c>
    </row>
    <row r="8" spans="2:24" x14ac:dyDescent="0.25">
      <c r="B8" s="15">
        <v>40513</v>
      </c>
      <c r="C8" s="229">
        <v>1.45679861361536E-2</v>
      </c>
      <c r="D8" s="229">
        <v>6.6830000000000001E-2</v>
      </c>
      <c r="U8" s="224">
        <v>40513</v>
      </c>
      <c r="V8" s="49" t="s">
        <v>212</v>
      </c>
      <c r="W8" s="227">
        <v>1.45679861361536E-2</v>
      </c>
      <c r="X8" s="227">
        <v>6.6830000000000001E-2</v>
      </c>
    </row>
    <row r="9" spans="2:24" x14ac:dyDescent="0.25">
      <c r="B9" s="15">
        <v>40238</v>
      </c>
      <c r="C9" s="229">
        <v>1.4277373598690499E-2</v>
      </c>
      <c r="D9" s="229">
        <v>6.0299999999999999E-2</v>
      </c>
      <c r="U9" s="224">
        <v>40238</v>
      </c>
      <c r="V9" s="49" t="s">
        <v>212</v>
      </c>
      <c r="W9" s="227">
        <v>1.4277373598690499E-2</v>
      </c>
      <c r="X9" s="227">
        <v>6.0299999999999999E-2</v>
      </c>
    </row>
    <row r="10" spans="2:24" x14ac:dyDescent="0.25">
      <c r="B10" s="15">
        <v>42036</v>
      </c>
      <c r="C10" s="229">
        <v>-7.4602430056475199E-3</v>
      </c>
      <c r="D10" s="229">
        <v>5.74E-2</v>
      </c>
      <c r="U10" s="224">
        <v>42036</v>
      </c>
      <c r="V10" s="49" t="s">
        <v>212</v>
      </c>
      <c r="W10" s="227">
        <v>-7.4602430056475199E-3</v>
      </c>
      <c r="X10" s="227">
        <v>5.74E-2</v>
      </c>
    </row>
    <row r="11" spans="2:24" x14ac:dyDescent="0.25">
      <c r="B11" s="15">
        <v>41275</v>
      </c>
      <c r="C11" s="229">
        <v>-2.3647585930214299E-3</v>
      </c>
      <c r="D11" s="229">
        <v>5.1795009701141898E-2</v>
      </c>
      <c r="U11" s="224">
        <v>41275</v>
      </c>
      <c r="V11" s="49" t="s">
        <v>212</v>
      </c>
      <c r="W11" s="227">
        <v>-2.3647585930214299E-3</v>
      </c>
      <c r="X11" s="227">
        <v>5.1795009701141898E-2</v>
      </c>
    </row>
    <row r="12" spans="2:24" x14ac:dyDescent="0.25">
      <c r="B12" s="15">
        <v>41456</v>
      </c>
      <c r="C12" s="229">
        <v>1.9310259460930498E-2</v>
      </c>
      <c r="D12" s="229">
        <v>5.0884199900016698E-2</v>
      </c>
      <c r="U12" s="224">
        <v>41456</v>
      </c>
      <c r="V12" s="49" t="s">
        <v>212</v>
      </c>
      <c r="W12" s="227">
        <v>1.9310259460930498E-2</v>
      </c>
      <c r="X12" s="227">
        <v>5.0884199900016698E-2</v>
      </c>
    </row>
    <row r="13" spans="2:24" x14ac:dyDescent="0.25">
      <c r="B13"/>
      <c r="C13"/>
      <c r="D13"/>
    </row>
    <row r="14" spans="2:24" x14ac:dyDescent="0.25">
      <c r="B14"/>
      <c r="C14"/>
      <c r="D14"/>
    </row>
    <row r="15" spans="2:24" x14ac:dyDescent="0.25">
      <c r="B15"/>
      <c r="C15"/>
      <c r="D15"/>
    </row>
    <row r="16" spans="2:24" x14ac:dyDescent="0.25">
      <c r="B16"/>
      <c r="C16"/>
      <c r="D16"/>
    </row>
    <row r="17" spans="2:4" x14ac:dyDescent="0.25">
      <c r="B17"/>
      <c r="C17"/>
      <c r="D17"/>
    </row>
    <row r="18" spans="2:4" x14ac:dyDescent="0.25">
      <c r="B18"/>
      <c r="C18"/>
      <c r="D18"/>
    </row>
    <row r="19" spans="2:4" x14ac:dyDescent="0.25">
      <c r="B19"/>
      <c r="C19"/>
      <c r="D19"/>
    </row>
    <row r="24" spans="2:4" x14ac:dyDescent="0.25">
      <c r="B24" s="117"/>
      <c r="C24" s="118"/>
      <c r="D24" s="119"/>
    </row>
    <row r="25" spans="2:4" x14ac:dyDescent="0.25">
      <c r="B25" s="117"/>
      <c r="C25" s="118"/>
      <c r="D25" s="119"/>
    </row>
    <row r="26" spans="2:4" x14ac:dyDescent="0.25">
      <c r="B26" s="117"/>
      <c r="C26" s="118"/>
      <c r="D26" s="119"/>
    </row>
    <row r="27" spans="2:4" x14ac:dyDescent="0.25">
      <c r="B27" s="117"/>
      <c r="C27" s="118"/>
      <c r="D27" s="119"/>
    </row>
    <row r="28" spans="2:4" x14ac:dyDescent="0.25">
      <c r="B28" s="117"/>
      <c r="C28" s="118"/>
      <c r="D28" s="119"/>
    </row>
    <row r="29" spans="2:4" x14ac:dyDescent="0.25">
      <c r="B29" s="117"/>
      <c r="C29" s="118"/>
      <c r="D29" s="119"/>
    </row>
    <row r="30" spans="2:4" x14ac:dyDescent="0.25">
      <c r="B30" s="117"/>
      <c r="C30" s="118"/>
      <c r="D30" s="119"/>
    </row>
    <row r="31" spans="2:4" x14ac:dyDescent="0.25">
      <c r="B31" s="117"/>
      <c r="C31" s="118"/>
      <c r="D31" s="119"/>
    </row>
    <row r="32" spans="2:4" x14ac:dyDescent="0.25">
      <c r="B32" s="117"/>
      <c r="C32" s="118"/>
      <c r="D32" s="119"/>
    </row>
    <row r="33" spans="2:4" x14ac:dyDescent="0.25">
      <c r="B33" s="117"/>
      <c r="C33" s="118"/>
      <c r="D33" s="119"/>
    </row>
    <row r="36" spans="2:4" x14ac:dyDescent="0.25">
      <c r="B36" s="117"/>
      <c r="C36" s="118"/>
      <c r="D36" s="119"/>
    </row>
    <row r="37" spans="2:4" x14ac:dyDescent="0.25">
      <c r="B37" s="120"/>
      <c r="C37" s="123"/>
      <c r="D37" s="123"/>
    </row>
    <row r="38" spans="2:4" x14ac:dyDescent="0.25">
      <c r="B38" s="120"/>
      <c r="C38" s="123"/>
      <c r="D38" s="123"/>
    </row>
    <row r="39" spans="2:4" x14ac:dyDescent="0.25">
      <c r="B39" s="120"/>
      <c r="C39" s="123"/>
      <c r="D39" s="123"/>
    </row>
    <row r="40" spans="2:4" x14ac:dyDescent="0.25">
      <c r="B40" s="120"/>
      <c r="C40" s="123"/>
      <c r="D40" s="123"/>
    </row>
    <row r="41" spans="2:4" x14ac:dyDescent="0.25">
      <c r="B41" s="120"/>
      <c r="C41" s="123"/>
      <c r="D41" s="123"/>
    </row>
    <row r="42" spans="2:4" x14ac:dyDescent="0.25">
      <c r="B42" s="120"/>
      <c r="C42" s="123"/>
      <c r="D42" s="123"/>
    </row>
    <row r="43" spans="2:4" x14ac:dyDescent="0.25">
      <c r="B43" s="120"/>
      <c r="C43" s="123"/>
      <c r="D43" s="123"/>
    </row>
    <row r="44" spans="2:4" x14ac:dyDescent="0.25">
      <c r="B44" s="120"/>
      <c r="C44" s="123"/>
      <c r="D44" s="123"/>
    </row>
    <row r="45" spans="2:4" x14ac:dyDescent="0.25">
      <c r="B45" s="120"/>
      <c r="C45" s="123"/>
      <c r="D45" s="123"/>
    </row>
    <row r="46" spans="2:4" x14ac:dyDescent="0.25">
      <c r="B46" s="120"/>
      <c r="C46" s="123"/>
      <c r="D46" s="123"/>
    </row>
  </sheetData>
  <mergeCells count="1">
    <mergeCell ref="G3:P3"/>
  </mergeCells>
  <pageMargins left="0.7" right="0.7" top="0.75" bottom="0.75" header="0.3" footer="0.3"/>
  <pageSetup orientation="portrait" horizontalDpi="1200" verticalDpi="1200" r:id="rId2"/>
  <drawing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A1:L1281"/>
  <sheetViews>
    <sheetView workbookViewId="0"/>
  </sheetViews>
  <sheetFormatPr defaultRowHeight="12.75" x14ac:dyDescent="0.2"/>
  <cols>
    <col min="1" max="1" width="14.42578125" bestFit="1" customWidth="1"/>
    <col min="2" max="2" width="10.5703125" bestFit="1" customWidth="1"/>
    <col min="3" max="3" width="18.28515625" bestFit="1" customWidth="1"/>
    <col min="4" max="4" width="11.85546875" bestFit="1" customWidth="1"/>
    <col min="5" max="5" width="19.7109375" bestFit="1" customWidth="1"/>
    <col min="6" max="6" width="12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4.5703125" style="3" bestFit="1" customWidth="1"/>
    <col min="12" max="12" width="12.8554687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" t="s">
        <v>13</v>
      </c>
      <c r="L1" t="s">
        <v>14</v>
      </c>
    </row>
    <row r="2" spans="1:12" x14ac:dyDescent="0.2">
      <c r="A2" s="1">
        <v>40710</v>
      </c>
      <c r="B2">
        <v>74.255799999999994</v>
      </c>
      <c r="C2">
        <v>19.490100000000002</v>
      </c>
      <c r="D2">
        <v>6.1276000000000002</v>
      </c>
      <c r="F2">
        <v>73803047.717199996</v>
      </c>
      <c r="G2">
        <v>100.61346</v>
      </c>
      <c r="H2">
        <v>26.408259000000001</v>
      </c>
      <c r="I2">
        <v>8.302638</v>
      </c>
      <c r="K2" s="3">
        <f>VLOOKUP(CelloNetIO_CMO_MV_NAV[[#This Row],[AsOfDate]], 'CMO MV Raw'!$A:$B,2,FALSE)</f>
        <v>53663496.758183002</v>
      </c>
      <c r="L2" s="4">
        <f>CelloNetIO_CMO_MV_NAV[[#This Row],[CMO MV]]/CelloNetIO_CMO_MV_NAV[[#This Row],[NAV]]*100</f>
        <v>72.711762478714789</v>
      </c>
    </row>
    <row r="3" spans="1:12" x14ac:dyDescent="0.2">
      <c r="A3" s="1">
        <v>40711</v>
      </c>
      <c r="B3">
        <v>73.775300000000001</v>
      </c>
      <c r="C3">
        <v>19.514800000000001</v>
      </c>
      <c r="D3">
        <v>6.1064999999999996</v>
      </c>
      <c r="F3">
        <v>73742685.564999998</v>
      </c>
      <c r="G3">
        <v>100.04422700000001</v>
      </c>
      <c r="H3">
        <v>26.463370000000001</v>
      </c>
      <c r="I3">
        <v>8.2808209999999995</v>
      </c>
      <c r="K3" s="3">
        <f>VLOOKUP(CelloNetIO_CMO_MV_NAV[[#This Row],[AsOfDate]], 'CMO MV Raw'!$A:$B,2,FALSE)</f>
        <v>53689793.594604999</v>
      </c>
      <c r="L3" s="4">
        <f>CelloNetIO_CMO_MV_NAV[[#This Row],[CMO MV]]/CelloNetIO_CMO_MV_NAV[[#This Row],[NAV]]*100</f>
        <v>72.806941031840353</v>
      </c>
    </row>
    <row r="4" spans="1:12" x14ac:dyDescent="0.2">
      <c r="A4" s="1">
        <v>40715</v>
      </c>
      <c r="B4">
        <v>57.271599999999999</v>
      </c>
      <c r="C4">
        <v>15.0806</v>
      </c>
      <c r="D4">
        <v>4.7408999999999999</v>
      </c>
      <c r="F4">
        <v>74175798.8398</v>
      </c>
      <c r="G4">
        <v>77.210628</v>
      </c>
      <c r="H4">
        <v>20.33089</v>
      </c>
      <c r="I4">
        <v>6.391438</v>
      </c>
      <c r="K4" s="3">
        <f>VLOOKUP(CelloNetIO_CMO_MV_NAV[[#This Row],[AsOfDate]], 'CMO MV Raw'!$A:$B,2,FALSE)</f>
        <v>41726189.622739002</v>
      </c>
      <c r="L4" s="4">
        <f>CelloNetIO_CMO_MV_NAV[[#This Row],[CMO MV]]/CelloNetIO_CMO_MV_NAV[[#This Row],[NAV]]*100</f>
        <v>56.253104483386117</v>
      </c>
    </row>
    <row r="5" spans="1:12" x14ac:dyDescent="0.2">
      <c r="A5" s="1">
        <v>40716</v>
      </c>
      <c r="B5">
        <v>55.561500000000002</v>
      </c>
      <c r="C5">
        <v>14.665900000000001</v>
      </c>
      <c r="D5">
        <v>4.7164999999999999</v>
      </c>
      <c r="F5">
        <v>74108557.650700003</v>
      </c>
      <c r="G5">
        <v>74.973123000000001</v>
      </c>
      <c r="H5">
        <v>19.789752</v>
      </c>
      <c r="I5">
        <v>6.364312</v>
      </c>
      <c r="K5" s="3">
        <f>VLOOKUP(CelloNetIO_CMO_MV_NAV[[#This Row],[AsOfDate]], 'CMO MV Raw'!$A:$B,2,FALSE)</f>
        <v>41785572.090388998</v>
      </c>
      <c r="L5" s="4">
        <f>CelloNetIO_CMO_MV_NAV[[#This Row],[CMO MV]]/CelloNetIO_CMO_MV_NAV[[#This Row],[NAV]]*100</f>
        <v>56.384273847750841</v>
      </c>
    </row>
    <row r="6" spans="1:12" x14ac:dyDescent="0.2">
      <c r="A6" s="1">
        <v>40717</v>
      </c>
      <c r="B6">
        <v>55.846499999999999</v>
      </c>
      <c r="C6">
        <v>14.4695</v>
      </c>
      <c r="D6">
        <v>4.8308</v>
      </c>
      <c r="F6">
        <v>74307142.841499999</v>
      </c>
      <c r="G6">
        <v>75.156300999999999</v>
      </c>
      <c r="H6">
        <v>19.472556000000001</v>
      </c>
      <c r="I6">
        <v>6.501125</v>
      </c>
      <c r="K6" s="3">
        <f>VLOOKUP(CelloNetIO_CMO_MV_NAV[[#This Row],[AsOfDate]], 'CMO MV Raw'!$A:$B,2,FALSE)</f>
        <v>29848427.431896999</v>
      </c>
      <c r="L6" s="4">
        <f>CelloNetIO_CMO_MV_NAV[[#This Row],[CMO MV]]/CelloNetIO_CMO_MV_NAV[[#This Row],[NAV]]*100</f>
        <v>40.168988189419217</v>
      </c>
    </row>
    <row r="7" spans="1:12" x14ac:dyDescent="0.2">
      <c r="A7" s="1">
        <v>40718</v>
      </c>
      <c r="B7">
        <v>56.717799999999997</v>
      </c>
      <c r="C7">
        <v>14.6051</v>
      </c>
      <c r="D7">
        <v>4.9191000000000003</v>
      </c>
      <c r="F7">
        <v>74489933.986900002</v>
      </c>
      <c r="G7">
        <v>76.141563000000005</v>
      </c>
      <c r="H7">
        <v>19.606809999999999</v>
      </c>
      <c r="I7">
        <v>6.6037109999999997</v>
      </c>
      <c r="K7" s="3">
        <f>VLOOKUP(CelloNetIO_CMO_MV_NAV[[#This Row],[AsOfDate]], 'CMO MV Raw'!$A:$B,2,FALSE)</f>
        <v>29940741.117991</v>
      </c>
      <c r="L7" s="4">
        <f>CelloNetIO_CMO_MV_NAV[[#This Row],[CMO MV]]/CelloNetIO_CMO_MV_NAV[[#This Row],[NAV]]*100</f>
        <v>40.194345081922691</v>
      </c>
    </row>
    <row r="8" spans="1:12" x14ac:dyDescent="0.2">
      <c r="A8" s="1">
        <v>40721</v>
      </c>
      <c r="B8">
        <v>57.035699999999999</v>
      </c>
      <c r="C8">
        <v>14.8001</v>
      </c>
      <c r="D8">
        <v>4.8063000000000002</v>
      </c>
      <c r="F8">
        <v>74382880.218999997</v>
      </c>
      <c r="G8">
        <v>76.678531000000007</v>
      </c>
      <c r="H8">
        <v>19.897186000000001</v>
      </c>
      <c r="I8">
        <v>6.4615669999999996</v>
      </c>
      <c r="K8" s="3">
        <f>VLOOKUP(CelloNetIO_CMO_MV_NAV[[#This Row],[AsOfDate]], 'CMO MV Raw'!$A:$B,2,FALSE)</f>
        <v>29510723.349114001</v>
      </c>
      <c r="L8" s="4">
        <f>CelloNetIO_CMO_MV_NAV[[#This Row],[CMO MV]]/CelloNetIO_CMO_MV_NAV[[#This Row],[NAV]]*100</f>
        <v>39.67407992568689</v>
      </c>
    </row>
    <row r="9" spans="1:12" x14ac:dyDescent="0.2">
      <c r="A9" s="1">
        <v>40722</v>
      </c>
      <c r="B9">
        <v>56.947200000000002</v>
      </c>
      <c r="C9">
        <v>14.9732</v>
      </c>
      <c r="D9">
        <v>4.5385999999999997</v>
      </c>
      <c r="F9">
        <v>74172420.869000003</v>
      </c>
      <c r="G9">
        <v>76.776785000000004</v>
      </c>
      <c r="H9">
        <v>20.187017999999998</v>
      </c>
      <c r="I9">
        <v>6.1189859999999996</v>
      </c>
      <c r="K9" s="3">
        <f>VLOOKUP(CelloNetIO_CMO_MV_NAV[[#This Row],[AsOfDate]], 'CMO MV Raw'!$A:$B,2,FALSE)</f>
        <v>29082142.039811</v>
      </c>
      <c r="L9" s="4">
        <f>CelloNetIO_CMO_MV_NAV[[#This Row],[CMO MV]]/CelloNetIO_CMO_MV_NAV[[#This Row],[NAV]]*100</f>
        <v>39.208834899934807</v>
      </c>
    </row>
    <row r="10" spans="1:12" x14ac:dyDescent="0.2">
      <c r="A10" s="1">
        <v>40723</v>
      </c>
      <c r="B10">
        <v>55.512799999999999</v>
      </c>
      <c r="C10">
        <v>14.8043</v>
      </c>
      <c r="D10">
        <v>4.4034000000000004</v>
      </c>
      <c r="F10">
        <v>73943695.364800006</v>
      </c>
      <c r="G10">
        <v>75.074419000000006</v>
      </c>
      <c r="H10">
        <v>20.021044</v>
      </c>
      <c r="I10">
        <v>5.9550720000000004</v>
      </c>
      <c r="K10" s="3">
        <f>VLOOKUP(CelloNetIO_CMO_MV_NAV[[#This Row],[AsOfDate]], 'CMO MV Raw'!$A:$B,2,FALSE)</f>
        <v>28880835.576292999</v>
      </c>
      <c r="L10" s="4">
        <f>CelloNetIO_CMO_MV_NAV[[#This Row],[CMO MV]]/CelloNetIO_CMO_MV_NAV[[#This Row],[NAV]]*100</f>
        <v>39.057874283682835</v>
      </c>
    </row>
    <row r="11" spans="1:12" x14ac:dyDescent="0.2">
      <c r="A11" s="1">
        <v>40724</v>
      </c>
      <c r="B11">
        <v>54.3521</v>
      </c>
      <c r="C11">
        <v>14.6435</v>
      </c>
      <c r="D11">
        <v>4.3093000000000004</v>
      </c>
      <c r="F11">
        <v>74083601.823899999</v>
      </c>
      <c r="G11">
        <v>73.365898000000001</v>
      </c>
      <c r="H11">
        <v>19.766183000000002</v>
      </c>
      <c r="I11">
        <v>5.8168069999999998</v>
      </c>
      <c r="K11" s="3">
        <f>VLOOKUP(CelloNetIO_CMO_MV_NAV[[#This Row],[AsOfDate]], 'CMO MV Raw'!$A:$B,2,FALSE)</f>
        <v>28992617.973283999</v>
      </c>
      <c r="L11" s="4">
        <f>CelloNetIO_CMO_MV_NAV[[#This Row],[CMO MV]]/CelloNetIO_CMO_MV_NAV[[#This Row],[NAV]]*100</f>
        <v>39.13500053925663</v>
      </c>
    </row>
    <row r="12" spans="1:12" x14ac:dyDescent="0.2">
      <c r="A12" s="1">
        <v>40725</v>
      </c>
      <c r="B12">
        <v>68.3172</v>
      </c>
      <c r="C12">
        <v>18.704899999999999</v>
      </c>
      <c r="D12">
        <v>4.4027000000000003</v>
      </c>
      <c r="F12">
        <v>83807395.944299996</v>
      </c>
      <c r="G12">
        <v>81.516910999999993</v>
      </c>
      <c r="H12">
        <v>22.318912999999998</v>
      </c>
      <c r="I12">
        <v>5.253355</v>
      </c>
      <c r="K12" s="3">
        <f>VLOOKUP(CelloNetIO_CMO_MV_NAV[[#This Row],[AsOfDate]], 'CMO MV Raw'!$A:$B,2,FALSE)</f>
        <v>33554008.928298</v>
      </c>
      <c r="L12" s="4">
        <f>CelloNetIO_CMO_MV_NAV[[#This Row],[CMO MV]]/CelloNetIO_CMO_MV_NAV[[#This Row],[NAV]]*100</f>
        <v>40.037049893065088</v>
      </c>
    </row>
    <row r="13" spans="1:12" x14ac:dyDescent="0.2">
      <c r="A13" s="1">
        <v>40729</v>
      </c>
      <c r="B13">
        <v>82.787300000000002</v>
      </c>
      <c r="C13">
        <v>22.504100000000001</v>
      </c>
      <c r="D13">
        <v>6.7</v>
      </c>
      <c r="F13">
        <v>83905108.2271</v>
      </c>
      <c r="G13">
        <v>98.667771000000002</v>
      </c>
      <c r="H13">
        <v>26.820893999999999</v>
      </c>
      <c r="I13">
        <v>7.9852109999999996</v>
      </c>
      <c r="K13" s="3">
        <f>VLOOKUP(CelloNetIO_CMO_MV_NAV[[#This Row],[AsOfDate]], 'CMO MV Raw'!$A:$B,2,FALSE)</f>
        <v>44682248.813299</v>
      </c>
      <c r="L13" s="4">
        <f>CelloNetIO_CMO_MV_NAV[[#This Row],[CMO MV]]/CelloNetIO_CMO_MV_NAV[[#This Row],[NAV]]*100</f>
        <v>53.253311696304273</v>
      </c>
    </row>
    <row r="14" spans="1:12" x14ac:dyDescent="0.2">
      <c r="A14" s="1">
        <v>40730</v>
      </c>
      <c r="B14">
        <v>94.043800000000005</v>
      </c>
      <c r="C14">
        <v>25.474</v>
      </c>
      <c r="D14">
        <v>6.8003</v>
      </c>
      <c r="F14">
        <v>84044606.523900002</v>
      </c>
      <c r="G14">
        <v>111.89748400000001</v>
      </c>
      <c r="H14">
        <v>30.310095</v>
      </c>
      <c r="I14">
        <v>8.0912989999999994</v>
      </c>
      <c r="K14" s="3">
        <f>VLOOKUP(CelloNetIO_CMO_MV_NAV[[#This Row],[AsOfDate]], 'CMO MV Raw'!$A:$B,2,FALSE)</f>
        <v>46426684.544858001</v>
      </c>
      <c r="L14" s="4">
        <f>CelloNetIO_CMO_MV_NAV[[#This Row],[CMO MV]]/CelloNetIO_CMO_MV_NAV[[#This Row],[NAV]]*100</f>
        <v>55.240528173161849</v>
      </c>
    </row>
    <row r="15" spans="1:12" x14ac:dyDescent="0.2">
      <c r="A15" s="1">
        <v>40731</v>
      </c>
      <c r="B15">
        <v>111.8976</v>
      </c>
      <c r="C15">
        <v>30.557300000000001</v>
      </c>
      <c r="D15">
        <v>5.4657</v>
      </c>
      <c r="F15">
        <v>83996787.593999997</v>
      </c>
      <c r="G15">
        <v>133.216523</v>
      </c>
      <c r="H15">
        <v>36.379128999999999</v>
      </c>
      <c r="I15">
        <v>6.5070350000000001</v>
      </c>
      <c r="K15" s="3">
        <f>VLOOKUP(CelloNetIO_CMO_MV_NAV[[#This Row],[AsOfDate]], 'CMO MV Raw'!$A:$B,2,FALSE)</f>
        <v>52282525.117417</v>
      </c>
      <c r="L15" s="4">
        <f>CelloNetIO_CMO_MV_NAV[[#This Row],[CMO MV]]/CelloNetIO_CMO_MV_NAV[[#This Row],[NAV]]*100</f>
        <v>62.243481703283152</v>
      </c>
    </row>
    <row r="16" spans="1:12" x14ac:dyDescent="0.2">
      <c r="A16" s="1">
        <v>40732</v>
      </c>
      <c r="B16">
        <v>119.6644</v>
      </c>
      <c r="C16">
        <v>32.012799999999999</v>
      </c>
      <c r="D16">
        <v>5.7366999999999999</v>
      </c>
      <c r="F16">
        <v>84460690.330899999</v>
      </c>
      <c r="G16">
        <v>141.68058500000001</v>
      </c>
      <c r="H16">
        <v>37.902602999999999</v>
      </c>
      <c r="I16">
        <v>6.792154</v>
      </c>
      <c r="K16" s="3">
        <f>VLOOKUP(CelloNetIO_CMO_MV_NAV[[#This Row],[AsOfDate]], 'CMO MV Raw'!$A:$B,2,FALSE)</f>
        <v>53307980.127400003</v>
      </c>
      <c r="L16" s="4">
        <f>CelloNetIO_CMO_MV_NAV[[#This Row],[CMO MV]]/CelloNetIO_CMO_MV_NAV[[#This Row],[NAV]]*100</f>
        <v>63.115728652643085</v>
      </c>
    </row>
    <row r="17" spans="1:12" x14ac:dyDescent="0.2">
      <c r="A17" s="1">
        <v>40735</v>
      </c>
      <c r="B17">
        <v>150.52180000000001</v>
      </c>
      <c r="C17">
        <v>35.779299999999999</v>
      </c>
      <c r="D17">
        <v>6.3118999999999996</v>
      </c>
      <c r="F17">
        <v>84859618.5845</v>
      </c>
      <c r="G17">
        <v>177.37741800000001</v>
      </c>
      <c r="H17">
        <v>42.162928000000001</v>
      </c>
      <c r="I17">
        <v>7.4380490000000004</v>
      </c>
      <c r="K17" s="3">
        <f>VLOOKUP(CelloNetIO_CMO_MV_NAV[[#This Row],[AsOfDate]], 'CMO MV Raw'!$A:$B,2,FALSE)</f>
        <v>53624863.617063999</v>
      </c>
      <c r="L17" s="4">
        <f>CelloNetIO_CMO_MV_NAV[[#This Row],[CMO MV]]/CelloNetIO_CMO_MV_NAV[[#This Row],[NAV]]*100</f>
        <v>63.192440069320355</v>
      </c>
    </row>
    <row r="18" spans="1:12" x14ac:dyDescent="0.2">
      <c r="A18" s="1">
        <v>40736</v>
      </c>
      <c r="B18">
        <v>133.09129999999999</v>
      </c>
      <c r="C18">
        <v>34.921700000000001</v>
      </c>
      <c r="D18">
        <v>6.5959000000000003</v>
      </c>
      <c r="F18">
        <v>84868927.489299998</v>
      </c>
      <c r="G18">
        <v>156.81982099999999</v>
      </c>
      <c r="H18">
        <v>41.147804000000001</v>
      </c>
      <c r="I18">
        <v>7.7718670000000003</v>
      </c>
      <c r="K18" s="3">
        <f>VLOOKUP(CelloNetIO_CMO_MV_NAV[[#This Row],[AsOfDate]], 'CMO MV Raw'!$A:$B,2,FALSE)</f>
        <v>63164287.611651003</v>
      </c>
      <c r="L18" s="4">
        <f>CelloNetIO_CMO_MV_NAV[[#This Row],[CMO MV]]/CelloNetIO_CMO_MV_NAV[[#This Row],[NAV]]*100</f>
        <v>74.425693219246298</v>
      </c>
    </row>
    <row r="19" spans="1:12" x14ac:dyDescent="0.2">
      <c r="A19" s="1">
        <v>40737</v>
      </c>
      <c r="B19">
        <v>146.31139999999999</v>
      </c>
      <c r="C19">
        <v>38.103900000000003</v>
      </c>
      <c r="D19">
        <v>7.4212999999999996</v>
      </c>
      <c r="F19">
        <v>84852628.411300004</v>
      </c>
      <c r="G19">
        <v>172.430015</v>
      </c>
      <c r="H19">
        <v>44.905974999999998</v>
      </c>
      <c r="I19">
        <v>8.746105</v>
      </c>
      <c r="K19" s="3">
        <f>VLOOKUP(CelloNetIO_CMO_MV_NAV[[#This Row],[AsOfDate]], 'CMO MV Raw'!$A:$B,2,FALSE)</f>
        <v>66333973.543240003</v>
      </c>
      <c r="L19" s="4">
        <f>CelloNetIO_CMO_MV_NAV[[#This Row],[CMO MV]]/CelloNetIO_CMO_MV_NAV[[#This Row],[NAV]]*100</f>
        <v>78.175508272653786</v>
      </c>
    </row>
    <row r="20" spans="1:12" x14ac:dyDescent="0.2">
      <c r="A20" s="1">
        <v>40738</v>
      </c>
      <c r="B20">
        <v>117.84310000000001</v>
      </c>
      <c r="C20">
        <v>30.8842</v>
      </c>
      <c r="D20">
        <v>4.6749000000000001</v>
      </c>
      <c r="F20">
        <v>85184055.610300004</v>
      </c>
      <c r="G20">
        <v>138.33938699999999</v>
      </c>
      <c r="H20">
        <v>36.255845999999998</v>
      </c>
      <c r="I20">
        <v>5.4879990000000003</v>
      </c>
      <c r="K20" s="3">
        <f>VLOOKUP(CelloNetIO_CMO_MV_NAV[[#This Row],[AsOfDate]], 'CMO MV Raw'!$A:$B,2,FALSE)</f>
        <v>66422427.088200003</v>
      </c>
      <c r="L20" s="4">
        <f>CelloNetIO_CMO_MV_NAV[[#This Row],[CMO MV]]/CelloNetIO_CMO_MV_NAV[[#This Row],[NAV]]*100</f>
        <v>77.975187507001664</v>
      </c>
    </row>
    <row r="21" spans="1:12" x14ac:dyDescent="0.2">
      <c r="A21" s="1">
        <v>40739</v>
      </c>
      <c r="B21">
        <v>117.5715</v>
      </c>
      <c r="C21">
        <v>30.695799999999998</v>
      </c>
      <c r="D21">
        <v>4.8346999999999998</v>
      </c>
      <c r="F21">
        <v>85360970.216999993</v>
      </c>
      <c r="G21">
        <v>137.73449400000001</v>
      </c>
      <c r="H21">
        <v>35.959994000000002</v>
      </c>
      <c r="I21">
        <v>5.6638299999999999</v>
      </c>
      <c r="K21" s="3">
        <f>VLOOKUP(CelloNetIO_CMO_MV_NAV[[#This Row],[AsOfDate]], 'CMO MV Raw'!$A:$B,2,FALSE)</f>
        <v>66017670.158946</v>
      </c>
      <c r="L21" s="4">
        <f>CelloNetIO_CMO_MV_NAV[[#This Row],[CMO MV]]/CelloNetIO_CMO_MV_NAV[[#This Row],[NAV]]*100</f>
        <v>77.339409323862512</v>
      </c>
    </row>
    <row r="22" spans="1:12" x14ac:dyDescent="0.2">
      <c r="A22" s="1">
        <v>40742</v>
      </c>
      <c r="B22">
        <v>122.4622</v>
      </c>
      <c r="C22">
        <v>32.078800000000001</v>
      </c>
      <c r="D22">
        <v>5.0609999999999999</v>
      </c>
      <c r="F22">
        <v>85615747.9419</v>
      </c>
      <c r="G22">
        <v>143.037003</v>
      </c>
      <c r="H22">
        <v>37.468341000000002</v>
      </c>
      <c r="I22">
        <v>5.9112960000000001</v>
      </c>
      <c r="K22" s="3">
        <f>VLOOKUP(CelloNetIO_CMO_MV_NAV[[#This Row],[AsOfDate]], 'CMO MV Raw'!$A:$B,2,FALSE)</f>
        <v>67647567.202581003</v>
      </c>
      <c r="L22" s="4">
        <f>CelloNetIO_CMO_MV_NAV[[#This Row],[CMO MV]]/CelloNetIO_CMO_MV_NAV[[#This Row],[NAV]]*100</f>
        <v>79.01299565646211</v>
      </c>
    </row>
    <row r="23" spans="1:12" x14ac:dyDescent="0.2">
      <c r="A23" s="1">
        <v>40743</v>
      </c>
      <c r="B23">
        <v>107.806</v>
      </c>
      <c r="C23">
        <v>28.166599999999999</v>
      </c>
      <c r="D23">
        <v>4.5925000000000002</v>
      </c>
      <c r="F23">
        <v>86010726.443100005</v>
      </c>
      <c r="G23">
        <v>125.340181</v>
      </c>
      <c r="H23">
        <v>32.747776000000002</v>
      </c>
      <c r="I23">
        <v>5.3394500000000003</v>
      </c>
      <c r="K23" s="3">
        <f>VLOOKUP(CelloNetIO_CMO_MV_NAV[[#This Row],[AsOfDate]], 'CMO MV Raw'!$A:$B,2,FALSE)</f>
        <v>55083538.125625998</v>
      </c>
      <c r="L23" s="4">
        <f>CelloNetIO_CMO_MV_NAV[[#This Row],[CMO MV]]/CelloNetIO_CMO_MV_NAV[[#This Row],[NAV]]*100</f>
        <v>64.042637940125118</v>
      </c>
    </row>
    <row r="24" spans="1:12" x14ac:dyDescent="0.2">
      <c r="A24" s="1">
        <v>40744</v>
      </c>
      <c r="B24">
        <v>108.64100000000001</v>
      </c>
      <c r="C24">
        <v>28.4206</v>
      </c>
      <c r="D24">
        <v>4.5388000000000002</v>
      </c>
      <c r="F24">
        <v>85856309.639200002</v>
      </c>
      <c r="G24">
        <v>126.538166</v>
      </c>
      <c r="H24">
        <v>33.102518000000003</v>
      </c>
      <c r="I24">
        <v>5.2865070000000003</v>
      </c>
      <c r="K24" s="3">
        <f>VLOOKUP(CelloNetIO_CMO_MV_NAV[[#This Row],[AsOfDate]], 'CMO MV Raw'!$A:$B,2,FALSE)</f>
        <v>54771558.885225996</v>
      </c>
      <c r="L24" s="4">
        <f>CelloNetIO_CMO_MV_NAV[[#This Row],[CMO MV]]/CelloNetIO_CMO_MV_NAV[[#This Row],[NAV]]*100</f>
        <v>63.79444809053215</v>
      </c>
    </row>
    <row r="25" spans="1:12" x14ac:dyDescent="0.2">
      <c r="A25" s="1">
        <v>40745</v>
      </c>
      <c r="B25">
        <v>101.3124</v>
      </c>
      <c r="C25">
        <v>26.720400000000001</v>
      </c>
      <c r="D25">
        <v>3.6046</v>
      </c>
      <c r="F25">
        <v>85959184.410899997</v>
      </c>
      <c r="G25">
        <v>117.861053</v>
      </c>
      <c r="H25">
        <v>31.084985</v>
      </c>
      <c r="I25">
        <v>4.1933860000000003</v>
      </c>
      <c r="K25" s="3">
        <f>VLOOKUP(CelloNetIO_CMO_MV_NAV[[#This Row],[AsOfDate]], 'CMO MV Raw'!$A:$B,2,FALSE)</f>
        <v>54761950.350676</v>
      </c>
      <c r="L25" s="4">
        <f>CelloNetIO_CMO_MV_NAV[[#This Row],[CMO MV]]/CelloNetIO_CMO_MV_NAV[[#This Row],[NAV]]*100</f>
        <v>63.706921751263089</v>
      </c>
    </row>
    <row r="26" spans="1:12" x14ac:dyDescent="0.2">
      <c r="A26" s="1">
        <v>40746</v>
      </c>
      <c r="B26">
        <v>100.9228</v>
      </c>
      <c r="C26">
        <v>26.517299999999999</v>
      </c>
      <c r="D26">
        <v>3.9561999999999999</v>
      </c>
      <c r="F26">
        <v>85974603.941</v>
      </c>
      <c r="G26">
        <v>117.386758</v>
      </c>
      <c r="H26">
        <v>30.843178000000002</v>
      </c>
      <c r="I26">
        <v>4.601591</v>
      </c>
      <c r="K26" s="3">
        <f>VLOOKUP(CelloNetIO_CMO_MV_NAV[[#This Row],[AsOfDate]], 'CMO MV Raw'!$A:$B,2,FALSE)</f>
        <v>50071738.571034998</v>
      </c>
      <c r="L26" s="4">
        <f>CelloNetIO_CMO_MV_NAV[[#This Row],[CMO MV]]/CelloNetIO_CMO_MV_NAV[[#This Row],[NAV]]*100</f>
        <v>58.240150318571615</v>
      </c>
    </row>
    <row r="27" spans="1:12" x14ac:dyDescent="0.2">
      <c r="A27" s="1">
        <v>40749</v>
      </c>
      <c r="B27">
        <v>102.18380000000001</v>
      </c>
      <c r="C27">
        <v>27.004799999999999</v>
      </c>
      <c r="D27">
        <v>3.7160000000000002</v>
      </c>
      <c r="F27">
        <v>86059393.542099997</v>
      </c>
      <c r="G27">
        <v>118.73636999999999</v>
      </c>
      <c r="H27">
        <v>31.379259000000001</v>
      </c>
      <c r="I27">
        <v>4.3179480000000003</v>
      </c>
      <c r="K27" s="3">
        <f>VLOOKUP(CelloNetIO_CMO_MV_NAV[[#This Row],[AsOfDate]], 'CMO MV Raw'!$A:$B,2,FALSE)</f>
        <v>49969482.033115</v>
      </c>
      <c r="L27" s="4">
        <f>CelloNetIO_CMO_MV_NAV[[#This Row],[CMO MV]]/CelloNetIO_CMO_MV_NAV[[#This Row],[NAV]]*100</f>
        <v>58.063948601578375</v>
      </c>
    </row>
    <row r="28" spans="1:12" x14ac:dyDescent="0.2">
      <c r="A28" s="1">
        <v>40750</v>
      </c>
      <c r="B28">
        <v>101.28830000000001</v>
      </c>
      <c r="C28">
        <v>26.668700000000001</v>
      </c>
      <c r="D28">
        <v>3.9885999999999999</v>
      </c>
      <c r="F28">
        <v>86080857.4287</v>
      </c>
      <c r="G28">
        <v>117.66646299999999</v>
      </c>
      <c r="H28">
        <v>30.980988</v>
      </c>
      <c r="I28">
        <v>4.6335509999999998</v>
      </c>
      <c r="K28" s="3">
        <f>VLOOKUP(CelloNetIO_CMO_MV_NAV[[#This Row],[AsOfDate]], 'CMO MV Raw'!$A:$B,2,FALSE)</f>
        <v>45657601.787102997</v>
      </c>
      <c r="L28" s="4">
        <f>CelloNetIO_CMO_MV_NAV[[#This Row],[CMO MV]]/CelloNetIO_CMO_MV_NAV[[#This Row],[NAV]]*100</f>
        <v>53.040365943056244</v>
      </c>
    </row>
    <row r="29" spans="1:12" x14ac:dyDescent="0.2">
      <c r="A29" s="1">
        <v>40751</v>
      </c>
      <c r="B29">
        <v>101.5133</v>
      </c>
      <c r="C29">
        <v>27.034800000000001</v>
      </c>
      <c r="D29">
        <v>3.6737000000000002</v>
      </c>
      <c r="F29">
        <v>86174631.529699996</v>
      </c>
      <c r="G29">
        <v>117.79951699999999</v>
      </c>
      <c r="H29">
        <v>31.372109999999999</v>
      </c>
      <c r="I29">
        <v>4.2630879999999998</v>
      </c>
      <c r="K29" s="3">
        <f>VLOOKUP(CelloNetIO_CMO_MV_NAV[[#This Row],[AsOfDate]], 'CMO MV Raw'!$A:$B,2,FALSE)</f>
        <v>45556146.044761002</v>
      </c>
      <c r="L29" s="4">
        <f>CelloNetIO_CMO_MV_NAV[[#This Row],[CMO MV]]/CelloNetIO_CMO_MV_NAV[[#This Row],[NAV]]*100</f>
        <v>52.864915388770903</v>
      </c>
    </row>
    <row r="30" spans="1:12" x14ac:dyDescent="0.2">
      <c r="A30" s="1">
        <v>40752</v>
      </c>
      <c r="B30">
        <v>100.51730000000001</v>
      </c>
      <c r="C30">
        <v>26.5931</v>
      </c>
      <c r="D30">
        <v>3.9022999999999999</v>
      </c>
      <c r="F30">
        <v>86018809.143900007</v>
      </c>
      <c r="G30">
        <v>116.855024</v>
      </c>
      <c r="H30">
        <v>30.915448000000001</v>
      </c>
      <c r="I30">
        <v>4.5365659999999997</v>
      </c>
      <c r="K30" s="3">
        <f>VLOOKUP(CelloNetIO_CMO_MV_NAV[[#This Row],[AsOfDate]], 'CMO MV Raw'!$A:$B,2,FALSE)</f>
        <v>45559689.815745004</v>
      </c>
      <c r="L30" s="4">
        <f>CelloNetIO_CMO_MV_NAV[[#This Row],[CMO MV]]/CelloNetIO_CMO_MV_NAV[[#This Row],[NAV]]*100</f>
        <v>52.964799523704933</v>
      </c>
    </row>
    <row r="31" spans="1:12" x14ac:dyDescent="0.2">
      <c r="A31" s="1">
        <v>40753</v>
      </c>
      <c r="B31">
        <v>98.858599999999996</v>
      </c>
      <c r="C31">
        <v>25.454499999999999</v>
      </c>
      <c r="D31">
        <v>4.4587000000000003</v>
      </c>
      <c r="F31">
        <v>85582587.670499995</v>
      </c>
      <c r="G31">
        <v>115.51251600000001</v>
      </c>
      <c r="H31">
        <v>29.742616000000002</v>
      </c>
      <c r="I31">
        <v>5.2098209999999998</v>
      </c>
      <c r="K31" s="3">
        <f>VLOOKUP(CelloNetIO_CMO_MV_NAV[[#This Row],[AsOfDate]], 'CMO MV Raw'!$A:$B,2,FALSE)</f>
        <v>45564784.182393998</v>
      </c>
      <c r="L31" s="4">
        <f>CelloNetIO_CMO_MV_NAV[[#This Row],[CMO MV]]/CelloNetIO_CMO_MV_NAV[[#This Row],[NAV]]*100</f>
        <v>53.240718027622826</v>
      </c>
    </row>
    <row r="32" spans="1:12" x14ac:dyDescent="0.2">
      <c r="A32" s="1">
        <v>40756</v>
      </c>
      <c r="B32">
        <v>98.400300000000001</v>
      </c>
      <c r="C32">
        <v>25.146999999999998</v>
      </c>
      <c r="D32">
        <v>4.8506999999999998</v>
      </c>
      <c r="F32">
        <v>93190607.461799994</v>
      </c>
      <c r="G32">
        <v>105.590362</v>
      </c>
      <c r="H32">
        <v>26.984479</v>
      </c>
      <c r="I32">
        <v>5.2051379999999998</v>
      </c>
      <c r="K32" s="3">
        <f>VLOOKUP(CelloNetIO_CMO_MV_NAV[[#This Row],[AsOfDate]], 'CMO MV Raw'!$A:$B,2,FALSE)</f>
        <v>45940259.512764998</v>
      </c>
      <c r="L32" s="4">
        <f>CelloNetIO_CMO_MV_NAV[[#This Row],[CMO MV]]/CelloNetIO_CMO_MV_NAV[[#This Row],[NAV]]*100</f>
        <v>49.297092018202036</v>
      </c>
    </row>
    <row r="33" spans="1:12" x14ac:dyDescent="0.2">
      <c r="A33" s="1">
        <v>40757</v>
      </c>
      <c r="B33">
        <v>96.988900000000001</v>
      </c>
      <c r="C33">
        <v>24.131699999999999</v>
      </c>
      <c r="D33">
        <v>5.1706000000000003</v>
      </c>
      <c r="F33">
        <v>93295738.324499995</v>
      </c>
      <c r="G33">
        <v>103.95855299999999</v>
      </c>
      <c r="H33">
        <v>25.865811999999998</v>
      </c>
      <c r="I33">
        <v>5.5421610000000001</v>
      </c>
      <c r="K33" s="3">
        <f>VLOOKUP(CelloNetIO_CMO_MV_NAV[[#This Row],[AsOfDate]], 'CMO MV Raw'!$A:$B,2,FALSE)</f>
        <v>45993054.03215</v>
      </c>
      <c r="L33" s="4">
        <f>CelloNetIO_CMO_MV_NAV[[#This Row],[CMO MV]]/CelloNetIO_CMO_MV_NAV[[#This Row],[NAV]]*100</f>
        <v>49.298129644654907</v>
      </c>
    </row>
    <row r="34" spans="1:12" x14ac:dyDescent="0.2">
      <c r="A34" s="1">
        <v>40758</v>
      </c>
      <c r="B34">
        <v>94.603099999999998</v>
      </c>
      <c r="C34">
        <v>23.258600000000001</v>
      </c>
      <c r="D34">
        <v>5.194</v>
      </c>
      <c r="F34">
        <v>93137928.529699996</v>
      </c>
      <c r="G34">
        <v>101.57312</v>
      </c>
      <c r="H34">
        <v>24.972211000000001</v>
      </c>
      <c r="I34">
        <v>5.5766749999999998</v>
      </c>
      <c r="K34" s="3">
        <f>VLOOKUP(CelloNetIO_CMO_MV_NAV[[#This Row],[AsOfDate]], 'CMO MV Raw'!$A:$B,2,FALSE)</f>
        <v>45907146.394073002</v>
      </c>
      <c r="L34" s="4">
        <f>CelloNetIO_CMO_MV_NAV[[#This Row],[CMO MV]]/CelloNetIO_CMO_MV_NAV[[#This Row],[NAV]]*100</f>
        <v>49.289421741255545</v>
      </c>
    </row>
    <row r="35" spans="1:12" x14ac:dyDescent="0.2">
      <c r="A35" s="1">
        <v>40759</v>
      </c>
      <c r="B35">
        <v>67.503600000000006</v>
      </c>
      <c r="C35">
        <v>15.917999999999999</v>
      </c>
      <c r="D35">
        <v>7.0404</v>
      </c>
      <c r="F35">
        <v>93342028.453999996</v>
      </c>
      <c r="G35">
        <v>72.318548000000007</v>
      </c>
      <c r="H35">
        <v>17.053411000000001</v>
      </c>
      <c r="I35">
        <v>7.5425829999999996</v>
      </c>
      <c r="K35" s="3">
        <f>VLOOKUP(CelloNetIO_CMO_MV_NAV[[#This Row],[AsOfDate]], 'CMO MV Raw'!$A:$B,2,FALSE)</f>
        <v>46071911.469852</v>
      </c>
      <c r="L35" s="4">
        <f>CelloNetIO_CMO_MV_NAV[[#This Row],[CMO MV]]/CelloNetIO_CMO_MV_NAV[[#This Row],[NAV]]*100</f>
        <v>49.358163983501555</v>
      </c>
    </row>
    <row r="36" spans="1:12" x14ac:dyDescent="0.2">
      <c r="A36" s="1">
        <v>40760</v>
      </c>
      <c r="B36">
        <v>71.708299999999994</v>
      </c>
      <c r="C36">
        <v>17.4666</v>
      </c>
      <c r="D36">
        <v>6.1551999999999998</v>
      </c>
      <c r="F36">
        <v>93050372.4278</v>
      </c>
      <c r="G36">
        <v>77.063958</v>
      </c>
      <c r="H36">
        <v>18.771122999999999</v>
      </c>
      <c r="I36">
        <v>6.6149120000000003</v>
      </c>
      <c r="K36" s="3">
        <f>VLOOKUP(CelloNetIO_CMO_MV_NAV[[#This Row],[AsOfDate]], 'CMO MV Raw'!$A:$B,2,FALSE)</f>
        <v>45927899.600390002</v>
      </c>
      <c r="L36" s="4">
        <f>CelloNetIO_CMO_MV_NAV[[#This Row],[CMO MV]]/CelloNetIO_CMO_MV_NAV[[#This Row],[NAV]]*100</f>
        <v>49.358104005469244</v>
      </c>
    </row>
    <row r="37" spans="1:12" x14ac:dyDescent="0.2">
      <c r="A37" s="1">
        <v>40763</v>
      </c>
      <c r="B37">
        <v>70.259900000000002</v>
      </c>
      <c r="C37">
        <v>16.445799999999998</v>
      </c>
      <c r="D37">
        <v>6.6897000000000002</v>
      </c>
      <c r="F37">
        <v>93838427.3301</v>
      </c>
      <c r="G37">
        <v>74.873271000000003</v>
      </c>
      <c r="H37">
        <v>17.525656000000001</v>
      </c>
      <c r="I37">
        <v>7.1289559999999996</v>
      </c>
      <c r="K37" s="3">
        <f>VLOOKUP(CelloNetIO_CMO_MV_NAV[[#This Row],[AsOfDate]], 'CMO MV Raw'!$A:$B,2,FALSE)</f>
        <v>46075535.019713998</v>
      </c>
      <c r="L37" s="4">
        <f>CelloNetIO_CMO_MV_NAV[[#This Row],[CMO MV]]/CelloNetIO_CMO_MV_NAV[[#This Row],[NAV]]*100</f>
        <v>49.100924142336538</v>
      </c>
    </row>
    <row r="38" spans="1:12" x14ac:dyDescent="0.2">
      <c r="A38" s="1">
        <v>40764</v>
      </c>
      <c r="B38">
        <v>65.173900000000003</v>
      </c>
      <c r="C38">
        <v>14.4107</v>
      </c>
      <c r="D38">
        <v>7.9964000000000004</v>
      </c>
      <c r="F38">
        <v>94124063.191499993</v>
      </c>
      <c r="G38">
        <v>69.242547999999999</v>
      </c>
      <c r="H38">
        <v>15.310325000000001</v>
      </c>
      <c r="I38">
        <v>8.4955960000000008</v>
      </c>
      <c r="K38" s="3">
        <f>VLOOKUP(CelloNetIO_CMO_MV_NAV[[#This Row],[AsOfDate]], 'CMO MV Raw'!$A:$B,2,FALSE)</f>
        <v>38034560.439604998</v>
      </c>
      <c r="L38" s="4">
        <f>CelloNetIO_CMO_MV_NAV[[#This Row],[CMO MV]]/CelloNetIO_CMO_MV_NAV[[#This Row],[NAV]]*100</f>
        <v>40.408965730922418</v>
      </c>
    </row>
    <row r="39" spans="1:12" x14ac:dyDescent="0.2">
      <c r="A39" s="1">
        <v>40765</v>
      </c>
      <c r="B39">
        <v>69.881799999999998</v>
      </c>
      <c r="C39">
        <v>14.1401</v>
      </c>
      <c r="D39">
        <v>9.0130999999999997</v>
      </c>
      <c r="F39">
        <v>93984173.947099999</v>
      </c>
      <c r="G39">
        <v>74.354859000000005</v>
      </c>
      <c r="H39">
        <v>15.045192999999999</v>
      </c>
      <c r="I39">
        <v>9.5900189999999998</v>
      </c>
      <c r="K39" s="3">
        <f>VLOOKUP(CelloNetIO_CMO_MV_NAV[[#This Row],[AsOfDate]], 'CMO MV Raw'!$A:$B,2,FALSE)</f>
        <v>37941067.898501001</v>
      </c>
      <c r="L39" s="4">
        <f>CelloNetIO_CMO_MV_NAV[[#This Row],[CMO MV]]/CelloNetIO_CMO_MV_NAV[[#This Row],[NAV]]*100</f>
        <v>40.369634913061574</v>
      </c>
    </row>
    <row r="40" spans="1:12" x14ac:dyDescent="0.2">
      <c r="A40" s="1">
        <v>40766</v>
      </c>
      <c r="B40">
        <v>97.724299999999999</v>
      </c>
      <c r="C40">
        <v>20.7942</v>
      </c>
      <c r="D40">
        <v>8.4663000000000004</v>
      </c>
      <c r="F40">
        <v>94075188.761899993</v>
      </c>
      <c r="G40">
        <v>103.87893099999999</v>
      </c>
      <c r="H40">
        <v>22.103808999999998</v>
      </c>
      <c r="I40">
        <v>8.9995039999999999</v>
      </c>
      <c r="K40" s="3">
        <f>VLOOKUP(CelloNetIO_CMO_MV_NAV[[#This Row],[AsOfDate]], 'CMO MV Raw'!$A:$B,2,FALSE)</f>
        <v>45868601.966596</v>
      </c>
      <c r="L40" s="4">
        <f>CelloNetIO_CMO_MV_NAV[[#This Row],[CMO MV]]/CelloNetIO_CMO_MV_NAV[[#This Row],[NAV]]*100</f>
        <v>48.75738499200606</v>
      </c>
    </row>
    <row r="41" spans="1:12" x14ac:dyDescent="0.2">
      <c r="A41" s="1">
        <v>40767</v>
      </c>
      <c r="B41">
        <v>106.2817</v>
      </c>
      <c r="C41">
        <v>21.946400000000001</v>
      </c>
      <c r="D41">
        <v>10.088699999999999</v>
      </c>
      <c r="F41">
        <v>94037485.090900004</v>
      </c>
      <c r="G41">
        <v>113.020568</v>
      </c>
      <c r="H41">
        <v>23.337927000000001</v>
      </c>
      <c r="I41">
        <v>10.728381000000001</v>
      </c>
      <c r="K41" s="3">
        <f>VLOOKUP(CelloNetIO_CMO_MV_NAV[[#This Row],[AsOfDate]], 'CMO MV Raw'!$A:$B,2,FALSE)</f>
        <v>50465447.898914002</v>
      </c>
      <c r="L41" s="4">
        <f>CelloNetIO_CMO_MV_NAV[[#This Row],[CMO MV]]/CelloNetIO_CMO_MV_NAV[[#This Row],[NAV]]*100</f>
        <v>53.66524620488552</v>
      </c>
    </row>
    <row r="42" spans="1:12" x14ac:dyDescent="0.2">
      <c r="A42" s="1">
        <v>40770</v>
      </c>
      <c r="B42">
        <v>105.2962</v>
      </c>
      <c r="C42">
        <v>22.199100000000001</v>
      </c>
      <c r="D42">
        <v>10.1168</v>
      </c>
      <c r="F42">
        <v>94026096.292899996</v>
      </c>
      <c r="G42">
        <v>111.986144</v>
      </c>
      <c r="H42">
        <v>23.609508999999999</v>
      </c>
      <c r="I42">
        <v>10.759566</v>
      </c>
      <c r="K42" s="3">
        <f>VLOOKUP(CelloNetIO_CMO_MV_NAV[[#This Row],[AsOfDate]], 'CMO MV Raw'!$A:$B,2,FALSE)</f>
        <v>49890260.768932</v>
      </c>
      <c r="L42" s="4">
        <f>CelloNetIO_CMO_MV_NAV[[#This Row],[CMO MV]]/CelloNetIO_CMO_MV_NAV[[#This Row],[NAV]]*100</f>
        <v>53.060014970226156</v>
      </c>
    </row>
    <row r="43" spans="1:12" x14ac:dyDescent="0.2">
      <c r="A43" s="1">
        <v>40771</v>
      </c>
      <c r="B43">
        <v>101.43049999999999</v>
      </c>
      <c r="C43">
        <v>21.144300000000001</v>
      </c>
      <c r="D43">
        <v>10.273199999999999</v>
      </c>
      <c r="F43">
        <v>94130477.779899999</v>
      </c>
      <c r="G43">
        <v>107.755216</v>
      </c>
      <c r="H43">
        <v>22.462755999999999</v>
      </c>
      <c r="I43">
        <v>10.913786999999999</v>
      </c>
      <c r="K43" s="3">
        <f>VLOOKUP(CelloNetIO_CMO_MV_NAV[[#This Row],[AsOfDate]], 'CMO MV Raw'!$A:$B,2,FALSE)</f>
        <v>49724629.717271999</v>
      </c>
      <c r="L43" s="4">
        <f>CelloNetIO_CMO_MV_NAV[[#This Row],[CMO MV]]/CelloNetIO_CMO_MV_NAV[[#This Row],[NAV]]*100</f>
        <v>52.82521760225238</v>
      </c>
    </row>
    <row r="44" spans="1:12" x14ac:dyDescent="0.2">
      <c r="A44" s="1">
        <v>40772</v>
      </c>
      <c r="B44">
        <v>100.01779999999999</v>
      </c>
      <c r="C44">
        <v>20.598299999999998</v>
      </c>
      <c r="D44">
        <v>10.415100000000001</v>
      </c>
      <c r="F44">
        <v>94145400.434100002</v>
      </c>
      <c r="G44">
        <v>106.237585</v>
      </c>
      <c r="H44">
        <v>21.879242000000001</v>
      </c>
      <c r="I44">
        <v>11.062782</v>
      </c>
      <c r="K44" s="3">
        <f>VLOOKUP(CelloNetIO_CMO_MV_NAV[[#This Row],[AsOfDate]], 'CMO MV Raw'!$A:$B,2,FALSE)</f>
        <v>49713124.947379999</v>
      </c>
      <c r="L44" s="4">
        <f>CelloNetIO_CMO_MV_NAV[[#This Row],[CMO MV]]/CelloNetIO_CMO_MV_NAV[[#This Row],[NAV]]*100</f>
        <v>52.804624249464261</v>
      </c>
    </row>
    <row r="45" spans="1:12" x14ac:dyDescent="0.2">
      <c r="A45" s="1">
        <v>40773</v>
      </c>
      <c r="B45">
        <v>110.5153</v>
      </c>
      <c r="C45">
        <v>22.3246</v>
      </c>
      <c r="D45">
        <v>10.453799999999999</v>
      </c>
      <c r="F45">
        <v>94339696.522300005</v>
      </c>
      <c r="G45">
        <v>117.146126</v>
      </c>
      <c r="H45">
        <v>23.664057</v>
      </c>
      <c r="I45">
        <v>11.081019</v>
      </c>
      <c r="K45" s="3">
        <f>VLOOKUP(CelloNetIO_CMO_MV_NAV[[#This Row],[AsOfDate]], 'CMO MV Raw'!$A:$B,2,FALSE)</f>
        <v>51415067.191618003</v>
      </c>
      <c r="L45" s="4">
        <f>CelloNetIO_CMO_MV_NAV[[#This Row],[CMO MV]]/CelloNetIO_CMO_MV_NAV[[#This Row],[NAV]]*100</f>
        <v>54.499928542238329</v>
      </c>
    </row>
    <row r="46" spans="1:12" x14ac:dyDescent="0.2">
      <c r="A46" s="1">
        <v>40774</v>
      </c>
      <c r="B46">
        <v>114.77549999999999</v>
      </c>
      <c r="C46">
        <v>23.09</v>
      </c>
      <c r="D46">
        <v>10.3447</v>
      </c>
      <c r="F46">
        <v>94333463.701499999</v>
      </c>
      <c r="G46">
        <v>121.669973</v>
      </c>
      <c r="H46">
        <v>24.476997999999998</v>
      </c>
      <c r="I46">
        <v>10.966098000000001</v>
      </c>
      <c r="K46" s="3">
        <f>VLOOKUP(CelloNetIO_CMO_MV_NAV[[#This Row],[AsOfDate]], 'CMO MV Raw'!$A:$B,2,FALSE)</f>
        <v>51326810.196699001</v>
      </c>
      <c r="L46" s="4">
        <f>CelloNetIO_CMO_MV_NAV[[#This Row],[CMO MV]]/CelloNetIO_CMO_MV_NAV[[#This Row],[NAV]]*100</f>
        <v>54.409970950619133</v>
      </c>
    </row>
    <row r="47" spans="1:12" x14ac:dyDescent="0.2">
      <c r="A47" s="1">
        <v>40777</v>
      </c>
      <c r="B47">
        <v>117.7105</v>
      </c>
      <c r="C47">
        <v>23.490400000000001</v>
      </c>
      <c r="D47">
        <v>10.2112</v>
      </c>
      <c r="F47">
        <v>94107107.899200007</v>
      </c>
      <c r="G47">
        <v>125.081413</v>
      </c>
      <c r="H47">
        <v>24.961345000000001</v>
      </c>
      <c r="I47">
        <v>10.850614999999999</v>
      </c>
      <c r="K47" s="3">
        <f>VLOOKUP(CelloNetIO_CMO_MV_NAV[[#This Row],[AsOfDate]], 'CMO MV Raw'!$A:$B,2,FALSE)</f>
        <v>50989712.872454002</v>
      </c>
      <c r="L47" s="4">
        <f>CelloNetIO_CMO_MV_NAV[[#This Row],[CMO MV]]/CelloNetIO_CMO_MV_NAV[[#This Row],[NAV]]*100</f>
        <v>54.18263722127142</v>
      </c>
    </row>
    <row r="48" spans="1:12" x14ac:dyDescent="0.2">
      <c r="A48" s="1">
        <v>40778</v>
      </c>
      <c r="B48">
        <v>121.76479999999999</v>
      </c>
      <c r="C48">
        <v>24.521599999999999</v>
      </c>
      <c r="D48">
        <v>9.9718</v>
      </c>
      <c r="F48">
        <v>94247006.097299993</v>
      </c>
      <c r="G48">
        <v>129.19752600000001</v>
      </c>
      <c r="H48">
        <v>26.018439000000001</v>
      </c>
      <c r="I48">
        <v>10.580495000000001</v>
      </c>
      <c r="K48" s="3">
        <f>VLOOKUP(CelloNetIO_CMO_MV_NAV[[#This Row],[AsOfDate]], 'CMO MV Raw'!$A:$B,2,FALSE)</f>
        <v>50991724.146489002</v>
      </c>
      <c r="L48" s="4">
        <f>CelloNetIO_CMO_MV_NAV[[#This Row],[CMO MV]]/CelloNetIO_CMO_MV_NAV[[#This Row],[NAV]]*100</f>
        <v>54.104343743126947</v>
      </c>
    </row>
    <row r="49" spans="1:12" x14ac:dyDescent="0.2">
      <c r="A49" s="1">
        <v>40779</v>
      </c>
      <c r="B49">
        <v>136.8451</v>
      </c>
      <c r="C49">
        <v>28.802299999999999</v>
      </c>
      <c r="D49">
        <v>7.6163999999999996</v>
      </c>
      <c r="F49">
        <v>94335013.825200006</v>
      </c>
      <c r="G49">
        <v>145.062893</v>
      </c>
      <c r="H49">
        <v>30.531929999999999</v>
      </c>
      <c r="I49">
        <v>8.0737780000000008</v>
      </c>
      <c r="K49" s="3">
        <f>VLOOKUP(CelloNetIO_CMO_MV_NAV[[#This Row],[AsOfDate]], 'CMO MV Raw'!$A:$B,2,FALSE)</f>
        <v>64615176.756604001</v>
      </c>
      <c r="L49" s="4">
        <f>CelloNetIO_CMO_MV_NAV[[#This Row],[CMO MV]]/CelloNetIO_CMO_MV_NAV[[#This Row],[NAV]]*100</f>
        <v>68.495433600438133</v>
      </c>
    </row>
    <row r="50" spans="1:12" x14ac:dyDescent="0.2">
      <c r="A50" s="1">
        <v>40780</v>
      </c>
      <c r="B50">
        <v>143.4742</v>
      </c>
      <c r="C50">
        <v>29.047999999999998</v>
      </c>
      <c r="D50">
        <v>4.9732000000000003</v>
      </c>
      <c r="F50">
        <v>94196688.782399997</v>
      </c>
      <c r="G50">
        <v>152.313422</v>
      </c>
      <c r="H50">
        <v>30.837602</v>
      </c>
      <c r="I50">
        <v>5.2795909999999999</v>
      </c>
      <c r="K50" s="3">
        <f>VLOOKUP(CelloNetIO_CMO_MV_NAV[[#This Row],[AsOfDate]], 'CMO MV Raw'!$A:$B,2,FALSE)</f>
        <v>64093022.351383001</v>
      </c>
      <c r="L50" s="4">
        <f>CelloNetIO_CMO_MV_NAV[[#This Row],[CMO MV]]/CelloNetIO_CMO_MV_NAV[[#This Row],[NAV]]*100</f>
        <v>68.041693588021687</v>
      </c>
    </row>
    <row r="51" spans="1:12" x14ac:dyDescent="0.2">
      <c r="A51" s="1">
        <v>40781</v>
      </c>
      <c r="B51">
        <v>140.0847</v>
      </c>
      <c r="C51">
        <v>28.3992</v>
      </c>
      <c r="D51">
        <v>4.923</v>
      </c>
      <c r="F51">
        <v>94141633.503600001</v>
      </c>
      <c r="G51">
        <v>148.80207100000001</v>
      </c>
      <c r="H51">
        <v>30.166461999999999</v>
      </c>
      <c r="I51">
        <v>5.229355</v>
      </c>
      <c r="K51" s="3">
        <f>VLOOKUP(CelloNetIO_CMO_MV_NAV[[#This Row],[AsOfDate]], 'CMO MV Raw'!$A:$B,2,FALSE)</f>
        <v>64214088.256975003</v>
      </c>
      <c r="L51" s="4">
        <f>CelloNetIO_CMO_MV_NAV[[#This Row],[CMO MV]]/CelloNetIO_CMO_MV_NAV[[#This Row],[NAV]]*100</f>
        <v>68.210085025260838</v>
      </c>
    </row>
    <row r="52" spans="1:12" x14ac:dyDescent="0.2">
      <c r="A52" s="1">
        <v>40784</v>
      </c>
      <c r="B52">
        <v>137.90860000000001</v>
      </c>
      <c r="C52">
        <v>29.0153</v>
      </c>
      <c r="D52">
        <v>5.0105000000000004</v>
      </c>
      <c r="F52">
        <v>94144258.746700004</v>
      </c>
      <c r="G52">
        <v>146.486469</v>
      </c>
      <c r="H52">
        <v>30.820042000000001</v>
      </c>
      <c r="I52">
        <v>5.3221509999999999</v>
      </c>
      <c r="K52" s="3">
        <f>VLOOKUP(CelloNetIO_CMO_MV_NAV[[#This Row],[AsOfDate]], 'CMO MV Raw'!$A:$B,2,FALSE)</f>
        <v>48638096.205577001</v>
      </c>
      <c r="L52" s="4">
        <f>CelloNetIO_CMO_MV_NAV[[#This Row],[CMO MV]]/CelloNetIO_CMO_MV_NAV[[#This Row],[NAV]]*100</f>
        <v>51.663369442889042</v>
      </c>
    </row>
    <row r="53" spans="1:12" x14ac:dyDescent="0.2">
      <c r="A53" s="1">
        <v>40785</v>
      </c>
      <c r="B53">
        <v>136.964</v>
      </c>
      <c r="C53">
        <v>28.1677</v>
      </c>
      <c r="D53">
        <v>4.7461000000000002</v>
      </c>
      <c r="F53">
        <v>94244599.257300004</v>
      </c>
      <c r="G53">
        <v>145.32822200000001</v>
      </c>
      <c r="H53">
        <v>29.887865999999999</v>
      </c>
      <c r="I53">
        <v>5.0359379999999998</v>
      </c>
      <c r="K53" s="3">
        <f>VLOOKUP(CelloNetIO_CMO_MV_NAV[[#This Row],[AsOfDate]], 'CMO MV Raw'!$A:$B,2,FALSE)</f>
        <v>41693173.256990001</v>
      </c>
      <c r="L53" s="4">
        <f>CelloNetIO_CMO_MV_NAV[[#This Row],[CMO MV]]/CelloNetIO_CMO_MV_NAV[[#This Row],[NAV]]*100</f>
        <v>44.239323617008779</v>
      </c>
    </row>
    <row r="54" spans="1:12" x14ac:dyDescent="0.2">
      <c r="A54" s="1">
        <v>40786</v>
      </c>
      <c r="B54">
        <v>130.8356</v>
      </c>
      <c r="C54">
        <v>27.904399999999999</v>
      </c>
      <c r="D54">
        <v>4.8074000000000003</v>
      </c>
      <c r="F54">
        <v>93984689.740500003</v>
      </c>
      <c r="G54">
        <v>139.20948200000001</v>
      </c>
      <c r="H54">
        <v>29.690367999999999</v>
      </c>
      <c r="I54">
        <v>5.1150880000000001</v>
      </c>
      <c r="K54" s="3">
        <f>VLOOKUP(CelloNetIO_CMO_MV_NAV[[#This Row],[AsOfDate]], 'CMO MV Raw'!$A:$B,2,FALSE)</f>
        <v>41637367.433888003</v>
      </c>
      <c r="L54" s="4">
        <f>CelloNetIO_CMO_MV_NAV[[#This Row],[CMO MV]]/CelloNetIO_CMO_MV_NAV[[#This Row],[NAV]]*100</f>
        <v>44.302287477729017</v>
      </c>
    </row>
    <row r="55" spans="1:12" x14ac:dyDescent="0.2">
      <c r="A55" s="1">
        <v>40787</v>
      </c>
      <c r="B55">
        <v>134.11940000000001</v>
      </c>
      <c r="C55">
        <v>27.972200000000001</v>
      </c>
      <c r="D55">
        <v>4.7721999999999998</v>
      </c>
      <c r="F55">
        <v>105019654.9912</v>
      </c>
      <c r="G55">
        <v>127.708856</v>
      </c>
      <c r="H55">
        <v>26.635204999999999</v>
      </c>
      <c r="I55">
        <v>4.5441019999999996</v>
      </c>
      <c r="K55" s="3">
        <f>VLOOKUP(CelloNetIO_CMO_MV_NAV[[#This Row],[AsOfDate]], 'CMO MV Raw'!$A:$B,2,FALSE)</f>
        <v>41903653.038547002</v>
      </c>
      <c r="L55" s="4">
        <f>CelloNetIO_CMO_MV_NAV[[#This Row],[CMO MV]]/CelloNetIO_CMO_MV_NAV[[#This Row],[NAV]]*100</f>
        <v>39.900771947935141</v>
      </c>
    </row>
    <row r="56" spans="1:12" x14ac:dyDescent="0.2">
      <c r="A56" s="1">
        <v>40788</v>
      </c>
      <c r="B56">
        <v>134.41499999999999</v>
      </c>
      <c r="C56">
        <v>26.9404</v>
      </c>
      <c r="D56">
        <v>4.7839</v>
      </c>
      <c r="F56">
        <v>105049638.4773</v>
      </c>
      <c r="G56">
        <v>127.953796</v>
      </c>
      <c r="H56">
        <v>25.645399999999999</v>
      </c>
      <c r="I56">
        <v>4.5539420000000002</v>
      </c>
      <c r="K56" s="3">
        <f>VLOOKUP(CelloNetIO_CMO_MV_NAV[[#This Row],[AsOfDate]], 'CMO MV Raw'!$A:$B,2,FALSE)</f>
        <v>41712904.210731998</v>
      </c>
      <c r="L56" s="4">
        <f>CelloNetIO_CMO_MV_NAV[[#This Row],[CMO MV]]/CelloNetIO_CMO_MV_NAV[[#This Row],[NAV]]*100</f>
        <v>39.707803677730567</v>
      </c>
    </row>
    <row r="57" spans="1:12" x14ac:dyDescent="0.2">
      <c r="A57" s="1">
        <v>40792</v>
      </c>
      <c r="B57">
        <v>138.15010000000001</v>
      </c>
      <c r="C57">
        <v>27.222999999999999</v>
      </c>
      <c r="D57">
        <v>4.7679</v>
      </c>
      <c r="F57">
        <v>104934556.92020001</v>
      </c>
      <c r="G57">
        <v>131.65357900000001</v>
      </c>
      <c r="H57">
        <v>25.942836</v>
      </c>
      <c r="I57">
        <v>4.5436889999999996</v>
      </c>
      <c r="K57" s="3">
        <f>VLOOKUP(CelloNetIO_CMO_MV_NAV[[#This Row],[AsOfDate]], 'CMO MV Raw'!$A:$B,2,FALSE)</f>
        <v>41632397.897535004</v>
      </c>
      <c r="L57" s="4">
        <f>CelloNetIO_CMO_MV_NAV[[#This Row],[CMO MV]]/CelloNetIO_CMO_MV_NAV[[#This Row],[NAV]]*100</f>
        <v>39.674630664515369</v>
      </c>
    </row>
    <row r="58" spans="1:12" x14ac:dyDescent="0.2">
      <c r="A58" s="1">
        <v>40793</v>
      </c>
      <c r="B58">
        <v>149.63120000000001</v>
      </c>
      <c r="C58">
        <v>30.117899999999999</v>
      </c>
      <c r="D58">
        <v>5.6193</v>
      </c>
      <c r="F58">
        <v>105072483.06559999</v>
      </c>
      <c r="G58">
        <v>142.407599</v>
      </c>
      <c r="H58">
        <v>28.663927000000001</v>
      </c>
      <c r="I58">
        <v>5.3480220000000003</v>
      </c>
      <c r="K58" s="3">
        <f>VLOOKUP(CelloNetIO_CMO_MV_NAV[[#This Row],[AsOfDate]], 'CMO MV Raw'!$A:$B,2,FALSE)</f>
        <v>48525186.898910001</v>
      </c>
      <c r="L58" s="4">
        <f>CelloNetIO_CMO_MV_NAV[[#This Row],[CMO MV]]/CelloNetIO_CMO_MV_NAV[[#This Row],[NAV]]*100</f>
        <v>46.182583187469007</v>
      </c>
    </row>
    <row r="59" spans="1:12" x14ac:dyDescent="0.2">
      <c r="A59" s="1">
        <v>40794</v>
      </c>
      <c r="B59">
        <v>156.0061</v>
      </c>
      <c r="C59">
        <v>30.741</v>
      </c>
      <c r="D59">
        <v>6.4432</v>
      </c>
      <c r="F59">
        <v>105156248.21950001</v>
      </c>
      <c r="G59">
        <v>148.356472</v>
      </c>
      <c r="H59">
        <v>29.233640999999999</v>
      </c>
      <c r="I59">
        <v>6.1272630000000001</v>
      </c>
      <c r="K59" s="3">
        <f>VLOOKUP(CelloNetIO_CMO_MV_NAV[[#This Row],[AsOfDate]], 'CMO MV Raw'!$A:$B,2,FALSE)</f>
        <v>59500347.143007003</v>
      </c>
      <c r="L59" s="4">
        <f>CelloNetIO_CMO_MV_NAV[[#This Row],[CMO MV]]/CelloNetIO_CMO_MV_NAV[[#This Row],[NAV]]*100</f>
        <v>56.58279764680055</v>
      </c>
    </row>
    <row r="60" spans="1:12" x14ac:dyDescent="0.2">
      <c r="A60" s="1">
        <v>40795</v>
      </c>
      <c r="B60">
        <v>147.191</v>
      </c>
      <c r="C60">
        <v>28.849499999999999</v>
      </c>
      <c r="D60">
        <v>5.6936999999999998</v>
      </c>
      <c r="F60">
        <v>105134912.2809</v>
      </c>
      <c r="G60">
        <v>140.00201899999999</v>
      </c>
      <c r="H60">
        <v>27.440456999999999</v>
      </c>
      <c r="I60">
        <v>5.4156129999999996</v>
      </c>
      <c r="K60" s="3">
        <f>VLOOKUP(CelloNetIO_CMO_MV_NAV[[#This Row],[AsOfDate]], 'CMO MV Raw'!$A:$B,2,FALSE)</f>
        <v>59299998.442506999</v>
      </c>
      <c r="L60" s="4">
        <f>CelloNetIO_CMO_MV_NAV[[#This Row],[CMO MV]]/CelloNetIO_CMO_MV_NAV[[#This Row],[NAV]]*100</f>
        <v>56.403717048879976</v>
      </c>
    </row>
    <row r="61" spans="1:12" x14ac:dyDescent="0.2">
      <c r="A61" s="1">
        <v>40798</v>
      </c>
      <c r="B61">
        <v>145.0394</v>
      </c>
      <c r="C61">
        <v>29.101500000000001</v>
      </c>
      <c r="D61">
        <v>6.1547999999999998</v>
      </c>
      <c r="F61">
        <v>105179567.2958</v>
      </c>
      <c r="G61">
        <v>137.89693500000001</v>
      </c>
      <c r="H61">
        <v>27.668396999999999</v>
      </c>
      <c r="I61">
        <v>5.8517070000000002</v>
      </c>
      <c r="K61" s="3">
        <f>VLOOKUP(CelloNetIO_CMO_MV_NAV[[#This Row],[AsOfDate]], 'CMO MV Raw'!$A:$B,2,FALSE)</f>
        <v>59375205.641121</v>
      </c>
      <c r="L61" s="4">
        <f>CelloNetIO_CMO_MV_NAV[[#This Row],[CMO MV]]/CelloNetIO_CMO_MV_NAV[[#This Row],[NAV]]*100</f>
        <v>56.451273919142622</v>
      </c>
    </row>
    <row r="62" spans="1:12" x14ac:dyDescent="0.2">
      <c r="A62" s="1">
        <v>40799</v>
      </c>
      <c r="B62">
        <v>151.6079</v>
      </c>
      <c r="C62">
        <v>30.5307</v>
      </c>
      <c r="D62">
        <v>5.8864999999999998</v>
      </c>
      <c r="F62">
        <v>105131350.903</v>
      </c>
      <c r="G62">
        <v>144.208078</v>
      </c>
      <c r="H62">
        <v>29.040528999999999</v>
      </c>
      <c r="I62">
        <v>5.5991860000000004</v>
      </c>
      <c r="K62" s="3">
        <f>VLOOKUP(CelloNetIO_CMO_MV_NAV[[#This Row],[AsOfDate]], 'CMO MV Raw'!$A:$B,2,FALSE)</f>
        <v>55891286.826283999</v>
      </c>
      <c r="L62" s="4">
        <f>CelloNetIO_CMO_MV_NAV[[#This Row],[CMO MV]]/CelloNetIO_CMO_MV_NAV[[#This Row],[NAV]]*100</f>
        <v>53.163291773785339</v>
      </c>
    </row>
    <row r="63" spans="1:12" x14ac:dyDescent="0.2">
      <c r="A63" s="1">
        <v>40800</v>
      </c>
      <c r="B63">
        <v>198.09800000000001</v>
      </c>
      <c r="C63">
        <v>39.710999999999999</v>
      </c>
      <c r="D63">
        <v>4.0205000000000002</v>
      </c>
      <c r="F63">
        <v>105083218.7289</v>
      </c>
      <c r="G63">
        <v>188.51535200000001</v>
      </c>
      <c r="H63">
        <v>37.790049000000003</v>
      </c>
      <c r="I63">
        <v>3.8260149999999999</v>
      </c>
      <c r="K63" s="3">
        <f>VLOOKUP(CelloNetIO_CMO_MV_NAV[[#This Row],[AsOfDate]], 'CMO MV Raw'!$A:$B,2,FALSE)</f>
        <v>66649928.204443999</v>
      </c>
      <c r="L63" s="4">
        <f>CelloNetIO_CMO_MV_NAV[[#This Row],[CMO MV]]/CelloNetIO_CMO_MV_NAV[[#This Row],[NAV]]*100</f>
        <v>63.425853348089277</v>
      </c>
    </row>
    <row r="64" spans="1:12" x14ac:dyDescent="0.2">
      <c r="A64" s="1">
        <v>40801</v>
      </c>
      <c r="B64">
        <v>194.11959999999999</v>
      </c>
      <c r="C64">
        <v>39.753799999999998</v>
      </c>
      <c r="D64">
        <v>4.5216000000000003</v>
      </c>
      <c r="F64">
        <v>105289794.96070001</v>
      </c>
      <c r="G64">
        <v>184.36696599999999</v>
      </c>
      <c r="H64">
        <v>37.756556000000003</v>
      </c>
      <c r="I64">
        <v>4.2944329999999997</v>
      </c>
      <c r="K64" s="3">
        <f>VLOOKUP(CelloNetIO_CMO_MV_NAV[[#This Row],[AsOfDate]], 'CMO MV Raw'!$A:$B,2,FALSE)</f>
        <v>66536468.028359003</v>
      </c>
      <c r="L64" s="4">
        <f>CelloNetIO_CMO_MV_NAV[[#This Row],[CMO MV]]/CelloNetIO_CMO_MV_NAV[[#This Row],[NAV]]*100</f>
        <v>63.193653338572943</v>
      </c>
    </row>
    <row r="65" spans="1:12" x14ac:dyDescent="0.2">
      <c r="A65" s="1">
        <v>40802</v>
      </c>
      <c r="B65">
        <v>191.3604</v>
      </c>
      <c r="C65">
        <v>39.421500000000002</v>
      </c>
      <c r="D65">
        <v>4.3574000000000002</v>
      </c>
      <c r="F65">
        <v>105156535.3496</v>
      </c>
      <c r="G65">
        <v>181.976707</v>
      </c>
      <c r="H65">
        <v>37.488397999999997</v>
      </c>
      <c r="I65">
        <v>4.1437270000000002</v>
      </c>
      <c r="K65" s="3">
        <f>VLOOKUP(CelloNetIO_CMO_MV_NAV[[#This Row],[AsOfDate]], 'CMO MV Raw'!$A:$B,2,FALSE)</f>
        <v>66269152.051437996</v>
      </c>
      <c r="L65" s="4">
        <f>CelloNetIO_CMO_MV_NAV[[#This Row],[CMO MV]]/CelloNetIO_CMO_MV_NAV[[#This Row],[NAV]]*100</f>
        <v>63.019527822138421</v>
      </c>
    </row>
    <row r="66" spans="1:12" x14ac:dyDescent="0.2">
      <c r="A66" s="1">
        <v>40805</v>
      </c>
      <c r="B66">
        <v>178.51679999999999</v>
      </c>
      <c r="C66">
        <v>34.9255</v>
      </c>
      <c r="D66">
        <v>5.8928000000000003</v>
      </c>
      <c r="F66">
        <v>105309678.9445</v>
      </c>
      <c r="G66">
        <v>169.516042</v>
      </c>
      <c r="H66">
        <v>33.164568000000003</v>
      </c>
      <c r="I66">
        <v>5.5956869999999999</v>
      </c>
      <c r="K66" s="3">
        <f>VLOOKUP(CelloNetIO_CMO_MV_NAV[[#This Row],[AsOfDate]], 'CMO MV Raw'!$A:$B,2,FALSE)</f>
        <v>72626354.725025997</v>
      </c>
      <c r="L66" s="4">
        <f>CelloNetIO_CMO_MV_NAV[[#This Row],[CMO MV]]/CelloNetIO_CMO_MV_NAV[[#This Row],[NAV]]*100</f>
        <v>68.964558104199838</v>
      </c>
    </row>
    <row r="67" spans="1:12" x14ac:dyDescent="0.2">
      <c r="A67" s="1">
        <v>40806</v>
      </c>
      <c r="B67">
        <v>175.38319999999999</v>
      </c>
      <c r="C67">
        <v>34.305500000000002</v>
      </c>
      <c r="D67">
        <v>5.9747000000000003</v>
      </c>
      <c r="F67">
        <v>105406221.0387</v>
      </c>
      <c r="G67">
        <v>166.387902</v>
      </c>
      <c r="H67">
        <v>32.545991999999998</v>
      </c>
      <c r="I67">
        <v>5.6682610000000002</v>
      </c>
      <c r="K67" s="3">
        <f>VLOOKUP(CelloNetIO_CMO_MV_NAV[[#This Row],[AsOfDate]], 'CMO MV Raw'!$A:$B,2,FALSE)</f>
        <v>72579449.708091006</v>
      </c>
      <c r="L67" s="4">
        <f>CelloNetIO_CMO_MV_NAV[[#This Row],[CMO MV]]/CelloNetIO_CMO_MV_NAV[[#This Row],[NAV]]*100</f>
        <v>68.856893827398849</v>
      </c>
    </row>
    <row r="68" spans="1:12" x14ac:dyDescent="0.2">
      <c r="A68" s="1">
        <v>40807</v>
      </c>
      <c r="B68">
        <v>174.20009999999999</v>
      </c>
      <c r="C68">
        <v>31.0014</v>
      </c>
      <c r="D68">
        <v>5.0868000000000002</v>
      </c>
      <c r="F68">
        <v>104198838.06820001</v>
      </c>
      <c r="G68">
        <v>167.180463</v>
      </c>
      <c r="H68">
        <v>29.752154999999998</v>
      </c>
      <c r="I68">
        <v>4.8818200000000003</v>
      </c>
      <c r="K68" s="3">
        <f>VLOOKUP(CelloNetIO_CMO_MV_NAV[[#This Row],[AsOfDate]], 'CMO MV Raw'!$A:$B,2,FALSE)</f>
        <v>74941044.866672993</v>
      </c>
      <c r="L68" s="4">
        <f>CelloNetIO_CMO_MV_NAV[[#This Row],[CMO MV]]/CelloNetIO_CMO_MV_NAV[[#This Row],[NAV]]*100</f>
        <v>71.921190539209974</v>
      </c>
    </row>
    <row r="69" spans="1:12" x14ac:dyDescent="0.2">
      <c r="A69" s="1">
        <v>40808</v>
      </c>
      <c r="B69">
        <v>203.43049999999999</v>
      </c>
      <c r="C69">
        <v>31.523499999999999</v>
      </c>
      <c r="D69">
        <v>4.0426000000000002</v>
      </c>
      <c r="F69">
        <v>103480751.3504</v>
      </c>
      <c r="G69">
        <v>196.58776900000001</v>
      </c>
      <c r="H69">
        <v>30.463152999999998</v>
      </c>
      <c r="I69">
        <v>3.9066200000000002</v>
      </c>
      <c r="K69" s="3">
        <f>VLOOKUP(CelloNetIO_CMO_MV_NAV[[#This Row],[AsOfDate]], 'CMO MV Raw'!$A:$B,2,FALSE)</f>
        <v>63301338.717441998</v>
      </c>
      <c r="L69" s="4">
        <f>CelloNetIO_CMO_MV_NAV[[#This Row],[CMO MV]]/CelloNetIO_CMO_MV_NAV[[#This Row],[NAV]]*100</f>
        <v>61.172090356297268</v>
      </c>
    </row>
    <row r="70" spans="1:12" x14ac:dyDescent="0.2">
      <c r="A70" s="1">
        <v>40809</v>
      </c>
      <c r="B70">
        <v>193.4606</v>
      </c>
      <c r="C70">
        <v>32.6873</v>
      </c>
      <c r="D70">
        <v>5.3113999999999999</v>
      </c>
      <c r="F70">
        <v>104094385.8594</v>
      </c>
      <c r="G70">
        <v>185.85113699999999</v>
      </c>
      <c r="H70">
        <v>31.401596999999999</v>
      </c>
      <c r="I70">
        <v>5.1024849999999997</v>
      </c>
      <c r="K70" s="3">
        <f>VLOOKUP(CelloNetIO_CMO_MV_NAV[[#This Row],[AsOfDate]], 'CMO MV Raw'!$A:$B,2,FALSE)</f>
        <v>64052623.317766003</v>
      </c>
      <c r="L70" s="4">
        <f>CelloNetIO_CMO_MV_NAV[[#This Row],[CMO MV]]/CelloNetIO_CMO_MV_NAV[[#This Row],[NAV]]*100</f>
        <v>61.533216022122176</v>
      </c>
    </row>
    <row r="71" spans="1:12" x14ac:dyDescent="0.2">
      <c r="A71" s="1">
        <v>40812</v>
      </c>
      <c r="B71">
        <v>197.02860000000001</v>
      </c>
      <c r="C71">
        <v>33.776400000000002</v>
      </c>
      <c r="D71">
        <v>4.9969000000000001</v>
      </c>
      <c r="F71">
        <v>104122968.41949999</v>
      </c>
      <c r="G71">
        <v>189.22683699999999</v>
      </c>
      <c r="H71">
        <v>32.438952</v>
      </c>
      <c r="I71">
        <v>4.7990370000000002</v>
      </c>
      <c r="K71" s="3">
        <f>VLOOKUP(CelloNetIO_CMO_MV_NAV[[#This Row],[AsOfDate]], 'CMO MV Raw'!$A:$B,2,FALSE)</f>
        <v>59901105.421014003</v>
      </c>
      <c r="L71" s="4">
        <f>CelloNetIO_CMO_MV_NAV[[#This Row],[CMO MV]]/CelloNetIO_CMO_MV_NAV[[#This Row],[NAV]]*100</f>
        <v>57.529194883955896</v>
      </c>
    </row>
    <row r="72" spans="1:12" x14ac:dyDescent="0.2">
      <c r="A72" s="1">
        <v>40813</v>
      </c>
      <c r="B72">
        <v>196.62100000000001</v>
      </c>
      <c r="C72">
        <v>35.140099999999997</v>
      </c>
      <c r="D72">
        <v>5.3444000000000003</v>
      </c>
      <c r="F72">
        <v>104380155.45649999</v>
      </c>
      <c r="G72">
        <v>188.37009699999999</v>
      </c>
      <c r="H72">
        <v>33.665498999999997</v>
      </c>
      <c r="I72">
        <v>5.1201299999999996</v>
      </c>
      <c r="K72" s="3">
        <f>VLOOKUP(CelloNetIO_CMO_MV_NAV[[#This Row],[AsOfDate]], 'CMO MV Raw'!$A:$B,2,FALSE)</f>
        <v>60086812.049317002</v>
      </c>
      <c r="L72" s="4">
        <f>CelloNetIO_CMO_MV_NAV[[#This Row],[CMO MV]]/CelloNetIO_CMO_MV_NAV[[#This Row],[NAV]]*100</f>
        <v>57.565359800942183</v>
      </c>
    </row>
    <row r="73" spans="1:12" x14ac:dyDescent="0.2">
      <c r="A73" s="1">
        <v>40814</v>
      </c>
      <c r="B73">
        <v>190.11609999999999</v>
      </c>
      <c r="C73">
        <v>34.186900000000001</v>
      </c>
      <c r="D73">
        <v>5.0987</v>
      </c>
      <c r="F73">
        <v>104183352.3127</v>
      </c>
      <c r="G73">
        <v>182.482226</v>
      </c>
      <c r="H73">
        <v>32.814168000000002</v>
      </c>
      <c r="I73">
        <v>4.8939680000000001</v>
      </c>
      <c r="K73" s="3">
        <f>VLOOKUP(CelloNetIO_CMO_MV_NAV[[#This Row],[AsOfDate]], 'CMO MV Raw'!$A:$B,2,FALSE)</f>
        <v>59879458.496757001</v>
      </c>
      <c r="L73" s="4">
        <f>CelloNetIO_CMO_MV_NAV[[#This Row],[CMO MV]]/CelloNetIO_CMO_MV_NAV[[#This Row],[NAV]]*100</f>
        <v>57.475073673030266</v>
      </c>
    </row>
    <row r="74" spans="1:12" x14ac:dyDescent="0.2">
      <c r="A74" s="1">
        <v>40815</v>
      </c>
      <c r="B74">
        <v>193.79820000000001</v>
      </c>
      <c r="C74">
        <v>33.481000000000002</v>
      </c>
      <c r="D74">
        <v>4.9146999999999998</v>
      </c>
      <c r="F74">
        <v>103687645.41689999</v>
      </c>
      <c r="G74">
        <v>186.905778</v>
      </c>
      <c r="H74">
        <v>32.29025</v>
      </c>
      <c r="I74">
        <v>4.7399089999999999</v>
      </c>
      <c r="K74" s="3">
        <f>VLOOKUP(CelloNetIO_CMO_MV_NAV[[#This Row],[AsOfDate]], 'CMO MV Raw'!$A:$B,2,FALSE)</f>
        <v>59405397.192365997</v>
      </c>
      <c r="L74" s="4">
        <f>CelloNetIO_CMO_MV_NAV[[#This Row],[CMO MV]]/CelloNetIO_CMO_MV_NAV[[#This Row],[NAV]]*100</f>
        <v>57.292647502518705</v>
      </c>
    </row>
    <row r="75" spans="1:12" x14ac:dyDescent="0.2">
      <c r="A75" s="1">
        <v>40816</v>
      </c>
      <c r="B75">
        <v>166.48140000000001</v>
      </c>
      <c r="C75">
        <v>28.1999</v>
      </c>
      <c r="D75">
        <v>4.5110000000000001</v>
      </c>
      <c r="F75">
        <v>102993091.08</v>
      </c>
      <c r="G75">
        <v>161.64327</v>
      </c>
      <c r="H75">
        <v>27.380379999999999</v>
      </c>
      <c r="I75">
        <v>4.3799049999999999</v>
      </c>
      <c r="K75" s="3">
        <f>VLOOKUP(CelloNetIO_CMO_MV_NAV[[#This Row],[AsOfDate]], 'CMO MV Raw'!$A:$B,2,FALSE)</f>
        <v>58719310.660152003</v>
      </c>
      <c r="L75" s="4">
        <f>CelloNetIO_CMO_MV_NAV[[#This Row],[CMO MV]]/CelloNetIO_CMO_MV_NAV[[#This Row],[NAV]]*100</f>
        <v>57.012863721646831</v>
      </c>
    </row>
    <row r="76" spans="1:12" x14ac:dyDescent="0.2">
      <c r="A76" s="1">
        <v>40819</v>
      </c>
      <c r="B76">
        <v>172.85210000000001</v>
      </c>
      <c r="C76">
        <v>27.900500000000001</v>
      </c>
      <c r="D76">
        <v>5.1710000000000003</v>
      </c>
      <c r="F76">
        <v>103887489.97050001</v>
      </c>
      <c r="G76">
        <v>166.38394099999999</v>
      </c>
      <c r="H76">
        <v>26.856458</v>
      </c>
      <c r="I76">
        <v>4.9775</v>
      </c>
      <c r="K76" s="3">
        <f>VLOOKUP(CelloNetIO_CMO_MV_NAV[[#This Row],[AsOfDate]], 'CMO MV Raw'!$A:$B,2,FALSE)</f>
        <v>59010255.514920004</v>
      </c>
      <c r="L76" s="4">
        <f>CelloNetIO_CMO_MV_NAV[[#This Row],[CMO MV]]/CelloNetIO_CMO_MV_NAV[[#This Row],[NAV]]*100</f>
        <v>56.802080338717019</v>
      </c>
    </row>
    <row r="77" spans="1:12" x14ac:dyDescent="0.2">
      <c r="A77" s="1">
        <v>40820</v>
      </c>
      <c r="B77">
        <v>168.3203</v>
      </c>
      <c r="C77">
        <v>28.2927</v>
      </c>
      <c r="D77">
        <v>5.3215000000000003</v>
      </c>
      <c r="F77">
        <v>104176851.0979</v>
      </c>
      <c r="G77">
        <v>161.57169099999999</v>
      </c>
      <c r="H77">
        <v>27.158337</v>
      </c>
      <c r="I77">
        <v>5.1081409999999998</v>
      </c>
      <c r="K77" s="3">
        <f>VLOOKUP(CelloNetIO_CMO_MV_NAV[[#This Row],[AsOfDate]], 'CMO MV Raw'!$A:$B,2,FALSE)</f>
        <v>59128343.111322001</v>
      </c>
      <c r="L77" s="4">
        <f>CelloNetIO_CMO_MV_NAV[[#This Row],[CMO MV]]/CelloNetIO_CMO_MV_NAV[[#This Row],[NAV]]*100</f>
        <v>56.757660159795243</v>
      </c>
    </row>
    <row r="78" spans="1:12" x14ac:dyDescent="0.2">
      <c r="A78" s="1">
        <v>40821</v>
      </c>
      <c r="B78">
        <v>162.67400000000001</v>
      </c>
      <c r="C78">
        <v>28.482199999999999</v>
      </c>
      <c r="D78">
        <v>5.4131</v>
      </c>
      <c r="F78">
        <v>103983039.77060001</v>
      </c>
      <c r="G78">
        <v>156.44282000000001</v>
      </c>
      <c r="H78">
        <v>27.391197999999999</v>
      </c>
      <c r="I78">
        <v>5.2057529999999996</v>
      </c>
      <c r="K78" s="3">
        <f>VLOOKUP(CelloNetIO_CMO_MV_NAV[[#This Row],[AsOfDate]], 'CMO MV Raw'!$A:$B,2,FALSE)</f>
        <v>52943474.775048003</v>
      </c>
      <c r="L78" s="4">
        <f>CelloNetIO_CMO_MV_NAV[[#This Row],[CMO MV]]/CelloNetIO_CMO_MV_NAV[[#This Row],[NAV]]*100</f>
        <v>50.915490537541643</v>
      </c>
    </row>
    <row r="79" spans="1:12" x14ac:dyDescent="0.2">
      <c r="A79" s="1">
        <v>40822</v>
      </c>
      <c r="B79">
        <v>180.9091</v>
      </c>
      <c r="C79">
        <v>30.617999999999999</v>
      </c>
      <c r="D79">
        <v>5.5758999999999999</v>
      </c>
      <c r="F79">
        <v>104068985.87630001</v>
      </c>
      <c r="G79">
        <v>173.835748</v>
      </c>
      <c r="H79">
        <v>29.420869</v>
      </c>
      <c r="I79">
        <v>5.357888</v>
      </c>
      <c r="K79" s="3">
        <f>VLOOKUP(CelloNetIO_CMO_MV_NAV[[#This Row],[AsOfDate]], 'CMO MV Raw'!$A:$B,2,FALSE)</f>
        <v>53119288.967799</v>
      </c>
      <c r="L79" s="4">
        <f>CelloNetIO_CMO_MV_NAV[[#This Row],[CMO MV]]/CelloNetIO_CMO_MV_NAV[[#This Row],[NAV]]*100</f>
        <v>51.042381666847817</v>
      </c>
    </row>
    <row r="80" spans="1:12" x14ac:dyDescent="0.2">
      <c r="A80" s="1">
        <v>40823</v>
      </c>
      <c r="B80">
        <v>211.89750000000001</v>
      </c>
      <c r="C80">
        <v>33.817300000000003</v>
      </c>
      <c r="D80">
        <v>6.3893000000000004</v>
      </c>
      <c r="F80">
        <v>104096417.3486</v>
      </c>
      <c r="G80">
        <v>203.55887899999999</v>
      </c>
      <c r="H80">
        <v>32.486516999999999</v>
      </c>
      <c r="I80">
        <v>6.137867</v>
      </c>
      <c r="K80" s="3">
        <f>VLOOKUP(CelloNetIO_CMO_MV_NAV[[#This Row],[AsOfDate]], 'CMO MV Raw'!$A:$B,2,FALSE)</f>
        <v>53072595.131402999</v>
      </c>
      <c r="L80" s="4">
        <f>CelloNetIO_CMO_MV_NAV[[#This Row],[CMO MV]]/CelloNetIO_CMO_MV_NAV[[#This Row],[NAV]]*100</f>
        <v>50.9840746523221</v>
      </c>
    </row>
    <row r="81" spans="1:12" x14ac:dyDescent="0.2">
      <c r="A81" s="1">
        <v>40827</v>
      </c>
      <c r="B81">
        <v>197.7518</v>
      </c>
      <c r="C81">
        <v>32.559199999999997</v>
      </c>
      <c r="D81">
        <v>5.9352</v>
      </c>
      <c r="F81">
        <v>104038293.97220001</v>
      </c>
      <c r="G81">
        <v>190.075973</v>
      </c>
      <c r="H81">
        <v>31.295400000000001</v>
      </c>
      <c r="I81">
        <v>5.7048230000000002</v>
      </c>
      <c r="K81" s="3">
        <f>VLOOKUP(CelloNetIO_CMO_MV_NAV[[#This Row],[AsOfDate]], 'CMO MV Raw'!$A:$B,2,FALSE)</f>
        <v>52996518.932208002</v>
      </c>
      <c r="L81" s="4">
        <f>CelloNetIO_CMO_MV_NAV[[#This Row],[CMO MV]]/CelloNetIO_CMO_MV_NAV[[#This Row],[NAV]]*100</f>
        <v>50.93943480692711</v>
      </c>
    </row>
    <row r="82" spans="1:12" x14ac:dyDescent="0.2">
      <c r="A82" s="1">
        <v>40828</v>
      </c>
      <c r="B82">
        <v>186.7268</v>
      </c>
      <c r="C82">
        <v>31.7882</v>
      </c>
      <c r="D82">
        <v>5.8440000000000003</v>
      </c>
      <c r="F82">
        <v>104222933.08930001</v>
      </c>
      <c r="G82">
        <v>179.16095300000001</v>
      </c>
      <c r="H82">
        <v>30.500197</v>
      </c>
      <c r="I82">
        <v>5.6072110000000004</v>
      </c>
      <c r="K82" s="3">
        <f>VLOOKUP(CelloNetIO_CMO_MV_NAV[[#This Row],[AsOfDate]], 'CMO MV Raw'!$A:$B,2,FALSE)</f>
        <v>57747262.776258998</v>
      </c>
      <c r="L82" s="4">
        <f>CelloNetIO_CMO_MV_NAV[[#This Row],[CMO MV]]/CelloNetIO_CMO_MV_NAV[[#This Row],[NAV]]*100</f>
        <v>55.407443510326225</v>
      </c>
    </row>
    <row r="83" spans="1:12" x14ac:dyDescent="0.2">
      <c r="A83" s="1">
        <v>40829</v>
      </c>
      <c r="B83">
        <v>200.65639999999999</v>
      </c>
      <c r="C83">
        <v>32.582799999999999</v>
      </c>
      <c r="D83">
        <v>6.1554000000000002</v>
      </c>
      <c r="F83">
        <v>104341639.5464</v>
      </c>
      <c r="G83">
        <v>192.307118</v>
      </c>
      <c r="H83">
        <v>31.227035000000001</v>
      </c>
      <c r="I83">
        <v>5.8992750000000003</v>
      </c>
      <c r="K83" s="3">
        <f>VLOOKUP(CelloNetIO_CMO_MV_NAV[[#This Row],[AsOfDate]], 'CMO MV Raw'!$A:$B,2,FALSE)</f>
        <v>57877557.338388003</v>
      </c>
      <c r="L83" s="4">
        <f>CelloNetIO_CMO_MV_NAV[[#This Row],[CMO MV]]/CelloNetIO_CMO_MV_NAV[[#This Row],[NAV]]*100</f>
        <v>55.469281094294345</v>
      </c>
    </row>
    <row r="84" spans="1:12" x14ac:dyDescent="0.2">
      <c r="A84" s="1">
        <v>40830</v>
      </c>
      <c r="B84">
        <v>195.5985</v>
      </c>
      <c r="C84">
        <v>32.546799999999998</v>
      </c>
      <c r="D84">
        <v>5.9993999999999996</v>
      </c>
      <c r="F84">
        <v>104334396.3706</v>
      </c>
      <c r="G84">
        <v>187.472691</v>
      </c>
      <c r="H84">
        <v>31.194697999999999</v>
      </c>
      <c r="I84">
        <v>5.750165</v>
      </c>
      <c r="K84" s="3">
        <f>VLOOKUP(CelloNetIO_CMO_MV_NAV[[#This Row],[AsOfDate]], 'CMO MV Raw'!$A:$B,2,FALSE)</f>
        <v>53322929.095636003</v>
      </c>
      <c r="L84" s="4">
        <f>CelloNetIO_CMO_MV_NAV[[#This Row],[CMO MV]]/CelloNetIO_CMO_MV_NAV[[#This Row],[NAV]]*100</f>
        <v>51.107718020652356</v>
      </c>
    </row>
    <row r="85" spans="1:12" x14ac:dyDescent="0.2">
      <c r="A85" s="1">
        <v>40833</v>
      </c>
      <c r="B85">
        <v>196.23990000000001</v>
      </c>
      <c r="C85">
        <v>31.941700000000001</v>
      </c>
      <c r="D85">
        <v>6.0063000000000004</v>
      </c>
      <c r="F85">
        <v>104254211.7562</v>
      </c>
      <c r="G85">
        <v>188.23210800000001</v>
      </c>
      <c r="H85">
        <v>30.638283000000001</v>
      </c>
      <c r="I85">
        <v>5.7612059999999996</v>
      </c>
      <c r="K85" s="3">
        <f>VLOOKUP(CelloNetIO_CMO_MV_NAV[[#This Row],[AsOfDate]], 'CMO MV Raw'!$A:$B,2,FALSE)</f>
        <v>52588608.394818999</v>
      </c>
      <c r="L85" s="4">
        <f>CelloNetIO_CMO_MV_NAV[[#This Row],[CMO MV]]/CelloNetIO_CMO_MV_NAV[[#This Row],[NAV]]*100</f>
        <v>50.44267038131585</v>
      </c>
    </row>
    <row r="86" spans="1:12" x14ac:dyDescent="0.2">
      <c r="A86" s="1">
        <v>40834</v>
      </c>
      <c r="B86">
        <v>193.62039999999999</v>
      </c>
      <c r="C86">
        <v>31.4453</v>
      </c>
      <c r="D86">
        <v>5.94</v>
      </c>
      <c r="F86">
        <v>104096074.64390001</v>
      </c>
      <c r="G86">
        <v>186.001634</v>
      </c>
      <c r="H86">
        <v>30.207958999999999</v>
      </c>
      <c r="I86">
        <v>5.7062670000000004</v>
      </c>
      <c r="K86" s="3">
        <f>VLOOKUP(CelloNetIO_CMO_MV_NAV[[#This Row],[AsOfDate]], 'CMO MV Raw'!$A:$B,2,FALSE)</f>
        <v>52420065.748562999</v>
      </c>
      <c r="L86" s="4">
        <f>CelloNetIO_CMO_MV_NAV[[#This Row],[CMO MV]]/CelloNetIO_CMO_MV_NAV[[#This Row],[NAV]]*100</f>
        <v>50.35738948647743</v>
      </c>
    </row>
    <row r="87" spans="1:12" x14ac:dyDescent="0.2">
      <c r="A87" s="1">
        <v>40835</v>
      </c>
      <c r="B87">
        <v>190.6439</v>
      </c>
      <c r="C87">
        <v>31.290099999999999</v>
      </c>
      <c r="D87">
        <v>5.9124999999999996</v>
      </c>
      <c r="F87">
        <v>104182129.6399</v>
      </c>
      <c r="G87">
        <v>182.99098000000001</v>
      </c>
      <c r="H87">
        <v>30.034037999999999</v>
      </c>
      <c r="I87">
        <v>5.6751579999999997</v>
      </c>
      <c r="K87" s="3">
        <f>VLOOKUP(CelloNetIO_CMO_MV_NAV[[#This Row],[AsOfDate]], 'CMO MV Raw'!$A:$B,2,FALSE)</f>
        <v>52460833.460665002</v>
      </c>
      <c r="L87" s="4">
        <f>CelloNetIO_CMO_MV_NAV[[#This Row],[CMO MV]]/CelloNetIO_CMO_MV_NAV[[#This Row],[NAV]]*100</f>
        <v>50.354925208376031</v>
      </c>
    </row>
    <row r="88" spans="1:12" x14ac:dyDescent="0.2">
      <c r="A88" s="1">
        <v>40836</v>
      </c>
      <c r="B88">
        <v>188.93350000000001</v>
      </c>
      <c r="C88">
        <v>31.415299999999998</v>
      </c>
      <c r="D88">
        <v>5.9298000000000002</v>
      </c>
      <c r="F88">
        <v>104228589.1283</v>
      </c>
      <c r="G88">
        <v>181.268404</v>
      </c>
      <c r="H88">
        <v>30.140771000000001</v>
      </c>
      <c r="I88">
        <v>5.6892259999999997</v>
      </c>
      <c r="K88" s="3">
        <f>VLOOKUP(CelloNetIO_CMO_MV_NAV[[#This Row],[AsOfDate]], 'CMO MV Raw'!$A:$B,2,FALSE)</f>
        <v>52351557.011450998</v>
      </c>
      <c r="L88" s="4">
        <f>CelloNetIO_CMO_MV_NAV[[#This Row],[CMO MV]]/CelloNetIO_CMO_MV_NAV[[#This Row],[NAV]]*100</f>
        <v>50.227636629532554</v>
      </c>
    </row>
    <row r="89" spans="1:12" x14ac:dyDescent="0.2">
      <c r="A89" s="1">
        <v>40837</v>
      </c>
      <c r="B89">
        <v>187.43279999999999</v>
      </c>
      <c r="C89">
        <v>31.305</v>
      </c>
      <c r="D89">
        <v>5.8986000000000001</v>
      </c>
      <c r="F89">
        <v>104132695.9897</v>
      </c>
      <c r="G89">
        <v>179.99418700000001</v>
      </c>
      <c r="H89">
        <v>30.062604</v>
      </c>
      <c r="I89">
        <v>5.6645029999999998</v>
      </c>
      <c r="K89" s="3">
        <f>VLOOKUP(CelloNetIO_CMO_MV_NAV[[#This Row],[AsOfDate]], 'CMO MV Raw'!$A:$B,2,FALSE)</f>
        <v>52271407.578987002</v>
      </c>
      <c r="L89" s="4">
        <f>CelloNetIO_CMO_MV_NAV[[#This Row],[CMO MV]]/CelloNetIO_CMO_MV_NAV[[#This Row],[NAV]]*100</f>
        <v>50.196921420489574</v>
      </c>
    </row>
    <row r="90" spans="1:12" x14ac:dyDescent="0.2">
      <c r="A90" s="1">
        <v>40840</v>
      </c>
      <c r="B90">
        <v>176.12739999999999</v>
      </c>
      <c r="C90">
        <v>30.069099999999999</v>
      </c>
      <c r="D90">
        <v>6.0659000000000001</v>
      </c>
      <c r="F90">
        <v>103314281.6441</v>
      </c>
      <c r="G90">
        <v>170.47730200000001</v>
      </c>
      <c r="H90">
        <v>29.104495</v>
      </c>
      <c r="I90">
        <v>5.871308</v>
      </c>
      <c r="K90" s="3">
        <f>VLOOKUP(CelloNetIO_CMO_MV_NAV[[#This Row],[AsOfDate]], 'CMO MV Raw'!$A:$B,2,FALSE)</f>
        <v>51597630.543849997</v>
      </c>
      <c r="L90" s="4">
        <f>CelloNetIO_CMO_MV_NAV[[#This Row],[CMO MV]]/CelloNetIO_CMO_MV_NAV[[#This Row],[NAV]]*100</f>
        <v>49.942398788189799</v>
      </c>
    </row>
    <row r="91" spans="1:12" x14ac:dyDescent="0.2">
      <c r="A91" s="1">
        <v>40841</v>
      </c>
      <c r="B91">
        <v>179.89099999999999</v>
      </c>
      <c r="C91">
        <v>29.552199999999999</v>
      </c>
      <c r="D91">
        <v>6.0366</v>
      </c>
      <c r="F91">
        <v>103345541.1584</v>
      </c>
      <c r="G91">
        <v>174.0675</v>
      </c>
      <c r="H91">
        <v>28.595524999999999</v>
      </c>
      <c r="I91">
        <v>5.8411809999999997</v>
      </c>
      <c r="K91" s="3">
        <f>VLOOKUP(CelloNetIO_CMO_MV_NAV[[#This Row],[AsOfDate]], 'CMO MV Raw'!$A:$B,2,FALSE)</f>
        <v>51142777.814482003</v>
      </c>
      <c r="L91" s="4">
        <f>CelloNetIO_CMO_MV_NAV[[#This Row],[CMO MV]]/CelloNetIO_CMO_MV_NAV[[#This Row],[NAV]]*100</f>
        <v>49.487164362605959</v>
      </c>
    </row>
    <row r="92" spans="1:12" x14ac:dyDescent="0.2">
      <c r="A92" s="1">
        <v>40842</v>
      </c>
      <c r="B92">
        <v>175.999</v>
      </c>
      <c r="C92">
        <v>29.741099999999999</v>
      </c>
      <c r="D92">
        <v>6.0458999999999996</v>
      </c>
      <c r="F92">
        <v>103209353.6657</v>
      </c>
      <c r="G92">
        <v>170.52621099999999</v>
      </c>
      <c r="H92">
        <v>28.816284</v>
      </c>
      <c r="I92">
        <v>5.8578989999999997</v>
      </c>
      <c r="K92" s="3">
        <f>VLOOKUP(CelloNetIO_CMO_MV_NAV[[#This Row],[AsOfDate]], 'CMO MV Raw'!$A:$B,2,FALSE)</f>
        <v>51047937.889296003</v>
      </c>
      <c r="L92" s="4">
        <f>CelloNetIO_CMO_MV_NAV[[#This Row],[CMO MV]]/CelloNetIO_CMO_MV_NAV[[#This Row],[NAV]]*100</f>
        <v>49.460573171151424</v>
      </c>
    </row>
    <row r="93" spans="1:12" x14ac:dyDescent="0.2">
      <c r="A93" s="1">
        <v>40843</v>
      </c>
      <c r="B93">
        <v>139.14670000000001</v>
      </c>
      <c r="C93">
        <v>25.536000000000001</v>
      </c>
      <c r="D93">
        <v>6.0877999999999997</v>
      </c>
      <c r="F93">
        <v>103630223.12909999</v>
      </c>
      <c r="G93">
        <v>134.27231499999999</v>
      </c>
      <c r="H93">
        <v>24.641459999999999</v>
      </c>
      <c r="I93">
        <v>5.8745409999999998</v>
      </c>
      <c r="K93" s="3">
        <f>VLOOKUP(CelloNetIO_CMO_MV_NAV[[#This Row],[AsOfDate]], 'CMO MV Raw'!$A:$B,2,FALSE)</f>
        <v>51844429.919073001</v>
      </c>
      <c r="L93" s="4">
        <f>CelloNetIO_CMO_MV_NAV[[#This Row],[CMO MV]]/CelloNetIO_CMO_MV_NAV[[#This Row],[NAV]]*100</f>
        <v>50.028291316604111</v>
      </c>
    </row>
    <row r="94" spans="1:12" x14ac:dyDescent="0.2">
      <c r="A94" s="1">
        <v>40844</v>
      </c>
      <c r="B94">
        <v>142.8682</v>
      </c>
      <c r="C94">
        <v>25.386700000000001</v>
      </c>
      <c r="D94">
        <v>6.2388000000000003</v>
      </c>
      <c r="F94">
        <v>103782330.0924</v>
      </c>
      <c r="G94">
        <v>137.66139200000001</v>
      </c>
      <c r="H94">
        <v>24.461486000000001</v>
      </c>
      <c r="I94">
        <v>6.0114280000000004</v>
      </c>
      <c r="K94" s="3">
        <f>VLOOKUP(CelloNetIO_CMO_MV_NAV[[#This Row],[AsOfDate]], 'CMO MV Raw'!$A:$B,2,FALSE)</f>
        <v>52111056.449876003</v>
      </c>
      <c r="L94" s="4">
        <f>CelloNetIO_CMO_MV_NAV[[#This Row],[CMO MV]]/CelloNetIO_CMO_MV_NAV[[#This Row],[NAV]]*100</f>
        <v>50.211877497335266</v>
      </c>
    </row>
    <row r="95" spans="1:12" x14ac:dyDescent="0.2">
      <c r="A95" s="1">
        <v>40847</v>
      </c>
      <c r="B95">
        <v>153.9864</v>
      </c>
      <c r="C95">
        <v>25.7425</v>
      </c>
      <c r="D95">
        <v>6.0697000000000001</v>
      </c>
      <c r="F95">
        <v>104103553.0147</v>
      </c>
      <c r="G95">
        <v>147.91656499999999</v>
      </c>
      <c r="H95">
        <v>24.727782000000001</v>
      </c>
      <c r="I95">
        <v>5.8304450000000001</v>
      </c>
      <c r="K95" s="3">
        <f>VLOOKUP(CelloNetIO_CMO_MV_NAV[[#This Row],[AsOfDate]], 'CMO MV Raw'!$A:$B,2,FALSE)</f>
        <v>52364243.114650004</v>
      </c>
      <c r="L95" s="4">
        <f>CelloNetIO_CMO_MV_NAV[[#This Row],[CMO MV]]/CelloNetIO_CMO_MV_NAV[[#This Row],[NAV]]*100</f>
        <v>50.300149801088814</v>
      </c>
    </row>
    <row r="96" spans="1:12" x14ac:dyDescent="0.2">
      <c r="A96" s="1">
        <v>40848</v>
      </c>
      <c r="B96">
        <v>162.85390000000001</v>
      </c>
      <c r="C96">
        <v>25.4101</v>
      </c>
      <c r="D96">
        <v>5.5938999999999997</v>
      </c>
      <c r="F96">
        <v>105321937.35349999</v>
      </c>
      <c r="G96">
        <v>154.62486200000001</v>
      </c>
      <c r="H96">
        <v>24.126123</v>
      </c>
      <c r="I96">
        <v>5.3112389999999996</v>
      </c>
      <c r="K96" s="3">
        <f>VLOOKUP(CelloNetIO_CMO_MV_NAV[[#This Row],[AsOfDate]], 'CMO MV Raw'!$A:$B,2,FALSE)</f>
        <v>46507503.851253003</v>
      </c>
      <c r="L96" s="4">
        <f>CelloNetIO_CMO_MV_NAV[[#This Row],[CMO MV]]/CelloNetIO_CMO_MV_NAV[[#This Row],[NAV]]*100</f>
        <v>44.157470912404833</v>
      </c>
    </row>
    <row r="97" spans="1:12" x14ac:dyDescent="0.2">
      <c r="A97" s="1">
        <v>40849</v>
      </c>
      <c r="B97">
        <v>160.20609999999999</v>
      </c>
      <c r="C97">
        <v>25.250399999999999</v>
      </c>
      <c r="D97">
        <v>6.0126999999999997</v>
      </c>
      <c r="F97">
        <v>105422457.6488</v>
      </c>
      <c r="G97">
        <v>151.96581800000001</v>
      </c>
      <c r="H97">
        <v>23.951633000000001</v>
      </c>
      <c r="I97">
        <v>5.7034339999999997</v>
      </c>
      <c r="K97" s="3">
        <f>VLOOKUP(CelloNetIO_CMO_MV_NAV[[#This Row],[AsOfDate]], 'CMO MV Raw'!$A:$B,2,FALSE)</f>
        <v>46797821.669931002</v>
      </c>
      <c r="L97" s="4">
        <f>CelloNetIO_CMO_MV_NAV[[#This Row],[CMO MV]]/CelloNetIO_CMO_MV_NAV[[#This Row],[NAV]]*100</f>
        <v>44.390751945691989</v>
      </c>
    </row>
    <row r="98" spans="1:12" x14ac:dyDescent="0.2">
      <c r="A98" s="1">
        <v>40850</v>
      </c>
      <c r="B98">
        <v>168.60550000000001</v>
      </c>
      <c r="C98">
        <v>27.674499999999998</v>
      </c>
      <c r="D98">
        <v>16.2239</v>
      </c>
      <c r="F98">
        <v>105424611.3976</v>
      </c>
      <c r="G98">
        <v>159.929923</v>
      </c>
      <c r="H98">
        <v>26.250512000000001</v>
      </c>
      <c r="I98">
        <v>15.389101</v>
      </c>
      <c r="K98" s="3">
        <f>VLOOKUP(CelloNetIO_CMO_MV_NAV[[#This Row],[AsOfDate]], 'CMO MV Raw'!$A:$B,2,FALSE)</f>
        <v>49536643.822942004</v>
      </c>
      <c r="L98" s="4">
        <f>CelloNetIO_CMO_MV_NAV[[#This Row],[CMO MV]]/CelloNetIO_CMO_MV_NAV[[#This Row],[NAV]]*100</f>
        <v>46.987741445039575</v>
      </c>
    </row>
    <row r="99" spans="1:12" x14ac:dyDescent="0.2">
      <c r="A99" s="1">
        <v>40851</v>
      </c>
      <c r="B99">
        <v>178.2039</v>
      </c>
      <c r="C99">
        <v>28.629899999999999</v>
      </c>
      <c r="D99">
        <v>16.782900000000001</v>
      </c>
      <c r="F99">
        <v>105288019.442</v>
      </c>
      <c r="G99">
        <v>169.25372999999999</v>
      </c>
      <c r="H99">
        <v>27.191983</v>
      </c>
      <c r="I99">
        <v>15.93999</v>
      </c>
      <c r="K99" s="3">
        <f>VLOOKUP(CelloNetIO_CMO_MV_NAV[[#This Row],[AsOfDate]], 'CMO MV Raw'!$A:$B,2,FALSE)</f>
        <v>51623816.750568002</v>
      </c>
      <c r="L99" s="4">
        <f>CelloNetIO_CMO_MV_NAV[[#This Row],[CMO MV]]/CelloNetIO_CMO_MV_NAV[[#This Row],[NAV]]*100</f>
        <v>49.03104553030937</v>
      </c>
    </row>
    <row r="100" spans="1:12" x14ac:dyDescent="0.2">
      <c r="A100" s="1">
        <v>40854</v>
      </c>
      <c r="B100">
        <v>194.3888</v>
      </c>
      <c r="C100">
        <v>30.249700000000001</v>
      </c>
      <c r="D100">
        <v>16.946300000000001</v>
      </c>
      <c r="F100">
        <v>105325031.43350001</v>
      </c>
      <c r="G100">
        <v>184.56087500000001</v>
      </c>
      <c r="H100">
        <v>28.720333</v>
      </c>
      <c r="I100">
        <v>16.089528000000001</v>
      </c>
      <c r="K100" s="3">
        <f>VLOOKUP(CelloNetIO_CMO_MV_NAV[[#This Row],[AsOfDate]], 'CMO MV Raw'!$A:$B,2,FALSE)</f>
        <v>51483669.506584004</v>
      </c>
      <c r="L100" s="4">
        <f>CelloNetIO_CMO_MV_NAV[[#This Row],[CMO MV]]/CelloNetIO_CMO_MV_NAV[[#This Row],[NAV]]*100</f>
        <v>48.880753991599519</v>
      </c>
    </row>
    <row r="101" spans="1:12" x14ac:dyDescent="0.2">
      <c r="A101" s="1">
        <v>40855</v>
      </c>
      <c r="B101">
        <v>200.3954</v>
      </c>
      <c r="C101">
        <v>31.184799999999999</v>
      </c>
      <c r="D101">
        <v>17.9849</v>
      </c>
      <c r="F101">
        <v>105287173.9826</v>
      </c>
      <c r="G101">
        <v>190.33220499999999</v>
      </c>
      <c r="H101">
        <v>29.618801999999999</v>
      </c>
      <c r="I101">
        <v>17.081758000000001</v>
      </c>
      <c r="K101" s="3">
        <f>VLOOKUP(CelloNetIO_CMO_MV_NAV[[#This Row],[AsOfDate]], 'CMO MV Raw'!$A:$B,2,FALSE)</f>
        <v>51744629.478890002</v>
      </c>
      <c r="L101" s="4">
        <f>CelloNetIO_CMO_MV_NAV[[#This Row],[CMO MV]]/CelloNetIO_CMO_MV_NAV[[#This Row],[NAV]]*100</f>
        <v>49.146185163485761</v>
      </c>
    </row>
    <row r="102" spans="1:12" x14ac:dyDescent="0.2">
      <c r="A102" s="1">
        <v>40856</v>
      </c>
      <c r="B102">
        <v>203.2269</v>
      </c>
      <c r="C102">
        <v>30.7499</v>
      </c>
      <c r="D102">
        <v>17.593399999999999</v>
      </c>
      <c r="F102">
        <v>105440688.5801</v>
      </c>
      <c r="G102">
        <v>192.74048999999999</v>
      </c>
      <c r="H102">
        <v>29.163219999999999</v>
      </c>
      <c r="I102">
        <v>16.685589</v>
      </c>
      <c r="K102" s="3">
        <f>VLOOKUP(CelloNetIO_CMO_MV_NAV[[#This Row],[AsOfDate]], 'CMO MV Raw'!$A:$B,2,FALSE)</f>
        <v>51348438.19957</v>
      </c>
      <c r="L102" s="4">
        <f>CelloNetIO_CMO_MV_NAV[[#This Row],[CMO MV]]/CelloNetIO_CMO_MV_NAV[[#This Row],[NAV]]*100</f>
        <v>48.698883600861727</v>
      </c>
    </row>
    <row r="103" spans="1:12" x14ac:dyDescent="0.2">
      <c r="A103" s="1">
        <v>40857</v>
      </c>
      <c r="B103">
        <v>210.08750000000001</v>
      </c>
      <c r="C103">
        <v>32.7879</v>
      </c>
      <c r="D103">
        <v>16.5852</v>
      </c>
      <c r="F103">
        <v>105151842.4218</v>
      </c>
      <c r="G103">
        <v>199.79440700000001</v>
      </c>
      <c r="H103">
        <v>31.181479</v>
      </c>
      <c r="I103">
        <v>15.77262</v>
      </c>
      <c r="K103" s="3">
        <f>VLOOKUP(CelloNetIO_CMO_MV_NAV[[#This Row],[AsOfDate]], 'CMO MV Raw'!$A:$B,2,FALSE)</f>
        <v>55328120.079328001</v>
      </c>
      <c r="L103" s="4">
        <f>CelloNetIO_CMO_MV_NAV[[#This Row],[CMO MV]]/CelloNetIO_CMO_MV_NAV[[#This Row],[NAV]]*100</f>
        <v>52.617356771922253</v>
      </c>
    </row>
    <row r="104" spans="1:12" x14ac:dyDescent="0.2">
      <c r="A104" s="1">
        <v>40861</v>
      </c>
      <c r="B104">
        <v>206.69489999999999</v>
      </c>
      <c r="C104">
        <v>32.314999999999998</v>
      </c>
      <c r="D104">
        <v>16.631699999999999</v>
      </c>
      <c r="F104">
        <v>105092038.3714</v>
      </c>
      <c r="G104">
        <v>196.67988500000001</v>
      </c>
      <c r="H104">
        <v>30.749237000000001</v>
      </c>
      <c r="I104">
        <v>15.825842</v>
      </c>
      <c r="K104" s="3">
        <f>VLOOKUP(CelloNetIO_CMO_MV_NAV[[#This Row],[AsOfDate]], 'CMO MV Raw'!$A:$B,2,FALSE)</f>
        <v>55161114.010578997</v>
      </c>
      <c r="L104" s="4">
        <f>CelloNetIO_CMO_MV_NAV[[#This Row],[CMO MV]]/CelloNetIO_CMO_MV_NAV[[#This Row],[NAV]]*100</f>
        <v>52.488385291031406</v>
      </c>
    </row>
    <row r="105" spans="1:12" x14ac:dyDescent="0.2">
      <c r="A105" s="1">
        <v>40862</v>
      </c>
      <c r="B105">
        <v>263.17059999999998</v>
      </c>
      <c r="C105">
        <v>41.335799999999999</v>
      </c>
      <c r="D105">
        <v>11.613300000000001</v>
      </c>
      <c r="F105">
        <v>105125013.1751</v>
      </c>
      <c r="G105">
        <v>250.340611</v>
      </c>
      <c r="H105">
        <v>39.320613000000002</v>
      </c>
      <c r="I105">
        <v>11.047133000000001</v>
      </c>
      <c r="K105" s="3">
        <f>VLOOKUP(CelloNetIO_CMO_MV_NAV[[#This Row],[AsOfDate]], 'CMO MV Raw'!$A:$B,2,FALSE)</f>
        <v>61873863.822258003</v>
      </c>
      <c r="L105" s="4">
        <f>CelloNetIO_CMO_MV_NAV[[#This Row],[CMO MV]]/CelloNetIO_CMO_MV_NAV[[#This Row],[NAV]]*100</f>
        <v>58.857413619724042</v>
      </c>
    </row>
    <row r="106" spans="1:12" x14ac:dyDescent="0.2">
      <c r="A106" s="1">
        <v>40863</v>
      </c>
      <c r="B106">
        <v>249.8305</v>
      </c>
      <c r="C106">
        <v>39.167499999999997</v>
      </c>
      <c r="D106">
        <v>9.7022999999999993</v>
      </c>
      <c r="F106">
        <v>105117725.55050001</v>
      </c>
      <c r="G106">
        <v>237.667338</v>
      </c>
      <c r="H106">
        <v>37.260604999999998</v>
      </c>
      <c r="I106">
        <v>9.2299369999999996</v>
      </c>
      <c r="K106" s="3">
        <f>VLOOKUP(CelloNetIO_CMO_MV_NAV[[#This Row],[AsOfDate]], 'CMO MV Raw'!$A:$B,2,FALSE)</f>
        <v>61230332.237852</v>
      </c>
      <c r="L106" s="4">
        <f>CelloNetIO_CMO_MV_NAV[[#This Row],[CMO MV]]/CelloNetIO_CMO_MV_NAV[[#This Row],[NAV]]*100</f>
        <v>58.249293273032343</v>
      </c>
    </row>
    <row r="107" spans="1:12" x14ac:dyDescent="0.2">
      <c r="A107" s="1">
        <v>40864</v>
      </c>
      <c r="B107">
        <v>287.86810000000003</v>
      </c>
      <c r="C107">
        <v>44.266599999999997</v>
      </c>
      <c r="D107">
        <v>19.4285</v>
      </c>
      <c r="F107">
        <v>105186770.1006</v>
      </c>
      <c r="G107">
        <v>273.673295</v>
      </c>
      <c r="H107">
        <v>42.08381</v>
      </c>
      <c r="I107">
        <v>18.470479000000001</v>
      </c>
      <c r="K107" s="3">
        <f>VLOOKUP(CelloNetIO_CMO_MV_NAV[[#This Row],[AsOfDate]], 'CMO MV Raw'!$A:$B,2,FALSE)</f>
        <v>66599872.789642997</v>
      </c>
      <c r="L107" s="4">
        <f>CelloNetIO_CMO_MV_NAV[[#This Row],[CMO MV]]/CelloNetIO_CMO_MV_NAV[[#This Row],[NAV]]*100</f>
        <v>63.315826435156509</v>
      </c>
    </row>
    <row r="108" spans="1:12" x14ac:dyDescent="0.2">
      <c r="A108" s="1">
        <v>40865</v>
      </c>
      <c r="B108">
        <v>281.12169999999998</v>
      </c>
      <c r="C108">
        <v>44.533099999999997</v>
      </c>
      <c r="D108">
        <v>19.6982</v>
      </c>
      <c r="F108">
        <v>105003192.90979999</v>
      </c>
      <c r="G108">
        <v>267.726811</v>
      </c>
      <c r="H108">
        <v>42.411186999999998</v>
      </c>
      <c r="I108">
        <v>18.759620000000002</v>
      </c>
      <c r="K108" s="3">
        <f>VLOOKUP(CelloNetIO_CMO_MV_NAV[[#This Row],[AsOfDate]], 'CMO MV Raw'!$A:$B,2,FALSE)</f>
        <v>67118379.733246997</v>
      </c>
      <c r="L108" s="4">
        <f>CelloNetIO_CMO_MV_NAV[[#This Row],[CMO MV]]/CelloNetIO_CMO_MV_NAV[[#This Row],[NAV]]*100</f>
        <v>63.92032268095231</v>
      </c>
    </row>
    <row r="109" spans="1:12" x14ac:dyDescent="0.2">
      <c r="A109" s="1">
        <v>40868</v>
      </c>
      <c r="B109">
        <v>346.59730000000002</v>
      </c>
      <c r="C109">
        <v>54.059699999999999</v>
      </c>
      <c r="D109">
        <v>13.1943</v>
      </c>
      <c r="F109">
        <v>105120768.0966</v>
      </c>
      <c r="G109">
        <v>329.71343899999999</v>
      </c>
      <c r="H109">
        <v>51.426279000000001</v>
      </c>
      <c r="I109">
        <v>12.551564000000001</v>
      </c>
      <c r="K109" s="3">
        <f>VLOOKUP(CelloNetIO_CMO_MV_NAV[[#This Row],[AsOfDate]], 'CMO MV Raw'!$A:$B,2,FALSE)</f>
        <v>69049547.679221004</v>
      </c>
      <c r="L109" s="4">
        <f>CelloNetIO_CMO_MV_NAV[[#This Row],[CMO MV]]/CelloNetIO_CMO_MV_NAV[[#This Row],[NAV]]*100</f>
        <v>65.685923846911393</v>
      </c>
    </row>
    <row r="110" spans="1:12" x14ac:dyDescent="0.2">
      <c r="A110" s="1">
        <v>40869</v>
      </c>
      <c r="B110">
        <v>341.5181</v>
      </c>
      <c r="C110">
        <v>52.847999999999999</v>
      </c>
      <c r="D110">
        <v>13.215199999999999</v>
      </c>
      <c r="F110">
        <v>105087689.1849</v>
      </c>
      <c r="G110">
        <v>324.98392799999999</v>
      </c>
      <c r="H110">
        <v>50.289430000000003</v>
      </c>
      <c r="I110">
        <v>12.575403</v>
      </c>
      <c r="K110" s="3">
        <f>VLOOKUP(CelloNetIO_CMO_MV_NAV[[#This Row],[AsOfDate]], 'CMO MV Raw'!$A:$B,2,FALSE)</f>
        <v>68818239.605168998</v>
      </c>
      <c r="L110" s="4">
        <f>CelloNetIO_CMO_MV_NAV[[#This Row],[CMO MV]]/CelloNetIO_CMO_MV_NAV[[#This Row],[NAV]]*100</f>
        <v>65.486490509924977</v>
      </c>
    </row>
    <row r="111" spans="1:12" x14ac:dyDescent="0.2">
      <c r="A111" s="1">
        <v>40870</v>
      </c>
      <c r="B111">
        <v>333.55009999999999</v>
      </c>
      <c r="C111">
        <v>51.966299999999997</v>
      </c>
      <c r="D111">
        <v>13.4565</v>
      </c>
      <c r="F111">
        <v>106100483.1662</v>
      </c>
      <c r="G111">
        <v>314.37189499999999</v>
      </c>
      <c r="H111">
        <v>48.978382000000003</v>
      </c>
      <c r="I111">
        <v>12.682789</v>
      </c>
      <c r="K111" s="3">
        <f>VLOOKUP(CelloNetIO_CMO_MV_NAV[[#This Row],[AsOfDate]], 'CMO MV Raw'!$A:$B,2,FALSE)</f>
        <v>68636025.413749993</v>
      </c>
      <c r="L111" s="4">
        <f>CelloNetIO_CMO_MV_NAV[[#This Row],[CMO MV]]/CelloNetIO_CMO_MV_NAV[[#This Row],[NAV]]*100</f>
        <v>64.689644538409695</v>
      </c>
    </row>
    <row r="112" spans="1:12" x14ac:dyDescent="0.2">
      <c r="A112" s="1">
        <v>40872</v>
      </c>
      <c r="B112">
        <v>332.637</v>
      </c>
      <c r="C112">
        <v>53.731400000000001</v>
      </c>
      <c r="D112">
        <v>13.6319</v>
      </c>
      <c r="F112">
        <v>105574521.52240001</v>
      </c>
      <c r="G112">
        <v>315.07317799999998</v>
      </c>
      <c r="H112">
        <v>50.894286999999998</v>
      </c>
      <c r="I112">
        <v>12.912112</v>
      </c>
      <c r="K112" s="3">
        <f>VLOOKUP(CelloNetIO_CMO_MV_NAV[[#This Row],[AsOfDate]], 'CMO MV Raw'!$A:$B,2,FALSE)</f>
        <v>69205475.918498993</v>
      </c>
      <c r="L112" s="4">
        <f>CelloNetIO_CMO_MV_NAV[[#This Row],[CMO MV]]/CelloNetIO_CMO_MV_NAV[[#This Row],[NAV]]*100</f>
        <v>65.551304349331573</v>
      </c>
    </row>
    <row r="113" spans="1:12" x14ac:dyDescent="0.2">
      <c r="A113" s="1">
        <v>40875</v>
      </c>
      <c r="B113">
        <v>327.88929999999999</v>
      </c>
      <c r="C113">
        <v>52.641800000000003</v>
      </c>
      <c r="D113">
        <v>13.2296</v>
      </c>
      <c r="F113">
        <v>105234282.1234</v>
      </c>
      <c r="G113">
        <v>311.580308</v>
      </c>
      <c r="H113">
        <v>50.023432</v>
      </c>
      <c r="I113">
        <v>12.571569</v>
      </c>
      <c r="K113" s="3">
        <f>VLOOKUP(CelloNetIO_CMO_MV_NAV[[#This Row],[AsOfDate]], 'CMO MV Raw'!$A:$B,2,FALSE)</f>
        <v>68788512.501728997</v>
      </c>
      <c r="L113" s="4">
        <f>CelloNetIO_CMO_MV_NAV[[#This Row],[CMO MV]]/CelloNetIO_CMO_MV_NAV[[#This Row],[NAV]]*100</f>
        <v>65.367018345852443</v>
      </c>
    </row>
    <row r="114" spans="1:12" x14ac:dyDescent="0.2">
      <c r="A114" s="1">
        <v>40876</v>
      </c>
      <c r="B114">
        <v>327.28179999999998</v>
      </c>
      <c r="C114">
        <v>52.629199999999997</v>
      </c>
      <c r="D114">
        <v>12.808299999999999</v>
      </c>
      <c r="F114">
        <v>104609781.4552</v>
      </c>
      <c r="G114">
        <v>312.85965399999998</v>
      </c>
      <c r="H114">
        <v>50.310017999999999</v>
      </c>
      <c r="I114">
        <v>12.243884</v>
      </c>
      <c r="K114" s="3">
        <f>VLOOKUP(CelloNetIO_CMO_MV_NAV[[#This Row],[AsOfDate]], 'CMO MV Raw'!$A:$B,2,FALSE)</f>
        <v>68873091.660934001</v>
      </c>
      <c r="L114" s="4">
        <f>CelloNetIO_CMO_MV_NAV[[#This Row],[CMO MV]]/CelloNetIO_CMO_MV_NAV[[#This Row],[NAV]]*100</f>
        <v>65.838099174721506</v>
      </c>
    </row>
    <row r="115" spans="1:12" x14ac:dyDescent="0.2">
      <c r="A115" s="1">
        <v>40877</v>
      </c>
      <c r="B115">
        <v>327.18490000000003</v>
      </c>
      <c r="C115">
        <v>53.233800000000002</v>
      </c>
      <c r="D115">
        <v>12.580399999999999</v>
      </c>
      <c r="F115">
        <v>104310218.3889</v>
      </c>
      <c r="G115">
        <v>313.66524299999998</v>
      </c>
      <c r="H115">
        <v>51.034117999999999</v>
      </c>
      <c r="I115">
        <v>12.060563</v>
      </c>
      <c r="K115" s="3">
        <f>VLOOKUP(CelloNetIO_CMO_MV_NAV[[#This Row],[AsOfDate]], 'CMO MV Raw'!$A:$B,2,FALSE)</f>
        <v>70357289.120267004</v>
      </c>
      <c r="L115" s="4">
        <f>CelloNetIO_CMO_MV_NAV[[#This Row],[CMO MV]]/CelloNetIO_CMO_MV_NAV[[#This Row],[NAV]]*100</f>
        <v>67.450044882423484</v>
      </c>
    </row>
    <row r="116" spans="1:12" x14ac:dyDescent="0.2">
      <c r="A116" s="1">
        <v>40878</v>
      </c>
      <c r="B116">
        <v>326.13920000000002</v>
      </c>
      <c r="C116">
        <v>53.815399999999997</v>
      </c>
      <c r="D116">
        <v>62.279699999999998</v>
      </c>
      <c r="F116">
        <v>103401884.6637</v>
      </c>
      <c r="G116">
        <v>315.40933799999999</v>
      </c>
      <c r="H116">
        <v>52.044893000000002</v>
      </c>
      <c r="I116">
        <v>60.230719999999998</v>
      </c>
      <c r="K116" s="3">
        <f>VLOOKUP(CelloNetIO_CMO_MV_NAV[[#This Row],[AsOfDate]], 'CMO MV Raw'!$A:$B,2,FALSE)</f>
        <v>69104422.018902004</v>
      </c>
      <c r="L116" s="4">
        <f>CelloNetIO_CMO_MV_NAV[[#This Row],[CMO MV]]/CelloNetIO_CMO_MV_NAV[[#This Row],[NAV]]*100</f>
        <v>66.830911490302483</v>
      </c>
    </row>
    <row r="117" spans="1:12" x14ac:dyDescent="0.2">
      <c r="A117" s="1">
        <v>40879</v>
      </c>
      <c r="B117">
        <v>322.1694</v>
      </c>
      <c r="C117">
        <v>51.986699999999999</v>
      </c>
      <c r="D117">
        <v>73.8005</v>
      </c>
      <c r="F117">
        <v>103342966.69760001</v>
      </c>
      <c r="G117">
        <v>311.74777599999999</v>
      </c>
      <c r="H117">
        <v>50.305019999999999</v>
      </c>
      <c r="I117">
        <v>71.413180999999994</v>
      </c>
      <c r="K117" s="3">
        <f>VLOOKUP(CelloNetIO_CMO_MV_NAV[[#This Row],[AsOfDate]], 'CMO MV Raw'!$A:$B,2,FALSE)</f>
        <v>68223386.793879002</v>
      </c>
      <c r="L117" s="4">
        <f>CelloNetIO_CMO_MV_NAV[[#This Row],[CMO MV]]/CelloNetIO_CMO_MV_NAV[[#This Row],[NAV]]*100</f>
        <v>66.016477922017486</v>
      </c>
    </row>
    <row r="118" spans="1:12" x14ac:dyDescent="0.2">
      <c r="A118" s="1">
        <v>40882</v>
      </c>
      <c r="B118">
        <v>323.52730000000003</v>
      </c>
      <c r="C118">
        <v>52.195</v>
      </c>
      <c r="D118">
        <v>149.03749999999999</v>
      </c>
      <c r="F118">
        <v>103461377.29719999</v>
      </c>
      <c r="G118">
        <v>312.70345400000002</v>
      </c>
      <c r="H118">
        <v>50.448777</v>
      </c>
      <c r="I118">
        <v>144.05134000000001</v>
      </c>
      <c r="K118" s="3">
        <f>VLOOKUP(CelloNetIO_CMO_MV_NAV[[#This Row],[AsOfDate]], 'CMO MV Raw'!$A:$B,2,FALSE)</f>
        <v>68597513.107733995</v>
      </c>
      <c r="L118" s="4">
        <f>CelloNetIO_CMO_MV_NAV[[#This Row],[CMO MV]]/CelloNetIO_CMO_MV_NAV[[#This Row],[NAV]]*100</f>
        <v>66.302532306991111</v>
      </c>
    </row>
    <row r="119" spans="1:12" x14ac:dyDescent="0.2">
      <c r="A119" s="1">
        <v>40883</v>
      </c>
      <c r="B119">
        <v>324.39690000000002</v>
      </c>
      <c r="C119">
        <v>52.675199999999997</v>
      </c>
      <c r="D119">
        <v>149.87549999999999</v>
      </c>
      <c r="F119">
        <v>103642098.0289</v>
      </c>
      <c r="G119">
        <v>312.99723399999999</v>
      </c>
      <c r="H119">
        <v>50.824134999999998</v>
      </c>
      <c r="I119">
        <v>144.608709</v>
      </c>
      <c r="K119" s="3">
        <f>VLOOKUP(CelloNetIO_CMO_MV_NAV[[#This Row],[AsOfDate]], 'CMO MV Raw'!$A:$B,2,FALSE)</f>
        <v>69159321.737298995</v>
      </c>
      <c r="L119" s="4">
        <f>CelloNetIO_CMO_MV_NAV[[#This Row],[CMO MV]]/CelloNetIO_CMO_MV_NAV[[#This Row],[NAV]]*100</f>
        <v>66.72898663052375</v>
      </c>
    </row>
    <row r="120" spans="1:12" x14ac:dyDescent="0.2">
      <c r="A120" s="1">
        <v>40884</v>
      </c>
      <c r="B120">
        <v>383.94110000000001</v>
      </c>
      <c r="C120">
        <v>59.497500000000002</v>
      </c>
      <c r="D120">
        <v>147.37860000000001</v>
      </c>
      <c r="F120">
        <v>103531687.55599999</v>
      </c>
      <c r="G120">
        <v>370.84404699999999</v>
      </c>
      <c r="H120">
        <v>57.467913000000003</v>
      </c>
      <c r="I120">
        <v>142.35120000000001</v>
      </c>
      <c r="K120" s="3">
        <f>VLOOKUP(CelloNetIO_CMO_MV_NAV[[#This Row],[AsOfDate]], 'CMO MV Raw'!$A:$B,2,FALSE)</f>
        <v>76930835.400935993</v>
      </c>
      <c r="L120" s="4">
        <f>CelloNetIO_CMO_MV_NAV[[#This Row],[CMO MV]]/CelloNetIO_CMO_MV_NAV[[#This Row],[NAV]]*100</f>
        <v>74.306559872622884</v>
      </c>
    </row>
    <row r="121" spans="1:12" x14ac:dyDescent="0.2">
      <c r="A121" s="1">
        <v>40885</v>
      </c>
      <c r="B121">
        <v>368.22140000000002</v>
      </c>
      <c r="C121">
        <v>57.155799999999999</v>
      </c>
      <c r="D121">
        <v>177.59119999999999</v>
      </c>
      <c r="F121">
        <v>104117726.9692</v>
      </c>
      <c r="G121">
        <v>353.65870000000001</v>
      </c>
      <c r="H121">
        <v>54.895358999999999</v>
      </c>
      <c r="I121">
        <v>170.567688</v>
      </c>
      <c r="K121" s="3">
        <f>VLOOKUP(CelloNetIO_CMO_MV_NAV[[#This Row],[AsOfDate]], 'CMO MV Raw'!$A:$B,2,FALSE)</f>
        <v>76972394.454656005</v>
      </c>
      <c r="L121" s="4">
        <f>CelloNetIO_CMO_MV_NAV[[#This Row],[CMO MV]]/CelloNetIO_CMO_MV_NAV[[#This Row],[NAV]]*100</f>
        <v>73.928231719297813</v>
      </c>
    </row>
    <row r="122" spans="1:12" x14ac:dyDescent="0.2">
      <c r="A122" s="1">
        <v>40886</v>
      </c>
      <c r="B122">
        <v>340.8913</v>
      </c>
      <c r="C122">
        <v>56.534599999999998</v>
      </c>
      <c r="D122">
        <v>173.93969999999999</v>
      </c>
      <c r="F122">
        <v>104016898.75470001</v>
      </c>
      <c r="G122">
        <v>327.72684400000003</v>
      </c>
      <c r="H122">
        <v>54.351360999999997</v>
      </c>
      <c r="I122">
        <v>167.22254000000001</v>
      </c>
      <c r="K122" s="3">
        <f>VLOOKUP(CelloNetIO_CMO_MV_NAV[[#This Row],[AsOfDate]], 'CMO MV Raw'!$A:$B,2,FALSE)</f>
        <v>77931429.691440001</v>
      </c>
      <c r="L122" s="4">
        <f>CelloNetIO_CMO_MV_NAV[[#This Row],[CMO MV]]/CelloNetIO_CMO_MV_NAV[[#This Row],[NAV]]*100</f>
        <v>74.921893100488802</v>
      </c>
    </row>
    <row r="123" spans="1:12" x14ac:dyDescent="0.2">
      <c r="A123" s="1">
        <v>40889</v>
      </c>
      <c r="B123">
        <v>340.99880000000002</v>
      </c>
      <c r="C123">
        <v>56.006999999999998</v>
      </c>
      <c r="D123">
        <v>174.19239999999999</v>
      </c>
      <c r="F123">
        <v>104244126.57430001</v>
      </c>
      <c r="G123">
        <v>327.11559999999997</v>
      </c>
      <c r="H123">
        <v>53.726768</v>
      </c>
      <c r="I123">
        <v>167.10044600000001</v>
      </c>
      <c r="K123" s="3">
        <f>VLOOKUP(CelloNetIO_CMO_MV_NAV[[#This Row],[AsOfDate]], 'CMO MV Raw'!$A:$B,2,FALSE)</f>
        <v>77683607.808286995</v>
      </c>
      <c r="L123" s="4">
        <f>CelloNetIO_CMO_MV_NAV[[#This Row],[CMO MV]]/CelloNetIO_CMO_MV_NAV[[#This Row],[NAV]]*100</f>
        <v>74.52084866663256</v>
      </c>
    </row>
    <row r="124" spans="1:12" x14ac:dyDescent="0.2">
      <c r="A124" s="1">
        <v>40890</v>
      </c>
      <c r="B124">
        <v>351.47989999999999</v>
      </c>
      <c r="C124">
        <v>56.723599999999998</v>
      </c>
      <c r="D124">
        <v>183.3869</v>
      </c>
      <c r="F124">
        <v>104275125.60439999</v>
      </c>
      <c r="G124">
        <v>337.06974500000001</v>
      </c>
      <c r="H124">
        <v>54.398015999999998</v>
      </c>
      <c r="I124">
        <v>175.86830900000001</v>
      </c>
      <c r="K124" s="3">
        <f>VLOOKUP(CelloNetIO_CMO_MV_NAV[[#This Row],[AsOfDate]], 'CMO MV Raw'!$A:$B,2,FALSE)</f>
        <v>79646789.175220996</v>
      </c>
      <c r="L124" s="4">
        <f>CelloNetIO_CMO_MV_NAV[[#This Row],[CMO MV]]/CelloNetIO_CMO_MV_NAV[[#This Row],[NAV]]*100</f>
        <v>76.381388862944917</v>
      </c>
    </row>
    <row r="125" spans="1:12" x14ac:dyDescent="0.2">
      <c r="A125" s="1">
        <v>40891</v>
      </c>
      <c r="B125">
        <v>346.52710000000002</v>
      </c>
      <c r="C125">
        <v>54.249899999999997</v>
      </c>
      <c r="D125">
        <v>180.32380000000001</v>
      </c>
      <c r="F125">
        <v>104008641.5948</v>
      </c>
      <c r="G125">
        <v>333.17145099999999</v>
      </c>
      <c r="H125">
        <v>52.159030999999999</v>
      </c>
      <c r="I125">
        <v>173.373863</v>
      </c>
      <c r="K125" s="3">
        <f>VLOOKUP(CelloNetIO_CMO_MV_NAV[[#This Row],[AsOfDate]], 'CMO MV Raw'!$A:$B,2,FALSE)</f>
        <v>78237833.217377007</v>
      </c>
      <c r="L125" s="4">
        <f>CelloNetIO_CMO_MV_NAV[[#This Row],[CMO MV]]/CelloNetIO_CMO_MV_NAV[[#This Row],[NAV]]*100</f>
        <v>75.222435383954263</v>
      </c>
    </row>
    <row r="126" spans="1:12" x14ac:dyDescent="0.2">
      <c r="A126" s="1">
        <v>40892</v>
      </c>
      <c r="B126">
        <v>346.71730000000002</v>
      </c>
      <c r="C126">
        <v>55.243299999999998</v>
      </c>
      <c r="D126">
        <v>193.99959999999999</v>
      </c>
      <c r="F126">
        <v>104279666.002</v>
      </c>
      <c r="G126">
        <v>332.48792700000001</v>
      </c>
      <c r="H126">
        <v>52.976100000000002</v>
      </c>
      <c r="I126">
        <v>186.037803</v>
      </c>
      <c r="K126" s="3">
        <f>VLOOKUP(CelloNetIO_CMO_MV_NAV[[#This Row],[AsOfDate]], 'CMO MV Raw'!$A:$B,2,FALSE)</f>
        <v>78559614.946333006</v>
      </c>
      <c r="L126" s="4">
        <f>CelloNetIO_CMO_MV_NAV[[#This Row],[CMO MV]]/CelloNetIO_CMO_MV_NAV[[#This Row],[NAV]]*100</f>
        <v>75.335506871326473</v>
      </c>
    </row>
    <row r="127" spans="1:12" x14ac:dyDescent="0.2">
      <c r="A127" s="1">
        <v>40893</v>
      </c>
      <c r="B127">
        <v>343.8897</v>
      </c>
      <c r="C127">
        <v>53.6449</v>
      </c>
      <c r="D127">
        <v>191.0444</v>
      </c>
      <c r="F127">
        <v>104313780.8417</v>
      </c>
      <c r="G127">
        <v>329.668522</v>
      </c>
      <c r="H127">
        <v>51.426475000000003</v>
      </c>
      <c r="I127">
        <v>183.14397</v>
      </c>
      <c r="K127" s="3">
        <f>VLOOKUP(CelloNetIO_CMO_MV_NAV[[#This Row],[AsOfDate]], 'CMO MV Raw'!$A:$B,2,FALSE)</f>
        <v>77564727.454189003</v>
      </c>
      <c r="L127" s="4">
        <f>CelloNetIO_CMO_MV_NAV[[#This Row],[CMO MV]]/CelloNetIO_CMO_MV_NAV[[#This Row],[NAV]]*100</f>
        <v>74.357124081137783</v>
      </c>
    </row>
    <row r="128" spans="1:12" x14ac:dyDescent="0.2">
      <c r="A128" s="1">
        <v>40896</v>
      </c>
      <c r="B128">
        <v>328.98230000000001</v>
      </c>
      <c r="C128">
        <v>50.123199999999997</v>
      </c>
      <c r="D128">
        <v>194.3134</v>
      </c>
      <c r="F128">
        <v>104644485.77410001</v>
      </c>
      <c r="G128">
        <v>314.380923</v>
      </c>
      <c r="H128">
        <v>47.898558000000001</v>
      </c>
      <c r="I128">
        <v>185.68909600000001</v>
      </c>
      <c r="K128" s="3">
        <f>VLOOKUP(CelloNetIO_CMO_MV_NAV[[#This Row],[AsOfDate]], 'CMO MV Raw'!$A:$B,2,FALSE)</f>
        <v>77400398.399250001</v>
      </c>
      <c r="L128" s="4">
        <f>CelloNetIO_CMO_MV_NAV[[#This Row],[CMO MV]]/CelloNetIO_CMO_MV_NAV[[#This Row],[NAV]]*100</f>
        <v>73.96509985852208</v>
      </c>
    </row>
    <row r="129" spans="1:12" x14ac:dyDescent="0.2">
      <c r="A129" s="1">
        <v>40897</v>
      </c>
      <c r="B129">
        <v>345.2097</v>
      </c>
      <c r="C129">
        <v>54.954900000000002</v>
      </c>
      <c r="D129">
        <v>239.6652</v>
      </c>
      <c r="F129">
        <v>104219218.4126</v>
      </c>
      <c r="G129">
        <v>331.23420499999997</v>
      </c>
      <c r="H129">
        <v>52.730102000000002</v>
      </c>
      <c r="I129">
        <v>229.96257700000001</v>
      </c>
      <c r="K129" s="3">
        <f>VLOOKUP(CelloNetIO_CMO_MV_NAV[[#This Row],[AsOfDate]], 'CMO MV Raw'!$A:$B,2,FALSE)</f>
        <v>81172384.303578004</v>
      </c>
      <c r="L129" s="4">
        <f>CelloNetIO_CMO_MV_NAV[[#This Row],[CMO MV]]/CelloNetIO_CMO_MV_NAV[[#This Row],[NAV]]*100</f>
        <v>77.886195598032188</v>
      </c>
    </row>
    <row r="130" spans="1:12" x14ac:dyDescent="0.2">
      <c r="A130" s="1">
        <v>40898</v>
      </c>
      <c r="B130">
        <v>345.79059999999998</v>
      </c>
      <c r="C130">
        <v>55.954599999999999</v>
      </c>
      <c r="D130">
        <v>241.30699999999999</v>
      </c>
      <c r="F130">
        <v>104155892.1585</v>
      </c>
      <c r="G130">
        <v>331.99331599999999</v>
      </c>
      <c r="H130">
        <v>53.721972999999998</v>
      </c>
      <c r="I130">
        <v>231.678684</v>
      </c>
      <c r="K130" s="3">
        <f>VLOOKUP(CelloNetIO_CMO_MV_NAV[[#This Row],[AsOfDate]], 'CMO MV Raw'!$A:$B,2,FALSE)</f>
        <v>81729745.408410996</v>
      </c>
      <c r="L130" s="4">
        <f>CelloNetIO_CMO_MV_NAV[[#This Row],[CMO MV]]/CelloNetIO_CMO_MV_NAV[[#This Row],[NAV]]*100</f>
        <v>78.468672021010732</v>
      </c>
    </row>
    <row r="131" spans="1:12" x14ac:dyDescent="0.2">
      <c r="A131" s="1">
        <v>40899</v>
      </c>
      <c r="B131">
        <v>333.27339999999998</v>
      </c>
      <c r="C131">
        <v>54.592399999999998</v>
      </c>
      <c r="D131">
        <v>240.0753</v>
      </c>
      <c r="F131">
        <v>104278673.41760001</v>
      </c>
      <c r="G131">
        <v>319.59881100000001</v>
      </c>
      <c r="H131">
        <v>52.352410999999996</v>
      </c>
      <c r="I131">
        <v>230.22473500000001</v>
      </c>
      <c r="K131" s="3">
        <f>VLOOKUP(CelloNetIO_CMO_MV_NAV[[#This Row],[AsOfDate]], 'CMO MV Raw'!$A:$B,2,FALSE)</f>
        <v>78177991.014265999</v>
      </c>
      <c r="L131" s="4">
        <f>CelloNetIO_CMO_MV_NAV[[#This Row],[CMO MV]]/CelloNetIO_CMO_MV_NAV[[#This Row],[NAV]]*100</f>
        <v>74.970258493019188</v>
      </c>
    </row>
    <row r="132" spans="1:12" x14ac:dyDescent="0.2">
      <c r="A132" s="1">
        <v>40900</v>
      </c>
      <c r="B132">
        <v>333.49990000000003</v>
      </c>
      <c r="C132">
        <v>56.387300000000003</v>
      </c>
      <c r="D132">
        <v>241.8929</v>
      </c>
      <c r="F132">
        <v>104016511.7406</v>
      </c>
      <c r="G132">
        <v>320.62207699999999</v>
      </c>
      <c r="H132">
        <v>54.209950999999997</v>
      </c>
      <c r="I132">
        <v>232.55240499999999</v>
      </c>
      <c r="K132" s="3">
        <f>VLOOKUP(CelloNetIO_CMO_MV_NAV[[#This Row],[AsOfDate]], 'CMO MV Raw'!$A:$B,2,FALSE)</f>
        <v>78996435.885701001</v>
      </c>
      <c r="L132" s="4">
        <f>CelloNetIO_CMO_MV_NAV[[#This Row],[CMO MV]]/CelloNetIO_CMO_MV_NAV[[#This Row],[NAV]]*100</f>
        <v>75.946053721456323</v>
      </c>
    </row>
    <row r="133" spans="1:12" x14ac:dyDescent="0.2">
      <c r="A133" s="1">
        <v>40904</v>
      </c>
      <c r="B133">
        <v>333.81799999999998</v>
      </c>
      <c r="C133">
        <v>56.0077</v>
      </c>
      <c r="D133">
        <v>238.48310000000001</v>
      </c>
      <c r="F133">
        <v>104159260.62909999</v>
      </c>
      <c r="G133">
        <v>320.488066</v>
      </c>
      <c r="H133">
        <v>53.771214999999998</v>
      </c>
      <c r="I133">
        <v>228.96005500000001</v>
      </c>
      <c r="K133" s="3">
        <f>VLOOKUP(CelloNetIO_CMO_MV_NAV[[#This Row],[AsOfDate]], 'CMO MV Raw'!$A:$B,2,FALSE)</f>
        <v>78450441.094589993</v>
      </c>
      <c r="L133" s="4">
        <f>CelloNetIO_CMO_MV_NAV[[#This Row],[CMO MV]]/CelloNetIO_CMO_MV_NAV[[#This Row],[NAV]]*100</f>
        <v>75.317778391249945</v>
      </c>
    </row>
    <row r="134" spans="1:12" x14ac:dyDescent="0.2">
      <c r="A134" s="1">
        <v>40905</v>
      </c>
      <c r="B134">
        <v>329.52460000000002</v>
      </c>
      <c r="C134">
        <v>53.026699999999998</v>
      </c>
      <c r="D134">
        <v>233.26169999999999</v>
      </c>
      <c r="F134">
        <v>104277631.9795</v>
      </c>
      <c r="G134">
        <v>316.00698399999999</v>
      </c>
      <c r="H134">
        <v>50.851461999999998</v>
      </c>
      <c r="I134">
        <v>223.692939</v>
      </c>
      <c r="K134" s="3">
        <f>VLOOKUP(CelloNetIO_CMO_MV_NAV[[#This Row],[AsOfDate]], 'CMO MV Raw'!$A:$B,2,FALSE)</f>
        <v>76958953.601814002</v>
      </c>
      <c r="L134" s="4">
        <f>CelloNetIO_CMO_MV_NAV[[#This Row],[CMO MV]]/CelloNetIO_CMO_MV_NAV[[#This Row],[NAV]]*100</f>
        <v>73.801976647248196</v>
      </c>
    </row>
    <row r="135" spans="1:12" x14ac:dyDescent="0.2">
      <c r="A135" s="1">
        <v>40906</v>
      </c>
      <c r="B135">
        <v>332.1626</v>
      </c>
      <c r="C135">
        <v>52.971200000000003</v>
      </c>
      <c r="D135">
        <v>233.21289999999999</v>
      </c>
      <c r="F135">
        <v>104432134.7904</v>
      </c>
      <c r="G135">
        <v>318.06550800000002</v>
      </c>
      <c r="H135">
        <v>50.723084999999998</v>
      </c>
      <c r="I135">
        <v>223.31526600000001</v>
      </c>
      <c r="K135" s="3">
        <f>VLOOKUP(CelloNetIO_CMO_MV_NAV[[#This Row],[AsOfDate]], 'CMO MV Raw'!$A:$B,2,FALSE)</f>
        <v>76842171.355306</v>
      </c>
      <c r="L135" s="4">
        <f>CelloNetIO_CMO_MV_NAV[[#This Row],[CMO MV]]/CelloNetIO_CMO_MV_NAV[[#This Row],[NAV]]*100</f>
        <v>73.580963857084512</v>
      </c>
    </row>
    <row r="136" spans="1:12" x14ac:dyDescent="0.2">
      <c r="A136" s="1">
        <v>40907</v>
      </c>
      <c r="B136">
        <v>348.1139</v>
      </c>
      <c r="C136">
        <v>55.227600000000002</v>
      </c>
      <c r="D136">
        <v>231.90010000000001</v>
      </c>
      <c r="F136">
        <v>106126574.38609999</v>
      </c>
      <c r="G136">
        <v>328.01765399999999</v>
      </c>
      <c r="H136">
        <v>52.039369000000001</v>
      </c>
      <c r="I136">
        <v>218.512754</v>
      </c>
      <c r="K136" s="3">
        <f>VLOOKUP(CelloNetIO_CMO_MV_NAV[[#This Row],[AsOfDate]], 'CMO MV Raw'!$A:$B,2,FALSE)</f>
        <v>78370360.457415</v>
      </c>
      <c r="L136" s="4">
        <f>CelloNetIO_CMO_MV_NAV[[#This Row],[CMO MV]]/CelloNetIO_CMO_MV_NAV[[#This Row],[NAV]]*100</f>
        <v>73.846122812082044</v>
      </c>
    </row>
    <row r="137" spans="1:12" x14ac:dyDescent="0.2">
      <c r="A137" s="1">
        <v>40911</v>
      </c>
      <c r="B137">
        <v>320.84050000000002</v>
      </c>
      <c r="C137">
        <v>52.190600000000003</v>
      </c>
      <c r="D137">
        <v>225.5626</v>
      </c>
      <c r="F137">
        <v>108215691.0231</v>
      </c>
      <c r="G137">
        <v>296.48241999999999</v>
      </c>
      <c r="H137">
        <v>48.228310999999998</v>
      </c>
      <c r="I137">
        <v>208.43798000000001</v>
      </c>
      <c r="K137" s="3">
        <f>VLOOKUP(CelloNetIO_CMO_MV_NAV[[#This Row],[AsOfDate]], 'CMO MV Raw'!$A:$B,2,FALSE)</f>
        <v>77124339.758475006</v>
      </c>
      <c r="L137" s="4">
        <f>CelloNetIO_CMO_MV_NAV[[#This Row],[CMO MV]]/CelloNetIO_CMO_MV_NAV[[#This Row],[NAV]]*100</f>
        <v>71.269091413011296</v>
      </c>
    </row>
    <row r="138" spans="1:12" x14ac:dyDescent="0.2">
      <c r="A138" s="1">
        <v>40912</v>
      </c>
      <c r="B138">
        <v>325.36590000000001</v>
      </c>
      <c r="C138">
        <v>54.2089</v>
      </c>
      <c r="D138">
        <v>222.505</v>
      </c>
      <c r="F138">
        <v>108049460.8307</v>
      </c>
      <c r="G138">
        <v>301.12681500000002</v>
      </c>
      <c r="H138">
        <v>50.170448999999998</v>
      </c>
      <c r="I138">
        <v>205.92883900000001</v>
      </c>
      <c r="K138" s="3">
        <f>VLOOKUP(CelloNetIO_CMO_MV_NAV[[#This Row],[AsOfDate]], 'CMO MV Raw'!$A:$B,2,FALSE)</f>
        <v>77509179.800458997</v>
      </c>
      <c r="L138" s="4">
        <f>CelloNetIO_CMO_MV_NAV[[#This Row],[CMO MV]]/CelloNetIO_CMO_MV_NAV[[#This Row],[NAV]]*100</f>
        <v>71.734906592367182</v>
      </c>
    </row>
    <row r="139" spans="1:12" x14ac:dyDescent="0.2">
      <c r="A139" s="1">
        <v>40913</v>
      </c>
      <c r="B139">
        <v>301.1182</v>
      </c>
      <c r="C139">
        <v>48.648299999999999</v>
      </c>
      <c r="D139">
        <v>214.7037</v>
      </c>
      <c r="F139">
        <v>106699937.4712</v>
      </c>
      <c r="G139">
        <v>282.21028699999999</v>
      </c>
      <c r="H139">
        <v>45.593559999999997</v>
      </c>
      <c r="I139">
        <v>201.22195500000001</v>
      </c>
      <c r="K139" s="3">
        <f>VLOOKUP(CelloNetIO_CMO_MV_NAV[[#This Row],[AsOfDate]], 'CMO MV Raw'!$A:$B,2,FALSE)</f>
        <v>75911577.259592995</v>
      </c>
      <c r="L139" s="4">
        <f>CelloNetIO_CMO_MV_NAV[[#This Row],[CMO MV]]/CelloNetIO_CMO_MV_NAV[[#This Row],[NAV]]*100</f>
        <v>71.144912601361852</v>
      </c>
    </row>
    <row r="140" spans="1:12" x14ac:dyDescent="0.2">
      <c r="A140" s="1">
        <v>40914</v>
      </c>
      <c r="B140">
        <v>311.80099999999999</v>
      </c>
      <c r="C140">
        <v>49.5244</v>
      </c>
      <c r="D140">
        <v>211.75540000000001</v>
      </c>
      <c r="F140">
        <v>107020359.9131</v>
      </c>
      <c r="G140">
        <v>291.34736600000002</v>
      </c>
      <c r="H140">
        <v>46.275680999999999</v>
      </c>
      <c r="I140">
        <v>197.86459300000001</v>
      </c>
      <c r="K140" s="3">
        <f>VLOOKUP(CelloNetIO_CMO_MV_NAV[[#This Row],[AsOfDate]], 'CMO MV Raw'!$A:$B,2,FALSE)</f>
        <v>75409759.414052993</v>
      </c>
      <c r="L140" s="4">
        <f>CelloNetIO_CMO_MV_NAV[[#This Row],[CMO MV]]/CelloNetIO_CMO_MV_NAV[[#This Row],[NAV]]*100</f>
        <v>70.463002998013962</v>
      </c>
    </row>
    <row r="141" spans="1:12" x14ac:dyDescent="0.2">
      <c r="A141" s="1">
        <v>40917</v>
      </c>
      <c r="B141">
        <v>329.7405</v>
      </c>
      <c r="C141">
        <v>52.030500000000004</v>
      </c>
      <c r="D141">
        <v>218.12110000000001</v>
      </c>
      <c r="F141">
        <v>108332550.4576</v>
      </c>
      <c r="G141">
        <v>304.37804599999998</v>
      </c>
      <c r="H141">
        <v>48.028500999999999</v>
      </c>
      <c r="I141">
        <v>201.344009</v>
      </c>
      <c r="K141" s="3">
        <f>VLOOKUP(CelloNetIO_CMO_MV_NAV[[#This Row],[AsOfDate]], 'CMO MV Raw'!$A:$B,2,FALSE)</f>
        <v>76730501.741741002</v>
      </c>
      <c r="L141" s="4">
        <f>CelloNetIO_CMO_MV_NAV[[#This Row],[CMO MV]]/CelloNetIO_CMO_MV_NAV[[#This Row],[NAV]]*100</f>
        <v>70.82866730048265</v>
      </c>
    </row>
    <row r="142" spans="1:12" x14ac:dyDescent="0.2">
      <c r="A142" s="1">
        <v>40918</v>
      </c>
      <c r="B142">
        <v>342.7595</v>
      </c>
      <c r="C142">
        <v>55.439599999999999</v>
      </c>
      <c r="D142">
        <v>214.24350000000001</v>
      </c>
      <c r="F142">
        <v>108416120.5485</v>
      </c>
      <c r="G142">
        <v>316.15178500000002</v>
      </c>
      <c r="H142">
        <v>51.135938000000003</v>
      </c>
      <c r="I142">
        <v>197.61221800000001</v>
      </c>
      <c r="K142" s="3">
        <f>VLOOKUP(CelloNetIO_CMO_MV_NAV[[#This Row],[AsOfDate]], 'CMO MV Raw'!$A:$B,2,FALSE)</f>
        <v>79520451.527826995</v>
      </c>
      <c r="L142" s="4">
        <f>CelloNetIO_CMO_MV_NAV[[#This Row],[CMO MV]]/CelloNetIO_CMO_MV_NAV[[#This Row],[NAV]]*100</f>
        <v>73.347442359601388</v>
      </c>
    </row>
    <row r="143" spans="1:12" x14ac:dyDescent="0.2">
      <c r="A143" s="1">
        <v>40919</v>
      </c>
      <c r="B143">
        <v>323.37079999999997</v>
      </c>
      <c r="C143">
        <v>52.2667</v>
      </c>
      <c r="D143">
        <v>207.6679</v>
      </c>
      <c r="F143">
        <v>108997327.6469</v>
      </c>
      <c r="G143">
        <v>296.67773199999999</v>
      </c>
      <c r="H143">
        <v>47.952277000000002</v>
      </c>
      <c r="I143">
        <v>190.52567999999999</v>
      </c>
      <c r="K143" s="3">
        <f>VLOOKUP(CelloNetIO_CMO_MV_NAV[[#This Row],[AsOfDate]], 'CMO MV Raw'!$A:$B,2,FALSE)</f>
        <v>79002563.511426002</v>
      </c>
      <c r="L143" s="4">
        <f>CelloNetIO_CMO_MV_NAV[[#This Row],[CMO MV]]/CelloNetIO_CMO_MV_NAV[[#This Row],[NAV]]*100</f>
        <v>72.481193087005863</v>
      </c>
    </row>
    <row r="144" spans="1:12" x14ac:dyDescent="0.2">
      <c r="A144" s="1">
        <v>40920</v>
      </c>
      <c r="B144">
        <v>317.80110000000002</v>
      </c>
      <c r="C144">
        <v>51.254100000000001</v>
      </c>
      <c r="D144">
        <v>203.82060000000001</v>
      </c>
      <c r="F144">
        <v>108201792.11589999</v>
      </c>
      <c r="G144">
        <v>293.71149400000002</v>
      </c>
      <c r="H144">
        <v>47.368994000000001</v>
      </c>
      <c r="I144">
        <v>188.37081699999999</v>
      </c>
      <c r="K144" s="3">
        <f>VLOOKUP(CelloNetIO_CMO_MV_NAV[[#This Row],[AsOfDate]], 'CMO MV Raw'!$A:$B,2,FALSE)</f>
        <v>78670505.965657994</v>
      </c>
      <c r="L144" s="4">
        <f>CelloNetIO_CMO_MV_NAV[[#This Row],[CMO MV]]/CelloNetIO_CMO_MV_NAV[[#This Row],[NAV]]*100</f>
        <v>72.707211615672989</v>
      </c>
    </row>
    <row r="145" spans="1:12" x14ac:dyDescent="0.2">
      <c r="A145" s="1">
        <v>40921</v>
      </c>
      <c r="B145">
        <v>316.53969999999998</v>
      </c>
      <c r="C145">
        <v>49.061399999999999</v>
      </c>
      <c r="D145">
        <v>187.352</v>
      </c>
      <c r="F145">
        <v>109673800.93700001</v>
      </c>
      <c r="G145">
        <v>288.61924800000003</v>
      </c>
      <c r="H145">
        <v>44.733929000000003</v>
      </c>
      <c r="I145">
        <v>170.82657699999999</v>
      </c>
      <c r="K145" s="3">
        <f>VLOOKUP(CelloNetIO_CMO_MV_NAV[[#This Row],[AsOfDate]], 'CMO MV Raw'!$A:$B,2,FALSE)</f>
        <v>78413283.940751001</v>
      </c>
      <c r="L145" s="4">
        <f>CelloNetIO_CMO_MV_NAV[[#This Row],[CMO MV]]/CelloNetIO_CMO_MV_NAV[[#This Row],[NAV]]*100</f>
        <v>71.496823553871351</v>
      </c>
    </row>
    <row r="146" spans="1:12" x14ac:dyDescent="0.2">
      <c r="A146" s="1">
        <v>40925</v>
      </c>
      <c r="B146">
        <v>318.17970000000003</v>
      </c>
      <c r="C146">
        <v>49.849899999999998</v>
      </c>
      <c r="D146">
        <v>189.71770000000001</v>
      </c>
      <c r="F146">
        <v>110533542.9518</v>
      </c>
      <c r="G146">
        <v>287.85804899999999</v>
      </c>
      <c r="H146">
        <v>45.099341000000003</v>
      </c>
      <c r="I146">
        <v>171.638124</v>
      </c>
      <c r="K146" s="3">
        <f>VLOOKUP(CelloNetIO_CMO_MV_NAV[[#This Row],[AsOfDate]], 'CMO MV Raw'!$A:$B,2,FALSE)</f>
        <v>78650693.692548007</v>
      </c>
      <c r="L146" s="4">
        <f>CelloNetIO_CMO_MV_NAV[[#This Row],[CMO MV]]/CelloNetIO_CMO_MV_NAV[[#This Row],[NAV]]*100</f>
        <v>71.155498676854094</v>
      </c>
    </row>
    <row r="147" spans="1:12" x14ac:dyDescent="0.2">
      <c r="A147" s="1">
        <v>40926</v>
      </c>
      <c r="B147">
        <v>308.72239999999999</v>
      </c>
      <c r="C147">
        <v>49.478099999999998</v>
      </c>
      <c r="D147">
        <v>190.1146</v>
      </c>
      <c r="F147">
        <v>110228834.7973</v>
      </c>
      <c r="G147">
        <v>280.07408500000003</v>
      </c>
      <c r="H147">
        <v>44.886712000000003</v>
      </c>
      <c r="I147">
        <v>172.472657</v>
      </c>
      <c r="K147" s="3">
        <f>VLOOKUP(CelloNetIO_CMO_MV_NAV[[#This Row],[AsOfDate]], 'CMO MV Raw'!$A:$B,2,FALSE)</f>
        <v>79400902.265212998</v>
      </c>
      <c r="L147" s="4">
        <f>CelloNetIO_CMO_MV_NAV[[#This Row],[CMO MV]]/CelloNetIO_CMO_MV_NAV[[#This Row],[NAV]]*100</f>
        <v>72.032787438262829</v>
      </c>
    </row>
    <row r="148" spans="1:12" x14ac:dyDescent="0.2">
      <c r="A148" s="1">
        <v>40927</v>
      </c>
      <c r="B148">
        <v>305.9119</v>
      </c>
      <c r="C148">
        <v>50.977600000000002</v>
      </c>
      <c r="D148">
        <v>301.53710000000001</v>
      </c>
      <c r="F148">
        <v>109858445.16159999</v>
      </c>
      <c r="G148">
        <v>278.46006699999998</v>
      </c>
      <c r="H148">
        <v>46.402987000000003</v>
      </c>
      <c r="I148">
        <v>274.47785199999998</v>
      </c>
      <c r="K148" s="3">
        <f>VLOOKUP(CelloNetIO_CMO_MV_NAV[[#This Row],[AsOfDate]], 'CMO MV Raw'!$A:$B,2,FALSE)</f>
        <v>78214088.061039001</v>
      </c>
      <c r="L148" s="4">
        <f>CelloNetIO_CMO_MV_NAV[[#This Row],[CMO MV]]/CelloNetIO_CMO_MV_NAV[[#This Row],[NAV]]*100</f>
        <v>71.19533500222704</v>
      </c>
    </row>
    <row r="149" spans="1:12" x14ac:dyDescent="0.2">
      <c r="A149" s="1">
        <v>40928</v>
      </c>
      <c r="B149">
        <v>302.6259</v>
      </c>
      <c r="C149">
        <v>51.080300000000001</v>
      </c>
      <c r="D149">
        <v>300.82069999999999</v>
      </c>
      <c r="F149">
        <v>108939939.345</v>
      </c>
      <c r="G149">
        <v>277.79150800000002</v>
      </c>
      <c r="H149">
        <v>46.888497000000001</v>
      </c>
      <c r="I149">
        <v>276.13444800000002</v>
      </c>
      <c r="K149" s="3">
        <f>VLOOKUP(CelloNetIO_CMO_MV_NAV[[#This Row],[AsOfDate]], 'CMO MV Raw'!$A:$B,2,FALSE)</f>
        <v>78165550.977464005</v>
      </c>
      <c r="L149" s="4">
        <f>CelloNetIO_CMO_MV_NAV[[#This Row],[CMO MV]]/CelloNetIO_CMO_MV_NAV[[#This Row],[NAV]]*100</f>
        <v>71.751050576522616</v>
      </c>
    </row>
    <row r="150" spans="1:12" x14ac:dyDescent="0.2">
      <c r="A150" s="1">
        <v>40932</v>
      </c>
      <c r="B150">
        <v>429.27839999999998</v>
      </c>
      <c r="C150">
        <v>76.820999999999998</v>
      </c>
      <c r="D150">
        <v>317.98410000000001</v>
      </c>
      <c r="F150">
        <v>108272615.1605</v>
      </c>
      <c r="G150">
        <v>396.47920099999999</v>
      </c>
      <c r="H150">
        <v>70.951459</v>
      </c>
      <c r="I150">
        <v>293.68839000000003</v>
      </c>
      <c r="K150" s="3">
        <f>VLOOKUP(CelloNetIO_CMO_MV_NAV[[#This Row],[AsOfDate]], 'CMO MV Raw'!$A:$B,2,FALSE)</f>
        <v>71187134.870802</v>
      </c>
      <c r="L150" s="4">
        <f>CelloNetIO_CMO_MV_NAV[[#This Row],[CMO MV]]/CelloNetIO_CMO_MV_NAV[[#This Row],[NAV]]*100</f>
        <v>65.748051587445616</v>
      </c>
    </row>
    <row r="151" spans="1:12" x14ac:dyDescent="0.2">
      <c r="A151" s="1">
        <v>40933</v>
      </c>
      <c r="B151">
        <v>441.02109999999999</v>
      </c>
      <c r="C151">
        <v>76.635400000000004</v>
      </c>
      <c r="D151">
        <v>320.32929999999999</v>
      </c>
      <c r="F151">
        <v>108621648.8345</v>
      </c>
      <c r="G151">
        <v>406.01584000000003</v>
      </c>
      <c r="H151">
        <v>70.552601999999993</v>
      </c>
      <c r="I151">
        <v>294.90373599999998</v>
      </c>
      <c r="K151" s="3">
        <f>VLOOKUP(CelloNetIO_CMO_MV_NAV[[#This Row],[AsOfDate]], 'CMO MV Raw'!$A:$B,2,FALSE)</f>
        <v>70499464.996608004</v>
      </c>
      <c r="L151" s="4">
        <f>CelloNetIO_CMO_MV_NAV[[#This Row],[CMO MV]]/CelloNetIO_CMO_MV_NAV[[#This Row],[NAV]]*100</f>
        <v>64.903696227281188</v>
      </c>
    </row>
    <row r="152" spans="1:12" x14ac:dyDescent="0.2">
      <c r="A152" s="1">
        <v>40934</v>
      </c>
      <c r="B152">
        <v>452.91039999999998</v>
      </c>
      <c r="C152">
        <v>75.845299999999995</v>
      </c>
      <c r="D152">
        <v>321.45440000000002</v>
      </c>
      <c r="F152">
        <v>109026252.7061</v>
      </c>
      <c r="G152">
        <v>415.41407600000002</v>
      </c>
      <c r="H152">
        <v>69.566089000000005</v>
      </c>
      <c r="I152">
        <v>294.84128099999998</v>
      </c>
      <c r="K152" s="3">
        <f>VLOOKUP(CelloNetIO_CMO_MV_NAV[[#This Row],[AsOfDate]], 'CMO MV Raw'!$A:$B,2,FALSE)</f>
        <v>69425055.663398996</v>
      </c>
      <c r="L152" s="4">
        <f>CelloNetIO_CMO_MV_NAV[[#This Row],[CMO MV]]/CelloNetIO_CMO_MV_NAV[[#This Row],[NAV]]*100</f>
        <v>63.677374889281758</v>
      </c>
    </row>
    <row r="153" spans="1:12" x14ac:dyDescent="0.2">
      <c r="A153" s="1">
        <v>40935</v>
      </c>
      <c r="B153">
        <v>447.24720000000002</v>
      </c>
      <c r="C153">
        <v>73.573999999999998</v>
      </c>
      <c r="D153">
        <v>316.89640000000003</v>
      </c>
      <c r="F153">
        <v>108647006.41670001</v>
      </c>
      <c r="G153">
        <v>411.65165500000001</v>
      </c>
      <c r="H153">
        <v>67.718387000000007</v>
      </c>
      <c r="I153">
        <v>291.67522500000001</v>
      </c>
      <c r="K153" s="3">
        <f>VLOOKUP(CelloNetIO_CMO_MV_NAV[[#This Row],[AsOfDate]], 'CMO MV Raw'!$A:$B,2,FALSE)</f>
        <v>68168068.189192995</v>
      </c>
      <c r="L153" s="4">
        <f>CelloNetIO_CMO_MV_NAV[[#This Row],[CMO MV]]/CelloNetIO_CMO_MV_NAV[[#This Row],[NAV]]*100</f>
        <v>62.742702663839765</v>
      </c>
    </row>
    <row r="154" spans="1:12" x14ac:dyDescent="0.2">
      <c r="A154" s="1">
        <v>40938</v>
      </c>
      <c r="B154">
        <v>421.4248</v>
      </c>
      <c r="C154">
        <v>68.444400000000002</v>
      </c>
      <c r="D154">
        <v>318.25700000000001</v>
      </c>
      <c r="F154">
        <v>110009784.3987</v>
      </c>
      <c r="G154">
        <v>383.07938000000001</v>
      </c>
      <c r="H154">
        <v>62.216647999999999</v>
      </c>
      <c r="I154">
        <v>289.298813</v>
      </c>
      <c r="K154" s="3">
        <f>VLOOKUP(CelloNetIO_CMO_MV_NAV[[#This Row],[AsOfDate]], 'CMO MV Raw'!$A:$B,2,FALSE)</f>
        <v>68966338.156616002</v>
      </c>
      <c r="L154" s="4">
        <f>CelloNetIO_CMO_MV_NAV[[#This Row],[CMO MV]]/CelloNetIO_CMO_MV_NAV[[#This Row],[NAV]]*100</f>
        <v>62.691094736325091</v>
      </c>
    </row>
    <row r="155" spans="1:12" x14ac:dyDescent="0.2">
      <c r="A155" s="1">
        <v>40939</v>
      </c>
      <c r="B155">
        <v>425.21940000000001</v>
      </c>
      <c r="C155">
        <v>68.370400000000004</v>
      </c>
      <c r="D155">
        <v>314.46940000000001</v>
      </c>
      <c r="F155">
        <v>110605747.04269999</v>
      </c>
      <c r="G155">
        <v>384.44602700000002</v>
      </c>
      <c r="H155">
        <v>61.814509000000001</v>
      </c>
      <c r="I155">
        <v>284.315606</v>
      </c>
      <c r="K155" s="3">
        <f>VLOOKUP(CelloNetIO_CMO_MV_NAV[[#This Row],[AsOfDate]], 'CMO MV Raw'!$A:$B,2,FALSE)</f>
        <v>65015251.752650999</v>
      </c>
      <c r="L155" s="4">
        <f>CelloNetIO_CMO_MV_NAV[[#This Row],[CMO MV]]/CelloNetIO_CMO_MV_NAV[[#This Row],[NAV]]*100</f>
        <v>58.781079185289961</v>
      </c>
    </row>
    <row r="156" spans="1:12" x14ac:dyDescent="0.2">
      <c r="A156" s="1">
        <v>40940</v>
      </c>
      <c r="B156">
        <v>419.8605</v>
      </c>
      <c r="C156">
        <v>67.562100000000001</v>
      </c>
      <c r="D156">
        <v>316.42090000000002</v>
      </c>
      <c r="F156">
        <v>146480475.5598</v>
      </c>
      <c r="G156">
        <v>286.63239800000002</v>
      </c>
      <c r="H156">
        <v>46.123621</v>
      </c>
      <c r="I156">
        <v>216.01575099999999</v>
      </c>
      <c r="K156" s="3">
        <f>VLOOKUP(CelloNetIO_CMO_MV_NAV[[#This Row],[AsOfDate]], 'CMO MV Raw'!$A:$B,2,FALSE)</f>
        <v>63464418.962734997</v>
      </c>
      <c r="L156" s="4">
        <f>CelloNetIO_CMO_MV_NAV[[#This Row],[CMO MV]]/CelloNetIO_CMO_MV_NAV[[#This Row],[NAV]]*100</f>
        <v>43.326196696313929</v>
      </c>
    </row>
    <row r="157" spans="1:12" x14ac:dyDescent="0.2">
      <c r="A157" s="1">
        <v>40941</v>
      </c>
      <c r="B157">
        <v>478.38749999999999</v>
      </c>
      <c r="C157">
        <v>75.832800000000006</v>
      </c>
      <c r="D157">
        <v>303.30829999999997</v>
      </c>
      <c r="F157">
        <v>145326704.2484</v>
      </c>
      <c r="G157">
        <v>329.18072599999999</v>
      </c>
      <c r="H157">
        <v>52.180911999999999</v>
      </c>
      <c r="I157">
        <v>208.70789099999999</v>
      </c>
      <c r="K157" s="3">
        <f>VLOOKUP(CelloNetIO_CMO_MV_NAV[[#This Row],[AsOfDate]], 'CMO MV Raw'!$A:$B,2,FALSE)</f>
        <v>64907454.395623997</v>
      </c>
      <c r="L157" s="4">
        <f>CelloNetIO_CMO_MV_NAV[[#This Row],[CMO MV]]/CelloNetIO_CMO_MV_NAV[[#This Row],[NAV]]*100</f>
        <v>44.66312969203566</v>
      </c>
    </row>
    <row r="158" spans="1:12" x14ac:dyDescent="0.2">
      <c r="A158" s="1">
        <v>40942</v>
      </c>
      <c r="B158">
        <v>514.26509999999996</v>
      </c>
      <c r="C158">
        <v>85.992999999999995</v>
      </c>
      <c r="D158">
        <v>418.68720000000002</v>
      </c>
      <c r="F158">
        <v>146950900.0244</v>
      </c>
      <c r="G158">
        <v>349.95709399999998</v>
      </c>
      <c r="H158">
        <v>58.518185000000003</v>
      </c>
      <c r="I158">
        <v>284.91638999999998</v>
      </c>
      <c r="K158" s="3">
        <f>VLOOKUP(CelloNetIO_CMO_MV_NAV[[#This Row],[AsOfDate]], 'CMO MV Raw'!$A:$B,2,FALSE)</f>
        <v>73579116.588172004</v>
      </c>
      <c r="L158" s="4">
        <f>CelloNetIO_CMO_MV_NAV[[#This Row],[CMO MV]]/CelloNetIO_CMO_MV_NAV[[#This Row],[NAV]]*100</f>
        <v>50.070545043245595</v>
      </c>
    </row>
    <row r="159" spans="1:12" x14ac:dyDescent="0.2">
      <c r="A159" s="1">
        <v>40945</v>
      </c>
      <c r="B159">
        <v>509.27170000000001</v>
      </c>
      <c r="C159">
        <v>83.824700000000007</v>
      </c>
      <c r="D159">
        <v>410.80770000000001</v>
      </c>
      <c r="F159">
        <v>146858286.5941</v>
      </c>
      <c r="G159">
        <v>346.77764000000002</v>
      </c>
      <c r="H159">
        <v>57.078631000000001</v>
      </c>
      <c r="I159">
        <v>279.73069099999998</v>
      </c>
      <c r="K159" s="3">
        <f>VLOOKUP(CelloNetIO_CMO_MV_NAV[[#This Row],[AsOfDate]], 'CMO MV Raw'!$A:$B,2,FALSE)</f>
        <v>72323543.986122996</v>
      </c>
      <c r="L159" s="4">
        <f>CelloNetIO_CMO_MV_NAV[[#This Row],[CMO MV]]/CelloNetIO_CMO_MV_NAV[[#This Row],[NAV]]*100</f>
        <v>49.247165865428649</v>
      </c>
    </row>
    <row r="160" spans="1:12" x14ac:dyDescent="0.2">
      <c r="A160" s="1">
        <v>40946</v>
      </c>
      <c r="B160">
        <v>501.57380000000001</v>
      </c>
      <c r="C160">
        <v>84.831000000000003</v>
      </c>
      <c r="D160">
        <v>465.83710000000002</v>
      </c>
      <c r="F160">
        <v>147493388.48210001</v>
      </c>
      <c r="G160">
        <v>340.06527699999998</v>
      </c>
      <c r="H160">
        <v>57.515120000000003</v>
      </c>
      <c r="I160">
        <v>315.83591999999999</v>
      </c>
      <c r="K160" s="3">
        <f>VLOOKUP(CelloNetIO_CMO_MV_NAV[[#This Row],[AsOfDate]], 'CMO MV Raw'!$A:$B,2,FALSE)</f>
        <v>73596256.409583002</v>
      </c>
      <c r="L160" s="4">
        <f>CelloNetIO_CMO_MV_NAV[[#This Row],[CMO MV]]/CelloNetIO_CMO_MV_NAV[[#This Row],[NAV]]*100</f>
        <v>49.898003677985024</v>
      </c>
    </row>
    <row r="161" spans="1:12" x14ac:dyDescent="0.2">
      <c r="A161" s="1">
        <v>40947</v>
      </c>
      <c r="B161">
        <v>483.23349999999999</v>
      </c>
      <c r="C161">
        <v>80.938500000000005</v>
      </c>
      <c r="D161">
        <v>455.58350000000002</v>
      </c>
      <c r="F161">
        <v>146556381.1038</v>
      </c>
      <c r="G161">
        <v>329.72532200000001</v>
      </c>
      <c r="H161">
        <v>55.226869000000001</v>
      </c>
      <c r="I161">
        <v>310.85886299999999</v>
      </c>
      <c r="K161" s="3">
        <f>VLOOKUP(CelloNetIO_CMO_MV_NAV[[#This Row],[AsOfDate]], 'CMO MV Raw'!$A:$B,2,FALSE)</f>
        <v>72057675.408985004</v>
      </c>
      <c r="L161" s="4">
        <f>CelloNetIO_CMO_MV_NAV[[#This Row],[CMO MV]]/CelloNetIO_CMO_MV_NAV[[#This Row],[NAV]]*100</f>
        <v>49.167204366181402</v>
      </c>
    </row>
    <row r="162" spans="1:12" x14ac:dyDescent="0.2">
      <c r="A162" s="1">
        <v>40948</v>
      </c>
      <c r="B162">
        <v>504.899</v>
      </c>
      <c r="C162">
        <v>87.033100000000005</v>
      </c>
      <c r="D162">
        <v>470.74009999999998</v>
      </c>
      <c r="F162">
        <v>148533211.17480001</v>
      </c>
      <c r="G162">
        <v>339.92330500000003</v>
      </c>
      <c r="H162">
        <v>58.595044000000001</v>
      </c>
      <c r="I162">
        <v>316.92582199999998</v>
      </c>
      <c r="K162" s="3">
        <f>VLOOKUP(CelloNetIO_CMO_MV_NAV[[#This Row],[AsOfDate]], 'CMO MV Raw'!$A:$B,2,FALSE)</f>
        <v>75102577.752681002</v>
      </c>
      <c r="L162" s="4">
        <f>CelloNetIO_CMO_MV_NAV[[#This Row],[CMO MV]]/CelloNetIO_CMO_MV_NAV[[#This Row],[NAV]]*100</f>
        <v>50.562818347943207</v>
      </c>
    </row>
    <row r="163" spans="1:12" x14ac:dyDescent="0.2">
      <c r="A163" s="1">
        <v>40949</v>
      </c>
      <c r="B163">
        <v>483.54579999999999</v>
      </c>
      <c r="C163">
        <v>82.310500000000005</v>
      </c>
      <c r="D163">
        <v>461.05259999999998</v>
      </c>
      <c r="F163">
        <v>148761214.2166</v>
      </c>
      <c r="G163">
        <v>325.04830099999998</v>
      </c>
      <c r="H163">
        <v>55.330618999999999</v>
      </c>
      <c r="I163">
        <v>309.92796199999998</v>
      </c>
      <c r="K163" s="3">
        <f>VLOOKUP(CelloNetIO_CMO_MV_NAV[[#This Row],[AsOfDate]], 'CMO MV Raw'!$A:$B,2,FALSE)</f>
        <v>73991174.557248995</v>
      </c>
      <c r="L163" s="4">
        <f>CelloNetIO_CMO_MV_NAV[[#This Row],[CMO MV]]/CelloNetIO_CMO_MV_NAV[[#This Row],[NAV]]*100</f>
        <v>49.738216340124794</v>
      </c>
    </row>
    <row r="164" spans="1:12" x14ac:dyDescent="0.2">
      <c r="A164" s="1">
        <v>40952</v>
      </c>
      <c r="B164">
        <v>475.73039999999997</v>
      </c>
      <c r="C164">
        <v>82.247200000000007</v>
      </c>
      <c r="D164">
        <v>351.31810000000002</v>
      </c>
      <c r="F164">
        <v>149215725.89129999</v>
      </c>
      <c r="G164">
        <v>318.82055100000002</v>
      </c>
      <c r="H164">
        <v>55.119658999999999</v>
      </c>
      <c r="I164">
        <v>235.44307900000001</v>
      </c>
      <c r="K164" s="3">
        <f>VLOOKUP(CelloNetIO_CMO_MV_NAV[[#This Row],[AsOfDate]], 'CMO MV Raw'!$A:$B,2,FALSE)</f>
        <v>74384225.520078003</v>
      </c>
      <c r="L164" s="4">
        <f>CelloNetIO_CMO_MV_NAV[[#This Row],[CMO MV]]/CelloNetIO_CMO_MV_NAV[[#This Row],[NAV]]*100</f>
        <v>49.850124761156266</v>
      </c>
    </row>
    <row r="165" spans="1:12" x14ac:dyDescent="0.2">
      <c r="A165" s="1">
        <v>40953</v>
      </c>
      <c r="B165">
        <v>494.7491</v>
      </c>
      <c r="C165">
        <v>83.727900000000005</v>
      </c>
      <c r="D165">
        <v>198.09989999999999</v>
      </c>
      <c r="F165">
        <v>149089897.4341</v>
      </c>
      <c r="G165">
        <v>331.84616</v>
      </c>
      <c r="H165">
        <v>56.159337999999998</v>
      </c>
      <c r="I165">
        <v>132.87278599999999</v>
      </c>
      <c r="K165" s="3">
        <f>VLOOKUP(CelloNetIO_CMO_MV_NAV[[#This Row],[AsOfDate]], 'CMO MV Raw'!$A:$B,2,FALSE)</f>
        <v>76818929.850270003</v>
      </c>
      <c r="L165" s="4">
        <f>CelloNetIO_CMO_MV_NAV[[#This Row],[CMO MV]]/CelloNetIO_CMO_MV_NAV[[#This Row],[NAV]]*100</f>
        <v>51.525241597422877</v>
      </c>
    </row>
    <row r="166" spans="1:12" x14ac:dyDescent="0.2">
      <c r="A166" s="1">
        <v>40954</v>
      </c>
      <c r="B166">
        <v>508.80790000000002</v>
      </c>
      <c r="C166">
        <v>86.061700000000002</v>
      </c>
      <c r="D166">
        <v>417.97300000000001</v>
      </c>
      <c r="F166">
        <v>149578024.82699999</v>
      </c>
      <c r="G166">
        <v>340.16219999999998</v>
      </c>
      <c r="H166">
        <v>57.536326000000003</v>
      </c>
      <c r="I166">
        <v>279.43476399999997</v>
      </c>
      <c r="K166" s="3">
        <f>VLOOKUP(CelloNetIO_CMO_MV_NAV[[#This Row],[AsOfDate]], 'CMO MV Raw'!$A:$B,2,FALSE)</f>
        <v>77342586.267736003</v>
      </c>
      <c r="L166" s="4">
        <f>CelloNetIO_CMO_MV_NAV[[#This Row],[CMO MV]]/CelloNetIO_CMO_MV_NAV[[#This Row],[NAV]]*100</f>
        <v>51.707185167867699</v>
      </c>
    </row>
    <row r="167" spans="1:12" x14ac:dyDescent="0.2">
      <c r="A167" s="1">
        <v>40955</v>
      </c>
      <c r="B167">
        <v>504.74160000000001</v>
      </c>
      <c r="C167">
        <v>88.105900000000005</v>
      </c>
      <c r="D167">
        <v>420.0607</v>
      </c>
      <c r="F167">
        <v>149025769.76879999</v>
      </c>
      <c r="G167">
        <v>338.69417399999998</v>
      </c>
      <c r="H167">
        <v>59.121251000000001</v>
      </c>
      <c r="I167">
        <v>281.87118299999997</v>
      </c>
      <c r="K167" s="3">
        <f>VLOOKUP(CelloNetIO_CMO_MV_NAV[[#This Row],[AsOfDate]], 'CMO MV Raw'!$A:$B,2,FALSE)</f>
        <v>78597046.170598999</v>
      </c>
      <c r="L167" s="4">
        <f>CelloNetIO_CMO_MV_NAV[[#This Row],[CMO MV]]/CelloNetIO_CMO_MV_NAV[[#This Row],[NAV]]*100</f>
        <v>52.740573856813633</v>
      </c>
    </row>
    <row r="168" spans="1:12" x14ac:dyDescent="0.2">
      <c r="A168" s="1">
        <v>40956</v>
      </c>
      <c r="B168">
        <v>516.24969999999996</v>
      </c>
      <c r="C168">
        <v>90.976500000000001</v>
      </c>
      <c r="D168">
        <v>425.65140000000002</v>
      </c>
      <c r="F168">
        <v>149644136.36300001</v>
      </c>
      <c r="G168">
        <v>344.984917</v>
      </c>
      <c r="H168">
        <v>60.795231999999999</v>
      </c>
      <c r="I168">
        <v>284.44241799999998</v>
      </c>
      <c r="K168" s="3">
        <f>VLOOKUP(CelloNetIO_CMO_MV_NAV[[#This Row],[AsOfDate]], 'CMO MV Raw'!$A:$B,2,FALSE)</f>
        <v>79761970.627382994</v>
      </c>
      <c r="L168" s="4">
        <f>CelloNetIO_CMO_MV_NAV[[#This Row],[CMO MV]]/CelloNetIO_CMO_MV_NAV[[#This Row],[NAV]]*100</f>
        <v>53.30109990671469</v>
      </c>
    </row>
    <row r="169" spans="1:12" x14ac:dyDescent="0.2">
      <c r="A169" s="1">
        <v>40960</v>
      </c>
      <c r="B169">
        <v>514.28139999999996</v>
      </c>
      <c r="C169">
        <v>92.365899999999996</v>
      </c>
      <c r="D169">
        <v>490.6671</v>
      </c>
      <c r="F169">
        <v>149314552.57609999</v>
      </c>
      <c r="G169">
        <v>344.42818299999999</v>
      </c>
      <c r="H169">
        <v>61.859945000000003</v>
      </c>
      <c r="I169">
        <v>328.613046</v>
      </c>
      <c r="K169" s="3">
        <f>VLOOKUP(CelloNetIO_CMO_MV_NAV[[#This Row],[AsOfDate]], 'CMO MV Raw'!$A:$B,2,FALSE)</f>
        <v>80620183.686096996</v>
      </c>
      <c r="L169" s="4">
        <f>CelloNetIO_CMO_MV_NAV[[#This Row],[CMO MV]]/CelloNetIO_CMO_MV_NAV[[#This Row],[NAV]]*100</f>
        <v>53.993520588027032</v>
      </c>
    </row>
    <row r="170" spans="1:12" x14ac:dyDescent="0.2">
      <c r="A170" s="1">
        <v>40961</v>
      </c>
      <c r="B170">
        <v>511.66579999999999</v>
      </c>
      <c r="C170">
        <v>90.090500000000006</v>
      </c>
      <c r="D170">
        <v>485.3252</v>
      </c>
      <c r="F170">
        <v>149583062.4885</v>
      </c>
      <c r="G170">
        <v>342.06132100000002</v>
      </c>
      <c r="H170">
        <v>60.227741000000002</v>
      </c>
      <c r="I170">
        <v>324.451975</v>
      </c>
      <c r="K170" s="3">
        <f>VLOOKUP(CelloNetIO_CMO_MV_NAV[[#This Row],[AsOfDate]], 'CMO MV Raw'!$A:$B,2,FALSE)</f>
        <v>79173749.630343005</v>
      </c>
      <c r="L170" s="4">
        <f>CelloNetIO_CMO_MV_NAV[[#This Row],[CMO MV]]/CelloNetIO_CMO_MV_NAV[[#This Row],[NAV]]*100</f>
        <v>52.929622052917871</v>
      </c>
    </row>
    <row r="171" spans="1:12" x14ac:dyDescent="0.2">
      <c r="A171" s="1">
        <v>40962</v>
      </c>
      <c r="B171">
        <v>495.58710000000002</v>
      </c>
      <c r="C171">
        <v>86.644099999999995</v>
      </c>
      <c r="D171">
        <v>422.15910000000002</v>
      </c>
      <c r="F171">
        <v>148971042.831</v>
      </c>
      <c r="G171">
        <v>332.67344500000002</v>
      </c>
      <c r="H171">
        <v>58.161706000000002</v>
      </c>
      <c r="I171">
        <v>283.383329</v>
      </c>
      <c r="K171" s="3">
        <f>VLOOKUP(CelloNetIO_CMO_MV_NAV[[#This Row],[AsOfDate]], 'CMO MV Raw'!$A:$B,2,FALSE)</f>
        <v>77910666.695475996</v>
      </c>
      <c r="L171" s="4">
        <f>CelloNetIO_CMO_MV_NAV[[#This Row],[CMO MV]]/CelloNetIO_CMO_MV_NAV[[#This Row],[NAV]]*100</f>
        <v>52.299202056242336</v>
      </c>
    </row>
    <row r="172" spans="1:12" x14ac:dyDescent="0.2">
      <c r="A172" s="1">
        <v>40963</v>
      </c>
      <c r="B172">
        <v>484.81130000000002</v>
      </c>
      <c r="C172">
        <v>85.413899999999998</v>
      </c>
      <c r="D172">
        <v>314.82510000000002</v>
      </c>
      <c r="F172">
        <v>148751331.32120001</v>
      </c>
      <c r="G172">
        <v>325.92064599999998</v>
      </c>
      <c r="H172">
        <v>57.420594999999999</v>
      </c>
      <c r="I172">
        <v>211.64523199999999</v>
      </c>
      <c r="K172" s="3">
        <f>VLOOKUP(CelloNetIO_CMO_MV_NAV[[#This Row],[AsOfDate]], 'CMO MV Raw'!$A:$B,2,FALSE)</f>
        <v>77680916.934357002</v>
      </c>
      <c r="L172" s="4">
        <f>CelloNetIO_CMO_MV_NAV[[#This Row],[CMO MV]]/CelloNetIO_CMO_MV_NAV[[#This Row],[NAV]]*100</f>
        <v>52.221997776019855</v>
      </c>
    </row>
    <row r="173" spans="1:12" x14ac:dyDescent="0.2">
      <c r="A173" s="1">
        <v>40966</v>
      </c>
      <c r="B173">
        <v>481.12299999999999</v>
      </c>
      <c r="C173">
        <v>84.029700000000005</v>
      </c>
      <c r="D173">
        <v>312.29939999999999</v>
      </c>
      <c r="F173">
        <v>149049902.37450001</v>
      </c>
      <c r="G173">
        <v>322.79323399999998</v>
      </c>
      <c r="H173">
        <v>56.376890000000003</v>
      </c>
      <c r="I173">
        <v>209.52673899999999</v>
      </c>
      <c r="K173" s="3">
        <f>VLOOKUP(CelloNetIO_CMO_MV_NAV[[#This Row],[AsOfDate]], 'CMO MV Raw'!$A:$B,2,FALSE)</f>
        <v>77126351.318700001</v>
      </c>
      <c r="L173" s="4">
        <f>CelloNetIO_CMO_MV_NAV[[#This Row],[CMO MV]]/CelloNetIO_CMO_MV_NAV[[#This Row],[NAV]]*100</f>
        <v>51.745321593645713</v>
      </c>
    </row>
    <row r="174" spans="1:12" x14ac:dyDescent="0.2">
      <c r="A174" s="1">
        <v>40967</v>
      </c>
      <c r="B174">
        <v>471.8562</v>
      </c>
      <c r="C174">
        <v>82.4572</v>
      </c>
      <c r="D174">
        <v>311.67439999999999</v>
      </c>
      <c r="F174">
        <v>148171512.7773</v>
      </c>
      <c r="G174">
        <v>318.45271100000002</v>
      </c>
      <c r="H174">
        <v>55.649833000000001</v>
      </c>
      <c r="I174">
        <v>210.34704600000001</v>
      </c>
      <c r="K174" s="3">
        <f>VLOOKUP(CelloNetIO_CMO_MV_NAV[[#This Row],[AsOfDate]], 'CMO MV Raw'!$A:$B,2,FALSE)</f>
        <v>76398511.184207007</v>
      </c>
      <c r="L174" s="4">
        <f>CelloNetIO_CMO_MV_NAV[[#This Row],[CMO MV]]/CelloNetIO_CMO_MV_NAV[[#This Row],[NAV]]*100</f>
        <v>51.560863321300531</v>
      </c>
    </row>
    <row r="175" spans="1:12" x14ac:dyDescent="0.2">
      <c r="A175" s="1">
        <v>40968</v>
      </c>
      <c r="B175">
        <v>470.86439999999999</v>
      </c>
      <c r="C175">
        <v>84.479799999999997</v>
      </c>
      <c r="D175">
        <v>315.95690000000002</v>
      </c>
      <c r="F175">
        <v>148816872.09940001</v>
      </c>
      <c r="G175">
        <v>316.40525300000002</v>
      </c>
      <c r="H175">
        <v>56.767622000000003</v>
      </c>
      <c r="I175">
        <v>212.31255300000001</v>
      </c>
      <c r="K175" s="3">
        <f>VLOOKUP(CelloNetIO_CMO_MV_NAV[[#This Row],[AsOfDate]], 'CMO MV Raw'!$A:$B,2,FALSE)</f>
        <v>78081310.189976007</v>
      </c>
      <c r="L175" s="4">
        <f>CelloNetIO_CMO_MV_NAV[[#This Row],[CMO MV]]/CelloNetIO_CMO_MV_NAV[[#This Row],[NAV]]*100</f>
        <v>52.46804954872507</v>
      </c>
    </row>
    <row r="176" spans="1:12" x14ac:dyDescent="0.2">
      <c r="A176" s="1">
        <v>40969</v>
      </c>
      <c r="B176">
        <v>565.99379999999996</v>
      </c>
      <c r="C176">
        <v>103.1961</v>
      </c>
      <c r="D176">
        <v>226.72569999999999</v>
      </c>
      <c r="F176">
        <v>170143000.45879999</v>
      </c>
      <c r="G176">
        <v>332.65770500000002</v>
      </c>
      <c r="H176">
        <v>60.652569</v>
      </c>
      <c r="I176">
        <v>133.255967</v>
      </c>
      <c r="K176" s="3">
        <f>VLOOKUP(CelloNetIO_CMO_MV_NAV[[#This Row],[AsOfDate]], 'CMO MV Raw'!$A:$B,2,FALSE)</f>
        <v>92080091.935628995</v>
      </c>
      <c r="L176" s="4">
        <f>CelloNetIO_CMO_MV_NAV[[#This Row],[CMO MV]]/CelloNetIO_CMO_MV_NAV[[#This Row],[NAV]]*100</f>
        <v>54.119235988156987</v>
      </c>
    </row>
    <row r="177" spans="1:12" x14ac:dyDescent="0.2">
      <c r="A177" s="1">
        <v>40970</v>
      </c>
      <c r="B177">
        <v>566.1069</v>
      </c>
      <c r="C177">
        <v>101.9478</v>
      </c>
      <c r="D177">
        <v>225.721</v>
      </c>
      <c r="F177">
        <v>170013326.9833</v>
      </c>
      <c r="G177">
        <v>332.97795500000001</v>
      </c>
      <c r="H177">
        <v>59.964593000000001</v>
      </c>
      <c r="I177">
        <v>132.766651</v>
      </c>
      <c r="K177" s="3">
        <f>VLOOKUP(CelloNetIO_CMO_MV_NAV[[#This Row],[AsOfDate]], 'CMO MV Raw'!$A:$B,2,FALSE)</f>
        <v>91465376.922547996</v>
      </c>
      <c r="L177" s="4">
        <f>CelloNetIO_CMO_MV_NAV[[#This Row],[CMO MV]]/CelloNetIO_CMO_MV_NAV[[#This Row],[NAV]]*100</f>
        <v>53.798945380048011</v>
      </c>
    </row>
    <row r="178" spans="1:12" x14ac:dyDescent="0.2">
      <c r="A178" s="1">
        <v>40973</v>
      </c>
      <c r="B178">
        <v>570.23779999999999</v>
      </c>
      <c r="C178">
        <v>103.1919</v>
      </c>
      <c r="D178">
        <v>224.9288</v>
      </c>
      <c r="F178">
        <v>170025295.204</v>
      </c>
      <c r="G178">
        <v>335.384096</v>
      </c>
      <c r="H178">
        <v>60.692087000000001</v>
      </c>
      <c r="I178">
        <v>132.29137399999999</v>
      </c>
      <c r="K178" s="3">
        <f>VLOOKUP(CelloNetIO_CMO_MV_NAV[[#This Row],[AsOfDate]], 'CMO MV Raw'!$A:$B,2,FALSE)</f>
        <v>93474135.950975001</v>
      </c>
      <c r="L178" s="4">
        <f>CelloNetIO_CMO_MV_NAV[[#This Row],[CMO MV]]/CelloNetIO_CMO_MV_NAV[[#This Row],[NAV]]*100</f>
        <v>54.976605592022487</v>
      </c>
    </row>
    <row r="179" spans="1:12" x14ac:dyDescent="0.2">
      <c r="A179" s="1">
        <v>40974</v>
      </c>
      <c r="B179">
        <v>580.63499999999999</v>
      </c>
      <c r="C179">
        <v>102.32899999999999</v>
      </c>
      <c r="D179">
        <v>195.69470000000001</v>
      </c>
      <c r="F179">
        <v>170087366.68610001</v>
      </c>
      <c r="G179">
        <v>341.37455999999997</v>
      </c>
      <c r="H179">
        <v>60.162610999999998</v>
      </c>
      <c r="I179">
        <v>115.05540000000001</v>
      </c>
      <c r="K179" s="3">
        <f>VLOOKUP(CelloNetIO_CMO_MV_NAV[[#This Row],[AsOfDate]], 'CMO MV Raw'!$A:$B,2,FALSE)</f>
        <v>89978485.263762996</v>
      </c>
      <c r="L179" s="4">
        <f>CelloNetIO_CMO_MV_NAV[[#This Row],[CMO MV]]/CelloNetIO_CMO_MV_NAV[[#This Row],[NAV]]*100</f>
        <v>52.90133360099594</v>
      </c>
    </row>
    <row r="180" spans="1:12" x14ac:dyDescent="0.2">
      <c r="A180" s="1">
        <v>40975</v>
      </c>
      <c r="B180">
        <v>604.48199999999997</v>
      </c>
      <c r="C180">
        <v>106.8133</v>
      </c>
      <c r="D180">
        <v>199.97839999999999</v>
      </c>
      <c r="F180">
        <v>170830453.17930001</v>
      </c>
      <c r="G180">
        <v>353.84908799999999</v>
      </c>
      <c r="H180">
        <v>62.525913000000003</v>
      </c>
      <c r="I180">
        <v>117.0625</v>
      </c>
      <c r="K180" s="3">
        <f>VLOOKUP(CelloNetIO_CMO_MV_NAV[[#This Row],[AsOfDate]], 'CMO MV Raw'!$A:$B,2,FALSE)</f>
        <v>91237512.129401997</v>
      </c>
      <c r="L180" s="4">
        <f>CelloNetIO_CMO_MV_NAV[[#This Row],[CMO MV]]/CelloNetIO_CMO_MV_NAV[[#This Row],[NAV]]*100</f>
        <v>53.40822460597294</v>
      </c>
    </row>
    <row r="181" spans="1:12" x14ac:dyDescent="0.2">
      <c r="A181" s="1">
        <v>40976</v>
      </c>
      <c r="B181">
        <v>620.26030000000003</v>
      </c>
      <c r="C181">
        <v>110.3295</v>
      </c>
      <c r="D181">
        <v>203.49619999999999</v>
      </c>
      <c r="F181">
        <v>171484244.26429999</v>
      </c>
      <c r="G181">
        <v>361.70104300000003</v>
      </c>
      <c r="H181">
        <v>64.337980999999999</v>
      </c>
      <c r="I181">
        <v>118.66757800000001</v>
      </c>
      <c r="K181" s="3">
        <f>VLOOKUP(CelloNetIO_CMO_MV_NAV[[#This Row],[AsOfDate]], 'CMO MV Raw'!$A:$B,2,FALSE)</f>
        <v>92346133.546918005</v>
      </c>
      <c r="L181" s="4">
        <f>CelloNetIO_CMO_MV_NAV[[#This Row],[CMO MV]]/CelloNetIO_CMO_MV_NAV[[#This Row],[NAV]]*100</f>
        <v>53.851089319080295</v>
      </c>
    </row>
    <row r="182" spans="1:12" x14ac:dyDescent="0.2">
      <c r="A182" s="1">
        <v>40977</v>
      </c>
      <c r="B182">
        <v>583.08630000000005</v>
      </c>
      <c r="C182">
        <v>105.3409</v>
      </c>
      <c r="D182">
        <v>201.7894</v>
      </c>
      <c r="F182">
        <v>171117809.4777</v>
      </c>
      <c r="G182">
        <v>340.75138199999998</v>
      </c>
      <c r="H182">
        <v>61.560454</v>
      </c>
      <c r="I182">
        <v>117.924254</v>
      </c>
      <c r="K182" s="3">
        <f>VLOOKUP(CelloNetIO_CMO_MV_NAV[[#This Row],[AsOfDate]], 'CMO MV Raw'!$A:$B,2,FALSE)</f>
        <v>91906382.022847995</v>
      </c>
      <c r="L182" s="4">
        <f>CelloNetIO_CMO_MV_NAV[[#This Row],[CMO MV]]/CelloNetIO_CMO_MV_NAV[[#This Row],[NAV]]*100</f>
        <v>53.709419436452755</v>
      </c>
    </row>
    <row r="183" spans="1:12" x14ac:dyDescent="0.2">
      <c r="A183" s="1">
        <v>40980</v>
      </c>
      <c r="B183">
        <v>614.37720000000002</v>
      </c>
      <c r="C183">
        <v>110.4765</v>
      </c>
      <c r="D183">
        <v>203.69810000000001</v>
      </c>
      <c r="F183">
        <v>171385945.0855</v>
      </c>
      <c r="G183">
        <v>358.47583600000002</v>
      </c>
      <c r="H183">
        <v>64.460652999999994</v>
      </c>
      <c r="I183">
        <v>118.85344499999999</v>
      </c>
      <c r="K183" s="3">
        <f>VLOOKUP(CelloNetIO_CMO_MV_NAV[[#This Row],[AsOfDate]], 'CMO MV Raw'!$A:$B,2,FALSE)</f>
        <v>97151057.471231997</v>
      </c>
      <c r="L183" s="4">
        <f>CelloNetIO_CMO_MV_NAV[[#This Row],[CMO MV]]/CelloNetIO_CMO_MV_NAV[[#This Row],[NAV]]*100</f>
        <v>56.685545260298831</v>
      </c>
    </row>
    <row r="184" spans="1:12" x14ac:dyDescent="0.2">
      <c r="A184" s="1">
        <v>40981</v>
      </c>
      <c r="B184">
        <v>616.06920000000002</v>
      </c>
      <c r="C184">
        <v>113.7291</v>
      </c>
      <c r="D184">
        <v>205.6242</v>
      </c>
      <c r="F184">
        <v>172028819.95320001</v>
      </c>
      <c r="G184">
        <v>358.11976199999998</v>
      </c>
      <c r="H184">
        <v>66.110491999999994</v>
      </c>
      <c r="I184">
        <v>119.528925</v>
      </c>
      <c r="K184" s="3">
        <f>VLOOKUP(CelloNetIO_CMO_MV_NAV[[#This Row],[AsOfDate]], 'CMO MV Raw'!$A:$B,2,FALSE)</f>
        <v>98710849.871389002</v>
      </c>
      <c r="L184" s="4">
        <f>CelloNetIO_CMO_MV_NAV[[#This Row],[CMO MV]]/CelloNetIO_CMO_MV_NAV[[#This Row],[NAV]]*100</f>
        <v>57.380414455114568</v>
      </c>
    </row>
    <row r="185" spans="1:12" x14ac:dyDescent="0.2">
      <c r="A185" s="1">
        <v>40982</v>
      </c>
      <c r="B185">
        <v>610.75620000000004</v>
      </c>
      <c r="C185">
        <v>117.8801</v>
      </c>
      <c r="D185">
        <v>205.46260000000001</v>
      </c>
      <c r="F185">
        <v>172012481.95159999</v>
      </c>
      <c r="G185">
        <v>355.06504699999999</v>
      </c>
      <c r="H185">
        <v>68.529968999999994</v>
      </c>
      <c r="I185">
        <v>119.446332</v>
      </c>
      <c r="K185" s="3">
        <f>VLOOKUP(CelloNetIO_CMO_MV_NAV[[#This Row],[AsOfDate]], 'CMO MV Raw'!$A:$B,2,FALSE)</f>
        <v>101921347.51233301</v>
      </c>
      <c r="L185" s="4">
        <f>CelloNetIO_CMO_MV_NAV[[#This Row],[CMO MV]]/CelloNetIO_CMO_MV_NAV[[#This Row],[NAV]]*100</f>
        <v>59.252297482115935</v>
      </c>
    </row>
    <row r="186" spans="1:12" x14ac:dyDescent="0.2">
      <c r="A186" s="1">
        <v>40983</v>
      </c>
      <c r="B186">
        <v>623.34310000000005</v>
      </c>
      <c r="C186">
        <v>120.08799999999999</v>
      </c>
      <c r="D186">
        <v>208.38839999999999</v>
      </c>
      <c r="F186">
        <v>172185456.0914</v>
      </c>
      <c r="G186">
        <v>362.018439</v>
      </c>
      <c r="H186">
        <v>69.743404999999996</v>
      </c>
      <c r="I186">
        <v>121.025553</v>
      </c>
      <c r="K186" s="3">
        <f>VLOOKUP(CelloNetIO_CMO_MV_NAV[[#This Row],[AsOfDate]], 'CMO MV Raw'!$A:$B,2,FALSE)</f>
        <v>100109709.80080201</v>
      </c>
      <c r="L186" s="4">
        <f>CelloNetIO_CMO_MV_NAV[[#This Row],[CMO MV]]/CelloNetIO_CMO_MV_NAV[[#This Row],[NAV]]*100</f>
        <v>58.140630499977576</v>
      </c>
    </row>
    <row r="187" spans="1:12" x14ac:dyDescent="0.2">
      <c r="A187" s="1">
        <v>40984</v>
      </c>
      <c r="B187">
        <v>615.14620000000002</v>
      </c>
      <c r="C187">
        <v>118.6627</v>
      </c>
      <c r="D187">
        <v>207.52789999999999</v>
      </c>
      <c r="F187">
        <v>172107442.22139999</v>
      </c>
      <c r="G187">
        <v>357.419872</v>
      </c>
      <c r="H187">
        <v>68.946872999999997</v>
      </c>
      <c r="I187">
        <v>120.580434</v>
      </c>
      <c r="K187" s="3">
        <f>VLOOKUP(CelloNetIO_CMO_MV_NAV[[#This Row],[AsOfDate]], 'CMO MV Raw'!$A:$B,2,FALSE)</f>
        <v>99502054.690507993</v>
      </c>
      <c r="L187" s="4">
        <f>CelloNetIO_CMO_MV_NAV[[#This Row],[CMO MV]]/CelloNetIO_CMO_MV_NAV[[#This Row],[NAV]]*100</f>
        <v>57.813917519329571</v>
      </c>
    </row>
    <row r="188" spans="1:12" x14ac:dyDescent="0.2">
      <c r="A188" s="1">
        <v>40987</v>
      </c>
      <c r="B188">
        <v>586.95309999999995</v>
      </c>
      <c r="C188">
        <v>117.0427</v>
      </c>
      <c r="D188">
        <v>204.22800000000001</v>
      </c>
      <c r="F188">
        <v>172220452.84290001</v>
      </c>
      <c r="G188">
        <v>340.81497899999999</v>
      </c>
      <c r="H188">
        <v>67.960976000000002</v>
      </c>
      <c r="I188">
        <v>118.585218</v>
      </c>
      <c r="K188" s="3">
        <f>VLOOKUP(CelloNetIO_CMO_MV_NAV[[#This Row],[AsOfDate]], 'CMO MV Raw'!$A:$B,2,FALSE)</f>
        <v>100514316.549557</v>
      </c>
      <c r="L188" s="4">
        <f>CelloNetIO_CMO_MV_NAV[[#This Row],[CMO MV]]/CelloNetIO_CMO_MV_NAV[[#This Row],[NAV]]*100</f>
        <v>58.363751163310695</v>
      </c>
    </row>
    <row r="189" spans="1:12" x14ac:dyDescent="0.2">
      <c r="A189" s="1">
        <v>40988</v>
      </c>
      <c r="B189">
        <v>576.33309999999994</v>
      </c>
      <c r="C189">
        <v>115.2518</v>
      </c>
      <c r="D189">
        <v>146.8185</v>
      </c>
      <c r="F189">
        <v>172049730.46079999</v>
      </c>
      <c r="G189">
        <v>334.98053099999998</v>
      </c>
      <c r="H189">
        <v>66.987492000000003</v>
      </c>
      <c r="I189">
        <v>85.334919999999997</v>
      </c>
      <c r="K189" s="3">
        <f>VLOOKUP(CelloNetIO_CMO_MV_NAV[[#This Row],[AsOfDate]], 'CMO MV Raw'!$A:$B,2,FALSE)</f>
        <v>99624678.528747007</v>
      </c>
      <c r="L189" s="4">
        <f>CelloNetIO_CMO_MV_NAV[[#This Row],[CMO MV]]/CelloNetIO_CMO_MV_NAV[[#This Row],[NAV]]*100</f>
        <v>57.904582740073288</v>
      </c>
    </row>
    <row r="190" spans="1:12" x14ac:dyDescent="0.2">
      <c r="A190" s="1">
        <v>40989</v>
      </c>
      <c r="B190">
        <v>583.37900000000002</v>
      </c>
      <c r="C190">
        <v>115.0001</v>
      </c>
      <c r="D190">
        <v>182.2422</v>
      </c>
      <c r="F190">
        <v>171319835.66370001</v>
      </c>
      <c r="G190">
        <v>340.52040599999998</v>
      </c>
      <c r="H190">
        <v>67.125968999999998</v>
      </c>
      <c r="I190">
        <v>106.375423</v>
      </c>
      <c r="K190" s="3">
        <f>VLOOKUP(CelloNetIO_CMO_MV_NAV[[#This Row],[AsOfDate]], 'CMO MV Raw'!$A:$B,2,FALSE)</f>
        <v>98847873.083300993</v>
      </c>
      <c r="L190" s="4">
        <f>CelloNetIO_CMO_MV_NAV[[#This Row],[CMO MV]]/CelloNetIO_CMO_MV_NAV[[#This Row],[NAV]]*100</f>
        <v>57.697856585234462</v>
      </c>
    </row>
    <row r="191" spans="1:12" x14ac:dyDescent="0.2">
      <c r="A191" s="1">
        <v>40990</v>
      </c>
      <c r="B191">
        <v>601.74969999999996</v>
      </c>
      <c r="C191">
        <v>118.6832</v>
      </c>
      <c r="D191">
        <v>183.0307</v>
      </c>
      <c r="F191">
        <v>171310380.3107</v>
      </c>
      <c r="G191">
        <v>351.26283599999999</v>
      </c>
      <c r="H191">
        <v>69.279630999999995</v>
      </c>
      <c r="I191">
        <v>106.84157</v>
      </c>
      <c r="K191" s="3">
        <f>VLOOKUP(CelloNetIO_CMO_MV_NAV[[#This Row],[AsOfDate]], 'CMO MV Raw'!$A:$B,2,FALSE)</f>
        <v>105144303.212887</v>
      </c>
      <c r="L191" s="4">
        <f>CelloNetIO_CMO_MV_NAV[[#This Row],[CMO MV]]/CelloNetIO_CMO_MV_NAV[[#This Row],[NAV]]*100</f>
        <v>61.376492785895543</v>
      </c>
    </row>
    <row r="192" spans="1:12" x14ac:dyDescent="0.2">
      <c r="A192" s="1">
        <v>40991</v>
      </c>
      <c r="B192">
        <v>598.28420000000006</v>
      </c>
      <c r="C192">
        <v>117.497</v>
      </c>
      <c r="D192">
        <v>165.2732</v>
      </c>
      <c r="F192">
        <v>171157311.41339999</v>
      </c>
      <c r="G192">
        <v>349.55223100000001</v>
      </c>
      <c r="H192">
        <v>68.648543000000004</v>
      </c>
      <c r="I192">
        <v>96.562162000000001</v>
      </c>
      <c r="K192" s="3">
        <f>VLOOKUP(CelloNetIO_CMO_MV_NAV[[#This Row],[AsOfDate]], 'CMO MV Raw'!$A:$B,2,FALSE)</f>
        <v>104885958.537287</v>
      </c>
      <c r="L192" s="4">
        <f>CelloNetIO_CMO_MV_NAV[[#This Row],[CMO MV]]/CelloNetIO_CMO_MV_NAV[[#This Row],[NAV]]*100</f>
        <v>61.280442927707391</v>
      </c>
    </row>
    <row r="193" spans="1:12" x14ac:dyDescent="0.2">
      <c r="A193" s="1">
        <v>40994</v>
      </c>
      <c r="B193">
        <v>594.82309999999995</v>
      </c>
      <c r="C193">
        <v>116.7872</v>
      </c>
      <c r="D193">
        <v>162.54730000000001</v>
      </c>
      <c r="F193">
        <v>170960814.5598</v>
      </c>
      <c r="G193">
        <v>347.92949599999997</v>
      </c>
      <c r="H193">
        <v>68.312262000000004</v>
      </c>
      <c r="I193">
        <v>95.078688</v>
      </c>
      <c r="K193" s="3">
        <f>VLOOKUP(CelloNetIO_CMO_MV_NAV[[#This Row],[AsOfDate]], 'CMO MV Raw'!$A:$B,2,FALSE)</f>
        <v>104519921.711538</v>
      </c>
      <c r="L193" s="4">
        <f>CelloNetIO_CMO_MV_NAV[[#This Row],[CMO MV]]/CelloNetIO_CMO_MV_NAV[[#This Row],[NAV]]*100</f>
        <v>61.136771008410363</v>
      </c>
    </row>
    <row r="194" spans="1:12" x14ac:dyDescent="0.2">
      <c r="A194" s="1">
        <v>40995</v>
      </c>
      <c r="B194">
        <v>605.53060000000005</v>
      </c>
      <c r="C194">
        <v>116.58069999999999</v>
      </c>
      <c r="D194">
        <v>162.5532</v>
      </c>
      <c r="F194">
        <v>170832711.33520001</v>
      </c>
      <c r="G194">
        <v>354.45822700000002</v>
      </c>
      <c r="H194">
        <v>68.242609000000002</v>
      </c>
      <c r="I194">
        <v>95.153439000000006</v>
      </c>
      <c r="K194" s="3">
        <f>VLOOKUP(CelloNetIO_CMO_MV_NAV[[#This Row],[AsOfDate]], 'CMO MV Raw'!$A:$B,2,FALSE)</f>
        <v>103935463.94937199</v>
      </c>
      <c r="L194" s="4">
        <f>CelloNetIO_CMO_MV_NAV[[#This Row],[CMO MV]]/CelloNetIO_CMO_MV_NAV[[#This Row],[NAV]]*100</f>
        <v>60.840493098206849</v>
      </c>
    </row>
    <row r="195" spans="1:12" x14ac:dyDescent="0.2">
      <c r="A195" s="1">
        <v>40996</v>
      </c>
      <c r="B195">
        <v>602.02980000000002</v>
      </c>
      <c r="C195">
        <v>116.77079999999999</v>
      </c>
      <c r="D195">
        <v>190.3535</v>
      </c>
      <c r="F195">
        <v>170782198.81020001</v>
      </c>
      <c r="G195">
        <v>352.51320299999998</v>
      </c>
      <c r="H195">
        <v>68.374105</v>
      </c>
      <c r="I195">
        <v>111.459802</v>
      </c>
      <c r="K195" s="3">
        <f>VLOOKUP(CelloNetIO_CMO_MV_NAV[[#This Row],[AsOfDate]], 'CMO MV Raw'!$A:$B,2,FALSE)</f>
        <v>104207130.481574</v>
      </c>
      <c r="L195" s="4">
        <f>CelloNetIO_CMO_MV_NAV[[#This Row],[CMO MV]]/CelloNetIO_CMO_MV_NAV[[#This Row],[NAV]]*100</f>
        <v>61.017559914066524</v>
      </c>
    </row>
    <row r="196" spans="1:12" x14ac:dyDescent="0.2">
      <c r="A196" s="1">
        <v>40997</v>
      </c>
      <c r="B196">
        <v>602.99480000000005</v>
      </c>
      <c r="C196">
        <v>115.98269999999999</v>
      </c>
      <c r="D196">
        <v>190.18899999999999</v>
      </c>
      <c r="F196">
        <v>170847569.0429</v>
      </c>
      <c r="G196">
        <v>352.94315499999999</v>
      </c>
      <c r="H196">
        <v>67.886655000000005</v>
      </c>
      <c r="I196">
        <v>111.32087</v>
      </c>
      <c r="K196" s="3">
        <f>VLOOKUP(CelloNetIO_CMO_MV_NAV[[#This Row],[AsOfDate]], 'CMO MV Raw'!$A:$B,2,FALSE)</f>
        <v>103764665.059753</v>
      </c>
      <c r="L196" s="4">
        <f>CelloNetIO_CMO_MV_NAV[[#This Row],[CMO MV]]/CelloNetIO_CMO_MV_NAV[[#This Row],[NAV]]*100</f>
        <v>60.735230615834858</v>
      </c>
    </row>
    <row r="197" spans="1:12" x14ac:dyDescent="0.2">
      <c r="A197" s="1">
        <v>40998</v>
      </c>
      <c r="B197">
        <v>587.70320000000004</v>
      </c>
      <c r="C197">
        <v>115.67489999999999</v>
      </c>
      <c r="D197">
        <v>189.12870000000001</v>
      </c>
      <c r="F197">
        <v>171751607.8994</v>
      </c>
      <c r="G197">
        <v>342.18206600000002</v>
      </c>
      <c r="H197">
        <v>67.350111999999996</v>
      </c>
      <c r="I197">
        <v>110.117572</v>
      </c>
      <c r="K197" s="3">
        <f>VLOOKUP(CelloNetIO_CMO_MV_NAV[[#This Row],[AsOfDate]], 'CMO MV Raw'!$A:$B,2,FALSE)</f>
        <v>105210349.020658</v>
      </c>
      <c r="L197" s="4">
        <f>CelloNetIO_CMO_MV_NAV[[#This Row],[CMO MV]]/CelloNetIO_CMO_MV_NAV[[#This Row],[NAV]]*100</f>
        <v>61.257271653772705</v>
      </c>
    </row>
    <row r="198" spans="1:12" x14ac:dyDescent="0.2">
      <c r="A198" s="1">
        <v>41001</v>
      </c>
      <c r="B198">
        <v>624.48199999999997</v>
      </c>
      <c r="C198">
        <v>122.19410000000001</v>
      </c>
      <c r="D198">
        <v>190.3426</v>
      </c>
      <c r="F198">
        <v>196509671.19319999</v>
      </c>
      <c r="G198">
        <v>317.78690399999999</v>
      </c>
      <c r="H198">
        <v>62.182231999999999</v>
      </c>
      <c r="I198">
        <v>96.861695999999995</v>
      </c>
      <c r="K198" s="3">
        <f>VLOOKUP(CelloNetIO_CMO_MV_NAV[[#This Row],[AsOfDate]], 'CMO MV Raw'!$A:$B,2,FALSE)</f>
        <v>109055585.971982</v>
      </c>
      <c r="L198" s="4">
        <f>CelloNetIO_CMO_MV_NAV[[#This Row],[CMO MV]]/CelloNetIO_CMO_MV_NAV[[#This Row],[NAV]]*100</f>
        <v>55.496294563926661</v>
      </c>
    </row>
    <row r="199" spans="1:12" x14ac:dyDescent="0.2">
      <c r="A199" s="1">
        <v>41002</v>
      </c>
      <c r="B199">
        <v>552.56740000000002</v>
      </c>
      <c r="C199">
        <v>111.9545</v>
      </c>
      <c r="D199">
        <v>191.32560000000001</v>
      </c>
      <c r="F199">
        <v>197580940.91999999</v>
      </c>
      <c r="G199">
        <v>279.66634699999997</v>
      </c>
      <c r="H199">
        <v>56.662601000000002</v>
      </c>
      <c r="I199">
        <v>96.834035999999998</v>
      </c>
      <c r="K199" s="3">
        <f>VLOOKUP(CelloNetIO_CMO_MV_NAV[[#This Row],[AsOfDate]], 'CMO MV Raw'!$A:$B,2,FALSE)</f>
        <v>111063891.375018</v>
      </c>
      <c r="L199" s="4">
        <f>CelloNetIO_CMO_MV_NAV[[#This Row],[CMO MV]]/CelloNetIO_CMO_MV_NAV[[#This Row],[NAV]]*100</f>
        <v>56.211844552348545</v>
      </c>
    </row>
    <row r="200" spans="1:12" x14ac:dyDescent="0.2">
      <c r="A200" s="1">
        <v>41003</v>
      </c>
      <c r="B200">
        <v>550.88220000000001</v>
      </c>
      <c r="C200">
        <v>110.1756</v>
      </c>
      <c r="D200">
        <v>189.4573</v>
      </c>
      <c r="F200">
        <v>197142564.32499999</v>
      </c>
      <c r="G200">
        <v>279.43341500000002</v>
      </c>
      <c r="H200">
        <v>55.886257000000001</v>
      </c>
      <c r="I200">
        <v>96.101671999999994</v>
      </c>
      <c r="K200" s="3">
        <f>VLOOKUP(CelloNetIO_CMO_MV_NAV[[#This Row],[AsOfDate]], 'CMO MV Raw'!$A:$B,2,FALSE)</f>
        <v>110033256.544227</v>
      </c>
      <c r="L200" s="4">
        <f>CelloNetIO_CMO_MV_NAV[[#This Row],[CMO MV]]/CelloNetIO_CMO_MV_NAV[[#This Row],[NAV]]*100</f>
        <v>55.814053611898515</v>
      </c>
    </row>
    <row r="201" spans="1:12" x14ac:dyDescent="0.2">
      <c r="A201" s="1">
        <v>41004</v>
      </c>
      <c r="B201">
        <v>615.79600000000005</v>
      </c>
      <c r="C201">
        <v>120.7929</v>
      </c>
      <c r="D201">
        <v>185.06489999999999</v>
      </c>
      <c r="F201">
        <v>196972799.11809999</v>
      </c>
      <c r="G201">
        <v>312.62996900000002</v>
      </c>
      <c r="H201">
        <v>61.324660000000002</v>
      </c>
      <c r="I201">
        <v>93.954545999999993</v>
      </c>
      <c r="K201" s="3">
        <f>VLOOKUP(CelloNetIO_CMO_MV_NAV[[#This Row],[AsOfDate]], 'CMO MV Raw'!$A:$B,2,FALSE)</f>
        <v>117993506.42136399</v>
      </c>
      <c r="L201" s="4">
        <f>CelloNetIO_CMO_MV_NAV[[#This Row],[CMO MV]]/CelloNetIO_CMO_MV_NAV[[#This Row],[NAV]]*100</f>
        <v>59.90345212620857</v>
      </c>
    </row>
    <row r="202" spans="1:12" x14ac:dyDescent="0.2">
      <c r="A202" s="1">
        <v>41005</v>
      </c>
      <c r="B202">
        <v>607.99109999999996</v>
      </c>
      <c r="C202">
        <v>115.89919999999999</v>
      </c>
      <c r="D202">
        <v>208.11099999999999</v>
      </c>
      <c r="F202">
        <v>196207829.75209999</v>
      </c>
      <c r="G202">
        <v>309.87096700000001</v>
      </c>
      <c r="H202">
        <v>59.069609999999997</v>
      </c>
      <c r="I202">
        <v>106.066613</v>
      </c>
      <c r="K202" s="3">
        <f>VLOOKUP(CelloNetIO_CMO_MV_NAV[[#This Row],[AsOfDate]], 'CMO MV Raw'!$A:$B,2,FALSE)</f>
        <v>115679666.455585</v>
      </c>
      <c r="L202" s="4">
        <f>CelloNetIO_CMO_MV_NAV[[#This Row],[CMO MV]]/CelloNetIO_CMO_MV_NAV[[#This Row],[NAV]]*100</f>
        <v>58.957721820653738</v>
      </c>
    </row>
    <row r="203" spans="1:12" x14ac:dyDescent="0.2">
      <c r="A203" s="1">
        <v>41008</v>
      </c>
      <c r="B203">
        <v>634.16510000000005</v>
      </c>
      <c r="C203">
        <v>117.7214</v>
      </c>
      <c r="D203">
        <v>265.64870000000002</v>
      </c>
      <c r="F203">
        <v>196053408.72549999</v>
      </c>
      <c r="G203">
        <v>323.46548000000001</v>
      </c>
      <c r="H203">
        <v>60.045577000000002</v>
      </c>
      <c r="I203">
        <v>135.49812900000001</v>
      </c>
      <c r="K203" s="3">
        <f>VLOOKUP(CelloNetIO_CMO_MV_NAV[[#This Row],[AsOfDate]], 'CMO MV Raw'!$A:$B,2,FALSE)</f>
        <v>115212353.302329</v>
      </c>
      <c r="L203" s="4">
        <f>CelloNetIO_CMO_MV_NAV[[#This Row],[CMO MV]]/CelloNetIO_CMO_MV_NAV[[#This Row],[NAV]]*100</f>
        <v>58.765799611085122</v>
      </c>
    </row>
    <row r="204" spans="1:12" x14ac:dyDescent="0.2">
      <c r="A204" s="1">
        <v>41009</v>
      </c>
      <c r="B204">
        <v>675.35850000000005</v>
      </c>
      <c r="C204">
        <v>123.36109999999999</v>
      </c>
      <c r="D204">
        <v>283.68740000000003</v>
      </c>
      <c r="F204">
        <v>197566520.8664</v>
      </c>
      <c r="G204">
        <v>341.83853499999998</v>
      </c>
      <c r="H204">
        <v>62.440286</v>
      </c>
      <c r="I204">
        <v>143.59082599999999</v>
      </c>
      <c r="K204" s="3">
        <f>VLOOKUP(CelloNetIO_CMO_MV_NAV[[#This Row],[AsOfDate]], 'CMO MV Raw'!$A:$B,2,FALSE)</f>
        <v>121689358.74734899</v>
      </c>
      <c r="L204" s="4">
        <f>CelloNetIO_CMO_MV_NAV[[#This Row],[CMO MV]]/CelloNetIO_CMO_MV_NAV[[#This Row],[NAV]]*100</f>
        <v>61.594119395177657</v>
      </c>
    </row>
    <row r="205" spans="1:12" x14ac:dyDescent="0.2">
      <c r="A205" s="1">
        <v>41010</v>
      </c>
      <c r="B205">
        <v>664.51949999999999</v>
      </c>
      <c r="C205">
        <v>124.7418</v>
      </c>
      <c r="D205">
        <v>308.72000000000003</v>
      </c>
      <c r="F205">
        <v>198067548.42449999</v>
      </c>
      <c r="G205">
        <v>335.50145199999997</v>
      </c>
      <c r="H205">
        <v>62.979422999999997</v>
      </c>
      <c r="I205">
        <v>155.866018</v>
      </c>
      <c r="K205" s="3">
        <f>VLOOKUP(CelloNetIO_CMO_MV_NAV[[#This Row],[AsOfDate]], 'CMO MV Raw'!$A:$B,2,FALSE)</f>
        <v>129857542.37398501</v>
      </c>
      <c r="L205" s="4">
        <f>CelloNetIO_CMO_MV_NAV[[#This Row],[CMO MV]]/CelloNetIO_CMO_MV_NAV[[#This Row],[NAV]]*100</f>
        <v>65.562250558922088</v>
      </c>
    </row>
    <row r="206" spans="1:12" x14ac:dyDescent="0.2">
      <c r="A206" s="1">
        <v>41011</v>
      </c>
      <c r="B206">
        <v>681.56169999999997</v>
      </c>
      <c r="C206">
        <v>128.76130000000001</v>
      </c>
      <c r="D206">
        <v>319.10469999999998</v>
      </c>
      <c r="F206">
        <v>198421234.11579999</v>
      </c>
      <c r="G206">
        <v>343.49232000000001</v>
      </c>
      <c r="H206">
        <v>64.892904000000001</v>
      </c>
      <c r="I206">
        <v>160.82185000000001</v>
      </c>
      <c r="K206" s="3">
        <f>VLOOKUP(CelloNetIO_CMO_MV_NAV[[#This Row],[AsOfDate]], 'CMO MV Raw'!$A:$B,2,FALSE)</f>
        <v>126421878.036624</v>
      </c>
      <c r="L206" s="4">
        <f>CelloNetIO_CMO_MV_NAV[[#This Row],[CMO MV]]/CelloNetIO_CMO_MV_NAV[[#This Row],[NAV]]*100</f>
        <v>63.713885562693015</v>
      </c>
    </row>
    <row r="207" spans="1:12" x14ac:dyDescent="0.2">
      <c r="A207" s="1">
        <v>41012</v>
      </c>
      <c r="B207">
        <v>703.71879999999999</v>
      </c>
      <c r="C207">
        <v>130.59639999999999</v>
      </c>
      <c r="D207">
        <v>321.08960000000002</v>
      </c>
      <c r="F207">
        <v>198700856.69580001</v>
      </c>
      <c r="G207">
        <v>354.15992199999999</v>
      </c>
      <c r="H207">
        <v>65.725132000000002</v>
      </c>
      <c r="I207">
        <v>161.594472</v>
      </c>
      <c r="K207" s="3">
        <f>VLOOKUP(CelloNetIO_CMO_MV_NAV[[#This Row],[AsOfDate]], 'CMO MV Raw'!$A:$B,2,FALSE)</f>
        <v>125517368.554482</v>
      </c>
      <c r="L207" s="4">
        <f>CelloNetIO_CMO_MV_NAV[[#This Row],[CMO MV]]/CelloNetIO_CMO_MV_NAV[[#This Row],[NAV]]*100</f>
        <v>63.169012273883716</v>
      </c>
    </row>
    <row r="208" spans="1:12" x14ac:dyDescent="0.2">
      <c r="A208" s="1">
        <v>41015</v>
      </c>
      <c r="B208">
        <v>705.56719999999996</v>
      </c>
      <c r="C208">
        <v>129.57499999999999</v>
      </c>
      <c r="D208">
        <v>265.41140000000001</v>
      </c>
      <c r="F208">
        <v>198709690.42820001</v>
      </c>
      <c r="G208">
        <v>355.07437900000002</v>
      </c>
      <c r="H208">
        <v>65.208194000000006</v>
      </c>
      <c r="I208">
        <v>133.56741700000001</v>
      </c>
      <c r="K208" s="3">
        <f>VLOOKUP(CelloNetIO_CMO_MV_NAV[[#This Row],[AsOfDate]], 'CMO MV Raw'!$A:$B,2,FALSE)</f>
        <v>121077732.01901101</v>
      </c>
      <c r="L208" s="4">
        <f>CelloNetIO_CMO_MV_NAV[[#This Row],[CMO MV]]/CelloNetIO_CMO_MV_NAV[[#This Row],[NAV]]*100</f>
        <v>60.931971540039285</v>
      </c>
    </row>
    <row r="209" spans="1:12" x14ac:dyDescent="0.2">
      <c r="A209" s="1">
        <v>41016</v>
      </c>
      <c r="B209">
        <v>776.1354</v>
      </c>
      <c r="C209">
        <v>143.8203</v>
      </c>
      <c r="D209">
        <v>333.22489999999999</v>
      </c>
      <c r="F209">
        <v>199250044.05219999</v>
      </c>
      <c r="G209">
        <v>389.528346</v>
      </c>
      <c r="H209">
        <v>72.180812000000003</v>
      </c>
      <c r="I209">
        <v>167.23956200000001</v>
      </c>
      <c r="K209" s="3">
        <f>VLOOKUP(CelloNetIO_CMO_MV_NAV[[#This Row],[AsOfDate]], 'CMO MV Raw'!$A:$B,2,FALSE)</f>
        <v>140689833.80493799</v>
      </c>
      <c r="L209" s="4">
        <f>CelloNetIO_CMO_MV_NAV[[#This Row],[CMO MV]]/CelloNetIO_CMO_MV_NAV[[#This Row],[NAV]]*100</f>
        <v>70.609687678703708</v>
      </c>
    </row>
    <row r="210" spans="1:12" x14ac:dyDescent="0.2">
      <c r="A210" s="1">
        <v>41017</v>
      </c>
      <c r="B210">
        <v>779.68219999999997</v>
      </c>
      <c r="C210">
        <v>142.5104</v>
      </c>
      <c r="D210">
        <v>332.15649999999999</v>
      </c>
      <c r="F210">
        <v>199105711.2256</v>
      </c>
      <c r="G210">
        <v>391.592082</v>
      </c>
      <c r="H210">
        <v>71.575244999999995</v>
      </c>
      <c r="I210">
        <v>166.824195</v>
      </c>
      <c r="K210" s="3">
        <f>VLOOKUP(CelloNetIO_CMO_MV_NAV[[#This Row],[AsOfDate]], 'CMO MV Raw'!$A:$B,2,FALSE)</f>
        <v>139657027.47087899</v>
      </c>
      <c r="L210" s="4">
        <f>CelloNetIO_CMO_MV_NAV[[#This Row],[CMO MV]]/CelloNetIO_CMO_MV_NAV[[#This Row],[NAV]]*100</f>
        <v>70.142150424122335</v>
      </c>
    </row>
    <row r="211" spans="1:12" x14ac:dyDescent="0.2">
      <c r="A211" s="1">
        <v>41018</v>
      </c>
      <c r="B211">
        <v>770.66470000000004</v>
      </c>
      <c r="C211">
        <v>139.2534</v>
      </c>
      <c r="D211">
        <v>328.94279999999998</v>
      </c>
      <c r="F211">
        <v>198635750.9305</v>
      </c>
      <c r="G211">
        <v>387.97884900000003</v>
      </c>
      <c r="H211">
        <v>70.104902999999993</v>
      </c>
      <c r="I211">
        <v>165.60100499999999</v>
      </c>
      <c r="K211" s="3">
        <f>VLOOKUP(CelloNetIO_CMO_MV_NAV[[#This Row],[AsOfDate]], 'CMO MV Raw'!$A:$B,2,FALSE)</f>
        <v>138064467.96665999</v>
      </c>
      <c r="L211" s="4">
        <f>CelloNetIO_CMO_MV_NAV[[#This Row],[CMO MV]]/CelloNetIO_CMO_MV_NAV[[#This Row],[NAV]]*100</f>
        <v>69.506353876330607</v>
      </c>
    </row>
    <row r="212" spans="1:12" x14ac:dyDescent="0.2">
      <c r="A212" s="1">
        <v>41019</v>
      </c>
      <c r="B212">
        <v>726.85440000000006</v>
      </c>
      <c r="C212">
        <v>133.06870000000001</v>
      </c>
      <c r="D212">
        <v>325.46499999999997</v>
      </c>
      <c r="F212">
        <v>198655982.34630001</v>
      </c>
      <c r="G212">
        <v>365.885986</v>
      </c>
      <c r="H212">
        <v>66.984492000000003</v>
      </c>
      <c r="I212">
        <v>163.83347499999999</v>
      </c>
      <c r="K212" s="3">
        <f>VLOOKUP(CelloNetIO_CMO_MV_NAV[[#This Row],[AsOfDate]], 'CMO MV Raw'!$A:$B,2,FALSE)</f>
        <v>129880148.29250801</v>
      </c>
      <c r="L212" s="4">
        <f>CelloNetIO_CMO_MV_NAV[[#This Row],[CMO MV]]/CelloNetIO_CMO_MV_NAV[[#This Row],[NAV]]*100</f>
        <v>65.379429684679238</v>
      </c>
    </row>
    <row r="213" spans="1:12" x14ac:dyDescent="0.2">
      <c r="A213" s="1">
        <v>41022</v>
      </c>
      <c r="B213">
        <v>724.21199999999999</v>
      </c>
      <c r="C213">
        <v>130.892</v>
      </c>
      <c r="D213">
        <v>322.69310000000002</v>
      </c>
      <c r="F213">
        <v>198779222.7114</v>
      </c>
      <c r="G213">
        <v>364.32982800000002</v>
      </c>
      <c r="H213">
        <v>65.847927999999996</v>
      </c>
      <c r="I213">
        <v>162.33743899999999</v>
      </c>
      <c r="K213" s="3">
        <f>VLOOKUP(CelloNetIO_CMO_MV_NAV[[#This Row],[AsOfDate]], 'CMO MV Raw'!$A:$B,2,FALSE)</f>
        <v>128757460.695713</v>
      </c>
      <c r="L213" s="4">
        <f>CelloNetIO_CMO_MV_NAV[[#This Row],[CMO MV]]/CelloNetIO_CMO_MV_NAV[[#This Row],[NAV]]*100</f>
        <v>64.774104123875702</v>
      </c>
    </row>
    <row r="214" spans="1:12" x14ac:dyDescent="0.2">
      <c r="A214" s="1">
        <v>41023</v>
      </c>
      <c r="B214">
        <v>695.38070000000005</v>
      </c>
      <c r="C214">
        <v>127.2646</v>
      </c>
      <c r="D214">
        <v>273.24590000000001</v>
      </c>
      <c r="F214">
        <v>200188749.57710001</v>
      </c>
      <c r="G214">
        <v>347.362527</v>
      </c>
      <c r="H214">
        <v>63.572304000000003</v>
      </c>
      <c r="I214">
        <v>136.494134</v>
      </c>
      <c r="K214" s="3">
        <f>VLOOKUP(CelloNetIO_CMO_MV_NAV[[#This Row],[AsOfDate]], 'CMO MV Raw'!$A:$B,2,FALSE)</f>
        <v>135343591.68065399</v>
      </c>
      <c r="L214" s="4">
        <f>CelloNetIO_CMO_MV_NAV[[#This Row],[CMO MV]]/CelloNetIO_CMO_MV_NAV[[#This Row],[NAV]]*100</f>
        <v>67.607990941832725</v>
      </c>
    </row>
    <row r="215" spans="1:12" x14ac:dyDescent="0.2">
      <c r="A215" s="1">
        <v>41024</v>
      </c>
      <c r="B215">
        <v>708.46839999999997</v>
      </c>
      <c r="C215">
        <v>131.5273</v>
      </c>
      <c r="D215">
        <v>328.63319999999999</v>
      </c>
      <c r="F215">
        <v>200686029.8326</v>
      </c>
      <c r="G215">
        <v>353.023278</v>
      </c>
      <c r="H215">
        <v>65.538842000000002</v>
      </c>
      <c r="I215">
        <v>163.754896</v>
      </c>
      <c r="K215" s="3">
        <f>VLOOKUP(CelloNetIO_CMO_MV_NAV[[#This Row],[AsOfDate]], 'CMO MV Raw'!$A:$B,2,FALSE)</f>
        <v>140516788.756062</v>
      </c>
      <c r="L215" s="4">
        <f>CelloNetIO_CMO_MV_NAV[[#This Row],[CMO MV]]/CelloNetIO_CMO_MV_NAV[[#This Row],[NAV]]*100</f>
        <v>70.018221434383094</v>
      </c>
    </row>
    <row r="216" spans="1:12" x14ac:dyDescent="0.2">
      <c r="A216" s="1">
        <v>41025</v>
      </c>
      <c r="B216">
        <v>727.72289999999998</v>
      </c>
      <c r="C216">
        <v>133.9246</v>
      </c>
      <c r="D216">
        <v>328.24119999999999</v>
      </c>
      <c r="F216">
        <v>200700457.77649999</v>
      </c>
      <c r="G216">
        <v>362.59154999999998</v>
      </c>
      <c r="H216">
        <v>66.728596999999993</v>
      </c>
      <c r="I216">
        <v>163.547808</v>
      </c>
      <c r="K216" s="3">
        <f>VLOOKUP(CelloNetIO_CMO_MV_NAV[[#This Row],[AsOfDate]], 'CMO MV Raw'!$A:$B,2,FALSE)</f>
        <v>148251395.830668</v>
      </c>
      <c r="L216" s="4">
        <f>CelloNetIO_CMO_MV_NAV[[#This Row],[CMO MV]]/CelloNetIO_CMO_MV_NAV[[#This Row],[NAV]]*100</f>
        <v>73.866994362195598</v>
      </c>
    </row>
    <row r="217" spans="1:12" x14ac:dyDescent="0.2">
      <c r="A217" s="1">
        <v>41026</v>
      </c>
      <c r="B217">
        <v>704.65250000000003</v>
      </c>
      <c r="C217">
        <v>128.75450000000001</v>
      </c>
      <c r="D217">
        <v>326.51069999999999</v>
      </c>
      <c r="F217">
        <v>201010119.75420001</v>
      </c>
      <c r="G217">
        <v>350.55573399999997</v>
      </c>
      <c r="H217">
        <v>64.053740000000005</v>
      </c>
      <c r="I217">
        <v>162.434956</v>
      </c>
      <c r="K217" s="3">
        <f>VLOOKUP(CelloNetIO_CMO_MV_NAV[[#This Row],[AsOfDate]], 'CMO MV Raw'!$A:$B,2,FALSE)</f>
        <v>137702691.128649</v>
      </c>
      <c r="L217" s="4">
        <f>CelloNetIO_CMO_MV_NAV[[#This Row],[CMO MV]]/CelloNetIO_CMO_MV_NAV[[#This Row],[NAV]]*100</f>
        <v>68.505352515104789</v>
      </c>
    </row>
    <row r="218" spans="1:12" x14ac:dyDescent="0.2">
      <c r="A218" s="1">
        <v>41029</v>
      </c>
      <c r="B218">
        <v>686.29719999999998</v>
      </c>
      <c r="C218">
        <v>125.7897</v>
      </c>
      <c r="D218">
        <v>216.88329999999999</v>
      </c>
      <c r="F218">
        <v>202384914.6029</v>
      </c>
      <c r="G218">
        <v>339.104919</v>
      </c>
      <c r="H218">
        <v>62.153694000000002</v>
      </c>
      <c r="I218">
        <v>107.163768</v>
      </c>
      <c r="K218" s="3">
        <f>VLOOKUP(CelloNetIO_CMO_MV_NAV[[#This Row],[AsOfDate]], 'CMO MV Raw'!$A:$B,2,FALSE)</f>
        <v>136893408.56261</v>
      </c>
      <c r="L218" s="4">
        <f>CelloNetIO_CMO_MV_NAV[[#This Row],[CMO MV]]/CelloNetIO_CMO_MV_NAV[[#This Row],[NAV]]*100</f>
        <v>67.640124675897383</v>
      </c>
    </row>
    <row r="219" spans="1:12" x14ac:dyDescent="0.2">
      <c r="A219" s="1">
        <v>41030</v>
      </c>
      <c r="B219">
        <v>711.1798</v>
      </c>
      <c r="C219">
        <v>132.75290000000001</v>
      </c>
      <c r="D219">
        <v>323.7647</v>
      </c>
      <c r="F219">
        <v>233406501.36750001</v>
      </c>
      <c r="G219">
        <v>304.69579700000003</v>
      </c>
      <c r="H219">
        <v>56.876264999999997</v>
      </c>
      <c r="I219">
        <v>138.71280300000001</v>
      </c>
      <c r="K219" s="3">
        <f>VLOOKUP(CelloNetIO_CMO_MV_NAV[[#This Row],[AsOfDate]], 'CMO MV Raw'!$A:$B,2,FALSE)</f>
        <v>142071573.116357</v>
      </c>
      <c r="L219" s="4">
        <f>CelloNetIO_CMO_MV_NAV[[#This Row],[CMO MV]]/CelloNetIO_CMO_MV_NAV[[#This Row],[NAV]]*100</f>
        <v>60.86872999851208</v>
      </c>
    </row>
    <row r="220" spans="1:12" x14ac:dyDescent="0.2">
      <c r="A220" s="1">
        <v>41031</v>
      </c>
      <c r="B220">
        <v>711.66880000000003</v>
      </c>
      <c r="C220">
        <v>131.93680000000001</v>
      </c>
      <c r="D220">
        <v>269.97980000000001</v>
      </c>
      <c r="F220">
        <v>234118343.47049999</v>
      </c>
      <c r="G220">
        <v>303.97823099999999</v>
      </c>
      <c r="H220">
        <v>56.354747000000003</v>
      </c>
      <c r="I220">
        <v>115.317662</v>
      </c>
      <c r="K220" s="3">
        <f>VLOOKUP(CelloNetIO_CMO_MV_NAV[[#This Row],[AsOfDate]], 'CMO MV Raw'!$A:$B,2,FALSE)</f>
        <v>137836204.77147001</v>
      </c>
      <c r="L220" s="4">
        <f>CelloNetIO_CMO_MV_NAV[[#This Row],[CMO MV]]/CelloNetIO_CMO_MV_NAV[[#This Row],[NAV]]*100</f>
        <v>58.874585702353563</v>
      </c>
    </row>
    <row r="221" spans="1:12" x14ac:dyDescent="0.2">
      <c r="A221" s="1">
        <v>41032</v>
      </c>
      <c r="B221">
        <v>710.48220000000003</v>
      </c>
      <c r="C221">
        <v>132.34370000000001</v>
      </c>
      <c r="D221">
        <v>323.3116</v>
      </c>
      <c r="F221">
        <v>234856201.7137</v>
      </c>
      <c r="G221">
        <v>302.51796400000001</v>
      </c>
      <c r="H221">
        <v>56.350949999999997</v>
      </c>
      <c r="I221">
        <v>137.66364200000001</v>
      </c>
      <c r="K221" s="3">
        <f>VLOOKUP(CelloNetIO_CMO_MV_NAV[[#This Row],[AsOfDate]], 'CMO MV Raw'!$A:$B,2,FALSE)</f>
        <v>136698209.30687401</v>
      </c>
      <c r="L221" s="4">
        <f>CelloNetIO_CMO_MV_NAV[[#This Row],[CMO MV]]/CelloNetIO_CMO_MV_NAV[[#This Row],[NAV]]*100</f>
        <v>58.205066891746426</v>
      </c>
    </row>
    <row r="222" spans="1:12" x14ac:dyDescent="0.2">
      <c r="A222" s="1">
        <v>41033</v>
      </c>
      <c r="B222">
        <v>720.54989999999998</v>
      </c>
      <c r="C222">
        <v>133.23439999999999</v>
      </c>
      <c r="D222">
        <v>318.55720000000002</v>
      </c>
      <c r="F222">
        <v>235288756.73089999</v>
      </c>
      <c r="G222">
        <v>306.24068499999998</v>
      </c>
      <c r="H222">
        <v>56.625909999999998</v>
      </c>
      <c r="I222">
        <v>135.389895</v>
      </c>
      <c r="K222" s="3">
        <f>VLOOKUP(CelloNetIO_CMO_MV_NAV[[#This Row],[AsOfDate]], 'CMO MV Raw'!$A:$B,2,FALSE)</f>
        <v>135752949.40377</v>
      </c>
      <c r="L222" s="4">
        <f>CelloNetIO_CMO_MV_NAV[[#This Row],[CMO MV]]/CelloNetIO_CMO_MV_NAV[[#This Row],[NAV]]*100</f>
        <v>57.696318043377993</v>
      </c>
    </row>
    <row r="223" spans="1:12" x14ac:dyDescent="0.2">
      <c r="A223" s="1">
        <v>41036</v>
      </c>
      <c r="B223">
        <v>683.94899999999996</v>
      </c>
      <c r="C223">
        <v>128.39019999999999</v>
      </c>
      <c r="D223">
        <v>317.22120000000001</v>
      </c>
      <c r="F223">
        <v>235865146.92820001</v>
      </c>
      <c r="G223">
        <v>289.97459300000003</v>
      </c>
      <c r="H223">
        <v>54.433731000000002</v>
      </c>
      <c r="I223">
        <v>134.49261300000001</v>
      </c>
      <c r="K223" s="3">
        <f>VLOOKUP(CelloNetIO_CMO_MV_NAV[[#This Row],[AsOfDate]], 'CMO MV Raw'!$A:$B,2,FALSE)</f>
        <v>136258598.421671</v>
      </c>
      <c r="L223" s="4">
        <f>CelloNetIO_CMO_MV_NAV[[#This Row],[CMO MV]]/CelloNetIO_CMO_MV_NAV[[#This Row],[NAV]]*100</f>
        <v>57.769704509649166</v>
      </c>
    </row>
    <row r="224" spans="1:12" x14ac:dyDescent="0.2">
      <c r="A224" s="1">
        <v>41037</v>
      </c>
      <c r="B224">
        <v>664.27599999999995</v>
      </c>
      <c r="C224">
        <v>125.07389999999999</v>
      </c>
      <c r="D224">
        <v>310.97980000000001</v>
      </c>
      <c r="F224">
        <v>236457207.9894</v>
      </c>
      <c r="G224">
        <v>280.92863199999999</v>
      </c>
      <c r="H224">
        <v>52.894941000000003</v>
      </c>
      <c r="I224">
        <v>131.516312</v>
      </c>
      <c r="K224" s="3">
        <f>VLOOKUP(CelloNetIO_CMO_MV_NAV[[#This Row],[AsOfDate]], 'CMO MV Raw'!$A:$B,2,FALSE)</f>
        <v>135506913.606343</v>
      </c>
      <c r="L224" s="4">
        <f>CelloNetIO_CMO_MV_NAV[[#This Row],[CMO MV]]/CelloNetIO_CMO_MV_NAV[[#This Row],[NAV]]*100</f>
        <v>57.307161307773526</v>
      </c>
    </row>
    <row r="225" spans="1:12" x14ac:dyDescent="0.2">
      <c r="A225" s="1">
        <v>41038</v>
      </c>
      <c r="B225">
        <v>677.37009999999998</v>
      </c>
      <c r="C225">
        <v>126.2478</v>
      </c>
      <c r="D225">
        <v>311.43459999999999</v>
      </c>
      <c r="F225">
        <v>235399932.4068</v>
      </c>
      <c r="G225">
        <v>287.75288599999999</v>
      </c>
      <c r="H225">
        <v>53.631196000000003</v>
      </c>
      <c r="I225">
        <v>132.300208</v>
      </c>
      <c r="K225" s="3">
        <f>VLOOKUP(CelloNetIO_CMO_MV_NAV[[#This Row],[AsOfDate]], 'CMO MV Raw'!$A:$B,2,FALSE)</f>
        <v>137625851.92440099</v>
      </c>
      <c r="L225" s="4">
        <f>CelloNetIO_CMO_MV_NAV[[#This Row],[CMO MV]]/CelloNetIO_CMO_MV_NAV[[#This Row],[NAV]]*100</f>
        <v>58.464694750449887</v>
      </c>
    </row>
    <row r="226" spans="1:12" x14ac:dyDescent="0.2">
      <c r="A226" s="1">
        <v>41039</v>
      </c>
      <c r="B226">
        <v>714.69410000000005</v>
      </c>
      <c r="C226">
        <v>132.94399999999999</v>
      </c>
      <c r="D226">
        <v>313.29239999999999</v>
      </c>
      <c r="F226">
        <v>235077513.89590001</v>
      </c>
      <c r="G226">
        <v>304.02486699999997</v>
      </c>
      <c r="H226">
        <v>56.553260999999999</v>
      </c>
      <c r="I226">
        <v>133.27195599999999</v>
      </c>
      <c r="K226" s="3">
        <f>VLOOKUP(CelloNetIO_CMO_MV_NAV[[#This Row],[AsOfDate]], 'CMO MV Raw'!$A:$B,2,FALSE)</f>
        <v>147405641.244288</v>
      </c>
      <c r="L226" s="4">
        <f>CelloNetIO_CMO_MV_NAV[[#This Row],[CMO MV]]/CelloNetIO_CMO_MV_NAV[[#This Row],[NAV]]*100</f>
        <v>62.70512172830108</v>
      </c>
    </row>
    <row r="227" spans="1:12" x14ac:dyDescent="0.2">
      <c r="A227" s="1">
        <v>41040</v>
      </c>
      <c r="B227">
        <v>702.98320000000001</v>
      </c>
      <c r="C227">
        <v>129.33240000000001</v>
      </c>
      <c r="D227">
        <v>329.83609999999999</v>
      </c>
      <c r="F227">
        <v>235796669.36449999</v>
      </c>
      <c r="G227">
        <v>298.13109800000001</v>
      </c>
      <c r="H227">
        <v>54.849120999999997</v>
      </c>
      <c r="I227">
        <v>139.88157699999999</v>
      </c>
      <c r="K227" s="3">
        <f>VLOOKUP(CelloNetIO_CMO_MV_NAV[[#This Row],[AsOfDate]], 'CMO MV Raw'!$A:$B,2,FALSE)</f>
        <v>147243491.108262</v>
      </c>
      <c r="L227" s="4">
        <f>CelloNetIO_CMO_MV_NAV[[#This Row],[CMO MV]]/CelloNetIO_CMO_MV_NAV[[#This Row],[NAV]]*100</f>
        <v>62.445110656185555</v>
      </c>
    </row>
    <row r="228" spans="1:12" x14ac:dyDescent="0.2">
      <c r="A228" s="1">
        <v>41043</v>
      </c>
      <c r="B228">
        <v>710.56110000000001</v>
      </c>
      <c r="C228">
        <v>127.3561</v>
      </c>
      <c r="D228">
        <v>328.46409999999997</v>
      </c>
      <c r="F228">
        <v>236434971.38159999</v>
      </c>
      <c r="G228">
        <v>300.53130299999998</v>
      </c>
      <c r="H228">
        <v>53.865169999999999</v>
      </c>
      <c r="I228">
        <v>138.923653</v>
      </c>
      <c r="K228" s="3">
        <f>VLOOKUP(CelloNetIO_CMO_MV_NAV[[#This Row],[AsOfDate]], 'CMO MV Raw'!$A:$B,2,FALSE)</f>
        <v>145206514.82744801</v>
      </c>
      <c r="L228" s="4">
        <f>CelloNetIO_CMO_MV_NAV[[#This Row],[CMO MV]]/CelloNetIO_CMO_MV_NAV[[#This Row],[NAV]]*100</f>
        <v>61.414990337063301</v>
      </c>
    </row>
    <row r="229" spans="1:12" x14ac:dyDescent="0.2">
      <c r="A229" s="1">
        <v>41044</v>
      </c>
      <c r="B229">
        <v>714.51549999999997</v>
      </c>
      <c r="C229">
        <v>127.57769999999999</v>
      </c>
      <c r="D229">
        <v>316.83530000000002</v>
      </c>
      <c r="F229">
        <v>236731671.01719999</v>
      </c>
      <c r="G229">
        <v>301.82505700000002</v>
      </c>
      <c r="H229">
        <v>53.891267999999997</v>
      </c>
      <c r="I229">
        <v>133.83731</v>
      </c>
      <c r="K229" s="3">
        <f>VLOOKUP(CelloNetIO_CMO_MV_NAV[[#This Row],[AsOfDate]], 'CMO MV Raw'!$A:$B,2,FALSE)</f>
        <v>143840834.08581701</v>
      </c>
      <c r="L229" s="4">
        <f>CelloNetIO_CMO_MV_NAV[[#This Row],[CMO MV]]/CelloNetIO_CMO_MV_NAV[[#This Row],[NAV]]*100</f>
        <v>60.761128186927763</v>
      </c>
    </row>
    <row r="230" spans="1:12" x14ac:dyDescent="0.2">
      <c r="A230" s="1">
        <v>41045</v>
      </c>
      <c r="B230">
        <v>714.06370000000004</v>
      </c>
      <c r="C230">
        <v>123.9102</v>
      </c>
      <c r="D230">
        <v>317.24630000000002</v>
      </c>
      <c r="F230">
        <v>236857319.34830001</v>
      </c>
      <c r="G230">
        <v>301.47419600000001</v>
      </c>
      <c r="H230">
        <v>52.314278999999999</v>
      </c>
      <c r="I230">
        <v>133.93983399999999</v>
      </c>
      <c r="K230" s="3">
        <f>VLOOKUP(CelloNetIO_CMO_MV_NAV[[#This Row],[AsOfDate]], 'CMO MV Raw'!$A:$B,2,FALSE)</f>
        <v>143077145.35116401</v>
      </c>
      <c r="L230" s="4">
        <f>CelloNetIO_CMO_MV_NAV[[#This Row],[CMO MV]]/CelloNetIO_CMO_MV_NAV[[#This Row],[NAV]]*100</f>
        <v>60.406469913968877</v>
      </c>
    </row>
    <row r="231" spans="1:12" x14ac:dyDescent="0.2">
      <c r="A231" s="1">
        <v>41046</v>
      </c>
      <c r="B231">
        <v>685.09339999999997</v>
      </c>
      <c r="C231">
        <v>113.4932</v>
      </c>
      <c r="D231">
        <v>310.49669999999998</v>
      </c>
      <c r="F231">
        <v>236046463.29499999</v>
      </c>
      <c r="G231">
        <v>290.236672</v>
      </c>
      <c r="H231">
        <v>48.080872999999997</v>
      </c>
      <c r="I231">
        <v>131.54050100000001</v>
      </c>
      <c r="K231" s="3">
        <f>VLOOKUP(CelloNetIO_CMO_MV_NAV[[#This Row],[AsOfDate]], 'CMO MV Raw'!$A:$B,2,FALSE)</f>
        <v>138885105.73064899</v>
      </c>
      <c r="L231" s="4">
        <f>CelloNetIO_CMO_MV_NAV[[#This Row],[CMO MV]]/CelloNetIO_CMO_MV_NAV[[#This Row],[NAV]]*100</f>
        <v>58.838037135543431</v>
      </c>
    </row>
    <row r="232" spans="1:12" x14ac:dyDescent="0.2">
      <c r="A232" s="1">
        <v>41047</v>
      </c>
      <c r="B232">
        <v>687.20150000000001</v>
      </c>
      <c r="C232">
        <v>114.01130000000001</v>
      </c>
      <c r="D232">
        <v>411.63929999999999</v>
      </c>
      <c r="F232">
        <v>236335755.0772</v>
      </c>
      <c r="G232">
        <v>290.77339599999999</v>
      </c>
      <c r="H232">
        <v>48.241241000000002</v>
      </c>
      <c r="I232">
        <v>174.175634</v>
      </c>
      <c r="K232" s="3">
        <f>VLOOKUP(CelloNetIO_CMO_MV_NAV[[#This Row],[AsOfDate]], 'CMO MV Raw'!$A:$B,2,FALSE)</f>
        <v>139455460.105158</v>
      </c>
      <c r="L232" s="4">
        <f>CelloNetIO_CMO_MV_NAV[[#This Row],[CMO MV]]/CelloNetIO_CMO_MV_NAV[[#This Row],[NAV]]*100</f>
        <v>59.007347432302126</v>
      </c>
    </row>
    <row r="233" spans="1:12" x14ac:dyDescent="0.2">
      <c r="A233" s="1">
        <v>41050</v>
      </c>
      <c r="B233">
        <v>730.3981</v>
      </c>
      <c r="C233">
        <v>121.48350000000001</v>
      </c>
      <c r="D233">
        <v>461.95179999999999</v>
      </c>
      <c r="F233">
        <v>237906749.8603</v>
      </c>
      <c r="G233">
        <v>307.01024699999999</v>
      </c>
      <c r="H233">
        <v>51.063493999999999</v>
      </c>
      <c r="I233">
        <v>194.173474</v>
      </c>
      <c r="K233" s="3">
        <f>VLOOKUP(CelloNetIO_CMO_MV_NAV[[#This Row],[AsOfDate]], 'CMO MV Raw'!$A:$B,2,FALSE)</f>
        <v>137111317.462641</v>
      </c>
      <c r="L233" s="4">
        <f>CelloNetIO_CMO_MV_NAV[[#This Row],[CMO MV]]/CelloNetIO_CMO_MV_NAV[[#This Row],[NAV]]*100</f>
        <v>57.63237804019996</v>
      </c>
    </row>
    <row r="234" spans="1:12" x14ac:dyDescent="0.2">
      <c r="A234" s="1">
        <v>41051</v>
      </c>
      <c r="B234">
        <v>734.07299999999998</v>
      </c>
      <c r="C234">
        <v>124.9183</v>
      </c>
      <c r="D234">
        <v>413.67739999999998</v>
      </c>
      <c r="F234">
        <v>237123802.18309999</v>
      </c>
      <c r="G234">
        <v>309.57373000000001</v>
      </c>
      <c r="H234">
        <v>52.680624999999999</v>
      </c>
      <c r="I234">
        <v>174.45629500000001</v>
      </c>
      <c r="K234" s="3">
        <f>VLOOKUP(CelloNetIO_CMO_MV_NAV[[#This Row],[AsOfDate]], 'CMO MV Raw'!$A:$B,2,FALSE)</f>
        <v>134549650.35380799</v>
      </c>
      <c r="L234" s="4">
        <f>CelloNetIO_CMO_MV_NAV[[#This Row],[CMO MV]]/CelloNetIO_CMO_MV_NAV[[#This Row],[NAV]]*100</f>
        <v>56.742363742089765</v>
      </c>
    </row>
    <row r="235" spans="1:12" x14ac:dyDescent="0.2">
      <c r="A235" s="1">
        <v>41052</v>
      </c>
      <c r="B235">
        <v>709.29859999999996</v>
      </c>
      <c r="C235">
        <v>119.0857</v>
      </c>
      <c r="D235">
        <v>437.6309</v>
      </c>
      <c r="F235">
        <v>238158594.62869999</v>
      </c>
      <c r="G235">
        <v>297.82616100000001</v>
      </c>
      <c r="H235">
        <v>50.002687999999999</v>
      </c>
      <c r="I235">
        <v>183.75608099999999</v>
      </c>
      <c r="K235" s="3">
        <f>VLOOKUP(CelloNetIO_CMO_MV_NAV[[#This Row],[AsOfDate]], 'CMO MV Raw'!$A:$B,2,FALSE)</f>
        <v>132573332.395007</v>
      </c>
      <c r="L235" s="4">
        <f>CelloNetIO_CMO_MV_NAV[[#This Row],[CMO MV]]/CelloNetIO_CMO_MV_NAV[[#This Row],[NAV]]*100</f>
        <v>55.665987029229335</v>
      </c>
    </row>
    <row r="236" spans="1:12" x14ac:dyDescent="0.2">
      <c r="A236" s="1">
        <v>41053</v>
      </c>
      <c r="B236">
        <v>705.10640000000001</v>
      </c>
      <c r="C236">
        <v>119.22450000000001</v>
      </c>
      <c r="D236">
        <v>444.92329999999998</v>
      </c>
      <c r="F236">
        <v>238155268.68920001</v>
      </c>
      <c r="G236">
        <v>296.07004000000001</v>
      </c>
      <c r="H236">
        <v>50.061667999999997</v>
      </c>
      <c r="I236">
        <v>186.820683</v>
      </c>
      <c r="K236" s="3">
        <f>VLOOKUP(CelloNetIO_CMO_MV_NAV[[#This Row],[AsOfDate]], 'CMO MV Raw'!$A:$B,2,FALSE)</f>
        <v>134007378.020503</v>
      </c>
      <c r="L236" s="4">
        <f>CelloNetIO_CMO_MV_NAV[[#This Row],[CMO MV]]/CelloNetIO_CMO_MV_NAV[[#This Row],[NAV]]*100</f>
        <v>56.268911772591004</v>
      </c>
    </row>
    <row r="237" spans="1:12" x14ac:dyDescent="0.2">
      <c r="A237" s="1">
        <v>41054</v>
      </c>
      <c r="B237">
        <v>709.63440000000003</v>
      </c>
      <c r="C237">
        <v>119.839</v>
      </c>
      <c r="D237">
        <v>447.48430000000002</v>
      </c>
      <c r="F237">
        <v>238927045.99439999</v>
      </c>
      <c r="G237">
        <v>297.00882000000001</v>
      </c>
      <c r="H237">
        <v>50.157150999999999</v>
      </c>
      <c r="I237">
        <v>187.28909400000001</v>
      </c>
      <c r="K237" s="3">
        <f>VLOOKUP(CelloNetIO_CMO_MV_NAV[[#This Row],[AsOfDate]], 'CMO MV Raw'!$A:$B,2,FALSE)</f>
        <v>134054693.495722</v>
      </c>
      <c r="L237" s="4">
        <f>CelloNetIO_CMO_MV_NAV[[#This Row],[CMO MV]]/CelloNetIO_CMO_MV_NAV[[#This Row],[NAV]]*100</f>
        <v>56.106956388212318</v>
      </c>
    </row>
    <row r="238" spans="1:12" x14ac:dyDescent="0.2">
      <c r="A238" s="1">
        <v>41058</v>
      </c>
      <c r="B238">
        <v>697.68089999999995</v>
      </c>
      <c r="C238">
        <v>117.7157</v>
      </c>
      <c r="D238">
        <v>448.61660000000001</v>
      </c>
      <c r="F238">
        <v>239427140.50009999</v>
      </c>
      <c r="G238">
        <v>291.39591200000001</v>
      </c>
      <c r="H238">
        <v>49.165562000000001</v>
      </c>
      <c r="I238">
        <v>187.37082100000001</v>
      </c>
      <c r="K238" s="3">
        <f>VLOOKUP(CelloNetIO_CMO_MV_NAV[[#This Row],[AsOfDate]], 'CMO MV Raw'!$A:$B,2,FALSE)</f>
        <v>134619870.81264299</v>
      </c>
      <c r="L238" s="4">
        <f>CelloNetIO_CMO_MV_NAV[[#This Row],[CMO MV]]/CelloNetIO_CMO_MV_NAV[[#This Row],[NAV]]*100</f>
        <v>56.225819066066471</v>
      </c>
    </row>
    <row r="239" spans="1:12" x14ac:dyDescent="0.2">
      <c r="A239" s="1">
        <v>41059</v>
      </c>
      <c r="B239">
        <v>697.17070000000001</v>
      </c>
      <c r="C239">
        <v>111.07510000000001</v>
      </c>
      <c r="D239">
        <v>444.53910000000002</v>
      </c>
      <c r="F239">
        <v>239948382.4149</v>
      </c>
      <c r="G239">
        <v>290.55028099999998</v>
      </c>
      <c r="H239">
        <v>46.291248000000003</v>
      </c>
      <c r="I239">
        <v>185.26446999999999</v>
      </c>
      <c r="K239" s="3">
        <f>VLOOKUP(CelloNetIO_CMO_MV_NAV[[#This Row],[AsOfDate]], 'CMO MV Raw'!$A:$B,2,FALSE)</f>
        <v>138376758.195465</v>
      </c>
      <c r="L239" s="4">
        <f>CelloNetIO_CMO_MV_NAV[[#This Row],[CMO MV]]/CelloNetIO_CMO_MV_NAV[[#This Row],[NAV]]*100</f>
        <v>57.669385724882574</v>
      </c>
    </row>
    <row r="240" spans="1:12" x14ac:dyDescent="0.2">
      <c r="A240" s="1">
        <v>41060</v>
      </c>
      <c r="B240">
        <v>760.92700000000002</v>
      </c>
      <c r="C240">
        <v>117.62009999999999</v>
      </c>
      <c r="D240">
        <v>391.73689999999999</v>
      </c>
      <c r="F240">
        <v>242139325.49959999</v>
      </c>
      <c r="G240">
        <v>314.25172199999997</v>
      </c>
      <c r="H240">
        <v>48.575381</v>
      </c>
      <c r="I240">
        <v>161.78161</v>
      </c>
      <c r="K240" s="3">
        <f>VLOOKUP(CelloNetIO_CMO_MV_NAV[[#This Row],[AsOfDate]], 'CMO MV Raw'!$A:$B,2,FALSE)</f>
        <v>135243221.22409201</v>
      </c>
      <c r="L240" s="4">
        <f>CelloNetIO_CMO_MV_NAV[[#This Row],[CMO MV]]/CelloNetIO_CMO_MV_NAV[[#This Row],[NAV]]*100</f>
        <v>55.85347235317851</v>
      </c>
    </row>
    <row r="241" spans="1:12" x14ac:dyDescent="0.2">
      <c r="A241" s="1">
        <v>41061</v>
      </c>
      <c r="B241">
        <v>691.91700000000003</v>
      </c>
      <c r="C241">
        <v>101.1885</v>
      </c>
      <c r="D241">
        <v>377.9436</v>
      </c>
      <c r="F241">
        <v>241584428.6094</v>
      </c>
      <c r="G241">
        <v>286.40794599999998</v>
      </c>
      <c r="H241">
        <v>41.885356999999999</v>
      </c>
      <c r="I241">
        <v>156.443692</v>
      </c>
      <c r="K241" s="3">
        <f>VLOOKUP(CelloNetIO_CMO_MV_NAV[[#This Row],[AsOfDate]], 'CMO MV Raw'!$A:$B,2,FALSE)</f>
        <v>122538204.62842099</v>
      </c>
      <c r="L241" s="4">
        <f>CelloNetIO_CMO_MV_NAV[[#This Row],[CMO MV]]/CelloNetIO_CMO_MV_NAV[[#This Row],[NAV]]*100</f>
        <v>50.722724694538968</v>
      </c>
    </row>
    <row r="242" spans="1:12" x14ac:dyDescent="0.2">
      <c r="A242" s="1">
        <v>41064</v>
      </c>
      <c r="B242">
        <v>599.31769999999995</v>
      </c>
      <c r="C242">
        <v>92.102400000000003</v>
      </c>
      <c r="D242">
        <v>455.70260000000002</v>
      </c>
      <c r="F242">
        <v>243399422.05090001</v>
      </c>
      <c r="G242">
        <v>246.22807</v>
      </c>
      <c r="H242">
        <v>37.840024</v>
      </c>
      <c r="I242">
        <v>187.22419099999999</v>
      </c>
      <c r="K242" s="3">
        <f>VLOOKUP(CelloNetIO_CMO_MV_NAV[[#This Row],[AsOfDate]], 'CMO MV Raw'!$A:$B,2,FALSE)</f>
        <v>126849035.033879</v>
      </c>
      <c r="L242" s="4">
        <f>CelloNetIO_CMO_MV_NAV[[#This Row],[CMO MV]]/CelloNetIO_CMO_MV_NAV[[#This Row],[NAV]]*100</f>
        <v>52.115585963615054</v>
      </c>
    </row>
    <row r="243" spans="1:12" x14ac:dyDescent="0.2">
      <c r="A243" s="1">
        <v>41065</v>
      </c>
      <c r="B243">
        <v>720.26620000000003</v>
      </c>
      <c r="C243">
        <v>112.8978</v>
      </c>
      <c r="D243">
        <v>512.15409999999997</v>
      </c>
      <c r="F243">
        <v>243478649.49079999</v>
      </c>
      <c r="G243">
        <v>295.82314600000001</v>
      </c>
      <c r="H243">
        <v>46.368665</v>
      </c>
      <c r="I243">
        <v>210.34867</v>
      </c>
      <c r="K243" s="3">
        <f>VLOOKUP(CelloNetIO_CMO_MV_NAV[[#This Row],[AsOfDate]], 'CMO MV Raw'!$A:$B,2,FALSE)</f>
        <v>133553494.57232399</v>
      </c>
      <c r="L243" s="4">
        <f>CelloNetIO_CMO_MV_NAV[[#This Row],[CMO MV]]/CelloNetIO_CMO_MV_NAV[[#This Row],[NAV]]*100</f>
        <v>54.852240576999911</v>
      </c>
    </row>
    <row r="244" spans="1:12" x14ac:dyDescent="0.2">
      <c r="A244" s="1">
        <v>41066</v>
      </c>
      <c r="B244">
        <v>725.45280000000002</v>
      </c>
      <c r="C244">
        <v>116.8644</v>
      </c>
      <c r="D244">
        <v>402.08179999999999</v>
      </c>
      <c r="F244">
        <v>241644410.66</v>
      </c>
      <c r="G244">
        <v>300.215013</v>
      </c>
      <c r="H244">
        <v>48.362136999999997</v>
      </c>
      <c r="I244">
        <v>166.39400000000001</v>
      </c>
      <c r="K244" s="3">
        <f>VLOOKUP(CelloNetIO_CMO_MV_NAV[[#This Row],[AsOfDate]], 'CMO MV Raw'!$A:$B,2,FALSE)</f>
        <v>137777857.68763599</v>
      </c>
      <c r="L244" s="4">
        <f>CelloNetIO_CMO_MV_NAV[[#This Row],[CMO MV]]/CelloNetIO_CMO_MV_NAV[[#This Row],[NAV]]*100</f>
        <v>57.016778211970745</v>
      </c>
    </row>
    <row r="245" spans="1:12" x14ac:dyDescent="0.2">
      <c r="A245" s="1">
        <v>41067</v>
      </c>
      <c r="B245">
        <v>758.46410000000003</v>
      </c>
      <c r="C245">
        <v>120.6575</v>
      </c>
      <c r="D245">
        <v>406.24509999999998</v>
      </c>
      <c r="F245">
        <v>243737394.26789999</v>
      </c>
      <c r="G245">
        <v>311.18085200000002</v>
      </c>
      <c r="H245">
        <v>49.503073000000001</v>
      </c>
      <c r="I245">
        <v>166.67327599999999</v>
      </c>
      <c r="K245" s="3">
        <f>VLOOKUP(CelloNetIO_CMO_MV_NAV[[#This Row],[AsOfDate]], 'CMO MV Raw'!$A:$B,2,FALSE)</f>
        <v>139782529.48697501</v>
      </c>
      <c r="L245" s="4">
        <f>CelloNetIO_CMO_MV_NAV[[#This Row],[CMO MV]]/CelloNetIO_CMO_MV_NAV[[#This Row],[NAV]]*100</f>
        <v>57.349644648016266</v>
      </c>
    </row>
    <row r="246" spans="1:12" x14ac:dyDescent="0.2">
      <c r="A246" s="1">
        <v>41068</v>
      </c>
      <c r="B246">
        <v>727.17460000000005</v>
      </c>
      <c r="C246">
        <v>116.0873</v>
      </c>
      <c r="D246">
        <v>411.4853</v>
      </c>
      <c r="F246">
        <v>244454311.3617</v>
      </c>
      <c r="G246">
        <v>297.46851099999998</v>
      </c>
      <c r="H246">
        <v>47.488342000000003</v>
      </c>
      <c r="I246">
        <v>168.328101</v>
      </c>
      <c r="K246" s="3">
        <f>VLOOKUP(CelloNetIO_CMO_MV_NAV[[#This Row],[AsOfDate]], 'CMO MV Raw'!$A:$B,2,FALSE)</f>
        <v>140445914.47825</v>
      </c>
      <c r="L246" s="4">
        <f>CelloNetIO_CMO_MV_NAV[[#This Row],[CMO MV]]/CelloNetIO_CMO_MV_NAV[[#This Row],[NAV]]*100</f>
        <v>57.452827768066285</v>
      </c>
    </row>
    <row r="247" spans="1:12" x14ac:dyDescent="0.2">
      <c r="A247" s="1">
        <v>41071</v>
      </c>
      <c r="B247">
        <v>697.85879999999997</v>
      </c>
      <c r="C247">
        <v>109.2865</v>
      </c>
      <c r="D247">
        <v>404.19869999999997</v>
      </c>
      <c r="F247">
        <v>244078747.03870001</v>
      </c>
      <c r="G247">
        <v>285.91543000000001</v>
      </c>
      <c r="H247">
        <v>44.775098999999997</v>
      </c>
      <c r="I247">
        <v>165.60176000000001</v>
      </c>
      <c r="K247" s="3">
        <f>VLOOKUP(CelloNetIO_CMO_MV_NAV[[#This Row],[AsOfDate]], 'CMO MV Raw'!$A:$B,2,FALSE)</f>
        <v>138657378.45033601</v>
      </c>
      <c r="L247" s="4">
        <f>CelloNetIO_CMO_MV_NAV[[#This Row],[CMO MV]]/CelloNetIO_CMO_MV_NAV[[#This Row],[NAV]]*100</f>
        <v>56.808460438528527</v>
      </c>
    </row>
    <row r="248" spans="1:12" x14ac:dyDescent="0.2">
      <c r="A248" s="1">
        <v>41072</v>
      </c>
      <c r="B248">
        <v>695.54010000000005</v>
      </c>
      <c r="C248">
        <v>112.0301</v>
      </c>
      <c r="D248">
        <v>433.89409999999998</v>
      </c>
      <c r="F248">
        <v>243828914.37599999</v>
      </c>
      <c r="G248">
        <v>285.25743199999999</v>
      </c>
      <c r="H248">
        <v>45.946192000000003</v>
      </c>
      <c r="I248">
        <v>177.95022399999999</v>
      </c>
      <c r="K248" s="3">
        <f>VLOOKUP(CelloNetIO_CMO_MV_NAV[[#This Row],[AsOfDate]], 'CMO MV Raw'!$A:$B,2,FALSE)</f>
        <v>141321387.362441</v>
      </c>
      <c r="L248" s="4">
        <f>CelloNetIO_CMO_MV_NAV[[#This Row],[CMO MV]]/CelloNetIO_CMO_MV_NAV[[#This Row],[NAV]]*100</f>
        <v>57.959240693051797</v>
      </c>
    </row>
    <row r="249" spans="1:12" x14ac:dyDescent="0.2">
      <c r="A249" s="1">
        <v>41073</v>
      </c>
      <c r="B249">
        <v>723.66570000000002</v>
      </c>
      <c r="C249">
        <v>114.28019999999999</v>
      </c>
      <c r="D249">
        <v>433.34429999999998</v>
      </c>
      <c r="F249">
        <v>233469243.4215</v>
      </c>
      <c r="G249">
        <v>309.96189900000002</v>
      </c>
      <c r="H249">
        <v>48.948717000000002</v>
      </c>
      <c r="I249">
        <v>185.610873</v>
      </c>
      <c r="K249" s="3">
        <f>VLOOKUP(CelloNetIO_CMO_MV_NAV[[#This Row],[AsOfDate]], 'CMO MV Raw'!$A:$B,2,FALSE)</f>
        <v>145266319.30905199</v>
      </c>
      <c r="L249" s="4">
        <f>CelloNetIO_CMO_MV_NAV[[#This Row],[CMO MV]]/CelloNetIO_CMO_MV_NAV[[#This Row],[NAV]]*100</f>
        <v>62.220752155688238</v>
      </c>
    </row>
    <row r="250" spans="1:12" x14ac:dyDescent="0.2">
      <c r="A250" s="1">
        <v>41074</v>
      </c>
      <c r="B250">
        <v>776.41049999999996</v>
      </c>
      <c r="C250">
        <v>122.3301</v>
      </c>
      <c r="D250">
        <v>430.39609999999999</v>
      </c>
      <c r="F250">
        <v>243534745.70159999</v>
      </c>
      <c r="G250">
        <v>318.80892299999999</v>
      </c>
      <c r="H250">
        <v>50.231065999999998</v>
      </c>
      <c r="I250">
        <v>176.728827</v>
      </c>
      <c r="K250" s="3">
        <f>VLOOKUP(CelloNetIO_CMO_MV_NAV[[#This Row],[AsOfDate]], 'CMO MV Raw'!$A:$B,2,FALSE)</f>
        <v>162269454.32087001</v>
      </c>
      <c r="L250" s="4">
        <f>CelloNetIO_CMO_MV_NAV[[#This Row],[CMO MV]]/CelloNetIO_CMO_MV_NAV[[#This Row],[NAV]]*100</f>
        <v>66.630925231382264</v>
      </c>
    </row>
    <row r="251" spans="1:12" x14ac:dyDescent="0.2">
      <c r="A251" s="1">
        <v>41075</v>
      </c>
      <c r="B251">
        <v>792.49540000000002</v>
      </c>
      <c r="C251">
        <v>123.20569999999999</v>
      </c>
      <c r="D251">
        <v>408.12470000000002</v>
      </c>
      <c r="F251">
        <v>244106585.64840001</v>
      </c>
      <c r="G251">
        <v>324.65138000000002</v>
      </c>
      <c r="H251">
        <v>50.472092000000004</v>
      </c>
      <c r="I251">
        <v>167.19118800000001</v>
      </c>
      <c r="K251" s="3">
        <f>VLOOKUP(CelloNetIO_CMO_MV_NAV[[#This Row],[AsOfDate]], 'CMO MV Raw'!$A:$B,2,FALSE)</f>
        <v>162001656.72094899</v>
      </c>
      <c r="L251" s="4">
        <f>CelloNetIO_CMO_MV_NAV[[#This Row],[CMO MV]]/CelloNetIO_CMO_MV_NAV[[#This Row],[NAV]]*100</f>
        <v>66.365131563590339</v>
      </c>
    </row>
    <row r="252" spans="1:12" x14ac:dyDescent="0.2">
      <c r="A252" s="1">
        <v>41078</v>
      </c>
      <c r="B252">
        <v>747.57830000000001</v>
      </c>
      <c r="C252">
        <v>115.24169999999999</v>
      </c>
      <c r="D252">
        <v>388.15769999999998</v>
      </c>
      <c r="F252">
        <v>215850339.3567</v>
      </c>
      <c r="G252">
        <v>346.34103499999998</v>
      </c>
      <c r="H252">
        <v>53.389631000000001</v>
      </c>
      <c r="I252">
        <v>179.827236</v>
      </c>
      <c r="K252" s="3">
        <f>VLOOKUP(CelloNetIO_CMO_MV_NAV[[#This Row],[AsOfDate]], 'CMO MV Raw'!$A:$B,2,FALSE)</f>
        <v>162209525.46908301</v>
      </c>
      <c r="L252" s="4">
        <f>CelloNetIO_CMO_MV_NAV[[#This Row],[CMO MV]]/CelloNetIO_CMO_MV_NAV[[#This Row],[NAV]]*100</f>
        <v>75.149071320673841</v>
      </c>
    </row>
    <row r="253" spans="1:12" x14ac:dyDescent="0.2">
      <c r="A253" s="1">
        <v>41079</v>
      </c>
      <c r="B253">
        <v>755.7867</v>
      </c>
      <c r="C253">
        <v>116.5808</v>
      </c>
      <c r="D253">
        <v>391.57339999999999</v>
      </c>
      <c r="F253">
        <v>244233878.97009999</v>
      </c>
      <c r="G253">
        <v>309.45203099999998</v>
      </c>
      <c r="H253">
        <v>47.733263000000001</v>
      </c>
      <c r="I253">
        <v>160.327225</v>
      </c>
      <c r="K253" s="3">
        <f>VLOOKUP(CelloNetIO_CMO_MV_NAV[[#This Row],[AsOfDate]], 'CMO MV Raw'!$A:$B,2,FALSE)</f>
        <v>162513475.35005301</v>
      </c>
      <c r="L253" s="4">
        <f>CelloNetIO_CMO_MV_NAV[[#This Row],[CMO MV]]/CelloNetIO_CMO_MV_NAV[[#This Row],[NAV]]*100</f>
        <v>66.540103295803817</v>
      </c>
    </row>
    <row r="254" spans="1:12" x14ac:dyDescent="0.2">
      <c r="A254" s="1">
        <v>41080</v>
      </c>
      <c r="B254">
        <v>724.67129999999997</v>
      </c>
      <c r="C254">
        <v>116.06789999999999</v>
      </c>
      <c r="D254">
        <v>452.81450000000001</v>
      </c>
      <c r="F254">
        <v>244763754.96250001</v>
      </c>
      <c r="G254">
        <v>296.06969400000003</v>
      </c>
      <c r="H254">
        <v>47.420378999999997</v>
      </c>
      <c r="I254">
        <v>185.00063499999999</v>
      </c>
      <c r="K254" s="3">
        <f>VLOOKUP(CelloNetIO_CMO_MV_NAV[[#This Row],[AsOfDate]], 'CMO MV Raw'!$A:$B,2,FALSE)</f>
        <v>162869286.124549</v>
      </c>
      <c r="L254" s="4">
        <f>CelloNetIO_CMO_MV_NAV[[#This Row],[CMO MV]]/CelloNetIO_CMO_MV_NAV[[#This Row],[NAV]]*100</f>
        <v>66.541423238707068</v>
      </c>
    </row>
    <row r="255" spans="1:12" x14ac:dyDescent="0.2">
      <c r="A255" s="1">
        <v>41081</v>
      </c>
      <c r="B255">
        <v>719.35180000000003</v>
      </c>
      <c r="C255">
        <v>113.4907</v>
      </c>
      <c r="D255">
        <v>453.42669999999998</v>
      </c>
      <c r="F255">
        <v>245061764.24070001</v>
      </c>
      <c r="G255">
        <v>293.53897899999998</v>
      </c>
      <c r="H255">
        <v>46.311059999999998</v>
      </c>
      <c r="I255">
        <v>185.02547799999999</v>
      </c>
      <c r="K255" s="3">
        <f>VLOOKUP(CelloNetIO_CMO_MV_NAV[[#This Row],[AsOfDate]], 'CMO MV Raw'!$A:$B,2,FALSE)</f>
        <v>156530673.60613501</v>
      </c>
      <c r="L255" s="4">
        <f>CelloNetIO_CMO_MV_NAV[[#This Row],[CMO MV]]/CelloNetIO_CMO_MV_NAV[[#This Row],[NAV]]*100</f>
        <v>63.873968299840676</v>
      </c>
    </row>
    <row r="256" spans="1:12" x14ac:dyDescent="0.2">
      <c r="A256" s="1">
        <v>41082</v>
      </c>
      <c r="B256">
        <v>745.06259999999997</v>
      </c>
      <c r="C256">
        <v>118.89400000000001</v>
      </c>
      <c r="D256">
        <v>458.4864</v>
      </c>
      <c r="F256">
        <v>244978298.99419999</v>
      </c>
      <c r="G256">
        <v>304.13412299999999</v>
      </c>
      <c r="H256">
        <v>48.532462000000002</v>
      </c>
      <c r="I256">
        <v>187.15388300000001</v>
      </c>
      <c r="K256" s="3">
        <f>VLOOKUP(CelloNetIO_CMO_MV_NAV[[#This Row],[AsOfDate]], 'CMO MV Raw'!$A:$B,2,FALSE)</f>
        <v>158459973.35840499</v>
      </c>
      <c r="L256" s="4">
        <f>CelloNetIO_CMO_MV_NAV[[#This Row],[CMO MV]]/CelloNetIO_CMO_MV_NAV[[#This Row],[NAV]]*100</f>
        <v>64.683269501416788</v>
      </c>
    </row>
    <row r="257" spans="1:12" x14ac:dyDescent="0.2">
      <c r="A257" s="1">
        <v>41085</v>
      </c>
      <c r="B257">
        <v>738.15030000000002</v>
      </c>
      <c r="C257">
        <v>114.40860000000001</v>
      </c>
      <c r="D257">
        <v>450.2799</v>
      </c>
      <c r="F257">
        <v>216143055.12329999</v>
      </c>
      <c r="G257">
        <v>341.51007099999998</v>
      </c>
      <c r="H257">
        <v>52.931888000000001</v>
      </c>
      <c r="I257">
        <v>208.32494500000001</v>
      </c>
      <c r="K257" s="3">
        <f>VLOOKUP(CelloNetIO_CMO_MV_NAV[[#This Row],[AsOfDate]], 'CMO MV Raw'!$A:$B,2,FALSE)</f>
        <v>161229604.96823999</v>
      </c>
      <c r="L257" s="4">
        <f>CelloNetIO_CMO_MV_NAV[[#This Row],[CMO MV]]/CelloNetIO_CMO_MV_NAV[[#This Row],[NAV]]*100</f>
        <v>74.593932650885165</v>
      </c>
    </row>
    <row r="258" spans="1:12" x14ac:dyDescent="0.2">
      <c r="A258" s="1">
        <v>41086</v>
      </c>
      <c r="B258">
        <v>705.75739999999996</v>
      </c>
      <c r="C258">
        <v>111.3265</v>
      </c>
      <c r="D258">
        <v>447.72919999999999</v>
      </c>
      <c r="F258">
        <v>245840503.3186</v>
      </c>
      <c r="G258">
        <v>287.07938300000001</v>
      </c>
      <c r="H258">
        <v>45.284035000000003</v>
      </c>
      <c r="I258">
        <v>182.12182000000001</v>
      </c>
      <c r="K258" s="3">
        <f>VLOOKUP(CelloNetIO_CMO_MV_NAV[[#This Row],[AsOfDate]], 'CMO MV Raw'!$A:$B,2,FALSE)</f>
        <v>162950292.621122</v>
      </c>
      <c r="L258" s="4">
        <f>CelloNetIO_CMO_MV_NAV[[#This Row],[CMO MV]]/CelloNetIO_CMO_MV_NAV[[#This Row],[NAV]]*100</f>
        <v>66.28293158428194</v>
      </c>
    </row>
    <row r="259" spans="1:12" x14ac:dyDescent="0.2">
      <c r="A259" s="1">
        <v>41087</v>
      </c>
      <c r="B259">
        <v>702.30840000000001</v>
      </c>
      <c r="C259">
        <v>110.3318</v>
      </c>
      <c r="D259">
        <v>447.78930000000003</v>
      </c>
      <c r="F259">
        <v>246341924.36970001</v>
      </c>
      <c r="G259">
        <v>285.09495600000002</v>
      </c>
      <c r="H259">
        <v>44.788072999999997</v>
      </c>
      <c r="I259">
        <v>181.77551399999999</v>
      </c>
      <c r="K259" s="3">
        <f>VLOOKUP(CelloNetIO_CMO_MV_NAV[[#This Row],[AsOfDate]], 'CMO MV Raw'!$A:$B,2,FALSE)</f>
        <v>171532229.08847401</v>
      </c>
      <c r="L259" s="4">
        <f>CelloNetIO_CMO_MV_NAV[[#This Row],[CMO MV]]/CelloNetIO_CMO_MV_NAV[[#This Row],[NAV]]*100</f>
        <v>69.631764681291259</v>
      </c>
    </row>
    <row r="260" spans="1:12" x14ac:dyDescent="0.2">
      <c r="A260" s="1">
        <v>41088</v>
      </c>
      <c r="B260">
        <v>693.08730000000003</v>
      </c>
      <c r="C260">
        <v>107.3248</v>
      </c>
      <c r="D260">
        <v>445.42160000000001</v>
      </c>
      <c r="F260">
        <v>246452932.7762</v>
      </c>
      <c r="G260">
        <v>281.22501599999998</v>
      </c>
      <c r="H260">
        <v>43.547787999999997</v>
      </c>
      <c r="I260">
        <v>180.73292699999999</v>
      </c>
      <c r="K260" s="3">
        <f>VLOOKUP(CelloNetIO_CMO_MV_NAV[[#This Row],[AsOfDate]], 'CMO MV Raw'!$A:$B,2,FALSE)</f>
        <v>166735204.27443001</v>
      </c>
      <c r="L260" s="4">
        <f>CelloNetIO_CMO_MV_NAV[[#This Row],[CMO MV]]/CelloNetIO_CMO_MV_NAV[[#This Row],[NAV]]*100</f>
        <v>67.653974491689098</v>
      </c>
    </row>
    <row r="261" spans="1:12" x14ac:dyDescent="0.2">
      <c r="A261" s="1">
        <v>41089</v>
      </c>
      <c r="B261">
        <v>731.54759999999999</v>
      </c>
      <c r="C261">
        <v>116.05419999999999</v>
      </c>
      <c r="D261">
        <v>448.8236</v>
      </c>
      <c r="F261">
        <v>247732927.91819999</v>
      </c>
      <c r="G261">
        <v>295.29687699999999</v>
      </c>
      <c r="H261">
        <v>46.846497999999997</v>
      </c>
      <c r="I261">
        <v>181.17236299999999</v>
      </c>
      <c r="K261" s="3">
        <f>VLOOKUP(CelloNetIO_CMO_MV_NAV[[#This Row],[AsOfDate]], 'CMO MV Raw'!$A:$B,2,FALSE)</f>
        <v>152937852.62711999</v>
      </c>
      <c r="L261" s="4">
        <f>CelloNetIO_CMO_MV_NAV[[#This Row],[CMO MV]]/CelloNetIO_CMO_MV_NAV[[#This Row],[NAV]]*100</f>
        <v>61.734971572942939</v>
      </c>
    </row>
    <row r="262" spans="1:12" x14ac:dyDescent="0.2">
      <c r="A262" s="1">
        <v>41092</v>
      </c>
      <c r="B262">
        <v>707.40740000000005</v>
      </c>
      <c r="C262">
        <v>108.5159</v>
      </c>
      <c r="D262">
        <v>452.9776</v>
      </c>
      <c r="F262">
        <v>261760005.4181</v>
      </c>
      <c r="G262">
        <v>270.25037600000002</v>
      </c>
      <c r="H262">
        <v>41.456257000000001</v>
      </c>
      <c r="I262">
        <v>173.05072999999999</v>
      </c>
      <c r="K262" s="3">
        <f>VLOOKUP(CelloNetIO_CMO_MV_NAV[[#This Row],[AsOfDate]], 'CMO MV Raw'!$A:$B,2,FALSE)</f>
        <v>148365804.98718899</v>
      </c>
      <c r="L262" s="4">
        <f>CelloNetIO_CMO_MV_NAV[[#This Row],[CMO MV]]/CelloNetIO_CMO_MV_NAV[[#This Row],[NAV]]*100</f>
        <v>56.680089362853401</v>
      </c>
    </row>
    <row r="263" spans="1:12" x14ac:dyDescent="0.2">
      <c r="A263" s="1">
        <v>41093</v>
      </c>
      <c r="B263">
        <v>714.48069999999996</v>
      </c>
      <c r="C263">
        <v>111.3869</v>
      </c>
      <c r="D263">
        <v>454.12509999999997</v>
      </c>
      <c r="F263">
        <v>261261238.5086</v>
      </c>
      <c r="G263">
        <v>273.47367100000002</v>
      </c>
      <c r="H263">
        <v>42.634300000000003</v>
      </c>
      <c r="I263">
        <v>173.820312</v>
      </c>
      <c r="K263" s="3">
        <f>VLOOKUP(CelloNetIO_CMO_MV_NAV[[#This Row],[AsOfDate]], 'CMO MV Raw'!$A:$B,2,FALSE)</f>
        <v>149663455.75328001</v>
      </c>
      <c r="L263" s="4">
        <f>CelloNetIO_CMO_MV_NAV[[#This Row],[CMO MV]]/CelloNetIO_CMO_MV_NAV[[#This Row],[NAV]]*100</f>
        <v>57.284982880594249</v>
      </c>
    </row>
    <row r="264" spans="1:12" x14ac:dyDescent="0.2">
      <c r="A264" s="1">
        <v>41095</v>
      </c>
      <c r="B264">
        <v>717.72940000000006</v>
      </c>
      <c r="C264">
        <v>110.05840000000001</v>
      </c>
      <c r="D264">
        <v>456.71609999999998</v>
      </c>
      <c r="F264">
        <v>261864280.5174</v>
      </c>
      <c r="G264">
        <v>274.08449899999999</v>
      </c>
      <c r="H264">
        <v>42.028793999999998</v>
      </c>
      <c r="I264">
        <v>174.409469</v>
      </c>
      <c r="K264" s="3">
        <f>VLOOKUP(CelloNetIO_CMO_MV_NAV[[#This Row],[AsOfDate]], 'CMO MV Raw'!$A:$B,2,FALSE)</f>
        <v>153236187.20713601</v>
      </c>
      <c r="L264" s="4">
        <f>CelloNetIO_CMO_MV_NAV[[#This Row],[CMO MV]]/CelloNetIO_CMO_MV_NAV[[#This Row],[NAV]]*100</f>
        <v>58.517407148606502</v>
      </c>
    </row>
    <row r="265" spans="1:12" x14ac:dyDescent="0.2">
      <c r="A265" s="1">
        <v>41096</v>
      </c>
      <c r="B265">
        <v>726.66899999999998</v>
      </c>
      <c r="C265">
        <v>106.0141</v>
      </c>
      <c r="D265">
        <v>462.99430000000001</v>
      </c>
      <c r="F265">
        <v>262310612.655</v>
      </c>
      <c r="G265">
        <v>277.02615300000002</v>
      </c>
      <c r="H265">
        <v>40.415483000000002</v>
      </c>
      <c r="I265">
        <v>176.50612599999999</v>
      </c>
      <c r="K265" s="3">
        <f>VLOOKUP(CelloNetIO_CMO_MV_NAV[[#This Row],[AsOfDate]], 'CMO MV Raw'!$A:$B,2,FALSE)</f>
        <v>151731191.004603</v>
      </c>
      <c r="L265" s="4">
        <f>CelloNetIO_CMO_MV_NAV[[#This Row],[CMO MV]]/CelloNetIO_CMO_MV_NAV[[#This Row],[NAV]]*100</f>
        <v>57.844091578622134</v>
      </c>
    </row>
    <row r="266" spans="1:12" x14ac:dyDescent="0.2">
      <c r="A266" s="1">
        <v>41099</v>
      </c>
      <c r="B266">
        <v>745.26139999999998</v>
      </c>
      <c r="C266">
        <v>107.0158</v>
      </c>
      <c r="D266">
        <v>466.21199999999999</v>
      </c>
      <c r="F266">
        <v>264294764.92660001</v>
      </c>
      <c r="G266">
        <v>281.98114299999997</v>
      </c>
      <c r="H266">
        <v>40.491078000000002</v>
      </c>
      <c r="I266">
        <v>176.39850000000001</v>
      </c>
      <c r="K266" s="3">
        <f>VLOOKUP(CelloNetIO_CMO_MV_NAV[[#This Row],[AsOfDate]], 'CMO MV Raw'!$A:$B,2,FALSE)</f>
        <v>152708485.09597099</v>
      </c>
      <c r="L266" s="4">
        <f>CelloNetIO_CMO_MV_NAV[[#This Row],[CMO MV]]/CelloNetIO_CMO_MV_NAV[[#This Row],[NAV]]*100</f>
        <v>57.779610253869848</v>
      </c>
    </row>
    <row r="267" spans="1:12" x14ac:dyDescent="0.2">
      <c r="A267" s="1">
        <v>41100</v>
      </c>
      <c r="B267">
        <v>722.16200000000003</v>
      </c>
      <c r="C267">
        <v>102.9949</v>
      </c>
      <c r="D267">
        <v>460.21719999999999</v>
      </c>
      <c r="F267">
        <v>264106073.86840001</v>
      </c>
      <c r="G267">
        <v>273.43634700000001</v>
      </c>
      <c r="H267">
        <v>38.997551000000001</v>
      </c>
      <c r="I267">
        <v>174.254682</v>
      </c>
      <c r="K267" s="3">
        <f>VLOOKUP(CelloNetIO_CMO_MV_NAV[[#This Row],[AsOfDate]], 'CMO MV Raw'!$A:$B,2,FALSE)</f>
        <v>147306753.55034301</v>
      </c>
      <c r="L267" s="4">
        <f>CelloNetIO_CMO_MV_NAV[[#This Row],[CMO MV]]/CelloNetIO_CMO_MV_NAV[[#This Row],[NAV]]*100</f>
        <v>55.775602352766676</v>
      </c>
    </row>
    <row r="268" spans="1:12" x14ac:dyDescent="0.2">
      <c r="A268" s="1">
        <v>41101</v>
      </c>
      <c r="B268">
        <v>642.7586</v>
      </c>
      <c r="C268">
        <v>93.647499999999994</v>
      </c>
      <c r="D268">
        <v>722.21730000000002</v>
      </c>
      <c r="F268">
        <v>263716157.40470001</v>
      </c>
      <c r="G268">
        <v>243.73121699999999</v>
      </c>
      <c r="H268">
        <v>35.510717999999997</v>
      </c>
      <c r="I268">
        <v>273.861605</v>
      </c>
      <c r="K268" s="3">
        <f>VLOOKUP(CelloNetIO_CMO_MV_NAV[[#This Row],[AsOfDate]], 'CMO MV Raw'!$A:$B,2,FALSE)</f>
        <v>159888556.06705701</v>
      </c>
      <c r="L268" s="4">
        <f>CelloNetIO_CMO_MV_NAV[[#This Row],[CMO MV]]/CelloNetIO_CMO_MV_NAV[[#This Row],[NAV]]*100</f>
        <v>60.629032987801089</v>
      </c>
    </row>
    <row r="269" spans="1:12" x14ac:dyDescent="0.2">
      <c r="A269" s="1">
        <v>41102</v>
      </c>
      <c r="B269">
        <v>642.16780000000006</v>
      </c>
      <c r="C269">
        <v>93.028199999999998</v>
      </c>
      <c r="D269">
        <v>654.74400000000003</v>
      </c>
      <c r="F269">
        <v>264538374.8048</v>
      </c>
      <c r="G269">
        <v>242.750338</v>
      </c>
      <c r="H269">
        <v>35.166240000000002</v>
      </c>
      <c r="I269">
        <v>247.504356</v>
      </c>
      <c r="K269" s="3">
        <f>VLOOKUP(CelloNetIO_CMO_MV_NAV[[#This Row],[AsOfDate]], 'CMO MV Raw'!$A:$B,2,FALSE)</f>
        <v>160368688.23036501</v>
      </c>
      <c r="L269" s="4">
        <f>CelloNetIO_CMO_MV_NAV[[#This Row],[CMO MV]]/CelloNetIO_CMO_MV_NAV[[#This Row],[NAV]]*100</f>
        <v>60.62208870402992</v>
      </c>
    </row>
    <row r="270" spans="1:12" x14ac:dyDescent="0.2">
      <c r="A270" s="1">
        <v>41103</v>
      </c>
      <c r="B270">
        <v>656.18719999999996</v>
      </c>
      <c r="C270">
        <v>96.966700000000003</v>
      </c>
      <c r="D270">
        <v>541.27710000000002</v>
      </c>
      <c r="F270">
        <v>264806326.3348</v>
      </c>
      <c r="G270">
        <v>247.798914</v>
      </c>
      <c r="H270">
        <v>36.61797</v>
      </c>
      <c r="I270">
        <v>204.404898</v>
      </c>
      <c r="K270" s="3">
        <f>VLOOKUP(CelloNetIO_CMO_MV_NAV[[#This Row],[AsOfDate]], 'CMO MV Raw'!$A:$B,2,FALSE)</f>
        <v>161983883.88599101</v>
      </c>
      <c r="L270" s="4">
        <f>CelloNetIO_CMO_MV_NAV[[#This Row],[CMO MV]]/CelloNetIO_CMO_MV_NAV[[#This Row],[NAV]]*100</f>
        <v>61.170700159629689</v>
      </c>
    </row>
    <row r="271" spans="1:12" x14ac:dyDescent="0.2">
      <c r="A271" s="1">
        <v>41106</v>
      </c>
      <c r="B271">
        <v>709.81169999999997</v>
      </c>
      <c r="C271">
        <v>100.69750000000001</v>
      </c>
      <c r="D271">
        <v>551.21789999999999</v>
      </c>
      <c r="F271">
        <v>265020513.00999999</v>
      </c>
      <c r="G271">
        <v>267.832739</v>
      </c>
      <c r="H271">
        <v>37.996115000000003</v>
      </c>
      <c r="I271">
        <v>207.990655</v>
      </c>
      <c r="K271" s="3">
        <f>VLOOKUP(CelloNetIO_CMO_MV_NAV[[#This Row],[AsOfDate]], 'CMO MV Raw'!$A:$B,2,FALSE)</f>
        <v>159502498.32031199</v>
      </c>
      <c r="L271" s="4">
        <f>CelloNetIO_CMO_MV_NAV[[#This Row],[CMO MV]]/CelloNetIO_CMO_MV_NAV[[#This Row],[NAV]]*100</f>
        <v>60.184963235013242</v>
      </c>
    </row>
    <row r="272" spans="1:12" x14ac:dyDescent="0.2">
      <c r="A272" s="1">
        <v>41107</v>
      </c>
      <c r="B272">
        <v>713.89</v>
      </c>
      <c r="C272">
        <v>102.9547</v>
      </c>
      <c r="D272">
        <v>550.96789999999999</v>
      </c>
      <c r="F272">
        <v>264447843.94209999</v>
      </c>
      <c r="G272">
        <v>269.95493299999998</v>
      </c>
      <c r="H272">
        <v>38.931949000000003</v>
      </c>
      <c r="I272">
        <v>208.34652800000001</v>
      </c>
      <c r="K272" s="3">
        <f>VLOOKUP(CelloNetIO_CMO_MV_NAV[[#This Row],[AsOfDate]], 'CMO MV Raw'!$A:$B,2,FALSE)</f>
        <v>156530263.90191701</v>
      </c>
      <c r="L272" s="4">
        <f>CelloNetIO_CMO_MV_NAV[[#This Row],[CMO MV]]/CelloNetIO_CMO_MV_NAV[[#This Row],[NAV]]*100</f>
        <v>59.191355682290535</v>
      </c>
    </row>
    <row r="273" spans="1:12" x14ac:dyDescent="0.2">
      <c r="A273" s="1">
        <v>41108</v>
      </c>
      <c r="B273">
        <v>704.55330000000004</v>
      </c>
      <c r="C273">
        <v>98.177300000000002</v>
      </c>
      <c r="D273">
        <v>522.50530000000003</v>
      </c>
      <c r="F273">
        <v>265183789.389</v>
      </c>
      <c r="G273">
        <v>265.68490500000001</v>
      </c>
      <c r="H273">
        <v>37.022360999999997</v>
      </c>
      <c r="I273">
        <v>197.03515899999999</v>
      </c>
      <c r="K273" s="3">
        <f>VLOOKUP(CelloNetIO_CMO_MV_NAV[[#This Row],[AsOfDate]], 'CMO MV Raw'!$A:$B,2,FALSE)</f>
        <v>156115734.14828801</v>
      </c>
      <c r="L273" s="4">
        <f>CelloNetIO_CMO_MV_NAV[[#This Row],[CMO MV]]/CelloNetIO_CMO_MV_NAV[[#This Row],[NAV]]*100</f>
        <v>58.870768272822559</v>
      </c>
    </row>
    <row r="274" spans="1:12" x14ac:dyDescent="0.2">
      <c r="A274" s="1">
        <v>41109</v>
      </c>
      <c r="B274">
        <v>741.17819999999995</v>
      </c>
      <c r="C274">
        <v>104.0515</v>
      </c>
      <c r="D274">
        <v>521.88480000000004</v>
      </c>
      <c r="F274">
        <v>264535858.067</v>
      </c>
      <c r="G274">
        <v>280.18061699999998</v>
      </c>
      <c r="H274">
        <v>39.333609000000003</v>
      </c>
      <c r="I274">
        <v>197.283198</v>
      </c>
      <c r="K274" s="3">
        <f>VLOOKUP(CelloNetIO_CMO_MV_NAV[[#This Row],[AsOfDate]], 'CMO MV Raw'!$A:$B,2,FALSE)</f>
        <v>160231189.1221</v>
      </c>
      <c r="L274" s="4">
        <f>CelloNetIO_CMO_MV_NAV[[#This Row],[CMO MV]]/CelloNetIO_CMO_MV_NAV[[#This Row],[NAV]]*100</f>
        <v>60.570687956230728</v>
      </c>
    </row>
    <row r="275" spans="1:12" x14ac:dyDescent="0.2">
      <c r="A275" s="1">
        <v>41110</v>
      </c>
      <c r="B275">
        <v>755.88940000000002</v>
      </c>
      <c r="C275">
        <v>102.6446</v>
      </c>
      <c r="D275">
        <v>245.39760000000001</v>
      </c>
      <c r="F275">
        <v>265328213.68259999</v>
      </c>
      <c r="G275">
        <v>284.88843700000001</v>
      </c>
      <c r="H275">
        <v>38.685896999999997</v>
      </c>
      <c r="I275">
        <v>92.488316999999995</v>
      </c>
      <c r="K275" s="3">
        <f>VLOOKUP(CelloNetIO_CMO_MV_NAV[[#This Row],[AsOfDate]], 'CMO MV Raw'!$A:$B,2,FALSE)</f>
        <v>157631069.243707</v>
      </c>
      <c r="L275" s="4">
        <f>CelloNetIO_CMO_MV_NAV[[#This Row],[CMO MV]]/CelloNetIO_CMO_MV_NAV[[#This Row],[NAV]]*100</f>
        <v>59.409840761327338</v>
      </c>
    </row>
    <row r="276" spans="1:12" x14ac:dyDescent="0.2">
      <c r="A276" s="1">
        <v>41113</v>
      </c>
      <c r="B276">
        <v>761.74540000000002</v>
      </c>
      <c r="C276">
        <v>100.1859</v>
      </c>
      <c r="D276">
        <v>248.14420000000001</v>
      </c>
      <c r="F276">
        <v>264707081.60530001</v>
      </c>
      <c r="G276">
        <v>287.769181</v>
      </c>
      <c r="H276">
        <v>37.847835000000003</v>
      </c>
      <c r="I276">
        <v>93.742940000000004</v>
      </c>
      <c r="K276" s="3">
        <f>VLOOKUP(CelloNetIO_CMO_MV_NAV[[#This Row],[AsOfDate]], 'CMO MV Raw'!$A:$B,2,FALSE)</f>
        <v>148568526.487726</v>
      </c>
      <c r="L276" s="4">
        <f>CelloNetIO_CMO_MV_NAV[[#This Row],[CMO MV]]/CelloNetIO_CMO_MV_NAV[[#This Row],[NAV]]*100</f>
        <v>56.125633506569308</v>
      </c>
    </row>
    <row r="277" spans="1:12" x14ac:dyDescent="0.2">
      <c r="A277" s="1">
        <v>41114</v>
      </c>
      <c r="B277">
        <v>774.87120000000004</v>
      </c>
      <c r="C277">
        <v>99.322599999999994</v>
      </c>
      <c r="D277">
        <v>250.72980000000001</v>
      </c>
      <c r="F277">
        <v>264599861.24759999</v>
      </c>
      <c r="G277">
        <v>292.84641199999999</v>
      </c>
      <c r="H277">
        <v>37.536906000000002</v>
      </c>
      <c r="I277">
        <v>94.758099999999999</v>
      </c>
      <c r="K277" s="3">
        <f>VLOOKUP(CelloNetIO_CMO_MV_NAV[[#This Row],[AsOfDate]], 'CMO MV Raw'!$A:$B,2,FALSE)</f>
        <v>147934763.085195</v>
      </c>
      <c r="L277" s="4">
        <f>CelloNetIO_CMO_MV_NAV[[#This Row],[CMO MV]]/CelloNetIO_CMO_MV_NAV[[#This Row],[NAV]]*100</f>
        <v>55.908858904035732</v>
      </c>
    </row>
    <row r="278" spans="1:12" x14ac:dyDescent="0.2">
      <c r="A278" s="1">
        <v>41115</v>
      </c>
      <c r="B278">
        <v>775.75379999999996</v>
      </c>
      <c r="C278">
        <v>100.2653</v>
      </c>
      <c r="D278">
        <v>250.09729999999999</v>
      </c>
      <c r="F278">
        <v>264923377.82859999</v>
      </c>
      <c r="G278">
        <v>292.82195000000002</v>
      </c>
      <c r="H278">
        <v>37.846905</v>
      </c>
      <c r="I278">
        <v>94.403636000000006</v>
      </c>
      <c r="K278" s="3">
        <f>VLOOKUP(CelloNetIO_CMO_MV_NAV[[#This Row],[AsOfDate]], 'CMO MV Raw'!$A:$B,2,FALSE)</f>
        <v>144668867.27511099</v>
      </c>
      <c r="L278" s="4">
        <f>CelloNetIO_CMO_MV_NAV[[#This Row],[CMO MV]]/CelloNetIO_CMO_MV_NAV[[#This Row],[NAV]]*100</f>
        <v>54.607814705091371</v>
      </c>
    </row>
    <row r="279" spans="1:12" x14ac:dyDescent="0.2">
      <c r="A279" s="1">
        <v>41116</v>
      </c>
      <c r="B279">
        <v>753.2106</v>
      </c>
      <c r="C279">
        <v>100.25060000000001</v>
      </c>
      <c r="D279">
        <v>245.92699999999999</v>
      </c>
      <c r="F279">
        <v>265002938.07449999</v>
      </c>
      <c r="G279">
        <v>284.22726399999999</v>
      </c>
      <c r="H279">
        <v>37.829996000000001</v>
      </c>
      <c r="I279">
        <v>92.801613000000003</v>
      </c>
      <c r="K279" s="3">
        <f>VLOOKUP(CelloNetIO_CMO_MV_NAV[[#This Row],[AsOfDate]], 'CMO MV Raw'!$A:$B,2,FALSE)</f>
        <v>145197151.60602301</v>
      </c>
      <c r="L279" s="4">
        <f>CelloNetIO_CMO_MV_NAV[[#This Row],[CMO MV]]/CelloNetIO_CMO_MV_NAV[[#This Row],[NAV]]*100</f>
        <v>54.790770495232735</v>
      </c>
    </row>
    <row r="280" spans="1:12" x14ac:dyDescent="0.2">
      <c r="A280" s="1">
        <v>41117</v>
      </c>
      <c r="B280">
        <v>789.19200000000001</v>
      </c>
      <c r="C280">
        <v>112.5591</v>
      </c>
      <c r="D280">
        <v>244.7604</v>
      </c>
      <c r="F280">
        <v>267568670.1284</v>
      </c>
      <c r="G280">
        <v>294.94932999999997</v>
      </c>
      <c r="H280">
        <v>42.067368999999999</v>
      </c>
      <c r="I280">
        <v>91.475731999999994</v>
      </c>
      <c r="K280" s="3">
        <f>VLOOKUP(CelloNetIO_CMO_MV_NAV[[#This Row],[AsOfDate]], 'CMO MV Raw'!$A:$B,2,FALSE)</f>
        <v>149425935.56090701</v>
      </c>
      <c r="L280" s="4">
        <f>CelloNetIO_CMO_MV_NAV[[#This Row],[CMO MV]]/CelloNetIO_CMO_MV_NAV[[#This Row],[NAV]]*100</f>
        <v>55.845826601896619</v>
      </c>
    </row>
    <row r="281" spans="1:12" x14ac:dyDescent="0.2">
      <c r="A281" s="1">
        <v>41120</v>
      </c>
      <c r="B281">
        <v>741.01099999999997</v>
      </c>
      <c r="C281">
        <v>102.6322</v>
      </c>
      <c r="D281">
        <v>241.97139999999999</v>
      </c>
      <c r="F281">
        <v>265377444.73140001</v>
      </c>
      <c r="G281">
        <v>279.22908100000001</v>
      </c>
      <c r="H281">
        <v>38.674047999999999</v>
      </c>
      <c r="I281">
        <v>91.180092999999999</v>
      </c>
      <c r="K281" s="3">
        <f>VLOOKUP(CelloNetIO_CMO_MV_NAV[[#This Row],[AsOfDate]], 'CMO MV Raw'!$A:$B,2,FALSE)</f>
        <v>146564381.325306</v>
      </c>
      <c r="L281" s="4">
        <f>CelloNetIO_CMO_MV_NAV[[#This Row],[CMO MV]]/CelloNetIO_CMO_MV_NAV[[#This Row],[NAV]]*100</f>
        <v>55.228650450549836</v>
      </c>
    </row>
    <row r="282" spans="1:12" x14ac:dyDescent="0.2">
      <c r="A282" s="1">
        <v>41121</v>
      </c>
      <c r="B282">
        <v>765.34929999999997</v>
      </c>
      <c r="C282">
        <v>105.96299999999999</v>
      </c>
      <c r="D282">
        <v>240.74879999999999</v>
      </c>
      <c r="F282">
        <v>272196391.19419998</v>
      </c>
      <c r="G282">
        <v>281.17540300000002</v>
      </c>
      <c r="H282">
        <v>38.928877999999997</v>
      </c>
      <c r="I282">
        <v>88.446726999999996</v>
      </c>
      <c r="K282" s="3">
        <f>VLOOKUP(CelloNetIO_CMO_MV_NAV[[#This Row],[AsOfDate]], 'CMO MV Raw'!$A:$B,2,FALSE)</f>
        <v>159722118.98167601</v>
      </c>
      <c r="L282" s="4">
        <f>CelloNetIO_CMO_MV_NAV[[#This Row],[CMO MV]]/CelloNetIO_CMO_MV_NAV[[#This Row],[NAV]]*100</f>
        <v>58.678999483031866</v>
      </c>
    </row>
    <row r="283" spans="1:12" x14ac:dyDescent="0.2">
      <c r="A283" s="1">
        <v>41122</v>
      </c>
      <c r="B283">
        <v>778.01819999999998</v>
      </c>
      <c r="C283">
        <v>110.9759</v>
      </c>
      <c r="D283">
        <v>271.56700000000001</v>
      </c>
      <c r="F283">
        <v>360385275.91100001</v>
      </c>
      <c r="G283">
        <v>215.88512399999999</v>
      </c>
      <c r="H283">
        <v>30.793683000000001</v>
      </c>
      <c r="I283">
        <v>75.354631999999995</v>
      </c>
      <c r="K283" s="3">
        <f>VLOOKUP(CelloNetIO_CMO_MV_NAV[[#This Row],[AsOfDate]], 'CMO MV Raw'!$A:$B,2,FALSE)</f>
        <v>157364673.69118199</v>
      </c>
      <c r="L283" s="4">
        <f>CelloNetIO_CMO_MV_NAV[[#This Row],[CMO MV]]/CelloNetIO_CMO_MV_NAV[[#This Row],[NAV]]*100</f>
        <v>43.665677875819888</v>
      </c>
    </row>
    <row r="284" spans="1:12" x14ac:dyDescent="0.2">
      <c r="A284" s="1">
        <v>41123</v>
      </c>
      <c r="B284">
        <v>783.95060000000001</v>
      </c>
      <c r="C284">
        <v>110.43559999999999</v>
      </c>
      <c r="D284">
        <v>271.73719999999997</v>
      </c>
      <c r="F284">
        <v>360596794.97869998</v>
      </c>
      <c r="G284">
        <v>217.40365199999999</v>
      </c>
      <c r="H284">
        <v>30.625785</v>
      </c>
      <c r="I284">
        <v>75.35763</v>
      </c>
      <c r="K284" s="3">
        <f>VLOOKUP(CelloNetIO_CMO_MV_NAV[[#This Row],[AsOfDate]], 'CMO MV Raw'!$A:$B,2,FALSE)</f>
        <v>158644553.394016</v>
      </c>
      <c r="L284" s="4">
        <f>CelloNetIO_CMO_MV_NAV[[#This Row],[CMO MV]]/CelloNetIO_CMO_MV_NAV[[#This Row],[NAV]]*100</f>
        <v>43.994998181663526</v>
      </c>
    </row>
    <row r="285" spans="1:12" x14ac:dyDescent="0.2">
      <c r="A285" s="1">
        <v>41124</v>
      </c>
      <c r="B285">
        <v>809.15909999999997</v>
      </c>
      <c r="C285">
        <v>118.871</v>
      </c>
      <c r="D285">
        <v>269.57470000000001</v>
      </c>
      <c r="F285">
        <v>361362943.3897</v>
      </c>
      <c r="G285">
        <v>223.91867099999999</v>
      </c>
      <c r="H285">
        <v>32.895183000000003</v>
      </c>
      <c r="I285">
        <v>74.599430999999996</v>
      </c>
      <c r="K285" s="3">
        <f>VLOOKUP(CelloNetIO_CMO_MV_NAV[[#This Row],[AsOfDate]], 'CMO MV Raw'!$A:$B,2,FALSE)</f>
        <v>164655924.47718501</v>
      </c>
      <c r="L285" s="4">
        <f>CelloNetIO_CMO_MV_NAV[[#This Row],[CMO MV]]/CelloNetIO_CMO_MV_NAV[[#This Row],[NAV]]*100</f>
        <v>45.565248869366563</v>
      </c>
    </row>
    <row r="286" spans="1:12" x14ac:dyDescent="0.2">
      <c r="A286" s="1">
        <v>41127</v>
      </c>
      <c r="B286">
        <v>814.92570000000001</v>
      </c>
      <c r="C286">
        <v>118.6473</v>
      </c>
      <c r="D286">
        <v>269.84500000000003</v>
      </c>
      <c r="F286">
        <v>361758409.63080001</v>
      </c>
      <c r="G286">
        <v>225.26793499999999</v>
      </c>
      <c r="H286">
        <v>32.797384999999998</v>
      </c>
      <c r="I286">
        <v>74.592599000000007</v>
      </c>
      <c r="K286" s="3">
        <f>VLOOKUP(CelloNetIO_CMO_MV_NAV[[#This Row],[AsOfDate]], 'CMO MV Raw'!$A:$B,2,FALSE)</f>
        <v>165028893.173042</v>
      </c>
      <c r="L286" s="4">
        <f>CelloNetIO_CMO_MV_NAV[[#This Row],[CMO MV]]/CelloNetIO_CMO_MV_NAV[[#This Row],[NAV]]*100</f>
        <v>45.618536785769713</v>
      </c>
    </row>
    <row r="287" spans="1:12" x14ac:dyDescent="0.2">
      <c r="A287" s="1">
        <v>41128</v>
      </c>
      <c r="B287">
        <v>926.27739999999994</v>
      </c>
      <c r="C287">
        <v>136.54239999999999</v>
      </c>
      <c r="D287">
        <v>274.45429999999999</v>
      </c>
      <c r="F287">
        <v>369556402.3901</v>
      </c>
      <c r="G287">
        <v>250.645746</v>
      </c>
      <c r="H287">
        <v>36.947648000000001</v>
      </c>
      <c r="I287">
        <v>74.265876000000006</v>
      </c>
      <c r="K287" s="3">
        <f>VLOOKUP(CelloNetIO_CMO_MV_NAV[[#This Row],[AsOfDate]], 'CMO MV Raw'!$A:$B,2,FALSE)</f>
        <v>173467417.40164</v>
      </c>
      <c r="L287" s="4">
        <f>CelloNetIO_CMO_MV_NAV[[#This Row],[CMO MV]]/CelloNetIO_CMO_MV_NAV[[#This Row],[NAV]]*100</f>
        <v>46.939361970119393</v>
      </c>
    </row>
    <row r="288" spans="1:12" x14ac:dyDescent="0.2">
      <c r="A288" s="1">
        <v>41129</v>
      </c>
      <c r="B288">
        <v>772.37270000000001</v>
      </c>
      <c r="C288">
        <v>110.422</v>
      </c>
      <c r="D288">
        <v>217.49080000000001</v>
      </c>
      <c r="F288">
        <v>369875634.16070002</v>
      </c>
      <c r="G288">
        <v>208.819568</v>
      </c>
      <c r="H288">
        <v>29.853818</v>
      </c>
      <c r="I288">
        <v>58.801062000000002</v>
      </c>
      <c r="K288" s="3">
        <f>VLOOKUP(CelloNetIO_CMO_MV_NAV[[#This Row],[AsOfDate]], 'CMO MV Raw'!$A:$B,2,FALSE)</f>
        <v>182442802.97086301</v>
      </c>
      <c r="L288" s="4">
        <f>CelloNetIO_CMO_MV_NAV[[#This Row],[CMO MV]]/CelloNetIO_CMO_MV_NAV[[#This Row],[NAV]]*100</f>
        <v>49.325445128293318</v>
      </c>
    </row>
    <row r="289" spans="1:12" x14ac:dyDescent="0.2">
      <c r="A289" s="1">
        <v>41130</v>
      </c>
      <c r="B289">
        <v>860.26620000000003</v>
      </c>
      <c r="C289">
        <v>123.8584</v>
      </c>
      <c r="D289">
        <v>238.63069999999999</v>
      </c>
      <c r="F289">
        <v>369620820.94639999</v>
      </c>
      <c r="G289">
        <v>232.742895</v>
      </c>
      <c r="H289">
        <v>33.509583999999997</v>
      </c>
      <c r="I289">
        <v>64.560946000000001</v>
      </c>
      <c r="K289" s="3">
        <f>VLOOKUP(CelloNetIO_CMO_MV_NAV[[#This Row],[AsOfDate]], 'CMO MV Raw'!$A:$B,2,FALSE)</f>
        <v>198011453.51521799</v>
      </c>
      <c r="L289" s="4">
        <f>CelloNetIO_CMO_MV_NAV[[#This Row],[CMO MV]]/CelloNetIO_CMO_MV_NAV[[#This Row],[NAV]]*100</f>
        <v>53.571509583312228</v>
      </c>
    </row>
    <row r="290" spans="1:12" x14ac:dyDescent="0.2">
      <c r="A290" s="1">
        <v>41131</v>
      </c>
      <c r="B290">
        <v>894.84069999999997</v>
      </c>
      <c r="C290">
        <v>131.55080000000001</v>
      </c>
      <c r="D290">
        <v>222.50049999999999</v>
      </c>
      <c r="F290">
        <v>369673872.06599998</v>
      </c>
      <c r="G290">
        <v>242.062198</v>
      </c>
      <c r="H290">
        <v>35.585636000000001</v>
      </c>
      <c r="I290">
        <v>60.188321999999999</v>
      </c>
      <c r="K290" s="3">
        <f>VLOOKUP(CelloNetIO_CMO_MV_NAV[[#This Row],[AsOfDate]], 'CMO MV Raw'!$A:$B,2,FALSE)</f>
        <v>198045725.48363599</v>
      </c>
      <c r="L290" s="4">
        <f>CelloNetIO_CMO_MV_NAV[[#This Row],[CMO MV]]/CelloNetIO_CMO_MV_NAV[[#This Row],[NAV]]*100</f>
        <v>53.57309251444142</v>
      </c>
    </row>
    <row r="291" spans="1:12" x14ac:dyDescent="0.2">
      <c r="A291" s="1">
        <v>41134</v>
      </c>
      <c r="B291">
        <v>1075.8136</v>
      </c>
      <c r="C291">
        <v>158.59299999999999</v>
      </c>
      <c r="D291">
        <v>202.2456</v>
      </c>
      <c r="F291">
        <v>369582354.94739997</v>
      </c>
      <c r="G291">
        <v>291.08900499999999</v>
      </c>
      <c r="H291">
        <v>42.911409999999997</v>
      </c>
      <c r="I291">
        <v>54.722741999999997</v>
      </c>
      <c r="K291" s="3">
        <f>VLOOKUP(CelloNetIO_CMO_MV_NAV[[#This Row],[AsOfDate]], 'CMO MV Raw'!$A:$B,2,FALSE)</f>
        <v>206933146.262835</v>
      </c>
      <c r="L291" s="4">
        <f>CelloNetIO_CMO_MV_NAV[[#This Row],[CMO MV]]/CelloNetIO_CMO_MV_NAV[[#This Row],[NAV]]*100</f>
        <v>55.991078441038212</v>
      </c>
    </row>
    <row r="292" spans="1:12" x14ac:dyDescent="0.2">
      <c r="A292" s="1">
        <v>41135</v>
      </c>
      <c r="B292">
        <v>1093.8987</v>
      </c>
      <c r="C292">
        <v>165.98169999999999</v>
      </c>
      <c r="D292">
        <v>198.43450000000001</v>
      </c>
      <c r="F292">
        <v>369770311.611</v>
      </c>
      <c r="G292">
        <v>295.83194400000002</v>
      </c>
      <c r="H292">
        <v>44.887784000000003</v>
      </c>
      <c r="I292">
        <v>53.664259999999999</v>
      </c>
      <c r="K292" s="3">
        <f>VLOOKUP(CelloNetIO_CMO_MV_NAV[[#This Row],[AsOfDate]], 'CMO MV Raw'!$A:$B,2,FALSE)</f>
        <v>209735760.934214</v>
      </c>
      <c r="L292" s="4">
        <f>CelloNetIO_CMO_MV_NAV[[#This Row],[CMO MV]]/CelloNetIO_CMO_MV_NAV[[#This Row],[NAV]]*100</f>
        <v>56.7205517447969</v>
      </c>
    </row>
    <row r="293" spans="1:12" x14ac:dyDescent="0.2">
      <c r="A293" s="1">
        <v>41136</v>
      </c>
      <c r="B293">
        <v>1131.6929</v>
      </c>
      <c r="C293">
        <v>179.46369999999999</v>
      </c>
      <c r="D293">
        <v>108.52119999999999</v>
      </c>
      <c r="F293">
        <v>370856494.19630003</v>
      </c>
      <c r="G293">
        <v>305.15655500000003</v>
      </c>
      <c r="H293">
        <v>48.391683</v>
      </c>
      <c r="I293">
        <v>29.262315999999998</v>
      </c>
      <c r="K293" s="3">
        <f>VLOOKUP(CelloNetIO_CMO_MV_NAV[[#This Row],[AsOfDate]], 'CMO MV Raw'!$A:$B,2,FALSE)</f>
        <v>212753104.50034699</v>
      </c>
      <c r="L293" s="4">
        <f>CelloNetIO_CMO_MV_NAV[[#This Row],[CMO MV]]/CelloNetIO_CMO_MV_NAV[[#This Row],[NAV]]*100</f>
        <v>57.36804069223971</v>
      </c>
    </row>
    <row r="294" spans="1:12" x14ac:dyDescent="0.2">
      <c r="A294" s="1">
        <v>41137</v>
      </c>
      <c r="B294">
        <v>1112.8105</v>
      </c>
      <c r="C294">
        <v>180.23259999999999</v>
      </c>
      <c r="D294">
        <v>106.47110000000001</v>
      </c>
      <c r="F294">
        <v>371658516.55599999</v>
      </c>
      <c r="G294">
        <v>299.417463</v>
      </c>
      <c r="H294">
        <v>48.494140000000002</v>
      </c>
      <c r="I294">
        <v>28.647561</v>
      </c>
      <c r="K294" s="3">
        <f>VLOOKUP(CelloNetIO_CMO_MV_NAV[[#This Row],[AsOfDate]], 'CMO MV Raw'!$A:$B,2,FALSE)</f>
        <v>213216324.97189799</v>
      </c>
      <c r="L294" s="4">
        <f>CelloNetIO_CMO_MV_NAV[[#This Row],[CMO MV]]/CelloNetIO_CMO_MV_NAV[[#This Row],[NAV]]*100</f>
        <v>57.368879084941248</v>
      </c>
    </row>
    <row r="295" spans="1:12" x14ac:dyDescent="0.2">
      <c r="A295" s="1">
        <v>41138</v>
      </c>
      <c r="B295">
        <v>1109.4016999999999</v>
      </c>
      <c r="C295">
        <v>177.7149</v>
      </c>
      <c r="D295">
        <v>60.149500000000003</v>
      </c>
      <c r="F295">
        <v>371743159.29110003</v>
      </c>
      <c r="G295">
        <v>298.43231100000003</v>
      </c>
      <c r="H295">
        <v>47.805829000000003</v>
      </c>
      <c r="I295">
        <v>16.180392000000001</v>
      </c>
      <c r="K295" s="3">
        <f>VLOOKUP(CelloNetIO_CMO_MV_NAV[[#This Row],[AsOfDate]], 'CMO MV Raw'!$A:$B,2,FALSE)</f>
        <v>223696661.18649</v>
      </c>
      <c r="L295" s="4">
        <f>CelloNetIO_CMO_MV_NAV[[#This Row],[CMO MV]]/CelloNetIO_CMO_MV_NAV[[#This Row],[NAV]]*100</f>
        <v>60.175057857976725</v>
      </c>
    </row>
    <row r="296" spans="1:12" x14ac:dyDescent="0.2">
      <c r="A296" s="1">
        <v>41141</v>
      </c>
      <c r="B296">
        <v>1108.4772</v>
      </c>
      <c r="C296">
        <v>176.1121</v>
      </c>
      <c r="D296">
        <v>60.780999999999999</v>
      </c>
      <c r="F296">
        <v>371246091.74830002</v>
      </c>
      <c r="G296">
        <v>298.58285999999998</v>
      </c>
      <c r="H296">
        <v>47.438102000000001</v>
      </c>
      <c r="I296">
        <v>16.372159</v>
      </c>
      <c r="K296" s="3">
        <f>VLOOKUP(CelloNetIO_CMO_MV_NAV[[#This Row],[AsOfDate]], 'CMO MV Raw'!$A:$B,2,FALSE)</f>
        <v>222069712.26732501</v>
      </c>
      <c r="L296" s="4">
        <f>CelloNetIO_CMO_MV_NAV[[#This Row],[CMO MV]]/CelloNetIO_CMO_MV_NAV[[#This Row],[NAV]]*100</f>
        <v>59.817387227307265</v>
      </c>
    </row>
    <row r="297" spans="1:12" x14ac:dyDescent="0.2">
      <c r="A297" s="1">
        <v>41142</v>
      </c>
      <c r="B297">
        <v>1127.8793000000001</v>
      </c>
      <c r="C297">
        <v>180.3638</v>
      </c>
      <c r="D297">
        <v>79.719300000000004</v>
      </c>
      <c r="F297">
        <v>371557827.69840002</v>
      </c>
      <c r="G297">
        <v>303.55417499999999</v>
      </c>
      <c r="H297">
        <v>48.542591999999999</v>
      </c>
      <c r="I297">
        <v>21.455421999999999</v>
      </c>
      <c r="K297" s="3">
        <f>VLOOKUP(CelloNetIO_CMO_MV_NAV[[#This Row],[AsOfDate]], 'CMO MV Raw'!$A:$B,2,FALSE)</f>
        <v>225906121.03533399</v>
      </c>
      <c r="L297" s="4">
        <f>CelloNetIO_CMO_MV_NAV[[#This Row],[CMO MV]]/CelloNetIO_CMO_MV_NAV[[#This Row],[NAV]]*100</f>
        <v>60.799720580427639</v>
      </c>
    </row>
    <row r="298" spans="1:12" x14ac:dyDescent="0.2">
      <c r="A298" s="1">
        <v>41143</v>
      </c>
      <c r="B298">
        <v>1103.1708000000001</v>
      </c>
      <c r="C298">
        <v>172.41810000000001</v>
      </c>
      <c r="D298">
        <v>81.733500000000006</v>
      </c>
      <c r="F298">
        <v>370673213.99180001</v>
      </c>
      <c r="G298">
        <v>297.61276500000002</v>
      </c>
      <c r="H298">
        <v>46.514853000000002</v>
      </c>
      <c r="I298">
        <v>22.050014999999998</v>
      </c>
      <c r="K298" s="3">
        <f>VLOOKUP(CelloNetIO_CMO_MV_NAV[[#This Row],[AsOfDate]], 'CMO MV Raw'!$A:$B,2,FALSE)</f>
        <v>213891140.79448301</v>
      </c>
      <c r="L298" s="4">
        <f>CelloNetIO_CMO_MV_NAV[[#This Row],[CMO MV]]/CelloNetIO_CMO_MV_NAV[[#This Row],[NAV]]*100</f>
        <v>57.703425206013051</v>
      </c>
    </row>
    <row r="299" spans="1:12" x14ac:dyDescent="0.2">
      <c r="A299" s="1">
        <v>41144</v>
      </c>
      <c r="B299">
        <v>1108.9829999999999</v>
      </c>
      <c r="C299">
        <v>168.93610000000001</v>
      </c>
      <c r="D299">
        <v>266.75670000000002</v>
      </c>
      <c r="F299">
        <v>369970855.9756</v>
      </c>
      <c r="G299">
        <v>299.74874599999998</v>
      </c>
      <c r="H299">
        <v>45.662002000000001</v>
      </c>
      <c r="I299">
        <v>72.102085000000002</v>
      </c>
      <c r="K299" s="3">
        <f>VLOOKUP(CelloNetIO_CMO_MV_NAV[[#This Row],[AsOfDate]], 'CMO MV Raw'!$A:$B,2,FALSE)</f>
        <v>236755686.29960799</v>
      </c>
      <c r="L299" s="4">
        <f>CelloNetIO_CMO_MV_NAV[[#This Row],[CMO MV]]/CelloNetIO_CMO_MV_NAV[[#This Row],[NAV]]*100</f>
        <v>63.993063906423565</v>
      </c>
    </row>
    <row r="300" spans="1:12" x14ac:dyDescent="0.2">
      <c r="A300" s="1">
        <v>41145</v>
      </c>
      <c r="B300">
        <v>1102.2081000000001</v>
      </c>
      <c r="C300">
        <v>170.7671</v>
      </c>
      <c r="D300">
        <v>264.05149999999998</v>
      </c>
      <c r="F300">
        <v>370508107.2094</v>
      </c>
      <c r="G300">
        <v>297.48555499999998</v>
      </c>
      <c r="H300">
        <v>46.089976999999998</v>
      </c>
      <c r="I300">
        <v>71.267401000000007</v>
      </c>
      <c r="K300" s="3">
        <f>VLOOKUP(CelloNetIO_CMO_MV_NAV[[#This Row],[AsOfDate]], 'CMO MV Raw'!$A:$B,2,FALSE)</f>
        <v>237504755.831085</v>
      </c>
      <c r="L300" s="4">
        <f>CelloNetIO_CMO_MV_NAV[[#This Row],[CMO MV]]/CelloNetIO_CMO_MV_NAV[[#This Row],[NAV]]*100</f>
        <v>64.102445050373618</v>
      </c>
    </row>
    <row r="301" spans="1:12" x14ac:dyDescent="0.2">
      <c r="A301" s="1">
        <v>41148</v>
      </c>
      <c r="B301">
        <v>1103.6876999999999</v>
      </c>
      <c r="C301">
        <v>168.86189999999999</v>
      </c>
      <c r="D301">
        <v>265.33269999999999</v>
      </c>
      <c r="F301">
        <v>370598606.82849997</v>
      </c>
      <c r="G301">
        <v>297.81215600000002</v>
      </c>
      <c r="H301">
        <v>45.564633999999998</v>
      </c>
      <c r="I301">
        <v>71.595708999999999</v>
      </c>
      <c r="K301" s="3">
        <f>VLOOKUP(CelloNetIO_CMO_MV_NAV[[#This Row],[AsOfDate]], 'CMO MV Raw'!$A:$B,2,FALSE)</f>
        <v>239159507.01832801</v>
      </c>
      <c r="L301" s="4">
        <f>CelloNetIO_CMO_MV_NAV[[#This Row],[CMO MV]]/CelloNetIO_CMO_MV_NAV[[#This Row],[NAV]]*100</f>
        <v>64.533298995644259</v>
      </c>
    </row>
    <row r="302" spans="1:12" x14ac:dyDescent="0.2">
      <c r="A302" s="1">
        <v>41149</v>
      </c>
      <c r="B302">
        <v>1079.7286999999999</v>
      </c>
      <c r="C302">
        <v>163.9528</v>
      </c>
      <c r="D302">
        <v>263.4273</v>
      </c>
      <c r="F302">
        <v>369685064.89279997</v>
      </c>
      <c r="G302">
        <v>292.06716799999998</v>
      </c>
      <c r="H302">
        <v>44.349316999999999</v>
      </c>
      <c r="I302">
        <v>71.257220000000004</v>
      </c>
      <c r="K302" s="3">
        <f>VLOOKUP(CelloNetIO_CMO_MV_NAV[[#This Row],[AsOfDate]], 'CMO MV Raw'!$A:$B,2,FALSE)</f>
        <v>230167180.66768399</v>
      </c>
      <c r="L302" s="4">
        <f>CelloNetIO_CMO_MV_NAV[[#This Row],[CMO MV]]/CelloNetIO_CMO_MV_NAV[[#This Row],[NAV]]*100</f>
        <v>62.260340631944942</v>
      </c>
    </row>
    <row r="303" spans="1:12" x14ac:dyDescent="0.2">
      <c r="A303" s="1">
        <v>41150</v>
      </c>
      <c r="B303">
        <v>1092.0853</v>
      </c>
      <c r="C303">
        <v>169.21010000000001</v>
      </c>
      <c r="D303">
        <v>262.82979999999998</v>
      </c>
      <c r="F303">
        <v>370446312.2335</v>
      </c>
      <c r="G303">
        <v>294.80258400000002</v>
      </c>
      <c r="H303">
        <v>45.677360999999998</v>
      </c>
      <c r="I303">
        <v>70.949498000000006</v>
      </c>
      <c r="K303" s="3">
        <f>VLOOKUP(CelloNetIO_CMO_MV_NAV[[#This Row],[AsOfDate]], 'CMO MV Raw'!$A:$B,2,FALSE)</f>
        <v>231228157.45351499</v>
      </c>
      <c r="L303" s="4">
        <f>CelloNetIO_CMO_MV_NAV[[#This Row],[CMO MV]]/CelloNetIO_CMO_MV_NAV[[#This Row],[NAV]]*100</f>
        <v>62.418803971725623</v>
      </c>
    </row>
    <row r="304" spans="1:12" x14ac:dyDescent="0.2">
      <c r="A304" s="1">
        <v>41151</v>
      </c>
      <c r="B304">
        <v>1087.4593</v>
      </c>
      <c r="C304">
        <v>166.22309999999999</v>
      </c>
      <c r="D304">
        <v>263.77449999999999</v>
      </c>
      <c r="F304">
        <v>369911323.8664</v>
      </c>
      <c r="G304">
        <v>293.97837500000003</v>
      </c>
      <c r="H304">
        <v>44.935932000000001</v>
      </c>
      <c r="I304">
        <v>71.307495000000003</v>
      </c>
      <c r="K304" s="3">
        <f>VLOOKUP(CelloNetIO_CMO_MV_NAV[[#This Row],[AsOfDate]], 'CMO MV Raw'!$A:$B,2,FALSE)</f>
        <v>229370694.941901</v>
      </c>
      <c r="L304" s="4">
        <f>CelloNetIO_CMO_MV_NAV[[#This Row],[CMO MV]]/CelloNetIO_CMO_MV_NAV[[#This Row],[NAV]]*100</f>
        <v>62.00694062146156</v>
      </c>
    </row>
    <row r="305" spans="1:12" x14ac:dyDescent="0.2">
      <c r="A305" s="1">
        <v>41152</v>
      </c>
      <c r="B305">
        <v>1140.5458000000001</v>
      </c>
      <c r="C305">
        <v>170.70840000000001</v>
      </c>
      <c r="D305">
        <v>215.52950000000001</v>
      </c>
      <c r="F305">
        <v>372101832.9465</v>
      </c>
      <c r="G305">
        <v>306.51442700000001</v>
      </c>
      <c r="H305">
        <v>45.876795999999999</v>
      </c>
      <c r="I305">
        <v>57.922181999999999</v>
      </c>
      <c r="K305" s="3">
        <f>VLOOKUP(CelloNetIO_CMO_MV_NAV[[#This Row],[AsOfDate]], 'CMO MV Raw'!$A:$B,2,FALSE)</f>
        <v>231978935.62696001</v>
      </c>
      <c r="L305" s="4">
        <f>CelloNetIO_CMO_MV_NAV[[#This Row],[CMO MV]]/CelloNetIO_CMO_MV_NAV[[#This Row],[NAV]]*100</f>
        <v>62.342862917397511</v>
      </c>
    </row>
    <row r="306" spans="1:12" x14ac:dyDescent="0.2">
      <c r="A306" s="1">
        <v>41156</v>
      </c>
      <c r="B306">
        <v>1149.1524999999999</v>
      </c>
      <c r="C306">
        <v>172.10890000000001</v>
      </c>
      <c r="D306">
        <v>216.28299999999999</v>
      </c>
      <c r="F306">
        <v>382466999.09119999</v>
      </c>
      <c r="G306">
        <v>300.45794899999999</v>
      </c>
      <c r="H306">
        <v>44.999673000000001</v>
      </c>
      <c r="I306">
        <v>56.549453999999997</v>
      </c>
      <c r="K306" s="3">
        <f>VLOOKUP(CelloNetIO_CMO_MV_NAV[[#This Row],[AsOfDate]], 'CMO MV Raw'!$A:$B,2,FALSE)</f>
        <v>227610692.703731</v>
      </c>
      <c r="L306" s="4">
        <f>CelloNetIO_CMO_MV_NAV[[#This Row],[CMO MV]]/CelloNetIO_CMO_MV_NAV[[#This Row],[NAV]]*100</f>
        <v>59.511197892777354</v>
      </c>
    </row>
    <row r="307" spans="1:12" x14ac:dyDescent="0.2">
      <c r="A307" s="1">
        <v>41157</v>
      </c>
      <c r="B307">
        <v>1151.9702</v>
      </c>
      <c r="C307">
        <v>173.04820000000001</v>
      </c>
      <c r="D307">
        <v>216.6583</v>
      </c>
      <c r="F307">
        <v>382681561.58939999</v>
      </c>
      <c r="G307">
        <v>301.02579200000002</v>
      </c>
      <c r="H307">
        <v>45.219895000000001</v>
      </c>
      <c r="I307">
        <v>56.615819000000002</v>
      </c>
      <c r="K307" s="3">
        <f>VLOOKUP(CelloNetIO_CMO_MV_NAV[[#This Row],[AsOfDate]], 'CMO MV Raw'!$A:$B,2,FALSE)</f>
        <v>227874129.372942</v>
      </c>
      <c r="L307" s="4">
        <f>CelloNetIO_CMO_MV_NAV[[#This Row],[CMO MV]]/CelloNetIO_CMO_MV_NAV[[#This Row],[NAV]]*100</f>
        <v>59.546670716641593</v>
      </c>
    </row>
    <row r="308" spans="1:12" x14ac:dyDescent="0.2">
      <c r="A308" s="1">
        <v>41158</v>
      </c>
      <c r="B308">
        <v>1148.7152000000001</v>
      </c>
      <c r="C308">
        <v>177.1662</v>
      </c>
      <c r="D308">
        <v>213.6585</v>
      </c>
      <c r="F308">
        <v>383029250.77990001</v>
      </c>
      <c r="G308">
        <v>299.90273500000001</v>
      </c>
      <c r="H308">
        <v>46.253960999999997</v>
      </c>
      <c r="I308">
        <v>55.781249000000003</v>
      </c>
      <c r="K308" s="3">
        <f>VLOOKUP(CelloNetIO_CMO_MV_NAV[[#This Row],[AsOfDate]], 'CMO MV Raw'!$A:$B,2,FALSE)</f>
        <v>227944799.20559299</v>
      </c>
      <c r="L308" s="4">
        <f>CelloNetIO_CMO_MV_NAV[[#This Row],[CMO MV]]/CelloNetIO_CMO_MV_NAV[[#This Row],[NAV]]*100</f>
        <v>59.511068343074626</v>
      </c>
    </row>
    <row r="309" spans="1:12" x14ac:dyDescent="0.2">
      <c r="A309" s="1">
        <v>41159</v>
      </c>
      <c r="B309">
        <v>1167.5848000000001</v>
      </c>
      <c r="C309">
        <v>169.31649999999999</v>
      </c>
      <c r="D309">
        <v>212.36099999999999</v>
      </c>
      <c r="F309">
        <v>381774650.66659999</v>
      </c>
      <c r="G309">
        <v>305.83088700000002</v>
      </c>
      <c r="H309">
        <v>44.349854000000001</v>
      </c>
      <c r="I309">
        <v>55.624699</v>
      </c>
      <c r="K309" s="3">
        <f>VLOOKUP(CelloNetIO_CMO_MV_NAV[[#This Row],[AsOfDate]], 'CMO MV Raw'!$A:$B,2,FALSE)</f>
        <v>226436972.91460201</v>
      </c>
      <c r="L309" s="4">
        <f>CelloNetIO_CMO_MV_NAV[[#This Row],[CMO MV]]/CelloNetIO_CMO_MV_NAV[[#This Row],[NAV]]*100</f>
        <v>59.311683612107387</v>
      </c>
    </row>
    <row r="310" spans="1:12" x14ac:dyDescent="0.2">
      <c r="A310" s="1">
        <v>41162</v>
      </c>
      <c r="B310">
        <v>1254.4148</v>
      </c>
      <c r="C310">
        <v>178.2088</v>
      </c>
      <c r="D310">
        <v>211.3038</v>
      </c>
      <c r="F310">
        <v>384628241.15450001</v>
      </c>
      <c r="G310">
        <v>326.13694600000002</v>
      </c>
      <c r="H310">
        <v>46.332738999999997</v>
      </c>
      <c r="I310">
        <v>54.937151999999998</v>
      </c>
      <c r="K310" s="3">
        <f>VLOOKUP(CelloNetIO_CMO_MV_NAV[[#This Row],[AsOfDate]], 'CMO MV Raw'!$A:$B,2,FALSE)</f>
        <v>229428567.98719901</v>
      </c>
      <c r="L310" s="4">
        <f>CelloNetIO_CMO_MV_NAV[[#This Row],[CMO MV]]/CelloNetIO_CMO_MV_NAV[[#This Row],[NAV]]*100</f>
        <v>59.649433774947546</v>
      </c>
    </row>
    <row r="311" spans="1:12" x14ac:dyDescent="0.2">
      <c r="A311" s="1">
        <v>41163</v>
      </c>
      <c r="B311">
        <v>1201.5160000000001</v>
      </c>
      <c r="C311">
        <v>180.0857</v>
      </c>
      <c r="D311">
        <v>210.65260000000001</v>
      </c>
      <c r="F311">
        <v>384302996.9443</v>
      </c>
      <c r="G311">
        <v>312.64809500000001</v>
      </c>
      <c r="H311">
        <v>46.860342000000003</v>
      </c>
      <c r="I311">
        <v>54.814197</v>
      </c>
      <c r="K311" s="3">
        <f>VLOOKUP(CelloNetIO_CMO_MV_NAV[[#This Row],[AsOfDate]], 'CMO MV Raw'!$A:$B,2,FALSE)</f>
        <v>229168940.06799501</v>
      </c>
      <c r="L311" s="4">
        <f>CelloNetIO_CMO_MV_NAV[[#This Row],[CMO MV]]/CelloNetIO_CMO_MV_NAV[[#This Row],[NAV]]*100</f>
        <v>59.632358292852516</v>
      </c>
    </row>
    <row r="312" spans="1:12" x14ac:dyDescent="0.2">
      <c r="A312" s="1">
        <v>41164</v>
      </c>
      <c r="B312">
        <v>1199.7276999999999</v>
      </c>
      <c r="C312">
        <v>179.9744</v>
      </c>
      <c r="D312">
        <v>229.15469999999999</v>
      </c>
      <c r="F312">
        <v>384469049.08219999</v>
      </c>
      <c r="G312">
        <v>312.04792800000001</v>
      </c>
      <c r="H312">
        <v>46.811154000000002</v>
      </c>
      <c r="I312">
        <v>59.602899000000001</v>
      </c>
      <c r="K312" s="3">
        <f>VLOOKUP(CelloNetIO_CMO_MV_NAV[[#This Row],[AsOfDate]], 'CMO MV Raw'!$A:$B,2,FALSE)</f>
        <v>228874091.28916499</v>
      </c>
      <c r="L312" s="4">
        <f>CelloNetIO_CMO_MV_NAV[[#This Row],[CMO MV]]/CelloNetIO_CMO_MV_NAV[[#This Row],[NAV]]*100</f>
        <v>59.529913223322019</v>
      </c>
    </row>
    <row r="313" spans="1:12" x14ac:dyDescent="0.2">
      <c r="A313" s="1">
        <v>41165</v>
      </c>
      <c r="B313">
        <v>1253.6561999999999</v>
      </c>
      <c r="C313">
        <v>168.8005</v>
      </c>
      <c r="D313">
        <v>258.60739999999998</v>
      </c>
      <c r="F313">
        <v>381252923.48290002</v>
      </c>
      <c r="G313">
        <v>328.825334</v>
      </c>
      <c r="H313">
        <v>44.275201000000003</v>
      </c>
      <c r="I313">
        <v>67.830928999999998</v>
      </c>
      <c r="K313" s="3">
        <f>VLOOKUP(CelloNetIO_CMO_MV_NAV[[#This Row],[AsOfDate]], 'CMO MV Raw'!$A:$B,2,FALSE)</f>
        <v>224040981.11512101</v>
      </c>
      <c r="L313" s="4">
        <f>CelloNetIO_CMO_MV_NAV[[#This Row],[CMO MV]]/CelloNetIO_CMO_MV_NAV[[#This Row],[NAV]]*100</f>
        <v>58.764396891285664</v>
      </c>
    </row>
    <row r="314" spans="1:12" x14ac:dyDescent="0.2">
      <c r="A314" s="1">
        <v>41166</v>
      </c>
      <c r="B314">
        <v>1265.2193</v>
      </c>
      <c r="C314">
        <v>173.24860000000001</v>
      </c>
      <c r="D314">
        <v>243.1541</v>
      </c>
      <c r="F314">
        <v>381849724.97039998</v>
      </c>
      <c r="G314">
        <v>331.33958699999999</v>
      </c>
      <c r="H314">
        <v>45.370885000000001</v>
      </c>
      <c r="I314">
        <v>63.677956000000002</v>
      </c>
      <c r="K314" s="3">
        <f>VLOOKUP(CelloNetIO_CMO_MV_NAV[[#This Row],[AsOfDate]], 'CMO MV Raw'!$A:$B,2,FALSE)</f>
        <v>227559817.55858499</v>
      </c>
      <c r="L314" s="4">
        <f>CelloNetIO_CMO_MV_NAV[[#This Row],[CMO MV]]/CelloNetIO_CMO_MV_NAV[[#This Row],[NAV]]*100</f>
        <v>59.594076590267242</v>
      </c>
    </row>
    <row r="315" spans="1:12" x14ac:dyDescent="0.2">
      <c r="A315" s="1">
        <v>41169</v>
      </c>
      <c r="B315">
        <v>1224.6958</v>
      </c>
      <c r="C315">
        <v>168.59010000000001</v>
      </c>
      <c r="D315">
        <v>241.91759999999999</v>
      </c>
      <c r="F315">
        <v>382775291.98220003</v>
      </c>
      <c r="G315">
        <v>319.95163400000001</v>
      </c>
      <c r="H315">
        <v>44.044144000000003</v>
      </c>
      <c r="I315">
        <v>63.200944999999997</v>
      </c>
      <c r="K315" s="3">
        <f>VLOOKUP(CelloNetIO_CMO_MV_NAV[[#This Row],[AsOfDate]], 'CMO MV Raw'!$A:$B,2,FALSE)</f>
        <v>220472095.008683</v>
      </c>
      <c r="L315" s="4">
        <f>CelloNetIO_CMO_MV_NAV[[#This Row],[CMO MV]]/CelloNetIO_CMO_MV_NAV[[#This Row],[NAV]]*100</f>
        <v>57.59830888429849</v>
      </c>
    </row>
    <row r="316" spans="1:12" x14ac:dyDescent="0.2">
      <c r="A316" s="1">
        <v>41170</v>
      </c>
      <c r="B316">
        <v>1179.4163000000001</v>
      </c>
      <c r="C316">
        <v>161.7039</v>
      </c>
      <c r="D316">
        <v>210.1575</v>
      </c>
      <c r="F316">
        <v>383224206.4939</v>
      </c>
      <c r="G316">
        <v>307.76143100000002</v>
      </c>
      <c r="H316">
        <v>42.195638000000002</v>
      </c>
      <c r="I316">
        <v>54.839306999999998</v>
      </c>
      <c r="K316" s="3">
        <f>VLOOKUP(CelloNetIO_CMO_MV_NAV[[#This Row],[AsOfDate]], 'CMO MV Raw'!$A:$B,2,FALSE)</f>
        <v>220048464.77471101</v>
      </c>
      <c r="L316" s="4">
        <f>CelloNetIO_CMO_MV_NAV[[#This Row],[CMO MV]]/CelloNetIO_CMO_MV_NAV[[#This Row],[NAV]]*100</f>
        <v>57.42029366775234</v>
      </c>
    </row>
    <row r="317" spans="1:12" x14ac:dyDescent="0.2">
      <c r="A317" s="1">
        <v>41171</v>
      </c>
      <c r="B317">
        <v>1126.3380999999999</v>
      </c>
      <c r="C317">
        <v>150.55350000000001</v>
      </c>
      <c r="D317">
        <v>212.28190000000001</v>
      </c>
      <c r="F317">
        <v>382743243.32730001</v>
      </c>
      <c r="G317">
        <v>294.28033499999998</v>
      </c>
      <c r="H317">
        <v>39.335377999999999</v>
      </c>
      <c r="I317">
        <v>55.463265</v>
      </c>
      <c r="K317" s="3">
        <f>VLOOKUP(CelloNetIO_CMO_MV_NAV[[#This Row],[AsOfDate]], 'CMO MV Raw'!$A:$B,2,FALSE)</f>
        <v>219314835.08575299</v>
      </c>
      <c r="L317" s="4">
        <f>CelloNetIO_CMO_MV_NAV[[#This Row],[CMO MV]]/CelloNetIO_CMO_MV_NAV[[#This Row],[NAV]]*100</f>
        <v>57.300772491549267</v>
      </c>
    </row>
    <row r="318" spans="1:12" x14ac:dyDescent="0.2">
      <c r="A318" s="1">
        <v>41172</v>
      </c>
      <c r="B318">
        <v>1070.3390999999999</v>
      </c>
      <c r="C318">
        <v>139.33410000000001</v>
      </c>
      <c r="D318">
        <v>204.7465</v>
      </c>
      <c r="F318">
        <v>382116370.9465</v>
      </c>
      <c r="G318">
        <v>280.10815100000002</v>
      </c>
      <c r="H318">
        <v>36.463787000000004</v>
      </c>
      <c r="I318">
        <v>53.582236999999999</v>
      </c>
      <c r="K318" s="3">
        <f>VLOOKUP(CelloNetIO_CMO_MV_NAV[[#This Row],[AsOfDate]], 'CMO MV Raw'!$A:$B,2,FALSE)</f>
        <v>207600583.38827699</v>
      </c>
      <c r="L318" s="4">
        <f>CelloNetIO_CMO_MV_NAV[[#This Row],[CMO MV]]/CelloNetIO_CMO_MV_NAV[[#This Row],[NAV]]*100</f>
        <v>54.329151842945535</v>
      </c>
    </row>
    <row r="319" spans="1:12" x14ac:dyDescent="0.2">
      <c r="A319" s="1">
        <v>41173</v>
      </c>
      <c r="B319">
        <v>1068.8929000000001</v>
      </c>
      <c r="C319">
        <v>133.40170000000001</v>
      </c>
      <c r="D319">
        <v>281.82119999999998</v>
      </c>
      <c r="F319">
        <v>380539522.57700002</v>
      </c>
      <c r="G319">
        <v>280.8888</v>
      </c>
      <c r="H319">
        <v>35.055937999999998</v>
      </c>
      <c r="I319">
        <v>74.058325999999994</v>
      </c>
      <c r="K319" s="3">
        <f>VLOOKUP(CelloNetIO_CMO_MV_NAV[[#This Row],[AsOfDate]], 'CMO MV Raw'!$A:$B,2,FALSE)</f>
        <v>199832283.54301801</v>
      </c>
      <c r="L319" s="4">
        <f>CelloNetIO_CMO_MV_NAV[[#This Row],[CMO MV]]/CelloNetIO_CMO_MV_NAV[[#This Row],[NAV]]*100</f>
        <v>52.512885439536191</v>
      </c>
    </row>
    <row r="320" spans="1:12" x14ac:dyDescent="0.2">
      <c r="A320" s="1">
        <v>41176</v>
      </c>
      <c r="B320">
        <v>1080.7905000000001</v>
      </c>
      <c r="C320">
        <v>127.5539</v>
      </c>
      <c r="D320">
        <v>332.34469999999999</v>
      </c>
      <c r="F320">
        <v>380182345.92570001</v>
      </c>
      <c r="G320">
        <v>284.28213799999997</v>
      </c>
      <c r="H320">
        <v>33.550716000000001</v>
      </c>
      <c r="I320">
        <v>87.417184000000006</v>
      </c>
      <c r="K320" s="3">
        <f>VLOOKUP(CelloNetIO_CMO_MV_NAV[[#This Row],[AsOfDate]], 'CMO MV Raw'!$A:$B,2,FALSE)</f>
        <v>190212612.35381001</v>
      </c>
      <c r="L320" s="4">
        <f>CelloNetIO_CMO_MV_NAV[[#This Row],[CMO MV]]/CelloNetIO_CMO_MV_NAV[[#This Row],[NAV]]*100</f>
        <v>50.031942406653393</v>
      </c>
    </row>
    <row r="321" spans="1:12" x14ac:dyDescent="0.2">
      <c r="A321" s="1">
        <v>41177</v>
      </c>
      <c r="B321">
        <v>987.97889999999995</v>
      </c>
      <c r="C321">
        <v>110.059</v>
      </c>
      <c r="D321">
        <v>348.90620000000001</v>
      </c>
      <c r="F321">
        <v>380208269.11839998</v>
      </c>
      <c r="G321">
        <v>259.85202900000002</v>
      </c>
      <c r="H321">
        <v>28.947030000000002</v>
      </c>
      <c r="I321">
        <v>91.767126000000005</v>
      </c>
      <c r="K321" s="3">
        <f>VLOOKUP(CelloNetIO_CMO_MV_NAV[[#This Row],[AsOfDate]], 'CMO MV Raw'!$A:$B,2,FALSE)</f>
        <v>179743363.222747</v>
      </c>
      <c r="L321" s="4">
        <f>CelloNetIO_CMO_MV_NAV[[#This Row],[CMO MV]]/CelloNetIO_CMO_MV_NAV[[#This Row],[NAV]]*100</f>
        <v>47.27497474989778</v>
      </c>
    </row>
    <row r="322" spans="1:12" x14ac:dyDescent="0.2">
      <c r="A322" s="1">
        <v>41178</v>
      </c>
      <c r="B322">
        <v>954.19669999999996</v>
      </c>
      <c r="C322">
        <v>105.8288</v>
      </c>
      <c r="D322">
        <v>344.1635</v>
      </c>
      <c r="F322">
        <v>381878438.11570001</v>
      </c>
      <c r="G322">
        <v>249.869227</v>
      </c>
      <c r="H322">
        <v>27.712693000000002</v>
      </c>
      <c r="I322">
        <v>90.123836999999995</v>
      </c>
      <c r="K322" s="3">
        <f>VLOOKUP(CelloNetIO_CMO_MV_NAV[[#This Row],[AsOfDate]], 'CMO MV Raw'!$A:$B,2,FALSE)</f>
        <v>178809333.199651</v>
      </c>
      <c r="L322" s="4">
        <f>CelloNetIO_CMO_MV_NAV[[#This Row],[CMO MV]]/CelloNetIO_CMO_MV_NAV[[#This Row],[NAV]]*100</f>
        <v>46.823626408955846</v>
      </c>
    </row>
    <row r="323" spans="1:12" x14ac:dyDescent="0.2">
      <c r="A323" s="1">
        <v>41179</v>
      </c>
      <c r="B323">
        <v>913.77380000000005</v>
      </c>
      <c r="C323">
        <v>106.434</v>
      </c>
      <c r="D323">
        <v>334.39030000000002</v>
      </c>
      <c r="F323">
        <v>382763232.25749999</v>
      </c>
      <c r="G323">
        <v>238.730819</v>
      </c>
      <c r="H323">
        <v>27.806746</v>
      </c>
      <c r="I323">
        <v>87.362178999999998</v>
      </c>
      <c r="K323" s="3">
        <f>VLOOKUP(CelloNetIO_CMO_MV_NAV[[#This Row],[AsOfDate]], 'CMO MV Raw'!$A:$B,2,FALSE)</f>
        <v>173711983.220687</v>
      </c>
      <c r="L323" s="4">
        <f>CelloNetIO_CMO_MV_NAV[[#This Row],[CMO MV]]/CelloNetIO_CMO_MV_NAV[[#This Row],[NAV]]*100</f>
        <v>45.383665039128957</v>
      </c>
    </row>
    <row r="324" spans="1:12" x14ac:dyDescent="0.2">
      <c r="A324" s="1">
        <v>41180</v>
      </c>
      <c r="B324">
        <v>934.65060000000005</v>
      </c>
      <c r="C324">
        <v>109.83329999999999</v>
      </c>
      <c r="D324">
        <v>333.89240000000001</v>
      </c>
      <c r="F324">
        <v>384906532.58569998</v>
      </c>
      <c r="G324">
        <v>242.82534100000001</v>
      </c>
      <c r="H324">
        <v>28.535056999999998</v>
      </c>
      <c r="I324">
        <v>86.746358000000001</v>
      </c>
      <c r="K324" s="3">
        <f>VLOOKUP(CelloNetIO_CMO_MV_NAV[[#This Row],[AsOfDate]], 'CMO MV Raw'!$A:$B,2,FALSE)</f>
        <v>171354774.010555</v>
      </c>
      <c r="L324" s="4">
        <f>CelloNetIO_CMO_MV_NAV[[#This Row],[CMO MV]]/CelloNetIO_CMO_MV_NAV[[#This Row],[NAV]]*100</f>
        <v>44.518541387032087</v>
      </c>
    </row>
    <row r="325" spans="1:12" x14ac:dyDescent="0.2">
      <c r="A325" s="1">
        <v>41183</v>
      </c>
      <c r="B325">
        <v>905.90920000000006</v>
      </c>
      <c r="C325">
        <v>103.9979</v>
      </c>
      <c r="D325">
        <v>334.42180000000002</v>
      </c>
      <c r="F325">
        <v>391898669.37419999</v>
      </c>
      <c r="G325">
        <v>231.15904</v>
      </c>
      <c r="H325">
        <v>26.536936000000001</v>
      </c>
      <c r="I325">
        <v>85.333742000000001</v>
      </c>
      <c r="K325" s="3">
        <f>VLOOKUP(CelloNetIO_CMO_MV_NAV[[#This Row],[AsOfDate]], 'CMO MV Raw'!$A:$B,2,FALSE)</f>
        <v>162585639.35804799</v>
      </c>
      <c r="L325" s="4">
        <f>CelloNetIO_CMO_MV_NAV[[#This Row],[CMO MV]]/CelloNetIO_CMO_MV_NAV[[#This Row],[NAV]]*100</f>
        <v>41.486652561916443</v>
      </c>
    </row>
    <row r="326" spans="1:12" x14ac:dyDescent="0.2">
      <c r="A326" s="1">
        <v>41184</v>
      </c>
      <c r="B326">
        <v>900.2817</v>
      </c>
      <c r="C326">
        <v>101.46850000000001</v>
      </c>
      <c r="D326">
        <v>334.64420000000001</v>
      </c>
      <c r="F326">
        <v>392017795.64060003</v>
      </c>
      <c r="G326">
        <v>229.65327300000001</v>
      </c>
      <c r="H326">
        <v>25.883645999999999</v>
      </c>
      <c r="I326">
        <v>85.364542999999998</v>
      </c>
      <c r="K326" s="3">
        <f>VLOOKUP(CelloNetIO_CMO_MV_NAV[[#This Row],[AsOfDate]], 'CMO MV Raw'!$A:$B,2,FALSE)</f>
        <v>150563004.504329</v>
      </c>
      <c r="L326" s="4">
        <f>CelloNetIO_CMO_MV_NAV[[#This Row],[CMO MV]]/CelloNetIO_CMO_MV_NAV[[#This Row],[NAV]]*100</f>
        <v>38.407186147836107</v>
      </c>
    </row>
    <row r="327" spans="1:12" x14ac:dyDescent="0.2">
      <c r="A327" s="1">
        <v>41185</v>
      </c>
      <c r="B327">
        <v>933.8596</v>
      </c>
      <c r="C327">
        <v>105.1772</v>
      </c>
      <c r="D327">
        <v>333.15530000000001</v>
      </c>
      <c r="F327">
        <v>391997115.77920002</v>
      </c>
      <c r="G327">
        <v>238.23124300000001</v>
      </c>
      <c r="H327">
        <v>26.831116000000002</v>
      </c>
      <c r="I327">
        <v>84.989221999999998</v>
      </c>
      <c r="K327" s="3">
        <f>VLOOKUP(CelloNetIO_CMO_MV_NAV[[#This Row],[AsOfDate]], 'CMO MV Raw'!$A:$B,2,FALSE)</f>
        <v>144560786.11644</v>
      </c>
      <c r="L327" s="4">
        <f>CelloNetIO_CMO_MV_NAV[[#This Row],[CMO MV]]/CelloNetIO_CMO_MV_NAV[[#This Row],[NAV]]*100</f>
        <v>36.878022897971185</v>
      </c>
    </row>
    <row r="328" spans="1:12" x14ac:dyDescent="0.2">
      <c r="A328" s="1">
        <v>41186</v>
      </c>
      <c r="B328">
        <v>955.6354</v>
      </c>
      <c r="C328">
        <v>110.8584</v>
      </c>
      <c r="D328">
        <v>379.8535</v>
      </c>
      <c r="F328">
        <v>391598188.75989997</v>
      </c>
      <c r="G328">
        <v>244.034683</v>
      </c>
      <c r="H328">
        <v>28.309221999999998</v>
      </c>
      <c r="I328">
        <v>97.000832000000003</v>
      </c>
      <c r="K328" s="3">
        <f>VLOOKUP(CelloNetIO_CMO_MV_NAV[[#This Row],[AsOfDate]], 'CMO MV Raw'!$A:$B,2,FALSE)</f>
        <v>146226812.75793099</v>
      </c>
      <c r="L328" s="4">
        <f>CelloNetIO_CMO_MV_NAV[[#This Row],[CMO MV]]/CelloNetIO_CMO_MV_NAV[[#This Row],[NAV]]*100</f>
        <v>37.341033987158411</v>
      </c>
    </row>
    <row r="329" spans="1:12" x14ac:dyDescent="0.2">
      <c r="A329" s="1">
        <v>41187</v>
      </c>
      <c r="B329">
        <v>964.87419999999997</v>
      </c>
      <c r="C329">
        <v>112.476</v>
      </c>
      <c r="D329">
        <v>377.50009999999997</v>
      </c>
      <c r="F329">
        <v>390311738.37159997</v>
      </c>
      <c r="G329">
        <v>247.206042</v>
      </c>
      <c r="H329">
        <v>28.816966000000001</v>
      </c>
      <c r="I329">
        <v>96.717588000000006</v>
      </c>
      <c r="K329" s="3">
        <f>VLOOKUP(CelloNetIO_CMO_MV_NAV[[#This Row],[AsOfDate]], 'CMO MV Raw'!$A:$B,2,FALSE)</f>
        <v>146171996.951078</v>
      </c>
      <c r="L329" s="4">
        <f>CelloNetIO_CMO_MV_NAV[[#This Row],[CMO MV]]/CelloNetIO_CMO_MV_NAV[[#This Row],[NAV]]*100</f>
        <v>37.450064289871179</v>
      </c>
    </row>
    <row r="330" spans="1:12" x14ac:dyDescent="0.2">
      <c r="A330" s="1">
        <v>41191</v>
      </c>
      <c r="B330">
        <v>1005.1638</v>
      </c>
      <c r="C330">
        <v>114.1721</v>
      </c>
      <c r="D330">
        <v>381.09879999999998</v>
      </c>
      <c r="F330">
        <v>392928484.48830003</v>
      </c>
      <c r="G330">
        <v>255.81342100000001</v>
      </c>
      <c r="H330">
        <v>29.056712000000001</v>
      </c>
      <c r="I330">
        <v>96.989354000000006</v>
      </c>
      <c r="K330" s="3">
        <f>VLOOKUP(CelloNetIO_CMO_MV_NAV[[#This Row],[AsOfDate]], 'CMO MV Raw'!$A:$B,2,FALSE)</f>
        <v>148977850.64686799</v>
      </c>
      <c r="L330" s="4">
        <f>CelloNetIO_CMO_MV_NAV[[#This Row],[CMO MV]]/CelloNetIO_CMO_MV_NAV[[#This Row],[NAV]]*100</f>
        <v>37.914749509921066</v>
      </c>
    </row>
    <row r="331" spans="1:12" x14ac:dyDescent="0.2">
      <c r="A331" s="1">
        <v>41192</v>
      </c>
      <c r="B331">
        <v>1010.7446</v>
      </c>
      <c r="C331">
        <v>111.2624</v>
      </c>
      <c r="D331">
        <v>382.29140000000001</v>
      </c>
      <c r="F331">
        <v>392962369.28619999</v>
      </c>
      <c r="G331">
        <v>257.21154999999999</v>
      </c>
      <c r="H331">
        <v>28.313753999999999</v>
      </c>
      <c r="I331">
        <v>97.284481</v>
      </c>
      <c r="K331" s="3">
        <f>VLOOKUP(CelloNetIO_CMO_MV_NAV[[#This Row],[AsOfDate]], 'CMO MV Raw'!$A:$B,2,FALSE)</f>
        <v>147364034.73673499</v>
      </c>
      <c r="L331" s="4">
        <f>CelloNetIO_CMO_MV_NAV[[#This Row],[CMO MV]]/CelloNetIO_CMO_MV_NAV[[#This Row],[NAV]]*100</f>
        <v>37.50080065030545</v>
      </c>
    </row>
    <row r="332" spans="1:12" x14ac:dyDescent="0.2">
      <c r="A332" s="1">
        <v>41193</v>
      </c>
      <c r="B332">
        <v>947.79489999999998</v>
      </c>
      <c r="C332">
        <v>106.9974</v>
      </c>
      <c r="D332">
        <v>383.13339999999999</v>
      </c>
      <c r="F332">
        <v>393836830.45420003</v>
      </c>
      <c r="G332">
        <v>240.656746</v>
      </c>
      <c r="H332">
        <v>27.167952</v>
      </c>
      <c r="I332">
        <v>97.282268000000002</v>
      </c>
      <c r="K332" s="3">
        <f>VLOOKUP(CelloNetIO_CMO_MV_NAV[[#This Row],[AsOfDate]], 'CMO MV Raw'!$A:$B,2,FALSE)</f>
        <v>146928661.16017699</v>
      </c>
      <c r="L332" s="4">
        <f>CelloNetIO_CMO_MV_NAV[[#This Row],[CMO MV]]/CelloNetIO_CMO_MV_NAV[[#This Row],[NAV]]*100</f>
        <v>37.306988528911489</v>
      </c>
    </row>
    <row r="333" spans="1:12" x14ac:dyDescent="0.2">
      <c r="A333" s="1">
        <v>41194</v>
      </c>
      <c r="B333">
        <v>908.77380000000005</v>
      </c>
      <c r="C333">
        <v>102.9123</v>
      </c>
      <c r="D333">
        <v>389.93830000000003</v>
      </c>
      <c r="F333">
        <v>393658313.58399999</v>
      </c>
      <c r="G333">
        <v>230.85345000000001</v>
      </c>
      <c r="H333">
        <v>26.142544999999998</v>
      </c>
      <c r="I333">
        <v>99.055014999999997</v>
      </c>
      <c r="K333" s="3">
        <f>VLOOKUP(CelloNetIO_CMO_MV_NAV[[#This Row],[AsOfDate]], 'CMO MV Raw'!$A:$B,2,FALSE)</f>
        <v>147031222.122684</v>
      </c>
      <c r="L333" s="4">
        <f>CelloNetIO_CMO_MV_NAV[[#This Row],[CMO MV]]/CelloNetIO_CMO_MV_NAV[[#This Row],[NAV]]*100</f>
        <v>37.349959863431167</v>
      </c>
    </row>
    <row r="334" spans="1:12" x14ac:dyDescent="0.2">
      <c r="A334" s="1">
        <v>41197</v>
      </c>
      <c r="B334">
        <v>908.41430000000003</v>
      </c>
      <c r="C334">
        <v>103.8616</v>
      </c>
      <c r="D334">
        <v>410.07279999999997</v>
      </c>
      <c r="F334">
        <v>393895218.36860001</v>
      </c>
      <c r="G334">
        <v>230.62333799999999</v>
      </c>
      <c r="H334">
        <v>26.367825</v>
      </c>
      <c r="I334">
        <v>104.107077</v>
      </c>
      <c r="K334" s="3">
        <f>VLOOKUP(CelloNetIO_CMO_MV_NAV[[#This Row],[AsOfDate]], 'CMO MV Raw'!$A:$B,2,FALSE)</f>
        <v>147133891.65842599</v>
      </c>
      <c r="L334" s="4">
        <f>CelloNetIO_CMO_MV_NAV[[#This Row],[CMO MV]]/CelloNetIO_CMO_MV_NAV[[#This Row],[NAV]]*100</f>
        <v>37.353561251089054</v>
      </c>
    </row>
    <row r="335" spans="1:12" x14ac:dyDescent="0.2">
      <c r="A335" s="1">
        <v>41198</v>
      </c>
      <c r="B335">
        <v>977.54139999999995</v>
      </c>
      <c r="C335">
        <v>113.6884</v>
      </c>
      <c r="D335">
        <v>483.85559999999998</v>
      </c>
      <c r="F335">
        <v>392745476.67549998</v>
      </c>
      <c r="G335">
        <v>248.89946699999999</v>
      </c>
      <c r="H335">
        <v>28.947092999999999</v>
      </c>
      <c r="I335">
        <v>123.198262</v>
      </c>
      <c r="K335" s="3">
        <f>VLOOKUP(CelloNetIO_CMO_MV_NAV[[#This Row],[AsOfDate]], 'CMO MV Raw'!$A:$B,2,FALSE)</f>
        <v>147000854.505427</v>
      </c>
      <c r="L335" s="4">
        <f>CelloNetIO_CMO_MV_NAV[[#This Row],[CMO MV]]/CelloNetIO_CMO_MV_NAV[[#This Row],[NAV]]*100</f>
        <v>37.429038202999912</v>
      </c>
    </row>
    <row r="336" spans="1:12" x14ac:dyDescent="0.2">
      <c r="A336" s="1">
        <v>41199</v>
      </c>
      <c r="B336">
        <v>983.97739999999999</v>
      </c>
      <c r="C336">
        <v>119.9562</v>
      </c>
      <c r="D336">
        <v>465.1397</v>
      </c>
      <c r="F336">
        <v>391721535.52020001</v>
      </c>
      <c r="G336">
        <v>251.193083</v>
      </c>
      <c r="H336">
        <v>30.622824999999999</v>
      </c>
      <c r="I336">
        <v>118.74243800000001</v>
      </c>
      <c r="K336" s="3">
        <f>VLOOKUP(CelloNetIO_CMO_MV_NAV[[#This Row],[AsOfDate]], 'CMO MV Raw'!$A:$B,2,FALSE)</f>
        <v>148800747.262651</v>
      </c>
      <c r="L336" s="4">
        <f>CelloNetIO_CMO_MV_NAV[[#This Row],[CMO MV]]/CelloNetIO_CMO_MV_NAV[[#This Row],[NAV]]*100</f>
        <v>37.986358616981818</v>
      </c>
    </row>
    <row r="337" spans="1:12" x14ac:dyDescent="0.2">
      <c r="A337" s="1">
        <v>41200</v>
      </c>
      <c r="B337">
        <v>958.37909999999999</v>
      </c>
      <c r="C337">
        <v>121.7718</v>
      </c>
      <c r="D337">
        <v>605.08669999999995</v>
      </c>
      <c r="F337">
        <v>391733262.63810003</v>
      </c>
      <c r="G337">
        <v>244.650938</v>
      </c>
      <c r="H337">
        <v>31.085387000000001</v>
      </c>
      <c r="I337">
        <v>154.46395699999999</v>
      </c>
      <c r="K337" s="3">
        <f>VLOOKUP(CelloNetIO_CMO_MV_NAV[[#This Row],[AsOfDate]], 'CMO MV Raw'!$A:$B,2,FALSE)</f>
        <v>149903980.68268201</v>
      </c>
      <c r="L337" s="4">
        <f>CelloNetIO_CMO_MV_NAV[[#This Row],[CMO MV]]/CelloNetIO_CMO_MV_NAV[[#This Row],[NAV]]*100</f>
        <v>38.266850170742259</v>
      </c>
    </row>
    <row r="338" spans="1:12" x14ac:dyDescent="0.2">
      <c r="A338" s="1">
        <v>41201</v>
      </c>
      <c r="B338">
        <v>971.83699999999999</v>
      </c>
      <c r="C338">
        <v>118.5612</v>
      </c>
      <c r="D338">
        <v>606.03420000000006</v>
      </c>
      <c r="F338">
        <v>392581695.82859999</v>
      </c>
      <c r="G338">
        <v>247.55025800000001</v>
      </c>
      <c r="H338">
        <v>30.200389000000001</v>
      </c>
      <c r="I338">
        <v>154.371487</v>
      </c>
      <c r="K338" s="3">
        <f>VLOOKUP(CelloNetIO_CMO_MV_NAV[[#This Row],[AsOfDate]], 'CMO MV Raw'!$A:$B,2,FALSE)</f>
        <v>148425646.875646</v>
      </c>
      <c r="L338" s="4">
        <f>CelloNetIO_CMO_MV_NAV[[#This Row],[CMO MV]]/CelloNetIO_CMO_MV_NAV[[#This Row],[NAV]]*100</f>
        <v>37.807582078520589</v>
      </c>
    </row>
    <row r="339" spans="1:12" x14ac:dyDescent="0.2">
      <c r="A339" s="1">
        <v>41204</v>
      </c>
      <c r="B339">
        <v>987.38199999999995</v>
      </c>
      <c r="C339">
        <v>122.1895</v>
      </c>
      <c r="D339">
        <v>605.10299999999995</v>
      </c>
      <c r="F339">
        <v>393058590.34179997</v>
      </c>
      <c r="G339">
        <v>251.20478800000001</v>
      </c>
      <c r="H339">
        <v>31.086841</v>
      </c>
      <c r="I339">
        <v>153.94727800000001</v>
      </c>
      <c r="K339" s="3">
        <f>VLOOKUP(CelloNetIO_CMO_MV_NAV[[#This Row],[AsOfDate]], 'CMO MV Raw'!$A:$B,2,FALSE)</f>
        <v>148747421.02800101</v>
      </c>
      <c r="L339" s="4">
        <f>CelloNetIO_CMO_MV_NAV[[#This Row],[CMO MV]]/CelloNetIO_CMO_MV_NAV[[#This Row],[NAV]]*100</f>
        <v>37.843574643325226</v>
      </c>
    </row>
    <row r="340" spans="1:12" x14ac:dyDescent="0.2">
      <c r="A340" s="1">
        <v>41205</v>
      </c>
      <c r="B340">
        <v>982.29020000000003</v>
      </c>
      <c r="C340">
        <v>119.5984</v>
      </c>
      <c r="D340">
        <v>605.66600000000005</v>
      </c>
      <c r="F340">
        <v>393256720.3466</v>
      </c>
      <c r="G340">
        <v>249.78344899999999</v>
      </c>
      <c r="H340">
        <v>30.412296999999999</v>
      </c>
      <c r="I340">
        <v>154.01288</v>
      </c>
      <c r="K340" s="3">
        <f>VLOOKUP(CelloNetIO_CMO_MV_NAV[[#This Row],[AsOfDate]], 'CMO MV Raw'!$A:$B,2,FALSE)</f>
        <v>148045277.18803999</v>
      </c>
      <c r="L340" s="4">
        <f>CelloNetIO_CMO_MV_NAV[[#This Row],[CMO MV]]/CelloNetIO_CMO_MV_NAV[[#This Row],[NAV]]*100</f>
        <v>37.645962428196796</v>
      </c>
    </row>
    <row r="341" spans="1:12" x14ac:dyDescent="0.2">
      <c r="A341" s="1">
        <v>41206</v>
      </c>
      <c r="B341">
        <v>975.57730000000004</v>
      </c>
      <c r="C341">
        <v>121.07380000000001</v>
      </c>
      <c r="D341">
        <v>605.35209999999995</v>
      </c>
      <c r="F341">
        <v>393246882.70370001</v>
      </c>
      <c r="G341">
        <v>248.08265299999999</v>
      </c>
      <c r="H341">
        <v>30.788242</v>
      </c>
      <c r="I341">
        <v>153.93691000000001</v>
      </c>
      <c r="K341" s="3">
        <f>VLOOKUP(CelloNetIO_CMO_MV_NAV[[#This Row],[AsOfDate]], 'CMO MV Raw'!$A:$B,2,FALSE)</f>
        <v>149210212.83765599</v>
      </c>
      <c r="L341" s="4">
        <f>CelloNetIO_CMO_MV_NAV[[#This Row],[CMO MV]]/CelloNetIO_CMO_MV_NAV[[#This Row],[NAV]]*100</f>
        <v>37.943139386582629</v>
      </c>
    </row>
    <row r="342" spans="1:12" x14ac:dyDescent="0.2">
      <c r="A342" s="1">
        <v>41207</v>
      </c>
      <c r="B342">
        <v>964.83090000000004</v>
      </c>
      <c r="C342">
        <v>123.214</v>
      </c>
      <c r="D342">
        <v>604.38549999999998</v>
      </c>
      <c r="F342">
        <v>392744289.66299999</v>
      </c>
      <c r="G342">
        <v>245.66389000000001</v>
      </c>
      <c r="H342">
        <v>31.372575999999999</v>
      </c>
      <c r="I342">
        <v>153.887788</v>
      </c>
      <c r="K342" s="3">
        <f>VLOOKUP(CelloNetIO_CMO_MV_NAV[[#This Row],[AsOfDate]], 'CMO MV Raw'!$A:$B,2,FALSE)</f>
        <v>148637432.720128</v>
      </c>
      <c r="L342" s="4">
        <f>CelloNetIO_CMO_MV_NAV[[#This Row],[CMO MV]]/CelloNetIO_CMO_MV_NAV[[#This Row],[NAV]]*100</f>
        <v>37.845854575675311</v>
      </c>
    </row>
    <row r="343" spans="1:12" x14ac:dyDescent="0.2">
      <c r="A343" s="1">
        <v>41208</v>
      </c>
      <c r="B343">
        <v>950.47180000000003</v>
      </c>
      <c r="C343">
        <v>117.6293</v>
      </c>
      <c r="D343">
        <v>556.19539999999995</v>
      </c>
      <c r="F343">
        <v>394058479.63990003</v>
      </c>
      <c r="G343">
        <v>241.20069699999999</v>
      </c>
      <c r="H343">
        <v>29.850722000000001</v>
      </c>
      <c r="I343">
        <v>141.14539600000001</v>
      </c>
      <c r="K343" s="3">
        <f>VLOOKUP(CelloNetIO_CMO_MV_NAV[[#This Row],[AsOfDate]], 'CMO MV Raw'!$A:$B,2,FALSE)</f>
        <v>147598886.34861499</v>
      </c>
      <c r="L343" s="4">
        <f>CelloNetIO_CMO_MV_NAV[[#This Row],[CMO MV]]/CelloNetIO_CMO_MV_NAV[[#This Row],[NAV]]*100</f>
        <v>37.456086843631518</v>
      </c>
    </row>
    <row r="344" spans="1:12" x14ac:dyDescent="0.2">
      <c r="A344" s="1">
        <v>41211</v>
      </c>
      <c r="B344">
        <v>948.44560000000001</v>
      </c>
      <c r="C344">
        <v>115.9208</v>
      </c>
      <c r="D344">
        <v>556.33249999999998</v>
      </c>
      <c r="F344">
        <v>394182809.46219999</v>
      </c>
      <c r="G344">
        <v>240.61059399999999</v>
      </c>
      <c r="H344">
        <v>29.407878</v>
      </c>
      <c r="I344">
        <v>141.13565800000001</v>
      </c>
      <c r="K344" s="3">
        <f>VLOOKUP(CelloNetIO_CMO_MV_NAV[[#This Row],[AsOfDate]], 'CMO MV Raw'!$A:$B,2,FALSE)</f>
        <v>147148911.841912</v>
      </c>
      <c r="L344" s="4">
        <f>CelloNetIO_CMO_MV_NAV[[#This Row],[CMO MV]]/CelloNetIO_CMO_MV_NAV[[#This Row],[NAV]]*100</f>
        <v>37.330118998003336</v>
      </c>
    </row>
    <row r="345" spans="1:12" x14ac:dyDescent="0.2">
      <c r="A345" s="1">
        <v>41213</v>
      </c>
      <c r="B345">
        <v>935.66279999999995</v>
      </c>
      <c r="C345">
        <v>112.5586</v>
      </c>
      <c r="D345">
        <v>556.04880000000003</v>
      </c>
      <c r="F345">
        <v>394653031.38789999</v>
      </c>
      <c r="G345">
        <v>237.084914</v>
      </c>
      <c r="H345">
        <v>28.520900999999999</v>
      </c>
      <c r="I345">
        <v>140.895611</v>
      </c>
      <c r="K345" s="3">
        <f>VLOOKUP(CelloNetIO_CMO_MV_NAV[[#This Row],[AsOfDate]], 'CMO MV Raw'!$A:$B,2,FALSE)</f>
        <v>146511907.08761999</v>
      </c>
      <c r="L345" s="4">
        <f>CelloNetIO_CMO_MV_NAV[[#This Row],[CMO MV]]/CelloNetIO_CMO_MV_NAV[[#This Row],[NAV]]*100</f>
        <v>37.124232030442734</v>
      </c>
    </row>
    <row r="346" spans="1:12" x14ac:dyDescent="0.2">
      <c r="A346" s="1">
        <v>41214</v>
      </c>
      <c r="B346">
        <v>961.6345</v>
      </c>
      <c r="C346">
        <v>119.2144</v>
      </c>
      <c r="D346">
        <v>705.24599999999998</v>
      </c>
      <c r="F346">
        <v>397772268.4479</v>
      </c>
      <c r="G346">
        <v>241.75503800000001</v>
      </c>
      <c r="H346">
        <v>29.970516</v>
      </c>
      <c r="I346">
        <v>177.298936</v>
      </c>
      <c r="K346" s="3">
        <f>VLOOKUP(CelloNetIO_CMO_MV_NAV[[#This Row],[AsOfDate]], 'CMO MV Raw'!$A:$B,2,FALSE)</f>
        <v>146894538.309531</v>
      </c>
      <c r="L346" s="4">
        <f>CelloNetIO_CMO_MV_NAV[[#This Row],[CMO MV]]/CelloNetIO_CMO_MV_NAV[[#This Row],[NAV]]*100</f>
        <v>36.929306027971926</v>
      </c>
    </row>
    <row r="347" spans="1:12" x14ac:dyDescent="0.2">
      <c r="A347" s="1">
        <v>41215</v>
      </c>
      <c r="B347">
        <v>955.61980000000005</v>
      </c>
      <c r="C347">
        <v>117.02670000000001</v>
      </c>
      <c r="D347">
        <v>755.11279999999999</v>
      </c>
      <c r="F347">
        <v>398338423.12260002</v>
      </c>
      <c r="G347">
        <v>239.901487</v>
      </c>
      <c r="H347">
        <v>29.378712</v>
      </c>
      <c r="I347">
        <v>189.56564499999999</v>
      </c>
      <c r="K347" s="3">
        <f>VLOOKUP(CelloNetIO_CMO_MV_NAV[[#This Row],[AsOfDate]], 'CMO MV Raw'!$A:$B,2,FALSE)</f>
        <v>146133473.267297</v>
      </c>
      <c r="L347" s="4">
        <f>CelloNetIO_CMO_MV_NAV[[#This Row],[CMO MV]]/CelloNetIO_CMO_MV_NAV[[#This Row],[NAV]]*100</f>
        <v>36.68575883836349</v>
      </c>
    </row>
    <row r="348" spans="1:12" x14ac:dyDescent="0.2">
      <c r="A348" s="1">
        <v>41218</v>
      </c>
      <c r="B348">
        <v>961.07320000000004</v>
      </c>
      <c r="C348">
        <v>114.71080000000001</v>
      </c>
      <c r="D348">
        <v>753.92660000000001</v>
      </c>
      <c r="F348">
        <v>399600367.34130001</v>
      </c>
      <c r="G348">
        <v>240.508588</v>
      </c>
      <c r="H348">
        <v>28.706379999999999</v>
      </c>
      <c r="I348">
        <v>188.67014699999999</v>
      </c>
      <c r="K348" s="3">
        <f>VLOOKUP(CelloNetIO_CMO_MV_NAV[[#This Row],[AsOfDate]], 'CMO MV Raw'!$A:$B,2,FALSE)</f>
        <v>145620468.255784</v>
      </c>
      <c r="L348" s="4">
        <f>CelloNetIO_CMO_MV_NAV[[#This Row],[CMO MV]]/CelloNetIO_CMO_MV_NAV[[#This Row],[NAV]]*100</f>
        <v>36.441525122875845</v>
      </c>
    </row>
    <row r="349" spans="1:12" x14ac:dyDescent="0.2">
      <c r="A349" s="1">
        <v>41219</v>
      </c>
      <c r="B349">
        <v>979.34180000000003</v>
      </c>
      <c r="C349">
        <v>117.0239</v>
      </c>
      <c r="D349">
        <v>777.36990000000003</v>
      </c>
      <c r="F349">
        <v>397742700.7859</v>
      </c>
      <c r="G349">
        <v>246.22495900000001</v>
      </c>
      <c r="H349">
        <v>29.422011000000001</v>
      </c>
      <c r="I349">
        <v>195.44542200000001</v>
      </c>
      <c r="K349" s="3">
        <f>VLOOKUP(CelloNetIO_CMO_MV_NAV[[#This Row],[AsOfDate]], 'CMO MV Raw'!$A:$B,2,FALSE)</f>
        <v>146808354.763807</v>
      </c>
      <c r="L349" s="4">
        <f>CelloNetIO_CMO_MV_NAV[[#This Row],[CMO MV]]/CelloNetIO_CMO_MV_NAV[[#This Row],[NAV]]*100</f>
        <v>36.910383138076021</v>
      </c>
    </row>
    <row r="350" spans="1:12" x14ac:dyDescent="0.2">
      <c r="A350" s="1">
        <v>41220</v>
      </c>
      <c r="B350">
        <v>956.2953</v>
      </c>
      <c r="C350">
        <v>116.51179999999999</v>
      </c>
      <c r="D350">
        <v>777.8895</v>
      </c>
      <c r="F350">
        <v>399897344.61799997</v>
      </c>
      <c r="G350">
        <v>239.13519600000001</v>
      </c>
      <c r="H350">
        <v>29.135427</v>
      </c>
      <c r="I350">
        <v>194.52229700000001</v>
      </c>
      <c r="K350" s="3">
        <f>VLOOKUP(CelloNetIO_CMO_MV_NAV[[#This Row],[AsOfDate]], 'CMO MV Raw'!$A:$B,2,FALSE)</f>
        <v>145001497.928893</v>
      </c>
      <c r="L350" s="4">
        <f>CelloNetIO_CMO_MV_NAV[[#This Row],[CMO MV]]/CelloNetIO_CMO_MV_NAV[[#This Row],[NAV]]*100</f>
        <v>36.259680110505606</v>
      </c>
    </row>
    <row r="351" spans="1:12" x14ac:dyDescent="0.2">
      <c r="A351" s="1">
        <v>41221</v>
      </c>
      <c r="B351">
        <v>925.58140000000003</v>
      </c>
      <c r="C351">
        <v>111.4032</v>
      </c>
      <c r="D351">
        <v>778.07150000000001</v>
      </c>
      <c r="F351">
        <v>399126541.03780001</v>
      </c>
      <c r="G351">
        <v>231.90174200000001</v>
      </c>
      <c r="H351">
        <v>27.911749</v>
      </c>
      <c r="I351">
        <v>194.94356300000001</v>
      </c>
      <c r="K351" s="3">
        <f>VLOOKUP(CelloNetIO_CMO_MV_NAV[[#This Row],[AsOfDate]], 'CMO MV Raw'!$A:$B,2,FALSE)</f>
        <v>143362712.34187001</v>
      </c>
      <c r="L351" s="4">
        <f>CelloNetIO_CMO_MV_NAV[[#This Row],[CMO MV]]/CelloNetIO_CMO_MV_NAV[[#This Row],[NAV]]*100</f>
        <v>35.919112762859982</v>
      </c>
    </row>
    <row r="352" spans="1:12" x14ac:dyDescent="0.2">
      <c r="A352" s="1">
        <v>41222</v>
      </c>
      <c r="B352">
        <v>882.28769999999997</v>
      </c>
      <c r="C352">
        <v>105.73569999999999</v>
      </c>
      <c r="D352">
        <v>885.58370000000002</v>
      </c>
      <c r="F352">
        <v>398855991.46789998</v>
      </c>
      <c r="G352">
        <v>221.20457500000001</v>
      </c>
      <c r="H352">
        <v>26.509743</v>
      </c>
      <c r="I352">
        <v>222.03093799999999</v>
      </c>
      <c r="K352" s="3">
        <f>VLOOKUP(CelloNetIO_CMO_MV_NAV[[#This Row],[AsOfDate]], 'CMO MV Raw'!$A:$B,2,FALSE)</f>
        <v>143448284.22595701</v>
      </c>
      <c r="L352" s="4">
        <f>CelloNetIO_CMO_MV_NAV[[#This Row],[CMO MV]]/CelloNetIO_CMO_MV_NAV[[#This Row],[NAV]]*100</f>
        <v>35.964931527799742</v>
      </c>
    </row>
    <row r="353" spans="1:12" x14ac:dyDescent="0.2">
      <c r="A353" s="1">
        <v>41226</v>
      </c>
      <c r="B353">
        <v>919.39480000000003</v>
      </c>
      <c r="C353">
        <v>110.60639999999999</v>
      </c>
      <c r="D353">
        <v>854.79089999999997</v>
      </c>
      <c r="F353">
        <v>397391025.11229998</v>
      </c>
      <c r="G353">
        <v>231.35771600000001</v>
      </c>
      <c r="H353">
        <v>27.83314</v>
      </c>
      <c r="I353">
        <v>215.100706</v>
      </c>
      <c r="K353" s="3">
        <f>VLOOKUP(CelloNetIO_CMO_MV_NAV[[#This Row],[AsOfDate]], 'CMO MV Raw'!$A:$B,2,FALSE)</f>
        <v>160142413.604794</v>
      </c>
      <c r="L353" s="4">
        <f>CelloNetIO_CMO_MV_NAV[[#This Row],[CMO MV]]/CelloNetIO_CMO_MV_NAV[[#This Row],[NAV]]*100</f>
        <v>40.298447495017996</v>
      </c>
    </row>
    <row r="354" spans="1:12" x14ac:dyDescent="0.2">
      <c r="A354" s="1">
        <v>41227</v>
      </c>
      <c r="B354">
        <v>922.95060000000001</v>
      </c>
      <c r="C354">
        <v>113.1614</v>
      </c>
      <c r="D354">
        <v>778.31219999999996</v>
      </c>
      <c r="F354">
        <v>395843089.66790003</v>
      </c>
      <c r="G354">
        <v>233.160721</v>
      </c>
      <c r="H354">
        <v>28.587439</v>
      </c>
      <c r="I354">
        <v>196.62139400000001</v>
      </c>
      <c r="K354" s="3">
        <f>VLOOKUP(CelloNetIO_CMO_MV_NAV[[#This Row],[AsOfDate]], 'CMO MV Raw'!$A:$B,2,FALSE)</f>
        <v>160969608.51361299</v>
      </c>
      <c r="L354" s="4">
        <f>CelloNetIO_CMO_MV_NAV[[#This Row],[CMO MV]]/CelloNetIO_CMO_MV_NAV[[#This Row],[NAV]]*100</f>
        <v>40.665004067308956</v>
      </c>
    </row>
    <row r="355" spans="1:12" x14ac:dyDescent="0.2">
      <c r="A355" s="1">
        <v>41228</v>
      </c>
      <c r="B355">
        <v>908.7473</v>
      </c>
      <c r="C355">
        <v>109.4408</v>
      </c>
      <c r="D355">
        <v>593.93240000000003</v>
      </c>
      <c r="F355">
        <v>394775170.43989998</v>
      </c>
      <c r="G355">
        <v>230.19363100000001</v>
      </c>
      <c r="H355">
        <v>27.722311000000001</v>
      </c>
      <c r="I355">
        <v>150.44826599999999</v>
      </c>
      <c r="K355" s="3">
        <f>VLOOKUP(CelloNetIO_CMO_MV_NAV[[#This Row],[AsOfDate]], 'CMO MV Raw'!$A:$B,2,FALSE)</f>
        <v>167866647.57703</v>
      </c>
      <c r="L355" s="4">
        <f>CelloNetIO_CMO_MV_NAV[[#This Row],[CMO MV]]/CelloNetIO_CMO_MV_NAV[[#This Row],[NAV]]*100</f>
        <v>42.522088557387065</v>
      </c>
    </row>
    <row r="356" spans="1:12" x14ac:dyDescent="0.2">
      <c r="A356" s="1">
        <v>41229</v>
      </c>
      <c r="B356">
        <v>923.87929999999994</v>
      </c>
      <c r="C356">
        <v>108.8596</v>
      </c>
      <c r="D356">
        <v>392.75799999999998</v>
      </c>
      <c r="F356">
        <v>394917536.14300001</v>
      </c>
      <c r="G356">
        <v>233.94233399999999</v>
      </c>
      <c r="H356">
        <v>27.565147</v>
      </c>
      <c r="I356">
        <v>99.453168000000005</v>
      </c>
      <c r="K356" s="3">
        <f>VLOOKUP(CelloNetIO_CMO_MV_NAV[[#This Row],[AsOfDate]], 'CMO MV Raw'!$A:$B,2,FALSE)</f>
        <v>166801543.95037201</v>
      </c>
      <c r="L356" s="4">
        <f>CelloNetIO_CMO_MV_NAV[[#This Row],[CMO MV]]/CelloNetIO_CMO_MV_NAV[[#This Row],[NAV]]*100</f>
        <v>42.237056773790115</v>
      </c>
    </row>
    <row r="357" spans="1:12" x14ac:dyDescent="0.2">
      <c r="A357" s="1">
        <v>41232</v>
      </c>
      <c r="B357">
        <v>927.99400000000003</v>
      </c>
      <c r="C357">
        <v>110.7174</v>
      </c>
      <c r="D357">
        <v>380.92559999999997</v>
      </c>
      <c r="F357">
        <v>394565391.7647</v>
      </c>
      <c r="G357">
        <v>235.19396800000001</v>
      </c>
      <c r="H357">
        <v>28.060596</v>
      </c>
      <c r="I357">
        <v>96.543085000000005</v>
      </c>
      <c r="K357" s="3">
        <f>VLOOKUP(CelloNetIO_CMO_MV_NAV[[#This Row],[AsOfDate]], 'CMO MV Raw'!$A:$B,2,FALSE)</f>
        <v>167694484.05075899</v>
      </c>
      <c r="L357" s="4">
        <f>CelloNetIO_CMO_MV_NAV[[#This Row],[CMO MV]]/CelloNetIO_CMO_MV_NAV[[#This Row],[NAV]]*100</f>
        <v>42.501062574379048</v>
      </c>
    </row>
    <row r="358" spans="1:12" x14ac:dyDescent="0.2">
      <c r="A358" s="1">
        <v>41233</v>
      </c>
      <c r="B358">
        <v>871.6789</v>
      </c>
      <c r="C358">
        <v>105.4635</v>
      </c>
      <c r="D358">
        <v>241.3432</v>
      </c>
      <c r="F358">
        <v>395094725.42729998</v>
      </c>
      <c r="G358">
        <v>220.625294</v>
      </c>
      <c r="H358">
        <v>26.693218999999999</v>
      </c>
      <c r="I358">
        <v>61.084895000000003</v>
      </c>
      <c r="K358" s="3">
        <f>VLOOKUP(CelloNetIO_CMO_MV_NAV[[#This Row],[AsOfDate]], 'CMO MV Raw'!$A:$B,2,FALSE)</f>
        <v>166947041.15001601</v>
      </c>
      <c r="L358" s="4">
        <f>CelloNetIO_CMO_MV_NAV[[#This Row],[CMO MV]]/CelloNetIO_CMO_MV_NAV[[#This Row],[NAV]]*100</f>
        <v>42.254940500524441</v>
      </c>
    </row>
    <row r="359" spans="1:12" x14ac:dyDescent="0.2">
      <c r="A359" s="1">
        <v>41234</v>
      </c>
      <c r="B359">
        <v>855.1454</v>
      </c>
      <c r="C359">
        <v>107.0943</v>
      </c>
      <c r="D359">
        <v>150.87440000000001</v>
      </c>
      <c r="F359">
        <v>395562245.22079998</v>
      </c>
      <c r="G359">
        <v>216.184788</v>
      </c>
      <c r="H359">
        <v>27.073944000000001</v>
      </c>
      <c r="I359">
        <v>38.141759</v>
      </c>
      <c r="K359" s="3">
        <f>VLOOKUP(CelloNetIO_CMO_MV_NAV[[#This Row],[AsOfDate]], 'CMO MV Raw'!$A:$B,2,FALSE)</f>
        <v>168513986.74357501</v>
      </c>
      <c r="L359" s="4">
        <f>CelloNetIO_CMO_MV_NAV[[#This Row],[CMO MV]]/CelloNetIO_CMO_MV_NAV[[#This Row],[NAV]]*100</f>
        <v>42.601130107731016</v>
      </c>
    </row>
    <row r="360" spans="1:12" x14ac:dyDescent="0.2">
      <c r="A360" s="1">
        <v>41236</v>
      </c>
      <c r="B360">
        <v>848.17600000000004</v>
      </c>
      <c r="C360">
        <v>107.3304</v>
      </c>
      <c r="D360">
        <v>150.51730000000001</v>
      </c>
      <c r="F360">
        <v>395916989.01770002</v>
      </c>
      <c r="G360">
        <v>214.23076599999999</v>
      </c>
      <c r="H360">
        <v>27.109318999999999</v>
      </c>
      <c r="I360">
        <v>38.017389000000001</v>
      </c>
      <c r="K360" s="3">
        <f>VLOOKUP(CelloNetIO_CMO_MV_NAV[[#This Row],[AsOfDate]], 'CMO MV Raw'!$A:$B,2,FALSE)</f>
        <v>168728616.45714501</v>
      </c>
      <c r="L360" s="4">
        <f>CelloNetIO_CMO_MV_NAV[[#This Row],[CMO MV]]/CelloNetIO_CMO_MV_NAV[[#This Row],[NAV]]*100</f>
        <v>42.617170047633842</v>
      </c>
    </row>
    <row r="361" spans="1:12" x14ac:dyDescent="0.2">
      <c r="A361" s="1">
        <v>41239</v>
      </c>
      <c r="B361">
        <v>835.83249999999998</v>
      </c>
      <c r="C361">
        <v>103.8271</v>
      </c>
      <c r="D361">
        <v>151.65199999999999</v>
      </c>
      <c r="F361">
        <v>395957975.03890002</v>
      </c>
      <c r="G361">
        <v>211.09121500000001</v>
      </c>
      <c r="H361">
        <v>26.221747000000001</v>
      </c>
      <c r="I361">
        <v>38.300024000000001</v>
      </c>
      <c r="K361" s="3">
        <f>VLOOKUP(CelloNetIO_CMO_MV_NAV[[#This Row],[AsOfDate]], 'CMO MV Raw'!$A:$B,2,FALSE)</f>
        <v>156864845.05076</v>
      </c>
      <c r="L361" s="4">
        <f>CelloNetIO_CMO_MV_NAV[[#This Row],[CMO MV]]/CelloNetIO_CMO_MV_NAV[[#This Row],[NAV]]*100</f>
        <v>39.61653886005179</v>
      </c>
    </row>
    <row r="362" spans="1:12" x14ac:dyDescent="0.2">
      <c r="A362" s="1">
        <v>41240</v>
      </c>
      <c r="B362">
        <v>814.87739999999997</v>
      </c>
      <c r="C362">
        <v>98.674300000000002</v>
      </c>
      <c r="D362">
        <v>153.74440000000001</v>
      </c>
      <c r="F362">
        <v>395833863.5122</v>
      </c>
      <c r="G362">
        <v>205.86348799999999</v>
      </c>
      <c r="H362">
        <v>24.928211000000001</v>
      </c>
      <c r="I362">
        <v>38.840639000000003</v>
      </c>
      <c r="K362" s="3">
        <f>VLOOKUP(CelloNetIO_CMO_MV_NAV[[#This Row],[AsOfDate]], 'CMO MV Raw'!$A:$B,2,FALSE)</f>
        <v>156317421.681647</v>
      </c>
      <c r="L362" s="4">
        <f>CelloNetIO_CMO_MV_NAV[[#This Row],[CMO MV]]/CelloNetIO_CMO_MV_NAV[[#This Row],[NAV]]*100</f>
        <v>39.490664162650432</v>
      </c>
    </row>
    <row r="363" spans="1:12" x14ac:dyDescent="0.2">
      <c r="A363" s="1">
        <v>41241</v>
      </c>
      <c r="B363">
        <v>815.51369999999997</v>
      </c>
      <c r="C363">
        <v>99.163600000000002</v>
      </c>
      <c r="D363">
        <v>153.53919999999999</v>
      </c>
      <c r="F363">
        <v>395709080.81129998</v>
      </c>
      <c r="G363">
        <v>206.08920499999999</v>
      </c>
      <c r="H363">
        <v>25.059723000000002</v>
      </c>
      <c r="I363">
        <v>38.801029999999997</v>
      </c>
      <c r="K363" s="3">
        <f>VLOOKUP(CelloNetIO_CMO_MV_NAV[[#This Row],[AsOfDate]], 'CMO MV Raw'!$A:$B,2,FALSE)</f>
        <v>156995615.11735499</v>
      </c>
      <c r="L363" s="4">
        <f>CelloNetIO_CMO_MV_NAV[[#This Row],[CMO MV]]/CelloNetIO_CMO_MV_NAV[[#This Row],[NAV]]*100</f>
        <v>39.674504005689165</v>
      </c>
    </row>
    <row r="364" spans="1:12" x14ac:dyDescent="0.2">
      <c r="A364" s="1">
        <v>41242</v>
      </c>
      <c r="B364">
        <v>819.06349999999998</v>
      </c>
      <c r="C364">
        <v>99.959299999999999</v>
      </c>
      <c r="D364">
        <v>153.1841</v>
      </c>
      <c r="F364">
        <v>395336539.46810001</v>
      </c>
      <c r="G364">
        <v>207.18133</v>
      </c>
      <c r="H364">
        <v>25.284609</v>
      </c>
      <c r="I364">
        <v>38.747771999999998</v>
      </c>
      <c r="K364" s="3">
        <f>VLOOKUP(CelloNetIO_CMO_MV_NAV[[#This Row],[AsOfDate]], 'CMO MV Raw'!$A:$B,2,FALSE)</f>
        <v>157158609.972363</v>
      </c>
      <c r="L364" s="4">
        <f>CelloNetIO_CMO_MV_NAV[[#This Row],[CMO MV]]/CelloNetIO_CMO_MV_NAV[[#This Row],[NAV]]*100</f>
        <v>39.753120261489066</v>
      </c>
    </row>
    <row r="365" spans="1:12" x14ac:dyDescent="0.2">
      <c r="A365" s="1">
        <v>41243</v>
      </c>
      <c r="B365">
        <v>833.06079999999997</v>
      </c>
      <c r="C365">
        <v>100.8762</v>
      </c>
      <c r="D365">
        <v>152.86170000000001</v>
      </c>
      <c r="F365">
        <v>395462386.07779998</v>
      </c>
      <c r="G365">
        <v>210.654876</v>
      </c>
      <c r="H365">
        <v>25.508417999999999</v>
      </c>
      <c r="I365">
        <v>38.653916000000002</v>
      </c>
      <c r="K365" s="3">
        <f>VLOOKUP(CelloNetIO_CMO_MV_NAV[[#This Row],[AsOfDate]], 'CMO MV Raw'!$A:$B,2,FALSE)</f>
        <v>157279324.773866</v>
      </c>
      <c r="L365" s="4">
        <f>CelloNetIO_CMO_MV_NAV[[#This Row],[CMO MV]]/CelloNetIO_CMO_MV_NAV[[#This Row],[NAV]]*100</f>
        <v>39.770994742069895</v>
      </c>
    </row>
    <row r="366" spans="1:12" x14ac:dyDescent="0.2">
      <c r="A366" s="1">
        <v>41246</v>
      </c>
      <c r="B366">
        <v>845.46590000000003</v>
      </c>
      <c r="C366">
        <v>102.58150000000001</v>
      </c>
      <c r="D366">
        <v>178.62190000000001</v>
      </c>
      <c r="F366">
        <v>397215487.329</v>
      </c>
      <c r="G366">
        <v>212.84817100000001</v>
      </c>
      <c r="H366">
        <v>25.825151000000002</v>
      </c>
      <c r="I366">
        <v>44.968513000000002</v>
      </c>
      <c r="K366" s="3">
        <f>VLOOKUP(CelloNetIO_CMO_MV_NAV[[#This Row],[AsOfDate]], 'CMO MV Raw'!$A:$B,2,FALSE)</f>
        <v>158945628.68184999</v>
      </c>
      <c r="L366" s="4">
        <f>CelloNetIO_CMO_MV_NAV[[#This Row],[CMO MV]]/CelloNetIO_CMO_MV_NAV[[#This Row],[NAV]]*100</f>
        <v>40.01496259641074</v>
      </c>
    </row>
    <row r="367" spans="1:12" x14ac:dyDescent="0.2">
      <c r="A367" s="1">
        <v>41247</v>
      </c>
      <c r="B367">
        <v>912.22739999999999</v>
      </c>
      <c r="C367">
        <v>109.3582</v>
      </c>
      <c r="D367">
        <v>204.88919999999999</v>
      </c>
      <c r="F367">
        <v>396897465.71880001</v>
      </c>
      <c r="G367">
        <v>229.839563</v>
      </c>
      <c r="H367">
        <v>27.553262</v>
      </c>
      <c r="I367">
        <v>51.622703000000001</v>
      </c>
      <c r="K367" s="3">
        <f>VLOOKUP(CelloNetIO_CMO_MV_NAV[[#This Row],[AsOfDate]], 'CMO MV Raw'!$A:$B,2,FALSE)</f>
        <v>165211540.76919699</v>
      </c>
      <c r="L367" s="4">
        <f>CelloNetIO_CMO_MV_NAV[[#This Row],[CMO MV]]/CelloNetIO_CMO_MV_NAV[[#This Row],[NAV]]*100</f>
        <v>41.625748471331534</v>
      </c>
    </row>
    <row r="368" spans="1:12" x14ac:dyDescent="0.2">
      <c r="A368" s="1">
        <v>41248</v>
      </c>
      <c r="B368">
        <v>935.0729</v>
      </c>
      <c r="C368">
        <v>109.89149999999999</v>
      </c>
      <c r="D368">
        <v>205.5711</v>
      </c>
      <c r="F368">
        <v>396235921.67409998</v>
      </c>
      <c r="G368">
        <v>235.98892699999999</v>
      </c>
      <c r="H368">
        <v>27.733855999999999</v>
      </c>
      <c r="I368">
        <v>51.880985000000003</v>
      </c>
      <c r="K368" s="3">
        <f>VLOOKUP(CelloNetIO_CMO_MV_NAV[[#This Row],[AsOfDate]], 'CMO MV Raw'!$A:$B,2,FALSE)</f>
        <v>165017790.434901</v>
      </c>
      <c r="L368" s="4">
        <f>CelloNetIO_CMO_MV_NAV[[#This Row],[CMO MV]]/CelloNetIO_CMO_MV_NAV[[#This Row],[NAV]]*100</f>
        <v>41.646347897409072</v>
      </c>
    </row>
    <row r="369" spans="1:12" x14ac:dyDescent="0.2">
      <c r="A369" s="1">
        <v>41249</v>
      </c>
      <c r="B369">
        <v>939.38840000000005</v>
      </c>
      <c r="C369">
        <v>111.6155</v>
      </c>
      <c r="D369">
        <v>204.84190000000001</v>
      </c>
      <c r="F369">
        <v>396092875.0341</v>
      </c>
      <c r="G369">
        <v>237.16367</v>
      </c>
      <c r="H369">
        <v>28.179123000000001</v>
      </c>
      <c r="I369">
        <v>51.715623999999998</v>
      </c>
      <c r="K369" s="3">
        <f>VLOOKUP(CelloNetIO_CMO_MV_NAV[[#This Row],[AsOfDate]], 'CMO MV Raw'!$A:$B,2,FALSE)</f>
        <v>165615500.96612501</v>
      </c>
      <c r="L369" s="4">
        <f>CelloNetIO_CMO_MV_NAV[[#This Row],[CMO MV]]/CelloNetIO_CMO_MV_NAV[[#This Row],[NAV]]*100</f>
        <v>41.812289845372</v>
      </c>
    </row>
    <row r="370" spans="1:12" x14ac:dyDescent="0.2">
      <c r="A370" s="1">
        <v>41250</v>
      </c>
      <c r="B370">
        <v>971.47249999999997</v>
      </c>
      <c r="C370">
        <v>118.31529999999999</v>
      </c>
      <c r="D370">
        <v>202.36439999999999</v>
      </c>
      <c r="F370">
        <v>396815473.04509997</v>
      </c>
      <c r="G370">
        <v>244.81719200000001</v>
      </c>
      <c r="H370">
        <v>29.816201</v>
      </c>
      <c r="I370">
        <v>50.997104</v>
      </c>
      <c r="K370" s="3">
        <f>VLOOKUP(CelloNetIO_CMO_MV_NAV[[#This Row],[AsOfDate]], 'CMO MV Raw'!$A:$B,2,FALSE)</f>
        <v>166772058.730389</v>
      </c>
      <c r="L370" s="4">
        <f>CelloNetIO_CMO_MV_NAV[[#This Row],[CMO MV]]/CelloNetIO_CMO_MV_NAV[[#This Row],[NAV]]*100</f>
        <v>42.027609823429081</v>
      </c>
    </row>
    <row r="371" spans="1:12" x14ac:dyDescent="0.2">
      <c r="A371" s="1">
        <v>41253</v>
      </c>
      <c r="B371">
        <v>1000.511</v>
      </c>
      <c r="C371">
        <v>123.84350000000001</v>
      </c>
      <c r="D371">
        <v>179.41970000000001</v>
      </c>
      <c r="F371">
        <v>397003257.13010001</v>
      </c>
      <c r="G371">
        <v>252.015817</v>
      </c>
      <c r="H371">
        <v>31.194579999999998</v>
      </c>
      <c r="I371">
        <v>45.193508000000001</v>
      </c>
      <c r="K371" s="3">
        <f>VLOOKUP(CelloNetIO_CMO_MV_NAV[[#This Row],[AsOfDate]], 'CMO MV Raw'!$A:$B,2,FALSE)</f>
        <v>173127137.85839099</v>
      </c>
      <c r="L371" s="4">
        <f>CelloNetIO_CMO_MV_NAV[[#This Row],[CMO MV]]/CelloNetIO_CMO_MV_NAV[[#This Row],[NAV]]*100</f>
        <v>43.608493066256216</v>
      </c>
    </row>
    <row r="372" spans="1:12" x14ac:dyDescent="0.2">
      <c r="A372" s="1">
        <v>41254</v>
      </c>
      <c r="B372">
        <v>973.40800000000002</v>
      </c>
      <c r="C372">
        <v>119.51949999999999</v>
      </c>
      <c r="D372">
        <v>193.73929999999999</v>
      </c>
      <c r="F372">
        <v>397170891.3452</v>
      </c>
      <c r="G372">
        <v>245.08543299999999</v>
      </c>
      <c r="H372">
        <v>30.092714000000001</v>
      </c>
      <c r="I372">
        <v>48.779834000000001</v>
      </c>
      <c r="K372" s="3">
        <f>VLOOKUP(CelloNetIO_CMO_MV_NAV[[#This Row],[AsOfDate]], 'CMO MV Raw'!$A:$B,2,FALSE)</f>
        <v>175243066.187904</v>
      </c>
      <c r="L372" s="4">
        <f>CelloNetIO_CMO_MV_NAV[[#This Row],[CMO MV]]/CelloNetIO_CMO_MV_NAV[[#This Row],[NAV]]*100</f>
        <v>44.122837299169532</v>
      </c>
    </row>
    <row r="373" spans="1:12" x14ac:dyDescent="0.2">
      <c r="A373" s="1">
        <v>41255</v>
      </c>
      <c r="B373">
        <v>989.59370000000001</v>
      </c>
      <c r="C373">
        <v>123.7739</v>
      </c>
      <c r="D373">
        <v>226.52369999999999</v>
      </c>
      <c r="F373">
        <v>397002795.47920001</v>
      </c>
      <c r="G373">
        <v>249.26617899999999</v>
      </c>
      <c r="H373">
        <v>31.177085000000002</v>
      </c>
      <c r="I373">
        <v>57.058464999999998</v>
      </c>
      <c r="K373" s="3">
        <f>VLOOKUP(CelloNetIO_CMO_MV_NAV[[#This Row],[AsOfDate]], 'CMO MV Raw'!$A:$B,2,FALSE)</f>
        <v>177931560.343402</v>
      </c>
      <c r="L373" s="4">
        <f>CelloNetIO_CMO_MV_NAV[[#This Row],[CMO MV]]/CelloNetIO_CMO_MV_NAV[[#This Row],[NAV]]*100</f>
        <v>44.818717240676023</v>
      </c>
    </row>
    <row r="374" spans="1:12" x14ac:dyDescent="0.2">
      <c r="A374" s="1">
        <v>41256</v>
      </c>
      <c r="B374">
        <v>980.1105</v>
      </c>
      <c r="C374">
        <v>124.3447</v>
      </c>
      <c r="D374">
        <v>250.48050000000001</v>
      </c>
      <c r="F374">
        <v>397170306.31440002</v>
      </c>
      <c r="G374">
        <v>246.773358</v>
      </c>
      <c r="H374">
        <v>31.307652999999998</v>
      </c>
      <c r="I374">
        <v>63.066271</v>
      </c>
      <c r="K374" s="3">
        <f>VLOOKUP(CelloNetIO_CMO_MV_NAV[[#This Row],[AsOfDate]], 'CMO MV Raw'!$A:$B,2,FALSE)</f>
        <v>178024881.34953499</v>
      </c>
      <c r="L374" s="4">
        <f>CelloNetIO_CMO_MV_NAV[[#This Row],[CMO MV]]/CelloNetIO_CMO_MV_NAV[[#This Row],[NAV]]*100</f>
        <v>44.823310937200453</v>
      </c>
    </row>
    <row r="375" spans="1:12" x14ac:dyDescent="0.2">
      <c r="A375" s="1">
        <v>41257</v>
      </c>
      <c r="B375">
        <v>985.11199999999997</v>
      </c>
      <c r="C375">
        <v>124.43559999999999</v>
      </c>
      <c r="D375">
        <v>250.5992</v>
      </c>
      <c r="F375">
        <v>397716423.1031</v>
      </c>
      <c r="G375">
        <v>247.69206</v>
      </c>
      <c r="H375">
        <v>31.287519</v>
      </c>
      <c r="I375">
        <v>63.009518</v>
      </c>
      <c r="K375" s="3">
        <f>VLOOKUP(CelloNetIO_CMO_MV_NAV[[#This Row],[AsOfDate]], 'CMO MV Raw'!$A:$B,2,FALSE)</f>
        <v>178086561.718986</v>
      </c>
      <c r="L375" s="4">
        <f>CelloNetIO_CMO_MV_NAV[[#This Row],[CMO MV]]/CelloNetIO_CMO_MV_NAV[[#This Row],[NAV]]*100</f>
        <v>44.777271285279724</v>
      </c>
    </row>
    <row r="376" spans="1:12" x14ac:dyDescent="0.2">
      <c r="A376" s="1">
        <v>41260</v>
      </c>
      <c r="B376">
        <v>1075.4739</v>
      </c>
      <c r="C376">
        <v>138.42949999999999</v>
      </c>
      <c r="D376">
        <v>335.41980000000001</v>
      </c>
      <c r="F376">
        <v>397383399.0966</v>
      </c>
      <c r="G376">
        <v>270.63886000000002</v>
      </c>
      <c r="H376">
        <v>34.835250000000002</v>
      </c>
      <c r="I376">
        <v>84.407099000000002</v>
      </c>
      <c r="K376" s="3">
        <f>VLOOKUP(CelloNetIO_CMO_MV_NAV[[#This Row],[AsOfDate]], 'CMO MV Raw'!$A:$B,2,FALSE)</f>
        <v>188592846.474392</v>
      </c>
      <c r="L376" s="4">
        <f>CelloNetIO_CMO_MV_NAV[[#This Row],[CMO MV]]/CelloNetIO_CMO_MV_NAV[[#This Row],[NAV]]*100</f>
        <v>47.458662566965195</v>
      </c>
    </row>
    <row r="377" spans="1:12" x14ac:dyDescent="0.2">
      <c r="A377" s="1">
        <v>41261</v>
      </c>
      <c r="B377">
        <v>1067.4432999999999</v>
      </c>
      <c r="C377">
        <v>141.53749999999999</v>
      </c>
      <c r="D377">
        <v>332.93239999999997</v>
      </c>
      <c r="F377">
        <v>396587588.57169998</v>
      </c>
      <c r="G377">
        <v>269.15701100000001</v>
      </c>
      <c r="H377">
        <v>35.688836999999999</v>
      </c>
      <c r="I377">
        <v>83.949274000000003</v>
      </c>
      <c r="K377" s="3">
        <f>VLOOKUP(CelloNetIO_CMO_MV_NAV[[#This Row],[AsOfDate]], 'CMO MV Raw'!$A:$B,2,FALSE)</f>
        <v>189033495.49024901</v>
      </c>
      <c r="L377" s="4">
        <f>CelloNetIO_CMO_MV_NAV[[#This Row],[CMO MV]]/CelloNetIO_CMO_MV_NAV[[#This Row],[NAV]]*100</f>
        <v>47.665005395415498</v>
      </c>
    </row>
    <row r="378" spans="1:12" x14ac:dyDescent="0.2">
      <c r="A378" s="1">
        <v>41262</v>
      </c>
      <c r="B378">
        <v>1069.4110000000001</v>
      </c>
      <c r="C378">
        <v>138.99430000000001</v>
      </c>
      <c r="D378">
        <v>333.90879999999999</v>
      </c>
      <c r="F378">
        <v>397269137.52630001</v>
      </c>
      <c r="G378">
        <v>269.19055600000002</v>
      </c>
      <c r="H378">
        <v>34.987439999999999</v>
      </c>
      <c r="I378">
        <v>84.051029999999997</v>
      </c>
      <c r="K378" s="3">
        <f>VLOOKUP(CelloNetIO_CMO_MV_NAV[[#This Row],[AsOfDate]], 'CMO MV Raw'!$A:$B,2,FALSE)</f>
        <v>188583064.35475299</v>
      </c>
      <c r="L378" s="4">
        <f>CelloNetIO_CMO_MV_NAV[[#This Row],[CMO MV]]/CelloNetIO_CMO_MV_NAV[[#This Row],[NAV]]*100</f>
        <v>47.469850169840697</v>
      </c>
    </row>
    <row r="379" spans="1:12" x14ac:dyDescent="0.2">
      <c r="A379" s="1">
        <v>41263</v>
      </c>
      <c r="B379">
        <v>1070.4175</v>
      </c>
      <c r="C379">
        <v>137.78970000000001</v>
      </c>
      <c r="D379">
        <v>333.98160000000001</v>
      </c>
      <c r="F379">
        <v>397169672.26289999</v>
      </c>
      <c r="G379">
        <v>269.51138900000001</v>
      </c>
      <c r="H379">
        <v>34.692906000000001</v>
      </c>
      <c r="I379">
        <v>84.090408999999994</v>
      </c>
      <c r="K379" s="3">
        <f>VLOOKUP(CelloNetIO_CMO_MV_NAV[[#This Row],[AsOfDate]], 'CMO MV Raw'!$A:$B,2,FALSE)</f>
        <v>187313005.916686</v>
      </c>
      <c r="L379" s="4">
        <f>CelloNetIO_CMO_MV_NAV[[#This Row],[CMO MV]]/CelloNetIO_CMO_MV_NAV[[#This Row],[NAV]]*100</f>
        <v>47.161960995022099</v>
      </c>
    </row>
    <row r="380" spans="1:12" x14ac:dyDescent="0.2">
      <c r="A380" s="1">
        <v>41264</v>
      </c>
      <c r="B380">
        <v>1088.3823</v>
      </c>
      <c r="C380">
        <v>136.4665</v>
      </c>
      <c r="D380">
        <v>335.49250000000001</v>
      </c>
      <c r="F380">
        <v>397805795.75510001</v>
      </c>
      <c r="G380">
        <v>273.59639099999998</v>
      </c>
      <c r="H380">
        <v>34.304803999999997</v>
      </c>
      <c r="I380">
        <v>84.335750000000004</v>
      </c>
      <c r="K380" s="3">
        <f>VLOOKUP(CelloNetIO_CMO_MV_NAV[[#This Row],[AsOfDate]], 'CMO MV Raw'!$A:$B,2,FALSE)</f>
        <v>186795648.42872801</v>
      </c>
      <c r="L380" s="4">
        <f>CelloNetIO_CMO_MV_NAV[[#This Row],[CMO MV]]/CelloNetIO_CMO_MV_NAV[[#This Row],[NAV]]*100</f>
        <v>46.956492444802002</v>
      </c>
    </row>
    <row r="381" spans="1:12" x14ac:dyDescent="0.2">
      <c r="A381" s="1">
        <v>41267</v>
      </c>
      <c r="B381">
        <v>1089.5912000000001</v>
      </c>
      <c r="C381">
        <v>137.74510000000001</v>
      </c>
      <c r="D381">
        <v>334.76710000000003</v>
      </c>
      <c r="F381">
        <v>397745988.85140002</v>
      </c>
      <c r="G381">
        <v>273.94146799999999</v>
      </c>
      <c r="H381">
        <v>34.631424000000003</v>
      </c>
      <c r="I381">
        <v>84.166053000000005</v>
      </c>
      <c r="K381" s="3">
        <f>VLOOKUP(CelloNetIO_CMO_MV_NAV[[#This Row],[AsOfDate]], 'CMO MV Raw'!$A:$B,2,FALSE)</f>
        <v>186930215.11500701</v>
      </c>
      <c r="L381" s="4">
        <f>CelloNetIO_CMO_MV_NAV[[#This Row],[CMO MV]]/CelloNetIO_CMO_MV_NAV[[#This Row],[NAV]]*100</f>
        <v>46.997385355115448</v>
      </c>
    </row>
    <row r="382" spans="1:12" x14ac:dyDescent="0.2">
      <c r="A382" s="1">
        <v>41269</v>
      </c>
      <c r="B382">
        <v>1075.1151</v>
      </c>
      <c r="C382">
        <v>134.64240000000001</v>
      </c>
      <c r="D382">
        <v>336.03820000000002</v>
      </c>
      <c r="F382">
        <v>397905810.53439999</v>
      </c>
      <c r="G382">
        <v>270.19336499999997</v>
      </c>
      <c r="H382">
        <v>33.837757000000003</v>
      </c>
      <c r="I382">
        <v>84.451695000000001</v>
      </c>
      <c r="K382" s="3">
        <f>VLOOKUP(CelloNetIO_CMO_MV_NAV[[#This Row],[AsOfDate]], 'CMO MV Raw'!$A:$B,2,FALSE)</f>
        <v>185446035.388549</v>
      </c>
      <c r="L382" s="4">
        <f>CelloNetIO_CMO_MV_NAV[[#This Row],[CMO MV]]/CelloNetIO_CMO_MV_NAV[[#This Row],[NAV]]*100</f>
        <v>46.605510771378071</v>
      </c>
    </row>
    <row r="383" spans="1:12" x14ac:dyDescent="0.2">
      <c r="A383" s="1">
        <v>41270</v>
      </c>
      <c r="B383">
        <v>1082.3543999999999</v>
      </c>
      <c r="C383">
        <v>133.5275</v>
      </c>
      <c r="D383">
        <v>336.26519999999999</v>
      </c>
      <c r="F383">
        <v>398254031.68000001</v>
      </c>
      <c r="G383">
        <v>271.77487600000001</v>
      </c>
      <c r="H383">
        <v>33.528222999999997</v>
      </c>
      <c r="I383">
        <v>84.434850999999995</v>
      </c>
      <c r="K383" s="3">
        <f>VLOOKUP(CelloNetIO_CMO_MV_NAV[[#This Row],[AsOfDate]], 'CMO MV Raw'!$A:$B,2,FALSE)</f>
        <v>185465918.786145</v>
      </c>
      <c r="L383" s="4">
        <f>CelloNetIO_CMO_MV_NAV[[#This Row],[CMO MV]]/CelloNetIO_CMO_MV_NAV[[#This Row],[NAV]]*100</f>
        <v>46.56975297996938</v>
      </c>
    </row>
    <row r="384" spans="1:12" x14ac:dyDescent="0.2">
      <c r="A384" s="1">
        <v>41271</v>
      </c>
      <c r="B384">
        <v>1085.2783999999999</v>
      </c>
      <c r="C384">
        <v>134.6619</v>
      </c>
      <c r="D384">
        <v>335.28480000000002</v>
      </c>
      <c r="F384">
        <v>398364083.37870002</v>
      </c>
      <c r="G384">
        <v>272.43379700000003</v>
      </c>
      <c r="H384">
        <v>33.803725</v>
      </c>
      <c r="I384">
        <v>84.165419</v>
      </c>
      <c r="K384" s="3">
        <f>VLOOKUP(CelloNetIO_CMO_MV_NAV[[#This Row],[AsOfDate]], 'CMO MV Raw'!$A:$B,2,FALSE)</f>
        <v>185944127.12083799</v>
      </c>
      <c r="L384" s="4">
        <f>CelloNetIO_CMO_MV_NAV[[#This Row],[CMO MV]]/CelloNetIO_CMO_MV_NAV[[#This Row],[NAV]]*100</f>
        <v>46.676930697106158</v>
      </c>
    </row>
    <row r="385" spans="1:12" x14ac:dyDescent="0.2">
      <c r="A385" s="1">
        <v>41274</v>
      </c>
      <c r="B385">
        <v>1114.6356000000001</v>
      </c>
      <c r="C385">
        <v>138.3329</v>
      </c>
      <c r="D385">
        <v>333.52550000000002</v>
      </c>
      <c r="F385">
        <v>399884722.51959997</v>
      </c>
      <c r="G385">
        <v>278.73923100000002</v>
      </c>
      <c r="H385">
        <v>34.593195000000001</v>
      </c>
      <c r="I385">
        <v>83.405411999999998</v>
      </c>
      <c r="K385" s="3">
        <f>VLOOKUP(CelloNetIO_CMO_MV_NAV[[#This Row],[AsOfDate]], 'CMO MV Raw'!$A:$B,2,FALSE)</f>
        <v>188076652.55169299</v>
      </c>
      <c r="L385" s="4">
        <f>CelloNetIO_CMO_MV_NAV[[#This Row],[CMO MV]]/CelloNetIO_CMO_MV_NAV[[#This Row],[NAV]]*100</f>
        <v>47.032717670896915</v>
      </c>
    </row>
    <row r="386" spans="1:12" x14ac:dyDescent="0.2">
      <c r="A386" s="1">
        <v>41276</v>
      </c>
      <c r="B386">
        <v>1094.2118</v>
      </c>
      <c r="C386">
        <v>139.7028</v>
      </c>
      <c r="D386">
        <v>351.5607</v>
      </c>
      <c r="F386">
        <v>384353548.92750001</v>
      </c>
      <c r="G386">
        <v>284.68887599999999</v>
      </c>
      <c r="H386">
        <v>36.347472000000003</v>
      </c>
      <c r="I386">
        <v>91.468051000000003</v>
      </c>
      <c r="K386" s="3">
        <f>VLOOKUP(CelloNetIO_CMO_MV_NAV[[#This Row],[AsOfDate]], 'CMO MV Raw'!$A:$B,2,FALSE)</f>
        <v>186526574.879462</v>
      </c>
      <c r="L386" s="4">
        <f>CelloNetIO_CMO_MV_NAV[[#This Row],[CMO MV]]/CelloNetIO_CMO_MV_NAV[[#This Row],[NAV]]*100</f>
        <v>48.529947336233967</v>
      </c>
    </row>
    <row r="387" spans="1:12" x14ac:dyDescent="0.2">
      <c r="A387" s="1">
        <v>41277</v>
      </c>
      <c r="B387">
        <v>1112.463</v>
      </c>
      <c r="C387">
        <v>150.1507</v>
      </c>
      <c r="D387">
        <v>413.1703</v>
      </c>
      <c r="F387">
        <v>384437442.9364</v>
      </c>
      <c r="G387">
        <v>289.374259</v>
      </c>
      <c r="H387">
        <v>39.057251999999998</v>
      </c>
      <c r="I387">
        <v>107.474001</v>
      </c>
      <c r="K387" s="3">
        <f>VLOOKUP(CelloNetIO_CMO_MV_NAV[[#This Row],[AsOfDate]], 'CMO MV Raw'!$A:$B,2,FALSE)</f>
        <v>192411475.781966</v>
      </c>
      <c r="L387" s="4">
        <f>CelloNetIO_CMO_MV_NAV[[#This Row],[CMO MV]]/CelloNetIO_CMO_MV_NAV[[#This Row],[NAV]]*100</f>
        <v>50.050139318452878</v>
      </c>
    </row>
    <row r="388" spans="1:12" x14ac:dyDescent="0.2">
      <c r="A388" s="1">
        <v>41278</v>
      </c>
      <c r="B388">
        <v>1095.287</v>
      </c>
      <c r="C388">
        <v>150.49760000000001</v>
      </c>
      <c r="D388">
        <v>362.15339999999998</v>
      </c>
      <c r="F388">
        <v>384335086.76910001</v>
      </c>
      <c r="G388">
        <v>284.98230799999999</v>
      </c>
      <c r="H388">
        <v>39.157913000000001</v>
      </c>
      <c r="I388">
        <v>94.228555</v>
      </c>
      <c r="K388" s="3">
        <f>VLOOKUP(CelloNetIO_CMO_MV_NAV[[#This Row],[AsOfDate]], 'CMO MV Raw'!$A:$B,2,FALSE)</f>
        <v>192999927.12789401</v>
      </c>
      <c r="L388" s="4">
        <f>CelloNetIO_CMO_MV_NAV[[#This Row],[CMO MV]]/CelloNetIO_CMO_MV_NAV[[#This Row],[NAV]]*100</f>
        <v>50.216577609486926</v>
      </c>
    </row>
    <row r="389" spans="1:12" x14ac:dyDescent="0.2">
      <c r="A389" s="1">
        <v>41281</v>
      </c>
      <c r="B389">
        <v>1112.6902</v>
      </c>
      <c r="C389">
        <v>144.5934</v>
      </c>
      <c r="D389">
        <v>360.47770000000003</v>
      </c>
      <c r="F389">
        <v>384207334.2992</v>
      </c>
      <c r="G389">
        <v>289.60670499999998</v>
      </c>
      <c r="H389">
        <v>37.634211000000001</v>
      </c>
      <c r="I389">
        <v>93.823742999999993</v>
      </c>
      <c r="K389" s="3">
        <f>VLOOKUP(CelloNetIO_CMO_MV_NAV[[#This Row],[AsOfDate]], 'CMO MV Raw'!$A:$B,2,FALSE)</f>
        <v>191963805.52802601</v>
      </c>
      <c r="L389" s="4">
        <f>CelloNetIO_CMO_MV_NAV[[#This Row],[CMO MV]]/CelloNetIO_CMO_MV_NAV[[#This Row],[NAV]]*100</f>
        <v>49.963597357705545</v>
      </c>
    </row>
    <row r="390" spans="1:12" x14ac:dyDescent="0.2">
      <c r="A390" s="1">
        <v>41282</v>
      </c>
      <c r="B390">
        <v>1217.1213</v>
      </c>
      <c r="C390">
        <v>162.7098</v>
      </c>
      <c r="D390">
        <v>373.73719999999997</v>
      </c>
      <c r="F390">
        <v>385858451.25120002</v>
      </c>
      <c r="G390">
        <v>315.43207000000001</v>
      </c>
      <c r="H390">
        <v>42.168261000000001</v>
      </c>
      <c r="I390">
        <v>96.858627999999996</v>
      </c>
      <c r="K390" s="3">
        <f>VLOOKUP(CelloNetIO_CMO_MV_NAV[[#This Row],[AsOfDate]], 'CMO MV Raw'!$A:$B,2,FALSE)</f>
        <v>202369990.95374501</v>
      </c>
      <c r="L390" s="4">
        <f>CelloNetIO_CMO_MV_NAV[[#This Row],[CMO MV]]/CelloNetIO_CMO_MV_NAV[[#This Row],[NAV]]*100</f>
        <v>52.44669134433417</v>
      </c>
    </row>
    <row r="391" spans="1:12" x14ac:dyDescent="0.2">
      <c r="A391" s="1">
        <v>41283</v>
      </c>
      <c r="B391">
        <v>1231.5573999999999</v>
      </c>
      <c r="C391">
        <v>166.89009999999999</v>
      </c>
      <c r="D391">
        <v>336.87670000000003</v>
      </c>
      <c r="F391">
        <v>386010535.28570002</v>
      </c>
      <c r="G391">
        <v>319.04761300000001</v>
      </c>
      <c r="H391">
        <v>43.234597000000001</v>
      </c>
      <c r="I391">
        <v>87.271375000000006</v>
      </c>
      <c r="K391" s="3">
        <f>VLOOKUP(CelloNetIO_CMO_MV_NAV[[#This Row],[AsOfDate]], 'CMO MV Raw'!$A:$B,2,FALSE)</f>
        <v>204084006.34660101</v>
      </c>
      <c r="L391" s="4">
        <f>CelloNetIO_CMO_MV_NAV[[#This Row],[CMO MV]]/CelloNetIO_CMO_MV_NAV[[#This Row],[NAV]]*100</f>
        <v>52.870061226580574</v>
      </c>
    </row>
    <row r="392" spans="1:12" x14ac:dyDescent="0.2">
      <c r="A392" s="1">
        <v>41284</v>
      </c>
      <c r="B392">
        <v>1206.5373</v>
      </c>
      <c r="C392">
        <v>166.88339999999999</v>
      </c>
      <c r="D392">
        <v>317.44150000000002</v>
      </c>
      <c r="F392">
        <v>384999971.98559999</v>
      </c>
      <c r="G392">
        <v>313.38633399999998</v>
      </c>
      <c r="H392">
        <v>43.346341000000002</v>
      </c>
      <c r="I392">
        <v>82.452343999999997</v>
      </c>
      <c r="K392" s="3">
        <f>VLOOKUP(CelloNetIO_CMO_MV_NAV[[#This Row],[AsOfDate]], 'CMO MV Raw'!$A:$B,2,FALSE)</f>
        <v>203372241.47770599</v>
      </c>
      <c r="L392" s="4">
        <f>CelloNetIO_CMO_MV_NAV[[#This Row],[CMO MV]]/CelloNetIO_CMO_MV_NAV[[#This Row],[NAV]]*100</f>
        <v>52.823962669096666</v>
      </c>
    </row>
    <row r="393" spans="1:12" x14ac:dyDescent="0.2">
      <c r="A393" s="1">
        <v>41285</v>
      </c>
      <c r="B393">
        <v>1235.2112</v>
      </c>
      <c r="C393">
        <v>167.91069999999999</v>
      </c>
      <c r="D393">
        <v>381.94450000000001</v>
      </c>
      <c r="F393">
        <v>385235035.91790003</v>
      </c>
      <c r="G393">
        <v>320.63833399999999</v>
      </c>
      <c r="H393">
        <v>43.586559999999999</v>
      </c>
      <c r="I393">
        <v>99.145837</v>
      </c>
      <c r="K393" s="3">
        <f>VLOOKUP(CelloNetIO_CMO_MV_NAV[[#This Row],[AsOfDate]], 'CMO MV Raw'!$A:$B,2,FALSE)</f>
        <v>210831178.59617999</v>
      </c>
      <c r="L393" s="4">
        <f>CelloNetIO_CMO_MV_NAV[[#This Row],[CMO MV]]/CelloNetIO_CMO_MV_NAV[[#This Row],[NAV]]*100</f>
        <v>54.727934621479136</v>
      </c>
    </row>
    <row r="394" spans="1:12" x14ac:dyDescent="0.2">
      <c r="A394" s="1">
        <v>41288</v>
      </c>
      <c r="B394">
        <v>1237.251</v>
      </c>
      <c r="C394">
        <v>165.74119999999999</v>
      </c>
      <c r="D394">
        <v>399.41109999999998</v>
      </c>
      <c r="F394">
        <v>385541435.59130001</v>
      </c>
      <c r="G394">
        <v>320.91258800000003</v>
      </c>
      <c r="H394">
        <v>42.989204999999998</v>
      </c>
      <c r="I394">
        <v>103.59745100000001</v>
      </c>
      <c r="K394" s="3">
        <f>VLOOKUP(CelloNetIO_CMO_MV_NAV[[#This Row],[AsOfDate]], 'CMO MV Raw'!$A:$B,2,FALSE)</f>
        <v>214102698.74893501</v>
      </c>
      <c r="L394" s="4">
        <f>CelloNetIO_CMO_MV_NAV[[#This Row],[CMO MV]]/CelloNetIO_CMO_MV_NAV[[#This Row],[NAV]]*100</f>
        <v>55.53299308038536</v>
      </c>
    </row>
    <row r="395" spans="1:12" x14ac:dyDescent="0.2">
      <c r="A395" s="1">
        <v>41289</v>
      </c>
      <c r="B395">
        <v>1270.0377000000001</v>
      </c>
      <c r="C395">
        <v>169.3296</v>
      </c>
      <c r="D395">
        <v>408.197</v>
      </c>
      <c r="F395">
        <v>385790003.25330001</v>
      </c>
      <c r="G395">
        <v>329.204409</v>
      </c>
      <c r="H395">
        <v>43.891651000000003</v>
      </c>
      <c r="I395">
        <v>105.808081</v>
      </c>
      <c r="K395" s="3">
        <f>VLOOKUP(CelloNetIO_CMO_MV_NAV[[#This Row],[AsOfDate]], 'CMO MV Raw'!$A:$B,2,FALSE)</f>
        <v>224984201.81392199</v>
      </c>
      <c r="L395" s="4">
        <f>CelloNetIO_CMO_MV_NAV[[#This Row],[CMO MV]]/CelloNetIO_CMO_MV_NAV[[#This Row],[NAV]]*100</f>
        <v>58.317789449355693</v>
      </c>
    </row>
    <row r="396" spans="1:12" x14ac:dyDescent="0.2">
      <c r="A396" s="1">
        <v>41290</v>
      </c>
      <c r="B396">
        <v>1264.0335</v>
      </c>
      <c r="C396">
        <v>168.7235</v>
      </c>
      <c r="D396">
        <v>415.69740000000002</v>
      </c>
      <c r="F396">
        <v>385884423.54570001</v>
      </c>
      <c r="G396">
        <v>327.56789900000001</v>
      </c>
      <c r="H396">
        <v>43.723843000000002</v>
      </c>
      <c r="I396">
        <v>107.725882</v>
      </c>
      <c r="K396" s="3">
        <f>VLOOKUP(CelloNetIO_CMO_MV_NAV[[#This Row],[AsOfDate]], 'CMO MV Raw'!$A:$B,2,FALSE)</f>
        <v>225299940.81832501</v>
      </c>
      <c r="L396" s="4">
        <f>CelloNetIO_CMO_MV_NAV[[#This Row],[CMO MV]]/CelloNetIO_CMO_MV_NAV[[#This Row],[NAV]]*100</f>
        <v>58.385342105326757</v>
      </c>
    </row>
    <row r="397" spans="1:12" x14ac:dyDescent="0.2">
      <c r="A397" s="1">
        <v>41291</v>
      </c>
      <c r="B397">
        <v>1336.0002999999999</v>
      </c>
      <c r="C397">
        <v>184.2901</v>
      </c>
      <c r="D397">
        <v>462.52839999999998</v>
      </c>
      <c r="F397">
        <v>385761465.03860003</v>
      </c>
      <c r="G397">
        <v>346.32808599999998</v>
      </c>
      <c r="H397">
        <v>47.773071000000002</v>
      </c>
      <c r="I397">
        <v>119.900105</v>
      </c>
      <c r="K397" s="3">
        <f>VLOOKUP(CelloNetIO_CMO_MV_NAV[[#This Row],[AsOfDate]], 'CMO MV Raw'!$A:$B,2,FALSE)</f>
        <v>233621701.65912899</v>
      </c>
      <c r="L397" s="4">
        <f>CelloNetIO_CMO_MV_NAV[[#This Row],[CMO MV]]/CelloNetIO_CMO_MV_NAV[[#This Row],[NAV]]*100</f>
        <v>60.56118167110143</v>
      </c>
    </row>
    <row r="398" spans="1:12" x14ac:dyDescent="0.2">
      <c r="A398" s="1">
        <v>41292</v>
      </c>
      <c r="B398">
        <v>1329.711</v>
      </c>
      <c r="C398">
        <v>182.72380000000001</v>
      </c>
      <c r="D398">
        <v>470.81599999999997</v>
      </c>
      <c r="F398">
        <v>386201033.7277</v>
      </c>
      <c r="G398">
        <v>344.30539599999997</v>
      </c>
      <c r="H398">
        <v>47.313130999999998</v>
      </c>
      <c r="I398">
        <v>121.909565</v>
      </c>
      <c r="K398" s="3">
        <f>VLOOKUP(CelloNetIO_CMO_MV_NAV[[#This Row],[AsOfDate]], 'CMO MV Raw'!$A:$B,2,FALSE)</f>
        <v>227839371.864344</v>
      </c>
      <c r="L398" s="4">
        <f>CelloNetIO_CMO_MV_NAV[[#This Row],[CMO MV]]/CelloNetIO_CMO_MV_NAV[[#This Row],[NAV]]*100</f>
        <v>58.995018647461059</v>
      </c>
    </row>
    <row r="399" spans="1:12" x14ac:dyDescent="0.2">
      <c r="A399" s="1">
        <v>41296</v>
      </c>
      <c r="B399">
        <v>1303.8172</v>
      </c>
      <c r="C399">
        <v>178.33150000000001</v>
      </c>
      <c r="D399">
        <v>494.79379999999998</v>
      </c>
      <c r="F399">
        <v>386442660.37480003</v>
      </c>
      <c r="G399">
        <v>337.38956200000001</v>
      </c>
      <c r="H399">
        <v>46.146949999999997</v>
      </c>
      <c r="I399">
        <v>128.03809000000001</v>
      </c>
      <c r="K399" s="3">
        <f>VLOOKUP(CelloNetIO_CMO_MV_NAV[[#This Row],[AsOfDate]], 'CMO MV Raw'!$A:$B,2,FALSE)</f>
        <v>226749559.58830199</v>
      </c>
      <c r="L399" s="4">
        <f>CelloNetIO_CMO_MV_NAV[[#This Row],[CMO MV]]/CelloNetIO_CMO_MV_NAV[[#This Row],[NAV]]*100</f>
        <v>58.676120117893781</v>
      </c>
    </row>
    <row r="400" spans="1:12" x14ac:dyDescent="0.2">
      <c r="A400" s="1">
        <v>41297</v>
      </c>
      <c r="B400">
        <v>1323.7570000000001</v>
      </c>
      <c r="C400">
        <v>179.88419999999999</v>
      </c>
      <c r="D400">
        <v>523.00289999999995</v>
      </c>
      <c r="F400">
        <v>386514055.72100002</v>
      </c>
      <c r="G400">
        <v>342.48612200000002</v>
      </c>
      <c r="H400">
        <v>46.540143999999998</v>
      </c>
      <c r="I400">
        <v>135.31277600000001</v>
      </c>
      <c r="K400" s="3">
        <f>VLOOKUP(CelloNetIO_CMO_MV_NAV[[#This Row],[AsOfDate]], 'CMO MV Raw'!$A:$B,2,FALSE)</f>
        <v>230522573.23761901</v>
      </c>
      <c r="L400" s="4">
        <f>CelloNetIO_CMO_MV_NAV[[#This Row],[CMO MV]]/CelloNetIO_CMO_MV_NAV[[#This Row],[NAV]]*100</f>
        <v>59.64144636541203</v>
      </c>
    </row>
    <row r="401" spans="1:12" x14ac:dyDescent="0.2">
      <c r="A401" s="1">
        <v>41298</v>
      </c>
      <c r="B401">
        <v>1323.5154</v>
      </c>
      <c r="C401">
        <v>181.9016</v>
      </c>
      <c r="D401">
        <v>494.0274</v>
      </c>
      <c r="F401">
        <v>386503437.4558</v>
      </c>
      <c r="G401">
        <v>342.43302199999999</v>
      </c>
      <c r="H401">
        <v>47.063384999999997</v>
      </c>
      <c r="I401">
        <v>127.819665</v>
      </c>
      <c r="K401" s="3">
        <f>VLOOKUP(CelloNetIO_CMO_MV_NAV[[#This Row],[AsOfDate]], 'CMO MV Raw'!$A:$B,2,FALSE)</f>
        <v>240738321.061865</v>
      </c>
      <c r="L401" s="4">
        <f>CelloNetIO_CMO_MV_NAV[[#This Row],[CMO MV]]/CelloNetIO_CMO_MV_NAV[[#This Row],[NAV]]*100</f>
        <v>62.286204398737212</v>
      </c>
    </row>
    <row r="402" spans="1:12" x14ac:dyDescent="0.2">
      <c r="A402" s="1">
        <v>41299</v>
      </c>
      <c r="B402">
        <v>1280.3480999999999</v>
      </c>
      <c r="C402">
        <v>189.6173</v>
      </c>
      <c r="D402">
        <v>490.1968</v>
      </c>
      <c r="F402">
        <v>385971756.70590001</v>
      </c>
      <c r="G402">
        <v>331.72067099999998</v>
      </c>
      <c r="H402">
        <v>49.127246999999997</v>
      </c>
      <c r="I402">
        <v>127.003282</v>
      </c>
      <c r="K402" s="3">
        <f>VLOOKUP(CelloNetIO_CMO_MV_NAV[[#This Row],[AsOfDate]], 'CMO MV Raw'!$A:$B,2,FALSE)</f>
        <v>236089493.584001</v>
      </c>
      <c r="L402" s="4">
        <f>CelloNetIO_CMO_MV_NAV[[#This Row],[CMO MV]]/CelloNetIO_CMO_MV_NAV[[#This Row],[NAV]]*100</f>
        <v>61.167556817867066</v>
      </c>
    </row>
    <row r="403" spans="1:12" x14ac:dyDescent="0.2">
      <c r="A403" s="1">
        <v>41302</v>
      </c>
      <c r="B403">
        <v>1254.3107</v>
      </c>
      <c r="C403">
        <v>188.3201</v>
      </c>
      <c r="D403">
        <v>490.85109999999997</v>
      </c>
      <c r="F403">
        <v>385668252.85339999</v>
      </c>
      <c r="G403">
        <v>325.23047700000001</v>
      </c>
      <c r="H403">
        <v>48.829557000000001</v>
      </c>
      <c r="I403">
        <v>127.272882</v>
      </c>
      <c r="K403" s="3">
        <f>VLOOKUP(CelloNetIO_CMO_MV_NAV[[#This Row],[AsOfDate]], 'CMO MV Raw'!$A:$B,2,FALSE)</f>
        <v>236175256.98661199</v>
      </c>
      <c r="L403" s="4">
        <f>CelloNetIO_CMO_MV_NAV[[#This Row],[CMO MV]]/CelloNetIO_CMO_MV_NAV[[#This Row],[NAV]]*100</f>
        <v>61.237930589113546</v>
      </c>
    </row>
    <row r="404" spans="1:12" x14ac:dyDescent="0.2">
      <c r="A404" s="1">
        <v>41303</v>
      </c>
      <c r="B404">
        <v>1251.5684000000001</v>
      </c>
      <c r="C404">
        <v>189.4461</v>
      </c>
      <c r="D404">
        <v>489.95330000000001</v>
      </c>
      <c r="F404">
        <v>385567321.12919998</v>
      </c>
      <c r="G404">
        <v>324.604377</v>
      </c>
      <c r="H404">
        <v>49.134377000000001</v>
      </c>
      <c r="I404">
        <v>127.073347</v>
      </c>
      <c r="K404" s="3">
        <f>VLOOKUP(CelloNetIO_CMO_MV_NAV[[#This Row],[AsOfDate]], 'CMO MV Raw'!$A:$B,2,FALSE)</f>
        <v>231642765.96262401</v>
      </c>
      <c r="L404" s="4">
        <f>CelloNetIO_CMO_MV_NAV[[#This Row],[CMO MV]]/CelloNetIO_CMO_MV_NAV[[#This Row],[NAV]]*100</f>
        <v>60.078422954574698</v>
      </c>
    </row>
    <row r="405" spans="1:12" x14ac:dyDescent="0.2">
      <c r="A405" s="1">
        <v>41304</v>
      </c>
      <c r="B405">
        <v>1210.4644000000001</v>
      </c>
      <c r="C405">
        <v>185.63669999999999</v>
      </c>
      <c r="D405">
        <v>489.24279999999999</v>
      </c>
      <c r="F405">
        <v>385412853.61220002</v>
      </c>
      <c r="G405">
        <v>314.069546</v>
      </c>
      <c r="H405">
        <v>48.165674000000003</v>
      </c>
      <c r="I405">
        <v>126.93992799999999</v>
      </c>
      <c r="K405" s="3">
        <f>VLOOKUP(CelloNetIO_CMO_MV_NAV[[#This Row],[AsOfDate]], 'CMO MV Raw'!$A:$B,2,FALSE)</f>
        <v>232137113.895888</v>
      </c>
      <c r="L405" s="4">
        <f>CelloNetIO_CMO_MV_NAV[[#This Row],[CMO MV]]/CelloNetIO_CMO_MV_NAV[[#This Row],[NAV]]*100</f>
        <v>60.230765974780617</v>
      </c>
    </row>
    <row r="406" spans="1:12" x14ac:dyDescent="0.2">
      <c r="A406" s="1">
        <v>41305</v>
      </c>
      <c r="B406">
        <v>1228.8223</v>
      </c>
      <c r="C406">
        <v>187.0335</v>
      </c>
      <c r="D406">
        <v>489.82580000000002</v>
      </c>
      <c r="F406">
        <v>387061190.00730002</v>
      </c>
      <c r="G406">
        <v>317.47494499999999</v>
      </c>
      <c r="H406">
        <v>48.321429000000002</v>
      </c>
      <c r="I406">
        <v>126.549965</v>
      </c>
      <c r="K406" s="3">
        <f>VLOOKUP(CelloNetIO_CMO_MV_NAV[[#This Row],[AsOfDate]], 'CMO MV Raw'!$A:$B,2,FALSE)</f>
        <v>233198691.28344801</v>
      </c>
      <c r="L406" s="4">
        <f>CelloNetIO_CMO_MV_NAV[[#This Row],[CMO MV]]/CelloNetIO_CMO_MV_NAV[[#This Row],[NAV]]*100</f>
        <v>60.248533643750193</v>
      </c>
    </row>
    <row r="407" spans="1:12" x14ac:dyDescent="0.2">
      <c r="A407" s="1">
        <v>41306</v>
      </c>
      <c r="B407">
        <v>1210.6194</v>
      </c>
      <c r="C407">
        <v>185.29839999999999</v>
      </c>
      <c r="D407">
        <v>489.72309999999999</v>
      </c>
      <c r="F407">
        <v>392845190.6789</v>
      </c>
      <c r="G407">
        <v>308.16704099999998</v>
      </c>
      <c r="H407">
        <v>47.168300000000002</v>
      </c>
      <c r="I407">
        <v>124.66058200000001</v>
      </c>
      <c r="K407" s="3">
        <f>VLOOKUP(CelloNetIO_CMO_MV_NAV[[#This Row],[AsOfDate]], 'CMO MV Raw'!$A:$B,2,FALSE)</f>
        <v>229158293.35738301</v>
      </c>
      <c r="L407" s="4">
        <f>CelloNetIO_CMO_MV_NAV[[#This Row],[CMO MV]]/CelloNetIO_CMO_MV_NAV[[#This Row],[NAV]]*100</f>
        <v>58.332976652039562</v>
      </c>
    </row>
    <row r="408" spans="1:12" x14ac:dyDescent="0.2">
      <c r="A408" s="1">
        <v>41309</v>
      </c>
      <c r="B408">
        <v>1212.4165</v>
      </c>
      <c r="C408">
        <v>183.70509999999999</v>
      </c>
      <c r="D408">
        <v>489.47590000000002</v>
      </c>
      <c r="F408">
        <v>393981930.47909999</v>
      </c>
      <c r="G408">
        <v>307.734037</v>
      </c>
      <c r="H408">
        <v>46.627797999999999</v>
      </c>
      <c r="I408">
        <v>124.23815999999999</v>
      </c>
      <c r="K408" s="3">
        <f>VLOOKUP(CelloNetIO_CMO_MV_NAV[[#This Row],[AsOfDate]], 'CMO MV Raw'!$A:$B,2,FALSE)</f>
        <v>223487282.62531701</v>
      </c>
      <c r="L408" s="4">
        <f>CelloNetIO_CMO_MV_NAV[[#This Row],[CMO MV]]/CelloNetIO_CMO_MV_NAV[[#This Row],[NAV]]*100</f>
        <v>56.72526208335146</v>
      </c>
    </row>
    <row r="409" spans="1:12" x14ac:dyDescent="0.2">
      <c r="A409" s="1">
        <v>41310</v>
      </c>
      <c r="B409">
        <v>1197.0368000000001</v>
      </c>
      <c r="C409">
        <v>186.0634</v>
      </c>
      <c r="D409">
        <v>487.65620000000001</v>
      </c>
      <c r="F409">
        <v>394013886.18940002</v>
      </c>
      <c r="G409">
        <v>303.80573900000002</v>
      </c>
      <c r="H409">
        <v>47.222549000000001</v>
      </c>
      <c r="I409">
        <v>123.76624700000001</v>
      </c>
      <c r="K409" s="3">
        <f>VLOOKUP(CelloNetIO_CMO_MV_NAV[[#This Row],[AsOfDate]], 'CMO MV Raw'!$A:$B,2,FALSE)</f>
        <v>224915598.361348</v>
      </c>
      <c r="L409" s="4">
        <f>CelloNetIO_CMO_MV_NAV[[#This Row],[CMO MV]]/CelloNetIO_CMO_MV_NAV[[#This Row],[NAV]]*100</f>
        <v>57.083165402255013</v>
      </c>
    </row>
    <row r="410" spans="1:12" x14ac:dyDescent="0.2">
      <c r="A410" s="1">
        <v>41311</v>
      </c>
      <c r="B410">
        <v>1183.9357</v>
      </c>
      <c r="C410">
        <v>180.93629999999999</v>
      </c>
      <c r="D410">
        <v>490.95119999999997</v>
      </c>
      <c r="F410">
        <v>396006734.26859999</v>
      </c>
      <c r="G410">
        <v>298.96857699999998</v>
      </c>
      <c r="H410">
        <v>45.690207999999998</v>
      </c>
      <c r="I410">
        <v>123.97546699999999</v>
      </c>
      <c r="K410" s="3">
        <f>VLOOKUP(CelloNetIO_CMO_MV_NAV[[#This Row],[AsOfDate]], 'CMO MV Raw'!$A:$B,2,FALSE)</f>
        <v>225691125.625763</v>
      </c>
      <c r="L410" s="4">
        <f>CelloNetIO_CMO_MV_NAV[[#This Row],[CMO MV]]/CelloNetIO_CMO_MV_NAV[[#This Row],[NAV]]*100</f>
        <v>56.991739305292519</v>
      </c>
    </row>
    <row r="411" spans="1:12" x14ac:dyDescent="0.2">
      <c r="A411" s="1">
        <v>41312</v>
      </c>
      <c r="B411">
        <v>1228.7571</v>
      </c>
      <c r="C411">
        <v>195.74170000000001</v>
      </c>
      <c r="D411">
        <v>485.35770000000002</v>
      </c>
      <c r="F411">
        <v>396179082.00120002</v>
      </c>
      <c r="G411">
        <v>310.15193799999997</v>
      </c>
      <c r="H411">
        <v>49.407378999999999</v>
      </c>
      <c r="I411">
        <v>122.509674</v>
      </c>
      <c r="K411" s="3">
        <f>VLOOKUP(CelloNetIO_CMO_MV_NAV[[#This Row],[AsOfDate]], 'CMO MV Raw'!$A:$B,2,FALSE)</f>
        <v>226102960.87369099</v>
      </c>
      <c r="L411" s="4">
        <f>CelloNetIO_CMO_MV_NAV[[#This Row],[CMO MV]]/CelloNetIO_CMO_MV_NAV[[#This Row],[NAV]]*100</f>
        <v>57.070898274484392</v>
      </c>
    </row>
    <row r="412" spans="1:12" x14ac:dyDescent="0.2">
      <c r="A412" s="1">
        <v>41313</v>
      </c>
      <c r="B412">
        <v>1057.5535</v>
      </c>
      <c r="C412">
        <v>169.7876</v>
      </c>
      <c r="D412">
        <v>594.28139999999996</v>
      </c>
      <c r="F412">
        <v>396287186.23299998</v>
      </c>
      <c r="G412">
        <v>266.86542900000001</v>
      </c>
      <c r="H412">
        <v>42.844585000000002</v>
      </c>
      <c r="I412">
        <v>149.96230499999999</v>
      </c>
      <c r="K412" s="3">
        <f>VLOOKUP(CelloNetIO_CMO_MV_NAV[[#This Row],[AsOfDate]], 'CMO MV Raw'!$A:$B,2,FALSE)</f>
        <v>229138055.41139901</v>
      </c>
      <c r="L412" s="4">
        <f>CelloNetIO_CMO_MV_NAV[[#This Row],[CMO MV]]/CelloNetIO_CMO_MV_NAV[[#This Row],[NAV]]*100</f>
        <v>57.821212335812348</v>
      </c>
    </row>
    <row r="413" spans="1:12" x14ac:dyDescent="0.2">
      <c r="A413" s="1">
        <v>41316</v>
      </c>
      <c r="B413">
        <v>1024.3241</v>
      </c>
      <c r="C413">
        <v>160.6781</v>
      </c>
      <c r="D413">
        <v>597.11239999999998</v>
      </c>
      <c r="F413">
        <v>395671120.18769997</v>
      </c>
      <c r="G413">
        <v>258.88270499999999</v>
      </c>
      <c r="H413">
        <v>40.609003999999999</v>
      </c>
      <c r="I413">
        <v>150.911292</v>
      </c>
      <c r="K413" s="3">
        <f>VLOOKUP(CelloNetIO_CMO_MV_NAV[[#This Row],[AsOfDate]], 'CMO MV Raw'!$A:$B,2,FALSE)</f>
        <v>227808186.19928199</v>
      </c>
      <c r="L413" s="4">
        <f>CelloNetIO_CMO_MV_NAV[[#This Row],[CMO MV]]/CelloNetIO_CMO_MV_NAV[[#This Row],[NAV]]*100</f>
        <v>57.575136161368931</v>
      </c>
    </row>
    <row r="414" spans="1:12" x14ac:dyDescent="0.2">
      <c r="A414" s="1">
        <v>41317</v>
      </c>
      <c r="B414">
        <v>1026.1901</v>
      </c>
      <c r="C414">
        <v>163.83750000000001</v>
      </c>
      <c r="D414">
        <v>587.46109999999999</v>
      </c>
      <c r="F414">
        <v>395268929.47140002</v>
      </c>
      <c r="G414">
        <v>259.61820499999999</v>
      </c>
      <c r="H414">
        <v>41.449627999999997</v>
      </c>
      <c r="I414">
        <v>148.623141</v>
      </c>
      <c r="K414" s="3">
        <f>VLOOKUP(CelloNetIO_CMO_MV_NAV[[#This Row],[AsOfDate]], 'CMO MV Raw'!$A:$B,2,FALSE)</f>
        <v>233866453.98718899</v>
      </c>
      <c r="L414" s="4">
        <f>CelloNetIO_CMO_MV_NAV[[#This Row],[CMO MV]]/CelloNetIO_CMO_MV_NAV[[#This Row],[NAV]]*100</f>
        <v>59.166414698960189</v>
      </c>
    </row>
    <row r="415" spans="1:12" x14ac:dyDescent="0.2">
      <c r="A415" s="1">
        <v>41318</v>
      </c>
      <c r="B415">
        <v>1324.3176000000001</v>
      </c>
      <c r="C415">
        <v>259.88529999999997</v>
      </c>
      <c r="D415">
        <v>482.90570000000002</v>
      </c>
      <c r="F415">
        <v>394793830.09020001</v>
      </c>
      <c r="G415">
        <v>335.44536399999998</v>
      </c>
      <c r="H415">
        <v>65.828106000000005</v>
      </c>
      <c r="I415">
        <v>122.31845199999999</v>
      </c>
      <c r="K415" s="3">
        <f>VLOOKUP(CelloNetIO_CMO_MV_NAV[[#This Row],[AsOfDate]], 'CMO MV Raw'!$A:$B,2,FALSE)</f>
        <v>237891512.37838399</v>
      </c>
      <c r="L415" s="4">
        <f>CelloNetIO_CMO_MV_NAV[[#This Row],[CMO MV]]/CelloNetIO_CMO_MV_NAV[[#This Row],[NAV]]*100</f>
        <v>60.25715050410794</v>
      </c>
    </row>
    <row r="416" spans="1:12" x14ac:dyDescent="0.2">
      <c r="A416" s="1">
        <v>41319</v>
      </c>
      <c r="B416">
        <v>1331.854</v>
      </c>
      <c r="C416">
        <v>258.54950000000002</v>
      </c>
      <c r="D416">
        <v>484.44600000000003</v>
      </c>
      <c r="F416">
        <v>395412383.70060003</v>
      </c>
      <c r="G416">
        <v>336.82657799999998</v>
      </c>
      <c r="H416">
        <v>65.387304999999998</v>
      </c>
      <c r="I416">
        <v>122.516648</v>
      </c>
      <c r="K416" s="3">
        <f>VLOOKUP(CelloNetIO_CMO_MV_NAV[[#This Row],[AsOfDate]], 'CMO MV Raw'!$A:$B,2,FALSE)</f>
        <v>232018204.63318899</v>
      </c>
      <c r="L416" s="4">
        <f>CelloNetIO_CMO_MV_NAV[[#This Row],[CMO MV]]/CelloNetIO_CMO_MV_NAV[[#This Row],[NAV]]*100</f>
        <v>58.677526096114754</v>
      </c>
    </row>
    <row r="417" spans="1:12" x14ac:dyDescent="0.2">
      <c r="A417" s="1">
        <v>41320</v>
      </c>
      <c r="B417">
        <v>1378.0121999999999</v>
      </c>
      <c r="C417">
        <v>268.60059999999999</v>
      </c>
      <c r="D417">
        <v>487.11110000000002</v>
      </c>
      <c r="F417">
        <v>395272327</v>
      </c>
      <c r="G417">
        <v>348.62349499999999</v>
      </c>
      <c r="H417">
        <v>67.953301999999994</v>
      </c>
      <c r="I417">
        <v>123.23430399999999</v>
      </c>
      <c r="K417" s="3">
        <f>VLOOKUP(CelloNetIO_CMO_MV_NAV[[#This Row],[AsOfDate]], 'CMO MV Raw'!$A:$B,2,FALSE)</f>
        <v>243633454.358156</v>
      </c>
      <c r="L417" s="4">
        <f>CelloNetIO_CMO_MV_NAV[[#This Row],[CMO MV]]/CelloNetIO_CMO_MV_NAV[[#This Row],[NAV]]*100</f>
        <v>61.636860897210241</v>
      </c>
    </row>
    <row r="418" spans="1:12" x14ac:dyDescent="0.2">
      <c r="A418" s="1">
        <v>41324</v>
      </c>
      <c r="B418">
        <v>1375.8373999999999</v>
      </c>
      <c r="C418">
        <v>269.08030000000002</v>
      </c>
      <c r="D418">
        <v>486.54149999999998</v>
      </c>
      <c r="F418">
        <v>394745480.48720002</v>
      </c>
      <c r="G418">
        <v>348.537847</v>
      </c>
      <c r="H418">
        <v>68.165518000000006</v>
      </c>
      <c r="I418">
        <v>123.25448299999999</v>
      </c>
      <c r="K418" s="3">
        <f>VLOOKUP(CelloNetIO_CMO_MV_NAV[[#This Row],[AsOfDate]], 'CMO MV Raw'!$A:$B,2,FALSE)</f>
        <v>243483160.741658</v>
      </c>
      <c r="L418" s="4">
        <f>CelloNetIO_CMO_MV_NAV[[#This Row],[CMO MV]]/CelloNetIO_CMO_MV_NAV[[#This Row],[NAV]]*100</f>
        <v>61.681050899214327</v>
      </c>
    </row>
    <row r="419" spans="1:12" x14ac:dyDescent="0.2">
      <c r="A419" s="1">
        <v>41325</v>
      </c>
      <c r="B419">
        <v>1378.653</v>
      </c>
      <c r="C419">
        <v>255.8638</v>
      </c>
      <c r="D419">
        <v>461.02370000000002</v>
      </c>
      <c r="F419">
        <v>394850596.46640003</v>
      </c>
      <c r="G419">
        <v>349.15814</v>
      </c>
      <c r="H419">
        <v>64.800155000000004</v>
      </c>
      <c r="I419">
        <v>116.759023</v>
      </c>
      <c r="K419" s="3">
        <f>VLOOKUP(CelloNetIO_CMO_MV_NAV[[#This Row],[AsOfDate]], 'CMO MV Raw'!$A:$B,2,FALSE)</f>
        <v>242611918.32827601</v>
      </c>
      <c r="L419" s="4">
        <f>CelloNetIO_CMO_MV_NAV[[#This Row],[CMO MV]]/CelloNetIO_CMO_MV_NAV[[#This Row],[NAV]]*100</f>
        <v>61.443979190980194</v>
      </c>
    </row>
    <row r="420" spans="1:12" x14ac:dyDescent="0.2">
      <c r="A420" s="1">
        <v>41326</v>
      </c>
      <c r="B420">
        <v>1388.902</v>
      </c>
      <c r="C420">
        <v>256.14760000000001</v>
      </c>
      <c r="D420">
        <v>461.53199999999998</v>
      </c>
      <c r="F420">
        <v>395227888.73390001</v>
      </c>
      <c r="G420">
        <v>351.41801500000003</v>
      </c>
      <c r="H420">
        <v>64.810102999999998</v>
      </c>
      <c r="I420">
        <v>116.776172</v>
      </c>
      <c r="K420" s="3">
        <f>VLOOKUP(CelloNetIO_CMO_MV_NAV[[#This Row],[AsOfDate]], 'CMO MV Raw'!$A:$B,2,FALSE)</f>
        <v>242756717.15845901</v>
      </c>
      <c r="L420" s="4">
        <f>CelloNetIO_CMO_MV_NAV[[#This Row],[CMO MV]]/CelloNetIO_CMO_MV_NAV[[#This Row],[NAV]]*100</f>
        <v>61.421960362190639</v>
      </c>
    </row>
    <row r="421" spans="1:12" x14ac:dyDescent="0.2">
      <c r="A421" s="1">
        <v>41327</v>
      </c>
      <c r="B421">
        <v>1372.9386999999999</v>
      </c>
      <c r="C421">
        <v>255.7</v>
      </c>
      <c r="D421">
        <v>461.73349999999999</v>
      </c>
      <c r="F421">
        <v>395702493.49260002</v>
      </c>
      <c r="G421">
        <v>346.962357</v>
      </c>
      <c r="H421">
        <v>64.619253999999998</v>
      </c>
      <c r="I421">
        <v>116.687033</v>
      </c>
      <c r="K421" s="3">
        <f>VLOOKUP(CelloNetIO_CMO_MV_NAV[[#This Row],[AsOfDate]], 'CMO MV Raw'!$A:$B,2,FALSE)</f>
        <v>243367386.50285801</v>
      </c>
      <c r="L421" s="4">
        <f>CelloNetIO_CMO_MV_NAV[[#This Row],[CMO MV]]/CelloNetIO_CMO_MV_NAV[[#This Row],[NAV]]*100</f>
        <v>61.502616360796111</v>
      </c>
    </row>
    <row r="422" spans="1:12" x14ac:dyDescent="0.2">
      <c r="A422" s="1">
        <v>41330</v>
      </c>
      <c r="B422">
        <v>1359.8371</v>
      </c>
      <c r="C422">
        <v>249.3349</v>
      </c>
      <c r="D422">
        <v>465.38760000000002</v>
      </c>
      <c r="F422">
        <v>396579030.80779999</v>
      </c>
      <c r="G422">
        <v>342.89183100000002</v>
      </c>
      <c r="H422">
        <v>62.871428000000002</v>
      </c>
      <c r="I422">
        <v>117.350531</v>
      </c>
      <c r="K422" s="3">
        <f>VLOOKUP(CelloNetIO_CMO_MV_NAV[[#This Row],[AsOfDate]], 'CMO MV Raw'!$A:$B,2,FALSE)</f>
        <v>241044145.65515199</v>
      </c>
      <c r="L422" s="4">
        <f>CelloNetIO_CMO_MV_NAV[[#This Row],[CMO MV]]/CelloNetIO_CMO_MV_NAV[[#This Row],[NAV]]*100</f>
        <v>60.780860037951122</v>
      </c>
    </row>
    <row r="423" spans="1:12" x14ac:dyDescent="0.2">
      <c r="A423" s="1">
        <v>41331</v>
      </c>
      <c r="B423">
        <v>1367.6307999999999</v>
      </c>
      <c r="C423">
        <v>249.16820000000001</v>
      </c>
      <c r="D423">
        <v>465.53910000000002</v>
      </c>
      <c r="F423">
        <v>396823011.71969998</v>
      </c>
      <c r="G423">
        <v>344.64503300000001</v>
      </c>
      <c r="H423">
        <v>62.790764000000003</v>
      </c>
      <c r="I423">
        <v>117.316558</v>
      </c>
      <c r="K423" s="3">
        <f>VLOOKUP(CelloNetIO_CMO_MV_NAV[[#This Row],[AsOfDate]], 'CMO MV Raw'!$A:$B,2,FALSE)</f>
        <v>240504666.469888</v>
      </c>
      <c r="L423" s="4">
        <f>CelloNetIO_CMO_MV_NAV[[#This Row],[CMO MV]]/CelloNetIO_CMO_MV_NAV[[#This Row],[NAV]]*100</f>
        <v>60.607540229993248</v>
      </c>
    </row>
    <row r="424" spans="1:12" x14ac:dyDescent="0.2">
      <c r="A424" s="1">
        <v>41332</v>
      </c>
      <c r="B424">
        <v>1341.8811000000001</v>
      </c>
      <c r="C424">
        <v>246.2654</v>
      </c>
      <c r="D424">
        <v>463.74799999999999</v>
      </c>
      <c r="F424">
        <v>396341593.56129998</v>
      </c>
      <c r="G424">
        <v>338.56681300000002</v>
      </c>
      <c r="H424">
        <v>62.134633999999998</v>
      </c>
      <c r="I424">
        <v>117.007149</v>
      </c>
      <c r="K424" s="3">
        <f>VLOOKUP(CelloNetIO_CMO_MV_NAV[[#This Row],[AsOfDate]], 'CMO MV Raw'!$A:$B,2,FALSE)</f>
        <v>241270970.01511699</v>
      </c>
      <c r="L424" s="4">
        <f>CelloNetIO_CMO_MV_NAV[[#This Row],[CMO MV]]/CelloNetIO_CMO_MV_NAV[[#This Row],[NAV]]*100</f>
        <v>60.874501675989492</v>
      </c>
    </row>
    <row r="425" spans="1:12" x14ac:dyDescent="0.2">
      <c r="A425" s="1">
        <v>41333</v>
      </c>
      <c r="B425">
        <v>1301.8434</v>
      </c>
      <c r="C425">
        <v>238.6326</v>
      </c>
      <c r="D425">
        <v>450.05919999999998</v>
      </c>
      <c r="F425">
        <v>398593497.2044</v>
      </c>
      <c r="G425">
        <v>326.60929199999998</v>
      </c>
      <c r="H425">
        <v>59.868664000000003</v>
      </c>
      <c r="I425">
        <v>112.911827</v>
      </c>
      <c r="K425" s="3">
        <f>VLOOKUP(CelloNetIO_CMO_MV_NAV[[#This Row],[AsOfDate]], 'CMO MV Raw'!$A:$B,2,FALSE)</f>
        <v>242531407.612097</v>
      </c>
      <c r="L425" s="4">
        <f>CelloNetIO_CMO_MV_NAV[[#This Row],[CMO MV]]/CelloNetIO_CMO_MV_NAV[[#This Row],[NAV]]*100</f>
        <v>60.846804906033405</v>
      </c>
    </row>
    <row r="426" spans="1:12" x14ac:dyDescent="0.2">
      <c r="A426" s="1">
        <v>41334</v>
      </c>
      <c r="B426">
        <v>1292.201</v>
      </c>
      <c r="C426">
        <v>237.18799999999999</v>
      </c>
      <c r="D426">
        <v>450.46800000000002</v>
      </c>
      <c r="F426">
        <v>398206380.42430001</v>
      </c>
      <c r="G426">
        <v>324.50534800000003</v>
      </c>
      <c r="H426">
        <v>59.564087999999998</v>
      </c>
      <c r="I426">
        <v>113.12425500000001</v>
      </c>
      <c r="K426" s="3">
        <f>VLOOKUP(CelloNetIO_CMO_MV_NAV[[#This Row],[AsOfDate]], 'CMO MV Raw'!$A:$B,2,FALSE)</f>
        <v>239210875.93163401</v>
      </c>
      <c r="L426" s="4">
        <f>CelloNetIO_CMO_MV_NAV[[#This Row],[CMO MV]]/CelloNetIO_CMO_MV_NAV[[#This Row],[NAV]]*100</f>
        <v>60.072085152615614</v>
      </c>
    </row>
    <row r="427" spans="1:12" x14ac:dyDescent="0.2">
      <c r="A427" s="1">
        <v>41337</v>
      </c>
      <c r="B427">
        <v>1293.5923</v>
      </c>
      <c r="C427">
        <v>238.15979999999999</v>
      </c>
      <c r="D427">
        <v>449.66129999999998</v>
      </c>
      <c r="F427">
        <v>398138654.52899998</v>
      </c>
      <c r="G427">
        <v>324.90999900000003</v>
      </c>
      <c r="H427">
        <v>59.818306</v>
      </c>
      <c r="I427">
        <v>112.94088000000001</v>
      </c>
      <c r="K427" s="3">
        <f>VLOOKUP(CelloNetIO_CMO_MV_NAV[[#This Row],[AsOfDate]], 'CMO MV Raw'!$A:$B,2,FALSE)</f>
        <v>234050759.826594</v>
      </c>
      <c r="L427" s="4">
        <f>CelloNetIO_CMO_MV_NAV[[#This Row],[CMO MV]]/CelloNetIO_CMO_MV_NAV[[#This Row],[NAV]]*100</f>
        <v>58.786243727948793</v>
      </c>
    </row>
    <row r="428" spans="1:12" x14ac:dyDescent="0.2">
      <c r="A428" s="1">
        <v>41338</v>
      </c>
      <c r="B428">
        <v>1282.8698999999999</v>
      </c>
      <c r="C428">
        <v>239.1</v>
      </c>
      <c r="D428">
        <v>583.12300000000005</v>
      </c>
      <c r="F428">
        <v>398715397.03140002</v>
      </c>
      <c r="G428">
        <v>321.75078000000002</v>
      </c>
      <c r="H428">
        <v>59.967585999999997</v>
      </c>
      <c r="I428">
        <v>146.25043400000001</v>
      </c>
      <c r="K428" s="3">
        <f>VLOOKUP(CelloNetIO_CMO_MV_NAV[[#This Row],[AsOfDate]], 'CMO MV Raw'!$A:$B,2,FALSE)</f>
        <v>227093321.790043</v>
      </c>
      <c r="L428" s="4">
        <f>CelloNetIO_CMO_MV_NAV[[#This Row],[CMO MV]]/CelloNetIO_CMO_MV_NAV[[#This Row],[NAV]]*100</f>
        <v>56.956245853770916</v>
      </c>
    </row>
    <row r="429" spans="1:12" x14ac:dyDescent="0.2">
      <c r="A429" s="1">
        <v>41339</v>
      </c>
      <c r="B429">
        <v>1279.8614</v>
      </c>
      <c r="C429">
        <v>241.2449</v>
      </c>
      <c r="D429">
        <v>578.77319999999997</v>
      </c>
      <c r="F429">
        <v>398017422.95609999</v>
      </c>
      <c r="G429">
        <v>321.55913900000002</v>
      </c>
      <c r="H429">
        <v>60.611643000000001</v>
      </c>
      <c r="I429">
        <v>145.41403600000001</v>
      </c>
      <c r="K429" s="3">
        <f>VLOOKUP(CelloNetIO_CMO_MV_NAV[[#This Row],[AsOfDate]], 'CMO MV Raw'!$A:$B,2,FALSE)</f>
        <v>228136392.698513</v>
      </c>
      <c r="L429" s="4">
        <f>CelloNetIO_CMO_MV_NAV[[#This Row],[CMO MV]]/CelloNetIO_CMO_MV_NAV[[#This Row],[NAV]]*100</f>
        <v>57.318192506280226</v>
      </c>
    </row>
    <row r="430" spans="1:12" x14ac:dyDescent="0.2">
      <c r="A430" s="1">
        <v>41340</v>
      </c>
      <c r="B430">
        <v>1257.0749000000001</v>
      </c>
      <c r="C430">
        <v>241.95820000000001</v>
      </c>
      <c r="D430">
        <v>575.78769999999997</v>
      </c>
      <c r="F430">
        <v>397454894.21289998</v>
      </c>
      <c r="G430">
        <v>316.28114699999998</v>
      </c>
      <c r="H430">
        <v>60.876894999999998</v>
      </c>
      <c r="I430">
        <v>144.86868999999999</v>
      </c>
      <c r="K430" s="3">
        <f>VLOOKUP(CelloNetIO_CMO_MV_NAV[[#This Row],[AsOfDate]], 'CMO MV Raw'!$A:$B,2,FALSE)</f>
        <v>229437467.00885701</v>
      </c>
      <c r="L430" s="4">
        <f>CelloNetIO_CMO_MV_NAV[[#This Row],[CMO MV]]/CelloNetIO_CMO_MV_NAV[[#This Row],[NAV]]*100</f>
        <v>57.726667943848987</v>
      </c>
    </row>
    <row r="431" spans="1:12" x14ac:dyDescent="0.2">
      <c r="A431" s="1">
        <v>41341</v>
      </c>
      <c r="B431">
        <v>1235.2174</v>
      </c>
      <c r="C431">
        <v>244.61859999999999</v>
      </c>
      <c r="D431">
        <v>576.82389999999998</v>
      </c>
      <c r="F431">
        <v>396693721.6268</v>
      </c>
      <c r="G431">
        <v>311.378107</v>
      </c>
      <c r="H431">
        <v>61.664349000000001</v>
      </c>
      <c r="I431">
        <v>145.407872</v>
      </c>
      <c r="K431" s="3">
        <f>VLOOKUP(CelloNetIO_CMO_MV_NAV[[#This Row],[AsOfDate]], 'CMO MV Raw'!$A:$B,2,FALSE)</f>
        <v>231842194.26670101</v>
      </c>
      <c r="L431" s="4">
        <f>CelloNetIO_CMO_MV_NAV[[#This Row],[CMO MV]]/CelloNetIO_CMO_MV_NAV[[#This Row],[NAV]]*100</f>
        <v>58.443625806816435</v>
      </c>
    </row>
    <row r="432" spans="1:12" x14ac:dyDescent="0.2">
      <c r="A432" s="1">
        <v>41344</v>
      </c>
      <c r="B432">
        <v>1227.5075999999999</v>
      </c>
      <c r="C432">
        <v>241.09479999999999</v>
      </c>
      <c r="D432">
        <v>577.28110000000004</v>
      </c>
      <c r="F432">
        <v>397086370.03969997</v>
      </c>
      <c r="G432">
        <v>309.12861600000002</v>
      </c>
      <c r="H432">
        <v>60.715960000000003</v>
      </c>
      <c r="I432">
        <v>145.37922800000001</v>
      </c>
      <c r="K432" s="3">
        <f>VLOOKUP(CelloNetIO_CMO_MV_NAV[[#This Row],[AsOfDate]], 'CMO MV Raw'!$A:$B,2,FALSE)</f>
        <v>231544828.338927</v>
      </c>
      <c r="L432" s="4">
        <f>CelloNetIO_CMO_MV_NAV[[#This Row],[CMO MV]]/CelloNetIO_CMO_MV_NAV[[#This Row],[NAV]]*100</f>
        <v>58.310948400414141</v>
      </c>
    </row>
    <row r="433" spans="1:12" x14ac:dyDescent="0.2">
      <c r="A433" s="1">
        <v>41345</v>
      </c>
      <c r="B433">
        <v>1237.3601000000001</v>
      </c>
      <c r="C433">
        <v>241.38820000000001</v>
      </c>
      <c r="D433">
        <v>578.05229999999995</v>
      </c>
      <c r="F433">
        <v>397677416.92970002</v>
      </c>
      <c r="G433">
        <v>311.14668499999999</v>
      </c>
      <c r="H433">
        <v>60.699499000000003</v>
      </c>
      <c r="I433">
        <v>145.35708500000001</v>
      </c>
      <c r="K433" s="3">
        <f>VLOOKUP(CelloNetIO_CMO_MV_NAV[[#This Row],[AsOfDate]], 'CMO MV Raw'!$A:$B,2,FALSE)</f>
        <v>231092247.611931</v>
      </c>
      <c r="L433" s="4">
        <f>CelloNetIO_CMO_MV_NAV[[#This Row],[CMO MV]]/CelloNetIO_CMO_MV_NAV[[#This Row],[NAV]]*100</f>
        <v>58.110477933621929</v>
      </c>
    </row>
    <row r="434" spans="1:12" x14ac:dyDescent="0.2">
      <c r="A434" s="1">
        <v>41346</v>
      </c>
      <c r="B434">
        <v>1230.4575</v>
      </c>
      <c r="C434">
        <v>240.3399</v>
      </c>
      <c r="D434">
        <v>577.52610000000004</v>
      </c>
      <c r="F434">
        <v>397940386.33710003</v>
      </c>
      <c r="G434">
        <v>309.20648999999997</v>
      </c>
      <c r="H434">
        <v>60.395955999999998</v>
      </c>
      <c r="I434">
        <v>145.12879799999999</v>
      </c>
      <c r="K434" s="3">
        <f>VLOOKUP(CelloNetIO_CMO_MV_NAV[[#This Row],[AsOfDate]], 'CMO MV Raw'!$A:$B,2,FALSE)</f>
        <v>231058422.71280399</v>
      </c>
      <c r="L434" s="4">
        <f>CelloNetIO_CMO_MV_NAV[[#This Row],[CMO MV]]/CelloNetIO_CMO_MV_NAV[[#This Row],[NAV]]*100</f>
        <v>58.063577019566857</v>
      </c>
    </row>
    <row r="435" spans="1:12" x14ac:dyDescent="0.2">
      <c r="A435" s="1">
        <v>41347</v>
      </c>
      <c r="B435">
        <v>1225.3353999999999</v>
      </c>
      <c r="C435">
        <v>240.20349999999999</v>
      </c>
      <c r="D435">
        <v>576.59040000000005</v>
      </c>
      <c r="F435">
        <v>397958235.76300001</v>
      </c>
      <c r="G435">
        <v>307.90552600000001</v>
      </c>
      <c r="H435">
        <v>60.358972000000001</v>
      </c>
      <c r="I435">
        <v>144.88716400000001</v>
      </c>
      <c r="K435" s="3">
        <f>VLOOKUP(CelloNetIO_CMO_MV_NAV[[#This Row],[AsOfDate]], 'CMO MV Raw'!$A:$B,2,FALSE)</f>
        <v>231221983.982106</v>
      </c>
      <c r="L435" s="4">
        <f>CelloNetIO_CMO_MV_NAV[[#This Row],[CMO MV]]/CelloNetIO_CMO_MV_NAV[[#This Row],[NAV]]*100</f>
        <v>58.102072831533988</v>
      </c>
    </row>
    <row r="436" spans="1:12" x14ac:dyDescent="0.2">
      <c r="A436" s="1">
        <v>41348</v>
      </c>
      <c r="B436">
        <v>1262.3686</v>
      </c>
      <c r="C436">
        <v>242.65129999999999</v>
      </c>
      <c r="D436">
        <v>578.0086</v>
      </c>
      <c r="F436">
        <v>398999666.28250003</v>
      </c>
      <c r="G436">
        <v>316.38337200000001</v>
      </c>
      <c r="H436">
        <v>60.814912999999997</v>
      </c>
      <c r="I436">
        <v>144.86443199999999</v>
      </c>
      <c r="K436" s="3">
        <f>VLOOKUP(CelloNetIO_CMO_MV_NAV[[#This Row],[AsOfDate]], 'CMO MV Raw'!$A:$B,2,FALSE)</f>
        <v>230196056.376156</v>
      </c>
      <c r="L436" s="4">
        <f>CelloNetIO_CMO_MV_NAV[[#This Row],[CMO MV]]/CelloNetIO_CMO_MV_NAV[[#This Row],[NAV]]*100</f>
        <v>57.693295465859471</v>
      </c>
    </row>
    <row r="437" spans="1:12" x14ac:dyDescent="0.2">
      <c r="A437" s="1">
        <v>41351</v>
      </c>
      <c r="B437">
        <v>1256.7883999999999</v>
      </c>
      <c r="C437">
        <v>240.11420000000001</v>
      </c>
      <c r="D437">
        <v>579.20119999999997</v>
      </c>
      <c r="F437">
        <v>399387818.17559999</v>
      </c>
      <c r="G437">
        <v>314.67870099999999</v>
      </c>
      <c r="H437">
        <v>60.120562</v>
      </c>
      <c r="I437">
        <v>145.02225000000001</v>
      </c>
      <c r="K437" s="3">
        <f>VLOOKUP(CelloNetIO_CMO_MV_NAV[[#This Row],[AsOfDate]], 'CMO MV Raw'!$A:$B,2,FALSE)</f>
        <v>229121090.80544901</v>
      </c>
      <c r="L437" s="4">
        <f>CelloNetIO_CMO_MV_NAV[[#This Row],[CMO MV]]/CelloNetIO_CMO_MV_NAV[[#This Row],[NAV]]*100</f>
        <v>57.368071928701312</v>
      </c>
    </row>
    <row r="438" spans="1:12" x14ac:dyDescent="0.2">
      <c r="A438" s="1">
        <v>41352</v>
      </c>
      <c r="B438">
        <v>1265.9481000000001</v>
      </c>
      <c r="C438">
        <v>239.39869999999999</v>
      </c>
      <c r="D438">
        <v>598.67079999999999</v>
      </c>
      <c r="F438">
        <v>399982507.25919998</v>
      </c>
      <c r="G438">
        <v>316.50086599999997</v>
      </c>
      <c r="H438">
        <v>59.852291999999998</v>
      </c>
      <c r="I438">
        <v>149.67424600000001</v>
      </c>
      <c r="K438" s="3">
        <f>VLOOKUP(CelloNetIO_CMO_MV_NAV[[#This Row],[AsOfDate]], 'CMO MV Raw'!$A:$B,2,FALSE)</f>
        <v>228558085.19907299</v>
      </c>
      <c r="L438" s="4">
        <f>CelloNetIO_CMO_MV_NAV[[#This Row],[CMO MV]]/CelloNetIO_CMO_MV_NAV[[#This Row],[NAV]]*100</f>
        <v>57.142020226139756</v>
      </c>
    </row>
    <row r="439" spans="1:12" x14ac:dyDescent="0.2">
      <c r="A439" s="1">
        <v>41353</v>
      </c>
      <c r="B439">
        <v>1327.5904</v>
      </c>
      <c r="C439">
        <v>253.4512</v>
      </c>
      <c r="D439">
        <v>620.94690000000003</v>
      </c>
      <c r="F439">
        <v>399705916.31349999</v>
      </c>
      <c r="G439">
        <v>332.141794</v>
      </c>
      <c r="H439">
        <v>63.409419</v>
      </c>
      <c r="I439">
        <v>155.35094000000001</v>
      </c>
      <c r="K439" s="3">
        <f>VLOOKUP(CelloNetIO_CMO_MV_NAV[[#This Row],[AsOfDate]], 'CMO MV Raw'!$A:$B,2,FALSE)</f>
        <v>241990973.28448299</v>
      </c>
      <c r="L439" s="4">
        <f>CelloNetIO_CMO_MV_NAV[[#This Row],[CMO MV]]/CelloNetIO_CMO_MV_NAV[[#This Row],[NAV]]*100</f>
        <v>60.542254544634524</v>
      </c>
    </row>
    <row r="440" spans="1:12" x14ac:dyDescent="0.2">
      <c r="A440" s="1">
        <v>41354</v>
      </c>
      <c r="B440">
        <v>1400.4444000000001</v>
      </c>
      <c r="C440">
        <v>268.77949999999998</v>
      </c>
      <c r="D440">
        <v>665.6</v>
      </c>
      <c r="F440">
        <v>399667458.935</v>
      </c>
      <c r="G440">
        <v>350.40240799999998</v>
      </c>
      <c r="H440">
        <v>67.250783999999996</v>
      </c>
      <c r="I440">
        <v>166.53845200000001</v>
      </c>
      <c r="K440" s="3">
        <f>VLOOKUP(CelloNetIO_CMO_MV_NAV[[#This Row],[AsOfDate]], 'CMO MV Raw'!$A:$B,2,FALSE)</f>
        <v>260700048.016994</v>
      </c>
      <c r="L440" s="4">
        <f>CelloNetIO_CMO_MV_NAV[[#This Row],[CMO MV]]/CelloNetIO_CMO_MV_NAV[[#This Row],[NAV]]*100</f>
        <v>65.229240507016868</v>
      </c>
    </row>
    <row r="441" spans="1:12" x14ac:dyDescent="0.2">
      <c r="A441" s="1">
        <v>41355</v>
      </c>
      <c r="B441">
        <v>1416.7021</v>
      </c>
      <c r="C441">
        <v>270.7079</v>
      </c>
      <c r="D441">
        <v>664.90009999999995</v>
      </c>
      <c r="F441">
        <v>400545321.35540003</v>
      </c>
      <c r="G441">
        <v>353.69333399999999</v>
      </c>
      <c r="H441">
        <v>67.584835999999996</v>
      </c>
      <c r="I441">
        <v>165.998718</v>
      </c>
      <c r="K441" s="3">
        <f>VLOOKUP(CelloNetIO_CMO_MV_NAV[[#This Row],[AsOfDate]], 'CMO MV Raw'!$A:$B,2,FALSE)</f>
        <v>262683139.42848301</v>
      </c>
      <c r="L441" s="4">
        <f>CelloNetIO_CMO_MV_NAV[[#This Row],[CMO MV]]/CelloNetIO_CMO_MV_NAV[[#This Row],[NAV]]*100</f>
        <v>65.581377542894032</v>
      </c>
    </row>
    <row r="442" spans="1:12" x14ac:dyDescent="0.2">
      <c r="A442" s="1">
        <v>41358</v>
      </c>
      <c r="B442">
        <v>1399.6459</v>
      </c>
      <c r="C442">
        <v>267.34129999999999</v>
      </c>
      <c r="D442">
        <v>666.03510000000006</v>
      </c>
      <c r="F442">
        <v>400552432.24239999</v>
      </c>
      <c r="G442">
        <v>349.42888599999998</v>
      </c>
      <c r="H442">
        <v>66.743146999999993</v>
      </c>
      <c r="I442">
        <v>166.27913000000001</v>
      </c>
      <c r="K442" s="3">
        <f>VLOOKUP(CelloNetIO_CMO_MV_NAV[[#This Row],[AsOfDate]], 'CMO MV Raw'!$A:$B,2,FALSE)</f>
        <v>261625247.62304601</v>
      </c>
      <c r="L442" s="4">
        <f>CelloNetIO_CMO_MV_NAV[[#This Row],[CMO MV]]/CelloNetIO_CMO_MV_NAV[[#This Row],[NAV]]*100</f>
        <v>65.316105099748782</v>
      </c>
    </row>
    <row r="443" spans="1:12" x14ac:dyDescent="0.2">
      <c r="A443" s="1">
        <v>41359</v>
      </c>
      <c r="B443">
        <v>1402.136</v>
      </c>
      <c r="C443">
        <v>268.15769999999998</v>
      </c>
      <c r="D443">
        <v>665.48710000000005</v>
      </c>
      <c r="F443">
        <v>400537591.4673</v>
      </c>
      <c r="G443">
        <v>350.06352199999998</v>
      </c>
      <c r="H443">
        <v>66.949445999999995</v>
      </c>
      <c r="I443">
        <v>166.14847499999999</v>
      </c>
      <c r="K443" s="3">
        <f>VLOOKUP(CelloNetIO_CMO_MV_NAV[[#This Row],[AsOfDate]], 'CMO MV Raw'!$A:$B,2,FALSE)</f>
        <v>261748941.037927</v>
      </c>
      <c r="L443" s="4">
        <f>CelloNetIO_CMO_MV_NAV[[#This Row],[CMO MV]]/CelloNetIO_CMO_MV_NAV[[#This Row],[NAV]]*100</f>
        <v>65.349407050423196</v>
      </c>
    </row>
    <row r="444" spans="1:12" x14ac:dyDescent="0.2">
      <c r="A444" s="1">
        <v>41360</v>
      </c>
      <c r="B444">
        <v>1407.6045999999999</v>
      </c>
      <c r="C444">
        <v>267.33609999999999</v>
      </c>
      <c r="D444">
        <v>666.53420000000006</v>
      </c>
      <c r="F444">
        <v>401405274.70899999</v>
      </c>
      <c r="G444">
        <v>350.66918399999997</v>
      </c>
      <c r="H444">
        <v>66.600047000000004</v>
      </c>
      <c r="I444">
        <v>166.050185</v>
      </c>
      <c r="K444" s="3">
        <f>VLOOKUP(CelloNetIO_CMO_MV_NAV[[#This Row],[AsOfDate]], 'CMO MV Raw'!$A:$B,2,FALSE)</f>
        <v>261698359.92276299</v>
      </c>
      <c r="L444" s="4">
        <f>CelloNetIO_CMO_MV_NAV[[#This Row],[CMO MV]]/CelloNetIO_CMO_MV_NAV[[#This Row],[NAV]]*100</f>
        <v>65.195545851379762</v>
      </c>
    </row>
    <row r="445" spans="1:12" x14ac:dyDescent="0.2">
      <c r="A445" s="1">
        <v>41361</v>
      </c>
      <c r="B445">
        <v>1398.3486</v>
      </c>
      <c r="C445">
        <v>266.15359999999998</v>
      </c>
      <c r="D445">
        <v>666.18769999999995</v>
      </c>
      <c r="F445">
        <v>400871802.22049999</v>
      </c>
      <c r="G445">
        <v>348.82688000000002</v>
      </c>
      <c r="H445">
        <v>66.393694999999994</v>
      </c>
      <c r="I445">
        <v>166.18472399999999</v>
      </c>
      <c r="K445" s="3">
        <f>VLOOKUP(CelloNetIO_CMO_MV_NAV[[#This Row],[AsOfDate]], 'CMO MV Raw'!$A:$B,2,FALSE)</f>
        <v>261214484.09327701</v>
      </c>
      <c r="L445" s="4">
        <f>CelloNetIO_CMO_MV_NAV[[#This Row],[CMO MV]]/CelloNetIO_CMO_MV_NAV[[#This Row],[NAV]]*100</f>
        <v>65.161600952315339</v>
      </c>
    </row>
    <row r="446" spans="1:12" x14ac:dyDescent="0.2">
      <c r="A446" s="1">
        <v>41365</v>
      </c>
      <c r="B446">
        <v>1415.6774</v>
      </c>
      <c r="C446">
        <v>268.23630000000003</v>
      </c>
      <c r="D446">
        <v>666.37270000000001</v>
      </c>
      <c r="F446">
        <v>383781043.10549998</v>
      </c>
      <c r="G446">
        <v>368.87632300000001</v>
      </c>
      <c r="H446">
        <v>69.893056000000001</v>
      </c>
      <c r="I446">
        <v>173.63356300000001</v>
      </c>
      <c r="K446" s="3">
        <f>VLOOKUP(CelloNetIO_CMO_MV_NAV[[#This Row],[AsOfDate]], 'CMO MV Raw'!$A:$B,2,FALSE)</f>
        <v>258334748.847471</v>
      </c>
      <c r="L446" s="4">
        <f>CelloNetIO_CMO_MV_NAV[[#This Row],[CMO MV]]/CelloNetIO_CMO_MV_NAV[[#This Row],[NAV]]*100</f>
        <v>67.31305610018255</v>
      </c>
    </row>
    <row r="447" spans="1:12" x14ac:dyDescent="0.2">
      <c r="A447" s="1">
        <v>41366</v>
      </c>
      <c r="B447">
        <v>1425.7074</v>
      </c>
      <c r="C447">
        <v>268.93150000000003</v>
      </c>
      <c r="D447">
        <v>666.02359999999999</v>
      </c>
      <c r="F447">
        <v>382682366.49650002</v>
      </c>
      <c r="G447">
        <v>372.55633499999999</v>
      </c>
      <c r="H447">
        <v>70.275383000000005</v>
      </c>
      <c r="I447">
        <v>174.04083900000001</v>
      </c>
      <c r="K447" s="3">
        <f>VLOOKUP(CelloNetIO_CMO_MV_NAV[[#This Row],[AsOfDate]], 'CMO MV Raw'!$A:$B,2,FALSE)</f>
        <v>257606920.07736</v>
      </c>
      <c r="L447" s="4">
        <f>CelloNetIO_CMO_MV_NAV[[#This Row],[CMO MV]]/CelloNetIO_CMO_MV_NAV[[#This Row],[NAV]]*100</f>
        <v>67.316119745934529</v>
      </c>
    </row>
    <row r="448" spans="1:12" x14ac:dyDescent="0.2">
      <c r="A448" s="1">
        <v>41367</v>
      </c>
      <c r="B448">
        <v>1437.3341</v>
      </c>
      <c r="C448">
        <v>266.97620000000001</v>
      </c>
      <c r="D448">
        <v>667.46220000000005</v>
      </c>
      <c r="F448">
        <v>382671142.84869999</v>
      </c>
      <c r="G448">
        <v>375.60556300000002</v>
      </c>
      <c r="H448">
        <v>69.766484000000005</v>
      </c>
      <c r="I448">
        <v>174.42187999999999</v>
      </c>
      <c r="K448" s="3">
        <f>VLOOKUP(CelloNetIO_CMO_MV_NAV[[#This Row],[AsOfDate]], 'CMO MV Raw'!$A:$B,2,FALSE)</f>
        <v>256302252.15809199</v>
      </c>
      <c r="L448" s="4">
        <f>CelloNetIO_CMO_MV_NAV[[#This Row],[CMO MV]]/CelloNetIO_CMO_MV_NAV[[#This Row],[NAV]]*100</f>
        <v>66.977157004866825</v>
      </c>
    </row>
    <row r="449" spans="1:12" x14ac:dyDescent="0.2">
      <c r="A449" s="1">
        <v>41368</v>
      </c>
      <c r="B449">
        <v>1426.5700999999999</v>
      </c>
      <c r="C449">
        <v>258.17430000000002</v>
      </c>
      <c r="D449">
        <v>706.12929999999994</v>
      </c>
      <c r="F449">
        <v>381738037.56809998</v>
      </c>
      <c r="G449">
        <v>373.70394299999998</v>
      </c>
      <c r="H449">
        <v>67.631274000000005</v>
      </c>
      <c r="I449">
        <v>184.977453</v>
      </c>
      <c r="K449" s="3">
        <f>VLOOKUP(CelloNetIO_CMO_MV_NAV[[#This Row],[AsOfDate]], 'CMO MV Raw'!$A:$B,2,FALSE)</f>
        <v>252317255.85223201</v>
      </c>
      <c r="L449" s="4">
        <f>CelloNetIO_CMO_MV_NAV[[#This Row],[CMO MV]]/CelloNetIO_CMO_MV_NAV[[#This Row],[NAV]]*100</f>
        <v>66.096964677568977</v>
      </c>
    </row>
    <row r="450" spans="1:12" x14ac:dyDescent="0.2">
      <c r="A450" s="1">
        <v>41369</v>
      </c>
      <c r="B450">
        <v>1433.0952</v>
      </c>
      <c r="C450">
        <v>252.77979999999999</v>
      </c>
      <c r="D450">
        <v>708.89080000000001</v>
      </c>
      <c r="F450">
        <v>381364569.1566</v>
      </c>
      <c r="G450">
        <v>375.78089699999998</v>
      </c>
      <c r="H450">
        <v>66.282979999999995</v>
      </c>
      <c r="I450">
        <v>185.882711</v>
      </c>
      <c r="K450" s="3">
        <f>VLOOKUP(CelloNetIO_CMO_MV_NAV[[#This Row],[AsOfDate]], 'CMO MV Raw'!$A:$B,2,FALSE)</f>
        <v>249317768.66491699</v>
      </c>
      <c r="L450" s="4">
        <f>CelloNetIO_CMO_MV_NAV[[#This Row],[CMO MV]]/CelloNetIO_CMO_MV_NAV[[#This Row],[NAV]]*100</f>
        <v>65.375178721057196</v>
      </c>
    </row>
    <row r="451" spans="1:12" x14ac:dyDescent="0.2">
      <c r="A451" s="1">
        <v>41372</v>
      </c>
      <c r="B451">
        <v>1405.6449</v>
      </c>
      <c r="C451">
        <v>253.76230000000001</v>
      </c>
      <c r="D451">
        <v>706.92049999999995</v>
      </c>
      <c r="F451">
        <v>380401986.33329999</v>
      </c>
      <c r="G451">
        <v>369.51565699999998</v>
      </c>
      <c r="H451">
        <v>66.708984000000001</v>
      </c>
      <c r="I451">
        <v>185.83512300000001</v>
      </c>
      <c r="K451" s="3">
        <f>VLOOKUP(CelloNetIO_CMO_MV_NAV[[#This Row],[AsOfDate]], 'CMO MV Raw'!$A:$B,2,FALSE)</f>
        <v>250445470.23797399</v>
      </c>
      <c r="L451" s="4">
        <f>CelloNetIO_CMO_MV_NAV[[#This Row],[CMO MV]]/CelloNetIO_CMO_MV_NAV[[#This Row],[NAV]]*100</f>
        <v>65.837056386592863</v>
      </c>
    </row>
    <row r="452" spans="1:12" x14ac:dyDescent="0.2">
      <c r="A452" s="1">
        <v>41373</v>
      </c>
      <c r="B452">
        <v>1389.6505</v>
      </c>
      <c r="C452">
        <v>253.80950000000001</v>
      </c>
      <c r="D452">
        <v>711.86130000000003</v>
      </c>
      <c r="F452">
        <v>380141972.30839998</v>
      </c>
      <c r="G452">
        <v>365.56092200000001</v>
      </c>
      <c r="H452">
        <v>66.767028999999994</v>
      </c>
      <c r="I452">
        <v>187.26195799999999</v>
      </c>
      <c r="K452" s="3">
        <f>VLOOKUP(CelloNetIO_CMO_MV_NAV[[#This Row],[AsOfDate]], 'CMO MV Raw'!$A:$B,2,FALSE)</f>
        <v>250401777.63100901</v>
      </c>
      <c r="L452" s="4">
        <f>CelloNetIO_CMO_MV_NAV[[#This Row],[CMO MV]]/CelloNetIO_CMO_MV_NAV[[#This Row],[NAV]]*100</f>
        <v>65.870594638748315</v>
      </c>
    </row>
    <row r="453" spans="1:12" x14ac:dyDescent="0.2">
      <c r="A453" s="1">
        <v>41374</v>
      </c>
      <c r="B453">
        <v>1361.1873000000001</v>
      </c>
      <c r="C453">
        <v>254.6875</v>
      </c>
      <c r="D453">
        <v>709.42750000000001</v>
      </c>
      <c r="F453">
        <v>379388032.73049998</v>
      </c>
      <c r="G453">
        <v>358.784986</v>
      </c>
      <c r="H453">
        <v>67.131136999999995</v>
      </c>
      <c r="I453">
        <v>186.99258800000001</v>
      </c>
      <c r="K453" s="3">
        <f>VLOOKUP(CelloNetIO_CMO_MV_NAV[[#This Row],[AsOfDate]], 'CMO MV Raw'!$A:$B,2,FALSE)</f>
        <v>251330279.76205701</v>
      </c>
      <c r="L453" s="4">
        <f>CelloNetIO_CMO_MV_NAV[[#This Row],[CMO MV]]/CelloNetIO_CMO_MV_NAV[[#This Row],[NAV]]*100</f>
        <v>66.246232901234023</v>
      </c>
    </row>
    <row r="454" spans="1:12" x14ac:dyDescent="0.2">
      <c r="A454" s="1">
        <v>41375</v>
      </c>
      <c r="B454">
        <v>1324.8705</v>
      </c>
      <c r="C454">
        <v>243.85509999999999</v>
      </c>
      <c r="D454">
        <v>711.9606</v>
      </c>
      <c r="F454">
        <v>377648109.27880001</v>
      </c>
      <c r="G454">
        <v>350.82143100000002</v>
      </c>
      <c r="H454">
        <v>64.572042999999994</v>
      </c>
      <c r="I454">
        <v>188.524868</v>
      </c>
      <c r="K454" s="3">
        <f>VLOOKUP(CelloNetIO_CMO_MV_NAV[[#This Row],[AsOfDate]], 'CMO MV Raw'!$A:$B,2,FALSE)</f>
        <v>248501095.44994</v>
      </c>
      <c r="L454" s="4">
        <f>CelloNetIO_CMO_MV_NAV[[#This Row],[CMO MV]]/CelloNetIO_CMO_MV_NAV[[#This Row],[NAV]]*100</f>
        <v>65.80228772348579</v>
      </c>
    </row>
    <row r="455" spans="1:12" x14ac:dyDescent="0.2">
      <c r="A455" s="1">
        <v>41376</v>
      </c>
      <c r="B455">
        <v>1328.0966000000001</v>
      </c>
      <c r="C455">
        <v>240.63800000000001</v>
      </c>
      <c r="D455">
        <v>714.42539999999997</v>
      </c>
      <c r="F455">
        <v>379472703.13120002</v>
      </c>
      <c r="G455">
        <v>349.98475200000001</v>
      </c>
      <c r="H455">
        <v>63.413784</v>
      </c>
      <c r="I455">
        <v>188.26792900000001</v>
      </c>
      <c r="K455" s="3">
        <f>VLOOKUP(CelloNetIO_CMO_MV_NAV[[#This Row],[AsOfDate]], 'CMO MV Raw'!$A:$B,2,FALSE)</f>
        <v>247457787.70083699</v>
      </c>
      <c r="L455" s="4">
        <f>CelloNetIO_CMO_MV_NAV[[#This Row],[CMO MV]]/CelloNetIO_CMO_MV_NAV[[#This Row],[NAV]]*100</f>
        <v>65.210958695830143</v>
      </c>
    </row>
    <row r="456" spans="1:12" x14ac:dyDescent="0.2">
      <c r="A456" s="1">
        <v>41379</v>
      </c>
      <c r="B456">
        <v>1336.4692</v>
      </c>
      <c r="C456">
        <v>239.3409</v>
      </c>
      <c r="D456">
        <v>715.54909999999995</v>
      </c>
      <c r="F456">
        <v>379634406.25400001</v>
      </c>
      <c r="G456">
        <v>352.04111599999999</v>
      </c>
      <c r="H456">
        <v>63.045102</v>
      </c>
      <c r="I456">
        <v>188.483733</v>
      </c>
      <c r="K456" s="3">
        <f>VLOOKUP(CelloNetIO_CMO_MV_NAV[[#This Row],[AsOfDate]], 'CMO MV Raw'!$A:$B,2,FALSE)</f>
        <v>245705166.20715901</v>
      </c>
      <c r="L456" s="4">
        <f>CelloNetIO_CMO_MV_NAV[[#This Row],[CMO MV]]/CelloNetIO_CMO_MV_NAV[[#This Row],[NAV]]*100</f>
        <v>64.721522116930132</v>
      </c>
    </row>
    <row r="457" spans="1:12" x14ac:dyDescent="0.2">
      <c r="A457" s="1">
        <v>41380</v>
      </c>
      <c r="B457">
        <v>1332.2773</v>
      </c>
      <c r="C457">
        <v>240.15219999999999</v>
      </c>
      <c r="D457">
        <v>714.13350000000003</v>
      </c>
      <c r="F457">
        <v>379116935.42650002</v>
      </c>
      <c r="G457">
        <v>351.41592900000001</v>
      </c>
      <c r="H457">
        <v>63.345151999999999</v>
      </c>
      <c r="I457">
        <v>188.36760699999999</v>
      </c>
      <c r="K457" s="3">
        <f>VLOOKUP(CelloNetIO_CMO_MV_NAV[[#This Row],[AsOfDate]], 'CMO MV Raw'!$A:$B,2,FALSE)</f>
        <v>246061554.56980899</v>
      </c>
      <c r="L457" s="4">
        <f>CelloNetIO_CMO_MV_NAV[[#This Row],[CMO MV]]/CelloNetIO_CMO_MV_NAV[[#This Row],[NAV]]*100</f>
        <v>64.903867798201617</v>
      </c>
    </row>
    <row r="458" spans="1:12" x14ac:dyDescent="0.2">
      <c r="A458" s="1">
        <v>41381</v>
      </c>
      <c r="B458">
        <v>1285.5118</v>
      </c>
      <c r="C458">
        <v>231.23650000000001</v>
      </c>
      <c r="D458">
        <v>711.08849999999995</v>
      </c>
      <c r="F458">
        <v>379875256.505</v>
      </c>
      <c r="G458">
        <v>338.40366799999998</v>
      </c>
      <c r="H458">
        <v>60.871693</v>
      </c>
      <c r="I458">
        <v>187.19000199999999</v>
      </c>
      <c r="K458" s="3">
        <f>VLOOKUP(CelloNetIO_CMO_MV_NAV[[#This Row],[AsOfDate]], 'CMO MV Raw'!$A:$B,2,FALSE)</f>
        <v>246087040.285739</v>
      </c>
      <c r="L458" s="4">
        <f>CelloNetIO_CMO_MV_NAV[[#This Row],[CMO MV]]/CelloNetIO_CMO_MV_NAV[[#This Row],[NAV]]*100</f>
        <v>64.781013259414536</v>
      </c>
    </row>
    <row r="459" spans="1:12" x14ac:dyDescent="0.2">
      <c r="A459" s="1">
        <v>41382</v>
      </c>
      <c r="B459">
        <v>1281.4722999999999</v>
      </c>
      <c r="C459">
        <v>230.0171</v>
      </c>
      <c r="D459">
        <v>711.2328</v>
      </c>
      <c r="F459">
        <v>380717376.52139997</v>
      </c>
      <c r="G459">
        <v>336.59411899999998</v>
      </c>
      <c r="H459">
        <v>60.416758999999999</v>
      </c>
      <c r="I459">
        <v>186.81385299999999</v>
      </c>
      <c r="K459" s="3">
        <f>VLOOKUP(CelloNetIO_CMO_MV_NAV[[#This Row],[AsOfDate]], 'CMO MV Raw'!$A:$B,2,FALSE)</f>
        <v>246295556.26292399</v>
      </c>
      <c r="L459" s="4">
        <f>CelloNetIO_CMO_MV_NAV[[#This Row],[CMO MV]]/CelloNetIO_CMO_MV_NAV[[#This Row],[NAV]]*100</f>
        <v>64.692491452141482</v>
      </c>
    </row>
    <row r="460" spans="1:12" x14ac:dyDescent="0.2">
      <c r="A460" s="1">
        <v>41383</v>
      </c>
      <c r="B460">
        <v>1259.6193000000001</v>
      </c>
      <c r="C460">
        <v>229.1549</v>
      </c>
      <c r="D460">
        <v>710.28679999999997</v>
      </c>
      <c r="F460">
        <v>380351915.94880003</v>
      </c>
      <c r="G460">
        <v>331.17206599999997</v>
      </c>
      <c r="H460">
        <v>60.248125999999999</v>
      </c>
      <c r="I460">
        <v>186.74463600000001</v>
      </c>
      <c r="K460" s="3">
        <f>VLOOKUP(CelloNetIO_CMO_MV_NAV[[#This Row],[AsOfDate]], 'CMO MV Raw'!$A:$B,2,FALSE)</f>
        <v>246617116.181995</v>
      </c>
      <c r="L460" s="4">
        <f>CelloNetIO_CMO_MV_NAV[[#This Row],[CMO MV]]/CelloNetIO_CMO_MV_NAV[[#This Row],[NAV]]*100</f>
        <v>64.839193873074279</v>
      </c>
    </row>
    <row r="461" spans="1:12" x14ac:dyDescent="0.2">
      <c r="A461" s="1">
        <v>41386</v>
      </c>
      <c r="B461">
        <v>1258.7316000000001</v>
      </c>
      <c r="C461">
        <v>228.70779999999999</v>
      </c>
      <c r="D461">
        <v>710.42570000000001</v>
      </c>
      <c r="F461">
        <v>380310022.40369999</v>
      </c>
      <c r="G461">
        <v>330.97513199999997</v>
      </c>
      <c r="H461">
        <v>60.1372</v>
      </c>
      <c r="I461">
        <v>186.80172999999999</v>
      </c>
      <c r="K461" s="3">
        <f>VLOOKUP(CelloNetIO_CMO_MV_NAV[[#This Row],[AsOfDate]], 'CMO MV Raw'!$A:$B,2,FALSE)</f>
        <v>233891742.77448699</v>
      </c>
      <c r="L461" s="4">
        <f>CelloNetIO_CMO_MV_NAV[[#This Row],[CMO MV]]/CelloNetIO_CMO_MV_NAV[[#This Row],[NAV]]*100</f>
        <v>61.500283714903091</v>
      </c>
    </row>
    <row r="462" spans="1:12" x14ac:dyDescent="0.2">
      <c r="A462" s="1">
        <v>41387</v>
      </c>
      <c r="B462">
        <v>1255.9556</v>
      </c>
      <c r="C462">
        <v>227.91669999999999</v>
      </c>
      <c r="D462">
        <v>710.30960000000005</v>
      </c>
      <c r="F462">
        <v>380300120.8229</v>
      </c>
      <c r="G462">
        <v>330.25380000000001</v>
      </c>
      <c r="H462">
        <v>59.930745999999999</v>
      </c>
      <c r="I462">
        <v>186.77606499999999</v>
      </c>
      <c r="K462" s="3">
        <f>VLOOKUP(CelloNetIO_CMO_MV_NAV[[#This Row],[AsOfDate]], 'CMO MV Raw'!$A:$B,2,FALSE)</f>
        <v>233450058.90773699</v>
      </c>
      <c r="L462" s="4">
        <f>CelloNetIO_CMO_MV_NAV[[#This Row],[CMO MV]]/CelloNetIO_CMO_MV_NAV[[#This Row],[NAV]]*100</f>
        <v>61.385744080910023</v>
      </c>
    </row>
    <row r="463" spans="1:12" x14ac:dyDescent="0.2">
      <c r="A463" s="1">
        <v>41388</v>
      </c>
      <c r="B463">
        <v>1249.9898000000001</v>
      </c>
      <c r="C463">
        <v>226.93940000000001</v>
      </c>
      <c r="D463">
        <v>710.16430000000003</v>
      </c>
      <c r="F463">
        <v>380212818.0298</v>
      </c>
      <c r="G463">
        <v>328.76056299999999</v>
      </c>
      <c r="H463">
        <v>59.687466999999998</v>
      </c>
      <c r="I463">
        <v>186.78073599999999</v>
      </c>
      <c r="K463" s="3">
        <f>VLOOKUP(CelloNetIO_CMO_MV_NAV[[#This Row],[AsOfDate]], 'CMO MV Raw'!$A:$B,2,FALSE)</f>
        <v>233366594.35605201</v>
      </c>
      <c r="L463" s="4">
        <f>CelloNetIO_CMO_MV_NAV[[#This Row],[CMO MV]]/CelloNetIO_CMO_MV_NAV[[#This Row],[NAV]]*100</f>
        <v>61.377887143657894</v>
      </c>
    </row>
    <row r="464" spans="1:12" x14ac:dyDescent="0.2">
      <c r="A464" s="1">
        <v>41389</v>
      </c>
      <c r="B464">
        <v>1206.0989</v>
      </c>
      <c r="C464">
        <v>218.13159999999999</v>
      </c>
      <c r="D464">
        <v>712.6943</v>
      </c>
      <c r="F464">
        <v>377717896.11199999</v>
      </c>
      <c r="G464">
        <v>319.31208800000002</v>
      </c>
      <c r="H464">
        <v>57.749872000000003</v>
      </c>
      <c r="I464">
        <v>188.684282</v>
      </c>
      <c r="K464" s="3">
        <f>VLOOKUP(CelloNetIO_CMO_MV_NAV[[#This Row],[AsOfDate]], 'CMO MV Raw'!$A:$B,2,FALSE)</f>
        <v>229805542.033106</v>
      </c>
      <c r="L464" s="4">
        <f>CelloNetIO_CMO_MV_NAV[[#This Row],[CMO MV]]/CelloNetIO_CMO_MV_NAV[[#This Row],[NAV]]*100</f>
        <v>60.840522622461236</v>
      </c>
    </row>
    <row r="465" spans="1:12" x14ac:dyDescent="0.2">
      <c r="A465" s="1">
        <v>41390</v>
      </c>
      <c r="B465">
        <v>1201.0926999999999</v>
      </c>
      <c r="C465">
        <v>213.95750000000001</v>
      </c>
      <c r="D465">
        <v>714.17089999999996</v>
      </c>
      <c r="F465">
        <v>378634941.86930001</v>
      </c>
      <c r="G465">
        <v>317.21654999999998</v>
      </c>
      <c r="H465">
        <v>56.507595000000002</v>
      </c>
      <c r="I465">
        <v>188.61727200000001</v>
      </c>
      <c r="K465" s="3">
        <f>VLOOKUP(CelloNetIO_CMO_MV_NAV[[#This Row],[AsOfDate]], 'CMO MV Raw'!$A:$B,2,FALSE)</f>
        <v>228345832.03644699</v>
      </c>
      <c r="L465" s="4">
        <f>CelloNetIO_CMO_MV_NAV[[#This Row],[CMO MV]]/CelloNetIO_CMO_MV_NAV[[#This Row],[NAV]]*100</f>
        <v>60.307649079906909</v>
      </c>
    </row>
    <row r="466" spans="1:12" x14ac:dyDescent="0.2">
      <c r="A466" s="1">
        <v>41393</v>
      </c>
      <c r="B466">
        <v>1209.5098</v>
      </c>
      <c r="C466">
        <v>214.79689999999999</v>
      </c>
      <c r="D466">
        <v>712.71879999999999</v>
      </c>
      <c r="F466">
        <v>378312566.162</v>
      </c>
      <c r="G466">
        <v>319.71177</v>
      </c>
      <c r="H466">
        <v>56.777628</v>
      </c>
      <c r="I466">
        <v>188.39416499999999</v>
      </c>
      <c r="K466" s="3">
        <f>VLOOKUP(CelloNetIO_CMO_MV_NAV[[#This Row],[AsOfDate]], 'CMO MV Raw'!$A:$B,2,FALSE)</f>
        <v>228462517.16912699</v>
      </c>
      <c r="L466" s="4">
        <f>CelloNetIO_CMO_MV_NAV[[#This Row],[CMO MV]]/CelloNetIO_CMO_MV_NAV[[#This Row],[NAV]]*100</f>
        <v>60.389883288015177</v>
      </c>
    </row>
    <row r="467" spans="1:12" x14ac:dyDescent="0.2">
      <c r="A467" s="1">
        <v>41394</v>
      </c>
      <c r="B467">
        <v>1219.0463</v>
      </c>
      <c r="C467">
        <v>214.3124</v>
      </c>
      <c r="D467">
        <v>711.64380000000006</v>
      </c>
      <c r="F467">
        <v>377307185.39179999</v>
      </c>
      <c r="G467">
        <v>323.09119700000002</v>
      </c>
      <c r="H467">
        <v>56.800508999999998</v>
      </c>
      <c r="I467">
        <v>188.61125000000001</v>
      </c>
      <c r="K467" s="3">
        <f>VLOOKUP(CelloNetIO_CMO_MV_NAV[[#This Row],[AsOfDate]], 'CMO MV Raw'!$A:$B,2,FALSE)</f>
        <v>227003662.578895</v>
      </c>
      <c r="L467" s="4">
        <f>CelloNetIO_CMO_MV_NAV[[#This Row],[CMO MV]]/CelloNetIO_CMO_MV_NAV[[#This Row],[NAV]]*100</f>
        <v>60.164150423791128</v>
      </c>
    </row>
    <row r="468" spans="1:12" x14ac:dyDescent="0.2">
      <c r="A468" s="1">
        <v>41395</v>
      </c>
      <c r="B468">
        <v>1223.2195999999999</v>
      </c>
      <c r="C468">
        <v>211.31819999999999</v>
      </c>
      <c r="D468">
        <v>713.88130000000001</v>
      </c>
      <c r="F468">
        <v>387291085.45469999</v>
      </c>
      <c r="G468">
        <v>315.839854</v>
      </c>
      <c r="H468">
        <v>54.563146000000003</v>
      </c>
      <c r="I468">
        <v>184.326809</v>
      </c>
      <c r="K468" s="3">
        <f>VLOOKUP(CelloNetIO_CMO_MV_NAV[[#This Row],[AsOfDate]], 'CMO MV Raw'!$A:$B,2,FALSE)</f>
        <v>222861623.642057</v>
      </c>
      <c r="L468" s="4">
        <f>CelloNetIO_CMO_MV_NAV[[#This Row],[CMO MV]]/CelloNetIO_CMO_MV_NAV[[#This Row],[NAV]]*100</f>
        <v>57.543700852397826</v>
      </c>
    </row>
    <row r="469" spans="1:12" x14ac:dyDescent="0.2">
      <c r="A469" s="1">
        <v>41396</v>
      </c>
      <c r="B469">
        <v>1218.69</v>
      </c>
      <c r="C469">
        <v>214.4528</v>
      </c>
      <c r="D469">
        <v>713.76120000000003</v>
      </c>
      <c r="F469">
        <v>388579138.87029999</v>
      </c>
      <c r="G469">
        <v>313.62723299999999</v>
      </c>
      <c r="H469">
        <v>55.188963999999999</v>
      </c>
      <c r="I469">
        <v>183.684899</v>
      </c>
      <c r="K469" s="3">
        <f>VLOOKUP(CelloNetIO_CMO_MV_NAV[[#This Row],[AsOfDate]], 'CMO MV Raw'!$A:$B,2,FALSE)</f>
        <v>225264852.11195099</v>
      </c>
      <c r="L469" s="4">
        <f>CelloNetIO_CMO_MV_NAV[[#This Row],[CMO MV]]/CelloNetIO_CMO_MV_NAV[[#This Row],[NAV]]*100</f>
        <v>57.971421926265563</v>
      </c>
    </row>
    <row r="470" spans="1:12" x14ac:dyDescent="0.2">
      <c r="A470" s="1">
        <v>41397</v>
      </c>
      <c r="B470">
        <v>1208.1595</v>
      </c>
      <c r="C470">
        <v>221.58949999999999</v>
      </c>
      <c r="D470">
        <v>501.3476</v>
      </c>
      <c r="F470">
        <v>387624879.59960002</v>
      </c>
      <c r="G470">
        <v>311.68265100000002</v>
      </c>
      <c r="H470">
        <v>57.165964000000002</v>
      </c>
      <c r="I470">
        <v>129.33834400000001</v>
      </c>
      <c r="K470" s="3">
        <f>VLOOKUP(CelloNetIO_CMO_MV_NAV[[#This Row],[AsOfDate]], 'CMO MV Raw'!$A:$B,2,FALSE)</f>
        <v>228071329.30576</v>
      </c>
      <c r="L470" s="4">
        <f>CelloNetIO_CMO_MV_NAV[[#This Row],[CMO MV]]/CelloNetIO_CMO_MV_NAV[[#This Row],[NAV]]*100</f>
        <v>58.838155471689014</v>
      </c>
    </row>
    <row r="471" spans="1:12" x14ac:dyDescent="0.2">
      <c r="A471" s="1">
        <v>41400</v>
      </c>
      <c r="B471">
        <v>1183.2731000000001</v>
      </c>
      <c r="C471">
        <v>217.48949999999999</v>
      </c>
      <c r="D471">
        <v>400.08449999999999</v>
      </c>
      <c r="F471">
        <v>385146009.82450002</v>
      </c>
      <c r="G471">
        <v>307.227148</v>
      </c>
      <c r="H471">
        <v>56.469363000000001</v>
      </c>
      <c r="I471">
        <v>103.87865600000001</v>
      </c>
      <c r="K471" s="3">
        <f>VLOOKUP(CelloNetIO_CMO_MV_NAV[[#This Row],[AsOfDate]], 'CMO MV Raw'!$A:$B,2,FALSE)</f>
        <v>225758366.06358099</v>
      </c>
      <c r="L471" s="4">
        <f>CelloNetIO_CMO_MV_NAV[[#This Row],[CMO MV]]/CelloNetIO_CMO_MV_NAV[[#This Row],[NAV]]*100</f>
        <v>58.616306622637119</v>
      </c>
    </row>
    <row r="472" spans="1:12" x14ac:dyDescent="0.2">
      <c r="A472" s="1">
        <v>41401</v>
      </c>
      <c r="B472">
        <v>1153.8282999999999</v>
      </c>
      <c r="C472">
        <v>214.7013</v>
      </c>
      <c r="D472">
        <v>352.12360000000001</v>
      </c>
      <c r="F472">
        <v>383564912.88950002</v>
      </c>
      <c r="G472">
        <v>300.816957</v>
      </c>
      <c r="H472">
        <v>55.975219000000003</v>
      </c>
      <c r="I472">
        <v>91.802869999999999</v>
      </c>
      <c r="K472" s="3">
        <f>VLOOKUP(CelloNetIO_CMO_MV_NAV[[#This Row],[AsOfDate]], 'CMO MV Raw'!$A:$B,2,FALSE)</f>
        <v>226602775.324424</v>
      </c>
      <c r="L472" s="4">
        <f>CelloNetIO_CMO_MV_NAV[[#This Row],[CMO MV]]/CelloNetIO_CMO_MV_NAV[[#This Row],[NAV]]*100</f>
        <v>59.078077193600151</v>
      </c>
    </row>
    <row r="473" spans="1:12" x14ac:dyDescent="0.2">
      <c r="A473" s="1">
        <v>41402</v>
      </c>
      <c r="B473">
        <v>1175.3154</v>
      </c>
      <c r="C473">
        <v>217.13980000000001</v>
      </c>
      <c r="D473">
        <v>352.0641</v>
      </c>
      <c r="F473">
        <v>383050190.13419998</v>
      </c>
      <c r="G473">
        <v>306.83065299999998</v>
      </c>
      <c r="H473">
        <v>56.687035999999999</v>
      </c>
      <c r="I473">
        <v>91.910696999999999</v>
      </c>
      <c r="K473" s="3">
        <f>VLOOKUP(CelloNetIO_CMO_MV_NAV[[#This Row],[AsOfDate]], 'CMO MV Raw'!$A:$B,2,FALSE)</f>
        <v>228760992.81294799</v>
      </c>
      <c r="L473" s="4">
        <f>CelloNetIO_CMO_MV_NAV[[#This Row],[CMO MV]]/CelloNetIO_CMO_MV_NAV[[#This Row],[NAV]]*100</f>
        <v>59.720892641458434</v>
      </c>
    </row>
    <row r="474" spans="1:12" x14ac:dyDescent="0.2">
      <c r="A474" s="1">
        <v>41403</v>
      </c>
      <c r="B474">
        <v>1189.1159</v>
      </c>
      <c r="C474">
        <v>220.52500000000001</v>
      </c>
      <c r="D474">
        <v>353.04059999999998</v>
      </c>
      <c r="F474">
        <v>382061743.33240002</v>
      </c>
      <c r="G474">
        <v>311.23657900000001</v>
      </c>
      <c r="H474">
        <v>57.719728000000003</v>
      </c>
      <c r="I474">
        <v>92.404070000000004</v>
      </c>
      <c r="K474" s="3">
        <f>VLOOKUP(CelloNetIO_CMO_MV_NAV[[#This Row],[AsOfDate]], 'CMO MV Raw'!$A:$B,2,FALSE)</f>
        <v>232550647.89994499</v>
      </c>
      <c r="L474" s="4">
        <f>CelloNetIO_CMO_MV_NAV[[#This Row],[CMO MV]]/CelloNetIO_CMO_MV_NAV[[#This Row],[NAV]]*100</f>
        <v>60.86729487009174</v>
      </c>
    </row>
    <row r="475" spans="1:12" x14ac:dyDescent="0.2">
      <c r="A475" s="1">
        <v>41404</v>
      </c>
      <c r="B475">
        <v>1147.6410000000001</v>
      </c>
      <c r="C475">
        <v>216.71270000000001</v>
      </c>
      <c r="D475">
        <v>351.39159999999998</v>
      </c>
      <c r="F475">
        <v>381614206.5363</v>
      </c>
      <c r="G475">
        <v>300.73330099999998</v>
      </c>
      <c r="H475">
        <v>56.788426000000001</v>
      </c>
      <c r="I475">
        <v>92.080325000000002</v>
      </c>
      <c r="K475" s="3">
        <f>VLOOKUP(CelloNetIO_CMO_MV_NAV[[#This Row],[AsOfDate]], 'CMO MV Raw'!$A:$B,2,FALSE)</f>
        <v>233098812.36906099</v>
      </c>
      <c r="L475" s="4">
        <f>CelloNetIO_CMO_MV_NAV[[#This Row],[CMO MV]]/CelloNetIO_CMO_MV_NAV[[#This Row],[NAV]]*100</f>
        <v>61.082320410649629</v>
      </c>
    </row>
    <row r="476" spans="1:12" x14ac:dyDescent="0.2">
      <c r="A476" s="1">
        <v>41407</v>
      </c>
      <c r="B476">
        <v>1104.0751</v>
      </c>
      <c r="C476">
        <v>210.9965</v>
      </c>
      <c r="D476">
        <v>251.4975</v>
      </c>
      <c r="F476">
        <v>379585401.33200002</v>
      </c>
      <c r="G476">
        <v>290.86342500000001</v>
      </c>
      <c r="H476">
        <v>55.586041999999999</v>
      </c>
      <c r="I476">
        <v>66.255841000000004</v>
      </c>
      <c r="K476" s="3">
        <f>VLOOKUP(CelloNetIO_CMO_MV_NAV[[#This Row],[AsOfDate]], 'CMO MV Raw'!$A:$B,2,FALSE)</f>
        <v>231465627.568856</v>
      </c>
      <c r="L476" s="4">
        <f>CelloNetIO_CMO_MV_NAV[[#This Row],[CMO MV]]/CelloNetIO_CMO_MV_NAV[[#This Row],[NAV]]*100</f>
        <v>60.978537835391421</v>
      </c>
    </row>
    <row r="477" spans="1:12" x14ac:dyDescent="0.2">
      <c r="A477" s="1">
        <v>41408</v>
      </c>
      <c r="B477">
        <v>1097.6597999999999</v>
      </c>
      <c r="C477">
        <v>212.42920000000001</v>
      </c>
      <c r="D477">
        <v>200.5419</v>
      </c>
      <c r="F477">
        <v>379066511.33410001</v>
      </c>
      <c r="G477">
        <v>289.56918300000001</v>
      </c>
      <c r="H477">
        <v>56.040086000000002</v>
      </c>
      <c r="I477">
        <v>52.904145999999997</v>
      </c>
      <c r="K477" s="3">
        <f>VLOOKUP(CelloNetIO_CMO_MV_NAV[[#This Row],[AsOfDate]], 'CMO MV Raw'!$A:$B,2,FALSE)</f>
        <v>234671786.326056</v>
      </c>
      <c r="L477" s="4">
        <f>CelloNetIO_CMO_MV_NAV[[#This Row],[CMO MV]]/CelloNetIO_CMO_MV_NAV[[#This Row],[NAV]]*100</f>
        <v>61.907812826868792</v>
      </c>
    </row>
    <row r="478" spans="1:12" x14ac:dyDescent="0.2">
      <c r="A478" s="1">
        <v>41409</v>
      </c>
      <c r="B478">
        <v>1111.4277999999999</v>
      </c>
      <c r="C478">
        <v>215.53049999999999</v>
      </c>
      <c r="D478">
        <v>152.56639999999999</v>
      </c>
      <c r="F478">
        <v>378353714.99309999</v>
      </c>
      <c r="G478">
        <v>293.75363700000003</v>
      </c>
      <c r="H478">
        <v>56.965344999999999</v>
      </c>
      <c r="I478">
        <v>40.323748000000002</v>
      </c>
      <c r="K478" s="3">
        <f>VLOOKUP(CelloNetIO_CMO_MV_NAV[[#This Row],[AsOfDate]], 'CMO MV Raw'!$A:$B,2,FALSE)</f>
        <v>240982345.91907901</v>
      </c>
      <c r="L478" s="4">
        <f>CelloNetIO_CMO_MV_NAV[[#This Row],[CMO MV]]/CelloNetIO_CMO_MV_NAV[[#This Row],[NAV]]*100</f>
        <v>63.692343003285636</v>
      </c>
    </row>
    <row r="479" spans="1:12" x14ac:dyDescent="0.2">
      <c r="A479" s="1">
        <v>41410</v>
      </c>
      <c r="B479">
        <v>1156.7243000000001</v>
      </c>
      <c r="C479">
        <v>218.8141</v>
      </c>
      <c r="D479">
        <v>154.4795</v>
      </c>
      <c r="F479">
        <v>375985811.93419999</v>
      </c>
      <c r="G479">
        <v>307.65105</v>
      </c>
      <c r="H479">
        <v>58.197434999999999</v>
      </c>
      <c r="I479">
        <v>41.086523999999997</v>
      </c>
      <c r="K479" s="3">
        <f>VLOOKUP(CelloNetIO_CMO_MV_NAV[[#This Row],[AsOfDate]], 'CMO MV Raw'!$A:$B,2,FALSE)</f>
        <v>245281916.64884299</v>
      </c>
      <c r="L479" s="4">
        <f>CelloNetIO_CMO_MV_NAV[[#This Row],[CMO MV]]/CelloNetIO_CMO_MV_NAV[[#This Row],[NAV]]*100</f>
        <v>65.237013967901788</v>
      </c>
    </row>
    <row r="480" spans="1:12" x14ac:dyDescent="0.2">
      <c r="A480" s="1">
        <v>41411</v>
      </c>
      <c r="B480">
        <v>1136.6946</v>
      </c>
      <c r="C480">
        <v>219.39019999999999</v>
      </c>
      <c r="D480">
        <v>152.20849999999999</v>
      </c>
      <c r="F480">
        <v>376102304.69889998</v>
      </c>
      <c r="G480">
        <v>302.23016100000001</v>
      </c>
      <c r="H480">
        <v>58.332585999999999</v>
      </c>
      <c r="I480">
        <v>40.469973000000003</v>
      </c>
      <c r="K480" s="3">
        <f>VLOOKUP(CelloNetIO_CMO_MV_NAV[[#This Row],[AsOfDate]], 'CMO MV Raw'!$A:$B,2,FALSE)</f>
        <v>245733494.81884801</v>
      </c>
      <c r="L480" s="4">
        <f>CelloNetIO_CMO_MV_NAV[[#This Row],[CMO MV]]/CelloNetIO_CMO_MV_NAV[[#This Row],[NAV]]*100</f>
        <v>65.336875565167659</v>
      </c>
    </row>
    <row r="481" spans="1:12" x14ac:dyDescent="0.2">
      <c r="A481" s="1">
        <v>41414</v>
      </c>
      <c r="B481">
        <v>1125.2045000000001</v>
      </c>
      <c r="C481">
        <v>217.97329999999999</v>
      </c>
      <c r="D481">
        <v>152.1311</v>
      </c>
      <c r="F481">
        <v>375541665.99760002</v>
      </c>
      <c r="G481">
        <v>299.62174700000003</v>
      </c>
      <c r="H481">
        <v>58.042374000000002</v>
      </c>
      <c r="I481">
        <v>40.509779000000002</v>
      </c>
      <c r="K481" s="3">
        <f>VLOOKUP(CelloNetIO_CMO_MV_NAV[[#This Row],[AsOfDate]], 'CMO MV Raw'!$A:$B,2,FALSE)</f>
        <v>244264151.39273199</v>
      </c>
      <c r="L481" s="4">
        <f>CelloNetIO_CMO_MV_NAV[[#This Row],[CMO MV]]/CelloNetIO_CMO_MV_NAV[[#This Row],[NAV]]*100</f>
        <v>65.043155928879813</v>
      </c>
    </row>
    <row r="482" spans="1:12" x14ac:dyDescent="0.2">
      <c r="A482" s="1">
        <v>41415</v>
      </c>
      <c r="B482">
        <v>1132.8786</v>
      </c>
      <c r="C482">
        <v>217.78890000000001</v>
      </c>
      <c r="D482">
        <v>102.7115</v>
      </c>
      <c r="F482">
        <v>375331010.07679999</v>
      </c>
      <c r="G482">
        <v>301.83453300000002</v>
      </c>
      <c r="H482">
        <v>58.025821000000001</v>
      </c>
      <c r="I482">
        <v>27.365577999999999</v>
      </c>
      <c r="K482" s="3">
        <f>VLOOKUP(CelloNetIO_CMO_MV_NAV[[#This Row],[AsOfDate]], 'CMO MV Raw'!$A:$B,2,FALSE)</f>
        <v>243747392.49674499</v>
      </c>
      <c r="L482" s="4">
        <f>CelloNetIO_CMO_MV_NAV[[#This Row],[CMO MV]]/CelloNetIO_CMO_MV_NAV[[#This Row],[NAV]]*100</f>
        <v>64.941980798993811</v>
      </c>
    </row>
    <row r="483" spans="1:12" x14ac:dyDescent="0.2">
      <c r="A483" s="1">
        <v>41416</v>
      </c>
      <c r="B483">
        <v>1086.0568000000001</v>
      </c>
      <c r="C483">
        <v>217.3604</v>
      </c>
      <c r="D483">
        <v>199.5976</v>
      </c>
      <c r="F483">
        <v>376547846.78799999</v>
      </c>
      <c r="G483">
        <v>288.42464799999999</v>
      </c>
      <c r="H483">
        <v>57.724510000000002</v>
      </c>
      <c r="I483">
        <v>53.007233999999997</v>
      </c>
      <c r="K483" s="3">
        <f>VLOOKUP(CelloNetIO_CMO_MV_NAV[[#This Row],[AsOfDate]], 'CMO MV Raw'!$A:$B,2,FALSE)</f>
        <v>246300072.85811299</v>
      </c>
      <c r="L483" s="4">
        <f>CelloNetIO_CMO_MV_NAV[[#This Row],[CMO MV]]/CelloNetIO_CMO_MV_NAV[[#This Row],[NAV]]*100</f>
        <v>65.410033534671157</v>
      </c>
    </row>
    <row r="484" spans="1:12" x14ac:dyDescent="0.2">
      <c r="A484" s="1">
        <v>41417</v>
      </c>
      <c r="B484">
        <v>1086.2322999999999</v>
      </c>
      <c r="C484">
        <v>218.84350000000001</v>
      </c>
      <c r="D484">
        <v>198.90520000000001</v>
      </c>
      <c r="F484">
        <v>377639443.64319998</v>
      </c>
      <c r="G484">
        <v>287.637406</v>
      </c>
      <c r="H484">
        <v>57.950381999999998</v>
      </c>
      <c r="I484">
        <v>52.670662999999998</v>
      </c>
      <c r="K484" s="3">
        <f>VLOOKUP(CelloNetIO_CMO_MV_NAV[[#This Row],[AsOfDate]], 'CMO MV Raw'!$A:$B,2,FALSE)</f>
        <v>247866400.01225099</v>
      </c>
      <c r="L484" s="4">
        <f>CelloNetIO_CMO_MV_NAV[[#This Row],[CMO MV]]/CelloNetIO_CMO_MV_NAV[[#This Row],[NAV]]*100</f>
        <v>65.635728519513265</v>
      </c>
    </row>
    <row r="485" spans="1:12" x14ac:dyDescent="0.2">
      <c r="A485" s="1">
        <v>41418</v>
      </c>
      <c r="B485">
        <v>1094.1491000000001</v>
      </c>
      <c r="C485">
        <v>219.77430000000001</v>
      </c>
      <c r="D485">
        <v>199.32409999999999</v>
      </c>
      <c r="F485">
        <v>378112559.19679999</v>
      </c>
      <c r="G485">
        <v>289.37126599999999</v>
      </c>
      <c r="H485">
        <v>58.124040999999998</v>
      </c>
      <c r="I485">
        <v>52.715546000000003</v>
      </c>
      <c r="K485" s="3">
        <f>VLOOKUP(CelloNetIO_CMO_MV_NAV[[#This Row],[AsOfDate]], 'CMO MV Raw'!$A:$B,2,FALSE)</f>
        <v>247982594.78334901</v>
      </c>
      <c r="L485" s="4">
        <f>CelloNetIO_CMO_MV_NAV[[#This Row],[CMO MV]]/CelloNetIO_CMO_MV_NAV[[#This Row],[NAV]]*100</f>
        <v>65.584331636622267</v>
      </c>
    </row>
    <row r="486" spans="1:12" x14ac:dyDescent="0.2">
      <c r="A486" s="1">
        <v>41422</v>
      </c>
      <c r="B486">
        <v>1064.6858</v>
      </c>
      <c r="C486">
        <v>216.77770000000001</v>
      </c>
      <c r="D486">
        <v>197.928</v>
      </c>
      <c r="F486">
        <v>380548184.14999998</v>
      </c>
      <c r="G486">
        <v>279.77686999999997</v>
      </c>
      <c r="H486">
        <v>56.964587000000002</v>
      </c>
      <c r="I486">
        <v>52.011285000000001</v>
      </c>
      <c r="K486" s="3">
        <f>VLOOKUP(CelloNetIO_CMO_MV_NAV[[#This Row],[AsOfDate]], 'CMO MV Raw'!$A:$B,2,FALSE)</f>
        <v>249033965.027982</v>
      </c>
      <c r="L486" s="4">
        <f>CelloNetIO_CMO_MV_NAV[[#This Row],[CMO MV]]/CelloNetIO_CMO_MV_NAV[[#This Row],[NAV]]*100</f>
        <v>65.440849648048967</v>
      </c>
    </row>
    <row r="487" spans="1:12" x14ac:dyDescent="0.2">
      <c r="A487" s="1">
        <v>41423</v>
      </c>
      <c r="B487">
        <v>1071.5318</v>
      </c>
      <c r="C487">
        <v>216.92140000000001</v>
      </c>
      <c r="D487">
        <v>198.33580000000001</v>
      </c>
      <c r="F487">
        <v>381016894.62330002</v>
      </c>
      <c r="G487">
        <v>281.22947199999999</v>
      </c>
      <c r="H487">
        <v>56.932226</v>
      </c>
      <c r="I487">
        <v>52.054332000000002</v>
      </c>
      <c r="K487" s="3">
        <f>VLOOKUP(CelloNetIO_CMO_MV_NAV[[#This Row],[AsOfDate]], 'CMO MV Raw'!$A:$B,2,FALSE)</f>
        <v>248779488.85033199</v>
      </c>
      <c r="L487" s="4">
        <f>CelloNetIO_CMO_MV_NAV[[#This Row],[CMO MV]]/CelloNetIO_CMO_MV_NAV[[#This Row],[NAV]]*100</f>
        <v>65.29355846445938</v>
      </c>
    </row>
    <row r="488" spans="1:12" x14ac:dyDescent="0.2">
      <c r="A488" s="1">
        <v>41424</v>
      </c>
      <c r="B488">
        <v>1084.0301999999999</v>
      </c>
      <c r="C488">
        <v>218.858</v>
      </c>
      <c r="D488">
        <v>595.75969999999995</v>
      </c>
      <c r="F488">
        <v>380215014.83990002</v>
      </c>
      <c r="G488">
        <v>285.109782</v>
      </c>
      <c r="H488">
        <v>57.561641000000002</v>
      </c>
      <c r="I488">
        <v>156.69020900000001</v>
      </c>
      <c r="K488" s="3">
        <f>VLOOKUP(CelloNetIO_CMO_MV_NAV[[#This Row],[AsOfDate]], 'CMO MV Raw'!$A:$B,2,FALSE)</f>
        <v>251234959.64197999</v>
      </c>
      <c r="L488" s="4">
        <f>CelloNetIO_CMO_MV_NAV[[#This Row],[CMO MV]]/CelloNetIO_CMO_MV_NAV[[#This Row],[NAV]]*100</f>
        <v>66.077074769856054</v>
      </c>
    </row>
    <row r="489" spans="1:12" x14ac:dyDescent="0.2">
      <c r="A489" s="1">
        <v>41425</v>
      </c>
      <c r="B489">
        <v>1081.7657999999999</v>
      </c>
      <c r="C489">
        <v>220.10650000000001</v>
      </c>
      <c r="D489">
        <v>715.14509999999996</v>
      </c>
      <c r="F489">
        <v>381109937.89459997</v>
      </c>
      <c r="G489">
        <v>283.84612700000002</v>
      </c>
      <c r="H489">
        <v>57.754069999999999</v>
      </c>
      <c r="I489">
        <v>187.64797999999999</v>
      </c>
      <c r="K489" s="3">
        <f>VLOOKUP(CelloNetIO_CMO_MV_NAV[[#This Row],[AsOfDate]], 'CMO MV Raw'!$A:$B,2,FALSE)</f>
        <v>254215024.30046099</v>
      </c>
      <c r="L489" s="4">
        <f>CelloNetIO_CMO_MV_NAV[[#This Row],[CMO MV]]/CelloNetIO_CMO_MV_NAV[[#This Row],[NAV]]*100</f>
        <v>66.703856032945239</v>
      </c>
    </row>
    <row r="490" spans="1:12" x14ac:dyDescent="0.2">
      <c r="A490" s="1">
        <v>41428</v>
      </c>
      <c r="B490">
        <v>1065.8687</v>
      </c>
      <c r="C490">
        <v>217.2901</v>
      </c>
      <c r="D490">
        <v>715.56849999999997</v>
      </c>
      <c r="F490">
        <v>379587468.71969998</v>
      </c>
      <c r="G490">
        <v>280.79659800000002</v>
      </c>
      <c r="H490">
        <v>57.243749999999999</v>
      </c>
      <c r="I490">
        <v>188.51214999999999</v>
      </c>
      <c r="K490" s="3">
        <f>VLOOKUP(CelloNetIO_CMO_MV_NAV[[#This Row],[AsOfDate]], 'CMO MV Raw'!$A:$B,2,FALSE)</f>
        <v>249574979.38030601</v>
      </c>
      <c r="L490" s="4">
        <f>CelloNetIO_CMO_MV_NAV[[#This Row],[CMO MV]]/CelloNetIO_CMO_MV_NAV[[#This Row],[NAV]]*100</f>
        <v>65.749003838849191</v>
      </c>
    </row>
    <row r="491" spans="1:12" x14ac:dyDescent="0.2">
      <c r="A491" s="1">
        <v>41429</v>
      </c>
      <c r="B491">
        <v>1076.2112999999999</v>
      </c>
      <c r="C491">
        <v>218.47819999999999</v>
      </c>
      <c r="D491">
        <v>714.76930000000004</v>
      </c>
      <c r="F491">
        <v>378168298.53920001</v>
      </c>
      <c r="G491">
        <v>284.58527700000002</v>
      </c>
      <c r="H491">
        <v>57.772742999999998</v>
      </c>
      <c r="I491">
        <v>189.00825399999999</v>
      </c>
      <c r="K491" s="3">
        <f>VLOOKUP(CelloNetIO_CMO_MV_NAV[[#This Row],[AsOfDate]], 'CMO MV Raw'!$A:$B,2,FALSE)</f>
        <v>249823653.31910199</v>
      </c>
      <c r="L491" s="4">
        <f>CelloNetIO_CMO_MV_NAV[[#This Row],[CMO MV]]/CelloNetIO_CMO_MV_NAV[[#This Row],[NAV]]*100</f>
        <v>66.061500735024154</v>
      </c>
    </row>
    <row r="492" spans="1:12" x14ac:dyDescent="0.2">
      <c r="A492" s="1">
        <v>41430</v>
      </c>
      <c r="B492">
        <v>1098.0488</v>
      </c>
      <c r="C492">
        <v>219.74019999999999</v>
      </c>
      <c r="D492">
        <v>715.44809999999995</v>
      </c>
      <c r="F492">
        <v>378415332.43110001</v>
      </c>
      <c r="G492">
        <v>290.17027200000001</v>
      </c>
      <c r="H492">
        <v>58.068523999999996</v>
      </c>
      <c r="I492">
        <v>189.06424699999999</v>
      </c>
      <c r="K492" s="3">
        <f>VLOOKUP(CelloNetIO_CMO_MV_NAV[[#This Row],[AsOfDate]], 'CMO MV Raw'!$A:$B,2,FALSE)</f>
        <v>249126034.58043399</v>
      </c>
      <c r="L492" s="4">
        <f>CelloNetIO_CMO_MV_NAV[[#This Row],[CMO MV]]/CelloNetIO_CMO_MV_NAV[[#This Row],[NAV]]*100</f>
        <v>65.834022363719541</v>
      </c>
    </row>
    <row r="493" spans="1:12" x14ac:dyDescent="0.2">
      <c r="A493" s="1">
        <v>41431</v>
      </c>
      <c r="B493">
        <v>1105.8178</v>
      </c>
      <c r="C493">
        <v>221.56620000000001</v>
      </c>
      <c r="D493">
        <v>711.37720000000002</v>
      </c>
      <c r="F493">
        <v>378941420.45910001</v>
      </c>
      <c r="G493">
        <v>291.817611</v>
      </c>
      <c r="H493">
        <v>58.469776000000003</v>
      </c>
      <c r="I493">
        <v>187.727485</v>
      </c>
      <c r="K493" s="3">
        <f>VLOOKUP(CelloNetIO_CMO_MV_NAV[[#This Row],[AsOfDate]], 'CMO MV Raw'!$A:$B,2,FALSE)</f>
        <v>247411201.761226</v>
      </c>
      <c r="L493" s="4">
        <f>CelloNetIO_CMO_MV_NAV[[#This Row],[CMO MV]]/CelloNetIO_CMO_MV_NAV[[#This Row],[NAV]]*100</f>
        <v>65.290091925416647</v>
      </c>
    </row>
    <row r="494" spans="1:12" x14ac:dyDescent="0.2">
      <c r="A494" s="1">
        <v>41432</v>
      </c>
      <c r="B494">
        <v>1102.7873999999999</v>
      </c>
      <c r="C494">
        <v>224.6866</v>
      </c>
      <c r="D494">
        <v>658.63589999999999</v>
      </c>
      <c r="F494">
        <v>379221370.36500001</v>
      </c>
      <c r="G494">
        <v>290.80307299999998</v>
      </c>
      <c r="H494">
        <v>59.249456000000002</v>
      </c>
      <c r="I494">
        <v>173.68111400000001</v>
      </c>
      <c r="K494" s="3">
        <f>VLOOKUP(CelloNetIO_CMO_MV_NAV[[#This Row],[AsOfDate]], 'CMO MV Raw'!$A:$B,2,FALSE)</f>
        <v>250623163.42692399</v>
      </c>
      <c r="L494" s="4">
        <f>CelloNetIO_CMO_MV_NAV[[#This Row],[CMO MV]]/CelloNetIO_CMO_MV_NAV[[#This Row],[NAV]]*100</f>
        <v>66.088881854337373</v>
      </c>
    </row>
    <row r="495" spans="1:12" x14ac:dyDescent="0.2">
      <c r="A495" s="1">
        <v>41435</v>
      </c>
      <c r="B495">
        <v>1091.3823</v>
      </c>
      <c r="C495">
        <v>224.15610000000001</v>
      </c>
      <c r="D495">
        <v>658.3587</v>
      </c>
      <c r="F495">
        <v>378999586.79979998</v>
      </c>
      <c r="G495">
        <v>287.96398199999999</v>
      </c>
      <c r="H495">
        <v>59.144154</v>
      </c>
      <c r="I495">
        <v>173.709609</v>
      </c>
      <c r="K495" s="3">
        <f>VLOOKUP(CelloNetIO_CMO_MV_NAV[[#This Row],[AsOfDate]], 'CMO MV Raw'!$A:$B,2,FALSE)</f>
        <v>251062469.970489</v>
      </c>
      <c r="L495" s="4">
        <f>CelloNetIO_CMO_MV_NAV[[#This Row],[CMO MV]]/CelloNetIO_CMO_MV_NAV[[#This Row],[NAV]]*100</f>
        <v>66.243467991723278</v>
      </c>
    </row>
    <row r="496" spans="1:12" x14ac:dyDescent="0.2">
      <c r="A496" s="1">
        <v>41436</v>
      </c>
      <c r="B496">
        <v>1080.2573</v>
      </c>
      <c r="C496">
        <v>220.61109999999999</v>
      </c>
      <c r="D496">
        <v>714.2278</v>
      </c>
      <c r="F496">
        <v>380684752.77109998</v>
      </c>
      <c r="G496">
        <v>283.76689399999998</v>
      </c>
      <c r="H496">
        <v>57.951126000000002</v>
      </c>
      <c r="I496">
        <v>187.616603</v>
      </c>
      <c r="K496" s="3">
        <f>VLOOKUP(CelloNetIO_CMO_MV_NAV[[#This Row],[AsOfDate]], 'CMO MV Raw'!$A:$B,2,FALSE)</f>
        <v>250587891.00196901</v>
      </c>
      <c r="L496" s="4">
        <f>CelloNetIO_CMO_MV_NAV[[#This Row],[CMO MV]]/CelloNetIO_CMO_MV_NAV[[#This Row],[NAV]]*100</f>
        <v>65.8255654259533</v>
      </c>
    </row>
    <row r="497" spans="1:12" x14ac:dyDescent="0.2">
      <c r="A497" s="1">
        <v>41437</v>
      </c>
      <c r="B497">
        <v>1078.9378999999999</v>
      </c>
      <c r="C497">
        <v>221.27189999999999</v>
      </c>
      <c r="D497">
        <v>713.577</v>
      </c>
      <c r="F497">
        <v>379662493.10659999</v>
      </c>
      <c r="G497">
        <v>284.18343099999998</v>
      </c>
      <c r="H497">
        <v>58.281210999999999</v>
      </c>
      <c r="I497">
        <v>187.950354</v>
      </c>
      <c r="K497" s="3">
        <f>VLOOKUP(CelloNetIO_CMO_MV_NAV[[#This Row],[AsOfDate]], 'CMO MV Raw'!$A:$B,2,FALSE)</f>
        <v>251374701.22652999</v>
      </c>
      <c r="L497" s="4">
        <f>CelloNetIO_CMO_MV_NAV[[#This Row],[CMO MV]]/CelloNetIO_CMO_MV_NAV[[#This Row],[NAV]]*100</f>
        <v>66.210043338663453</v>
      </c>
    </row>
    <row r="498" spans="1:12" x14ac:dyDescent="0.2">
      <c r="A498" s="1">
        <v>41438</v>
      </c>
      <c r="B498">
        <v>1089.6921</v>
      </c>
      <c r="C498">
        <v>222.20490000000001</v>
      </c>
      <c r="D498">
        <v>714.68560000000002</v>
      </c>
      <c r="F498">
        <v>381904039.21569997</v>
      </c>
      <c r="G498">
        <v>285.331389</v>
      </c>
      <c r="H498">
        <v>58.183438000000002</v>
      </c>
      <c r="I498">
        <v>187.13748100000001</v>
      </c>
      <c r="K498" s="3">
        <f>VLOOKUP(CelloNetIO_CMO_MV_NAV[[#This Row],[AsOfDate]], 'CMO MV Raw'!$A:$B,2,FALSE)</f>
        <v>251257635.48456499</v>
      </c>
      <c r="L498" s="4">
        <f>CelloNetIO_CMO_MV_NAV[[#This Row],[CMO MV]]/CelloNetIO_CMO_MV_NAV[[#This Row],[NAV]]*100</f>
        <v>65.790777180718507</v>
      </c>
    </row>
    <row r="499" spans="1:12" x14ac:dyDescent="0.2">
      <c r="A499" s="1">
        <v>41439</v>
      </c>
      <c r="B499">
        <v>1175.6113</v>
      </c>
      <c r="C499">
        <v>238.74029999999999</v>
      </c>
      <c r="D499">
        <v>772.45479999999998</v>
      </c>
      <c r="F499">
        <v>383333184.93400002</v>
      </c>
      <c r="G499">
        <v>306.68132700000001</v>
      </c>
      <c r="H499">
        <v>62.280101999999999</v>
      </c>
      <c r="I499">
        <v>201.51002600000001</v>
      </c>
      <c r="K499" s="3">
        <f>VLOOKUP(CelloNetIO_CMO_MV_NAV[[#This Row],[AsOfDate]], 'CMO MV Raw'!$A:$B,2,FALSE)</f>
        <v>263962750.97375301</v>
      </c>
      <c r="L499" s="4">
        <f>CelloNetIO_CMO_MV_NAV[[#This Row],[CMO MV]]/CelloNetIO_CMO_MV_NAV[[#This Row],[NAV]]*100</f>
        <v>68.85987473774297</v>
      </c>
    </row>
    <row r="500" spans="1:12" x14ac:dyDescent="0.2">
      <c r="A500" s="1">
        <v>41442</v>
      </c>
      <c r="B500">
        <v>1198.2684999999999</v>
      </c>
      <c r="C500">
        <v>245.3083</v>
      </c>
      <c r="D500">
        <v>767.65200000000004</v>
      </c>
      <c r="F500">
        <v>381037161.64139998</v>
      </c>
      <c r="G500">
        <v>314.47549500000002</v>
      </c>
      <c r="H500">
        <v>64.379101000000006</v>
      </c>
      <c r="I500">
        <v>201.46381400000001</v>
      </c>
      <c r="K500" s="3">
        <f>VLOOKUP(CelloNetIO_CMO_MV_NAV[[#This Row],[AsOfDate]], 'CMO MV Raw'!$A:$B,2,FALSE)</f>
        <v>264417151.896171</v>
      </c>
      <c r="L500" s="4">
        <f>CelloNetIO_CMO_MV_NAV[[#This Row],[CMO MV]]/CelloNetIO_CMO_MV_NAV[[#This Row],[NAV]]*100</f>
        <v>69.39405877293882</v>
      </c>
    </row>
    <row r="501" spans="1:12" x14ac:dyDescent="0.2">
      <c r="A501" s="1">
        <v>41443</v>
      </c>
      <c r="B501">
        <v>1198.5576000000001</v>
      </c>
      <c r="C501">
        <v>246.21279999999999</v>
      </c>
      <c r="D501">
        <v>767.01840000000004</v>
      </c>
      <c r="F501">
        <v>381855100.62730002</v>
      </c>
      <c r="G501">
        <v>313.87759299999999</v>
      </c>
      <c r="H501">
        <v>64.478070000000002</v>
      </c>
      <c r="I501">
        <v>200.86634900000001</v>
      </c>
      <c r="K501" s="3">
        <f>VLOOKUP(CelloNetIO_CMO_MV_NAV[[#This Row],[AsOfDate]], 'CMO MV Raw'!$A:$B,2,FALSE)</f>
        <v>264986982.69728899</v>
      </c>
      <c r="L501" s="4">
        <f>CelloNetIO_CMO_MV_NAV[[#This Row],[CMO MV]]/CelloNetIO_CMO_MV_NAV[[#This Row],[NAV]]*100</f>
        <v>69.394642696136927</v>
      </c>
    </row>
    <row r="502" spans="1:12" x14ac:dyDescent="0.2">
      <c r="A502" s="1">
        <v>41444</v>
      </c>
      <c r="B502">
        <v>1192.1547</v>
      </c>
      <c r="C502">
        <v>249.46459999999999</v>
      </c>
      <c r="D502">
        <v>580.53560000000004</v>
      </c>
      <c r="F502">
        <v>380749352.53570002</v>
      </c>
      <c r="G502">
        <v>313.10747900000001</v>
      </c>
      <c r="H502">
        <v>65.519375999999994</v>
      </c>
      <c r="I502">
        <v>152.47185500000001</v>
      </c>
      <c r="K502" s="3">
        <f>VLOOKUP(CelloNetIO_CMO_MV_NAV[[#This Row],[AsOfDate]], 'CMO MV Raw'!$A:$B,2,FALSE)</f>
        <v>269869900.71589202</v>
      </c>
      <c r="L502" s="4">
        <f>CelloNetIO_CMO_MV_NAV[[#This Row],[CMO MV]]/CelloNetIO_CMO_MV_NAV[[#This Row],[NAV]]*100</f>
        <v>70.878623671615657</v>
      </c>
    </row>
    <row r="503" spans="1:12" x14ac:dyDescent="0.2">
      <c r="A503" s="1">
        <v>41445</v>
      </c>
      <c r="B503">
        <v>1223.6903</v>
      </c>
      <c r="C503">
        <v>256.36489999999998</v>
      </c>
      <c r="D503">
        <v>527.68389999999999</v>
      </c>
      <c r="F503">
        <v>380719931.64719999</v>
      </c>
      <c r="G503">
        <v>321.41482400000001</v>
      </c>
      <c r="H503">
        <v>67.336873999999995</v>
      </c>
      <c r="I503">
        <v>138.601596</v>
      </c>
      <c r="K503" s="3">
        <f>VLOOKUP(CelloNetIO_CMO_MV_NAV[[#This Row],[AsOfDate]], 'CMO MV Raw'!$A:$B,2,FALSE)</f>
        <v>273766203.04119301</v>
      </c>
      <c r="L503" s="4">
        <f>CelloNetIO_CMO_MV_NAV[[#This Row],[CMO MV]]/CelloNetIO_CMO_MV_NAV[[#This Row],[NAV]]*100</f>
        <v>71.907504778311079</v>
      </c>
    </row>
    <row r="504" spans="1:12" x14ac:dyDescent="0.2">
      <c r="A504" s="1">
        <v>41446</v>
      </c>
      <c r="B504">
        <v>1240.0468000000001</v>
      </c>
      <c r="C504">
        <v>260.8809</v>
      </c>
      <c r="D504">
        <v>474.92599999999999</v>
      </c>
      <c r="F504">
        <v>380293011.25209999</v>
      </c>
      <c r="G504">
        <v>326.07667300000003</v>
      </c>
      <c r="H504">
        <v>68.599971999999994</v>
      </c>
      <c r="I504">
        <v>124.88423</v>
      </c>
      <c r="K504" s="3">
        <f>VLOOKUP(CelloNetIO_CMO_MV_NAV[[#This Row],[AsOfDate]], 'CMO MV Raw'!$A:$B,2,FALSE)</f>
        <v>278581909.879511</v>
      </c>
      <c r="L504" s="4">
        <f>CelloNetIO_CMO_MV_NAV[[#This Row],[CMO MV]]/CelloNetIO_CMO_MV_NAV[[#This Row],[NAV]]*100</f>
        <v>73.254543637888816</v>
      </c>
    </row>
    <row r="505" spans="1:12" x14ac:dyDescent="0.2">
      <c r="A505" s="1">
        <v>41449</v>
      </c>
      <c r="B505">
        <v>1246.9249</v>
      </c>
      <c r="C505">
        <v>262.43090000000001</v>
      </c>
      <c r="D505">
        <v>473.80189999999999</v>
      </c>
      <c r="F505">
        <v>380707212.04070002</v>
      </c>
      <c r="G505">
        <v>327.52857299999999</v>
      </c>
      <c r="H505">
        <v>68.932473999999999</v>
      </c>
      <c r="I505">
        <v>124.453093</v>
      </c>
      <c r="K505" s="3">
        <f>VLOOKUP(CelloNetIO_CMO_MV_NAV[[#This Row],[AsOfDate]], 'CMO MV Raw'!$A:$B,2,FALSE)</f>
        <v>280265967.31480098</v>
      </c>
      <c r="L505" s="4">
        <f>CelloNetIO_CMO_MV_NAV[[#This Row],[CMO MV]]/CelloNetIO_CMO_MV_NAV[[#This Row],[NAV]]*100</f>
        <v>73.617194119463846</v>
      </c>
    </row>
    <row r="506" spans="1:12" x14ac:dyDescent="0.2">
      <c r="A506" s="1">
        <v>41450</v>
      </c>
      <c r="B506">
        <v>1119.6224</v>
      </c>
      <c r="C506">
        <v>243.82140000000001</v>
      </c>
      <c r="D506">
        <v>615.38720000000001</v>
      </c>
      <c r="F506">
        <v>380653690.23769999</v>
      </c>
      <c r="G506">
        <v>294.13149800000002</v>
      </c>
      <c r="H506">
        <v>64.053338999999994</v>
      </c>
      <c r="I506">
        <v>161.665896</v>
      </c>
      <c r="K506" s="3">
        <f>VLOOKUP(CelloNetIO_CMO_MV_NAV[[#This Row],[AsOfDate]], 'CMO MV Raw'!$A:$B,2,FALSE)</f>
        <v>279539965.70977902</v>
      </c>
      <c r="L506" s="4">
        <f>CelloNetIO_CMO_MV_NAV[[#This Row],[CMO MV]]/CelloNetIO_CMO_MV_NAV[[#This Row],[NAV]]*100</f>
        <v>73.436820101552073</v>
      </c>
    </row>
    <row r="507" spans="1:12" x14ac:dyDescent="0.2">
      <c r="A507" s="1">
        <v>41451</v>
      </c>
      <c r="B507">
        <v>1124.1596</v>
      </c>
      <c r="C507">
        <v>242.98390000000001</v>
      </c>
      <c r="D507">
        <v>566.84100000000001</v>
      </c>
      <c r="F507">
        <v>381119741.26539999</v>
      </c>
      <c r="G507">
        <v>294.962312</v>
      </c>
      <c r="H507">
        <v>63.755265000000001</v>
      </c>
      <c r="I507">
        <v>148.730422</v>
      </c>
      <c r="K507" s="3">
        <f>VLOOKUP(CelloNetIO_CMO_MV_NAV[[#This Row],[AsOfDate]], 'CMO MV Raw'!$A:$B,2,FALSE)</f>
        <v>278193367.689367</v>
      </c>
      <c r="L507" s="4">
        <f>CelloNetIO_CMO_MV_NAV[[#This Row],[CMO MV]]/CelloNetIO_CMO_MV_NAV[[#This Row],[NAV]]*100</f>
        <v>72.993691369989079</v>
      </c>
    </row>
    <row r="508" spans="1:12" x14ac:dyDescent="0.2">
      <c r="A508" s="1">
        <v>41452</v>
      </c>
      <c r="B508">
        <v>1146.6862000000001</v>
      </c>
      <c r="C508">
        <v>243.1275</v>
      </c>
      <c r="D508">
        <v>571.10230000000001</v>
      </c>
      <c r="F508">
        <v>382371772.8488</v>
      </c>
      <c r="G508">
        <v>299.88777499999998</v>
      </c>
      <c r="H508">
        <v>63.584060999999998</v>
      </c>
      <c r="I508">
        <v>149.35786100000001</v>
      </c>
      <c r="K508" s="3">
        <f>VLOOKUP(CelloNetIO_CMO_MV_NAV[[#This Row],[AsOfDate]], 'CMO MV Raw'!$A:$B,2,FALSE)</f>
        <v>274892390.75752002</v>
      </c>
      <c r="L508" s="4">
        <f>CelloNetIO_CMO_MV_NAV[[#This Row],[CMO MV]]/CelloNetIO_CMO_MV_NAV[[#This Row],[NAV]]*100</f>
        <v>71.891392167752883</v>
      </c>
    </row>
    <row r="509" spans="1:12" x14ac:dyDescent="0.2">
      <c r="A509" s="1">
        <v>41453</v>
      </c>
      <c r="B509">
        <v>1142.5931</v>
      </c>
      <c r="C509">
        <v>242.0558</v>
      </c>
      <c r="D509">
        <v>622.74649999999997</v>
      </c>
      <c r="F509">
        <v>384584336.54350001</v>
      </c>
      <c r="G509">
        <v>297.09818899999999</v>
      </c>
      <c r="H509">
        <v>62.939588999999998</v>
      </c>
      <c r="I509">
        <v>161.92716200000001</v>
      </c>
      <c r="K509" s="3">
        <f>VLOOKUP(CelloNetIO_CMO_MV_NAV[[#This Row],[AsOfDate]], 'CMO MV Raw'!$A:$B,2,FALSE)</f>
        <v>270452361.00163603</v>
      </c>
      <c r="L509" s="4">
        <f>CelloNetIO_CMO_MV_NAV[[#This Row],[CMO MV]]/CelloNetIO_CMO_MV_NAV[[#This Row],[NAV]]*100</f>
        <v>70.323290707146469</v>
      </c>
    </row>
    <row r="510" spans="1:12" x14ac:dyDescent="0.2">
      <c r="A510" s="1">
        <v>41456</v>
      </c>
      <c r="B510">
        <v>1138.0512000000001</v>
      </c>
      <c r="C510">
        <v>243.34469999999999</v>
      </c>
      <c r="D510">
        <v>621.13980000000004</v>
      </c>
      <c r="F510">
        <v>344115414.54820001</v>
      </c>
      <c r="G510">
        <v>330.71787899999998</v>
      </c>
      <c r="H510">
        <v>70.716013000000004</v>
      </c>
      <c r="I510">
        <v>180.50333499999999</v>
      </c>
      <c r="K510" s="3">
        <f>VLOOKUP(CelloNetIO_CMO_MV_NAV[[#This Row],[AsOfDate]], 'CMO MV Raw'!$A:$B,2,FALSE)</f>
        <v>265881004.89496601</v>
      </c>
      <c r="L510" s="4">
        <f>CelloNetIO_CMO_MV_NAV[[#This Row],[CMO MV]]/CelloNetIO_CMO_MV_NAV[[#This Row],[NAV]]*100</f>
        <v>77.265066792793803</v>
      </c>
    </row>
    <row r="511" spans="1:12" x14ac:dyDescent="0.2">
      <c r="A511" s="1">
        <v>41457</v>
      </c>
      <c r="B511">
        <v>1128.6974</v>
      </c>
      <c r="C511">
        <v>242.8518</v>
      </c>
      <c r="D511">
        <v>621.02639999999997</v>
      </c>
      <c r="F511">
        <v>344477964.7252</v>
      </c>
      <c r="G511">
        <v>327.65445599999998</v>
      </c>
      <c r="H511">
        <v>70.498501000000005</v>
      </c>
      <c r="I511">
        <v>180.28044299999999</v>
      </c>
      <c r="K511" s="3">
        <f>VLOOKUP(CelloNetIO_CMO_MV_NAV[[#This Row],[AsOfDate]], 'CMO MV Raw'!$A:$B,2,FALSE)</f>
        <v>266578295.093483</v>
      </c>
      <c r="L511" s="4">
        <f>CelloNetIO_CMO_MV_NAV[[#This Row],[CMO MV]]/CelloNetIO_CMO_MV_NAV[[#This Row],[NAV]]*100</f>
        <v>77.386167590179582</v>
      </c>
    </row>
    <row r="512" spans="1:12" x14ac:dyDescent="0.2">
      <c r="A512" s="1">
        <v>41458</v>
      </c>
      <c r="B512">
        <v>1122.0582999999999</v>
      </c>
      <c r="C512">
        <v>243.40350000000001</v>
      </c>
      <c r="D512">
        <v>618.94629999999995</v>
      </c>
      <c r="F512">
        <v>344468398.8197</v>
      </c>
      <c r="G512">
        <v>325.73620799999998</v>
      </c>
      <c r="H512">
        <v>70.660617999999999</v>
      </c>
      <c r="I512">
        <v>179.681591</v>
      </c>
      <c r="K512" s="3">
        <f>VLOOKUP(CelloNetIO_CMO_MV_NAV[[#This Row],[AsOfDate]], 'CMO MV Raw'!$A:$B,2,FALSE)</f>
        <v>268451408.72922599</v>
      </c>
      <c r="L512" s="4">
        <f>CelloNetIO_CMO_MV_NAV[[#This Row],[CMO MV]]/CelloNetIO_CMO_MV_NAV[[#This Row],[NAV]]*100</f>
        <v>77.932085976263252</v>
      </c>
    </row>
    <row r="513" spans="1:12" x14ac:dyDescent="0.2">
      <c r="A513" s="1">
        <v>41460</v>
      </c>
      <c r="B513">
        <v>1122.2793999999999</v>
      </c>
      <c r="C513">
        <v>251.488</v>
      </c>
      <c r="D513">
        <v>574.95280000000002</v>
      </c>
      <c r="F513">
        <v>338467283.0262</v>
      </c>
      <c r="G513">
        <v>331.57692200000002</v>
      </c>
      <c r="H513">
        <v>74.302012000000005</v>
      </c>
      <c r="I513">
        <v>169.86953500000001</v>
      </c>
      <c r="K513" s="3">
        <f>VLOOKUP(CelloNetIO_CMO_MV_NAV[[#This Row],[AsOfDate]], 'CMO MV Raw'!$A:$B,2,FALSE)</f>
        <v>275568033.51788402</v>
      </c>
      <c r="L513" s="4">
        <f>CelloNetIO_CMO_MV_NAV[[#This Row],[CMO MV]]/CelloNetIO_CMO_MV_NAV[[#This Row],[NAV]]*100</f>
        <v>81.416446237893226</v>
      </c>
    </row>
    <row r="514" spans="1:12" x14ac:dyDescent="0.2">
      <c r="A514" s="1">
        <v>41463</v>
      </c>
      <c r="B514">
        <v>1132.1713999999999</v>
      </c>
      <c r="C514">
        <v>252.2304</v>
      </c>
      <c r="D514">
        <v>578.78319999999997</v>
      </c>
      <c r="F514">
        <v>341100943.05489999</v>
      </c>
      <c r="G514">
        <v>331.91681899999998</v>
      </c>
      <c r="H514">
        <v>73.945970000000003</v>
      </c>
      <c r="I514">
        <v>169.680915</v>
      </c>
      <c r="K514" s="3">
        <f>VLOOKUP(CelloNetIO_CMO_MV_NAV[[#This Row],[AsOfDate]], 'CMO MV Raw'!$A:$B,2,FALSE)</f>
        <v>274535306.26224101</v>
      </c>
      <c r="L514" s="4">
        <f>CelloNetIO_CMO_MV_NAV[[#This Row],[CMO MV]]/CelloNetIO_CMO_MV_NAV[[#This Row],[NAV]]*100</f>
        <v>80.485062223370846</v>
      </c>
    </row>
    <row r="515" spans="1:12" x14ac:dyDescent="0.2">
      <c r="A515" s="1">
        <v>41464</v>
      </c>
      <c r="B515">
        <v>1128.3977</v>
      </c>
      <c r="C515">
        <v>253.08090000000001</v>
      </c>
      <c r="D515">
        <v>579.28009999999995</v>
      </c>
      <c r="F515">
        <v>344007551.11519998</v>
      </c>
      <c r="G515">
        <v>328.01538699999998</v>
      </c>
      <c r="H515">
        <v>73.568414000000004</v>
      </c>
      <c r="I515">
        <v>168.391682</v>
      </c>
      <c r="K515" s="3">
        <f>VLOOKUP(CelloNetIO_CMO_MV_NAV[[#This Row],[AsOfDate]], 'CMO MV Raw'!$A:$B,2,FALSE)</f>
        <v>275267609.05383301</v>
      </c>
      <c r="L515" s="4">
        <f>CelloNetIO_CMO_MV_NAV[[#This Row],[CMO MV]]/CelloNetIO_CMO_MV_NAV[[#This Row],[NAV]]*100</f>
        <v>80.017897328553815</v>
      </c>
    </row>
    <row r="516" spans="1:12" x14ac:dyDescent="0.2">
      <c r="A516" s="1">
        <v>41465</v>
      </c>
      <c r="B516">
        <v>1113.7528</v>
      </c>
      <c r="C516">
        <v>253.7346</v>
      </c>
      <c r="D516">
        <v>574.84190000000001</v>
      </c>
      <c r="F516">
        <v>343685835.34530002</v>
      </c>
      <c r="G516">
        <v>324.06130400000001</v>
      </c>
      <c r="H516">
        <v>73.827483000000001</v>
      </c>
      <c r="I516">
        <v>167.25795500000001</v>
      </c>
      <c r="K516" s="3">
        <f>VLOOKUP(CelloNetIO_CMO_MV_NAV[[#This Row],[AsOfDate]], 'CMO MV Raw'!$A:$B,2,FALSE)</f>
        <v>278929731.815216</v>
      </c>
      <c r="L516" s="4">
        <f>CelloNetIO_CMO_MV_NAV[[#This Row],[CMO MV]]/CelloNetIO_CMO_MV_NAV[[#This Row],[NAV]]*100</f>
        <v>81.158343792369621</v>
      </c>
    </row>
    <row r="517" spans="1:12" x14ac:dyDescent="0.2">
      <c r="A517" s="1">
        <v>41466</v>
      </c>
      <c r="B517">
        <v>1144.2378000000001</v>
      </c>
      <c r="C517">
        <v>258.69979999999998</v>
      </c>
      <c r="D517">
        <v>595.52350000000001</v>
      </c>
      <c r="F517">
        <v>348049580.09210002</v>
      </c>
      <c r="G517">
        <v>328.75712700000003</v>
      </c>
      <c r="H517">
        <v>74.328433000000004</v>
      </c>
      <c r="I517">
        <v>171.10306499999999</v>
      </c>
      <c r="K517" s="3">
        <f>VLOOKUP(CelloNetIO_CMO_MV_NAV[[#This Row],[AsOfDate]], 'CMO MV Raw'!$A:$B,2,FALSE)</f>
        <v>283889780.74371099</v>
      </c>
      <c r="L517" s="4">
        <f>CelloNetIO_CMO_MV_NAV[[#This Row],[CMO MV]]/CelloNetIO_CMO_MV_NAV[[#This Row],[NAV]]*100</f>
        <v>81.565902383387098</v>
      </c>
    </row>
    <row r="518" spans="1:12" x14ac:dyDescent="0.2">
      <c r="A518" s="1">
        <v>41467</v>
      </c>
      <c r="B518">
        <v>1036.5174</v>
      </c>
      <c r="C518">
        <v>233.68430000000001</v>
      </c>
      <c r="D518">
        <v>600.0367</v>
      </c>
      <c r="F518">
        <v>350570373.55320001</v>
      </c>
      <c r="G518">
        <v>295.666</v>
      </c>
      <c r="H518">
        <v>66.658314000000004</v>
      </c>
      <c r="I518">
        <v>171.16012799999999</v>
      </c>
      <c r="K518" s="3">
        <f>VLOOKUP(CelloNetIO_CMO_MV_NAV[[#This Row],[AsOfDate]], 'CMO MV Raw'!$A:$B,2,FALSE)</f>
        <v>283892082.99521399</v>
      </c>
      <c r="L518" s="4">
        <f>CelloNetIO_CMO_MV_NAV[[#This Row],[CMO MV]]/CelloNetIO_CMO_MV_NAV[[#This Row],[NAV]]*100</f>
        <v>80.980055478684818</v>
      </c>
    </row>
    <row r="519" spans="1:12" x14ac:dyDescent="0.2">
      <c r="A519" s="1">
        <v>41470</v>
      </c>
      <c r="B519">
        <v>1023.3977</v>
      </c>
      <c r="C519">
        <v>228.26650000000001</v>
      </c>
      <c r="D519">
        <v>604.40599999999995</v>
      </c>
      <c r="F519">
        <v>351659816.36580002</v>
      </c>
      <c r="G519">
        <v>291.01923299999999</v>
      </c>
      <c r="H519">
        <v>64.911169999999998</v>
      </c>
      <c r="I519">
        <v>171.872353</v>
      </c>
      <c r="K519" s="3">
        <f>VLOOKUP(CelloNetIO_CMO_MV_NAV[[#This Row],[AsOfDate]], 'CMO MV Raw'!$A:$B,2,FALSE)</f>
        <v>282953121.84014702</v>
      </c>
      <c r="L519" s="4">
        <f>CelloNetIO_CMO_MV_NAV[[#This Row],[CMO MV]]/CelloNetIO_CMO_MV_NAV[[#This Row],[NAV]]*100</f>
        <v>80.462170732016872</v>
      </c>
    </row>
    <row r="520" spans="1:12" x14ac:dyDescent="0.2">
      <c r="A520" s="1">
        <v>41471</v>
      </c>
      <c r="B520">
        <v>1115.2333000000001</v>
      </c>
      <c r="C520">
        <v>246.5848</v>
      </c>
      <c r="D520">
        <v>662.34870000000001</v>
      </c>
      <c r="F520">
        <v>350075946.14609998</v>
      </c>
      <c r="G520">
        <v>318.56896</v>
      </c>
      <c r="H520">
        <v>70.437516000000002</v>
      </c>
      <c r="I520">
        <v>189.20143100000001</v>
      </c>
      <c r="K520" s="3">
        <f>VLOOKUP(CelloNetIO_CMO_MV_NAV[[#This Row],[AsOfDate]], 'CMO MV Raw'!$A:$B,2,FALSE)</f>
        <v>302416002.77804399</v>
      </c>
      <c r="L520" s="4">
        <f>CelloNetIO_CMO_MV_NAV[[#This Row],[CMO MV]]/CelloNetIO_CMO_MV_NAV[[#This Row],[NAV]]*100</f>
        <v>86.385827448948547</v>
      </c>
    </row>
    <row r="521" spans="1:12" x14ac:dyDescent="0.2">
      <c r="A521" s="1">
        <v>41472</v>
      </c>
      <c r="B521">
        <v>1102.2138</v>
      </c>
      <c r="C521">
        <v>242.7884</v>
      </c>
      <c r="D521">
        <v>665.02170000000001</v>
      </c>
      <c r="F521">
        <v>349255010.07740003</v>
      </c>
      <c r="G521">
        <v>315.58997499999998</v>
      </c>
      <c r="H521">
        <v>69.516081999999997</v>
      </c>
      <c r="I521">
        <v>190.41149899999999</v>
      </c>
      <c r="K521" s="3">
        <f>VLOOKUP(CelloNetIO_CMO_MV_NAV[[#This Row],[AsOfDate]], 'CMO MV Raw'!$A:$B,2,FALSE)</f>
        <v>272127561.46169698</v>
      </c>
      <c r="L521" s="4">
        <f>CelloNetIO_CMO_MV_NAV[[#This Row],[CMO MV]]/CelloNetIO_CMO_MV_NAV[[#This Row],[NAV]]*100</f>
        <v>77.916580610079009</v>
      </c>
    </row>
    <row r="522" spans="1:12" x14ac:dyDescent="0.2">
      <c r="A522" s="1">
        <v>41473</v>
      </c>
      <c r="B522">
        <v>1006.0456</v>
      </c>
      <c r="C522">
        <v>222.17599999999999</v>
      </c>
      <c r="D522">
        <v>646.80110000000002</v>
      </c>
      <c r="F522">
        <v>348129736.18349999</v>
      </c>
      <c r="G522">
        <v>288.98582800000003</v>
      </c>
      <c r="H522">
        <v>63.819885999999997</v>
      </c>
      <c r="I522">
        <v>185.79311999999999</v>
      </c>
      <c r="K522" s="3">
        <f>VLOOKUP(CelloNetIO_CMO_MV_NAV[[#This Row],[AsOfDate]], 'CMO MV Raw'!$A:$B,2,FALSE)</f>
        <v>267075389.78973901</v>
      </c>
      <c r="L522" s="4">
        <f>CelloNetIO_CMO_MV_NAV[[#This Row],[CMO MV]]/CelloNetIO_CMO_MV_NAV[[#This Row],[NAV]]*100</f>
        <v>76.717201097973131</v>
      </c>
    </row>
    <row r="523" spans="1:12" x14ac:dyDescent="0.2">
      <c r="A523" s="1">
        <v>41474</v>
      </c>
      <c r="B523">
        <v>1006.3462</v>
      </c>
      <c r="C523">
        <v>220.95480000000001</v>
      </c>
      <c r="D523">
        <v>649.42719999999997</v>
      </c>
      <c r="F523">
        <v>349204783.2766</v>
      </c>
      <c r="G523">
        <v>288.18225000000001</v>
      </c>
      <c r="H523">
        <v>63.273704000000002</v>
      </c>
      <c r="I523">
        <v>185.97316900000001</v>
      </c>
      <c r="K523" s="3">
        <f>VLOOKUP(CelloNetIO_CMO_MV_NAV[[#This Row],[AsOfDate]], 'CMO MV Raw'!$A:$B,2,FALSE)</f>
        <v>267382320.38207501</v>
      </c>
      <c r="L523" s="4">
        <f>CelloNetIO_CMO_MV_NAV[[#This Row],[CMO MV]]/CelloNetIO_CMO_MV_NAV[[#This Row],[NAV]]*100</f>
        <v>76.568916918381774</v>
      </c>
    </row>
    <row r="524" spans="1:12" x14ac:dyDescent="0.2">
      <c r="A524" s="1">
        <v>41477</v>
      </c>
      <c r="B524">
        <v>1008.4902</v>
      </c>
      <c r="C524">
        <v>221.21100000000001</v>
      </c>
      <c r="D524">
        <v>649.20479999999998</v>
      </c>
      <c r="F524">
        <v>349588720.0959</v>
      </c>
      <c r="G524">
        <v>288.47904499999999</v>
      </c>
      <c r="H524">
        <v>63.277498999999999</v>
      </c>
      <c r="I524">
        <v>185.70530500000001</v>
      </c>
      <c r="K524" s="3">
        <f>VLOOKUP(CelloNetIO_CMO_MV_NAV[[#This Row],[AsOfDate]], 'CMO MV Raw'!$A:$B,2,FALSE)</f>
        <v>266028182.729029</v>
      </c>
      <c r="L524" s="4">
        <f>CelloNetIO_CMO_MV_NAV[[#This Row],[CMO MV]]/CelloNetIO_CMO_MV_NAV[[#This Row],[NAV]]*100</f>
        <v>76.097473241142197</v>
      </c>
    </row>
    <row r="525" spans="1:12" x14ac:dyDescent="0.2">
      <c r="A525" s="1">
        <v>41478</v>
      </c>
      <c r="B525">
        <v>1009.1682</v>
      </c>
      <c r="C525">
        <v>222.71950000000001</v>
      </c>
      <c r="D525">
        <v>645.71050000000002</v>
      </c>
      <c r="F525">
        <v>349404810.00099999</v>
      </c>
      <c r="G525">
        <v>288.82493099999999</v>
      </c>
      <c r="H525">
        <v>63.742539999999998</v>
      </c>
      <c r="I525">
        <v>184.80297999999999</v>
      </c>
      <c r="K525" s="3">
        <f>VLOOKUP(CelloNetIO_CMO_MV_NAV[[#This Row],[AsOfDate]], 'CMO MV Raw'!$A:$B,2,FALSE)</f>
        <v>250844701.18063101</v>
      </c>
      <c r="L525" s="4">
        <f>CelloNetIO_CMO_MV_NAV[[#This Row],[CMO MV]]/CelloNetIO_CMO_MV_NAV[[#This Row],[NAV]]*100</f>
        <v>71.791999995624877</v>
      </c>
    </row>
    <row r="526" spans="1:12" x14ac:dyDescent="0.2">
      <c r="A526" s="1">
        <v>41479</v>
      </c>
      <c r="B526">
        <v>1002.0453</v>
      </c>
      <c r="C526">
        <v>222.80860000000001</v>
      </c>
      <c r="D526">
        <v>692.57719999999995</v>
      </c>
      <c r="F526">
        <v>348720209.10759997</v>
      </c>
      <c r="G526">
        <v>287.34936299999998</v>
      </c>
      <c r="H526">
        <v>63.893228000000001</v>
      </c>
      <c r="I526">
        <v>198.60541000000001</v>
      </c>
      <c r="K526" s="3">
        <f>VLOOKUP(CelloNetIO_CMO_MV_NAV[[#This Row],[AsOfDate]], 'CMO MV Raw'!$A:$B,2,FALSE)</f>
        <v>252774851.28957501</v>
      </c>
      <c r="L526" s="4">
        <f>CelloNetIO_CMO_MV_NAV[[#This Row],[CMO MV]]/CelloNetIO_CMO_MV_NAV[[#This Row],[NAV]]*100</f>
        <v>72.486436027451333</v>
      </c>
    </row>
    <row r="527" spans="1:12" x14ac:dyDescent="0.2">
      <c r="A527" s="1">
        <v>41480</v>
      </c>
      <c r="B527">
        <v>997.27710000000002</v>
      </c>
      <c r="C527">
        <v>221.84530000000001</v>
      </c>
      <c r="D527">
        <v>615.20669999999996</v>
      </c>
      <c r="F527">
        <v>347771795.73970002</v>
      </c>
      <c r="G527">
        <v>286.76192600000002</v>
      </c>
      <c r="H527">
        <v>63.790481</v>
      </c>
      <c r="I527">
        <v>176.89953800000001</v>
      </c>
      <c r="K527" s="3">
        <f>VLOOKUP(CelloNetIO_CMO_MV_NAV[[#This Row],[AsOfDate]], 'CMO MV Raw'!$A:$B,2,FALSE)</f>
        <v>251661731.99223599</v>
      </c>
      <c r="L527" s="4">
        <f>CelloNetIO_CMO_MV_NAV[[#This Row],[CMO MV]]/CelloNetIO_CMO_MV_NAV[[#This Row],[NAV]]*100</f>
        <v>72.364043052128238</v>
      </c>
    </row>
    <row r="528" spans="1:12" x14ac:dyDescent="0.2">
      <c r="A528" s="1">
        <v>41481</v>
      </c>
      <c r="B528">
        <v>964.16809999999998</v>
      </c>
      <c r="C528">
        <v>213.55520000000001</v>
      </c>
      <c r="D528">
        <v>620.92909999999995</v>
      </c>
      <c r="F528">
        <v>348767910.01499999</v>
      </c>
      <c r="G528">
        <v>276.44977399999999</v>
      </c>
      <c r="H528">
        <v>61.231321000000001</v>
      </c>
      <c r="I528">
        <v>178.035043</v>
      </c>
      <c r="K528" s="3">
        <f>VLOOKUP(CelloNetIO_CMO_MV_NAV[[#This Row],[AsOfDate]], 'CMO MV Raw'!$A:$B,2,FALSE)</f>
        <v>250805754.64611399</v>
      </c>
      <c r="L528" s="4">
        <f>CelloNetIO_CMO_MV_NAV[[#This Row],[CMO MV]]/CelloNetIO_CMO_MV_NAV[[#This Row],[NAV]]*100</f>
        <v>71.911935543418309</v>
      </c>
    </row>
    <row r="529" spans="1:12" x14ac:dyDescent="0.2">
      <c r="A529" s="1">
        <v>41484</v>
      </c>
      <c r="B529">
        <v>961.1884</v>
      </c>
      <c r="C529">
        <v>213.29640000000001</v>
      </c>
      <c r="D529">
        <v>620.40859999999998</v>
      </c>
      <c r="F529">
        <v>348773059.43769997</v>
      </c>
      <c r="G529">
        <v>275.59135500000002</v>
      </c>
      <c r="H529">
        <v>61.156213999999999</v>
      </c>
      <c r="I529">
        <v>177.88317699999999</v>
      </c>
      <c r="K529" s="3">
        <f>VLOOKUP(CelloNetIO_CMO_MV_NAV[[#This Row],[AsOfDate]], 'CMO MV Raw'!$A:$B,2,FALSE)</f>
        <v>251306514.925982</v>
      </c>
      <c r="L529" s="4">
        <f>CelloNetIO_CMO_MV_NAV[[#This Row],[CMO MV]]/CelloNetIO_CMO_MV_NAV[[#This Row],[NAV]]*100</f>
        <v>72.054451490933445</v>
      </c>
    </row>
    <row r="530" spans="1:12" x14ac:dyDescent="0.2">
      <c r="A530" s="1">
        <v>41485</v>
      </c>
      <c r="B530">
        <v>951.83339999999998</v>
      </c>
      <c r="C530">
        <v>214.131</v>
      </c>
      <c r="D530">
        <v>618.44159999999999</v>
      </c>
      <c r="F530">
        <v>349852022.26990002</v>
      </c>
      <c r="G530">
        <v>272.06742800000001</v>
      </c>
      <c r="H530">
        <v>61.206162999999997</v>
      </c>
      <c r="I530">
        <v>176.77233799999999</v>
      </c>
      <c r="K530" s="3">
        <f>VLOOKUP(CelloNetIO_CMO_MV_NAV[[#This Row],[AsOfDate]], 'CMO MV Raw'!$A:$B,2,FALSE)</f>
        <v>253546185.83061501</v>
      </c>
      <c r="L530" s="4">
        <f>CelloNetIO_CMO_MV_NAV[[#This Row],[CMO MV]]/CelloNetIO_CMO_MV_NAV[[#This Row],[NAV]]*100</f>
        <v>72.472408244366804</v>
      </c>
    </row>
    <row r="531" spans="1:12" x14ac:dyDescent="0.2">
      <c r="A531" s="1">
        <v>41486</v>
      </c>
      <c r="B531">
        <v>959.33510000000001</v>
      </c>
      <c r="C531">
        <v>217.77500000000001</v>
      </c>
      <c r="D531">
        <v>566.21010000000001</v>
      </c>
      <c r="F531">
        <v>351818189.01490003</v>
      </c>
      <c r="G531">
        <v>272.67922199999998</v>
      </c>
      <c r="H531">
        <v>61.89987</v>
      </c>
      <c r="I531">
        <v>160.93826799999999</v>
      </c>
      <c r="K531" s="3">
        <f>VLOOKUP(CelloNetIO_CMO_MV_NAV[[#This Row],[AsOfDate]], 'CMO MV Raw'!$A:$B,2,FALSE)</f>
        <v>253346800.505521</v>
      </c>
      <c r="L531" s="4">
        <f>CelloNetIO_CMO_MV_NAV[[#This Row],[CMO MV]]/CelloNetIO_CMO_MV_NAV[[#This Row],[NAV]]*100</f>
        <v>72.010717016905389</v>
      </c>
    </row>
    <row r="532" spans="1:12" x14ac:dyDescent="0.2">
      <c r="A532" s="1">
        <v>41487</v>
      </c>
      <c r="B532">
        <v>949.60569999999996</v>
      </c>
      <c r="C532">
        <v>219.2201</v>
      </c>
      <c r="D532">
        <v>536.39340000000004</v>
      </c>
      <c r="F532">
        <v>387501861.58859998</v>
      </c>
      <c r="G532">
        <v>245.058358</v>
      </c>
      <c r="H532">
        <v>56.572657</v>
      </c>
      <c r="I532">
        <v>138.423438</v>
      </c>
      <c r="K532" s="3">
        <f>VLOOKUP(CelloNetIO_CMO_MV_NAV[[#This Row],[AsOfDate]], 'CMO MV Raw'!$A:$B,2,FALSE)</f>
        <v>255265098.198237</v>
      </c>
      <c r="L532" s="4">
        <f>CelloNetIO_CMO_MV_NAV[[#This Row],[CMO MV]]/CelloNetIO_CMO_MV_NAV[[#This Row],[NAV]]*100</f>
        <v>65.87454758326939</v>
      </c>
    </row>
    <row r="533" spans="1:12" x14ac:dyDescent="0.2">
      <c r="A533" s="1">
        <v>41488</v>
      </c>
      <c r="B533">
        <v>966.57439999999997</v>
      </c>
      <c r="C533">
        <v>219.9391</v>
      </c>
      <c r="D533">
        <v>540.64380000000006</v>
      </c>
      <c r="F533">
        <v>389802126.78289998</v>
      </c>
      <c r="G533">
        <v>247.96539899999999</v>
      </c>
      <c r="H533">
        <v>56.423268</v>
      </c>
      <c r="I533">
        <v>138.69698600000001</v>
      </c>
      <c r="K533" s="3">
        <f>VLOOKUP(CelloNetIO_CMO_MV_NAV[[#This Row],[AsOfDate]], 'CMO MV Raw'!$A:$B,2,FALSE)</f>
        <v>253181220.411125</v>
      </c>
      <c r="L533" s="4">
        <f>CelloNetIO_CMO_MV_NAV[[#This Row],[CMO MV]]/CelloNetIO_CMO_MV_NAV[[#This Row],[NAV]]*100</f>
        <v>64.951215761871438</v>
      </c>
    </row>
    <row r="534" spans="1:12" x14ac:dyDescent="0.2">
      <c r="A534" s="1">
        <v>41491</v>
      </c>
      <c r="B534">
        <v>964.40009999999995</v>
      </c>
      <c r="C534">
        <v>219.99340000000001</v>
      </c>
      <c r="D534">
        <v>539.91650000000004</v>
      </c>
      <c r="F534">
        <v>390096348.70649999</v>
      </c>
      <c r="G534">
        <v>247.221001</v>
      </c>
      <c r="H534">
        <v>56.394632000000001</v>
      </c>
      <c r="I534">
        <v>138.405935</v>
      </c>
      <c r="K534" s="3">
        <f>VLOOKUP(CelloNetIO_CMO_MV_NAV[[#This Row],[AsOfDate]], 'CMO MV Raw'!$A:$B,2,FALSE)</f>
        <v>253671160.40896901</v>
      </c>
      <c r="L534" s="4">
        <f>CelloNetIO_CMO_MV_NAV[[#This Row],[CMO MV]]/CelloNetIO_CMO_MV_NAV[[#This Row],[NAV]]*100</f>
        <v>65.027822293160114</v>
      </c>
    </row>
    <row r="535" spans="1:12" x14ac:dyDescent="0.2">
      <c r="A535" s="1">
        <v>41492</v>
      </c>
      <c r="B535">
        <v>968.51340000000005</v>
      </c>
      <c r="C535">
        <v>221.02420000000001</v>
      </c>
      <c r="D535">
        <v>535.50840000000005</v>
      </c>
      <c r="F535">
        <v>388189385.1825</v>
      </c>
      <c r="G535">
        <v>249.49507600000001</v>
      </c>
      <c r="H535">
        <v>56.937209000000003</v>
      </c>
      <c r="I535">
        <v>137.95029400000001</v>
      </c>
      <c r="K535" s="3">
        <f>VLOOKUP(CelloNetIO_CMO_MV_NAV[[#This Row],[AsOfDate]], 'CMO MV Raw'!$A:$B,2,FALSE)</f>
        <v>252843430.733172</v>
      </c>
      <c r="L535" s="4">
        <f>CelloNetIO_CMO_MV_NAV[[#This Row],[CMO MV]]/CelloNetIO_CMO_MV_NAV[[#This Row],[NAV]]*100</f>
        <v>65.134040338146377</v>
      </c>
    </row>
    <row r="536" spans="1:12" x14ac:dyDescent="0.2">
      <c r="A536" s="1">
        <v>41493</v>
      </c>
      <c r="B536">
        <v>991.16629999999998</v>
      </c>
      <c r="C536">
        <v>224.2791</v>
      </c>
      <c r="D536">
        <v>536.22670000000005</v>
      </c>
      <c r="F536">
        <v>390116015.2719</v>
      </c>
      <c r="G536">
        <v>254.069626</v>
      </c>
      <c r="H536">
        <v>57.490360000000003</v>
      </c>
      <c r="I536">
        <v>137.453137</v>
      </c>
      <c r="K536" s="3">
        <f>VLOOKUP(CelloNetIO_CMO_MV_NAV[[#This Row],[AsOfDate]], 'CMO MV Raw'!$A:$B,2,FALSE)</f>
        <v>253194496.85075399</v>
      </c>
      <c r="L536" s="4">
        <f>CelloNetIO_CMO_MV_NAV[[#This Row],[CMO MV]]/CelloNetIO_CMO_MV_NAV[[#This Row],[NAV]]*100</f>
        <v>64.902359026271839</v>
      </c>
    </row>
    <row r="537" spans="1:12" x14ac:dyDescent="0.2">
      <c r="A537" s="1">
        <v>41494</v>
      </c>
      <c r="B537">
        <v>989.91459999999995</v>
      </c>
      <c r="C537">
        <v>223.01429999999999</v>
      </c>
      <c r="D537">
        <v>558.05179999999996</v>
      </c>
      <c r="F537">
        <v>390282818.72729999</v>
      </c>
      <c r="G537">
        <v>253.640322</v>
      </c>
      <c r="H537">
        <v>57.141716000000002</v>
      </c>
      <c r="I537">
        <v>142.986515</v>
      </c>
      <c r="K537" s="3">
        <f>VLOOKUP(CelloNetIO_CMO_MV_NAV[[#This Row],[AsOfDate]], 'CMO MV Raw'!$A:$B,2,FALSE)</f>
        <v>262276238.723867</v>
      </c>
      <c r="L537" s="4">
        <f>CelloNetIO_CMO_MV_NAV[[#This Row],[CMO MV]]/CelloNetIO_CMO_MV_NAV[[#This Row],[NAV]]*100</f>
        <v>67.201584630125808</v>
      </c>
    </row>
    <row r="538" spans="1:12" x14ac:dyDescent="0.2">
      <c r="A538" s="1">
        <v>41495</v>
      </c>
      <c r="B538">
        <v>977.95450000000005</v>
      </c>
      <c r="C538">
        <v>219.88419999999999</v>
      </c>
      <c r="D538">
        <v>557.70349999999996</v>
      </c>
      <c r="F538">
        <v>391049263.50040001</v>
      </c>
      <c r="G538">
        <v>250.084731</v>
      </c>
      <c r="H538">
        <v>56.229284</v>
      </c>
      <c r="I538">
        <v>142.617197</v>
      </c>
      <c r="K538" s="3">
        <f>VLOOKUP(CelloNetIO_CMO_MV_NAV[[#This Row],[AsOfDate]], 'CMO MV Raw'!$A:$B,2,FALSE)</f>
        <v>262354428.54342401</v>
      </c>
      <c r="L538" s="4">
        <f>CelloNetIO_CMO_MV_NAV[[#This Row],[CMO MV]]/CelloNetIO_CMO_MV_NAV[[#This Row],[NAV]]*100</f>
        <v>67.089866426293781</v>
      </c>
    </row>
    <row r="539" spans="1:12" x14ac:dyDescent="0.2">
      <c r="A539" s="1">
        <v>41498</v>
      </c>
      <c r="B539">
        <v>992.1549</v>
      </c>
      <c r="C539">
        <v>224.571</v>
      </c>
      <c r="D539">
        <v>554.30560000000003</v>
      </c>
      <c r="F539">
        <v>391299753.59939998</v>
      </c>
      <c r="G539">
        <v>253.553674</v>
      </c>
      <c r="H539">
        <v>57.391039999999997</v>
      </c>
      <c r="I539">
        <v>141.65753900000001</v>
      </c>
      <c r="K539" s="3">
        <f>VLOOKUP(CelloNetIO_CMO_MV_NAV[[#This Row],[AsOfDate]], 'CMO MV Raw'!$A:$B,2,FALSE)</f>
        <v>268340593.56132799</v>
      </c>
      <c r="L539" s="4">
        <f>CelloNetIO_CMO_MV_NAV[[#This Row],[CMO MV]]/CelloNetIO_CMO_MV_NAV[[#This Row],[NAV]]*100</f>
        <v>68.576734611503582</v>
      </c>
    </row>
    <row r="540" spans="1:12" x14ac:dyDescent="0.2">
      <c r="A540" s="1">
        <v>41499</v>
      </c>
      <c r="B540">
        <v>1019.4068</v>
      </c>
      <c r="C540">
        <v>234.6626</v>
      </c>
      <c r="D540">
        <v>521.60450000000003</v>
      </c>
      <c r="F540">
        <v>390328990.9659</v>
      </c>
      <c r="G540">
        <v>261.16604799999999</v>
      </c>
      <c r="H540">
        <v>60.119183</v>
      </c>
      <c r="I540">
        <v>133.63201599999999</v>
      </c>
      <c r="K540" s="3">
        <f>VLOOKUP(CelloNetIO_CMO_MV_NAV[[#This Row],[AsOfDate]], 'CMO MV Raw'!$A:$B,2,FALSE)</f>
        <v>281036118.87823403</v>
      </c>
      <c r="L540" s="4">
        <f>CelloNetIO_CMO_MV_NAV[[#This Row],[CMO MV]]/CelloNetIO_CMO_MV_NAV[[#This Row],[NAV]]*100</f>
        <v>71.999806671492138</v>
      </c>
    </row>
    <row r="541" spans="1:12" x14ac:dyDescent="0.2">
      <c r="A541" s="1">
        <v>41500</v>
      </c>
      <c r="B541">
        <v>1019.9827</v>
      </c>
      <c r="C541">
        <v>234.89359999999999</v>
      </c>
      <c r="D541">
        <v>521.62400000000002</v>
      </c>
      <c r="F541">
        <v>390485382.48610002</v>
      </c>
      <c r="G541">
        <v>261.208933</v>
      </c>
      <c r="H541">
        <v>60.154262000000003</v>
      </c>
      <c r="I541">
        <v>133.58349000000001</v>
      </c>
      <c r="K541" s="3">
        <f>VLOOKUP(CelloNetIO_CMO_MV_NAV[[#This Row],[AsOfDate]], 'CMO MV Raw'!$A:$B,2,FALSE)</f>
        <v>281187206.06572902</v>
      </c>
      <c r="L541" s="4">
        <f>CelloNetIO_CMO_MV_NAV[[#This Row],[CMO MV]]/CelloNetIO_CMO_MV_NAV[[#This Row],[NAV]]*100</f>
        <v>72.009662506569853</v>
      </c>
    </row>
    <row r="542" spans="1:12" x14ac:dyDescent="0.2">
      <c r="A542" s="1">
        <v>41501</v>
      </c>
      <c r="B542">
        <v>1010.6988</v>
      </c>
      <c r="C542">
        <v>233.64109999999999</v>
      </c>
      <c r="D542">
        <v>468.98559999999998</v>
      </c>
      <c r="F542">
        <v>388218564.42309999</v>
      </c>
      <c r="G542">
        <v>260.34272800000002</v>
      </c>
      <c r="H542">
        <v>60.182876999999998</v>
      </c>
      <c r="I542">
        <v>120.80452699999999</v>
      </c>
      <c r="K542" s="3">
        <f>VLOOKUP(CelloNetIO_CMO_MV_NAV[[#This Row],[AsOfDate]], 'CMO MV Raw'!$A:$B,2,FALSE)</f>
        <v>279773839.99329197</v>
      </c>
      <c r="L542" s="4">
        <f>CelloNetIO_CMO_MV_NAV[[#This Row],[CMO MV]]/CelloNetIO_CMO_MV_NAV[[#This Row],[NAV]]*100</f>
        <v>72.066064230864669</v>
      </c>
    </row>
    <row r="543" spans="1:12" x14ac:dyDescent="0.2">
      <c r="A543" s="1">
        <v>41502</v>
      </c>
      <c r="B543">
        <v>1007.0616</v>
      </c>
      <c r="C543">
        <v>234.20240000000001</v>
      </c>
      <c r="D543">
        <v>315.59870000000001</v>
      </c>
      <c r="F543">
        <v>386849821.30440003</v>
      </c>
      <c r="G543">
        <v>260.32365700000003</v>
      </c>
      <c r="H543">
        <v>60.540908999999999</v>
      </c>
      <c r="I543">
        <v>81.581710000000001</v>
      </c>
      <c r="K543" s="3">
        <f>VLOOKUP(CelloNetIO_CMO_MV_NAV[[#This Row],[AsOfDate]], 'CMO MV Raw'!$A:$B,2,FALSE)</f>
        <v>281151353.30811298</v>
      </c>
      <c r="L543" s="4">
        <f>CelloNetIO_CMO_MV_NAV[[#This Row],[CMO MV]]/CelloNetIO_CMO_MV_NAV[[#This Row],[NAV]]*100</f>
        <v>72.677131492555034</v>
      </c>
    </row>
    <row r="544" spans="1:12" x14ac:dyDescent="0.2">
      <c r="A544" s="1">
        <v>41505</v>
      </c>
      <c r="B544">
        <v>1006.7338</v>
      </c>
      <c r="C544">
        <v>234.06379999999999</v>
      </c>
      <c r="D544">
        <v>239.52869999999999</v>
      </c>
      <c r="F544">
        <v>386191252.66750002</v>
      </c>
      <c r="G544">
        <v>260.682704</v>
      </c>
      <c r="H544">
        <v>60.608260000000001</v>
      </c>
      <c r="I544">
        <v>62.023336</v>
      </c>
      <c r="K544" s="3">
        <f>VLOOKUP(CelloNetIO_CMO_MV_NAV[[#This Row],[AsOfDate]], 'CMO MV Raw'!$A:$B,2,FALSE)</f>
        <v>281618578.01431</v>
      </c>
      <c r="L544" s="4">
        <f>CelloNetIO_CMO_MV_NAV[[#This Row],[CMO MV]]/CelloNetIO_CMO_MV_NAV[[#This Row],[NAV]]*100</f>
        <v>72.922049908980142</v>
      </c>
    </row>
    <row r="545" spans="1:12" x14ac:dyDescent="0.2">
      <c r="A545" s="1">
        <v>41506</v>
      </c>
      <c r="B545">
        <v>1013.3013</v>
      </c>
      <c r="C545">
        <v>233.78380000000001</v>
      </c>
      <c r="D545">
        <v>240.5558</v>
      </c>
      <c r="F545">
        <v>385680414.76539999</v>
      </c>
      <c r="G545">
        <v>262.730816</v>
      </c>
      <c r="H545">
        <v>60.615938</v>
      </c>
      <c r="I545">
        <v>62.371796000000003</v>
      </c>
      <c r="K545" s="3">
        <f>VLOOKUP(CelloNetIO_CMO_MV_NAV[[#This Row],[AsOfDate]], 'CMO MV Raw'!$A:$B,2,FALSE)</f>
        <v>279128179.18995702</v>
      </c>
      <c r="L545" s="4">
        <f>CelloNetIO_CMO_MV_NAV[[#This Row],[CMO MV]]/CelloNetIO_CMO_MV_NAV[[#This Row],[NAV]]*100</f>
        <v>72.372920299762669</v>
      </c>
    </row>
    <row r="546" spans="1:12" x14ac:dyDescent="0.2">
      <c r="A546" s="1">
        <v>41507</v>
      </c>
      <c r="B546">
        <v>1042.2003999999999</v>
      </c>
      <c r="C546">
        <v>240.71860000000001</v>
      </c>
      <c r="D546">
        <v>217.54759999999999</v>
      </c>
      <c r="F546">
        <v>385894298.82499999</v>
      </c>
      <c r="G546">
        <v>270.07405999999997</v>
      </c>
      <c r="H546">
        <v>62.379413</v>
      </c>
      <c r="I546">
        <v>56.374918999999998</v>
      </c>
      <c r="K546" s="3">
        <f>VLOOKUP(CelloNetIO_CMO_MV_NAV[[#This Row],[AsOfDate]], 'CMO MV Raw'!$A:$B,2,FALSE)</f>
        <v>287714378.91266102</v>
      </c>
      <c r="L546" s="4">
        <f>CelloNetIO_CMO_MV_NAV[[#This Row],[CMO MV]]/CelloNetIO_CMO_MV_NAV[[#This Row],[NAV]]*100</f>
        <v>74.557820571258873</v>
      </c>
    </row>
    <row r="547" spans="1:12" x14ac:dyDescent="0.2">
      <c r="A547" s="1">
        <v>41508</v>
      </c>
      <c r="B547">
        <v>1047.2662</v>
      </c>
      <c r="C547">
        <v>241.49879999999999</v>
      </c>
      <c r="D547">
        <v>217.12540000000001</v>
      </c>
      <c r="F547">
        <v>386455297.86360002</v>
      </c>
      <c r="G547">
        <v>270.99284299999999</v>
      </c>
      <c r="H547">
        <v>62.490746000000001</v>
      </c>
      <c r="I547">
        <v>56.183833</v>
      </c>
      <c r="K547" s="3">
        <f>VLOOKUP(CelloNetIO_CMO_MV_NAV[[#This Row],[AsOfDate]], 'CMO MV Raw'!$A:$B,2,FALSE)</f>
        <v>287581380.29351997</v>
      </c>
      <c r="L547" s="4">
        <f>CelloNetIO_CMO_MV_NAV[[#This Row],[CMO MV]]/CelloNetIO_CMO_MV_NAV[[#This Row],[NAV]]*100</f>
        <v>74.415173471117029</v>
      </c>
    </row>
    <row r="548" spans="1:12" x14ac:dyDescent="0.2">
      <c r="A548" s="1">
        <v>41509</v>
      </c>
      <c r="B548">
        <v>1088.4277999999999</v>
      </c>
      <c r="C548">
        <v>248.92500000000001</v>
      </c>
      <c r="D548">
        <v>178.69589999999999</v>
      </c>
      <c r="F548">
        <v>387184415.76550001</v>
      </c>
      <c r="G548">
        <v>281.11353500000001</v>
      </c>
      <c r="H548">
        <v>64.291068999999993</v>
      </c>
      <c r="I548">
        <v>46.152658000000002</v>
      </c>
      <c r="K548" s="3">
        <f>VLOOKUP(CelloNetIO_CMO_MV_NAV[[#This Row],[AsOfDate]], 'CMO MV Raw'!$A:$B,2,FALSE)</f>
        <v>295420517.05706298</v>
      </c>
      <c r="L548" s="4">
        <f>CelloNetIO_CMO_MV_NAV[[#This Row],[CMO MV]]/CelloNetIO_CMO_MV_NAV[[#This Row],[NAV]]*100</f>
        <v>76.299692091942504</v>
      </c>
    </row>
    <row r="549" spans="1:12" x14ac:dyDescent="0.2">
      <c r="A549" s="1">
        <v>41512</v>
      </c>
      <c r="B549">
        <v>1060.9758999999999</v>
      </c>
      <c r="C549">
        <v>242.59059999999999</v>
      </c>
      <c r="D549">
        <v>208.93350000000001</v>
      </c>
      <c r="F549">
        <v>387426640.18709999</v>
      </c>
      <c r="G549">
        <v>273.85207700000001</v>
      </c>
      <c r="H549">
        <v>62.615879999999997</v>
      </c>
      <c r="I549">
        <v>53.928531999999997</v>
      </c>
      <c r="K549" s="3">
        <f>VLOOKUP(CelloNetIO_CMO_MV_NAV[[#This Row],[AsOfDate]], 'CMO MV Raw'!$A:$B,2,FALSE)</f>
        <v>294695752.03412497</v>
      </c>
      <c r="L549" s="4">
        <f>CelloNetIO_CMO_MV_NAV[[#This Row],[CMO MV]]/CelloNetIO_CMO_MV_NAV[[#This Row],[NAV]]*100</f>
        <v>76.064916932869536</v>
      </c>
    </row>
    <row r="550" spans="1:12" x14ac:dyDescent="0.2">
      <c r="A550" s="1">
        <v>41513</v>
      </c>
      <c r="B550">
        <v>1043.5468000000001</v>
      </c>
      <c r="C550">
        <v>237.892</v>
      </c>
      <c r="D550">
        <v>215.0675</v>
      </c>
      <c r="F550">
        <v>387702763.77789998</v>
      </c>
      <c r="G550">
        <v>269.16155800000001</v>
      </c>
      <c r="H550">
        <v>61.359377000000002</v>
      </c>
      <c r="I550">
        <v>55.472264000000003</v>
      </c>
      <c r="K550" s="3">
        <f>VLOOKUP(CelloNetIO_CMO_MV_NAV[[#This Row],[AsOfDate]], 'CMO MV Raw'!$A:$B,2,FALSE)</f>
        <v>296282704.22206002</v>
      </c>
      <c r="L550" s="4">
        <f>CelloNetIO_CMO_MV_NAV[[#This Row],[CMO MV]]/CelloNetIO_CMO_MV_NAV[[#This Row],[NAV]]*100</f>
        <v>76.420065035128047</v>
      </c>
    </row>
    <row r="551" spans="1:12" x14ac:dyDescent="0.2">
      <c r="A551" s="1">
        <v>41514</v>
      </c>
      <c r="B551">
        <v>1041.6741</v>
      </c>
      <c r="C551">
        <v>238.38040000000001</v>
      </c>
      <c r="D551">
        <v>213.74369999999999</v>
      </c>
      <c r="F551">
        <v>388043849.14109999</v>
      </c>
      <c r="G551">
        <v>268.44236899999999</v>
      </c>
      <c r="H551">
        <v>61.431305000000002</v>
      </c>
      <c r="I551">
        <v>55.082357000000002</v>
      </c>
      <c r="K551" s="3">
        <f>VLOOKUP(CelloNetIO_CMO_MV_NAV[[#This Row],[AsOfDate]], 'CMO MV Raw'!$A:$B,2,FALSE)</f>
        <v>297026841.24975097</v>
      </c>
      <c r="L551" s="4">
        <f>CelloNetIO_CMO_MV_NAV[[#This Row],[CMO MV]]/CelloNetIO_CMO_MV_NAV[[#This Row],[NAV]]*100</f>
        <v>76.544659039743337</v>
      </c>
    </row>
    <row r="552" spans="1:12" x14ac:dyDescent="0.2">
      <c r="A552" s="1">
        <v>41515</v>
      </c>
      <c r="B552">
        <v>1045.3121000000001</v>
      </c>
      <c r="C552">
        <v>238.6557</v>
      </c>
      <c r="D552">
        <v>214.3682</v>
      </c>
      <c r="F552">
        <v>388132635.93910003</v>
      </c>
      <c r="G552">
        <v>269.31826999999998</v>
      </c>
      <c r="H552">
        <v>61.488182000000002</v>
      </c>
      <c r="I552">
        <v>55.230656000000003</v>
      </c>
      <c r="K552" s="3">
        <f>VLOOKUP(CelloNetIO_CMO_MV_NAV[[#This Row],[AsOfDate]], 'CMO MV Raw'!$A:$B,2,FALSE)</f>
        <v>296555329.501598</v>
      </c>
      <c r="L552" s="4">
        <f>CelloNetIO_CMO_MV_NAV[[#This Row],[CMO MV]]/CelloNetIO_CMO_MV_NAV[[#This Row],[NAV]]*100</f>
        <v>76.405667043193205</v>
      </c>
    </row>
    <row r="553" spans="1:12" x14ac:dyDescent="0.2">
      <c r="A553" s="1">
        <v>41516</v>
      </c>
      <c r="B553">
        <v>1116.3094000000001</v>
      </c>
      <c r="C553">
        <v>255.19159999999999</v>
      </c>
      <c r="D553">
        <v>187.1773</v>
      </c>
      <c r="F553">
        <v>392148070.88859999</v>
      </c>
      <c r="G553">
        <v>284.665279</v>
      </c>
      <c r="H553">
        <v>65.075316999999998</v>
      </c>
      <c r="I553">
        <v>47.731282</v>
      </c>
      <c r="K553" s="3">
        <f>VLOOKUP(CelloNetIO_CMO_MV_NAV[[#This Row],[AsOfDate]], 'CMO MV Raw'!$A:$B,2,FALSE)</f>
        <v>308001089.06537402</v>
      </c>
      <c r="L553" s="4">
        <f>CelloNetIO_CMO_MV_NAV[[#This Row],[CMO MV]]/CelloNetIO_CMO_MV_NAV[[#This Row],[NAV]]*100</f>
        <v>78.542038564017275</v>
      </c>
    </row>
    <row r="554" spans="1:12" x14ac:dyDescent="0.2">
      <c r="A554" s="1">
        <v>41520</v>
      </c>
      <c r="B554">
        <v>1057.4722999999999</v>
      </c>
      <c r="C554">
        <v>244.1593</v>
      </c>
      <c r="D554">
        <v>188.38140000000001</v>
      </c>
      <c r="F554">
        <v>393777303.9127</v>
      </c>
      <c r="G554">
        <v>268.545772</v>
      </c>
      <c r="H554">
        <v>62.004412000000002</v>
      </c>
      <c r="I554">
        <v>47.839578000000003</v>
      </c>
      <c r="K554" s="3">
        <f>VLOOKUP(CelloNetIO_CMO_MV_NAV[[#This Row],[AsOfDate]], 'CMO MV Raw'!$A:$B,2,FALSE)</f>
        <v>302965408.18827099</v>
      </c>
      <c r="L554" s="4">
        <f>CelloNetIO_CMO_MV_NAV[[#This Row],[CMO MV]]/CelloNetIO_CMO_MV_NAV[[#This Row],[NAV]]*100</f>
        <v>76.93826057975096</v>
      </c>
    </row>
    <row r="555" spans="1:12" x14ac:dyDescent="0.2">
      <c r="A555" s="1">
        <v>41521</v>
      </c>
      <c r="B555">
        <v>1040.0241000000001</v>
      </c>
      <c r="C555">
        <v>243.48609999999999</v>
      </c>
      <c r="D555">
        <v>187.02539999999999</v>
      </c>
      <c r="F555">
        <v>395029018.17400002</v>
      </c>
      <c r="G555">
        <v>263.27789899999999</v>
      </c>
      <c r="H555">
        <v>61.637523000000002</v>
      </c>
      <c r="I555">
        <v>47.344723999999999</v>
      </c>
      <c r="K555" s="3">
        <f>VLOOKUP(CelloNetIO_CMO_MV_NAV[[#This Row],[AsOfDate]], 'CMO MV Raw'!$A:$B,2,FALSE)</f>
        <v>304209262.759781</v>
      </c>
      <c r="L555" s="4">
        <f>CelloNetIO_CMO_MV_NAV[[#This Row],[CMO MV]]/CelloNetIO_CMO_MV_NAV[[#This Row],[NAV]]*100</f>
        <v>77.009345836407576</v>
      </c>
    </row>
    <row r="556" spans="1:12" x14ac:dyDescent="0.2">
      <c r="A556" s="1">
        <v>41522</v>
      </c>
      <c r="B556">
        <v>1020.2251</v>
      </c>
      <c r="C556">
        <v>243.0932</v>
      </c>
      <c r="D556">
        <v>184.93</v>
      </c>
      <c r="F556">
        <v>396442078.89069998</v>
      </c>
      <c r="G556">
        <v>257.34531099999998</v>
      </c>
      <c r="H556">
        <v>61.318717999999997</v>
      </c>
      <c r="I556">
        <v>46.647419999999997</v>
      </c>
      <c r="K556" s="3">
        <f>VLOOKUP(CelloNetIO_CMO_MV_NAV[[#This Row],[AsOfDate]], 'CMO MV Raw'!$A:$B,2,FALSE)</f>
        <v>305961456.22663999</v>
      </c>
      <c r="L556" s="4">
        <f>CelloNetIO_CMO_MV_NAV[[#This Row],[CMO MV]]/CelloNetIO_CMO_MV_NAV[[#This Row],[NAV]]*100</f>
        <v>77.176836798647273</v>
      </c>
    </row>
    <row r="557" spans="1:12" x14ac:dyDescent="0.2">
      <c r="A557" s="1">
        <v>41523</v>
      </c>
      <c r="B557">
        <v>1046.6873000000001</v>
      </c>
      <c r="C557">
        <v>249.3683</v>
      </c>
      <c r="D557">
        <v>181.83850000000001</v>
      </c>
      <c r="F557">
        <v>398907204.77630001</v>
      </c>
      <c r="G557">
        <v>262.388668</v>
      </c>
      <c r="H557">
        <v>62.512858999999999</v>
      </c>
      <c r="I557">
        <v>45.584159999999997</v>
      </c>
      <c r="K557" s="3">
        <f>VLOOKUP(CelloNetIO_CMO_MV_NAV[[#This Row],[AsOfDate]], 'CMO MV Raw'!$A:$B,2,FALSE)</f>
        <v>308584353.25278503</v>
      </c>
      <c r="L557" s="4">
        <f>CelloNetIO_CMO_MV_NAV[[#This Row],[CMO MV]]/CelloNetIO_CMO_MV_NAV[[#This Row],[NAV]]*100</f>
        <v>77.357427882465444</v>
      </c>
    </row>
    <row r="558" spans="1:12" x14ac:dyDescent="0.2">
      <c r="A558" s="1">
        <v>41526</v>
      </c>
      <c r="B558">
        <v>1051.7855999999999</v>
      </c>
      <c r="C558">
        <v>250.85409999999999</v>
      </c>
      <c r="D558">
        <v>181.83500000000001</v>
      </c>
      <c r="F558">
        <v>400039685.44029999</v>
      </c>
      <c r="G558">
        <v>262.92031500000002</v>
      </c>
      <c r="H558">
        <v>62.707304000000001</v>
      </c>
      <c r="I558">
        <v>45.454239999999999</v>
      </c>
      <c r="K558" s="3">
        <f>VLOOKUP(CelloNetIO_CMO_MV_NAV[[#This Row],[AsOfDate]], 'CMO MV Raw'!$A:$B,2,FALSE)</f>
        <v>310001104.15872198</v>
      </c>
      <c r="L558" s="4">
        <f>CelloNetIO_CMO_MV_NAV[[#This Row],[CMO MV]]/CelloNetIO_CMO_MV_NAV[[#This Row],[NAV]]*100</f>
        <v>77.492587721021252</v>
      </c>
    </row>
    <row r="559" spans="1:12" x14ac:dyDescent="0.2">
      <c r="A559" s="1">
        <v>41527</v>
      </c>
      <c r="B559">
        <v>1040.3150000000001</v>
      </c>
      <c r="C559">
        <v>250.98429999999999</v>
      </c>
      <c r="D559">
        <v>181.68049999999999</v>
      </c>
      <c r="F559">
        <v>401030718.50639999</v>
      </c>
      <c r="G559">
        <v>259.410303</v>
      </c>
      <c r="H559">
        <v>62.584806999999998</v>
      </c>
      <c r="I559">
        <v>45.303387000000001</v>
      </c>
      <c r="K559" s="3">
        <f>VLOOKUP(CelloNetIO_CMO_MV_NAV[[#This Row],[AsOfDate]], 'CMO MV Raw'!$A:$B,2,FALSE)</f>
        <v>311104139.355676</v>
      </c>
      <c r="L559" s="4">
        <f>CelloNetIO_CMO_MV_NAV[[#This Row],[CMO MV]]/CelloNetIO_CMO_MV_NAV[[#This Row],[NAV]]*100</f>
        <v>77.57613693892408</v>
      </c>
    </row>
    <row r="560" spans="1:12" x14ac:dyDescent="0.2">
      <c r="A560" s="1">
        <v>41528</v>
      </c>
      <c r="B560">
        <v>1034.4398000000001</v>
      </c>
      <c r="C560">
        <v>247.62469999999999</v>
      </c>
      <c r="D560">
        <v>182.41929999999999</v>
      </c>
      <c r="F560">
        <v>400599084.65439999</v>
      </c>
      <c r="G560">
        <v>258.223206</v>
      </c>
      <c r="H560">
        <v>61.813595999999997</v>
      </c>
      <c r="I560">
        <v>45.536624000000003</v>
      </c>
      <c r="K560" s="3">
        <f>VLOOKUP(CelloNetIO_CMO_MV_NAV[[#This Row],[AsOfDate]], 'CMO MV Raw'!$A:$B,2,FALSE)</f>
        <v>310779621.22469997</v>
      </c>
      <c r="L560" s="4">
        <f>CelloNetIO_CMO_MV_NAV[[#This Row],[CMO MV]]/CelloNetIO_CMO_MV_NAV[[#This Row],[NAV]]*100</f>
        <v>77.578714762369472</v>
      </c>
    </row>
    <row r="561" spans="1:12" x14ac:dyDescent="0.2">
      <c r="A561" s="1">
        <v>41529</v>
      </c>
      <c r="B561">
        <v>1178.4319</v>
      </c>
      <c r="C561">
        <v>284.964</v>
      </c>
      <c r="D561">
        <v>178.03569999999999</v>
      </c>
      <c r="F561">
        <v>400966108.84460002</v>
      </c>
      <c r="G561">
        <v>293.89813099999998</v>
      </c>
      <c r="H561">
        <v>71.069348000000005</v>
      </c>
      <c r="I561">
        <v>44.401682999999998</v>
      </c>
      <c r="K561" s="3">
        <f>VLOOKUP(CelloNetIO_CMO_MV_NAV[[#This Row],[AsOfDate]], 'CMO MV Raw'!$A:$B,2,FALSE)</f>
        <v>356434177.84465098</v>
      </c>
      <c r="L561" s="4">
        <f>CelloNetIO_CMO_MV_NAV[[#This Row],[CMO MV]]/CelloNetIO_CMO_MV_NAV[[#This Row],[NAV]]*100</f>
        <v>88.893841644554556</v>
      </c>
    </row>
    <row r="562" spans="1:12" x14ac:dyDescent="0.2">
      <c r="A562" s="1">
        <v>41530</v>
      </c>
      <c r="B562">
        <v>1176.7476999999999</v>
      </c>
      <c r="C562">
        <v>285.08769999999998</v>
      </c>
      <c r="D562">
        <v>178.1182</v>
      </c>
      <c r="F562">
        <v>401415232.39310002</v>
      </c>
      <c r="G562">
        <v>293.14973700000002</v>
      </c>
      <c r="H562">
        <v>71.020647999999994</v>
      </c>
      <c r="I562">
        <v>44.372556000000003</v>
      </c>
      <c r="K562" s="3">
        <f>VLOOKUP(CelloNetIO_CMO_MV_NAV[[#This Row],[AsOfDate]], 'CMO MV Raw'!$A:$B,2,FALSE)</f>
        <v>356492991.51363498</v>
      </c>
      <c r="L562" s="4">
        <f>CelloNetIO_CMO_MV_NAV[[#This Row],[CMO MV]]/CelloNetIO_CMO_MV_NAV[[#This Row],[NAV]]*100</f>
        <v>88.809034322974227</v>
      </c>
    </row>
    <row r="563" spans="1:12" x14ac:dyDescent="0.2">
      <c r="A563" s="1">
        <v>41533</v>
      </c>
      <c r="B563">
        <v>1176.0126</v>
      </c>
      <c r="C563">
        <v>283.9187</v>
      </c>
      <c r="D563">
        <v>178.9425</v>
      </c>
      <c r="F563">
        <v>400254747.35750002</v>
      </c>
      <c r="G563">
        <v>293.81602800000002</v>
      </c>
      <c r="H563">
        <v>70.934499000000002</v>
      </c>
      <c r="I563">
        <v>44.707152000000001</v>
      </c>
      <c r="K563" s="3">
        <f>VLOOKUP(CelloNetIO_CMO_MV_NAV[[#This Row],[AsOfDate]], 'CMO MV Raw'!$A:$B,2,FALSE)</f>
        <v>354362691.53392297</v>
      </c>
      <c r="L563" s="4">
        <f>CelloNetIO_CMO_MV_NAV[[#This Row],[CMO MV]]/CelloNetIO_CMO_MV_NAV[[#This Row],[NAV]]*100</f>
        <v>88.534288193567107</v>
      </c>
    </row>
    <row r="564" spans="1:12" x14ac:dyDescent="0.2">
      <c r="A564" s="1">
        <v>41534</v>
      </c>
      <c r="B564">
        <v>1183.1564000000001</v>
      </c>
      <c r="C564">
        <v>284.45890000000003</v>
      </c>
      <c r="D564">
        <v>179.2098</v>
      </c>
      <c r="F564">
        <v>400096715.85479999</v>
      </c>
      <c r="G564">
        <v>295.71759900000001</v>
      </c>
      <c r="H564">
        <v>71.097533999999996</v>
      </c>
      <c r="I564">
        <v>44.791620000000002</v>
      </c>
      <c r="K564" s="3">
        <f>VLOOKUP(CelloNetIO_CMO_MV_NAV[[#This Row],[AsOfDate]], 'CMO MV Raw'!$A:$B,2,FALSE)</f>
        <v>354264036.05425698</v>
      </c>
      <c r="L564" s="4">
        <f>CelloNetIO_CMO_MV_NAV[[#This Row],[CMO MV]]/CelloNetIO_CMO_MV_NAV[[#This Row],[NAV]]*100</f>
        <v>88.544599846908952</v>
      </c>
    </row>
    <row r="565" spans="1:12" x14ac:dyDescent="0.2">
      <c r="A565" s="1">
        <v>41535</v>
      </c>
      <c r="B565">
        <v>1203.0437999999999</v>
      </c>
      <c r="C565">
        <v>283.16149999999999</v>
      </c>
      <c r="D565">
        <v>182.37620000000001</v>
      </c>
      <c r="F565">
        <v>396391458.204</v>
      </c>
      <c r="G565">
        <v>303.498921</v>
      </c>
      <c r="H565">
        <v>71.434814000000003</v>
      </c>
      <c r="I565">
        <v>46.009115000000001</v>
      </c>
      <c r="K565" s="3">
        <f>VLOOKUP(CelloNetIO_CMO_MV_NAV[[#This Row],[AsOfDate]], 'CMO MV Raw'!$A:$B,2,FALSE)</f>
        <v>349907887.24654698</v>
      </c>
      <c r="L565" s="4">
        <f>CelloNetIO_CMO_MV_NAV[[#This Row],[CMO MV]]/CelloNetIO_CMO_MV_NAV[[#This Row],[NAV]]*100</f>
        <v>88.273316693537183</v>
      </c>
    </row>
    <row r="566" spans="1:12" x14ac:dyDescent="0.2">
      <c r="A566" s="1">
        <v>41536</v>
      </c>
      <c r="B566">
        <v>1199.5708999999999</v>
      </c>
      <c r="C566">
        <v>281.33170000000001</v>
      </c>
      <c r="D566">
        <v>182.03030000000001</v>
      </c>
      <c r="F566">
        <v>394628910.2105</v>
      </c>
      <c r="G566">
        <v>303.97440999999998</v>
      </c>
      <c r="H566">
        <v>71.290189999999996</v>
      </c>
      <c r="I566">
        <v>46.126955000000002</v>
      </c>
      <c r="K566" s="3">
        <f>VLOOKUP(CelloNetIO_CMO_MV_NAV[[#This Row],[AsOfDate]], 'CMO MV Raw'!$A:$B,2,FALSE)</f>
        <v>348442769.30592901</v>
      </c>
      <c r="L566" s="4">
        <f>CelloNetIO_CMO_MV_NAV[[#This Row],[CMO MV]]/CelloNetIO_CMO_MV_NAV[[#This Row],[NAV]]*100</f>
        <v>88.296310860769239</v>
      </c>
    </row>
    <row r="567" spans="1:12" x14ac:dyDescent="0.2">
      <c r="A567" s="1">
        <v>41537</v>
      </c>
      <c r="B567">
        <v>1194.5317</v>
      </c>
      <c r="C567">
        <v>282.73180000000002</v>
      </c>
      <c r="D567">
        <v>206.7587</v>
      </c>
      <c r="F567">
        <v>396687820.26050001</v>
      </c>
      <c r="G567">
        <v>301.12638700000002</v>
      </c>
      <c r="H567">
        <v>71.273122999999998</v>
      </c>
      <c r="I567">
        <v>52.121262000000002</v>
      </c>
      <c r="K567" s="3">
        <f>VLOOKUP(CelloNetIO_CMO_MV_NAV[[#This Row],[AsOfDate]], 'CMO MV Raw'!$A:$B,2,FALSE)</f>
        <v>349486137.08710802</v>
      </c>
      <c r="L567" s="4">
        <f>CelloNetIO_CMO_MV_NAV[[#This Row],[CMO MV]]/CelloNetIO_CMO_MV_NAV[[#This Row],[NAV]]*100</f>
        <v>88.101050558498301</v>
      </c>
    </row>
    <row r="568" spans="1:12" x14ac:dyDescent="0.2">
      <c r="A568" s="1">
        <v>41540</v>
      </c>
      <c r="B568">
        <v>1202.3028999999999</v>
      </c>
      <c r="C568">
        <v>282.8143</v>
      </c>
      <c r="D568">
        <v>382.7962</v>
      </c>
      <c r="F568">
        <v>396124639.25019997</v>
      </c>
      <c r="G568">
        <v>303.51631300000003</v>
      </c>
      <c r="H568">
        <v>71.395280999999997</v>
      </c>
      <c r="I568">
        <v>96.635292000000007</v>
      </c>
      <c r="K568" s="3">
        <f>VLOOKUP(CelloNetIO_CMO_MV_NAV[[#This Row],[AsOfDate]], 'CMO MV Raw'!$A:$B,2,FALSE)</f>
        <v>366510982.827335</v>
      </c>
      <c r="L568" s="4">
        <f>CelloNetIO_CMO_MV_NAV[[#This Row],[CMO MV]]/CelloNetIO_CMO_MV_NAV[[#This Row],[NAV]]*100</f>
        <v>92.524156922195289</v>
      </c>
    </row>
    <row r="569" spans="1:12" x14ac:dyDescent="0.2">
      <c r="A569" s="1">
        <v>41541</v>
      </c>
      <c r="B569">
        <v>1210.5254</v>
      </c>
      <c r="C569">
        <v>282.60289999999998</v>
      </c>
      <c r="D569">
        <v>504.81349999999998</v>
      </c>
      <c r="F569">
        <v>396374115.61790001</v>
      </c>
      <c r="G569">
        <v>305.39971000000003</v>
      </c>
      <c r="H569">
        <v>71.297011999999995</v>
      </c>
      <c r="I569">
        <v>127.357837</v>
      </c>
      <c r="K569" s="3">
        <f>VLOOKUP(CelloNetIO_CMO_MV_NAV[[#This Row],[AsOfDate]], 'CMO MV Raw'!$A:$B,2,FALSE)</f>
        <v>364039958.412386</v>
      </c>
      <c r="L569" s="4">
        <f>CelloNetIO_CMO_MV_NAV[[#This Row],[CMO MV]]/CelloNetIO_CMO_MV_NAV[[#This Row],[NAV]]*100</f>
        <v>91.842515459136649</v>
      </c>
    </row>
    <row r="570" spans="1:12" x14ac:dyDescent="0.2">
      <c r="A570" s="1">
        <v>41542</v>
      </c>
      <c r="B570">
        <v>1209.6469</v>
      </c>
      <c r="C570">
        <v>280.61430000000001</v>
      </c>
      <c r="D570">
        <v>508.0403</v>
      </c>
      <c r="F570">
        <v>397606445.82980001</v>
      </c>
      <c r="G570">
        <v>304.23221599999999</v>
      </c>
      <c r="H570">
        <v>70.575892999999994</v>
      </c>
      <c r="I570">
        <v>127.774664</v>
      </c>
      <c r="K570" s="3">
        <f>VLOOKUP(CelloNetIO_CMO_MV_NAV[[#This Row],[AsOfDate]], 'CMO MV Raw'!$A:$B,2,FALSE)</f>
        <v>362365713.67621398</v>
      </c>
      <c r="L570" s="4">
        <f>CelloNetIO_CMO_MV_NAV[[#This Row],[CMO MV]]/CelloNetIO_CMO_MV_NAV[[#This Row],[NAV]]*100</f>
        <v>91.136780471443558</v>
      </c>
    </row>
    <row r="571" spans="1:12" x14ac:dyDescent="0.2">
      <c r="A571" s="1">
        <v>41543</v>
      </c>
      <c r="B571">
        <v>1204.5634</v>
      </c>
      <c r="C571">
        <v>281.62520000000001</v>
      </c>
      <c r="D571">
        <v>506.8288</v>
      </c>
      <c r="F571">
        <v>398340836.36699998</v>
      </c>
      <c r="G571">
        <v>302.39515799999998</v>
      </c>
      <c r="H571">
        <v>70.699555000000004</v>
      </c>
      <c r="I571">
        <v>127.234959</v>
      </c>
      <c r="K571" s="3">
        <f>VLOOKUP(CelloNetIO_CMO_MV_NAV[[#This Row],[AsOfDate]], 'CMO MV Raw'!$A:$B,2,FALSE)</f>
        <v>364137004.596883</v>
      </c>
      <c r="L571" s="4">
        <f>CelloNetIO_CMO_MV_NAV[[#This Row],[CMO MV]]/CelloNetIO_CMO_MV_NAV[[#This Row],[NAV]]*100</f>
        <v>91.413425728060616</v>
      </c>
    </row>
    <row r="572" spans="1:12" x14ac:dyDescent="0.2">
      <c r="A572" s="1">
        <v>41544</v>
      </c>
      <c r="B572">
        <v>1158.4263000000001</v>
      </c>
      <c r="C572">
        <v>270.45850000000002</v>
      </c>
      <c r="D572">
        <v>509.79399999999998</v>
      </c>
      <c r="F572">
        <v>399782564.47670001</v>
      </c>
      <c r="G572">
        <v>289.76408800000002</v>
      </c>
      <c r="H572">
        <v>67.651399999999995</v>
      </c>
      <c r="I572">
        <v>127.51781699999999</v>
      </c>
      <c r="K572" s="3">
        <f>VLOOKUP(CelloNetIO_CMO_MV_NAV[[#This Row],[AsOfDate]], 'CMO MV Raw'!$A:$B,2,FALSE)</f>
        <v>347084201.615251</v>
      </c>
      <c r="L572" s="4">
        <f>CelloNetIO_CMO_MV_NAV[[#This Row],[CMO MV]]/CelloNetIO_CMO_MV_NAV[[#This Row],[NAV]]*100</f>
        <v>86.818243829510394</v>
      </c>
    </row>
    <row r="573" spans="1:12" x14ac:dyDescent="0.2">
      <c r="A573" s="1">
        <v>41547</v>
      </c>
      <c r="B573">
        <v>1170.2162000000001</v>
      </c>
      <c r="C573">
        <v>273.32420000000002</v>
      </c>
      <c r="D573">
        <v>508.75479999999999</v>
      </c>
      <c r="F573">
        <v>400256010.00880003</v>
      </c>
      <c r="G573">
        <v>292.36692799999997</v>
      </c>
      <c r="H573">
        <v>68.287344000000004</v>
      </c>
      <c r="I573">
        <v>127.107348</v>
      </c>
      <c r="K573" s="3">
        <f>VLOOKUP(CelloNetIO_CMO_MV_NAV[[#This Row],[AsOfDate]], 'CMO MV Raw'!$A:$B,2,FALSE)</f>
        <v>339049555.16173398</v>
      </c>
      <c r="L573" s="4">
        <f>CelloNetIO_CMO_MV_NAV[[#This Row],[CMO MV]]/CelloNetIO_CMO_MV_NAV[[#This Row],[NAV]]*100</f>
        <v>84.708173439864069</v>
      </c>
    </row>
    <row r="574" spans="1:12" x14ac:dyDescent="0.2">
      <c r="A574" s="1">
        <v>41548</v>
      </c>
      <c r="B574">
        <v>1147.7016000000001</v>
      </c>
      <c r="C574">
        <v>270.15030000000002</v>
      </c>
      <c r="D574">
        <v>508.68920000000003</v>
      </c>
      <c r="F574">
        <v>397343160.15350002</v>
      </c>
      <c r="G574">
        <v>288.84393</v>
      </c>
      <c r="H574">
        <v>67.989165999999997</v>
      </c>
      <c r="I574">
        <v>128.022639</v>
      </c>
      <c r="K574" s="3">
        <f>VLOOKUP(CelloNetIO_CMO_MV_NAV[[#This Row],[AsOfDate]], 'CMO MV Raw'!$A:$B,2,FALSE)</f>
        <v>336499628.14028698</v>
      </c>
      <c r="L574" s="4">
        <f>CelloNetIO_CMO_MV_NAV[[#This Row],[CMO MV]]/CelloNetIO_CMO_MV_NAV[[#This Row],[NAV]]*100</f>
        <v>84.687409243509265</v>
      </c>
    </row>
    <row r="575" spans="1:12" x14ac:dyDescent="0.2">
      <c r="A575" s="1">
        <v>41549</v>
      </c>
      <c r="B575">
        <v>1148.9516000000001</v>
      </c>
      <c r="C575">
        <v>270.37259999999998</v>
      </c>
      <c r="D575">
        <v>508.74790000000002</v>
      </c>
      <c r="F575">
        <v>397465084.00650001</v>
      </c>
      <c r="G575">
        <v>289.069819</v>
      </c>
      <c r="H575">
        <v>68.024238999999994</v>
      </c>
      <c r="I575">
        <v>127.998136</v>
      </c>
      <c r="K575" s="3">
        <f>VLOOKUP(CelloNetIO_CMO_MV_NAV[[#This Row],[AsOfDate]], 'CMO MV Raw'!$A:$B,2,FALSE)</f>
        <v>323082518.54847902</v>
      </c>
      <c r="L575" s="4">
        <f>CelloNetIO_CMO_MV_NAV[[#This Row],[CMO MV]]/CelloNetIO_CMO_MV_NAV[[#This Row],[NAV]]*100</f>
        <v>81.285761076612062</v>
      </c>
    </row>
    <row r="576" spans="1:12" x14ac:dyDescent="0.2">
      <c r="A576" s="1">
        <v>41550</v>
      </c>
      <c r="B576">
        <v>1150.1501000000001</v>
      </c>
      <c r="C576">
        <v>269.68439999999998</v>
      </c>
      <c r="D576">
        <v>508.37920000000003</v>
      </c>
      <c r="F576">
        <v>397396750.77039999</v>
      </c>
      <c r="G576">
        <v>289.42111299999999</v>
      </c>
      <c r="H576">
        <v>67.862758999999997</v>
      </c>
      <c r="I576">
        <v>127.927367</v>
      </c>
      <c r="K576" s="3">
        <f>VLOOKUP(CelloNetIO_CMO_MV_NAV[[#This Row],[AsOfDate]], 'CMO MV Raw'!$A:$B,2,FALSE)</f>
        <v>322103921.01139897</v>
      </c>
      <c r="L576" s="4">
        <f>CelloNetIO_CMO_MV_NAV[[#This Row],[CMO MV]]/CelloNetIO_CMO_MV_NAV[[#This Row],[NAV]]*100</f>
        <v>81.053486317380035</v>
      </c>
    </row>
    <row r="577" spans="1:12" x14ac:dyDescent="0.2">
      <c r="A577" s="1">
        <v>41551</v>
      </c>
      <c r="B577">
        <v>1140.8780999999999</v>
      </c>
      <c r="C577">
        <v>270.52670000000001</v>
      </c>
      <c r="D577">
        <v>504.9196</v>
      </c>
      <c r="F577">
        <v>397306644.41930002</v>
      </c>
      <c r="G577">
        <v>287.15303799999998</v>
      </c>
      <c r="H577">
        <v>68.090152000000003</v>
      </c>
      <c r="I577">
        <v>127.085617</v>
      </c>
      <c r="K577" s="3">
        <f>VLOOKUP(CelloNetIO_CMO_MV_NAV[[#This Row],[AsOfDate]], 'CMO MV Raw'!$A:$B,2,FALSE)</f>
        <v>323275627.08401799</v>
      </c>
      <c r="L577" s="4">
        <f>CelloNetIO_CMO_MV_NAV[[#This Row],[CMO MV]]/CelloNetIO_CMO_MV_NAV[[#This Row],[NAV]]*100</f>
        <v>81.366780954925858</v>
      </c>
    </row>
    <row r="578" spans="1:12" x14ac:dyDescent="0.2">
      <c r="A578" s="1">
        <v>41554</v>
      </c>
      <c r="B578">
        <v>1159.8144</v>
      </c>
      <c r="C578">
        <v>276.75389999999999</v>
      </c>
      <c r="D578">
        <v>502.0068</v>
      </c>
      <c r="F578">
        <v>401703449.97039998</v>
      </c>
      <c r="G578">
        <v>288.72403300000002</v>
      </c>
      <c r="H578">
        <v>68.895077000000001</v>
      </c>
      <c r="I578">
        <v>124.96950200000001</v>
      </c>
      <c r="K578" s="3">
        <f>VLOOKUP(CelloNetIO_CMO_MV_NAV[[#This Row],[AsOfDate]], 'CMO MV Raw'!$A:$B,2,FALSE)</f>
        <v>327396156.04330498</v>
      </c>
      <c r="L578" s="4">
        <f>CelloNetIO_CMO_MV_NAV[[#This Row],[CMO MV]]/CelloNetIO_CMO_MV_NAV[[#This Row],[NAV]]*100</f>
        <v>81.501952763270907</v>
      </c>
    </row>
    <row r="579" spans="1:12" x14ac:dyDescent="0.2">
      <c r="A579" s="1">
        <v>41555</v>
      </c>
      <c r="B579">
        <v>1167.6210000000001</v>
      </c>
      <c r="C579">
        <v>279.27730000000003</v>
      </c>
      <c r="D579">
        <v>512.14689999999996</v>
      </c>
      <c r="F579">
        <v>402737506.04939997</v>
      </c>
      <c r="G579">
        <v>289.92109799999997</v>
      </c>
      <c r="H579">
        <v>69.344746000000001</v>
      </c>
      <c r="I579">
        <v>127.166428</v>
      </c>
      <c r="K579" s="3">
        <f>VLOOKUP(CelloNetIO_CMO_MV_NAV[[#This Row],[AsOfDate]], 'CMO MV Raw'!$A:$B,2,FALSE)</f>
        <v>328693841.85178798</v>
      </c>
      <c r="L579" s="4">
        <f>CelloNetIO_CMO_MV_NAV[[#This Row],[CMO MV]]/CelloNetIO_CMO_MV_NAV[[#This Row],[NAV]]*100</f>
        <v>81.614907207443011</v>
      </c>
    </row>
    <row r="580" spans="1:12" x14ac:dyDescent="0.2">
      <c r="A580" s="1">
        <v>41556</v>
      </c>
      <c r="B580">
        <v>1111.3136999999999</v>
      </c>
      <c r="C580">
        <v>264.52820000000003</v>
      </c>
      <c r="D580">
        <v>495.67200000000003</v>
      </c>
      <c r="F580">
        <v>402015640.75080001</v>
      </c>
      <c r="G580">
        <v>276.43543899999997</v>
      </c>
      <c r="H580">
        <v>65.800475000000006</v>
      </c>
      <c r="I580">
        <v>123.296695</v>
      </c>
      <c r="K580" s="3">
        <f>VLOOKUP(CelloNetIO_CMO_MV_NAV[[#This Row],[AsOfDate]], 'CMO MV Raw'!$A:$B,2,FALSE)</f>
        <v>328114249.62643898</v>
      </c>
      <c r="L580" s="4">
        <f>CelloNetIO_CMO_MV_NAV[[#This Row],[CMO MV]]/CelloNetIO_CMO_MV_NAV[[#This Row],[NAV]]*100</f>
        <v>81.61728459461338</v>
      </c>
    </row>
    <row r="581" spans="1:12" x14ac:dyDescent="0.2">
      <c r="A581" s="1">
        <v>41557</v>
      </c>
      <c r="B581">
        <v>1113.2286999999999</v>
      </c>
      <c r="C581">
        <v>265.27100000000002</v>
      </c>
      <c r="D581">
        <v>495.56470000000002</v>
      </c>
      <c r="F581">
        <v>401720677.07520002</v>
      </c>
      <c r="G581">
        <v>277.11511100000001</v>
      </c>
      <c r="H581">
        <v>66.033693</v>
      </c>
      <c r="I581">
        <v>123.360516</v>
      </c>
      <c r="K581" s="3">
        <f>VLOOKUP(CelloNetIO_CMO_MV_NAV[[#This Row],[AsOfDate]], 'CMO MV Raw'!$A:$B,2,FALSE)</f>
        <v>328925461.824893</v>
      </c>
      <c r="L581" s="4">
        <f>CelloNetIO_CMO_MV_NAV[[#This Row],[CMO MV]]/CelloNetIO_CMO_MV_NAV[[#This Row],[NAV]]*100</f>
        <v>81.879146530294207</v>
      </c>
    </row>
    <row r="582" spans="1:12" x14ac:dyDescent="0.2">
      <c r="A582" s="1">
        <v>41558</v>
      </c>
      <c r="B582">
        <v>1107.1827000000001</v>
      </c>
      <c r="C582">
        <v>262.072</v>
      </c>
      <c r="D582">
        <v>495.86430000000001</v>
      </c>
      <c r="F582">
        <v>401556116.7586</v>
      </c>
      <c r="G582">
        <v>275.72303199999999</v>
      </c>
      <c r="H582">
        <v>65.264104000000003</v>
      </c>
      <c r="I582">
        <v>123.48568</v>
      </c>
      <c r="K582" s="3">
        <f>VLOOKUP(CelloNetIO_CMO_MV_NAV[[#This Row],[AsOfDate]], 'CMO MV Raw'!$A:$B,2,FALSE)</f>
        <v>329283779.28719002</v>
      </c>
      <c r="L582" s="4">
        <f>CelloNetIO_CMO_MV_NAV[[#This Row],[CMO MV]]/CelloNetIO_CMO_MV_NAV[[#This Row],[NAV]]*100</f>
        <v>82.001933364930579</v>
      </c>
    </row>
    <row r="583" spans="1:12" x14ac:dyDescent="0.2">
      <c r="A583" s="1">
        <v>41562</v>
      </c>
      <c r="B583">
        <v>1107.6775</v>
      </c>
      <c r="C583">
        <v>262.11959999999999</v>
      </c>
      <c r="D583">
        <v>494.55099999999999</v>
      </c>
      <c r="F583">
        <v>400317862.62</v>
      </c>
      <c r="G583">
        <v>276.69949400000002</v>
      </c>
      <c r="H583">
        <v>65.477868000000001</v>
      </c>
      <c r="I583">
        <v>123.53957800000001</v>
      </c>
      <c r="K583" s="3">
        <f>VLOOKUP(CelloNetIO_CMO_MV_NAV[[#This Row],[AsOfDate]], 'CMO MV Raw'!$A:$B,2,FALSE)</f>
        <v>315262226.59048402</v>
      </c>
      <c r="L583" s="4">
        <f>CelloNetIO_CMO_MV_NAV[[#This Row],[CMO MV]]/CelloNetIO_CMO_MV_NAV[[#This Row],[NAV]]*100</f>
        <v>78.752975080141582</v>
      </c>
    </row>
    <row r="584" spans="1:12" x14ac:dyDescent="0.2">
      <c r="A584" s="1">
        <v>41563</v>
      </c>
      <c r="B584">
        <v>1106.9631999999999</v>
      </c>
      <c r="C584">
        <v>260.85140000000001</v>
      </c>
      <c r="D584">
        <v>495.30560000000003</v>
      </c>
      <c r="F584">
        <v>400562615.83810002</v>
      </c>
      <c r="G584">
        <v>276.35210000000001</v>
      </c>
      <c r="H584">
        <v>65.121253999999993</v>
      </c>
      <c r="I584">
        <v>123.652478</v>
      </c>
      <c r="K584" s="3">
        <f>VLOOKUP(CelloNetIO_CMO_MV_NAV[[#This Row],[AsOfDate]], 'CMO MV Raw'!$A:$B,2,FALSE)</f>
        <v>313799506.839252</v>
      </c>
      <c r="L584" s="4">
        <f>CelloNetIO_CMO_MV_NAV[[#This Row],[CMO MV]]/CelloNetIO_CMO_MV_NAV[[#This Row],[NAV]]*100</f>
        <v>78.339688835586173</v>
      </c>
    </row>
    <row r="585" spans="1:12" x14ac:dyDescent="0.2">
      <c r="A585" s="1">
        <v>41564</v>
      </c>
      <c r="B585">
        <v>1033.3905999999999</v>
      </c>
      <c r="C585">
        <v>240.7013</v>
      </c>
      <c r="D585">
        <v>498.96039999999999</v>
      </c>
      <c r="F585">
        <v>402415785.35079998</v>
      </c>
      <c r="G585">
        <v>256.79673600000001</v>
      </c>
      <c r="H585">
        <v>59.814079999999997</v>
      </c>
      <c r="I585">
        <v>123.991259</v>
      </c>
      <c r="K585" s="3">
        <f>VLOOKUP(CelloNetIO_CMO_MV_NAV[[#This Row],[AsOfDate]], 'CMO MV Raw'!$A:$B,2,FALSE)</f>
        <v>311121084.44811302</v>
      </c>
      <c r="L585" s="4">
        <f>CelloNetIO_CMO_MV_NAV[[#This Row],[CMO MV]]/CelloNetIO_CMO_MV_NAV[[#This Row],[NAV]]*100</f>
        <v>77.313340026385362</v>
      </c>
    </row>
    <row r="586" spans="1:12" x14ac:dyDescent="0.2">
      <c r="A586" s="1">
        <v>41565</v>
      </c>
      <c r="B586">
        <v>1023.7492999999999</v>
      </c>
      <c r="C586">
        <v>239.3974</v>
      </c>
      <c r="D586">
        <v>499.02370000000002</v>
      </c>
      <c r="F586">
        <v>402150648.15390003</v>
      </c>
      <c r="G586">
        <v>254.56860599999999</v>
      </c>
      <c r="H586">
        <v>59.529283999999997</v>
      </c>
      <c r="I586">
        <v>124.088747</v>
      </c>
      <c r="K586" s="3">
        <f>VLOOKUP(CelloNetIO_CMO_MV_NAV[[#This Row],[AsOfDate]], 'CMO MV Raw'!$A:$B,2,FALSE)</f>
        <v>311615512.12752998</v>
      </c>
      <c r="L586" s="4">
        <f>CelloNetIO_CMO_MV_NAV[[#This Row],[CMO MV]]/CelloNetIO_CMO_MV_NAV[[#This Row],[NAV]]*100</f>
        <v>77.487258458496143</v>
      </c>
    </row>
    <row r="587" spans="1:12" x14ac:dyDescent="0.2">
      <c r="A587" s="1">
        <v>41568</v>
      </c>
      <c r="B587">
        <v>1023.9448</v>
      </c>
      <c r="C587">
        <v>240.0249</v>
      </c>
      <c r="D587">
        <v>497.97550000000001</v>
      </c>
      <c r="F587">
        <v>401861379.06330001</v>
      </c>
      <c r="G587">
        <v>254.800499</v>
      </c>
      <c r="H587">
        <v>59.728282999999998</v>
      </c>
      <c r="I587">
        <v>123.917233</v>
      </c>
      <c r="K587" s="3">
        <f>VLOOKUP(CelloNetIO_CMO_MV_NAV[[#This Row],[AsOfDate]], 'CMO MV Raw'!$A:$B,2,FALSE)</f>
        <v>311454963.01988</v>
      </c>
      <c r="L587" s="4">
        <f>CelloNetIO_CMO_MV_NAV[[#This Row],[CMO MV]]/CelloNetIO_CMO_MV_NAV[[#This Row],[NAV]]*100</f>
        <v>77.503084209249323</v>
      </c>
    </row>
    <row r="588" spans="1:12" x14ac:dyDescent="0.2">
      <c r="A588" s="1">
        <v>41569</v>
      </c>
      <c r="B588">
        <v>1010.5410000000001</v>
      </c>
      <c r="C588">
        <v>232.87870000000001</v>
      </c>
      <c r="D588">
        <v>500.21780000000001</v>
      </c>
      <c r="F588">
        <v>403095469.14660001</v>
      </c>
      <c r="G588">
        <v>250.69520199999999</v>
      </c>
      <c r="H588">
        <v>57.772592000000003</v>
      </c>
      <c r="I588">
        <v>124.094126</v>
      </c>
      <c r="K588" s="3">
        <f>VLOOKUP(CelloNetIO_CMO_MV_NAV[[#This Row],[AsOfDate]], 'CMO MV Raw'!$A:$B,2,FALSE)</f>
        <v>289126702.67212301</v>
      </c>
      <c r="L588" s="4">
        <f>CelloNetIO_CMO_MV_NAV[[#This Row],[CMO MV]]/CelloNetIO_CMO_MV_NAV[[#This Row],[NAV]]*100</f>
        <v>71.726606921243217</v>
      </c>
    </row>
    <row r="589" spans="1:12" x14ac:dyDescent="0.2">
      <c r="A589" s="1">
        <v>41570</v>
      </c>
      <c r="B589">
        <v>997.92819999999995</v>
      </c>
      <c r="C589">
        <v>228.5034</v>
      </c>
      <c r="D589">
        <v>527.68079999999998</v>
      </c>
      <c r="F589">
        <v>403385224.7245</v>
      </c>
      <c r="G589">
        <v>247.38838699999999</v>
      </c>
      <c r="H589">
        <v>56.646447999999999</v>
      </c>
      <c r="I589">
        <v>130.81312</v>
      </c>
      <c r="K589" s="3">
        <f>VLOOKUP(CelloNetIO_CMO_MV_NAV[[#This Row],[AsOfDate]], 'CMO MV Raw'!$A:$B,2,FALSE)</f>
        <v>288397446.345631</v>
      </c>
      <c r="L589" s="4">
        <f>CelloNetIO_CMO_MV_NAV[[#This Row],[CMO MV]]/CelloNetIO_CMO_MV_NAV[[#This Row],[NAV]]*100</f>
        <v>71.494300898749529</v>
      </c>
    </row>
    <row r="590" spans="1:12" x14ac:dyDescent="0.2">
      <c r="A590" s="1">
        <v>41571</v>
      </c>
      <c r="B590">
        <v>752.96979999999996</v>
      </c>
      <c r="C590">
        <v>172.9605</v>
      </c>
      <c r="D590">
        <v>537.38940000000002</v>
      </c>
      <c r="F590">
        <v>402769478.60600001</v>
      </c>
      <c r="G590">
        <v>186.94807800000001</v>
      </c>
      <c r="H590">
        <v>42.942802</v>
      </c>
      <c r="I590">
        <v>133.42356599999999</v>
      </c>
      <c r="K590" s="3">
        <f>VLOOKUP(CelloNetIO_CMO_MV_NAV[[#This Row],[AsOfDate]], 'CMO MV Raw'!$A:$B,2,FALSE)</f>
        <v>288948823.86122298</v>
      </c>
      <c r="L590" s="4">
        <f>CelloNetIO_CMO_MV_NAV[[#This Row],[CMO MV]]/CelloNetIO_CMO_MV_NAV[[#This Row],[NAV]]*100</f>
        <v>71.740496539431319</v>
      </c>
    </row>
    <row r="591" spans="1:12" x14ac:dyDescent="0.2">
      <c r="A591" s="1">
        <v>41572</v>
      </c>
      <c r="B591">
        <v>741.08349999999996</v>
      </c>
      <c r="C591">
        <v>169.1721</v>
      </c>
      <c r="D591">
        <v>531.24289999999996</v>
      </c>
      <c r="F591">
        <v>402697409.26450002</v>
      </c>
      <c r="G591">
        <v>184.029865</v>
      </c>
      <c r="H591">
        <v>42.009731000000002</v>
      </c>
      <c r="I591">
        <v>131.92111199999999</v>
      </c>
      <c r="K591" s="3">
        <f>VLOOKUP(CelloNetIO_CMO_MV_NAV[[#This Row],[AsOfDate]], 'CMO MV Raw'!$A:$B,2,FALSE)</f>
        <v>272753669.746077</v>
      </c>
      <c r="L591" s="4">
        <f>CelloNetIO_CMO_MV_NAV[[#This Row],[CMO MV]]/CelloNetIO_CMO_MV_NAV[[#This Row],[NAV]]*100</f>
        <v>67.731667368867207</v>
      </c>
    </row>
    <row r="592" spans="1:12" x14ac:dyDescent="0.2">
      <c r="A592" s="1">
        <v>41575</v>
      </c>
      <c r="B592">
        <v>966.03570000000002</v>
      </c>
      <c r="C592">
        <v>219.7073</v>
      </c>
      <c r="D592">
        <v>529.70090000000005</v>
      </c>
      <c r="F592">
        <v>402037048.7317</v>
      </c>
      <c r="G592">
        <v>240.28524300000001</v>
      </c>
      <c r="H592">
        <v>54.648521000000002</v>
      </c>
      <c r="I592">
        <v>131.75425000000001</v>
      </c>
      <c r="K592" s="3">
        <f>VLOOKUP(CelloNetIO_CMO_MV_NAV[[#This Row],[AsOfDate]], 'CMO MV Raw'!$A:$B,2,FALSE)</f>
        <v>272461883.77337998</v>
      </c>
      <c r="L592" s="4">
        <f>CelloNetIO_CMO_MV_NAV[[#This Row],[CMO MV]]/CelloNetIO_CMO_MV_NAV[[#This Row],[NAV]]*100</f>
        <v>67.770342219183831</v>
      </c>
    </row>
    <row r="593" spans="1:12" x14ac:dyDescent="0.2">
      <c r="A593" s="1">
        <v>41576</v>
      </c>
      <c r="B593">
        <v>979.31420000000003</v>
      </c>
      <c r="C593">
        <v>222.21600000000001</v>
      </c>
      <c r="D593">
        <v>530.35329999999999</v>
      </c>
      <c r="F593">
        <v>401930984.62099999</v>
      </c>
      <c r="G593">
        <v>243.65232800000001</v>
      </c>
      <c r="H593">
        <v>55.287103999999999</v>
      </c>
      <c r="I593">
        <v>131.951335</v>
      </c>
      <c r="K593" s="3">
        <f>VLOOKUP(CelloNetIO_CMO_MV_NAV[[#This Row],[AsOfDate]], 'CMO MV Raw'!$A:$B,2,FALSE)</f>
        <v>272087085.81479001</v>
      </c>
      <c r="L593" s="4">
        <f>CelloNetIO_CMO_MV_NAV[[#This Row],[CMO MV]]/CelloNetIO_CMO_MV_NAV[[#This Row],[NAV]]*100</f>
        <v>67.694976557070845</v>
      </c>
    </row>
    <row r="594" spans="1:12" x14ac:dyDescent="0.2">
      <c r="A594" s="1">
        <v>41577</v>
      </c>
      <c r="B594">
        <v>978.22270000000003</v>
      </c>
      <c r="C594">
        <v>222.20920000000001</v>
      </c>
      <c r="D594">
        <v>529.78160000000003</v>
      </c>
      <c r="F594">
        <v>401836052.86540002</v>
      </c>
      <c r="G594">
        <v>243.43826100000001</v>
      </c>
      <c r="H594">
        <v>55.298473000000001</v>
      </c>
      <c r="I594">
        <v>131.840236</v>
      </c>
      <c r="K594" s="3">
        <f>VLOOKUP(CelloNetIO_CMO_MV_NAV[[#This Row],[AsOfDate]], 'CMO MV Raw'!$A:$B,2,FALSE)</f>
        <v>272275537.27131402</v>
      </c>
      <c r="L594" s="4">
        <f>CelloNetIO_CMO_MV_NAV[[#This Row],[CMO MV]]/CelloNetIO_CMO_MV_NAV[[#This Row],[NAV]]*100</f>
        <v>67.757866754309404</v>
      </c>
    </row>
    <row r="595" spans="1:12" x14ac:dyDescent="0.2">
      <c r="A595" s="1">
        <v>41578</v>
      </c>
      <c r="B595">
        <v>980.72550000000001</v>
      </c>
      <c r="C595">
        <v>224.00470000000001</v>
      </c>
      <c r="D595">
        <v>518.60289999999998</v>
      </c>
      <c r="F595">
        <v>404256697.73680001</v>
      </c>
      <c r="G595">
        <v>242.59969100000001</v>
      </c>
      <c r="H595">
        <v>55.411499999999997</v>
      </c>
      <c r="I595">
        <v>128.28554299999999</v>
      </c>
      <c r="K595" s="3">
        <f>VLOOKUP(CelloNetIO_CMO_MV_NAV[[#This Row],[AsOfDate]], 'CMO MV Raw'!$A:$B,2,FALSE)</f>
        <v>275620245.24741399</v>
      </c>
      <c r="L595" s="4">
        <f>CelloNetIO_CMO_MV_NAV[[#This Row],[CMO MV]]/CelloNetIO_CMO_MV_NAV[[#This Row],[NAV]]*100</f>
        <v>68.179512371830256</v>
      </c>
    </row>
    <row r="596" spans="1:12" x14ac:dyDescent="0.2">
      <c r="A596" s="1">
        <v>41579</v>
      </c>
      <c r="B596">
        <v>951.64970000000005</v>
      </c>
      <c r="C596">
        <v>221.06739999999999</v>
      </c>
      <c r="D596">
        <v>516.7346</v>
      </c>
      <c r="F596">
        <v>411179617.28839999</v>
      </c>
      <c r="G596">
        <v>231.443792</v>
      </c>
      <c r="H596">
        <v>53.764192000000001</v>
      </c>
      <c r="I596">
        <v>125.67125900000001</v>
      </c>
      <c r="K596" s="3">
        <f>VLOOKUP(CelloNetIO_CMO_MV_NAV[[#This Row],[AsOfDate]], 'CMO MV Raw'!$A:$B,2,FALSE)</f>
        <v>272990134.72930902</v>
      </c>
      <c r="L596" s="4">
        <f>CelloNetIO_CMO_MV_NAV[[#This Row],[CMO MV]]/CelloNetIO_CMO_MV_NAV[[#This Row],[NAV]]*100</f>
        <v>66.391942414264832</v>
      </c>
    </row>
    <row r="597" spans="1:12" x14ac:dyDescent="0.2">
      <c r="A597" s="1">
        <v>41582</v>
      </c>
      <c r="B597">
        <v>946.78920000000005</v>
      </c>
      <c r="C597">
        <v>220.61779999999999</v>
      </c>
      <c r="D597">
        <v>516.09820000000002</v>
      </c>
      <c r="F597">
        <v>412061683.03250003</v>
      </c>
      <c r="G597">
        <v>229.76880399999999</v>
      </c>
      <c r="H597">
        <v>53.539994</v>
      </c>
      <c r="I597">
        <v>125.24780199999999</v>
      </c>
      <c r="K597" s="3">
        <f>VLOOKUP(CelloNetIO_CMO_MV_NAV[[#This Row],[AsOfDate]], 'CMO MV Raw'!$A:$B,2,FALSE)</f>
        <v>273103409.12464702</v>
      </c>
      <c r="L597" s="4">
        <f>CelloNetIO_CMO_MV_NAV[[#This Row],[CMO MV]]/CelloNetIO_CMO_MV_NAV[[#This Row],[NAV]]*100</f>
        <v>66.277312443803922</v>
      </c>
    </row>
    <row r="598" spans="1:12" x14ac:dyDescent="0.2">
      <c r="A598" s="1">
        <v>41583</v>
      </c>
      <c r="B598">
        <v>934.1377</v>
      </c>
      <c r="C598">
        <v>221.70169999999999</v>
      </c>
      <c r="D598">
        <v>513.53470000000004</v>
      </c>
      <c r="F598">
        <v>411556276.40270001</v>
      </c>
      <c r="G598">
        <v>226.97690499999999</v>
      </c>
      <c r="H598">
        <v>53.869109000000002</v>
      </c>
      <c r="I598">
        <v>124.77873099999999</v>
      </c>
      <c r="K598" s="3">
        <f>VLOOKUP(CelloNetIO_CMO_MV_NAV[[#This Row],[AsOfDate]], 'CMO MV Raw'!$A:$B,2,FALSE)</f>
        <v>273224457.376984</v>
      </c>
      <c r="L598" s="4">
        <f>CelloNetIO_CMO_MV_NAV[[#This Row],[CMO MV]]/CelloNetIO_CMO_MV_NAV[[#This Row],[NAV]]*100</f>
        <v>66.388115804031386</v>
      </c>
    </row>
    <row r="599" spans="1:12" x14ac:dyDescent="0.2">
      <c r="A599" s="1">
        <v>41584</v>
      </c>
      <c r="B599">
        <v>956.22280000000001</v>
      </c>
      <c r="C599">
        <v>227.48670000000001</v>
      </c>
      <c r="D599">
        <v>511.1259</v>
      </c>
      <c r="F599">
        <v>413998468.25550002</v>
      </c>
      <c r="G599">
        <v>230.972545</v>
      </c>
      <c r="H599">
        <v>54.948681999999998</v>
      </c>
      <c r="I599">
        <v>123.460819</v>
      </c>
      <c r="K599" s="3">
        <f>VLOOKUP(CelloNetIO_CMO_MV_NAV[[#This Row],[AsOfDate]], 'CMO MV Raw'!$A:$B,2,FALSE)</f>
        <v>275659816.46384197</v>
      </c>
      <c r="L599" s="4">
        <f>CelloNetIO_CMO_MV_NAV[[#This Row],[CMO MV]]/CelloNetIO_CMO_MV_NAV[[#This Row],[NAV]]*100</f>
        <v>66.584743085019809</v>
      </c>
    </row>
    <row r="600" spans="1:12" x14ac:dyDescent="0.2">
      <c r="A600" s="1">
        <v>41585</v>
      </c>
      <c r="B600">
        <v>957.90049999999997</v>
      </c>
      <c r="C600">
        <v>228.8784</v>
      </c>
      <c r="D600">
        <v>511.09480000000002</v>
      </c>
      <c r="F600">
        <v>415520505.22509998</v>
      </c>
      <c r="G600">
        <v>230.53026</v>
      </c>
      <c r="H600">
        <v>55.082335999999998</v>
      </c>
      <c r="I600">
        <v>123.001102</v>
      </c>
      <c r="K600" s="3">
        <f>VLOOKUP(CelloNetIO_CMO_MV_NAV[[#This Row],[AsOfDate]], 'CMO MV Raw'!$A:$B,2,FALSE)</f>
        <v>277139086.55211502</v>
      </c>
      <c r="L600" s="4">
        <f>CelloNetIO_CMO_MV_NAV[[#This Row],[CMO MV]]/CelloNetIO_CMO_MV_NAV[[#This Row],[NAV]]*100</f>
        <v>66.696849630075519</v>
      </c>
    </row>
    <row r="601" spans="1:12" x14ac:dyDescent="0.2">
      <c r="A601" s="1">
        <v>41586</v>
      </c>
      <c r="B601">
        <v>941.46640000000002</v>
      </c>
      <c r="C601">
        <v>227.1293</v>
      </c>
      <c r="D601">
        <v>507.68959999999998</v>
      </c>
      <c r="F601">
        <v>412884452.33660001</v>
      </c>
      <c r="G601">
        <v>228.021761</v>
      </c>
      <c r="H601">
        <v>55.010379</v>
      </c>
      <c r="I601">
        <v>122.96166599999999</v>
      </c>
      <c r="K601" s="8">
        <f>VLOOKUP(CelloNetIO_CMO_MV_NAV[[#This Row],[AsOfDate]], 'CMO MV Raw'!$A:$B,2,FALSE)</f>
        <v>279785460.60693097</v>
      </c>
      <c r="L601" s="4">
        <f>CelloNetIO_CMO_MV_NAV[[#This Row],[CMO MV]]/CelloNetIO_CMO_MV_NAV[[#This Row],[NAV]]*100</f>
        <v>67.763622249170723</v>
      </c>
    </row>
    <row r="602" spans="1:12" x14ac:dyDescent="0.2">
      <c r="A602" s="1">
        <v>41590</v>
      </c>
      <c r="B602">
        <v>945.28200000000004</v>
      </c>
      <c r="C602">
        <v>228.29239999999999</v>
      </c>
      <c r="D602">
        <v>486.11869999999999</v>
      </c>
      <c r="F602">
        <v>413766650.79009998</v>
      </c>
      <c r="G602">
        <v>228.45775499999999</v>
      </c>
      <c r="H602">
        <v>55.174190000000003</v>
      </c>
      <c r="I602">
        <v>117.48619600000001</v>
      </c>
      <c r="K602" s="8">
        <f>VLOOKUP(CelloNetIO_CMO_MV_NAV[[#This Row],[AsOfDate]], 'CMO MV Raw'!$A:$B,2,FALSE)</f>
        <v>280315461.59672302</v>
      </c>
      <c r="L602" s="4">
        <f>CelloNetIO_CMO_MV_NAV[[#This Row],[CMO MV]]/CelloNetIO_CMO_MV_NAV[[#This Row],[NAV]]*100</f>
        <v>67.747234114071816</v>
      </c>
    </row>
    <row r="603" spans="1:12" x14ac:dyDescent="0.2">
      <c r="A603" s="1">
        <v>41591</v>
      </c>
      <c r="B603">
        <v>951.41600000000005</v>
      </c>
      <c r="C603">
        <v>227.7817</v>
      </c>
      <c r="D603">
        <v>487.28550000000001</v>
      </c>
      <c r="F603">
        <v>413983140.35170001</v>
      </c>
      <c r="G603">
        <v>229.819987</v>
      </c>
      <c r="H603">
        <v>55.021974999999998</v>
      </c>
      <c r="I603">
        <v>117.706605</v>
      </c>
      <c r="K603" s="8">
        <f>VLOOKUP(CelloNetIO_CMO_MV_NAV[[#This Row],[AsOfDate]], 'CMO MV Raw'!$A:$B,2,FALSE)</f>
        <v>279452517.28442597</v>
      </c>
      <c r="L603" s="4">
        <f>CelloNetIO_CMO_MV_NAV[[#This Row],[CMO MV]]/CelloNetIO_CMO_MV_NAV[[#This Row],[NAV]]*100</f>
        <v>67.503357032128577</v>
      </c>
    </row>
    <row r="604" spans="1:12" x14ac:dyDescent="0.2">
      <c r="A604" s="1">
        <v>41592</v>
      </c>
      <c r="B604">
        <v>956.54390000000001</v>
      </c>
      <c r="C604">
        <v>227.6114</v>
      </c>
      <c r="D604">
        <v>487.90550000000002</v>
      </c>
      <c r="F604">
        <v>414762796.829</v>
      </c>
      <c r="G604">
        <v>230.624325</v>
      </c>
      <c r="H604">
        <v>54.877487000000002</v>
      </c>
      <c r="I604">
        <v>117.634827</v>
      </c>
      <c r="K604" s="8">
        <f>VLOOKUP(CelloNetIO_CMO_MV_NAV[[#This Row],[AsOfDate]], 'CMO MV Raw'!$A:$B,2,FALSE)</f>
        <v>278662114.30931002</v>
      </c>
      <c r="L604" s="4">
        <f>CelloNetIO_CMO_MV_NAV[[#This Row],[CMO MV]]/CelloNetIO_CMO_MV_NAV[[#This Row],[NAV]]*100</f>
        <v>67.185899130726014</v>
      </c>
    </row>
    <row r="605" spans="1:12" x14ac:dyDescent="0.2">
      <c r="A605" s="1">
        <v>41593</v>
      </c>
      <c r="B605">
        <v>1019.5989</v>
      </c>
      <c r="C605">
        <v>242.7499</v>
      </c>
      <c r="D605">
        <v>514.6866</v>
      </c>
      <c r="F605">
        <v>415444360.50370002</v>
      </c>
      <c r="G605">
        <v>245.42369500000001</v>
      </c>
      <c r="H605">
        <v>58.431387000000001</v>
      </c>
      <c r="I605">
        <v>123.888214</v>
      </c>
      <c r="K605" s="8">
        <f>VLOOKUP(CelloNetIO_CMO_MV_NAV[[#This Row],[AsOfDate]], 'CMO MV Raw'!$A:$B,2,FALSE)</f>
        <v>289795368.67515498</v>
      </c>
      <c r="L605" s="4">
        <f>CelloNetIO_CMO_MV_NAV[[#This Row],[CMO MV]]/CelloNetIO_CMO_MV_NAV[[#This Row],[NAV]]*100</f>
        <v>69.755518723083981</v>
      </c>
    </row>
    <row r="606" spans="1:12" x14ac:dyDescent="0.2">
      <c r="A606" s="1">
        <v>41596</v>
      </c>
      <c r="B606">
        <v>1012.2933</v>
      </c>
      <c r="C606">
        <v>239.84379999999999</v>
      </c>
      <c r="D606">
        <v>514.09169999999995</v>
      </c>
      <c r="F606">
        <v>416304747.05500001</v>
      </c>
      <c r="G606">
        <v>243.16160400000001</v>
      </c>
      <c r="H606">
        <v>57.612555</v>
      </c>
      <c r="I606">
        <v>123.489272</v>
      </c>
      <c r="K606" s="8">
        <f>VLOOKUP(CelloNetIO_CMO_MV_NAV[[#This Row],[AsOfDate]], 'CMO MV Raw'!$A:$B,2,FALSE)</f>
        <v>289175696.88006598</v>
      </c>
      <c r="L606" s="4">
        <f>CelloNetIO_CMO_MV_NAV[[#This Row],[CMO MV]]/CelloNetIO_CMO_MV_NAV[[#This Row],[NAV]]*100</f>
        <v>69.462502872171569</v>
      </c>
    </row>
    <row r="607" spans="1:12" x14ac:dyDescent="0.2">
      <c r="A607" s="1">
        <v>41597</v>
      </c>
      <c r="B607">
        <v>1007.2406</v>
      </c>
      <c r="C607">
        <v>241.10599999999999</v>
      </c>
      <c r="D607">
        <v>512.64660000000003</v>
      </c>
      <c r="F607">
        <v>416863920.8689</v>
      </c>
      <c r="G607">
        <v>241.623357</v>
      </c>
      <c r="H607">
        <v>57.838059000000001</v>
      </c>
      <c r="I607">
        <v>122.97696500000001</v>
      </c>
      <c r="K607" s="8">
        <f>VLOOKUP(CelloNetIO_CMO_MV_NAV[[#This Row],[AsOfDate]], 'CMO MV Raw'!$A:$B,2,FALSE)</f>
        <v>290993198.477669</v>
      </c>
      <c r="L607" s="4">
        <f>CelloNetIO_CMO_MV_NAV[[#This Row],[CMO MV]]/CelloNetIO_CMO_MV_NAV[[#This Row],[NAV]]*100</f>
        <v>69.805321091623995</v>
      </c>
    </row>
    <row r="608" spans="1:12" x14ac:dyDescent="0.2">
      <c r="A608" s="1">
        <v>41598</v>
      </c>
      <c r="B608">
        <v>996.31370000000004</v>
      </c>
      <c r="C608">
        <v>242.32239999999999</v>
      </c>
      <c r="D608">
        <v>510.40390000000002</v>
      </c>
      <c r="F608">
        <v>416135730.85170001</v>
      </c>
      <c r="G608">
        <v>239.420368</v>
      </c>
      <c r="H608">
        <v>58.231577000000001</v>
      </c>
      <c r="I608">
        <v>122.653226</v>
      </c>
      <c r="K608" s="8">
        <f>VLOOKUP(CelloNetIO_CMO_MV_NAV[[#This Row],[AsOfDate]], 'CMO MV Raw'!$A:$B,2,FALSE)</f>
        <v>293207533.06100303</v>
      </c>
      <c r="L608" s="4">
        <f>CelloNetIO_CMO_MV_NAV[[#This Row],[CMO MV]]/CelloNetIO_CMO_MV_NAV[[#This Row],[NAV]]*100</f>
        <v>70.459590783252054</v>
      </c>
    </row>
    <row r="609" spans="1:12" x14ac:dyDescent="0.2">
      <c r="A609" s="1">
        <v>41599</v>
      </c>
      <c r="B609">
        <v>977.52940000000001</v>
      </c>
      <c r="C609">
        <v>236.626</v>
      </c>
      <c r="D609">
        <v>511.53890000000001</v>
      </c>
      <c r="F609">
        <v>413532779.28560001</v>
      </c>
      <c r="G609">
        <v>236.384985</v>
      </c>
      <c r="H609">
        <v>57.220615000000002</v>
      </c>
      <c r="I609">
        <v>123.69972199999999</v>
      </c>
      <c r="K609" s="8">
        <f>VLOOKUP(CelloNetIO_CMO_MV_NAV[[#This Row],[AsOfDate]], 'CMO MV Raw'!$A:$B,2,FALSE)</f>
        <v>290121499.02731597</v>
      </c>
      <c r="L609" s="4">
        <f>CelloNetIO_CMO_MV_NAV[[#This Row],[CMO MV]]/CelloNetIO_CMO_MV_NAV[[#This Row],[NAV]]*100</f>
        <v>70.156832435028832</v>
      </c>
    </row>
    <row r="610" spans="1:12" x14ac:dyDescent="0.2">
      <c r="A610" s="1">
        <v>41600</v>
      </c>
      <c r="B610">
        <v>869.17</v>
      </c>
      <c r="C610">
        <v>209.97030000000001</v>
      </c>
      <c r="D610">
        <v>514.50609999999995</v>
      </c>
      <c r="F610">
        <v>413107627.00459999</v>
      </c>
      <c r="G610">
        <v>210.397955</v>
      </c>
      <c r="H610">
        <v>50.827021000000002</v>
      </c>
      <c r="I610">
        <v>124.545292</v>
      </c>
      <c r="K610" s="8">
        <f>VLOOKUP(CelloNetIO_CMO_MV_NAV[[#This Row],[AsOfDate]], 'CMO MV Raw'!$A:$B,2,FALSE)</f>
        <v>288704271.79285401</v>
      </c>
      <c r="L610" s="4">
        <f>CelloNetIO_CMO_MV_NAV[[#This Row],[CMO MV]]/CelloNetIO_CMO_MV_NAV[[#This Row],[NAV]]*100</f>
        <v>69.885969883010475</v>
      </c>
    </row>
    <row r="611" spans="1:12" x14ac:dyDescent="0.2">
      <c r="A611" s="1">
        <v>41603</v>
      </c>
      <c r="B611">
        <v>853.75540000000001</v>
      </c>
      <c r="C611">
        <v>206.46420000000001</v>
      </c>
      <c r="D611">
        <v>512.87959999999998</v>
      </c>
      <c r="F611">
        <v>413228303.73189998</v>
      </c>
      <c r="G611">
        <v>206.60622499999999</v>
      </c>
      <c r="H611">
        <v>49.963712000000001</v>
      </c>
      <c r="I611">
        <v>124.115312</v>
      </c>
      <c r="K611" s="8">
        <f>VLOOKUP(CelloNetIO_CMO_MV_NAV[[#This Row],[AsOfDate]], 'CMO MV Raw'!$A:$B,2,FALSE)</f>
        <v>288060066.76390499</v>
      </c>
      <c r="L611" s="4">
        <f>CelloNetIO_CMO_MV_NAV[[#This Row],[CMO MV]]/CelloNetIO_CMO_MV_NAV[[#This Row],[NAV]]*100</f>
        <v>69.709665132424377</v>
      </c>
    </row>
    <row r="612" spans="1:12" x14ac:dyDescent="0.2">
      <c r="A612" s="1">
        <v>41604</v>
      </c>
      <c r="B612">
        <v>848.56380000000001</v>
      </c>
      <c r="C612">
        <v>204.75710000000001</v>
      </c>
      <c r="D612">
        <v>508.94049999999999</v>
      </c>
      <c r="F612">
        <v>413878084.25880003</v>
      </c>
      <c r="G612">
        <v>205.027478</v>
      </c>
      <c r="H612">
        <v>49.472805999999999</v>
      </c>
      <c r="I612">
        <v>122.9687</v>
      </c>
      <c r="K612" s="8">
        <f>VLOOKUP(CelloNetIO_CMO_MV_NAV[[#This Row],[AsOfDate]], 'CMO MV Raw'!$A:$B,2,FALSE)</f>
        <v>292906976.94102103</v>
      </c>
      <c r="L612" s="4">
        <f>CelloNetIO_CMO_MV_NAV[[#This Row],[CMO MV]]/CelloNetIO_CMO_MV_NAV[[#This Row],[NAV]]*100</f>
        <v>70.771318434407576</v>
      </c>
    </row>
    <row r="613" spans="1:12" x14ac:dyDescent="0.2">
      <c r="A613" s="1">
        <v>41605</v>
      </c>
      <c r="B613">
        <v>845.99450000000002</v>
      </c>
      <c r="C613">
        <v>205.49510000000001</v>
      </c>
      <c r="D613">
        <v>507.99459999999999</v>
      </c>
      <c r="F613">
        <v>413162060.34930003</v>
      </c>
      <c r="G613">
        <v>204.76093599999999</v>
      </c>
      <c r="H613">
        <v>49.737166000000002</v>
      </c>
      <c r="I613">
        <v>122.952867</v>
      </c>
      <c r="K613" s="8">
        <f>VLOOKUP(CelloNetIO_CMO_MV_NAV[[#This Row],[AsOfDate]], 'CMO MV Raw'!$A:$B,2,FALSE)</f>
        <v>274169392.90814</v>
      </c>
      <c r="L613" s="4">
        <f>CelloNetIO_CMO_MV_NAV[[#This Row],[CMO MV]]/CelloNetIO_CMO_MV_NAV[[#This Row],[NAV]]*100</f>
        <v>66.358801840698717</v>
      </c>
    </row>
    <row r="614" spans="1:12" x14ac:dyDescent="0.2">
      <c r="A614" s="1">
        <v>41607</v>
      </c>
      <c r="B614">
        <v>861.14459999999997</v>
      </c>
      <c r="C614">
        <v>209.2878</v>
      </c>
      <c r="D614">
        <v>483.06389999999999</v>
      </c>
      <c r="F614">
        <v>415409094.22009999</v>
      </c>
      <c r="G614">
        <v>207.30037300000001</v>
      </c>
      <c r="H614">
        <v>50.381131000000003</v>
      </c>
      <c r="I614">
        <v>116.28630800000001</v>
      </c>
      <c r="K614" s="8">
        <f>VLOOKUP(CelloNetIO_CMO_MV_NAV[[#This Row],[AsOfDate]], 'CMO MV Raw'!$A:$B,2,FALSE)</f>
        <v>276267820.34195203</v>
      </c>
      <c r="L614" s="4">
        <f>CelloNetIO_CMO_MV_NAV[[#This Row],[CMO MV]]/CelloNetIO_CMO_MV_NAV[[#This Row],[NAV]]*100</f>
        <v>66.505000537030739</v>
      </c>
    </row>
    <row r="615" spans="1:12" x14ac:dyDescent="0.2">
      <c r="A615" s="1">
        <v>41610</v>
      </c>
      <c r="B615">
        <v>841.88390000000004</v>
      </c>
      <c r="C615">
        <v>206.53290000000001</v>
      </c>
      <c r="D615">
        <v>480.44670000000002</v>
      </c>
      <c r="F615">
        <v>412251655.16109997</v>
      </c>
      <c r="G615">
        <v>204.216015</v>
      </c>
      <c r="H615">
        <v>50.098744000000003</v>
      </c>
      <c r="I615">
        <v>116.542091</v>
      </c>
      <c r="K615" s="8">
        <f>VLOOKUP(CelloNetIO_CMO_MV_NAV[[#This Row],[AsOfDate]], 'CMO MV Raw'!$A:$B,2,FALSE)</f>
        <v>272554497.98150998</v>
      </c>
      <c r="L615" s="4">
        <f>CelloNetIO_CMO_MV_NAV[[#This Row],[CMO MV]]/CelloNetIO_CMO_MV_NAV[[#This Row],[NAV]]*100</f>
        <v>66.113621272181661</v>
      </c>
    </row>
    <row r="616" spans="1:12" x14ac:dyDescent="0.2">
      <c r="A616" s="1">
        <v>41611</v>
      </c>
      <c r="B616">
        <v>845.42409999999995</v>
      </c>
      <c r="C616">
        <v>207.3486</v>
      </c>
      <c r="D616">
        <v>479.97149999999999</v>
      </c>
      <c r="F616">
        <v>412622042.4059</v>
      </c>
      <c r="G616">
        <v>204.89067800000001</v>
      </c>
      <c r="H616">
        <v>50.251460000000002</v>
      </c>
      <c r="I616">
        <v>116.322312</v>
      </c>
      <c r="K616" s="8">
        <f>VLOOKUP(CelloNetIO_CMO_MV_NAV[[#This Row],[AsOfDate]], 'CMO MV Raw'!$A:$B,2,FALSE)</f>
        <v>273101392.51587301</v>
      </c>
      <c r="L616" s="4">
        <f>CelloNetIO_CMO_MV_NAV[[#This Row],[CMO MV]]/CelloNetIO_CMO_MV_NAV[[#This Row],[NAV]]*100</f>
        <v>66.186816129231588</v>
      </c>
    </row>
    <row r="617" spans="1:12" x14ac:dyDescent="0.2">
      <c r="A617" s="1">
        <v>41612</v>
      </c>
      <c r="B617">
        <v>847.31690000000003</v>
      </c>
      <c r="C617">
        <v>208.96190000000001</v>
      </c>
      <c r="D617">
        <v>452.52420000000001</v>
      </c>
      <c r="F617">
        <v>412149192.36070001</v>
      </c>
      <c r="G617">
        <v>205.58499599999999</v>
      </c>
      <c r="H617">
        <v>50.700547999999998</v>
      </c>
      <c r="I617">
        <v>109.796212</v>
      </c>
      <c r="K617" s="8">
        <f>VLOOKUP(CelloNetIO_CMO_MV_NAV[[#This Row],[AsOfDate]], 'CMO MV Raw'!$A:$B,2,FALSE)</f>
        <v>274330966.84769499</v>
      </c>
      <c r="L617" s="4">
        <f>CelloNetIO_CMO_MV_NAV[[#This Row],[CMO MV]]/CelloNetIO_CMO_MV_NAV[[#This Row],[NAV]]*100</f>
        <v>66.561083202999257</v>
      </c>
    </row>
    <row r="618" spans="1:12" x14ac:dyDescent="0.2">
      <c r="A618" s="1">
        <v>41613</v>
      </c>
      <c r="B618">
        <v>860.85760000000005</v>
      </c>
      <c r="C618">
        <v>212.5147</v>
      </c>
      <c r="D618">
        <v>451.84429999999998</v>
      </c>
      <c r="F618">
        <v>413957693.26069999</v>
      </c>
      <c r="G618">
        <v>207.95787000000001</v>
      </c>
      <c r="H618">
        <v>51.337299000000002</v>
      </c>
      <c r="I618">
        <v>109.15228999999999</v>
      </c>
      <c r="K618" s="8">
        <f>VLOOKUP(CelloNetIO_CMO_MV_NAV[[#This Row],[AsOfDate]], 'CMO MV Raw'!$A:$B,2,FALSE)</f>
        <v>276607781.60950202</v>
      </c>
      <c r="L618" s="4">
        <f>CelloNetIO_CMO_MV_NAV[[#This Row],[CMO MV]]/CelloNetIO_CMO_MV_NAV[[#This Row],[NAV]]*100</f>
        <v>66.820302198201091</v>
      </c>
    </row>
    <row r="619" spans="1:12" x14ac:dyDescent="0.2">
      <c r="A619" s="1">
        <v>41614</v>
      </c>
      <c r="B619">
        <v>817.59479999999996</v>
      </c>
      <c r="C619">
        <v>201.94990000000001</v>
      </c>
      <c r="D619">
        <v>400.73570000000001</v>
      </c>
      <c r="F619">
        <v>415965731.236</v>
      </c>
      <c r="G619">
        <v>196.553403</v>
      </c>
      <c r="H619">
        <v>48.549647999999998</v>
      </c>
      <c r="I619">
        <v>96.338633000000002</v>
      </c>
      <c r="K619" s="8">
        <f>VLOOKUP(CelloNetIO_CMO_MV_NAV[[#This Row],[AsOfDate]], 'CMO MV Raw'!$A:$B,2,FALSE)</f>
        <v>276385885.35896897</v>
      </c>
      <c r="L619" s="4">
        <f>CelloNetIO_CMO_MV_NAV[[#This Row],[CMO MV]]/CelloNetIO_CMO_MV_NAV[[#This Row],[NAV]]*100</f>
        <v>66.444388228260138</v>
      </c>
    </row>
    <row r="620" spans="1:12" x14ac:dyDescent="0.2">
      <c r="A620" s="1">
        <v>41617</v>
      </c>
      <c r="B620">
        <v>818.35850000000005</v>
      </c>
      <c r="C620">
        <v>201.57230000000001</v>
      </c>
      <c r="D620">
        <v>401.79539999999997</v>
      </c>
      <c r="F620">
        <v>416852539.98890001</v>
      </c>
      <c r="G620">
        <v>196.31846300000001</v>
      </c>
      <c r="H620">
        <v>48.355781</v>
      </c>
      <c r="I620">
        <v>96.387898000000007</v>
      </c>
      <c r="K620" s="8">
        <f>VLOOKUP(CelloNetIO_CMO_MV_NAV[[#This Row],[AsOfDate]], 'CMO MV Raw'!$A:$B,2,FALSE)</f>
        <v>277672374.84881002</v>
      </c>
      <c r="L620" s="4">
        <f>CelloNetIO_CMO_MV_NAV[[#This Row],[CMO MV]]/CelloNetIO_CMO_MV_NAV[[#This Row],[NAV]]*100</f>
        <v>66.611654772741431</v>
      </c>
    </row>
    <row r="621" spans="1:12" x14ac:dyDescent="0.2">
      <c r="A621" s="1">
        <v>41618</v>
      </c>
      <c r="B621">
        <v>825.24549999999999</v>
      </c>
      <c r="C621">
        <v>203.61359999999999</v>
      </c>
      <c r="D621">
        <v>405.03550000000001</v>
      </c>
      <c r="F621">
        <v>419110898.50489998</v>
      </c>
      <c r="G621">
        <v>196.903851</v>
      </c>
      <c r="H621">
        <v>48.582273000000001</v>
      </c>
      <c r="I621">
        <v>96.641604999999998</v>
      </c>
      <c r="K621" s="8">
        <f>VLOOKUP(CelloNetIO_CMO_MV_NAV[[#This Row],[AsOfDate]], 'CMO MV Raw'!$A:$B,2,FALSE)</f>
        <v>278933688.76793498</v>
      </c>
      <c r="L621" s="4">
        <f>CelloNetIO_CMO_MV_NAV[[#This Row],[CMO MV]]/CelloNetIO_CMO_MV_NAV[[#This Row],[NAV]]*100</f>
        <v>66.553671060089087</v>
      </c>
    </row>
    <row r="622" spans="1:12" x14ac:dyDescent="0.2">
      <c r="A622" s="1">
        <v>41619</v>
      </c>
      <c r="B622">
        <v>821.18079999999998</v>
      </c>
      <c r="C622">
        <v>202.215</v>
      </c>
      <c r="D622">
        <v>403.95740000000001</v>
      </c>
      <c r="F622">
        <v>418067632.83270001</v>
      </c>
      <c r="G622">
        <v>196.422955</v>
      </c>
      <c r="H622">
        <v>48.368968000000002</v>
      </c>
      <c r="I622">
        <v>96.624892000000003</v>
      </c>
      <c r="K622" s="8">
        <f>VLOOKUP(CelloNetIO_CMO_MV_NAV[[#This Row],[AsOfDate]], 'CMO MV Raw'!$A:$B,2,FALSE)</f>
        <v>267571694.94939899</v>
      </c>
      <c r="L622" s="4">
        <f>CelloNetIO_CMO_MV_NAV[[#This Row],[CMO MV]]/CelloNetIO_CMO_MV_NAV[[#This Row],[NAV]]*100</f>
        <v>64.002011621041788</v>
      </c>
    </row>
    <row r="623" spans="1:12" x14ac:dyDescent="0.2">
      <c r="A623" s="1">
        <v>41620</v>
      </c>
      <c r="B623">
        <v>886.02229999999997</v>
      </c>
      <c r="C623">
        <v>218.6865</v>
      </c>
      <c r="D623">
        <v>426.91640000000001</v>
      </c>
      <c r="F623">
        <v>418490155.41790003</v>
      </c>
      <c r="G623">
        <v>211.71879200000001</v>
      </c>
      <c r="H623">
        <v>52.256067999999999</v>
      </c>
      <c r="I623">
        <v>102.013487</v>
      </c>
      <c r="K623" s="8">
        <f>VLOOKUP(CelloNetIO_CMO_MV_NAV[[#This Row],[AsOfDate]], 'CMO MV Raw'!$A:$B,2,FALSE)</f>
        <v>280860413.16062301</v>
      </c>
      <c r="L623" s="4">
        <f>CelloNetIO_CMO_MV_NAV[[#This Row],[CMO MV]]/CelloNetIO_CMO_MV_NAV[[#This Row],[NAV]]*100</f>
        <v>67.112788562531094</v>
      </c>
    </row>
    <row r="624" spans="1:12" x14ac:dyDescent="0.2">
      <c r="A624" s="1">
        <v>41621</v>
      </c>
      <c r="B624">
        <v>917.18380000000002</v>
      </c>
      <c r="C624">
        <v>226.3596</v>
      </c>
      <c r="D624">
        <v>411.79320000000001</v>
      </c>
      <c r="F624">
        <v>419110626.62159997</v>
      </c>
      <c r="G624">
        <v>218.84050199999999</v>
      </c>
      <c r="H624">
        <v>54.009511000000003</v>
      </c>
      <c r="I624">
        <v>98.254058000000001</v>
      </c>
      <c r="K624" s="8">
        <f>VLOOKUP(CelloNetIO_CMO_MV_NAV[[#This Row],[AsOfDate]], 'CMO MV Raw'!$A:$B,2,FALSE)</f>
        <v>291598071.86375999</v>
      </c>
      <c r="L624" s="4">
        <f>CelloNetIO_CMO_MV_NAV[[#This Row],[CMO MV]]/CelloNetIO_CMO_MV_NAV[[#This Row],[NAV]]*100</f>
        <v>69.575442220183419</v>
      </c>
    </row>
    <row r="625" spans="1:12" x14ac:dyDescent="0.2">
      <c r="A625" s="1">
        <v>41624</v>
      </c>
      <c r="B625">
        <v>916.35329999999999</v>
      </c>
      <c r="C625">
        <v>226.2431</v>
      </c>
      <c r="D625">
        <v>411.49250000000001</v>
      </c>
      <c r="F625">
        <v>419155652.19809997</v>
      </c>
      <c r="G625">
        <v>218.61885799999999</v>
      </c>
      <c r="H625">
        <v>53.975915000000001</v>
      </c>
      <c r="I625">
        <v>98.171764999999994</v>
      </c>
      <c r="K625" s="8">
        <f>VLOOKUP(CelloNetIO_CMO_MV_NAV[[#This Row],[AsOfDate]], 'CMO MV Raw'!$A:$B,2,FALSE)</f>
        <v>290657453.433622</v>
      </c>
      <c r="L625" s="4">
        <f>CelloNetIO_CMO_MV_NAV[[#This Row],[CMO MV]]/CelloNetIO_CMO_MV_NAV[[#This Row],[NAV]]*100</f>
        <v>69.343560538759576</v>
      </c>
    </row>
    <row r="626" spans="1:12" x14ac:dyDescent="0.2">
      <c r="A626" s="1">
        <v>41625</v>
      </c>
      <c r="B626">
        <v>911.83410000000003</v>
      </c>
      <c r="C626">
        <v>224.7876</v>
      </c>
      <c r="D626">
        <v>412.2364</v>
      </c>
      <c r="F626">
        <v>420214647.68040001</v>
      </c>
      <c r="G626">
        <v>216.99245999999999</v>
      </c>
      <c r="H626">
        <v>53.493518000000002</v>
      </c>
      <c r="I626">
        <v>98.101388</v>
      </c>
      <c r="K626" s="8">
        <f>VLOOKUP(CelloNetIO_CMO_MV_NAV[[#This Row],[AsOfDate]], 'CMO MV Raw'!$A:$B,2,FALSE)</f>
        <v>291020522.64560902</v>
      </c>
      <c r="L626" s="4">
        <f>CelloNetIO_CMO_MV_NAV[[#This Row],[CMO MV]]/CelloNetIO_CMO_MV_NAV[[#This Row],[NAV]]*100</f>
        <v>69.255206654992335</v>
      </c>
    </row>
    <row r="627" spans="1:12" x14ac:dyDescent="0.2">
      <c r="A627" s="1">
        <v>41626</v>
      </c>
      <c r="B627">
        <v>905.82749999999999</v>
      </c>
      <c r="C627">
        <v>224.5284</v>
      </c>
      <c r="D627">
        <v>390.87569999999999</v>
      </c>
      <c r="F627">
        <v>419959951.27539998</v>
      </c>
      <c r="G627">
        <v>215.693782</v>
      </c>
      <c r="H627">
        <v>53.464241000000001</v>
      </c>
      <c r="I627">
        <v>93.074517999999998</v>
      </c>
      <c r="K627" s="8">
        <f>VLOOKUP(CelloNetIO_CMO_MV_NAV[[#This Row],[AsOfDate]], 'CMO MV Raw'!$A:$B,2,FALSE)</f>
        <v>292296439.20323902</v>
      </c>
      <c r="L627" s="4">
        <f>CelloNetIO_CMO_MV_NAV[[#This Row],[CMO MV]]/CelloNetIO_CMO_MV_NAV[[#This Row],[NAV]]*100</f>
        <v>69.601027030207888</v>
      </c>
    </row>
    <row r="628" spans="1:12" x14ac:dyDescent="0.2">
      <c r="A628" s="1">
        <v>41627</v>
      </c>
      <c r="B628">
        <v>901.88959999999997</v>
      </c>
      <c r="C628">
        <v>224.76650000000001</v>
      </c>
      <c r="D628">
        <v>390.47500000000002</v>
      </c>
      <c r="F628">
        <v>420081732.07440001</v>
      </c>
      <c r="G628">
        <v>214.69383999999999</v>
      </c>
      <c r="H628">
        <v>53.505420999999998</v>
      </c>
      <c r="I628">
        <v>92.952150000000003</v>
      </c>
      <c r="K628" s="8">
        <f>VLOOKUP(CelloNetIO_CMO_MV_NAV[[#This Row],[AsOfDate]], 'CMO MV Raw'!$A:$B,2,FALSE)</f>
        <v>292510658.65797502</v>
      </c>
      <c r="L628" s="4">
        <f>CelloNetIO_CMO_MV_NAV[[#This Row],[CMO MV]]/CelloNetIO_CMO_MV_NAV[[#This Row],[NAV]]*100</f>
        <v>69.631844549281411</v>
      </c>
    </row>
    <row r="629" spans="1:12" x14ac:dyDescent="0.2">
      <c r="A629" s="1">
        <v>41628</v>
      </c>
      <c r="B629">
        <v>899.82640000000004</v>
      </c>
      <c r="C629">
        <v>223.81370000000001</v>
      </c>
      <c r="D629">
        <v>391.31659999999999</v>
      </c>
      <c r="F629">
        <v>422011317.65359998</v>
      </c>
      <c r="G629">
        <v>213.223286</v>
      </c>
      <c r="H629">
        <v>53.034998999999999</v>
      </c>
      <c r="I629">
        <v>92.726564999999994</v>
      </c>
      <c r="K629" s="8">
        <f>VLOOKUP(CelloNetIO_CMO_MV_NAV[[#This Row],[AsOfDate]], 'CMO MV Raw'!$A:$B,2,FALSE)</f>
        <v>290422741.45568401</v>
      </c>
      <c r="L629" s="4">
        <f>CelloNetIO_CMO_MV_NAV[[#This Row],[CMO MV]]/CelloNetIO_CMO_MV_NAV[[#This Row],[NAV]]*100</f>
        <v>68.818709192551097</v>
      </c>
    </row>
    <row r="630" spans="1:12" x14ac:dyDescent="0.2">
      <c r="A630" s="1">
        <v>41631</v>
      </c>
      <c r="B630">
        <v>893.73199999999997</v>
      </c>
      <c r="C630">
        <v>220.9813</v>
      </c>
      <c r="D630">
        <v>390.9178</v>
      </c>
      <c r="F630">
        <v>419814439.15609998</v>
      </c>
      <c r="G630">
        <v>212.88738900000001</v>
      </c>
      <c r="H630">
        <v>52.637850999999998</v>
      </c>
      <c r="I630">
        <v>93.116806999999994</v>
      </c>
      <c r="K630" s="8">
        <f>VLOOKUP(CelloNetIO_CMO_MV_NAV[[#This Row],[AsOfDate]], 'CMO MV Raw'!$A:$B,2,FALSE)</f>
        <v>286172040.14782101</v>
      </c>
      <c r="L630" s="4">
        <f>CelloNetIO_CMO_MV_NAV[[#This Row],[CMO MV]]/CelloNetIO_CMO_MV_NAV[[#This Row],[NAV]]*100</f>
        <v>68.166316700082191</v>
      </c>
    </row>
    <row r="631" spans="1:12" x14ac:dyDescent="0.2">
      <c r="A631" s="1">
        <v>41632</v>
      </c>
      <c r="B631">
        <v>896.89919999999995</v>
      </c>
      <c r="C631">
        <v>222.92420000000001</v>
      </c>
      <c r="D631">
        <v>364.26089999999999</v>
      </c>
      <c r="F631">
        <v>418842795.75639999</v>
      </c>
      <c r="G631">
        <v>214.13742999999999</v>
      </c>
      <c r="H631">
        <v>53.223835000000001</v>
      </c>
      <c r="I631">
        <v>86.968405000000004</v>
      </c>
      <c r="K631" s="8">
        <f>VLOOKUP(CelloNetIO_CMO_MV_NAV[[#This Row],[AsOfDate]], 'CMO MV Raw'!$A:$B,2,FALSE)</f>
        <v>286427939.938003</v>
      </c>
      <c r="L631" s="4">
        <f>CelloNetIO_CMO_MV_NAV[[#This Row],[CMO MV]]/CelloNetIO_CMO_MV_NAV[[#This Row],[NAV]]*100</f>
        <v>68.385547713846847</v>
      </c>
    </row>
    <row r="632" spans="1:12" x14ac:dyDescent="0.2">
      <c r="A632" s="1">
        <v>41634</v>
      </c>
      <c r="B632">
        <v>880.26599999999996</v>
      </c>
      <c r="C632">
        <v>218.87710000000001</v>
      </c>
      <c r="D632">
        <v>366.51710000000003</v>
      </c>
      <c r="F632">
        <v>418813331.35170001</v>
      </c>
      <c r="G632">
        <v>210.18098900000001</v>
      </c>
      <c r="H632">
        <v>52.261254000000001</v>
      </c>
      <c r="I632">
        <v>87.513236000000006</v>
      </c>
      <c r="K632" s="8">
        <f>VLOOKUP(CelloNetIO_CMO_MV_NAV[[#This Row],[AsOfDate]], 'CMO MV Raw'!$A:$B,2,FALSE)</f>
        <v>285405109.74960101</v>
      </c>
      <c r="L632" s="4">
        <f>CelloNetIO_CMO_MV_NAV[[#This Row],[CMO MV]]/CelloNetIO_CMO_MV_NAV[[#This Row],[NAV]]*100</f>
        <v>68.146137762250703</v>
      </c>
    </row>
    <row r="633" spans="1:12" x14ac:dyDescent="0.2">
      <c r="A633" s="1">
        <v>41635</v>
      </c>
      <c r="B633">
        <v>877.45939999999996</v>
      </c>
      <c r="C633">
        <v>218.43549999999999</v>
      </c>
      <c r="D633">
        <v>366.27170000000001</v>
      </c>
      <c r="F633">
        <v>418898634.2062</v>
      </c>
      <c r="G633">
        <v>209.46819300000001</v>
      </c>
      <c r="H633">
        <v>52.145192999999999</v>
      </c>
      <c r="I633">
        <v>87.436832999999993</v>
      </c>
      <c r="K633" s="8">
        <f>VLOOKUP(CelloNetIO_CMO_MV_NAV[[#This Row],[AsOfDate]], 'CMO MV Raw'!$A:$B,2,FALSE)</f>
        <v>285749545.48834503</v>
      </c>
      <c r="L633" s="4">
        <f>CelloNetIO_CMO_MV_NAV[[#This Row],[CMO MV]]/CelloNetIO_CMO_MV_NAV[[#This Row],[NAV]]*100</f>
        <v>68.214484878861342</v>
      </c>
    </row>
    <row r="634" spans="1:12" x14ac:dyDescent="0.2">
      <c r="A634" s="1">
        <v>41638</v>
      </c>
      <c r="B634">
        <v>881.58309999999994</v>
      </c>
      <c r="C634">
        <v>219.1326</v>
      </c>
      <c r="D634">
        <v>365.77269999999999</v>
      </c>
      <c r="F634">
        <v>419602782.00419998</v>
      </c>
      <c r="G634">
        <v>210.09944100000001</v>
      </c>
      <c r="H634">
        <v>52.223820000000003</v>
      </c>
      <c r="I634">
        <v>87.171181000000004</v>
      </c>
      <c r="K634" s="8">
        <f>VLOOKUP(CelloNetIO_CMO_MV_NAV[[#This Row],[AsOfDate]], 'CMO MV Raw'!$A:$B,2,FALSE)</f>
        <v>285859567.89427698</v>
      </c>
      <c r="L634" s="4">
        <f>CelloNetIO_CMO_MV_NAV[[#This Row],[CMO MV]]/CelloNetIO_CMO_MV_NAV[[#This Row],[NAV]]*100</f>
        <v>68.126232750147892</v>
      </c>
    </row>
    <row r="635" spans="1:12" x14ac:dyDescent="0.2">
      <c r="A635" s="1">
        <v>41639</v>
      </c>
      <c r="B635">
        <v>885.20320000000004</v>
      </c>
      <c r="C635">
        <v>220.39359999999999</v>
      </c>
      <c r="D635">
        <v>365.40449999999998</v>
      </c>
      <c r="F635">
        <v>420467026.76179999</v>
      </c>
      <c r="G635">
        <v>210.52856600000001</v>
      </c>
      <c r="H635">
        <v>52.416381000000001</v>
      </c>
      <c r="I635">
        <v>86.904436000000004</v>
      </c>
      <c r="K635" s="8">
        <f>VLOOKUP(CelloNetIO_CMO_MV_NAV[[#This Row],[AsOfDate]], 'CMO MV Raw'!$A:$B,2,FALSE)</f>
        <v>286873751.70586598</v>
      </c>
      <c r="L635" s="4">
        <f>CelloNetIO_CMO_MV_NAV[[#This Row],[CMO MV]]/CelloNetIO_CMO_MV_NAV[[#This Row],[NAV]]*100</f>
        <v>68.227407489049952</v>
      </c>
    </row>
    <row r="636" spans="1:12" x14ac:dyDescent="0.2">
      <c r="A636" s="1">
        <v>41641</v>
      </c>
      <c r="B636">
        <v>881.80340000000001</v>
      </c>
      <c r="C636">
        <v>219.77160000000001</v>
      </c>
      <c r="D636">
        <v>364.39760000000001</v>
      </c>
      <c r="F636">
        <v>388745546.50870001</v>
      </c>
      <c r="G636">
        <v>226.833055</v>
      </c>
      <c r="H636">
        <v>56.533535000000001</v>
      </c>
      <c r="I636">
        <v>93.736790999999997</v>
      </c>
      <c r="K636" s="8">
        <f>VLOOKUP(CelloNetIO_CMO_MV_NAV[[#This Row],[AsOfDate]], 'CMO MV Raw'!$A:$B,2,FALSE)</f>
        <v>283017089.86664701</v>
      </c>
      <c r="L636" s="4">
        <f>CelloNetIO_CMO_MV_NAV[[#This Row],[CMO MV]]/CelloNetIO_CMO_MV_NAV[[#This Row],[NAV]]*100</f>
        <v>72.802657781781988</v>
      </c>
    </row>
    <row r="637" spans="1:12" x14ac:dyDescent="0.2">
      <c r="A637" s="1">
        <v>41642</v>
      </c>
      <c r="B637">
        <v>879.09829999999999</v>
      </c>
      <c r="C637">
        <v>219.49010000000001</v>
      </c>
      <c r="D637">
        <v>364.51979999999998</v>
      </c>
      <c r="F637">
        <v>388861227.65069997</v>
      </c>
      <c r="G637">
        <v>226.069929</v>
      </c>
      <c r="H637">
        <v>56.444325999999997</v>
      </c>
      <c r="I637">
        <v>93.740330999999998</v>
      </c>
      <c r="K637" s="8">
        <f>VLOOKUP(CelloNetIO_CMO_MV_NAV[[#This Row],[AsOfDate]], 'CMO MV Raw'!$A:$B,2,FALSE)</f>
        <v>282979135.04409099</v>
      </c>
      <c r="L637" s="4">
        <f>CelloNetIO_CMO_MV_NAV[[#This Row],[CMO MV]]/CelloNetIO_CMO_MV_NAV[[#This Row],[NAV]]*100</f>
        <v>72.771239435133637</v>
      </c>
    </row>
    <row r="638" spans="1:12" x14ac:dyDescent="0.2">
      <c r="A638" s="1">
        <v>41645</v>
      </c>
      <c r="B638">
        <v>866.49450000000002</v>
      </c>
      <c r="C638">
        <v>215.61619999999999</v>
      </c>
      <c r="D638">
        <v>364.71620000000001</v>
      </c>
      <c r="F638">
        <v>389141063.86699998</v>
      </c>
      <c r="G638">
        <v>222.66848200000001</v>
      </c>
      <c r="H638">
        <v>55.408236000000002</v>
      </c>
      <c r="I638">
        <v>93.723391000000007</v>
      </c>
      <c r="K638" s="8">
        <f>VLOOKUP(CelloNetIO_CMO_MV_NAV[[#This Row],[AsOfDate]], 'CMO MV Raw'!$A:$B,2,FALSE)</f>
        <v>282802389.295739</v>
      </c>
      <c r="L638" s="4">
        <f>CelloNetIO_CMO_MV_NAV[[#This Row],[CMO MV]]/CelloNetIO_CMO_MV_NAV[[#This Row],[NAV]]*100</f>
        <v>72.673489270306035</v>
      </c>
    </row>
    <row r="639" spans="1:12" x14ac:dyDescent="0.2">
      <c r="A639" s="1">
        <v>41646</v>
      </c>
      <c r="B639">
        <v>873.71690000000001</v>
      </c>
      <c r="C639">
        <v>216.95079999999999</v>
      </c>
      <c r="D639">
        <v>365.15890000000002</v>
      </c>
      <c r="F639">
        <v>390895235.13120002</v>
      </c>
      <c r="G639">
        <v>223.516897</v>
      </c>
      <c r="H639">
        <v>55.501009000000003</v>
      </c>
      <c r="I639">
        <v>93.416053000000005</v>
      </c>
      <c r="K639" s="8">
        <f>VLOOKUP(CelloNetIO_CMO_MV_NAV[[#This Row],[AsOfDate]], 'CMO MV Raw'!$A:$B,2,FALSE)</f>
        <v>283880985.88885897</v>
      </c>
      <c r="L639" s="4">
        <f>CelloNetIO_CMO_MV_NAV[[#This Row],[CMO MV]]/CelloNetIO_CMO_MV_NAV[[#This Row],[NAV]]*100</f>
        <v>72.623291453930676</v>
      </c>
    </row>
    <row r="640" spans="1:12" x14ac:dyDescent="0.2">
      <c r="A640" s="1">
        <v>41647</v>
      </c>
      <c r="B640">
        <v>876.11879999999996</v>
      </c>
      <c r="C640">
        <v>219.0016</v>
      </c>
      <c r="D640">
        <v>352.11529999999999</v>
      </c>
      <c r="F640">
        <v>390560782.82169998</v>
      </c>
      <c r="G640">
        <v>224.32329100000001</v>
      </c>
      <c r="H640">
        <v>56.073627999999999</v>
      </c>
      <c r="I640">
        <v>90.156338000000005</v>
      </c>
      <c r="K640" s="8">
        <f>VLOOKUP(CelloNetIO_CMO_MV_NAV[[#This Row],[AsOfDate]], 'CMO MV Raw'!$A:$B,2,FALSE)</f>
        <v>283884570.865408</v>
      </c>
      <c r="L640" s="4">
        <f>CelloNetIO_CMO_MV_NAV[[#This Row],[CMO MV]]/CelloNetIO_CMO_MV_NAV[[#This Row],[NAV]]*100</f>
        <v>72.68639949316362</v>
      </c>
    </row>
    <row r="641" spans="1:12" x14ac:dyDescent="0.2">
      <c r="A641" s="1">
        <v>41648</v>
      </c>
      <c r="B641">
        <v>834.78909999999996</v>
      </c>
      <c r="C641">
        <v>208.4914</v>
      </c>
      <c r="D641">
        <v>330.0487</v>
      </c>
      <c r="F641">
        <v>391026195.54909998</v>
      </c>
      <c r="G641">
        <v>213.48674600000001</v>
      </c>
      <c r="H641">
        <v>53.319037000000002</v>
      </c>
      <c r="I641">
        <v>84.405777</v>
      </c>
      <c r="K641" s="8">
        <f>VLOOKUP(CelloNetIO_CMO_MV_NAV[[#This Row],[AsOfDate]], 'CMO MV Raw'!$A:$B,2,FALSE)</f>
        <v>305896029.30769801</v>
      </c>
      <c r="L641" s="4">
        <f>CelloNetIO_CMO_MV_NAV[[#This Row],[CMO MV]]/CelloNetIO_CMO_MV_NAV[[#This Row],[NAV]]*100</f>
        <v>78.229037540091753</v>
      </c>
    </row>
    <row r="642" spans="1:12" x14ac:dyDescent="0.2">
      <c r="A642" s="1">
        <v>41649</v>
      </c>
      <c r="B642">
        <v>845.17660000000001</v>
      </c>
      <c r="C642">
        <v>208.60310000000001</v>
      </c>
      <c r="D642">
        <v>331.96319999999997</v>
      </c>
      <c r="F642">
        <v>392486053.89130002</v>
      </c>
      <c r="G642">
        <v>215.339269</v>
      </c>
      <c r="H642">
        <v>53.149175</v>
      </c>
      <c r="I642">
        <v>84.579616999999999</v>
      </c>
      <c r="K642" s="8">
        <f>VLOOKUP(CelloNetIO_CMO_MV_NAV[[#This Row],[AsOfDate]], 'CMO MV Raw'!$A:$B,2,FALSE)</f>
        <v>306612719.45838302</v>
      </c>
      <c r="L642" s="4">
        <f>CelloNetIO_CMO_MV_NAV[[#This Row],[CMO MV]]/CelloNetIO_CMO_MV_NAV[[#This Row],[NAV]]*100</f>
        <v>78.120666051308959</v>
      </c>
    </row>
    <row r="643" spans="1:12" x14ac:dyDescent="0.2">
      <c r="A643" s="1">
        <v>41652</v>
      </c>
      <c r="B643">
        <v>846.79349999999999</v>
      </c>
      <c r="C643">
        <v>208.4248</v>
      </c>
      <c r="D643">
        <v>331.1336</v>
      </c>
      <c r="F643">
        <v>393389486.18510002</v>
      </c>
      <c r="G643">
        <v>215.255753</v>
      </c>
      <c r="H643">
        <v>52.981791999999999</v>
      </c>
      <c r="I643">
        <v>84.174492000000001</v>
      </c>
      <c r="K643" s="8">
        <f>VLOOKUP(CelloNetIO_CMO_MV_NAV[[#This Row],[AsOfDate]], 'CMO MV Raw'!$A:$B,2,FALSE)</f>
        <v>307013788.60707903</v>
      </c>
      <c r="L643" s="4">
        <f>CelloNetIO_CMO_MV_NAV[[#This Row],[CMO MV]]/CelloNetIO_CMO_MV_NAV[[#This Row],[NAV]]*100</f>
        <v>78.043211470735912</v>
      </c>
    </row>
    <row r="644" spans="1:12" x14ac:dyDescent="0.2">
      <c r="A644" s="1">
        <v>41653</v>
      </c>
      <c r="B644">
        <v>840.78129999999999</v>
      </c>
      <c r="C644">
        <v>208.2081</v>
      </c>
      <c r="D644">
        <v>330.23349999999999</v>
      </c>
      <c r="F644">
        <v>392634821.16420001</v>
      </c>
      <c r="G644">
        <v>214.13824099999999</v>
      </c>
      <c r="H644">
        <v>53.028435000000002</v>
      </c>
      <c r="I644">
        <v>84.107033000000001</v>
      </c>
      <c r="K644" s="8">
        <f>VLOOKUP(CelloNetIO_CMO_MV_NAV[[#This Row],[AsOfDate]], 'CMO MV Raw'!$A:$B,2,FALSE)</f>
        <v>306978653.14444298</v>
      </c>
      <c r="L644" s="4">
        <f>CelloNetIO_CMO_MV_NAV[[#This Row],[CMO MV]]/CelloNetIO_CMO_MV_NAV[[#This Row],[NAV]]*100</f>
        <v>78.184266039935466</v>
      </c>
    </row>
    <row r="645" spans="1:12" x14ac:dyDescent="0.2">
      <c r="A645" s="1">
        <v>41654</v>
      </c>
      <c r="B645">
        <v>837.23929999999996</v>
      </c>
      <c r="C645">
        <v>207.54169999999999</v>
      </c>
      <c r="D645">
        <v>329.75799999999998</v>
      </c>
      <c r="F645">
        <v>392606039.25150001</v>
      </c>
      <c r="G645">
        <v>213.25176300000001</v>
      </c>
      <c r="H645">
        <v>52.862585000000003</v>
      </c>
      <c r="I645">
        <v>83.992085000000003</v>
      </c>
      <c r="K645" s="8">
        <f>VLOOKUP(CelloNetIO_CMO_MV_NAV[[#This Row],[AsOfDate]], 'CMO MV Raw'!$A:$B,2,FALSE)</f>
        <v>305495939.695189</v>
      </c>
      <c r="L645" s="4">
        <f>CelloNetIO_CMO_MV_NAV[[#This Row],[CMO MV]]/CelloNetIO_CMO_MV_NAV[[#This Row],[NAV]]*100</f>
        <v>77.812338362806216</v>
      </c>
    </row>
    <row r="646" spans="1:12" x14ac:dyDescent="0.2">
      <c r="A646" s="1">
        <v>41655</v>
      </c>
      <c r="B646">
        <v>841.23469999999998</v>
      </c>
      <c r="C646">
        <v>207.56379999999999</v>
      </c>
      <c r="D646">
        <v>330.39420000000001</v>
      </c>
      <c r="F646">
        <v>393005088.66170001</v>
      </c>
      <c r="G646">
        <v>214.05185900000001</v>
      </c>
      <c r="H646">
        <v>52.814532</v>
      </c>
      <c r="I646">
        <v>84.068681999999995</v>
      </c>
      <c r="K646" s="8">
        <f>VLOOKUP(CelloNetIO_CMO_MV_NAV[[#This Row],[AsOfDate]], 'CMO MV Raw'!$A:$B,2,FALSE)</f>
        <v>305268335.633641</v>
      </c>
      <c r="L646" s="4">
        <f>CelloNetIO_CMO_MV_NAV[[#This Row],[CMO MV]]/CelloNetIO_CMO_MV_NAV[[#This Row],[NAV]]*100</f>
        <v>77.675415520234381</v>
      </c>
    </row>
    <row r="647" spans="1:12" x14ac:dyDescent="0.2">
      <c r="A647" s="1">
        <v>41656</v>
      </c>
      <c r="B647">
        <v>840.57209999999998</v>
      </c>
      <c r="C647">
        <v>207.4631</v>
      </c>
      <c r="D647">
        <v>330.28379999999999</v>
      </c>
      <c r="F647">
        <v>393374081.23049998</v>
      </c>
      <c r="G647">
        <v>213.68263400000001</v>
      </c>
      <c r="H647">
        <v>52.739392000000002</v>
      </c>
      <c r="I647">
        <v>83.961759999999998</v>
      </c>
      <c r="K647" s="8">
        <f>VLOOKUP(CelloNetIO_CMO_MV_NAV[[#This Row],[AsOfDate]], 'CMO MV Raw'!$A:$B,2,FALSE)</f>
        <v>305222842.13035399</v>
      </c>
      <c r="L647" s="4">
        <f>CelloNetIO_CMO_MV_NAV[[#This Row],[CMO MV]]/CelloNetIO_CMO_MV_NAV[[#This Row],[NAV]]*100</f>
        <v>77.59098951705127</v>
      </c>
    </row>
    <row r="648" spans="1:12" x14ac:dyDescent="0.2">
      <c r="A648" s="1">
        <v>41660</v>
      </c>
      <c r="B648">
        <v>842.17589999999996</v>
      </c>
      <c r="C648">
        <v>207.41499999999999</v>
      </c>
      <c r="D648">
        <v>330.20170000000002</v>
      </c>
      <c r="F648">
        <v>393632754.54040003</v>
      </c>
      <c r="G648">
        <v>213.94964999999999</v>
      </c>
      <c r="H648">
        <v>52.692515</v>
      </c>
      <c r="I648">
        <v>83.885728</v>
      </c>
      <c r="K648" s="8">
        <f>VLOOKUP(CelloNetIO_CMO_MV_NAV[[#This Row],[AsOfDate]], 'CMO MV Raw'!$A:$B,2,FALSE)</f>
        <v>303725508.31105202</v>
      </c>
      <c r="L648" s="4">
        <f>CelloNetIO_CMO_MV_NAV[[#This Row],[CMO MV]]/CelloNetIO_CMO_MV_NAV[[#This Row],[NAV]]*100</f>
        <v>77.159612559599509</v>
      </c>
    </row>
    <row r="649" spans="1:12" x14ac:dyDescent="0.2">
      <c r="A649" s="1">
        <v>41661</v>
      </c>
      <c r="B649">
        <v>843.13409999999999</v>
      </c>
      <c r="C649">
        <v>208.91829999999999</v>
      </c>
      <c r="D649">
        <v>329.71319999999997</v>
      </c>
      <c r="F649">
        <v>393751157.34189999</v>
      </c>
      <c r="G649">
        <v>214.12866600000001</v>
      </c>
      <c r="H649">
        <v>53.058459999999997</v>
      </c>
      <c r="I649">
        <v>83.736440000000002</v>
      </c>
      <c r="K649" s="8">
        <f>VLOOKUP(CelloNetIO_CMO_MV_NAV[[#This Row],[AsOfDate]], 'CMO MV Raw'!$A:$B,2,FALSE)</f>
        <v>304441949.95800298</v>
      </c>
      <c r="L649" s="4">
        <f>CelloNetIO_CMO_MV_NAV[[#This Row],[CMO MV]]/CelloNetIO_CMO_MV_NAV[[#This Row],[NAV]]*100</f>
        <v>77.318363205127426</v>
      </c>
    </row>
    <row r="650" spans="1:12" x14ac:dyDescent="0.2">
      <c r="A650" s="1">
        <v>41662</v>
      </c>
      <c r="B650">
        <v>854.23329999999999</v>
      </c>
      <c r="C650">
        <v>211.21789999999999</v>
      </c>
      <c r="D650">
        <v>330.18759999999997</v>
      </c>
      <c r="F650">
        <v>395572490.27039999</v>
      </c>
      <c r="G650">
        <v>215.948611</v>
      </c>
      <c r="H650">
        <v>53.395498000000003</v>
      </c>
      <c r="I650">
        <v>83.470820000000003</v>
      </c>
      <c r="K650" s="8">
        <f>VLOOKUP(CelloNetIO_CMO_MV_NAV[[#This Row],[AsOfDate]], 'CMO MV Raw'!$A:$B,2,FALSE)</f>
        <v>306224262.86510098</v>
      </c>
      <c r="L650" s="4">
        <f>CelloNetIO_CMO_MV_NAV[[#This Row],[CMO MV]]/CelloNetIO_CMO_MV_NAV[[#This Row],[NAV]]*100</f>
        <v>77.412931990234313</v>
      </c>
    </row>
    <row r="651" spans="1:12" x14ac:dyDescent="0.2">
      <c r="A651" s="1">
        <v>41663</v>
      </c>
      <c r="B651">
        <v>855.61969999999997</v>
      </c>
      <c r="C651">
        <v>210.47389999999999</v>
      </c>
      <c r="D651">
        <v>330.93099999999998</v>
      </c>
      <c r="F651">
        <v>395871098.42930001</v>
      </c>
      <c r="G651">
        <v>216.13593499999999</v>
      </c>
      <c r="H651">
        <v>53.167281000000003</v>
      </c>
      <c r="I651">
        <v>83.595645000000005</v>
      </c>
      <c r="K651" s="8">
        <f>VLOOKUP(CelloNetIO_CMO_MV_NAV[[#This Row],[AsOfDate]], 'CMO MV Raw'!$A:$B,2,FALSE)</f>
        <v>305784693.71163201</v>
      </c>
      <c r="L651" s="4">
        <f>CelloNetIO_CMO_MV_NAV[[#This Row],[CMO MV]]/CelloNetIO_CMO_MV_NAV[[#This Row],[NAV]]*100</f>
        <v>77.243500453782971</v>
      </c>
    </row>
    <row r="652" spans="1:12" x14ac:dyDescent="0.2">
      <c r="A652" s="1">
        <v>41666</v>
      </c>
      <c r="B652">
        <v>856.72569999999996</v>
      </c>
      <c r="C652">
        <v>211.4975</v>
      </c>
      <c r="D652">
        <v>329.96499999999997</v>
      </c>
      <c r="F652">
        <v>395710740.00309998</v>
      </c>
      <c r="G652">
        <v>216.50301899999999</v>
      </c>
      <c r="H652">
        <v>53.447501000000003</v>
      </c>
      <c r="I652">
        <v>83.385403999999994</v>
      </c>
      <c r="K652" s="8">
        <f>VLOOKUP(CelloNetIO_CMO_MV_NAV[[#This Row],[AsOfDate]], 'CMO MV Raw'!$A:$B,2,FALSE)</f>
        <v>305281178.73967701</v>
      </c>
      <c r="L652" s="4">
        <f>CelloNetIO_CMO_MV_NAV[[#This Row],[CMO MV]]/CelloNetIO_CMO_MV_NAV[[#This Row],[NAV]]*100</f>
        <v>77.147559537374562</v>
      </c>
    </row>
    <row r="653" spans="1:12" x14ac:dyDescent="0.2">
      <c r="A653" s="1">
        <v>41667</v>
      </c>
      <c r="B653">
        <v>844.56859999999995</v>
      </c>
      <c r="C653">
        <v>208.31450000000001</v>
      </c>
      <c r="D653">
        <v>331.59379999999999</v>
      </c>
      <c r="F653">
        <v>395539949.41579998</v>
      </c>
      <c r="G653">
        <v>213.52295799999999</v>
      </c>
      <c r="H653">
        <v>52.665855999999998</v>
      </c>
      <c r="I653">
        <v>83.833201000000003</v>
      </c>
      <c r="K653" s="8">
        <f>VLOOKUP(CelloNetIO_CMO_MV_NAV[[#This Row],[AsOfDate]], 'CMO MV Raw'!$A:$B,2,FALSE)</f>
        <v>305290841.71805203</v>
      </c>
      <c r="L653" s="4">
        <f>CelloNetIO_CMO_MV_NAV[[#This Row],[CMO MV]]/CelloNetIO_CMO_MV_NAV[[#This Row],[NAV]]*100</f>
        <v>77.183314142846243</v>
      </c>
    </row>
    <row r="654" spans="1:12" x14ac:dyDescent="0.2">
      <c r="A654" s="1">
        <v>41668</v>
      </c>
      <c r="B654">
        <v>847.6875</v>
      </c>
      <c r="C654">
        <v>208.10720000000001</v>
      </c>
      <c r="D654">
        <v>331.78980000000001</v>
      </c>
      <c r="F654">
        <v>396408629.08319998</v>
      </c>
      <c r="G654">
        <v>213.841838</v>
      </c>
      <c r="H654">
        <v>52.498151</v>
      </c>
      <c r="I654">
        <v>83.698935000000006</v>
      </c>
      <c r="K654" s="8">
        <f>VLOOKUP(CelloNetIO_CMO_MV_NAV[[#This Row],[AsOfDate]], 'CMO MV Raw'!$A:$B,2,FALSE)</f>
        <v>305496398.15310502</v>
      </c>
      <c r="L654" s="4">
        <f>CelloNetIO_CMO_MV_NAV[[#This Row],[CMO MV]]/CelloNetIO_CMO_MV_NAV[[#This Row],[NAV]]*100</f>
        <v>77.066031296958997</v>
      </c>
    </row>
    <row r="655" spans="1:12" x14ac:dyDescent="0.2">
      <c r="A655" s="1">
        <v>41669</v>
      </c>
      <c r="B655">
        <v>842.3655</v>
      </c>
      <c r="C655">
        <v>207.01519999999999</v>
      </c>
      <c r="D655">
        <v>356.2559</v>
      </c>
      <c r="F655">
        <v>396435382.79979998</v>
      </c>
      <c r="G655">
        <v>212.48494400000001</v>
      </c>
      <c r="H655">
        <v>52.219152999999999</v>
      </c>
      <c r="I655">
        <v>89.864808999999994</v>
      </c>
      <c r="K655" s="8">
        <f>VLOOKUP(CelloNetIO_CMO_MV_NAV[[#This Row],[AsOfDate]], 'CMO MV Raw'!$A:$B,2,FALSE)</f>
        <v>323737777.70907003</v>
      </c>
      <c r="L655" s="4">
        <f>CelloNetIO_CMO_MV_NAV[[#This Row],[CMO MV]]/CelloNetIO_CMO_MV_NAV[[#This Row],[NAV]]*100</f>
        <v>81.662180459950946</v>
      </c>
    </row>
    <row r="656" spans="1:12" x14ac:dyDescent="0.2">
      <c r="A656" s="1">
        <v>41670</v>
      </c>
      <c r="B656">
        <v>847.36940000000004</v>
      </c>
      <c r="C656">
        <v>206.6875</v>
      </c>
      <c r="D656">
        <v>356.96910000000003</v>
      </c>
      <c r="F656">
        <v>396771143.236</v>
      </c>
      <c r="G656">
        <v>213.56628699999999</v>
      </c>
      <c r="H656">
        <v>52.092371999999997</v>
      </c>
      <c r="I656">
        <v>89.968513999999999</v>
      </c>
      <c r="K656" s="8">
        <f>VLOOKUP(CelloNetIO_CMO_MV_NAV[[#This Row],[AsOfDate]], 'CMO MV Raw'!$A:$B,2,FALSE)</f>
        <v>323755010.38254398</v>
      </c>
      <c r="L656" s="4">
        <f>CelloNetIO_CMO_MV_NAV[[#This Row],[CMO MV]]/CelloNetIO_CMO_MV_NAV[[#This Row],[NAV]]*100</f>
        <v>81.597418537560856</v>
      </c>
    </row>
    <row r="657" spans="1:12" x14ac:dyDescent="0.2">
      <c r="A657" s="1">
        <v>41673</v>
      </c>
      <c r="B657">
        <v>854.58109999999999</v>
      </c>
      <c r="C657">
        <v>205.45939999999999</v>
      </c>
      <c r="D657">
        <v>358.80509999999998</v>
      </c>
      <c r="F657">
        <v>397068818.57410002</v>
      </c>
      <c r="G657">
        <v>215.22241500000001</v>
      </c>
      <c r="H657">
        <v>51.744028</v>
      </c>
      <c r="I657">
        <v>90.363454000000004</v>
      </c>
      <c r="K657" s="8">
        <f>VLOOKUP(CelloNetIO_CMO_MV_NAV[[#This Row],[AsOfDate]], 'CMO MV Raw'!$A:$B,2,FALSE)</f>
        <v>319966196.54257601</v>
      </c>
      <c r="L657" s="4">
        <f>CelloNetIO_CMO_MV_NAV[[#This Row],[CMO MV]]/CelloNetIO_CMO_MV_NAV[[#This Row],[NAV]]*100</f>
        <v>80.582050661040441</v>
      </c>
    </row>
    <row r="658" spans="1:12" x14ac:dyDescent="0.2">
      <c r="A658" s="1">
        <v>41674</v>
      </c>
      <c r="B658">
        <v>849.2473</v>
      </c>
      <c r="C658">
        <v>204.92250000000001</v>
      </c>
      <c r="D658">
        <v>386.66430000000003</v>
      </c>
      <c r="F658">
        <v>396282747.00870001</v>
      </c>
      <c r="G658">
        <v>214.30337499999999</v>
      </c>
      <c r="H658">
        <v>51.711184000000003</v>
      </c>
      <c r="I658">
        <v>97.572832000000005</v>
      </c>
      <c r="K658" s="8">
        <f>VLOOKUP(CelloNetIO_CMO_MV_NAV[[#This Row],[AsOfDate]], 'CMO MV Raw'!$A:$B,2,FALSE)</f>
        <v>319613778.72235101</v>
      </c>
      <c r="L658" s="4">
        <f>CelloNetIO_CMO_MV_NAV[[#This Row],[CMO MV]]/CelloNetIO_CMO_MV_NAV[[#This Row],[NAV]]*100</f>
        <v>80.652963353798029</v>
      </c>
    </row>
    <row r="659" spans="1:12" x14ac:dyDescent="0.2">
      <c r="A659" s="1">
        <v>41675</v>
      </c>
      <c r="B659">
        <v>845.44290000000001</v>
      </c>
      <c r="C659">
        <v>205.40690000000001</v>
      </c>
      <c r="D659">
        <v>385.31020000000001</v>
      </c>
      <c r="F659">
        <v>395843318.42769998</v>
      </c>
      <c r="G659">
        <v>213.580187</v>
      </c>
      <c r="H659">
        <v>51.890960999999997</v>
      </c>
      <c r="I659">
        <v>97.339068999999995</v>
      </c>
      <c r="K659" s="8">
        <f>VLOOKUP(CelloNetIO_CMO_MV_NAV[[#This Row],[AsOfDate]], 'CMO MV Raw'!$A:$B,2,FALSE)</f>
        <v>320027455.98123598</v>
      </c>
      <c r="L659" s="4">
        <f>CelloNetIO_CMO_MV_NAV[[#This Row],[CMO MV]]/CelloNetIO_CMO_MV_NAV[[#This Row],[NAV]]*100</f>
        <v>80.847002104871549</v>
      </c>
    </row>
    <row r="660" spans="1:12" x14ac:dyDescent="0.2">
      <c r="A660" s="1">
        <v>41676</v>
      </c>
      <c r="B660">
        <v>842.02110000000005</v>
      </c>
      <c r="C660">
        <v>205.57859999999999</v>
      </c>
      <c r="D660">
        <v>384.78570000000002</v>
      </c>
      <c r="F660">
        <v>396229798.84109998</v>
      </c>
      <c r="G660">
        <v>212.50827200000001</v>
      </c>
      <c r="H660">
        <v>51.883679999999998</v>
      </c>
      <c r="I660">
        <v>97.111751999999996</v>
      </c>
      <c r="K660" s="8">
        <f>VLOOKUP(CelloNetIO_CMO_MV_NAV[[#This Row],[AsOfDate]], 'CMO MV Raw'!$A:$B,2,FALSE)</f>
        <v>320623380.36074102</v>
      </c>
      <c r="L660" s="4">
        <f>CelloNetIO_CMO_MV_NAV[[#This Row],[CMO MV]]/CelloNetIO_CMO_MV_NAV[[#This Row],[NAV]]*100</f>
        <v>80.918543052164679</v>
      </c>
    </row>
    <row r="661" spans="1:12" x14ac:dyDescent="0.2">
      <c r="A661" s="1">
        <v>41677</v>
      </c>
      <c r="B661">
        <v>848.3537</v>
      </c>
      <c r="C661">
        <v>208.8304</v>
      </c>
      <c r="D661">
        <v>391.91649999999998</v>
      </c>
      <c r="F661">
        <v>398705079.7421</v>
      </c>
      <c r="G661">
        <v>212.77724900000001</v>
      </c>
      <c r="H661">
        <v>52.377161000000001</v>
      </c>
      <c r="I661">
        <v>98.297342999999998</v>
      </c>
      <c r="K661" s="8">
        <f>VLOOKUP(CelloNetIO_CMO_MV_NAV[[#This Row],[AsOfDate]], 'CMO MV Raw'!$A:$B,2,FALSE)</f>
        <v>334137697.75539798</v>
      </c>
      <c r="L661" s="4">
        <f>CelloNetIO_CMO_MV_NAV[[#This Row],[CMO MV]]/CelloNetIO_CMO_MV_NAV[[#This Row],[NAV]]*100</f>
        <v>83.805728778658377</v>
      </c>
    </row>
    <row r="662" spans="1:12" x14ac:dyDescent="0.2">
      <c r="A662" s="1">
        <v>41680</v>
      </c>
      <c r="B662">
        <v>848.69719999999995</v>
      </c>
      <c r="C662">
        <v>208.99709999999999</v>
      </c>
      <c r="D662">
        <v>392.03489999999999</v>
      </c>
      <c r="F662">
        <v>399109608.17650002</v>
      </c>
      <c r="G662">
        <v>212.647649</v>
      </c>
      <c r="H662">
        <v>52.365839999999999</v>
      </c>
      <c r="I662">
        <v>98.227377000000004</v>
      </c>
      <c r="K662" s="8">
        <f>VLOOKUP(CelloNetIO_CMO_MV_NAV[[#This Row],[AsOfDate]], 'CMO MV Raw'!$A:$B,2,FALSE)</f>
        <v>334580314.96778899</v>
      </c>
      <c r="L662" s="4">
        <f>CelloNetIO_CMO_MV_NAV[[#This Row],[CMO MV]]/CelloNetIO_CMO_MV_NAV[[#This Row],[NAV]]*100</f>
        <v>83.831686362164959</v>
      </c>
    </row>
    <row r="663" spans="1:12" x14ac:dyDescent="0.2">
      <c r="A663" s="1">
        <v>41681</v>
      </c>
      <c r="B663">
        <v>844.98670000000004</v>
      </c>
      <c r="C663">
        <v>207.2859</v>
      </c>
      <c r="D663">
        <v>393.53399999999999</v>
      </c>
      <c r="F663">
        <v>398189183.20569998</v>
      </c>
      <c r="G663">
        <v>212.207347</v>
      </c>
      <c r="H663">
        <v>52.057139999999997</v>
      </c>
      <c r="I663">
        <v>98.830911999999998</v>
      </c>
      <c r="K663" s="8">
        <f>VLOOKUP(CelloNetIO_CMO_MV_NAV[[#This Row],[AsOfDate]], 'CMO MV Raw'!$A:$B,2,FALSE)</f>
        <v>333972706.309533</v>
      </c>
      <c r="L663" s="4">
        <f>CelloNetIO_CMO_MV_NAV[[#This Row],[CMO MV]]/CelloNetIO_CMO_MV_NAV[[#This Row],[NAV]]*100</f>
        <v>83.872872593077574</v>
      </c>
    </row>
    <row r="664" spans="1:12" x14ac:dyDescent="0.2">
      <c r="A664" s="1">
        <v>41682</v>
      </c>
      <c r="B664">
        <v>848.49990000000003</v>
      </c>
      <c r="C664">
        <v>209.95269999999999</v>
      </c>
      <c r="D664">
        <v>392.06130000000002</v>
      </c>
      <c r="F664">
        <v>398847344.01800001</v>
      </c>
      <c r="G664">
        <v>212.73800900000001</v>
      </c>
      <c r="H664">
        <v>52.639864000000003</v>
      </c>
      <c r="I664">
        <v>98.298586</v>
      </c>
      <c r="K664" s="8">
        <f>VLOOKUP(CelloNetIO_CMO_MV_NAV[[#This Row],[AsOfDate]], 'CMO MV Raw'!$A:$B,2,FALSE)</f>
        <v>335190991.538068</v>
      </c>
      <c r="L664" s="4">
        <f>CelloNetIO_CMO_MV_NAV[[#This Row],[CMO MV]]/CelloNetIO_CMO_MV_NAV[[#This Row],[NAV]]*100</f>
        <v>84.039920677757053</v>
      </c>
    </row>
    <row r="665" spans="1:12" x14ac:dyDescent="0.2">
      <c r="A665" s="1">
        <v>41683</v>
      </c>
      <c r="B665">
        <v>854.09839999999997</v>
      </c>
      <c r="C665">
        <v>210.08750000000001</v>
      </c>
      <c r="D665">
        <v>393.54840000000002</v>
      </c>
      <c r="F665">
        <v>399377955.00370002</v>
      </c>
      <c r="G665">
        <v>213.85717199999999</v>
      </c>
      <c r="H665">
        <v>52.603679999999997</v>
      </c>
      <c r="I665">
        <v>98.540340999999998</v>
      </c>
      <c r="K665" s="8">
        <f>VLOOKUP(CelloNetIO_CMO_MV_NAV[[#This Row],[AsOfDate]], 'CMO MV Raw'!$A:$B,2,FALSE)</f>
        <v>335448003.588597</v>
      </c>
      <c r="L665" s="4">
        <f>CelloNetIO_CMO_MV_NAV[[#This Row],[CMO MV]]/CelloNetIO_CMO_MV_NAV[[#This Row],[NAV]]*100</f>
        <v>83.992618867881504</v>
      </c>
    </row>
    <row r="666" spans="1:12" x14ac:dyDescent="0.2">
      <c r="A666" s="1">
        <v>41684</v>
      </c>
      <c r="B666">
        <v>853.17269999999996</v>
      </c>
      <c r="C666">
        <v>210.59190000000001</v>
      </c>
      <c r="D666">
        <v>393.65870000000001</v>
      </c>
      <c r="F666">
        <v>399315976.48280001</v>
      </c>
      <c r="G666">
        <v>213.65854400000001</v>
      </c>
      <c r="H666">
        <v>52.738160000000001</v>
      </c>
      <c r="I666">
        <v>98.583258000000001</v>
      </c>
      <c r="K666" s="8">
        <f>VLOOKUP(CelloNetIO_CMO_MV_NAV[[#This Row],[AsOfDate]], 'CMO MV Raw'!$A:$B,2,FALSE)</f>
        <v>335845217.87221199</v>
      </c>
      <c r="L666" s="4">
        <f>CelloNetIO_CMO_MV_NAV[[#This Row],[CMO MV]]/CelloNetIO_CMO_MV_NAV[[#This Row],[NAV]]*100</f>
        <v>84.105129183750066</v>
      </c>
    </row>
    <row r="667" spans="1:12" x14ac:dyDescent="0.2">
      <c r="A667" s="1">
        <v>41688</v>
      </c>
      <c r="B667">
        <v>854.6943</v>
      </c>
      <c r="C667">
        <v>210.6491</v>
      </c>
      <c r="D667">
        <v>393.89150000000001</v>
      </c>
      <c r="F667">
        <v>399893830.23820001</v>
      </c>
      <c r="G667">
        <v>213.73030399999999</v>
      </c>
      <c r="H667">
        <v>52.676257</v>
      </c>
      <c r="I667">
        <v>98.499019000000004</v>
      </c>
      <c r="K667" s="8">
        <f>VLOOKUP(CelloNetIO_CMO_MV_NAV[[#This Row],[AsOfDate]], 'CMO MV Raw'!$A:$B,2,FALSE)</f>
        <v>335130276.28882098</v>
      </c>
      <c r="L667" s="4">
        <f>CelloNetIO_CMO_MV_NAV[[#This Row],[CMO MV]]/CelloNetIO_CMO_MV_NAV[[#This Row],[NAV]]*100</f>
        <v>83.804812914767382</v>
      </c>
    </row>
    <row r="668" spans="1:12" x14ac:dyDescent="0.2">
      <c r="A668" s="1">
        <v>41689</v>
      </c>
      <c r="B668">
        <v>853.55930000000001</v>
      </c>
      <c r="C668">
        <v>210.85210000000001</v>
      </c>
      <c r="D668">
        <v>393.23559999999998</v>
      </c>
      <c r="F668">
        <v>399756383.14240003</v>
      </c>
      <c r="G668">
        <v>213.519868</v>
      </c>
      <c r="H668">
        <v>52.745148999999998</v>
      </c>
      <c r="I668">
        <v>98.368810999999994</v>
      </c>
      <c r="K668" s="8">
        <f>VLOOKUP(CelloNetIO_CMO_MV_NAV[[#This Row],[AsOfDate]], 'CMO MV Raw'!$A:$B,2,FALSE)</f>
        <v>335029216.96108103</v>
      </c>
      <c r="L668" s="4">
        <f>CelloNetIO_CMO_MV_NAV[[#This Row],[CMO MV]]/CelloNetIO_CMO_MV_NAV[[#This Row],[NAV]]*100</f>
        <v>83.808347055646109</v>
      </c>
    </row>
    <row r="669" spans="1:12" x14ac:dyDescent="0.2">
      <c r="A669" s="1">
        <v>41690</v>
      </c>
      <c r="B669">
        <v>852.17849999999999</v>
      </c>
      <c r="C669">
        <v>210.8604</v>
      </c>
      <c r="D669">
        <v>424.50189999999998</v>
      </c>
      <c r="F669">
        <v>399787604.38789999</v>
      </c>
      <c r="G669">
        <v>213.15780899999999</v>
      </c>
      <c r="H669">
        <v>52.743105999999997</v>
      </c>
      <c r="I669">
        <v>106.181856</v>
      </c>
      <c r="K669" s="8">
        <f>VLOOKUP(CelloNetIO_CMO_MV_NAV[[#This Row],[AsOfDate]], 'CMO MV Raw'!$A:$B,2,FALSE)</f>
        <v>360356077.21224397</v>
      </c>
      <c r="L669" s="4">
        <f>CelloNetIO_CMO_MV_NAV[[#This Row],[CMO MV]]/CelloNetIO_CMO_MV_NAV[[#This Row],[NAV]]*100</f>
        <v>90.136880998091925</v>
      </c>
    </row>
    <row r="670" spans="1:12" x14ac:dyDescent="0.2">
      <c r="A670" s="1">
        <v>41691</v>
      </c>
      <c r="B670">
        <v>854.67110000000002</v>
      </c>
      <c r="C670">
        <v>211.19300000000001</v>
      </c>
      <c r="D670">
        <v>425.54829999999998</v>
      </c>
      <c r="F670">
        <v>400581297.39660001</v>
      </c>
      <c r="G670">
        <v>213.35771399999999</v>
      </c>
      <c r="H670">
        <v>52.721632999999997</v>
      </c>
      <c r="I670">
        <v>106.232693</v>
      </c>
      <c r="K670" s="8">
        <f>VLOOKUP(CelloNetIO_CMO_MV_NAV[[#This Row],[AsOfDate]], 'CMO MV Raw'!$A:$B,2,FALSE)</f>
        <v>361009786.24872702</v>
      </c>
      <c r="L670" s="4">
        <f>CelloNetIO_CMO_MV_NAV[[#This Row],[CMO MV]]/CelloNetIO_CMO_MV_NAV[[#This Row],[NAV]]*100</f>
        <v>90.121478110673053</v>
      </c>
    </row>
    <row r="671" spans="1:12" x14ac:dyDescent="0.2">
      <c r="A671" s="1">
        <v>41694</v>
      </c>
      <c r="B671">
        <v>826.09990000000005</v>
      </c>
      <c r="C671">
        <v>203.82490000000001</v>
      </c>
      <c r="D671">
        <v>415.62110000000001</v>
      </c>
      <c r="F671">
        <v>400469361.73900002</v>
      </c>
      <c r="G671">
        <v>206.28292200000001</v>
      </c>
      <c r="H671">
        <v>50.896503000000003</v>
      </c>
      <c r="I671">
        <v>103.783495</v>
      </c>
      <c r="K671" s="8">
        <f>VLOOKUP(CelloNetIO_CMO_MV_NAV[[#This Row],[AsOfDate]], 'CMO MV Raw'!$A:$B,2,FALSE)</f>
        <v>360575468.39073598</v>
      </c>
      <c r="L671" s="4">
        <f>CelloNetIO_CMO_MV_NAV[[#This Row],[CMO MV]]/CelloNetIO_CMO_MV_NAV[[#This Row],[NAV]]*100</f>
        <v>90.038215863748334</v>
      </c>
    </row>
    <row r="672" spans="1:12" x14ac:dyDescent="0.2">
      <c r="A672" s="1">
        <v>41695</v>
      </c>
      <c r="B672">
        <v>842.80060000000003</v>
      </c>
      <c r="C672">
        <v>206.97479999999999</v>
      </c>
      <c r="D672">
        <v>439.30880000000002</v>
      </c>
      <c r="F672">
        <v>401664966.43290001</v>
      </c>
      <c r="G672">
        <v>209.826764</v>
      </c>
      <c r="H672">
        <v>51.529214000000003</v>
      </c>
      <c r="I672">
        <v>109.371948</v>
      </c>
      <c r="K672" s="8">
        <f>VLOOKUP(CelloNetIO_CMO_MV_NAV[[#This Row],[AsOfDate]], 'CMO MV Raw'!$A:$B,2,FALSE)</f>
        <v>392298098.89048803</v>
      </c>
      <c r="L672" s="4">
        <f>CelloNetIO_CMO_MV_NAV[[#This Row],[CMO MV]]/CelloNetIO_CMO_MV_NAV[[#This Row],[NAV]]*100</f>
        <v>97.66798991069669</v>
      </c>
    </row>
    <row r="673" spans="1:12" x14ac:dyDescent="0.2">
      <c r="A673" s="1">
        <v>41696</v>
      </c>
      <c r="B673">
        <v>846.07659999999998</v>
      </c>
      <c r="C673">
        <v>207.5966</v>
      </c>
      <c r="D673">
        <v>439.82920000000001</v>
      </c>
      <c r="F673">
        <v>402333774.26130003</v>
      </c>
      <c r="G673">
        <v>210.292214</v>
      </c>
      <c r="H673">
        <v>51.598103999999999</v>
      </c>
      <c r="I673">
        <v>109.31948300000001</v>
      </c>
      <c r="K673" s="8">
        <f>VLOOKUP(CelloNetIO_CMO_MV_NAV[[#This Row],[AsOfDate]], 'CMO MV Raw'!$A:$B,2,FALSE)</f>
        <v>393130857.90201098</v>
      </c>
      <c r="L673" s="4">
        <f>CelloNetIO_CMO_MV_NAV[[#This Row],[CMO MV]]/CelloNetIO_CMO_MV_NAV[[#This Row],[NAV]]*100</f>
        <v>97.712616502011059</v>
      </c>
    </row>
    <row r="674" spans="1:12" x14ac:dyDescent="0.2">
      <c r="A674" s="1">
        <v>41697</v>
      </c>
      <c r="B674">
        <v>775.14059999999995</v>
      </c>
      <c r="C674">
        <v>189.90379999999999</v>
      </c>
      <c r="D674">
        <v>441.53609999999998</v>
      </c>
      <c r="F674">
        <v>403030992.52359998</v>
      </c>
      <c r="G674">
        <v>192.32778999999999</v>
      </c>
      <c r="H674">
        <v>47.118907</v>
      </c>
      <c r="I674">
        <v>109.553883</v>
      </c>
      <c r="K674" s="8">
        <f>VLOOKUP(CelloNetIO_CMO_MV_NAV[[#This Row],[AsOfDate]], 'CMO MV Raw'!$A:$B,2,FALSE)</f>
        <v>386413007.12919599</v>
      </c>
      <c r="L674" s="4">
        <f>CelloNetIO_CMO_MV_NAV[[#This Row],[CMO MV]]/CelloNetIO_CMO_MV_NAV[[#This Row],[NAV]]*100</f>
        <v>95.876747519998489</v>
      </c>
    </row>
    <row r="675" spans="1:12" x14ac:dyDescent="0.2">
      <c r="A675" s="1">
        <v>41698</v>
      </c>
      <c r="B675">
        <v>772.08540000000005</v>
      </c>
      <c r="C675">
        <v>189.77250000000001</v>
      </c>
      <c r="D675">
        <v>441.26310000000001</v>
      </c>
      <c r="F675">
        <v>404550334.14929998</v>
      </c>
      <c r="G675">
        <v>190.850269</v>
      </c>
      <c r="H675">
        <v>46.909489999999998</v>
      </c>
      <c r="I675">
        <v>109.074956</v>
      </c>
      <c r="K675" s="8">
        <f>VLOOKUP(CelloNetIO_CMO_MV_NAV[[#This Row],[AsOfDate]], 'CMO MV Raw'!$A:$B,2,FALSE)</f>
        <v>387950028.186122</v>
      </c>
      <c r="L675" s="4">
        <f>CelloNetIO_CMO_MV_NAV[[#This Row],[CMO MV]]/CelloNetIO_CMO_MV_NAV[[#This Row],[NAV]]*100</f>
        <v>95.896603077071845</v>
      </c>
    </row>
    <row r="676" spans="1:12" x14ac:dyDescent="0.2">
      <c r="A676" s="1">
        <v>41701</v>
      </c>
      <c r="B676">
        <v>777.17660000000001</v>
      </c>
      <c r="C676">
        <v>190.49209999999999</v>
      </c>
      <c r="D676">
        <v>442.3329</v>
      </c>
      <c r="F676">
        <v>405454138.40380001</v>
      </c>
      <c r="G676">
        <v>191.68052</v>
      </c>
      <c r="H676">
        <v>46.982404000000002</v>
      </c>
      <c r="I676">
        <v>109.095668</v>
      </c>
      <c r="K676" s="8">
        <f>VLOOKUP(CelloNetIO_CMO_MV_NAV[[#This Row],[AsOfDate]], 'CMO MV Raw'!$A:$B,2,FALSE)</f>
        <v>384457509.80445302</v>
      </c>
      <c r="L676" s="4">
        <f>CelloNetIO_CMO_MV_NAV[[#This Row],[CMO MV]]/CelloNetIO_CMO_MV_NAV[[#This Row],[NAV]]*100</f>
        <v>94.821454115129526</v>
      </c>
    </row>
    <row r="677" spans="1:12" x14ac:dyDescent="0.2">
      <c r="A677" s="1">
        <v>41702</v>
      </c>
      <c r="B677">
        <v>774.46699999999998</v>
      </c>
      <c r="C677">
        <v>191.2338</v>
      </c>
      <c r="D677">
        <v>439.70510000000002</v>
      </c>
      <c r="F677">
        <v>403975801.76660001</v>
      </c>
      <c r="G677">
        <v>191.71123499999999</v>
      </c>
      <c r="H677">
        <v>47.337933999999997</v>
      </c>
      <c r="I677">
        <v>108.844415</v>
      </c>
      <c r="K677" s="8">
        <f>VLOOKUP(CelloNetIO_CMO_MV_NAV[[#This Row],[AsOfDate]], 'CMO MV Raw'!$A:$B,2,FALSE)</f>
        <v>363930273.46525902</v>
      </c>
      <c r="L677" s="4">
        <f>CelloNetIO_CMO_MV_NAV[[#This Row],[CMO MV]]/CelloNetIO_CMO_MV_NAV[[#This Row],[NAV]]*100</f>
        <v>90.087146773093707</v>
      </c>
    </row>
    <row r="678" spans="1:12" x14ac:dyDescent="0.2">
      <c r="A678" s="1">
        <v>41703</v>
      </c>
      <c r="B678">
        <v>775.25250000000005</v>
      </c>
      <c r="C678">
        <v>191.50360000000001</v>
      </c>
      <c r="D678">
        <v>439.47590000000002</v>
      </c>
      <c r="F678">
        <v>404400889.78320003</v>
      </c>
      <c r="G678">
        <v>191.70395500000001</v>
      </c>
      <c r="H678">
        <v>47.354891000000002</v>
      </c>
      <c r="I678">
        <v>108.673327</v>
      </c>
      <c r="K678" s="8">
        <f>VLOOKUP(CelloNetIO_CMO_MV_NAV[[#This Row],[AsOfDate]], 'CMO MV Raw'!$A:$B,2,FALSE)</f>
        <v>364342518.41953999</v>
      </c>
      <c r="L678" s="4">
        <f>CelloNetIO_CMO_MV_NAV[[#This Row],[CMO MV]]/CelloNetIO_CMO_MV_NAV[[#This Row],[NAV]]*100</f>
        <v>90.094390893863903</v>
      </c>
    </row>
    <row r="679" spans="1:12" x14ac:dyDescent="0.2">
      <c r="A679" s="1">
        <v>41704</v>
      </c>
      <c r="B679">
        <v>793.74969999999996</v>
      </c>
      <c r="C679">
        <v>196.6463</v>
      </c>
      <c r="D679">
        <v>434.166</v>
      </c>
      <c r="F679">
        <v>405607079.78030002</v>
      </c>
      <c r="G679">
        <v>195.694242</v>
      </c>
      <c r="H679">
        <v>48.481968999999999</v>
      </c>
      <c r="I679">
        <v>107.041031</v>
      </c>
      <c r="K679" s="8">
        <f>VLOOKUP(CelloNetIO_CMO_MV_NAV[[#This Row],[AsOfDate]], 'CMO MV Raw'!$A:$B,2,FALSE)</f>
        <v>365483405.70135301</v>
      </c>
      <c r="L679" s="4">
        <f>CelloNetIO_CMO_MV_NAV[[#This Row],[CMO MV]]/CelloNetIO_CMO_MV_NAV[[#This Row],[NAV]]*100</f>
        <v>90.107748094367508</v>
      </c>
    </row>
    <row r="680" spans="1:12" x14ac:dyDescent="0.2">
      <c r="A680" s="1">
        <v>41705</v>
      </c>
      <c r="B680">
        <v>783.51379999999995</v>
      </c>
      <c r="C680">
        <v>195.43989999999999</v>
      </c>
      <c r="D680">
        <v>394.93849999999998</v>
      </c>
      <c r="F680">
        <v>405435470.72359997</v>
      </c>
      <c r="G680">
        <v>193.25240600000001</v>
      </c>
      <c r="H680">
        <v>48.204934000000002</v>
      </c>
      <c r="I680">
        <v>97.410938999999999</v>
      </c>
      <c r="K680" s="8">
        <f>VLOOKUP(CelloNetIO_CMO_MV_NAV[[#This Row],[AsOfDate]], 'CMO MV Raw'!$A:$B,2,FALSE)</f>
        <v>382129727.87163502</v>
      </c>
      <c r="L680" s="4">
        <f>CelloNetIO_CMO_MV_NAV[[#This Row],[CMO MV]]/CelloNetIO_CMO_MV_NAV[[#This Row],[NAV]]*100</f>
        <v>94.251676398621441</v>
      </c>
    </row>
    <row r="681" spans="1:12" x14ac:dyDescent="0.2">
      <c r="A681" s="1">
        <v>41708</v>
      </c>
      <c r="B681">
        <v>778.50319999999999</v>
      </c>
      <c r="C681">
        <v>194.5103</v>
      </c>
      <c r="D681">
        <v>393.54689999999999</v>
      </c>
      <c r="F681">
        <v>405920628.76010001</v>
      </c>
      <c r="G681">
        <v>191.78704999999999</v>
      </c>
      <c r="H681">
        <v>47.918309000000001</v>
      </c>
      <c r="I681">
        <v>96.951688000000004</v>
      </c>
      <c r="K681" s="8">
        <f>VLOOKUP(CelloNetIO_CMO_MV_NAV[[#This Row],[AsOfDate]], 'CMO MV Raw'!$A:$B,2,FALSE)</f>
        <v>382498428.267784</v>
      </c>
      <c r="L681" s="4">
        <f>CelloNetIO_CMO_MV_NAV[[#This Row],[CMO MV]]/CelloNetIO_CMO_MV_NAV[[#This Row],[NAV]]*100</f>
        <v>94.229857062485351</v>
      </c>
    </row>
    <row r="682" spans="1:12" x14ac:dyDescent="0.2">
      <c r="A682" s="1">
        <v>41709</v>
      </c>
      <c r="B682">
        <v>782.80859999999996</v>
      </c>
      <c r="C682">
        <v>193.9896</v>
      </c>
      <c r="D682">
        <v>395.76929999999999</v>
      </c>
      <c r="F682">
        <v>406287642.53750002</v>
      </c>
      <c r="G682">
        <v>192.673495</v>
      </c>
      <c r="H682">
        <v>47.746862</v>
      </c>
      <c r="I682">
        <v>97.411108999999996</v>
      </c>
      <c r="K682" s="8">
        <f>VLOOKUP(CelloNetIO_CMO_MV_NAV[[#This Row],[AsOfDate]], 'CMO MV Raw'!$A:$B,2,FALSE)</f>
        <v>382931649.15267599</v>
      </c>
      <c r="L682" s="4">
        <f>CelloNetIO_CMO_MV_NAV[[#This Row],[CMO MV]]/CelloNetIO_CMO_MV_NAV[[#This Row],[NAV]]*100</f>
        <v>94.25136505778211</v>
      </c>
    </row>
    <row r="683" spans="1:12" x14ac:dyDescent="0.2">
      <c r="A683" s="1">
        <v>41710</v>
      </c>
      <c r="B683">
        <v>786.75869999999998</v>
      </c>
      <c r="C683">
        <v>194.43109999999999</v>
      </c>
      <c r="D683">
        <v>395.85849999999999</v>
      </c>
      <c r="F683">
        <v>407198280.15259999</v>
      </c>
      <c r="G683">
        <v>193.21267800000001</v>
      </c>
      <c r="H683">
        <v>47.748506999999996</v>
      </c>
      <c r="I683">
        <v>97.215170000000001</v>
      </c>
      <c r="K683" s="8">
        <f>VLOOKUP(CelloNetIO_CMO_MV_NAV[[#This Row],[AsOfDate]], 'CMO MV Raw'!$A:$B,2,FALSE)</f>
        <v>383586516.39018899</v>
      </c>
      <c r="L683" s="4">
        <f>CelloNetIO_CMO_MV_NAV[[#This Row],[CMO MV]]/CelloNetIO_CMO_MV_NAV[[#This Row],[NAV]]*100</f>
        <v>94.201408769810541</v>
      </c>
    </row>
    <row r="684" spans="1:12" x14ac:dyDescent="0.2">
      <c r="A684" s="1">
        <v>41711</v>
      </c>
      <c r="B684">
        <v>789.3152</v>
      </c>
      <c r="C684">
        <v>193.6591</v>
      </c>
      <c r="D684">
        <v>397.80439999999999</v>
      </c>
      <c r="F684">
        <v>408119542.58459997</v>
      </c>
      <c r="G684">
        <v>193.402941</v>
      </c>
      <c r="H684">
        <v>47.451563</v>
      </c>
      <c r="I684">
        <v>97.472519000000005</v>
      </c>
      <c r="K684" s="8">
        <f>VLOOKUP(CelloNetIO_CMO_MV_NAV[[#This Row],[AsOfDate]], 'CMO MV Raw'!$A:$B,2,FALSE)</f>
        <v>384628963.63689297</v>
      </c>
      <c r="L684" s="4">
        <f>CelloNetIO_CMO_MV_NAV[[#This Row],[CMO MV]]/CelloNetIO_CMO_MV_NAV[[#This Row],[NAV]]*100</f>
        <v>94.244191591771781</v>
      </c>
    </row>
    <row r="685" spans="1:12" x14ac:dyDescent="0.2">
      <c r="A685" s="1">
        <v>41712</v>
      </c>
      <c r="B685">
        <v>813.60580000000004</v>
      </c>
      <c r="C685">
        <v>200.10990000000001</v>
      </c>
      <c r="D685">
        <v>395.21319999999997</v>
      </c>
      <c r="F685">
        <v>408536000.66180003</v>
      </c>
      <c r="G685">
        <v>199.151555</v>
      </c>
      <c r="H685">
        <v>48.982194999999997</v>
      </c>
      <c r="I685">
        <v>96.738892000000007</v>
      </c>
      <c r="K685" s="8">
        <f>VLOOKUP(CelloNetIO_CMO_MV_NAV[[#This Row],[AsOfDate]], 'CMO MV Raw'!$A:$B,2,FALSE)</f>
        <v>391179318.685709</v>
      </c>
      <c r="L685" s="4">
        <f>CelloNetIO_CMO_MV_NAV[[#This Row],[CMO MV]]/CelloNetIO_CMO_MV_NAV[[#This Row],[NAV]]*100</f>
        <v>95.751492659649486</v>
      </c>
    </row>
    <row r="686" spans="1:12" x14ac:dyDescent="0.2">
      <c r="A686" s="1">
        <v>41715</v>
      </c>
      <c r="B686">
        <v>805.16060000000004</v>
      </c>
      <c r="C686">
        <v>199.24260000000001</v>
      </c>
      <c r="D686">
        <v>399.15260000000001</v>
      </c>
      <c r="F686">
        <v>407287871.00620002</v>
      </c>
      <c r="G686">
        <v>197.688332</v>
      </c>
      <c r="H686">
        <v>48.919355000000003</v>
      </c>
      <c r="I686">
        <v>98.002574999999993</v>
      </c>
      <c r="K686" s="3">
        <f>VLOOKUP(CelloNetIO_CMO_MV_NAV[[#This Row],[AsOfDate]], 'CMO MV Raw'!$A:$B,2,FALSE)</f>
        <v>390522547.76580399</v>
      </c>
      <c r="L686" s="4">
        <f>CelloNetIO_CMO_MV_NAV[[#This Row],[CMO MV]]/CelloNetIO_CMO_MV_NAV[[#This Row],[NAV]]*100</f>
        <v>95.883667441660492</v>
      </c>
    </row>
    <row r="687" spans="1:12" x14ac:dyDescent="0.2">
      <c r="A687" s="1">
        <v>41716</v>
      </c>
      <c r="B687">
        <v>806.22260000000006</v>
      </c>
      <c r="C687">
        <v>199.08170000000001</v>
      </c>
      <c r="D687">
        <v>399.37599999999998</v>
      </c>
      <c r="F687">
        <v>407764587.60280001</v>
      </c>
      <c r="G687">
        <v>197.71766</v>
      </c>
      <c r="H687">
        <v>48.822704999999999</v>
      </c>
      <c r="I687">
        <v>97.942786999999996</v>
      </c>
      <c r="K687" s="3">
        <f>VLOOKUP(CelloNetIO_CMO_MV_NAV[[#This Row],[AsOfDate]], 'CMO MV Raw'!$A:$B,2,FALSE)</f>
        <v>390930878.74414599</v>
      </c>
      <c r="L687" s="4">
        <f>CelloNetIO_CMO_MV_NAV[[#This Row],[CMO MV]]/CelloNetIO_CMO_MV_NAV[[#This Row],[NAV]]*100</f>
        <v>95.871708978551226</v>
      </c>
    </row>
    <row r="688" spans="1:12" x14ac:dyDescent="0.2">
      <c r="A688" s="1">
        <v>41717</v>
      </c>
      <c r="B688">
        <v>801.00810000000001</v>
      </c>
      <c r="C688">
        <v>199.87270000000001</v>
      </c>
      <c r="D688">
        <v>397.03269999999998</v>
      </c>
      <c r="F688">
        <v>406750630.50489998</v>
      </c>
      <c r="G688">
        <v>196.92854500000001</v>
      </c>
      <c r="H688">
        <v>49.138879000000003</v>
      </c>
      <c r="I688">
        <v>97.610838000000001</v>
      </c>
      <c r="K688" s="3">
        <f>VLOOKUP(CelloNetIO_CMO_MV_NAV[[#This Row],[AsOfDate]], 'CMO MV Raw'!$A:$B,2,FALSE)</f>
        <v>389188440.75267702</v>
      </c>
      <c r="L688" s="4">
        <f>CelloNetIO_CMO_MV_NAV[[#This Row],[CMO MV]]/CelloNetIO_CMO_MV_NAV[[#This Row],[NAV]]*100</f>
        <v>95.68232021412652</v>
      </c>
    </row>
    <row r="689" spans="1:12" x14ac:dyDescent="0.2">
      <c r="A689" s="1">
        <v>41718</v>
      </c>
      <c r="B689">
        <v>801.10410000000002</v>
      </c>
      <c r="C689">
        <v>199.72569999999999</v>
      </c>
      <c r="D689">
        <v>396.88150000000002</v>
      </c>
      <c r="F689">
        <v>406471515.014</v>
      </c>
      <c r="G689">
        <v>197.08739</v>
      </c>
      <c r="H689">
        <v>49.136457</v>
      </c>
      <c r="I689">
        <v>97.640666999999993</v>
      </c>
      <c r="K689" s="3">
        <f>VLOOKUP(CelloNetIO_CMO_MV_NAV[[#This Row],[AsOfDate]], 'CMO MV Raw'!$A:$B,2,FALSE)</f>
        <v>388119924.18887901</v>
      </c>
      <c r="L689" s="4">
        <f>CelloNetIO_CMO_MV_NAV[[#This Row],[CMO MV]]/CelloNetIO_CMO_MV_NAV[[#This Row],[NAV]]*100</f>
        <v>95.485147138911103</v>
      </c>
    </row>
    <row r="690" spans="1:12" x14ac:dyDescent="0.2">
      <c r="A690" s="1">
        <v>41719</v>
      </c>
      <c r="B690">
        <v>803.35829999999999</v>
      </c>
      <c r="C690">
        <v>199.76920000000001</v>
      </c>
      <c r="D690">
        <v>398.59859999999998</v>
      </c>
      <c r="F690">
        <v>407147259.51440001</v>
      </c>
      <c r="G690">
        <v>197.31394</v>
      </c>
      <c r="H690">
        <v>49.065589000000003</v>
      </c>
      <c r="I690">
        <v>97.900351999999998</v>
      </c>
      <c r="K690" s="3">
        <f>VLOOKUP(CelloNetIO_CMO_MV_NAV[[#This Row],[AsOfDate]], 'CMO MV Raw'!$A:$B,2,FALSE)</f>
        <v>388498069.37316799</v>
      </c>
      <c r="L690" s="4">
        <f>CelloNetIO_CMO_MV_NAV[[#This Row],[CMO MV]]/CelloNetIO_CMO_MV_NAV[[#This Row],[NAV]]*100</f>
        <v>95.419546686013632</v>
      </c>
    </row>
    <row r="691" spans="1:12" x14ac:dyDescent="0.2">
      <c r="A691" s="1">
        <v>41722</v>
      </c>
      <c r="B691">
        <v>804.71910000000003</v>
      </c>
      <c r="C691">
        <v>200.059</v>
      </c>
      <c r="D691">
        <v>399.07499999999999</v>
      </c>
      <c r="F691">
        <v>408055933.77209997</v>
      </c>
      <c r="G691">
        <v>197.20803799999999</v>
      </c>
      <c r="H691">
        <v>49.027346999999999</v>
      </c>
      <c r="I691">
        <v>97.799092000000002</v>
      </c>
      <c r="K691" s="3">
        <f>VLOOKUP(CelloNetIO_CMO_MV_NAV[[#This Row],[AsOfDate]], 'CMO MV Raw'!$A:$B,2,FALSE)</f>
        <v>389009249.21406299</v>
      </c>
      <c r="L691" s="4">
        <f>CelloNetIO_CMO_MV_NAV[[#This Row],[CMO MV]]/CelloNetIO_CMO_MV_NAV[[#This Row],[NAV]]*100</f>
        <v>95.332334863515399</v>
      </c>
    </row>
    <row r="692" spans="1:12" x14ac:dyDescent="0.2">
      <c r="A692" s="1">
        <v>41723</v>
      </c>
      <c r="B692">
        <v>806.00900000000001</v>
      </c>
      <c r="C692">
        <v>200.45760000000001</v>
      </c>
      <c r="D692">
        <v>398.50229999999999</v>
      </c>
      <c r="F692">
        <v>408117358.6444</v>
      </c>
      <c r="G692">
        <v>197.494417</v>
      </c>
      <c r="H692">
        <v>49.117635999999997</v>
      </c>
      <c r="I692">
        <v>97.644046000000003</v>
      </c>
      <c r="K692" s="3">
        <f>VLOOKUP(CelloNetIO_CMO_MV_NAV[[#This Row],[AsOfDate]], 'CMO MV Raw'!$A:$B,2,FALSE)</f>
        <v>388593342.16036302</v>
      </c>
      <c r="L692" s="4">
        <f>CelloNetIO_CMO_MV_NAV[[#This Row],[CMO MV]]/CelloNetIO_CMO_MV_NAV[[#This Row],[NAV]]*100</f>
        <v>95.216077907372565</v>
      </c>
    </row>
    <row r="693" spans="1:12" x14ac:dyDescent="0.2">
      <c r="A693" s="1">
        <v>41724</v>
      </c>
      <c r="B693">
        <v>794.68430000000001</v>
      </c>
      <c r="C693">
        <v>196.8503</v>
      </c>
      <c r="D693">
        <v>402.12119999999999</v>
      </c>
      <c r="F693">
        <v>408736908.11949998</v>
      </c>
      <c r="G693">
        <v>194.42440500000001</v>
      </c>
      <c r="H693">
        <v>48.160637000000001</v>
      </c>
      <c r="I693">
        <v>98.381426000000005</v>
      </c>
      <c r="K693" s="3">
        <f>VLOOKUP(CelloNetIO_CMO_MV_NAV[[#This Row],[AsOfDate]], 'CMO MV Raw'!$A:$B,2,FALSE)</f>
        <v>389364353.56942999</v>
      </c>
      <c r="L693" s="4">
        <f>CelloNetIO_CMO_MV_NAV[[#This Row],[CMO MV]]/CelloNetIO_CMO_MV_NAV[[#This Row],[NAV]]*100</f>
        <v>95.260385307703572</v>
      </c>
    </row>
    <row r="694" spans="1:12" x14ac:dyDescent="0.2">
      <c r="A694" s="1">
        <v>41725</v>
      </c>
      <c r="B694">
        <v>797.12350000000004</v>
      </c>
      <c r="C694">
        <v>196.78370000000001</v>
      </c>
      <c r="D694">
        <v>403.31270000000001</v>
      </c>
      <c r="F694">
        <v>409118673.87510002</v>
      </c>
      <c r="G694">
        <v>194.83918700000001</v>
      </c>
      <c r="H694">
        <v>48.099418</v>
      </c>
      <c r="I694">
        <v>98.580858000000006</v>
      </c>
      <c r="K694" s="3">
        <f>VLOOKUP(CelloNetIO_CMO_MV_NAV[[#This Row],[AsOfDate]], 'CMO MV Raw'!$A:$B,2,FALSE)</f>
        <v>389698656.88388002</v>
      </c>
      <c r="L694" s="4">
        <f>CelloNetIO_CMO_MV_NAV[[#This Row],[CMO MV]]/CelloNetIO_CMO_MV_NAV[[#This Row],[NAV]]*100</f>
        <v>95.253206897823304</v>
      </c>
    </row>
    <row r="695" spans="1:12" x14ac:dyDescent="0.2">
      <c r="A695" s="1">
        <v>41726</v>
      </c>
      <c r="B695">
        <v>793.06110000000001</v>
      </c>
      <c r="C695">
        <v>196.63300000000001</v>
      </c>
      <c r="D695">
        <v>402.84350000000001</v>
      </c>
      <c r="F695">
        <v>408419119.55220002</v>
      </c>
      <c r="G695">
        <v>194.17824999999999</v>
      </c>
      <c r="H695">
        <v>48.144905999999999</v>
      </c>
      <c r="I695">
        <v>98.634828999999996</v>
      </c>
      <c r="K695" s="3">
        <f>VLOOKUP(CelloNetIO_CMO_MV_NAV[[#This Row],[AsOfDate]], 'CMO MV Raw'!$A:$B,2,FALSE)</f>
        <v>388828002.22373199</v>
      </c>
      <c r="L695" s="4">
        <f>CelloNetIO_CMO_MV_NAV[[#This Row],[CMO MV]]/CelloNetIO_CMO_MV_NAV[[#This Row],[NAV]]*100</f>
        <v>95.203183105152334</v>
      </c>
    </row>
    <row r="696" spans="1:12" x14ac:dyDescent="0.2">
      <c r="A696" s="1">
        <v>41729</v>
      </c>
      <c r="B696">
        <v>790.87260000000003</v>
      </c>
      <c r="C696">
        <v>196.33789999999999</v>
      </c>
      <c r="D696">
        <v>401.6438</v>
      </c>
      <c r="F696">
        <v>410338110.13789999</v>
      </c>
      <c r="G696">
        <v>192.73681400000001</v>
      </c>
      <c r="H696">
        <v>47.847835000000003</v>
      </c>
      <c r="I696">
        <v>97.881184000000005</v>
      </c>
      <c r="K696" s="3">
        <f>VLOOKUP(CelloNetIO_CMO_MV_NAV[[#This Row],[AsOfDate]], 'CMO MV Raw'!$A:$B,2,FALSE)</f>
        <v>390925382.62655598</v>
      </c>
      <c r="L696" s="4">
        <f>CelloNetIO_CMO_MV_NAV[[#This Row],[CMO MV]]/CelloNetIO_CMO_MV_NAV[[#This Row],[NAV]]*100</f>
        <v>95.269089798941636</v>
      </c>
    </row>
    <row r="697" spans="1:12" x14ac:dyDescent="0.2">
      <c r="A697" s="1">
        <v>41730</v>
      </c>
      <c r="B697">
        <v>791.25800000000004</v>
      </c>
      <c r="C697">
        <v>197.00450000000001</v>
      </c>
      <c r="D697">
        <v>399.99160000000001</v>
      </c>
      <c r="F697">
        <v>389371321.1207</v>
      </c>
      <c r="G697">
        <v>203.214247</v>
      </c>
      <c r="H697">
        <v>50.595534000000001</v>
      </c>
      <c r="I697">
        <v>102.72754500000001</v>
      </c>
      <c r="K697" s="3">
        <f>VLOOKUP(CelloNetIO_CMO_MV_NAV[[#This Row],[AsOfDate]], 'CMO MV Raw'!$A:$B,2,FALSE)</f>
        <v>385280051.88481802</v>
      </c>
      <c r="L697" s="4">
        <f>CelloNetIO_CMO_MV_NAV[[#This Row],[CMO MV]]/CelloNetIO_CMO_MV_NAV[[#This Row],[NAV]]*100</f>
        <v>98.949262820870743</v>
      </c>
    </row>
    <row r="698" spans="1:12" x14ac:dyDescent="0.2">
      <c r="A698" s="1">
        <v>41731</v>
      </c>
      <c r="B698">
        <v>791.72730000000001</v>
      </c>
      <c r="C698">
        <v>197.81729999999999</v>
      </c>
      <c r="D698">
        <v>393.31060000000002</v>
      </c>
      <c r="F698">
        <v>388676277.86720002</v>
      </c>
      <c r="G698">
        <v>203.698385</v>
      </c>
      <c r="H698">
        <v>50.895130999999999</v>
      </c>
      <c r="I698">
        <v>101.192335</v>
      </c>
      <c r="K698" s="3">
        <f>VLOOKUP(CelloNetIO_CMO_MV_NAV[[#This Row],[AsOfDate]], 'CMO MV Raw'!$A:$B,2,FALSE)</f>
        <v>384357761.32728899</v>
      </c>
      <c r="L698" s="4">
        <f>CelloNetIO_CMO_MV_NAV[[#This Row],[CMO MV]]/CelloNetIO_CMO_MV_NAV[[#This Row],[NAV]]*100</f>
        <v>98.888916873546222</v>
      </c>
    </row>
    <row r="699" spans="1:12" x14ac:dyDescent="0.2">
      <c r="A699" s="1">
        <v>41732</v>
      </c>
      <c r="B699">
        <v>794.12369999999999</v>
      </c>
      <c r="C699">
        <v>197.62430000000001</v>
      </c>
      <c r="D699">
        <v>394.1234</v>
      </c>
      <c r="F699">
        <v>389073429.17150003</v>
      </c>
      <c r="G699">
        <v>204.106382</v>
      </c>
      <c r="H699">
        <v>50.793574</v>
      </c>
      <c r="I699">
        <v>101.29794800000001</v>
      </c>
      <c r="K699" s="3">
        <f>VLOOKUP(CelloNetIO_CMO_MV_NAV[[#This Row],[AsOfDate]], 'CMO MV Raw'!$A:$B,2,FALSE)</f>
        <v>384764798.02532202</v>
      </c>
      <c r="L699" s="4">
        <f>CelloNetIO_CMO_MV_NAV[[#This Row],[CMO MV]]/CelloNetIO_CMO_MV_NAV[[#This Row],[NAV]]*100</f>
        <v>98.89259177750769</v>
      </c>
    </row>
    <row r="700" spans="1:12" x14ac:dyDescent="0.2">
      <c r="A700" s="1">
        <v>41733</v>
      </c>
      <c r="B700">
        <v>793.92769999999996</v>
      </c>
      <c r="C700">
        <v>196.8135</v>
      </c>
      <c r="D700">
        <v>395.41719999999998</v>
      </c>
      <c r="F700">
        <v>389948356.38</v>
      </c>
      <c r="G700">
        <v>203.59816599999999</v>
      </c>
      <c r="H700">
        <v>50.471682999999999</v>
      </c>
      <c r="I700">
        <v>101.40245299999999</v>
      </c>
      <c r="K700" s="3">
        <f>VLOOKUP(CelloNetIO_CMO_MV_NAV[[#This Row],[AsOfDate]], 'CMO MV Raw'!$A:$B,2,FALSE)</f>
        <v>386611674.45974398</v>
      </c>
      <c r="L700" s="4">
        <f>CelloNetIO_CMO_MV_NAV[[#This Row],[CMO MV]]/CelloNetIO_CMO_MV_NAV[[#This Row],[NAV]]*100</f>
        <v>99.144327225473816</v>
      </c>
    </row>
    <row r="701" spans="1:12" x14ac:dyDescent="0.2">
      <c r="A701" s="1">
        <v>41736</v>
      </c>
      <c r="B701">
        <v>804.71299999999997</v>
      </c>
      <c r="C701">
        <v>198.8109</v>
      </c>
      <c r="D701">
        <v>397.5249</v>
      </c>
      <c r="F701">
        <v>390105758.46619999</v>
      </c>
      <c r="G701">
        <v>206.28072800000001</v>
      </c>
      <c r="H701">
        <v>50.963334000000003</v>
      </c>
      <c r="I701">
        <v>101.90182799999999</v>
      </c>
      <c r="K701" s="3">
        <f>VLOOKUP(CelloNetIO_CMO_MV_NAV[[#This Row],[AsOfDate]], 'CMO MV Raw'!$A:$B,2,FALSE)</f>
        <v>383569780.87701398</v>
      </c>
      <c r="L701" s="4">
        <f>CelloNetIO_CMO_MV_NAV[[#This Row],[CMO MV]]/CelloNetIO_CMO_MV_NAV[[#This Row],[NAV]]*100</f>
        <v>98.324562648117819</v>
      </c>
    </row>
    <row r="702" spans="1:12" x14ac:dyDescent="0.2">
      <c r="A702" s="1">
        <v>41737</v>
      </c>
      <c r="B702">
        <v>806.26189999999997</v>
      </c>
      <c r="C702">
        <v>198.76920000000001</v>
      </c>
      <c r="D702">
        <v>397.54360000000003</v>
      </c>
      <c r="F702">
        <v>390349125.37849998</v>
      </c>
      <c r="G702">
        <v>206.54891900000001</v>
      </c>
      <c r="H702">
        <v>50.920878000000002</v>
      </c>
      <c r="I702">
        <v>101.843087</v>
      </c>
      <c r="K702" s="3">
        <f>VLOOKUP(CelloNetIO_CMO_MV_NAV[[#This Row],[AsOfDate]], 'CMO MV Raw'!$A:$B,2,FALSE)</f>
        <v>383804095.18982899</v>
      </c>
      <c r="L702" s="4">
        <f>CelloNetIO_CMO_MV_NAV[[#This Row],[CMO MV]]/CelloNetIO_CMO_MV_NAV[[#This Row],[NAV]]*100</f>
        <v>98.323288112321336</v>
      </c>
    </row>
    <row r="703" spans="1:12" x14ac:dyDescent="0.2">
      <c r="A703" s="1">
        <v>41738</v>
      </c>
      <c r="B703">
        <v>809.63130000000001</v>
      </c>
      <c r="C703">
        <v>199.55179999999999</v>
      </c>
      <c r="D703">
        <v>396.2516</v>
      </c>
      <c r="F703">
        <v>390573670.52380002</v>
      </c>
      <c r="G703">
        <v>207.29285200000001</v>
      </c>
      <c r="H703">
        <v>51.091974</v>
      </c>
      <c r="I703">
        <v>101.45374099999999</v>
      </c>
      <c r="K703" s="3">
        <f>VLOOKUP(CelloNetIO_CMO_MV_NAV[[#This Row],[AsOfDate]], 'CMO MV Raw'!$A:$B,2,FALSE)</f>
        <v>384276448.040151</v>
      </c>
      <c r="L703" s="4">
        <f>CelloNetIO_CMO_MV_NAV[[#This Row],[CMO MV]]/CelloNetIO_CMO_MV_NAV[[#This Row],[NAV]]*100</f>
        <v>98.387699182281338</v>
      </c>
    </row>
    <row r="704" spans="1:12" x14ac:dyDescent="0.2">
      <c r="A704" s="1">
        <v>41739</v>
      </c>
      <c r="B704">
        <v>846.76689999999996</v>
      </c>
      <c r="C704">
        <v>207.86099999999999</v>
      </c>
      <c r="D704">
        <v>398.56729999999999</v>
      </c>
      <c r="F704">
        <v>391251228.49409997</v>
      </c>
      <c r="G704">
        <v>216.425365</v>
      </c>
      <c r="H704">
        <v>53.127245000000002</v>
      </c>
      <c r="I704">
        <v>101.869917</v>
      </c>
      <c r="K704" s="3">
        <f>VLOOKUP(CelloNetIO_CMO_MV_NAV[[#This Row],[AsOfDate]], 'CMO MV Raw'!$A:$B,2,FALSE)</f>
        <v>396309039.19615602</v>
      </c>
      <c r="L704" s="4">
        <f>CelloNetIO_CMO_MV_NAV[[#This Row],[CMO MV]]/CelloNetIO_CMO_MV_NAV[[#This Row],[NAV]]*100</f>
        <v>101.29272711079355</v>
      </c>
    </row>
    <row r="705" spans="1:12" x14ac:dyDescent="0.2">
      <c r="A705" s="1">
        <v>41740</v>
      </c>
      <c r="B705">
        <v>820.31830000000002</v>
      </c>
      <c r="C705">
        <v>200.11269999999999</v>
      </c>
      <c r="D705">
        <v>399.25709999999998</v>
      </c>
      <c r="F705">
        <v>391721347.6092</v>
      </c>
      <c r="G705">
        <v>209.41373400000001</v>
      </c>
      <c r="H705">
        <v>51.085472000000003</v>
      </c>
      <c r="I705">
        <v>101.923753</v>
      </c>
      <c r="K705" s="3">
        <f>VLOOKUP(CelloNetIO_CMO_MV_NAV[[#This Row],[AsOfDate]], 'CMO MV Raw'!$A:$B,2,FALSE)</f>
        <v>396993711.24589801</v>
      </c>
      <c r="L705" s="4">
        <f>CelloNetIO_CMO_MV_NAV[[#This Row],[CMO MV]]/CelloNetIO_CMO_MV_NAV[[#This Row],[NAV]]*100</f>
        <v>101.34594748764063</v>
      </c>
    </row>
    <row r="706" spans="1:12" x14ac:dyDescent="0.2">
      <c r="A706" s="1">
        <v>41743</v>
      </c>
      <c r="B706">
        <v>818.93790000000001</v>
      </c>
      <c r="C706">
        <v>200.239</v>
      </c>
      <c r="D706">
        <v>398.34840000000003</v>
      </c>
      <c r="F706">
        <v>391758819.7863</v>
      </c>
      <c r="G706">
        <v>209.04134300000001</v>
      </c>
      <c r="H706">
        <v>51.112825000000001</v>
      </c>
      <c r="I706">
        <v>101.68205</v>
      </c>
      <c r="K706" s="3">
        <f>VLOOKUP(CelloNetIO_CMO_MV_NAV[[#This Row],[AsOfDate]], 'CMO MV Raw'!$A:$B,2,FALSE)</f>
        <v>396954718.751831</v>
      </c>
      <c r="L706" s="4">
        <f>CelloNetIO_CMO_MV_NAV[[#This Row],[CMO MV]]/CelloNetIO_CMO_MV_NAV[[#This Row],[NAV]]*100</f>
        <v>101.32630044382034</v>
      </c>
    </row>
    <row r="707" spans="1:12" x14ac:dyDescent="0.2">
      <c r="A707" s="1">
        <v>41744</v>
      </c>
      <c r="B707">
        <v>819.0249</v>
      </c>
      <c r="C707">
        <v>199.9563</v>
      </c>
      <c r="D707">
        <v>398.7423</v>
      </c>
      <c r="F707">
        <v>391323942.74559999</v>
      </c>
      <c r="G707">
        <v>209.295883</v>
      </c>
      <c r="H707">
        <v>51.097385000000003</v>
      </c>
      <c r="I707">
        <v>101.895707</v>
      </c>
      <c r="K707" s="3">
        <f>VLOOKUP(CelloNetIO_CMO_MV_NAV[[#This Row],[AsOfDate]], 'CMO MV Raw'!$A:$B,2,FALSE)</f>
        <v>395209704.31274098</v>
      </c>
      <c r="L707" s="4">
        <f>CelloNetIO_CMO_MV_NAV[[#This Row],[CMO MV]]/CelloNetIO_CMO_MV_NAV[[#This Row],[NAV]]*100</f>
        <v>100.99297823176312</v>
      </c>
    </row>
    <row r="708" spans="1:12" x14ac:dyDescent="0.2">
      <c r="A708" s="1">
        <v>41745</v>
      </c>
      <c r="B708">
        <v>819.41070000000002</v>
      </c>
      <c r="C708">
        <v>200.25700000000001</v>
      </c>
      <c r="D708">
        <v>398.59679999999997</v>
      </c>
      <c r="F708">
        <v>391079060.78850001</v>
      </c>
      <c r="G708">
        <v>209.525588</v>
      </c>
      <c r="H708">
        <v>51.206270000000004</v>
      </c>
      <c r="I708">
        <v>101.922307</v>
      </c>
      <c r="K708" s="3">
        <f>VLOOKUP(CelloNetIO_CMO_MV_NAV[[#This Row],[AsOfDate]], 'CMO MV Raw'!$A:$B,2,FALSE)</f>
        <v>389719054.647596</v>
      </c>
      <c r="L708" s="4">
        <f>CelloNetIO_CMO_MV_NAV[[#This Row],[CMO MV]]/CelloNetIO_CMO_MV_NAV[[#This Row],[NAV]]*100</f>
        <v>99.65224265953745</v>
      </c>
    </row>
    <row r="709" spans="1:12" x14ac:dyDescent="0.2">
      <c r="A709" s="1">
        <v>41746</v>
      </c>
      <c r="B709">
        <v>814.04989999999998</v>
      </c>
      <c r="C709">
        <v>200.15379999999999</v>
      </c>
      <c r="D709">
        <v>396.68340000000001</v>
      </c>
      <c r="F709">
        <v>390447453.71810001</v>
      </c>
      <c r="G709">
        <v>208.49153799999999</v>
      </c>
      <c r="H709">
        <v>51.262672999999999</v>
      </c>
      <c r="I709">
        <v>101.597128</v>
      </c>
      <c r="K709" s="3">
        <f>VLOOKUP(CelloNetIO_CMO_MV_NAV[[#This Row],[AsOfDate]], 'CMO MV Raw'!$A:$B,2,FALSE)</f>
        <v>388127208.40685397</v>
      </c>
      <c r="L709" s="4">
        <f>CelloNetIO_CMO_MV_NAV[[#This Row],[CMO MV]]/CelloNetIO_CMO_MV_NAV[[#This Row],[NAV]]*100</f>
        <v>99.405747101395818</v>
      </c>
    </row>
    <row r="710" spans="1:12" x14ac:dyDescent="0.2">
      <c r="A710" s="1">
        <v>41750</v>
      </c>
      <c r="B710">
        <v>816.58010000000002</v>
      </c>
      <c r="C710">
        <v>200.98419999999999</v>
      </c>
      <c r="D710">
        <v>396.23399999999998</v>
      </c>
      <c r="F710">
        <v>390525722.54460001</v>
      </c>
      <c r="G710">
        <v>209.09764799999999</v>
      </c>
      <c r="H710">
        <v>51.465035</v>
      </c>
      <c r="I710">
        <v>101.461691</v>
      </c>
      <c r="K710" s="3">
        <f>VLOOKUP(CelloNetIO_CMO_MV_NAV[[#This Row],[AsOfDate]], 'CMO MV Raw'!$A:$B,2,FALSE)</f>
        <v>387585841.973194</v>
      </c>
      <c r="L710" s="4">
        <f>CelloNetIO_CMO_MV_NAV[[#This Row],[CMO MV]]/CelloNetIO_CMO_MV_NAV[[#This Row],[NAV]]*100</f>
        <v>99.247199249194068</v>
      </c>
    </row>
    <row r="711" spans="1:12" x14ac:dyDescent="0.2">
      <c r="A711" s="1">
        <v>41751</v>
      </c>
      <c r="B711">
        <v>814.84230000000002</v>
      </c>
      <c r="C711">
        <v>200.50829999999999</v>
      </c>
      <c r="D711">
        <v>396.28949999999998</v>
      </c>
      <c r="F711">
        <v>390870568.1742</v>
      </c>
      <c r="G711">
        <v>208.46857399999999</v>
      </c>
      <c r="H711">
        <v>51.297876000000002</v>
      </c>
      <c r="I711">
        <v>101.386375</v>
      </c>
      <c r="K711" s="3">
        <f>VLOOKUP(CelloNetIO_CMO_MV_NAV[[#This Row],[AsOfDate]], 'CMO MV Raw'!$A:$B,2,FALSE)</f>
        <v>387489063.28839999</v>
      </c>
      <c r="L711" s="4">
        <f>CelloNetIO_CMO_MV_NAV[[#This Row],[CMO MV]]/CelloNetIO_CMO_MV_NAV[[#This Row],[NAV]]*100</f>
        <v>99.134878611711443</v>
      </c>
    </row>
    <row r="712" spans="1:12" x14ac:dyDescent="0.2">
      <c r="A712" s="1">
        <v>41752</v>
      </c>
      <c r="B712">
        <v>818.53290000000004</v>
      </c>
      <c r="C712">
        <v>200.72739999999999</v>
      </c>
      <c r="D712">
        <v>397.92959999999999</v>
      </c>
      <c r="F712">
        <v>391863960.95639998</v>
      </c>
      <c r="G712">
        <v>208.88190299999999</v>
      </c>
      <c r="H712">
        <v>51.223745999999998</v>
      </c>
      <c r="I712">
        <v>101.547894</v>
      </c>
      <c r="K712" s="3">
        <f>VLOOKUP(CelloNetIO_CMO_MV_NAV[[#This Row],[AsOfDate]], 'CMO MV Raw'!$A:$B,2,FALSE)</f>
        <v>388823325.31770003</v>
      </c>
      <c r="L712" s="4">
        <f>CelloNetIO_CMO_MV_NAV[[#This Row],[CMO MV]]/CelloNetIO_CMO_MV_NAV[[#This Row],[NAV]]*100</f>
        <v>99.224058361662344</v>
      </c>
    </row>
    <row r="713" spans="1:12" x14ac:dyDescent="0.2">
      <c r="A713" s="1">
        <v>41753</v>
      </c>
      <c r="B713">
        <v>817.23050000000001</v>
      </c>
      <c r="C713">
        <v>200.36109999999999</v>
      </c>
      <c r="D713">
        <v>398.09969999999998</v>
      </c>
      <c r="F713">
        <v>391806639.96249998</v>
      </c>
      <c r="G713">
        <v>208.58005399999999</v>
      </c>
      <c r="H713">
        <v>51.137749999999997</v>
      </c>
      <c r="I713">
        <v>101.606165</v>
      </c>
      <c r="K713" s="3">
        <f>VLOOKUP(CelloNetIO_CMO_MV_NAV[[#This Row],[AsOfDate]], 'CMO MV Raw'!$A:$B,2,FALSE)</f>
        <v>388720039.20357102</v>
      </c>
      <c r="L713" s="4">
        <f>CelloNetIO_CMO_MV_NAV[[#This Row],[CMO MV]]/CelloNetIO_CMO_MV_NAV[[#This Row],[NAV]]*100</f>
        <v>99.212213259268808</v>
      </c>
    </row>
    <row r="714" spans="1:12" x14ac:dyDescent="0.2">
      <c r="A714" s="1">
        <v>41754</v>
      </c>
      <c r="B714">
        <v>805.24959999999999</v>
      </c>
      <c r="C714">
        <v>197.28030000000001</v>
      </c>
      <c r="D714">
        <v>401.17739999999998</v>
      </c>
      <c r="F714">
        <v>392283828.56169999</v>
      </c>
      <c r="G714">
        <v>205.272188</v>
      </c>
      <c r="H714">
        <v>50.290194</v>
      </c>
      <c r="I714">
        <v>102.267127</v>
      </c>
      <c r="K714" s="3">
        <f>VLOOKUP(CelloNetIO_CMO_MV_NAV[[#This Row],[AsOfDate]], 'CMO MV Raw'!$A:$B,2,FALSE)</f>
        <v>388856043.95191503</v>
      </c>
      <c r="L714" s="4">
        <f>CelloNetIO_CMO_MV_NAV[[#This Row],[CMO MV]]/CelloNetIO_CMO_MV_NAV[[#This Row],[NAV]]*100</f>
        <v>99.126197829170565</v>
      </c>
    </row>
    <row r="715" spans="1:12" x14ac:dyDescent="0.2">
      <c r="A715" s="1">
        <v>41757</v>
      </c>
      <c r="B715">
        <v>800.63879999999995</v>
      </c>
      <c r="C715">
        <v>196.3535</v>
      </c>
      <c r="D715">
        <v>400.90660000000003</v>
      </c>
      <c r="F715">
        <v>392161087.78490001</v>
      </c>
      <c r="G715">
        <v>204.16069400000001</v>
      </c>
      <c r="H715">
        <v>50.069603000000001</v>
      </c>
      <c r="I715">
        <v>102.230082</v>
      </c>
      <c r="K715" s="3">
        <f>VLOOKUP(CelloNetIO_CMO_MV_NAV[[#This Row],[AsOfDate]], 'CMO MV Raw'!$A:$B,2,FALSE)</f>
        <v>388588759.99898499</v>
      </c>
      <c r="L715" s="4">
        <f>CelloNetIO_CMO_MV_NAV[[#This Row],[CMO MV]]/CelloNetIO_CMO_MV_NAV[[#This Row],[NAV]]*100</f>
        <v>99.089066228856851</v>
      </c>
    </row>
    <row r="716" spans="1:12" x14ac:dyDescent="0.2">
      <c r="A716" s="1">
        <v>41758</v>
      </c>
      <c r="B716">
        <v>800.01800000000003</v>
      </c>
      <c r="C716">
        <v>196.65539999999999</v>
      </c>
      <c r="D716">
        <v>399.71039999999999</v>
      </c>
      <c r="F716">
        <v>392214730.40030003</v>
      </c>
      <c r="G716">
        <v>203.974491</v>
      </c>
      <c r="H716">
        <v>50.139727999999998</v>
      </c>
      <c r="I716">
        <v>101.911114</v>
      </c>
      <c r="K716" s="3">
        <f>VLOOKUP(CelloNetIO_CMO_MV_NAV[[#This Row],[AsOfDate]], 'CMO MV Raw'!$A:$B,2,FALSE)</f>
        <v>388376139.10154498</v>
      </c>
      <c r="L716" s="4">
        <f>CelloNetIO_CMO_MV_NAV[[#This Row],[CMO MV]]/CelloNetIO_CMO_MV_NAV[[#This Row],[NAV]]*100</f>
        <v>99.021303637719754</v>
      </c>
    </row>
    <row r="717" spans="1:12" x14ac:dyDescent="0.2">
      <c r="A717" s="1">
        <v>41759</v>
      </c>
      <c r="B717">
        <v>824.02300000000002</v>
      </c>
      <c r="C717">
        <v>202.12110000000001</v>
      </c>
      <c r="D717">
        <v>401.10219999999998</v>
      </c>
      <c r="F717">
        <v>396559845.32630002</v>
      </c>
      <c r="G717">
        <v>207.79284899999999</v>
      </c>
      <c r="H717">
        <v>50.968625000000003</v>
      </c>
      <c r="I717">
        <v>101.14543999999999</v>
      </c>
      <c r="K717" s="3">
        <f>VLOOKUP(CelloNetIO_CMO_MV_NAV[[#This Row],[AsOfDate]], 'CMO MV Raw'!$A:$B,2,FALSE)</f>
        <v>393156509.64430797</v>
      </c>
      <c r="L717" s="4">
        <f>CelloNetIO_CMO_MV_NAV[[#This Row],[CMO MV]]/CelloNetIO_CMO_MV_NAV[[#This Row],[NAV]]*100</f>
        <v>99.141785099499501</v>
      </c>
    </row>
    <row r="718" spans="1:12" x14ac:dyDescent="0.2">
      <c r="A718" s="1">
        <v>41760</v>
      </c>
      <c r="B718">
        <v>832.02599999999995</v>
      </c>
      <c r="C718">
        <v>203.38489999999999</v>
      </c>
      <c r="D718">
        <v>402.1549</v>
      </c>
      <c r="F718">
        <v>406470642.89950001</v>
      </c>
      <c r="G718">
        <v>204.69522599999999</v>
      </c>
      <c r="H718">
        <v>50.036799000000002</v>
      </c>
      <c r="I718">
        <v>98.938239999999993</v>
      </c>
      <c r="K718" s="3">
        <f>VLOOKUP(CelloNetIO_CMO_MV_NAV[[#This Row],[AsOfDate]], 'CMO MV Raw'!$A:$B,2,FALSE)</f>
        <v>391432854.43096298</v>
      </c>
      <c r="L718" s="4">
        <f>CelloNetIO_CMO_MV_NAV[[#This Row],[CMO MV]]/CelloNetIO_CMO_MV_NAV[[#This Row],[NAV]]*100</f>
        <v>96.300399861287119</v>
      </c>
    </row>
    <row r="719" spans="1:12" x14ac:dyDescent="0.2">
      <c r="A719" s="1">
        <v>41761</v>
      </c>
      <c r="B719">
        <v>832.44420000000002</v>
      </c>
      <c r="C719">
        <v>203.5984</v>
      </c>
      <c r="D719">
        <v>403.19189999999998</v>
      </c>
      <c r="F719">
        <v>406898653.13150001</v>
      </c>
      <c r="G719">
        <v>204.58268799999999</v>
      </c>
      <c r="H719">
        <v>50.036636999999999</v>
      </c>
      <c r="I719">
        <v>99.089022999999997</v>
      </c>
      <c r="K719" s="3">
        <f>VLOOKUP(CelloNetIO_CMO_MV_NAV[[#This Row],[AsOfDate]], 'CMO MV Raw'!$A:$B,2,FALSE)</f>
        <v>391937946.16789597</v>
      </c>
      <c r="L719" s="4">
        <f>CelloNetIO_CMO_MV_NAV[[#This Row],[CMO MV]]/CelloNetIO_CMO_MV_NAV[[#This Row],[NAV]]*100</f>
        <v>96.323235073779145</v>
      </c>
    </row>
    <row r="720" spans="1:12" x14ac:dyDescent="0.2">
      <c r="A720" s="1">
        <v>41764</v>
      </c>
      <c r="B720">
        <v>829.79349999999999</v>
      </c>
      <c r="C720">
        <v>203.16030000000001</v>
      </c>
      <c r="D720">
        <v>401.79969999999997</v>
      </c>
      <c r="F720">
        <v>406945446.96289998</v>
      </c>
      <c r="G720">
        <v>203.90779800000001</v>
      </c>
      <c r="H720">
        <v>49.923226999999997</v>
      </c>
      <c r="I720">
        <v>98.735518999999996</v>
      </c>
      <c r="K720" s="3">
        <f>VLOOKUP(CelloNetIO_CMO_MV_NAV[[#This Row],[AsOfDate]], 'CMO MV Raw'!$A:$B,2,FALSE)</f>
        <v>391515584.04204798</v>
      </c>
      <c r="L720" s="4">
        <f>CelloNetIO_CMO_MV_NAV[[#This Row],[CMO MV]]/CelloNetIO_CMO_MV_NAV[[#This Row],[NAV]]*100</f>
        <v>96.208370670809174</v>
      </c>
    </row>
    <row r="721" spans="1:12" x14ac:dyDescent="0.2">
      <c r="A721" s="1">
        <v>41765</v>
      </c>
      <c r="B721">
        <v>832.20650000000001</v>
      </c>
      <c r="C721">
        <v>203.31319999999999</v>
      </c>
      <c r="D721">
        <v>401.88459999999998</v>
      </c>
      <c r="F721">
        <v>407570143.54369998</v>
      </c>
      <c r="G721">
        <v>204.187307</v>
      </c>
      <c r="H721">
        <v>49.884222999999999</v>
      </c>
      <c r="I721">
        <v>98.605014999999995</v>
      </c>
      <c r="K721" s="3">
        <f>VLOOKUP(CelloNetIO_CMO_MV_NAV[[#This Row],[AsOfDate]], 'CMO MV Raw'!$A:$B,2,FALSE)</f>
        <v>392237494.59539801</v>
      </c>
      <c r="L721" s="4">
        <f>CelloNetIO_CMO_MV_NAV[[#This Row],[CMO MV]]/CelloNetIO_CMO_MV_NAV[[#This Row],[NAV]]*100</f>
        <v>96.238034313556625</v>
      </c>
    </row>
    <row r="722" spans="1:12" x14ac:dyDescent="0.2">
      <c r="A722" s="1">
        <v>41766</v>
      </c>
      <c r="B722">
        <v>810.57600000000002</v>
      </c>
      <c r="C722">
        <v>197.09469999999999</v>
      </c>
      <c r="D722">
        <v>404.83730000000003</v>
      </c>
      <c r="F722">
        <v>407730194.02209997</v>
      </c>
      <c r="G722">
        <v>198.802054</v>
      </c>
      <c r="H722">
        <v>48.339491000000002</v>
      </c>
      <c r="I722">
        <v>99.290487999999996</v>
      </c>
      <c r="K722" s="3">
        <f>VLOOKUP(CelloNetIO_CMO_MV_NAV[[#This Row],[AsOfDate]], 'CMO MV Raw'!$A:$B,2,FALSE)</f>
        <v>391880014.428541</v>
      </c>
      <c r="L722" s="4">
        <f>CelloNetIO_CMO_MV_NAV[[#This Row],[CMO MV]]/CelloNetIO_CMO_MV_NAV[[#This Row],[NAV]]*100</f>
        <v>96.112581352584385</v>
      </c>
    </row>
    <row r="723" spans="1:12" x14ac:dyDescent="0.2">
      <c r="A723" s="1">
        <v>41767</v>
      </c>
      <c r="B723">
        <v>811.52480000000003</v>
      </c>
      <c r="C723">
        <v>197.149</v>
      </c>
      <c r="D723">
        <v>404.4778</v>
      </c>
      <c r="F723">
        <v>407684467.22030002</v>
      </c>
      <c r="G723">
        <v>199.05708100000001</v>
      </c>
      <c r="H723">
        <v>48.358232000000001</v>
      </c>
      <c r="I723">
        <v>99.213443999999996</v>
      </c>
      <c r="K723" s="3">
        <f>VLOOKUP(CelloNetIO_CMO_MV_NAV[[#This Row],[AsOfDate]], 'CMO MV Raw'!$A:$B,2,FALSE)</f>
        <v>392722728.35301799</v>
      </c>
      <c r="L723" s="4">
        <f>CelloNetIO_CMO_MV_NAV[[#This Row],[CMO MV]]/CelloNetIO_CMO_MV_NAV[[#This Row],[NAV]]*100</f>
        <v>96.330068945404008</v>
      </c>
    </row>
    <row r="724" spans="1:12" x14ac:dyDescent="0.2">
      <c r="A724" s="1">
        <v>41768</v>
      </c>
      <c r="B724">
        <v>803.28139999999996</v>
      </c>
      <c r="C724">
        <v>195.29740000000001</v>
      </c>
      <c r="D724">
        <v>402.0634</v>
      </c>
      <c r="F724">
        <v>407430940.97039998</v>
      </c>
      <c r="G724">
        <v>197.15768199999999</v>
      </c>
      <c r="H724">
        <v>47.933866000000002</v>
      </c>
      <c r="I724">
        <v>98.682588999999993</v>
      </c>
      <c r="K724" s="3">
        <f>VLOOKUP(CelloNetIO_CMO_MV_NAV[[#This Row],[AsOfDate]], 'CMO MV Raw'!$A:$B,2,FALSE)</f>
        <v>392531186.49313903</v>
      </c>
      <c r="L724" s="4">
        <f>CelloNetIO_CMO_MV_NAV[[#This Row],[CMO MV]]/CelloNetIO_CMO_MV_NAV[[#This Row],[NAV]]*100</f>
        <v>96.34299878114966</v>
      </c>
    </row>
    <row r="725" spans="1:12" x14ac:dyDescent="0.2">
      <c r="A725" s="1">
        <v>41771</v>
      </c>
      <c r="B725">
        <v>802.38319999999999</v>
      </c>
      <c r="C725">
        <v>195.78479999999999</v>
      </c>
      <c r="D725">
        <v>401.26990000000001</v>
      </c>
      <c r="F725">
        <v>407519893.42629999</v>
      </c>
      <c r="G725">
        <v>196.89424099999999</v>
      </c>
      <c r="H725">
        <v>48.043004000000003</v>
      </c>
      <c r="I725">
        <v>98.466334000000003</v>
      </c>
      <c r="K725" s="3">
        <f>VLOOKUP(CelloNetIO_CMO_MV_NAV[[#This Row],[AsOfDate]], 'CMO MV Raw'!$A:$B,2,FALSE)</f>
        <v>385740589.61108702</v>
      </c>
      <c r="L725" s="4">
        <f>CelloNetIO_CMO_MV_NAV[[#This Row],[CMO MV]]/CelloNetIO_CMO_MV_NAV[[#This Row],[NAV]]*100</f>
        <v>94.655646468667001</v>
      </c>
    </row>
    <row r="726" spans="1:12" x14ac:dyDescent="0.2">
      <c r="A726" s="1">
        <v>41772</v>
      </c>
      <c r="B726">
        <v>806.62919999999997</v>
      </c>
      <c r="C726">
        <v>196.6464</v>
      </c>
      <c r="D726">
        <v>432.9572</v>
      </c>
      <c r="F726">
        <v>408834709.97920001</v>
      </c>
      <c r="G726">
        <v>197.299588</v>
      </c>
      <c r="H726">
        <v>48.099243000000001</v>
      </c>
      <c r="I726">
        <v>105.90030400000001</v>
      </c>
      <c r="K726" s="3">
        <f>VLOOKUP(CelloNetIO_CMO_MV_NAV[[#This Row],[AsOfDate]], 'CMO MV Raw'!$A:$B,2,FALSE)</f>
        <v>387306373.72068799</v>
      </c>
      <c r="L726" s="4">
        <f>CelloNetIO_CMO_MV_NAV[[#This Row],[CMO MV]]/CelloNetIO_CMO_MV_NAV[[#This Row],[NAV]]*100</f>
        <v>94.734220032441158</v>
      </c>
    </row>
    <row r="727" spans="1:12" x14ac:dyDescent="0.2">
      <c r="A727" s="1">
        <v>41773</v>
      </c>
      <c r="B727">
        <v>803.64549999999997</v>
      </c>
      <c r="C727">
        <v>193.73689999999999</v>
      </c>
      <c r="D727">
        <v>434.53</v>
      </c>
      <c r="F727">
        <v>409850860.90390003</v>
      </c>
      <c r="G727">
        <v>196.08242300000001</v>
      </c>
      <c r="H727">
        <v>47.270097</v>
      </c>
      <c r="I727">
        <v>106.02149300000001</v>
      </c>
      <c r="K727" s="3">
        <f>VLOOKUP(CelloNetIO_CMO_MV_NAV[[#This Row],[AsOfDate]], 'CMO MV Raw'!$A:$B,2,FALSE)</f>
        <v>388185933.536116</v>
      </c>
      <c r="L727" s="4">
        <f>CelloNetIO_CMO_MV_NAV[[#This Row],[CMO MV]]/CelloNetIO_CMO_MV_NAV[[#This Row],[NAV]]*100</f>
        <v>94.713948551918762</v>
      </c>
    </row>
    <row r="728" spans="1:12" x14ac:dyDescent="0.2">
      <c r="A728" s="1">
        <v>41774</v>
      </c>
      <c r="B728">
        <v>801.81290000000001</v>
      </c>
      <c r="C728">
        <v>192.74780000000001</v>
      </c>
      <c r="D728">
        <v>433.24970000000002</v>
      </c>
      <c r="F728">
        <v>410074524.11220002</v>
      </c>
      <c r="G728">
        <v>195.528581</v>
      </c>
      <c r="H728">
        <v>47.003115000000001</v>
      </c>
      <c r="I728">
        <v>105.651455</v>
      </c>
      <c r="K728" s="3">
        <f>VLOOKUP(CelloNetIO_CMO_MV_NAV[[#This Row],[AsOfDate]], 'CMO MV Raw'!$A:$B,2,FALSE)</f>
        <v>387289601.90969402</v>
      </c>
      <c r="L728" s="4">
        <f>CelloNetIO_CMO_MV_NAV[[#This Row],[CMO MV]]/CelloNetIO_CMO_MV_NAV[[#This Row],[NAV]]*100</f>
        <v>94.443711846807659</v>
      </c>
    </row>
    <row r="729" spans="1:12" x14ac:dyDescent="0.2">
      <c r="A729" s="1">
        <v>41775</v>
      </c>
      <c r="B729">
        <v>792.00810000000001</v>
      </c>
      <c r="C729">
        <v>191.24</v>
      </c>
      <c r="D729">
        <v>433.46910000000003</v>
      </c>
      <c r="F729">
        <v>410034904.87720001</v>
      </c>
      <c r="G729">
        <v>193.156263</v>
      </c>
      <c r="H729">
        <v>46.639932000000002</v>
      </c>
      <c r="I729">
        <v>105.715171</v>
      </c>
      <c r="K729" s="3">
        <f>VLOOKUP(CelloNetIO_CMO_MV_NAV[[#This Row],[AsOfDate]], 'CMO MV Raw'!$A:$B,2,FALSE)</f>
        <v>376870151.74141401</v>
      </c>
      <c r="L729" s="4">
        <f>CelloNetIO_CMO_MV_NAV[[#This Row],[CMO MV]]/CelloNetIO_CMO_MV_NAV[[#This Row],[NAV]]*100</f>
        <v>91.911724406555479</v>
      </c>
    </row>
    <row r="730" spans="1:12" x14ac:dyDescent="0.2">
      <c r="A730" s="1">
        <v>41778</v>
      </c>
      <c r="B730">
        <v>787.11580000000004</v>
      </c>
      <c r="C730">
        <v>190.7501</v>
      </c>
      <c r="D730">
        <v>432.90839999999997</v>
      </c>
      <c r="F730">
        <v>410117131.26770002</v>
      </c>
      <c r="G730">
        <v>191.924633</v>
      </c>
      <c r="H730">
        <v>46.511127000000002</v>
      </c>
      <c r="I730">
        <v>105.557258</v>
      </c>
      <c r="K730" s="3">
        <f>VLOOKUP(CelloNetIO_CMO_MV_NAV[[#This Row],[AsOfDate]], 'CMO MV Raw'!$A:$B,2,FALSE)</f>
        <v>372330375.33763897</v>
      </c>
      <c r="L730" s="4">
        <f>CelloNetIO_CMO_MV_NAV[[#This Row],[CMO MV]]/CelloNetIO_CMO_MV_NAV[[#This Row],[NAV]]*100</f>
        <v>90.786350276746646</v>
      </c>
    </row>
    <row r="731" spans="1:12" x14ac:dyDescent="0.2">
      <c r="A731" s="1">
        <v>41779</v>
      </c>
      <c r="B731">
        <v>793.34630000000004</v>
      </c>
      <c r="C731">
        <v>191.5925</v>
      </c>
      <c r="D731">
        <v>433.01499999999999</v>
      </c>
      <c r="F731">
        <v>411266528.27539998</v>
      </c>
      <c r="G731">
        <v>192.90320199999999</v>
      </c>
      <c r="H731">
        <v>46.585970000000003</v>
      </c>
      <c r="I731">
        <v>105.28816999999999</v>
      </c>
      <c r="K731" s="3">
        <f>VLOOKUP(CelloNetIO_CMO_MV_NAV[[#This Row],[AsOfDate]], 'CMO MV Raw'!$A:$B,2,FALSE)</f>
        <v>369198148.38001001</v>
      </c>
      <c r="L731" s="4">
        <f>CelloNetIO_CMO_MV_NAV[[#This Row],[CMO MV]]/CelloNetIO_CMO_MV_NAV[[#This Row],[NAV]]*100</f>
        <v>89.771017818591019</v>
      </c>
    </row>
    <row r="732" spans="1:12" x14ac:dyDescent="0.2">
      <c r="A732" s="1">
        <v>41780</v>
      </c>
      <c r="B732">
        <v>758.40340000000003</v>
      </c>
      <c r="C732">
        <v>183.70189999999999</v>
      </c>
      <c r="D732">
        <v>432.69279999999998</v>
      </c>
      <c r="F732">
        <v>411996537.82200003</v>
      </c>
      <c r="G732">
        <v>184.08004199999999</v>
      </c>
      <c r="H732">
        <v>44.588214999999998</v>
      </c>
      <c r="I732">
        <v>105.02340700000001</v>
      </c>
      <c r="K732" s="3">
        <f>VLOOKUP(CelloNetIO_CMO_MV_NAV[[#This Row],[AsOfDate]], 'CMO MV Raw'!$A:$B,2,FALSE)</f>
        <v>352728457.92148298</v>
      </c>
      <c r="L732" s="4">
        <f>CelloNetIO_CMO_MV_NAV[[#This Row],[CMO MV]]/CelloNetIO_CMO_MV_NAV[[#This Row],[NAV]]*100</f>
        <v>85.614422826503613</v>
      </c>
    </row>
    <row r="733" spans="1:12" x14ac:dyDescent="0.2">
      <c r="A733" s="1">
        <v>41781</v>
      </c>
      <c r="B733">
        <v>754.64739999999995</v>
      </c>
      <c r="C733">
        <v>183.45609999999999</v>
      </c>
      <c r="D733">
        <v>431.96859999999998</v>
      </c>
      <c r="F733">
        <v>411857235.91850001</v>
      </c>
      <c r="G733">
        <v>183.23033699999999</v>
      </c>
      <c r="H733">
        <v>44.543615000000003</v>
      </c>
      <c r="I733">
        <v>104.88309099999999</v>
      </c>
      <c r="K733" s="3">
        <f>VLOOKUP(CelloNetIO_CMO_MV_NAV[[#This Row],[AsOfDate]], 'CMO MV Raw'!$A:$B,2,FALSE)</f>
        <v>353300341.98622</v>
      </c>
      <c r="L733" s="4">
        <f>CelloNetIO_CMO_MV_NAV[[#This Row],[CMO MV]]/CelloNetIO_CMO_MV_NAV[[#This Row],[NAV]]*100</f>
        <v>85.782235001483016</v>
      </c>
    </row>
    <row r="734" spans="1:12" x14ac:dyDescent="0.2">
      <c r="A734" s="1">
        <v>41782</v>
      </c>
      <c r="B734">
        <v>758.01030000000003</v>
      </c>
      <c r="C734">
        <v>184.44839999999999</v>
      </c>
      <c r="D734">
        <v>431.96839999999997</v>
      </c>
      <c r="F734">
        <v>412747740.09920001</v>
      </c>
      <c r="G734">
        <v>183.649776</v>
      </c>
      <c r="H734">
        <v>44.687925</v>
      </c>
      <c r="I734">
        <v>104.656757</v>
      </c>
      <c r="K734" s="3">
        <f>VLOOKUP(CelloNetIO_CMO_MV_NAV[[#This Row],[AsOfDate]], 'CMO MV Raw'!$A:$B,2,FALSE)</f>
        <v>354250669.70750302</v>
      </c>
      <c r="L734" s="4">
        <f>CelloNetIO_CMO_MV_NAV[[#This Row],[CMO MV]]/CelloNetIO_CMO_MV_NAV[[#This Row],[NAV]]*100</f>
        <v>85.827403833237753</v>
      </c>
    </row>
    <row r="735" spans="1:12" x14ac:dyDescent="0.2">
      <c r="A735" s="1">
        <v>41786</v>
      </c>
      <c r="B735">
        <v>752.28189999999995</v>
      </c>
      <c r="C735">
        <v>182.3058</v>
      </c>
      <c r="D735">
        <v>433.95749999999998</v>
      </c>
      <c r="F735">
        <v>413400482.27020001</v>
      </c>
      <c r="G735">
        <v>181.97412199999999</v>
      </c>
      <c r="H735">
        <v>44.099077999999999</v>
      </c>
      <c r="I735">
        <v>104.97266399999999</v>
      </c>
      <c r="K735" s="3">
        <f>VLOOKUP(CelloNetIO_CMO_MV_NAV[[#This Row],[AsOfDate]], 'CMO MV Raw'!$A:$B,2,FALSE)</f>
        <v>346793973.67813498</v>
      </c>
      <c r="L735" s="4">
        <f>CelloNetIO_CMO_MV_NAV[[#This Row],[CMO MV]]/CelloNetIO_CMO_MV_NAV[[#This Row],[NAV]]*100</f>
        <v>83.888139601024761</v>
      </c>
    </row>
    <row r="736" spans="1:12" x14ac:dyDescent="0.2">
      <c r="A736" s="1">
        <v>41787</v>
      </c>
      <c r="B736">
        <v>760.36950000000002</v>
      </c>
      <c r="C736">
        <v>181.84460000000001</v>
      </c>
      <c r="D736">
        <v>386.07839999999999</v>
      </c>
      <c r="F736">
        <v>414423898.14649999</v>
      </c>
      <c r="G736">
        <v>183.476268</v>
      </c>
      <c r="H736">
        <v>43.878888000000003</v>
      </c>
      <c r="I736">
        <v>93.160264999999995</v>
      </c>
      <c r="K736" s="3">
        <f>VLOOKUP(CelloNetIO_CMO_MV_NAV[[#This Row],[AsOfDate]], 'CMO MV Raw'!$A:$B,2,FALSE)</f>
        <v>347184947.69371402</v>
      </c>
      <c r="L736" s="4">
        <f>CelloNetIO_CMO_MV_NAV[[#This Row],[CMO MV]]/CelloNetIO_CMO_MV_NAV[[#This Row],[NAV]]*100</f>
        <v>83.775320208725802</v>
      </c>
    </row>
    <row r="737" spans="1:12" x14ac:dyDescent="0.2">
      <c r="A737" s="1">
        <v>41788</v>
      </c>
      <c r="B737">
        <v>758.93809999999996</v>
      </c>
      <c r="C737">
        <v>181.9324</v>
      </c>
      <c r="D737">
        <v>385.48500000000001</v>
      </c>
      <c r="F737">
        <v>414173730.3556</v>
      </c>
      <c r="G737">
        <v>183.24148600000001</v>
      </c>
      <c r="H737">
        <v>43.926591000000002</v>
      </c>
      <c r="I737">
        <v>93.073262</v>
      </c>
      <c r="K737" s="3">
        <f>VLOOKUP(CelloNetIO_CMO_MV_NAV[[#This Row],[AsOfDate]], 'CMO MV Raw'!$A:$B,2,FALSE)</f>
        <v>347097755.61923099</v>
      </c>
      <c r="L737" s="4">
        <f>CelloNetIO_CMO_MV_NAV[[#This Row],[CMO MV]]/CelloNetIO_CMO_MV_NAV[[#This Row],[NAV]]*100</f>
        <v>83.804869835955273</v>
      </c>
    </row>
    <row r="738" spans="1:12" x14ac:dyDescent="0.2">
      <c r="A738" s="1">
        <v>41789</v>
      </c>
      <c r="B738">
        <v>755.40650000000005</v>
      </c>
      <c r="C738">
        <v>180.87790000000001</v>
      </c>
      <c r="D738">
        <v>385.9058</v>
      </c>
      <c r="F738">
        <v>412541981.54369998</v>
      </c>
      <c r="G738">
        <v>183.11021299999999</v>
      </c>
      <c r="H738">
        <v>43.844726000000001</v>
      </c>
      <c r="I738">
        <v>93.543401000000003</v>
      </c>
      <c r="K738" s="3">
        <f>VLOOKUP(CelloNetIO_CMO_MV_NAV[[#This Row],[AsOfDate]], 'CMO MV Raw'!$A:$B,2,FALSE)</f>
        <v>345428657.55201697</v>
      </c>
      <c r="L738" s="4">
        <f>CelloNetIO_CMO_MV_NAV[[#This Row],[CMO MV]]/CelloNetIO_CMO_MV_NAV[[#This Row],[NAV]]*100</f>
        <v>83.731758949586137</v>
      </c>
    </row>
    <row r="739" spans="1:12" x14ac:dyDescent="0.2">
      <c r="A739" s="1">
        <v>41792</v>
      </c>
      <c r="B739">
        <v>752.11040000000003</v>
      </c>
      <c r="C739">
        <v>181.4538</v>
      </c>
      <c r="D739">
        <v>383.75639999999999</v>
      </c>
      <c r="F739">
        <v>411974436.08469999</v>
      </c>
      <c r="G739">
        <v>182.56239600000001</v>
      </c>
      <c r="H739">
        <v>44.044916999999998</v>
      </c>
      <c r="I739">
        <v>93.150537</v>
      </c>
      <c r="K739" s="3">
        <f>VLOOKUP(CelloNetIO_CMO_MV_NAV[[#This Row],[AsOfDate]], 'CMO MV Raw'!$A:$B,2,FALSE)</f>
        <v>343337953.10405701</v>
      </c>
      <c r="L739" s="4">
        <f>CelloNetIO_CMO_MV_NAV[[#This Row],[CMO MV]]/CelloNetIO_CMO_MV_NAV[[#This Row],[NAV]]*100</f>
        <v>83.339625722181538</v>
      </c>
    </row>
    <row r="740" spans="1:12" x14ac:dyDescent="0.2">
      <c r="A740" s="1">
        <v>41793</v>
      </c>
      <c r="B740">
        <v>745.07629999999995</v>
      </c>
      <c r="C740">
        <v>181.3424</v>
      </c>
      <c r="D740">
        <v>381.6454</v>
      </c>
      <c r="F740">
        <v>410940331.89749998</v>
      </c>
      <c r="G740">
        <v>181.31009399999999</v>
      </c>
      <c r="H740">
        <v>44.128644999999999</v>
      </c>
      <c r="I740">
        <v>92.871244000000004</v>
      </c>
      <c r="K740" s="3">
        <f>VLOOKUP(CelloNetIO_CMO_MV_NAV[[#This Row],[AsOfDate]], 'CMO MV Raw'!$A:$B,2,FALSE)</f>
        <v>342637773.38611799</v>
      </c>
      <c r="L740" s="4">
        <f>CelloNetIO_CMO_MV_NAV[[#This Row],[CMO MV]]/CelloNetIO_CMO_MV_NAV[[#This Row],[NAV]]*100</f>
        <v>83.378959617811731</v>
      </c>
    </row>
    <row r="741" spans="1:12" x14ac:dyDescent="0.2">
      <c r="A741" s="1">
        <v>41794</v>
      </c>
      <c r="B741">
        <v>741.88549999999998</v>
      </c>
      <c r="C741">
        <v>180.98650000000001</v>
      </c>
      <c r="D741">
        <v>349.90480000000002</v>
      </c>
      <c r="F741">
        <v>410807519.04140002</v>
      </c>
      <c r="G741">
        <v>180.59199599999999</v>
      </c>
      <c r="H741">
        <v>44.056277000000001</v>
      </c>
      <c r="I741">
        <v>85.174876999999995</v>
      </c>
      <c r="K741" s="3">
        <f>VLOOKUP(CelloNetIO_CMO_MV_NAV[[#This Row],[AsOfDate]], 'CMO MV Raw'!$A:$B,2,FALSE)</f>
        <v>342517089.195723</v>
      </c>
      <c r="L741" s="4">
        <f>CelloNetIO_CMO_MV_NAV[[#This Row],[CMO MV]]/CelloNetIO_CMO_MV_NAV[[#This Row],[NAV]]*100</f>
        <v>83.376538480836587</v>
      </c>
    </row>
    <row r="742" spans="1:12" x14ac:dyDescent="0.2">
      <c r="A742" s="1">
        <v>41795</v>
      </c>
      <c r="B742">
        <v>742.56269999999995</v>
      </c>
      <c r="C742">
        <v>180.99199999999999</v>
      </c>
      <c r="D742">
        <v>349.88330000000002</v>
      </c>
      <c r="F742">
        <v>410970541.31910002</v>
      </c>
      <c r="G742">
        <v>180.68514099999999</v>
      </c>
      <c r="H742">
        <v>44.040140000000001</v>
      </c>
      <c r="I742">
        <v>85.135858999999996</v>
      </c>
      <c r="K742" s="3">
        <f>VLOOKUP(CelloNetIO_CMO_MV_NAV[[#This Row],[AsOfDate]], 'CMO MV Raw'!$A:$B,2,FALSE)</f>
        <v>342679615.06502098</v>
      </c>
      <c r="L742" s="4">
        <f>CelloNetIO_CMO_MV_NAV[[#This Row],[CMO MV]]/CelloNetIO_CMO_MV_NAV[[#This Row],[NAV]]*100</f>
        <v>83.383011824914661</v>
      </c>
    </row>
    <row r="743" spans="1:12" x14ac:dyDescent="0.2">
      <c r="A743" s="1">
        <v>41796</v>
      </c>
      <c r="B743">
        <v>753.48680000000002</v>
      </c>
      <c r="C743">
        <v>182.69759999999999</v>
      </c>
      <c r="D743">
        <v>350.7038</v>
      </c>
      <c r="F743">
        <v>410085536.18970001</v>
      </c>
      <c r="G743">
        <v>183.738936</v>
      </c>
      <c r="H743">
        <v>44.551096000000001</v>
      </c>
      <c r="I743">
        <v>85.519671000000002</v>
      </c>
      <c r="K743" s="3">
        <f>VLOOKUP(CelloNetIO_CMO_MV_NAV[[#This Row],[AsOfDate]], 'CMO MV Raw'!$A:$B,2,FALSE)</f>
        <v>341595813.40797698</v>
      </c>
      <c r="L743" s="4">
        <f>CelloNetIO_CMO_MV_NAV[[#This Row],[CMO MV]]/CelloNetIO_CMO_MV_NAV[[#This Row],[NAV]]*100</f>
        <v>83.298673877139478</v>
      </c>
    </row>
    <row r="744" spans="1:12" x14ac:dyDescent="0.2">
      <c r="A744" s="1">
        <v>41799</v>
      </c>
      <c r="B744">
        <v>751.34209999999996</v>
      </c>
      <c r="C744">
        <v>182.48429999999999</v>
      </c>
      <c r="D744">
        <v>350.52050000000003</v>
      </c>
      <c r="F744">
        <v>409921460.3973</v>
      </c>
      <c r="G744">
        <v>183.28928199999999</v>
      </c>
      <c r="H744">
        <v>44.516894000000001</v>
      </c>
      <c r="I744">
        <v>85.509185000000002</v>
      </c>
      <c r="K744" s="3">
        <f>VLOOKUP(CelloNetIO_CMO_MV_NAV[[#This Row],[AsOfDate]], 'CMO MV Raw'!$A:$B,2,FALSE)</f>
        <v>341266930.62890202</v>
      </c>
      <c r="L744" s="4">
        <f>CelloNetIO_CMO_MV_NAV[[#This Row],[CMO MV]]/CelloNetIO_CMO_MV_NAV[[#This Row],[NAV]]*100</f>
        <v>83.251784451134299</v>
      </c>
    </row>
    <row r="745" spans="1:12" x14ac:dyDescent="0.2">
      <c r="A745" s="1">
        <v>41800</v>
      </c>
      <c r="B745">
        <v>752.55380000000002</v>
      </c>
      <c r="C745">
        <v>183.20590000000001</v>
      </c>
      <c r="D745">
        <v>349.5127</v>
      </c>
      <c r="F745">
        <v>409832807.02590001</v>
      </c>
      <c r="G745">
        <v>183.62458699999999</v>
      </c>
      <c r="H745">
        <v>44.702595000000002</v>
      </c>
      <c r="I745">
        <v>85.281777000000005</v>
      </c>
      <c r="K745" s="3">
        <f>VLOOKUP(CelloNetIO_CMO_MV_NAV[[#This Row],[AsOfDate]], 'CMO MV Raw'!$A:$B,2,FALSE)</f>
        <v>341117843.56514698</v>
      </c>
      <c r="L745" s="4">
        <f>CelloNetIO_CMO_MV_NAV[[#This Row],[CMO MV]]/CelloNetIO_CMO_MV_NAV[[#This Row],[NAV]]*100</f>
        <v>83.233415606864654</v>
      </c>
    </row>
    <row r="746" spans="1:12" x14ac:dyDescent="0.2">
      <c r="A746" s="1">
        <v>41801</v>
      </c>
      <c r="B746">
        <v>747.4769</v>
      </c>
      <c r="C746">
        <v>180.6789</v>
      </c>
      <c r="D746">
        <v>349.88380000000001</v>
      </c>
      <c r="F746">
        <v>409626636.56050003</v>
      </c>
      <c r="G746">
        <v>182.477611</v>
      </c>
      <c r="H746">
        <v>44.108190999999998</v>
      </c>
      <c r="I746">
        <v>85.415295</v>
      </c>
      <c r="K746" s="3">
        <f>VLOOKUP(CelloNetIO_CMO_MV_NAV[[#This Row],[AsOfDate]], 'CMO MV Raw'!$A:$B,2,FALSE)</f>
        <v>340917865.187419</v>
      </c>
      <c r="L746" s="4">
        <f>CelloNetIO_CMO_MV_NAV[[#This Row],[CMO MV]]/CelloNetIO_CMO_MV_NAV[[#This Row],[NAV]]*100</f>
        <v>83.226488406611949</v>
      </c>
    </row>
    <row r="747" spans="1:12" x14ac:dyDescent="0.2">
      <c r="A747" s="1">
        <v>41802</v>
      </c>
      <c r="B747">
        <v>752.5883</v>
      </c>
      <c r="C747">
        <v>181.86969999999999</v>
      </c>
      <c r="D747">
        <v>351.13240000000002</v>
      </c>
      <c r="F747">
        <v>411509357.14670002</v>
      </c>
      <c r="G747">
        <v>182.88485700000001</v>
      </c>
      <c r="H747">
        <v>44.195762999999999</v>
      </c>
      <c r="I747">
        <v>85.327926000000005</v>
      </c>
      <c r="K747" s="3">
        <f>VLOOKUP(CelloNetIO_CMO_MV_NAV[[#This Row],[AsOfDate]], 'CMO MV Raw'!$A:$B,2,FALSE)</f>
        <v>342832101.461757</v>
      </c>
      <c r="L747" s="4">
        <f>CelloNetIO_CMO_MV_NAV[[#This Row],[CMO MV]]/CelloNetIO_CMO_MV_NAV[[#This Row],[NAV]]*100</f>
        <v>83.310888442213454</v>
      </c>
    </row>
    <row r="748" spans="1:12" x14ac:dyDescent="0.2">
      <c r="A748" s="1">
        <v>41803</v>
      </c>
      <c r="B748">
        <v>713.22260000000006</v>
      </c>
      <c r="C748">
        <v>172.8998</v>
      </c>
      <c r="D748">
        <v>355.45940000000002</v>
      </c>
      <c r="F748">
        <v>411568108.50629997</v>
      </c>
      <c r="G748">
        <v>173.29394199999999</v>
      </c>
      <c r="H748">
        <v>42.010008999999997</v>
      </c>
      <c r="I748">
        <v>86.367090000000005</v>
      </c>
      <c r="K748" s="3">
        <f>VLOOKUP(CelloNetIO_CMO_MV_NAV[[#This Row],[AsOfDate]], 'CMO MV Raw'!$A:$B,2,FALSE)</f>
        <v>342720035.76749998</v>
      </c>
      <c r="L748" s="4">
        <f>CelloNetIO_CMO_MV_NAV[[#This Row],[CMO MV]]/CelloNetIO_CMO_MV_NAV[[#This Row],[NAV]]*100</f>
        <v>83.271766855631839</v>
      </c>
    </row>
    <row r="749" spans="1:12" x14ac:dyDescent="0.2">
      <c r="A749" s="1">
        <v>41806</v>
      </c>
      <c r="B749">
        <v>711.97460000000001</v>
      </c>
      <c r="C749">
        <v>172.6662</v>
      </c>
      <c r="D749">
        <v>355.7636</v>
      </c>
      <c r="F749">
        <v>412058502.4404</v>
      </c>
      <c r="G749">
        <v>172.78483399999999</v>
      </c>
      <c r="H749">
        <v>41.903322000000003</v>
      </c>
      <c r="I749">
        <v>86.338128999999995</v>
      </c>
      <c r="K749" s="3">
        <f>VLOOKUP(CelloNetIO_CMO_MV_NAV[[#This Row],[AsOfDate]], 'CMO MV Raw'!$A:$B,2,FALSE)</f>
        <v>341223086.25110602</v>
      </c>
      <c r="L749" s="4">
        <f>CelloNetIO_CMO_MV_NAV[[#This Row],[CMO MV]]/CelloNetIO_CMO_MV_NAV[[#This Row],[NAV]]*100</f>
        <v>82.809378821265895</v>
      </c>
    </row>
    <row r="750" spans="1:12" x14ac:dyDescent="0.2">
      <c r="A750" s="1">
        <v>41807</v>
      </c>
      <c r="B750">
        <v>710.14760000000001</v>
      </c>
      <c r="C750">
        <v>173.62299999999999</v>
      </c>
      <c r="D750">
        <v>353.97410000000002</v>
      </c>
      <c r="F750">
        <v>412001327.4612</v>
      </c>
      <c r="G750">
        <v>172.36536699999999</v>
      </c>
      <c r="H750">
        <v>42.141368999999997</v>
      </c>
      <c r="I750">
        <v>85.915767000000002</v>
      </c>
      <c r="K750" s="3">
        <f>VLOOKUP(CelloNetIO_CMO_MV_NAV[[#This Row],[AsOfDate]], 'CMO MV Raw'!$A:$B,2,FALSE)</f>
        <v>341194689.66102803</v>
      </c>
      <c r="L750" s="4">
        <f>CelloNetIO_CMO_MV_NAV[[#This Row],[CMO MV]]/CelloNetIO_CMO_MV_NAV[[#This Row],[NAV]]*100</f>
        <v>82.813978237281248</v>
      </c>
    </row>
    <row r="751" spans="1:12" x14ac:dyDescent="0.2">
      <c r="A751" s="1">
        <v>41808</v>
      </c>
      <c r="B751">
        <v>710.87570000000005</v>
      </c>
      <c r="C751">
        <v>173.20429999999999</v>
      </c>
      <c r="D751">
        <v>355.05470000000003</v>
      </c>
      <c r="F751">
        <v>412726628.51550001</v>
      </c>
      <c r="G751">
        <v>172.23887500000001</v>
      </c>
      <c r="H751">
        <v>41.965865000000001</v>
      </c>
      <c r="I751">
        <v>86.026602999999994</v>
      </c>
      <c r="K751" s="3">
        <f>VLOOKUP(CelloNetIO_CMO_MV_NAV[[#This Row],[AsOfDate]], 'CMO MV Raw'!$A:$B,2,FALSE)</f>
        <v>341711606.94956398</v>
      </c>
      <c r="L751" s="4">
        <f>CelloNetIO_CMO_MV_NAV[[#This Row],[CMO MV]]/CelloNetIO_CMO_MV_NAV[[#This Row],[NAV]]*100</f>
        <v>82.793690384998015</v>
      </c>
    </row>
    <row r="752" spans="1:12" x14ac:dyDescent="0.2">
      <c r="A752" s="1">
        <v>41809</v>
      </c>
      <c r="B752">
        <v>708.91409999999996</v>
      </c>
      <c r="C752">
        <v>172.79470000000001</v>
      </c>
      <c r="D752">
        <v>354.73309999999998</v>
      </c>
      <c r="F752">
        <v>413183801.69510001</v>
      </c>
      <c r="G752">
        <v>171.57354599999999</v>
      </c>
      <c r="H752">
        <v>41.820298999999999</v>
      </c>
      <c r="I752">
        <v>85.853583</v>
      </c>
      <c r="K752" s="3">
        <f>VLOOKUP(CelloNetIO_CMO_MV_NAV[[#This Row],[AsOfDate]], 'CMO MV Raw'!$A:$B,2,FALSE)</f>
        <v>342079369.14890897</v>
      </c>
      <c r="L752" s="4">
        <f>CelloNetIO_CMO_MV_NAV[[#This Row],[CMO MV]]/CelloNetIO_CMO_MV_NAV[[#This Row],[NAV]]*100</f>
        <v>82.791089037255873</v>
      </c>
    </row>
    <row r="753" spans="1:12" x14ac:dyDescent="0.2">
      <c r="A753" s="1">
        <v>41810</v>
      </c>
      <c r="B753">
        <v>709.56759999999997</v>
      </c>
      <c r="C753">
        <v>173.38339999999999</v>
      </c>
      <c r="D753">
        <v>304.91840000000002</v>
      </c>
      <c r="F753">
        <v>413832538.83600003</v>
      </c>
      <c r="G753">
        <v>171.46249599999999</v>
      </c>
      <c r="H753">
        <v>41.896994999999997</v>
      </c>
      <c r="I753">
        <v>73.681590999999997</v>
      </c>
      <c r="K753" s="3">
        <f>VLOOKUP(CelloNetIO_CMO_MV_NAV[[#This Row],[AsOfDate]], 'CMO MV Raw'!$A:$B,2,FALSE)</f>
        <v>341148438.17116803</v>
      </c>
      <c r="L753" s="4">
        <f>CelloNetIO_CMO_MV_NAV[[#This Row],[CMO MV]]/CelloNetIO_CMO_MV_NAV[[#This Row],[NAV]]*100</f>
        <v>82.43634952696739</v>
      </c>
    </row>
    <row r="754" spans="1:12" x14ac:dyDescent="0.2">
      <c r="A754" s="1">
        <v>41813</v>
      </c>
      <c r="B754">
        <v>710.15629999999999</v>
      </c>
      <c r="C754">
        <v>174.03989999999999</v>
      </c>
      <c r="D754">
        <v>304.70440000000002</v>
      </c>
      <c r="F754">
        <v>414540016.38700002</v>
      </c>
      <c r="G754">
        <v>171.311881</v>
      </c>
      <c r="H754">
        <v>41.98386</v>
      </c>
      <c r="I754">
        <v>73.504219000000006</v>
      </c>
      <c r="K754" s="3">
        <f>VLOOKUP(CelloNetIO_CMO_MV_NAV[[#This Row],[AsOfDate]], 'CMO MV Raw'!$A:$B,2,FALSE)</f>
        <v>341853542.28024</v>
      </c>
      <c r="L754" s="4">
        <f>CelloNetIO_CMO_MV_NAV[[#This Row],[CMO MV]]/CelloNetIO_CMO_MV_NAV[[#This Row],[NAV]]*100</f>
        <v>82.465752102710752</v>
      </c>
    </row>
    <row r="755" spans="1:12" x14ac:dyDescent="0.2">
      <c r="A755" s="1">
        <v>41814</v>
      </c>
      <c r="B755">
        <v>713.07730000000004</v>
      </c>
      <c r="C755">
        <v>173.93340000000001</v>
      </c>
      <c r="D755">
        <v>305.04629999999997</v>
      </c>
      <c r="F755">
        <v>414496748.87660003</v>
      </c>
      <c r="G755">
        <v>172.03447399999999</v>
      </c>
      <c r="H755">
        <v>41.962549000000003</v>
      </c>
      <c r="I755">
        <v>73.594376999999994</v>
      </c>
      <c r="K755" s="3">
        <f>VLOOKUP(CelloNetIO_CMO_MV_NAV[[#This Row],[AsOfDate]], 'CMO MV Raw'!$A:$B,2,FALSE)</f>
        <v>341791139.52054101</v>
      </c>
      <c r="L755" s="4">
        <f>CelloNetIO_CMO_MV_NAV[[#This Row],[CMO MV]]/CelloNetIO_CMO_MV_NAV[[#This Row],[NAV]]*100</f>
        <v>82.459305277276314</v>
      </c>
    </row>
    <row r="756" spans="1:12" x14ac:dyDescent="0.2">
      <c r="A756" s="1">
        <v>41815</v>
      </c>
      <c r="B756">
        <v>703.90099999999995</v>
      </c>
      <c r="C756">
        <v>171.21440000000001</v>
      </c>
      <c r="D756">
        <v>307.35890000000001</v>
      </c>
      <c r="F756">
        <v>414786430.5388</v>
      </c>
      <c r="G756">
        <v>169.702032</v>
      </c>
      <c r="H756">
        <v>41.277723999999999</v>
      </c>
      <c r="I756">
        <v>74.100520000000003</v>
      </c>
      <c r="K756" s="3">
        <f>VLOOKUP(CelloNetIO_CMO_MV_NAV[[#This Row],[AsOfDate]], 'CMO MV Raw'!$A:$B,2,FALSE)</f>
        <v>341676309.85580802</v>
      </c>
      <c r="L756" s="4">
        <f>CelloNetIO_CMO_MV_NAV[[#This Row],[CMO MV]]/CelloNetIO_CMO_MV_NAV[[#This Row],[NAV]]*100</f>
        <v>82.374032682789718</v>
      </c>
    </row>
    <row r="757" spans="1:12" x14ac:dyDescent="0.2">
      <c r="A757" s="1">
        <v>41816</v>
      </c>
      <c r="B757">
        <v>708.03899999999999</v>
      </c>
      <c r="C757">
        <v>171.62479999999999</v>
      </c>
      <c r="D757">
        <v>307.50470000000001</v>
      </c>
      <c r="F757">
        <v>414997106.57440001</v>
      </c>
      <c r="G757">
        <v>170.61299700000001</v>
      </c>
      <c r="H757">
        <v>41.355662000000002</v>
      </c>
      <c r="I757">
        <v>74.098034999999996</v>
      </c>
      <c r="K757" s="3">
        <f>VLOOKUP(CelloNetIO_CMO_MV_NAV[[#This Row],[AsOfDate]], 'CMO MV Raw'!$A:$B,2,FALSE)</f>
        <v>342166651.78134501</v>
      </c>
      <c r="L757" s="4">
        <f>CelloNetIO_CMO_MV_NAV[[#This Row],[CMO MV]]/CelloNetIO_CMO_MV_NAV[[#This Row],[NAV]]*100</f>
        <v>82.450370463005129</v>
      </c>
    </row>
    <row r="758" spans="1:12" x14ac:dyDescent="0.2">
      <c r="A758" s="1">
        <v>41817</v>
      </c>
      <c r="B758">
        <v>706.20860000000005</v>
      </c>
      <c r="C758">
        <v>171.27699999999999</v>
      </c>
      <c r="D758">
        <v>307.21120000000002</v>
      </c>
      <c r="F758">
        <v>414886596.33850002</v>
      </c>
      <c r="G758">
        <v>170.21726100000001</v>
      </c>
      <c r="H758">
        <v>41.282846999999997</v>
      </c>
      <c r="I758">
        <v>74.047028999999995</v>
      </c>
      <c r="K758" s="3">
        <f>VLOOKUP(CelloNetIO_CMO_MV_NAV[[#This Row],[AsOfDate]], 'CMO MV Raw'!$A:$B,2,FALSE)</f>
        <v>342010168.69501901</v>
      </c>
      <c r="L758" s="4">
        <f>CelloNetIO_CMO_MV_NAV[[#This Row],[CMO MV]]/CelloNetIO_CMO_MV_NAV[[#This Row],[NAV]]*100</f>
        <v>82.434615076351577</v>
      </c>
    </row>
    <row r="759" spans="1:12" x14ac:dyDescent="0.2">
      <c r="A759" s="1">
        <v>41820</v>
      </c>
      <c r="B759">
        <v>722.70450000000005</v>
      </c>
      <c r="C759">
        <v>175.46180000000001</v>
      </c>
      <c r="D759">
        <v>307.00450000000001</v>
      </c>
      <c r="F759">
        <v>417480371.4971</v>
      </c>
      <c r="G759">
        <v>173.11101300000001</v>
      </c>
      <c r="H759">
        <v>42.028753999999999</v>
      </c>
      <c r="I759">
        <v>73.537469000000002</v>
      </c>
      <c r="K759" s="3">
        <f>VLOOKUP(CelloNetIO_CMO_MV_NAV[[#This Row],[AsOfDate]], 'CMO MV Raw'!$A:$B,2,FALSE)</f>
        <v>344731315.25781697</v>
      </c>
      <c r="L759" s="4">
        <f>CelloNetIO_CMO_MV_NAV[[#This Row],[CMO MV]]/CelloNetIO_CMO_MV_NAV[[#This Row],[NAV]]*100</f>
        <v>82.574257089404654</v>
      </c>
    </row>
    <row r="760" spans="1:12" x14ac:dyDescent="0.2">
      <c r="A760" s="1">
        <v>41821</v>
      </c>
      <c r="B760">
        <v>689.53579999999999</v>
      </c>
      <c r="C760">
        <v>168.66059999999999</v>
      </c>
      <c r="D760">
        <v>305.34050000000002</v>
      </c>
      <c r="F760">
        <v>421274152.14099997</v>
      </c>
      <c r="G760">
        <v>163.678639</v>
      </c>
      <c r="H760">
        <v>40.035829</v>
      </c>
      <c r="I760">
        <v>72.480236000000005</v>
      </c>
      <c r="K760" s="3">
        <f>VLOOKUP(CelloNetIO_CMO_MV_NAV[[#This Row],[AsOfDate]], 'CMO MV Raw'!$A:$B,2,FALSE)</f>
        <v>342627448.17947698</v>
      </c>
      <c r="L760" s="4">
        <f>CelloNetIO_CMO_MV_NAV[[#This Row],[CMO MV]]/CelloNetIO_CMO_MV_NAV[[#This Row],[NAV]]*100</f>
        <v>81.331229660821904</v>
      </c>
    </row>
    <row r="761" spans="1:12" x14ac:dyDescent="0.2">
      <c r="A761" s="1">
        <v>41822</v>
      </c>
      <c r="B761">
        <v>684.40539999999999</v>
      </c>
      <c r="C761">
        <v>168.7551</v>
      </c>
      <c r="D761">
        <v>303.91109999999998</v>
      </c>
      <c r="F761">
        <v>420711103.28839999</v>
      </c>
      <c r="G761">
        <v>162.678236</v>
      </c>
      <c r="H761">
        <v>40.111871999999998</v>
      </c>
      <c r="I761">
        <v>72.237480000000005</v>
      </c>
      <c r="K761" s="3">
        <f>VLOOKUP(CelloNetIO_CMO_MV_NAV[[#This Row],[AsOfDate]], 'CMO MV Raw'!$A:$B,2,FALSE)</f>
        <v>342429343.598598</v>
      </c>
      <c r="L761" s="4">
        <f>CelloNetIO_CMO_MV_NAV[[#This Row],[CMO MV]]/CelloNetIO_CMO_MV_NAV[[#This Row],[NAV]]*100</f>
        <v>81.39298937491094</v>
      </c>
    </row>
    <row r="762" spans="1:12" x14ac:dyDescent="0.2">
      <c r="A762" s="1">
        <v>41823</v>
      </c>
      <c r="B762">
        <v>683.32339999999999</v>
      </c>
      <c r="C762">
        <v>169.50200000000001</v>
      </c>
      <c r="D762">
        <v>303.36149999999998</v>
      </c>
      <c r="F762">
        <v>421167000.79619998</v>
      </c>
      <c r="G762">
        <v>162.245237</v>
      </c>
      <c r="H762">
        <v>40.245792999999999</v>
      </c>
      <c r="I762">
        <v>72.028790999999998</v>
      </c>
      <c r="K762" s="3">
        <f>VLOOKUP(CelloNetIO_CMO_MV_NAV[[#This Row],[AsOfDate]], 'CMO MV Raw'!$A:$B,2,FALSE)</f>
        <v>342732672.59760201</v>
      </c>
      <c r="L762" s="4">
        <f>CelloNetIO_CMO_MV_NAV[[#This Row],[CMO MV]]/CelloNetIO_CMO_MV_NAV[[#This Row],[NAV]]*100</f>
        <v>81.376905586068972</v>
      </c>
    </row>
    <row r="763" spans="1:12" x14ac:dyDescent="0.2">
      <c r="A763" s="1">
        <v>41827</v>
      </c>
      <c r="B763">
        <v>686.99580000000003</v>
      </c>
      <c r="C763">
        <v>169.83529999999999</v>
      </c>
      <c r="D763">
        <v>303.75599999999997</v>
      </c>
      <c r="F763">
        <v>421570605.19870001</v>
      </c>
      <c r="G763">
        <v>162.96102999999999</v>
      </c>
      <c r="H763">
        <v>40.286324</v>
      </c>
      <c r="I763">
        <v>72.053410999999997</v>
      </c>
      <c r="K763" s="3">
        <f>VLOOKUP(CelloNetIO_CMO_MV_NAV[[#This Row],[AsOfDate]], 'CMO MV Raw'!$A:$B,2,FALSE)</f>
        <v>332907377.63682902</v>
      </c>
      <c r="L763" s="4">
        <f>CelloNetIO_CMO_MV_NAV[[#This Row],[CMO MV]]/CelloNetIO_CMO_MV_NAV[[#This Row],[NAV]]*100</f>
        <v>78.968356316000467</v>
      </c>
    </row>
    <row r="764" spans="1:12" x14ac:dyDescent="0.2">
      <c r="A764" s="1">
        <v>41828</v>
      </c>
      <c r="B764">
        <v>703.17190000000005</v>
      </c>
      <c r="C764">
        <v>172.47489999999999</v>
      </c>
      <c r="D764">
        <v>304.45030000000003</v>
      </c>
      <c r="F764">
        <v>422156785.2773</v>
      </c>
      <c r="G764">
        <v>166.56652800000001</v>
      </c>
      <c r="H764">
        <v>40.855649999999997</v>
      </c>
      <c r="I764">
        <v>72.117827000000005</v>
      </c>
      <c r="K764" s="3">
        <f>VLOOKUP(CelloNetIO_CMO_MV_NAV[[#This Row],[AsOfDate]], 'CMO MV Raw'!$A:$B,2,FALSE)</f>
        <v>333377067.67298901</v>
      </c>
      <c r="L764" s="4">
        <f>CelloNetIO_CMO_MV_NAV[[#This Row],[CMO MV]]/CelloNetIO_CMO_MV_NAV[[#This Row],[NAV]]*100</f>
        <v>78.96996549611427</v>
      </c>
    </row>
    <row r="765" spans="1:12" x14ac:dyDescent="0.2">
      <c r="A765" s="1">
        <v>41829</v>
      </c>
      <c r="B765">
        <v>705.61710000000005</v>
      </c>
      <c r="C765">
        <v>172.92359999999999</v>
      </c>
      <c r="D765">
        <v>355.93130000000002</v>
      </c>
      <c r="F765">
        <v>422656154.77389997</v>
      </c>
      <c r="G765">
        <v>166.948261</v>
      </c>
      <c r="H765">
        <v>40.913541000000002</v>
      </c>
      <c r="I765">
        <v>84.212969999999999</v>
      </c>
      <c r="K765" s="3">
        <f>VLOOKUP(CelloNetIO_CMO_MV_NAV[[#This Row],[AsOfDate]], 'CMO MV Raw'!$A:$B,2,FALSE)</f>
        <v>333947032.11255699</v>
      </c>
      <c r="L765" s="4">
        <f>CelloNetIO_CMO_MV_NAV[[#This Row],[CMO MV]]/CelloNetIO_CMO_MV_NAV[[#This Row],[NAV]]*100</f>
        <v>79.011515233039034</v>
      </c>
    </row>
    <row r="766" spans="1:12" x14ac:dyDescent="0.2">
      <c r="A766" s="1">
        <v>41830</v>
      </c>
      <c r="B766">
        <v>691.11680000000001</v>
      </c>
      <c r="C766">
        <v>168.7884</v>
      </c>
      <c r="D766">
        <v>355.85660000000001</v>
      </c>
      <c r="F766">
        <v>422460167.7956</v>
      </c>
      <c r="G766">
        <v>163.59336400000001</v>
      </c>
      <c r="H766">
        <v>39.953684000000003</v>
      </c>
      <c r="I766">
        <v>84.234356000000005</v>
      </c>
      <c r="K766" s="3">
        <f>VLOOKUP(CelloNetIO_CMO_MV_NAV[[#This Row],[AsOfDate]], 'CMO MV Raw'!$A:$B,2,FALSE)</f>
        <v>333645276.03101802</v>
      </c>
      <c r="L766" s="4">
        <f>CelloNetIO_CMO_MV_NAV[[#This Row],[CMO MV]]/CelloNetIO_CMO_MV_NAV[[#This Row],[NAV]]*100</f>
        <v>78.976741824437866</v>
      </c>
    </row>
    <row r="767" spans="1:12" x14ac:dyDescent="0.2">
      <c r="A767" s="1">
        <v>41831</v>
      </c>
      <c r="B767">
        <v>686.94640000000004</v>
      </c>
      <c r="C767">
        <v>166.71799999999999</v>
      </c>
      <c r="D767">
        <v>355.50830000000002</v>
      </c>
      <c r="F767">
        <v>422600184.67540002</v>
      </c>
      <c r="G767">
        <v>162.55231900000001</v>
      </c>
      <c r="H767">
        <v>39.450527000000001</v>
      </c>
      <c r="I767">
        <v>84.124028999999993</v>
      </c>
      <c r="K767" s="3">
        <f>VLOOKUP(CelloNetIO_CMO_MV_NAV[[#This Row],[AsOfDate]], 'CMO MV Raw'!$A:$B,2,FALSE)</f>
        <v>333868639.72495198</v>
      </c>
      <c r="L767" s="4">
        <f>CelloNetIO_CMO_MV_NAV[[#This Row],[CMO MV]]/CelloNetIO_CMO_MV_NAV[[#This Row],[NAV]]*100</f>
        <v>79.003429679378172</v>
      </c>
    </row>
    <row r="768" spans="1:12" x14ac:dyDescent="0.2">
      <c r="A768" s="1">
        <v>41834</v>
      </c>
      <c r="B768">
        <v>708.17750000000001</v>
      </c>
      <c r="C768">
        <v>172.3818</v>
      </c>
      <c r="D768">
        <v>354.92419999999998</v>
      </c>
      <c r="F768">
        <v>422355474.54960001</v>
      </c>
      <c r="G768">
        <v>167.67333300000001</v>
      </c>
      <c r="H768">
        <v>40.814388000000001</v>
      </c>
      <c r="I768">
        <v>84.034474000000003</v>
      </c>
      <c r="K768" s="3">
        <f>VLOOKUP(CelloNetIO_CMO_MV_NAV[[#This Row],[AsOfDate]], 'CMO MV Raw'!$A:$B,2,FALSE)</f>
        <v>333429754.60325402</v>
      </c>
      <c r="L768" s="4">
        <f>CelloNetIO_CMO_MV_NAV[[#This Row],[CMO MV]]/CelloNetIO_CMO_MV_NAV[[#This Row],[NAV]]*100</f>
        <v>78.945290092148952</v>
      </c>
    </row>
    <row r="769" spans="1:12" x14ac:dyDescent="0.2">
      <c r="A769" s="1">
        <v>41835</v>
      </c>
      <c r="B769">
        <v>708.28150000000005</v>
      </c>
      <c r="C769">
        <v>172.69720000000001</v>
      </c>
      <c r="D769">
        <v>354.75259999999997</v>
      </c>
      <c r="F769">
        <v>422694928.88370001</v>
      </c>
      <c r="G769">
        <v>167.56328300000001</v>
      </c>
      <c r="H769">
        <v>40.856226999999997</v>
      </c>
      <c r="I769">
        <v>83.926390999999995</v>
      </c>
      <c r="K769" s="10">
        <f>VLOOKUP(CelloNetIO_CMO_MV_NAV[[#This Row],[AsOfDate]], 'CMO MV Raw'!$A:$B,2,FALSE)</f>
        <v>328892218.335742</v>
      </c>
      <c r="L769" s="4">
        <f>CelloNetIO_CMO_MV_NAV[[#This Row],[CMO MV]]/CelloNetIO_CMO_MV_NAV[[#This Row],[NAV]]*100</f>
        <v>77.808413553556775</v>
      </c>
    </row>
    <row r="770" spans="1:12" x14ac:dyDescent="0.2">
      <c r="A770" s="1">
        <v>41836</v>
      </c>
      <c r="B770">
        <v>709.64269999999999</v>
      </c>
      <c r="C770">
        <v>172.76589999999999</v>
      </c>
      <c r="D770">
        <v>355.1447</v>
      </c>
      <c r="F770">
        <v>422664395.72759998</v>
      </c>
      <c r="G770">
        <v>167.89743999999999</v>
      </c>
      <c r="H770">
        <v>40.875433000000001</v>
      </c>
      <c r="I770">
        <v>84.025222999999997</v>
      </c>
      <c r="K770" s="10">
        <f>VLOOKUP(CelloNetIO_CMO_MV_NAV[[#This Row],[AsOfDate]], 'CMO MV Raw'!$A:$B,2,FALSE)</f>
        <v>328811315.92226797</v>
      </c>
      <c r="L770" s="4">
        <f>CelloNetIO_CMO_MV_NAV[[#This Row],[CMO MV]]/CelloNetIO_CMO_MV_NAV[[#This Row],[NAV]]*100</f>
        <v>77.794893358886398</v>
      </c>
    </row>
    <row r="771" spans="1:12" x14ac:dyDescent="0.2">
      <c r="A771" s="1">
        <v>41837</v>
      </c>
      <c r="B771">
        <v>720.33789999999999</v>
      </c>
      <c r="C771">
        <v>173.52690000000001</v>
      </c>
      <c r="D771">
        <v>355.66070000000002</v>
      </c>
      <c r="F771">
        <v>422791976.42729998</v>
      </c>
      <c r="G771">
        <v>170.37643600000001</v>
      </c>
      <c r="H771">
        <v>41.043092000000001</v>
      </c>
      <c r="I771">
        <v>84.121913000000006</v>
      </c>
      <c r="K771" s="10">
        <f>VLOOKUP(CelloNetIO_CMO_MV_NAV[[#This Row],[AsOfDate]], 'CMO MV Raw'!$A:$B,2,FALSE)</f>
        <v>316416589.07615602</v>
      </c>
      <c r="L771" s="4">
        <f>CelloNetIO_CMO_MV_NAV[[#This Row],[CMO MV]]/CelloNetIO_CMO_MV_NAV[[#This Row],[NAV]]*100</f>
        <v>74.839780960357132</v>
      </c>
    </row>
    <row r="772" spans="1:12" x14ac:dyDescent="0.2">
      <c r="A772" s="1">
        <v>41838</v>
      </c>
      <c r="B772">
        <v>718.7681</v>
      </c>
      <c r="C772">
        <v>173.02109999999999</v>
      </c>
      <c r="D772">
        <v>355.90129999999999</v>
      </c>
      <c r="F772">
        <v>422505623.30779999</v>
      </c>
      <c r="G772">
        <v>170.120363</v>
      </c>
      <c r="H772">
        <v>40.951194999999998</v>
      </c>
      <c r="I772">
        <v>84.235872999999998</v>
      </c>
      <c r="K772" s="10">
        <f>VLOOKUP(CelloNetIO_CMO_MV_NAV[[#This Row],[AsOfDate]], 'CMO MV Raw'!$A:$B,2,FALSE)</f>
        <v>315989316.308348</v>
      </c>
      <c r="L772" s="4">
        <f>CelloNetIO_CMO_MV_NAV[[#This Row],[CMO MV]]/CelloNetIO_CMO_MV_NAV[[#This Row],[NAV]]*100</f>
        <v>74.789375306881141</v>
      </c>
    </row>
    <row r="773" spans="1:12" x14ac:dyDescent="0.2">
      <c r="A773" s="1">
        <v>41841</v>
      </c>
      <c r="B773">
        <v>720.77639999999997</v>
      </c>
      <c r="C773">
        <v>172.4477</v>
      </c>
      <c r="D773">
        <v>356.40120000000002</v>
      </c>
      <c r="F773">
        <v>422013375.13340002</v>
      </c>
      <c r="G773">
        <v>170.79468199999999</v>
      </c>
      <c r="H773">
        <v>40.863089000000002</v>
      </c>
      <c r="I773">
        <v>84.452584000000002</v>
      </c>
      <c r="K773" s="10">
        <f>VLOOKUP(CelloNetIO_CMO_MV_NAV[[#This Row],[AsOfDate]], 'CMO MV Raw'!$A:$B,2,FALSE)</f>
        <v>313552126.46312797</v>
      </c>
      <c r="L773" s="4">
        <f>CelloNetIO_CMO_MV_NAV[[#This Row],[CMO MV]]/CelloNetIO_CMO_MV_NAV[[#This Row],[NAV]]*100</f>
        <v>74.299096886209583</v>
      </c>
    </row>
    <row r="774" spans="1:12" x14ac:dyDescent="0.2">
      <c r="A774" s="1">
        <v>41842</v>
      </c>
      <c r="B774">
        <v>724.1662</v>
      </c>
      <c r="C774">
        <v>172.53809999999999</v>
      </c>
      <c r="D774">
        <v>356.32850000000002</v>
      </c>
      <c r="F774">
        <v>421822352.1074</v>
      </c>
      <c r="G774">
        <v>171.675635</v>
      </c>
      <c r="H774">
        <v>40.903024000000002</v>
      </c>
      <c r="I774">
        <v>84.473594000000006</v>
      </c>
      <c r="K774" s="10">
        <f>VLOOKUP(CelloNetIO_CMO_MV_NAV[[#This Row],[AsOfDate]], 'CMO MV Raw'!$A:$B,2,FALSE)</f>
        <v>313424316.73385799</v>
      </c>
      <c r="L774" s="4">
        <f>CelloNetIO_CMO_MV_NAV[[#This Row],[CMO MV]]/CelloNetIO_CMO_MV_NAV[[#This Row],[NAV]]*100</f>
        <v>74.302443947791829</v>
      </c>
    </row>
    <row r="775" spans="1:12" x14ac:dyDescent="0.2">
      <c r="A775" s="1">
        <v>41843</v>
      </c>
      <c r="B775">
        <v>723.00260000000003</v>
      </c>
      <c r="C775">
        <v>172.55690000000001</v>
      </c>
      <c r="D775">
        <v>356.08699999999999</v>
      </c>
      <c r="F775">
        <v>421895445.42189997</v>
      </c>
      <c r="G775">
        <v>171.37008900000001</v>
      </c>
      <c r="H775">
        <v>40.900393999999999</v>
      </c>
      <c r="I775">
        <v>84.401717000000005</v>
      </c>
      <c r="K775" s="10">
        <f>VLOOKUP(CelloNetIO_CMO_MV_NAV[[#This Row],[AsOfDate]], 'CMO MV Raw'!$A:$B,2,FALSE)</f>
        <v>313715465.39991897</v>
      </c>
      <c r="L775" s="4">
        <f>CelloNetIO_CMO_MV_NAV[[#This Row],[CMO MV]]/CelloNetIO_CMO_MV_NAV[[#This Row],[NAV]]*100</f>
        <v>74.358580734665225</v>
      </c>
    </row>
    <row r="776" spans="1:12" x14ac:dyDescent="0.2">
      <c r="A776" s="1">
        <v>41844</v>
      </c>
      <c r="B776">
        <v>709.82920000000001</v>
      </c>
      <c r="C776">
        <v>171.1455</v>
      </c>
      <c r="D776">
        <v>355.2303</v>
      </c>
      <c r="F776">
        <v>421031043.1049</v>
      </c>
      <c r="G776">
        <v>168.59307899999999</v>
      </c>
      <c r="H776">
        <v>40.649140000000003</v>
      </c>
      <c r="I776">
        <v>84.371521999999999</v>
      </c>
      <c r="K776" s="10">
        <f>VLOOKUP(CelloNetIO_CMO_MV_NAV[[#This Row],[AsOfDate]], 'CMO MV Raw'!$A:$B,2,FALSE)</f>
        <v>313341315.98801202</v>
      </c>
      <c r="L776" s="4">
        <f>CelloNetIO_CMO_MV_NAV[[#This Row],[CMO MV]]/CelloNetIO_CMO_MV_NAV[[#This Row],[NAV]]*100</f>
        <v>74.422378377915223</v>
      </c>
    </row>
    <row r="777" spans="1:12" x14ac:dyDescent="0.2">
      <c r="A777" s="1">
        <v>41845</v>
      </c>
      <c r="B777">
        <v>718.34849999999994</v>
      </c>
      <c r="C777">
        <v>171.9504</v>
      </c>
      <c r="D777">
        <v>355.81740000000002</v>
      </c>
      <c r="F777">
        <v>421798075.69940001</v>
      </c>
      <c r="G777">
        <v>170.306253</v>
      </c>
      <c r="H777">
        <v>40.766047</v>
      </c>
      <c r="I777">
        <v>84.357284000000007</v>
      </c>
      <c r="K777" s="10">
        <f>VLOOKUP(CelloNetIO_CMO_MV_NAV[[#This Row],[AsOfDate]], 'CMO MV Raw'!$A:$B,2,FALSE)</f>
        <v>312951440.34217203</v>
      </c>
      <c r="L777" s="4">
        <f>CelloNetIO_CMO_MV_NAV[[#This Row],[CMO MV]]/CelloNetIO_CMO_MV_NAV[[#This Row],[NAV]]*100</f>
        <v>74.19461073245887</v>
      </c>
    </row>
    <row r="778" spans="1:12" x14ac:dyDescent="0.2">
      <c r="A778" s="1">
        <v>41848</v>
      </c>
      <c r="B778">
        <v>701.05949999999996</v>
      </c>
      <c r="C778">
        <v>167.5505</v>
      </c>
      <c r="D778">
        <v>357.7002</v>
      </c>
      <c r="F778">
        <v>420705764.90429997</v>
      </c>
      <c r="G778">
        <v>166.63891000000001</v>
      </c>
      <c r="H778">
        <v>39.826053000000002</v>
      </c>
      <c r="I778">
        <v>85.023841000000004</v>
      </c>
      <c r="K778" s="10">
        <f>VLOOKUP(CelloNetIO_CMO_MV_NAV[[#This Row],[AsOfDate]], 'CMO MV Raw'!$A:$B,2,FALSE)</f>
        <v>311814310.05067497</v>
      </c>
      <c r="L778" s="4">
        <f>CelloNetIO_CMO_MV_NAV[[#This Row],[CMO MV]]/CelloNetIO_CMO_MV_NAV[[#This Row],[NAV]]*100</f>
        <v>74.116956805097473</v>
      </c>
    </row>
    <row r="779" spans="1:12" x14ac:dyDescent="0.2">
      <c r="A779" s="1">
        <v>41849</v>
      </c>
      <c r="B779">
        <v>705.31910000000005</v>
      </c>
      <c r="C779">
        <v>167.536</v>
      </c>
      <c r="D779">
        <v>357.9649</v>
      </c>
      <c r="F779">
        <v>420845825.24919999</v>
      </c>
      <c r="G779">
        <v>167.59560300000001</v>
      </c>
      <c r="H779">
        <v>39.809353000000002</v>
      </c>
      <c r="I779">
        <v>85.058441000000002</v>
      </c>
      <c r="K779" s="10">
        <f>VLOOKUP(CelloNetIO_CMO_MV_NAV[[#This Row],[AsOfDate]], 'CMO MV Raw'!$A:$B,2,FALSE)</f>
        <v>311598350.00456399</v>
      </c>
      <c r="L779" s="4">
        <f>CelloNetIO_CMO_MV_NAV[[#This Row],[CMO MV]]/CelloNetIO_CMO_MV_NAV[[#This Row],[NAV]]*100</f>
        <v>74.040974463760904</v>
      </c>
    </row>
    <row r="780" spans="1:12" x14ac:dyDescent="0.2">
      <c r="A780" s="1">
        <v>41850</v>
      </c>
      <c r="B780">
        <v>695.24</v>
      </c>
      <c r="C780">
        <v>167.81569999999999</v>
      </c>
      <c r="D780">
        <v>355.78210000000001</v>
      </c>
      <c r="F780">
        <v>420303864.94059998</v>
      </c>
      <c r="G780">
        <v>165.413659</v>
      </c>
      <c r="H780">
        <v>39.927231999999997</v>
      </c>
      <c r="I780">
        <v>84.648781</v>
      </c>
      <c r="K780" s="10">
        <f>VLOOKUP(CelloNetIO_CMO_MV_NAV[[#This Row],[AsOfDate]], 'CMO MV Raw'!$A:$B,2,FALSE)</f>
        <v>312030886.20068198</v>
      </c>
      <c r="L780" s="4">
        <f>CelloNetIO_CMO_MV_NAV[[#This Row],[CMO MV]]/CelloNetIO_CMO_MV_NAV[[#This Row],[NAV]]*100</f>
        <v>74.239356862630842</v>
      </c>
    </row>
    <row r="781" spans="1:12" x14ac:dyDescent="0.2">
      <c r="A781" s="1">
        <v>41851</v>
      </c>
      <c r="B781">
        <v>703.99770000000001</v>
      </c>
      <c r="C781">
        <v>170.36920000000001</v>
      </c>
      <c r="D781">
        <v>330.38720000000001</v>
      </c>
      <c r="F781">
        <v>421495225.19760001</v>
      </c>
      <c r="G781">
        <v>167.02388500000001</v>
      </c>
      <c r="H781">
        <v>40.420197000000002</v>
      </c>
      <c r="I781">
        <v>78.384564999999995</v>
      </c>
      <c r="K781" s="10">
        <f>VLOOKUP(CelloNetIO_CMO_MV_NAV[[#This Row],[AsOfDate]], 'CMO MV Raw'!$A:$B,2,FALSE)</f>
        <v>313561002.46163601</v>
      </c>
      <c r="L781" s="4">
        <f>CelloNetIO_CMO_MV_NAV[[#This Row],[CMO MV]]/CelloNetIO_CMO_MV_NAV[[#This Row],[NAV]]*100</f>
        <v>74.392539634259521</v>
      </c>
    </row>
    <row r="782" spans="1:12" x14ac:dyDescent="0.2">
      <c r="A782" s="1">
        <v>41852</v>
      </c>
      <c r="B782">
        <v>708.8646</v>
      </c>
      <c r="C782">
        <v>170.31379999999999</v>
      </c>
      <c r="D782">
        <v>330.8245</v>
      </c>
      <c r="F782">
        <v>430779834.54860002</v>
      </c>
      <c r="G782">
        <v>164.55380299999999</v>
      </c>
      <c r="H782">
        <v>39.536158999999998</v>
      </c>
      <c r="I782">
        <v>76.796654000000004</v>
      </c>
      <c r="K782" s="10">
        <f>VLOOKUP(CelloNetIO_CMO_MV_NAV[[#This Row],[AsOfDate]], 'CMO MV Raw'!$A:$B,2,FALSE)</f>
        <v>312130684.020491</v>
      </c>
      <c r="L782" s="4">
        <f>CelloNetIO_CMO_MV_NAV[[#This Row],[CMO MV]]/CelloNetIO_CMO_MV_NAV[[#This Row],[NAV]]*100</f>
        <v>72.457125191935333</v>
      </c>
    </row>
    <row r="783" spans="1:12" x14ac:dyDescent="0.2">
      <c r="A783" s="1">
        <v>41855</v>
      </c>
      <c r="B783">
        <v>679.94140000000004</v>
      </c>
      <c r="C783">
        <v>162.68719999999999</v>
      </c>
      <c r="D783">
        <v>331.02809999999999</v>
      </c>
      <c r="F783">
        <v>430908753.03689998</v>
      </c>
      <c r="G783">
        <v>157.79243199999999</v>
      </c>
      <c r="H783">
        <v>37.754443000000002</v>
      </c>
      <c r="I783">
        <v>76.820926999999998</v>
      </c>
      <c r="K783" s="10">
        <f>VLOOKUP(CelloNetIO_CMO_MV_NAV[[#This Row],[AsOfDate]], 'CMO MV Raw'!$A:$B,2,FALSE)</f>
        <v>312153964.33476597</v>
      </c>
      <c r="L783" s="4">
        <f>CelloNetIO_CMO_MV_NAV[[#This Row],[CMO MV]]/CelloNetIO_CMO_MV_NAV[[#This Row],[NAV]]*100</f>
        <v>72.440850211282509</v>
      </c>
    </row>
    <row r="784" spans="1:12" x14ac:dyDescent="0.2">
      <c r="A784" s="1">
        <v>41856</v>
      </c>
      <c r="B784">
        <v>679.57489999999996</v>
      </c>
      <c r="C784">
        <v>162.5598</v>
      </c>
      <c r="D784">
        <v>330.8537</v>
      </c>
      <c r="F784">
        <v>430800440.0395</v>
      </c>
      <c r="G784">
        <v>157.74703</v>
      </c>
      <c r="H784">
        <v>37.734363000000002</v>
      </c>
      <c r="I784">
        <v>76.799758999999995</v>
      </c>
      <c r="K784" s="10">
        <f>VLOOKUP(CelloNetIO_CMO_MV_NAV[[#This Row],[AsOfDate]], 'CMO MV Raw'!$A:$B,2,FALSE)</f>
        <v>312075054.94543999</v>
      </c>
      <c r="L784" s="4">
        <f>CelloNetIO_CMO_MV_NAV[[#This Row],[CMO MV]]/CelloNetIO_CMO_MV_NAV[[#This Row],[NAV]]*100</f>
        <v>72.440746559317788</v>
      </c>
    </row>
    <row r="785" spans="1:12" x14ac:dyDescent="0.2">
      <c r="A785" s="1">
        <v>41857</v>
      </c>
      <c r="B785">
        <v>683.96680000000003</v>
      </c>
      <c r="C785">
        <v>163.0351</v>
      </c>
      <c r="D785">
        <v>333.0197</v>
      </c>
      <c r="F785">
        <v>430283666.86790001</v>
      </c>
      <c r="G785">
        <v>158.95718400000001</v>
      </c>
      <c r="H785">
        <v>37.890143999999999</v>
      </c>
      <c r="I785">
        <v>77.395385000000005</v>
      </c>
      <c r="K785" s="10">
        <f>VLOOKUP(CelloNetIO_CMO_MV_NAV[[#This Row],[AsOfDate]], 'CMO MV Raw'!$A:$B,2,FALSE)</f>
        <v>311629221.87512702</v>
      </c>
      <c r="L785" s="4">
        <f>CelloNetIO_CMO_MV_NAV[[#This Row],[CMO MV]]/CelloNetIO_CMO_MV_NAV[[#This Row],[NAV]]*100</f>
        <v>72.424134558377105</v>
      </c>
    </row>
    <row r="786" spans="1:12" x14ac:dyDescent="0.2">
      <c r="A786" s="1">
        <v>41858</v>
      </c>
      <c r="B786">
        <v>694.20249999999999</v>
      </c>
      <c r="C786">
        <v>164.8921</v>
      </c>
      <c r="D786">
        <v>332.16520000000003</v>
      </c>
      <c r="F786">
        <v>431153006.829</v>
      </c>
      <c r="G786">
        <v>161.010706</v>
      </c>
      <c r="H786">
        <v>38.244450999999998</v>
      </c>
      <c r="I786">
        <v>77.041141999999994</v>
      </c>
      <c r="K786" s="10">
        <f>VLOOKUP(CelloNetIO_CMO_MV_NAV[[#This Row],[AsOfDate]], 'CMO MV Raw'!$A:$B,2,FALSE)</f>
        <v>306113568.80949098</v>
      </c>
      <c r="L786" s="4">
        <f>CelloNetIO_CMO_MV_NAV[[#This Row],[CMO MV]]/CelloNetIO_CMO_MV_NAV[[#This Row],[NAV]]*100</f>
        <v>70.998825002025086</v>
      </c>
    </row>
    <row r="787" spans="1:12" x14ac:dyDescent="0.2">
      <c r="A787" s="1">
        <v>41859</v>
      </c>
      <c r="B787">
        <v>696.28070000000002</v>
      </c>
      <c r="C787">
        <v>164.8272</v>
      </c>
      <c r="D787">
        <v>332.3879</v>
      </c>
      <c r="F787">
        <v>431026969.3574</v>
      </c>
      <c r="G787">
        <v>161.53993800000001</v>
      </c>
      <c r="H787">
        <v>38.240577000000002</v>
      </c>
      <c r="I787">
        <v>77.115336999999997</v>
      </c>
      <c r="K787" s="10">
        <f>VLOOKUP(CelloNetIO_CMO_MV_NAV[[#This Row],[AsOfDate]], 'CMO MV Raw'!$A:$B,2,FALSE)</f>
        <v>305811628.10445797</v>
      </c>
      <c r="L787" s="4">
        <f>CelloNetIO_CMO_MV_NAV[[#This Row],[CMO MV]]/CelloNetIO_CMO_MV_NAV[[#This Row],[NAV]]*100</f>
        <v>70.949534448013708</v>
      </c>
    </row>
    <row r="788" spans="1:12" x14ac:dyDescent="0.2">
      <c r="A788" s="1">
        <v>41862</v>
      </c>
      <c r="B788">
        <v>688.29679999999996</v>
      </c>
      <c r="C788">
        <v>162.5026</v>
      </c>
      <c r="D788">
        <v>332.08010000000002</v>
      </c>
      <c r="F788">
        <v>430978958.64649999</v>
      </c>
      <c r="G788">
        <v>159.70543000000001</v>
      </c>
      <c r="H788">
        <v>37.705460000000002</v>
      </c>
      <c r="I788">
        <v>77.052509000000001</v>
      </c>
      <c r="K788" s="10">
        <f>VLOOKUP(CelloNetIO_CMO_MV_NAV[[#This Row],[AsOfDate]], 'CMO MV Raw'!$A:$B,2,FALSE)</f>
        <v>305837254.681063</v>
      </c>
      <c r="L788" s="4">
        <f>CelloNetIO_CMO_MV_NAV[[#This Row],[CMO MV]]/CelloNetIO_CMO_MV_NAV[[#This Row],[NAV]]*100</f>
        <v>70.963384301069453</v>
      </c>
    </row>
    <row r="789" spans="1:12" x14ac:dyDescent="0.2">
      <c r="A789" s="1">
        <v>41863</v>
      </c>
      <c r="B789">
        <v>686.68439999999998</v>
      </c>
      <c r="C789">
        <v>162.2953</v>
      </c>
      <c r="D789">
        <v>330.86149999999998</v>
      </c>
      <c r="F789">
        <v>430326605.81840003</v>
      </c>
      <c r="G789">
        <v>159.57284300000001</v>
      </c>
      <c r="H789">
        <v>37.714447</v>
      </c>
      <c r="I789">
        <v>76.886135999999993</v>
      </c>
      <c r="K789" s="10">
        <f>VLOOKUP(CelloNetIO_CMO_MV_NAV[[#This Row],[AsOfDate]], 'CMO MV Raw'!$A:$B,2,FALSE)</f>
        <v>305532224.835958</v>
      </c>
      <c r="L789" s="4">
        <f>CelloNetIO_CMO_MV_NAV[[#This Row],[CMO MV]]/CelloNetIO_CMO_MV_NAV[[#This Row],[NAV]]*100</f>
        <v>71.000077779270327</v>
      </c>
    </row>
    <row r="790" spans="1:12" x14ac:dyDescent="0.2">
      <c r="A790" s="1">
        <v>41864</v>
      </c>
      <c r="B790">
        <v>688.12360000000001</v>
      </c>
      <c r="C790">
        <v>162.05719999999999</v>
      </c>
      <c r="D790">
        <v>330.2165</v>
      </c>
      <c r="F790">
        <v>430882088.64740002</v>
      </c>
      <c r="G790">
        <v>159.70113799999999</v>
      </c>
      <c r="H790">
        <v>37.610568000000001</v>
      </c>
      <c r="I790">
        <v>76.637322999999995</v>
      </c>
      <c r="K790" s="10">
        <f>VLOOKUP(CelloNetIO_CMO_MV_NAV[[#This Row],[AsOfDate]], 'CMO MV Raw'!$A:$B,2,FALSE)</f>
        <v>305883762.33617902</v>
      </c>
      <c r="L790" s="4">
        <f>CelloNetIO_CMO_MV_NAV[[#This Row],[CMO MV]]/CelloNetIO_CMO_MV_NAV[[#This Row],[NAV]]*100</f>
        <v>70.990131731024491</v>
      </c>
    </row>
    <row r="791" spans="1:12" x14ac:dyDescent="0.2">
      <c r="A791" s="1">
        <v>41865</v>
      </c>
      <c r="B791">
        <v>692.19669999999996</v>
      </c>
      <c r="C791">
        <v>162.54329999999999</v>
      </c>
      <c r="D791">
        <v>330.79989999999998</v>
      </c>
      <c r="F791">
        <v>431367225.46149999</v>
      </c>
      <c r="G791">
        <v>160.46576099999999</v>
      </c>
      <c r="H791">
        <v>37.680956999999999</v>
      </c>
      <c r="I791">
        <v>76.686378000000005</v>
      </c>
      <c r="K791" s="10">
        <f>VLOOKUP(CelloNetIO_CMO_MV_NAV[[#This Row],[AsOfDate]], 'CMO MV Raw'!$A:$B,2,FALSE)</f>
        <v>306105658.24664402</v>
      </c>
      <c r="L791" s="4">
        <f>CelloNetIO_CMO_MV_NAV[[#This Row],[CMO MV]]/CelloNetIO_CMO_MV_NAV[[#This Row],[NAV]]*100</f>
        <v>70.961732876009677</v>
      </c>
    </row>
    <row r="792" spans="1:12" x14ac:dyDescent="0.2">
      <c r="A792" s="1">
        <v>41866</v>
      </c>
      <c r="B792">
        <v>699.23209999999995</v>
      </c>
      <c r="C792">
        <v>162.65119999999999</v>
      </c>
      <c r="D792">
        <v>332.084</v>
      </c>
      <c r="F792">
        <v>431773462.08289999</v>
      </c>
      <c r="G792">
        <v>161.94420500000001</v>
      </c>
      <c r="H792">
        <v>37.670495000000003</v>
      </c>
      <c r="I792">
        <v>76.911627999999993</v>
      </c>
      <c r="K792" s="10">
        <f>VLOOKUP(CelloNetIO_CMO_MV_NAV[[#This Row],[AsOfDate]], 'CMO MV Raw'!$A:$B,2,FALSE)</f>
        <v>304624865.392349</v>
      </c>
      <c r="L792" s="4">
        <f>CelloNetIO_CMO_MV_NAV[[#This Row],[CMO MV]]/CelloNetIO_CMO_MV_NAV[[#This Row],[NAV]]*100</f>
        <v>70.552012141464445</v>
      </c>
    </row>
    <row r="793" spans="1:12" x14ac:dyDescent="0.2">
      <c r="A793" s="1">
        <v>41869</v>
      </c>
      <c r="B793">
        <v>694.173</v>
      </c>
      <c r="C793">
        <v>162.62610000000001</v>
      </c>
      <c r="D793">
        <v>330.42899999999997</v>
      </c>
      <c r="F793">
        <v>431226950.75770003</v>
      </c>
      <c r="G793">
        <v>160.97625600000001</v>
      </c>
      <c r="H793">
        <v>37.712415999999997</v>
      </c>
      <c r="I793">
        <v>76.625313000000006</v>
      </c>
      <c r="K793" s="10">
        <f>VLOOKUP(CelloNetIO_CMO_MV_NAV[[#This Row],[AsOfDate]], 'CMO MV Raw'!$A:$B,2,FALSE)</f>
        <v>304499381.95151198</v>
      </c>
      <c r="L793" s="4">
        <f>CelloNetIO_CMO_MV_NAV[[#This Row],[CMO MV]]/CelloNetIO_CMO_MV_NAV[[#This Row],[NAV]]*100</f>
        <v>70.612326390194852</v>
      </c>
    </row>
    <row r="794" spans="1:12" x14ac:dyDescent="0.2">
      <c r="A794" s="1">
        <v>41870</v>
      </c>
      <c r="B794">
        <v>691.25940000000003</v>
      </c>
      <c r="C794">
        <v>162.65969999999999</v>
      </c>
      <c r="D794">
        <v>329.47449999999998</v>
      </c>
      <c r="F794">
        <v>430913756.95670003</v>
      </c>
      <c r="G794">
        <v>160.41711100000001</v>
      </c>
      <c r="H794">
        <v>37.747622999999997</v>
      </c>
      <c r="I794">
        <v>76.459498999999994</v>
      </c>
      <c r="K794" s="10">
        <f>VLOOKUP(CelloNetIO_CMO_MV_NAV[[#This Row],[AsOfDate]], 'CMO MV Raw'!$A:$B,2,FALSE)</f>
        <v>304499533.05043399</v>
      </c>
      <c r="L794" s="4">
        <f>CelloNetIO_CMO_MV_NAV[[#This Row],[CMO MV]]/CelloNetIO_CMO_MV_NAV[[#This Row],[NAV]]*100</f>
        <v>70.663683424948388</v>
      </c>
    </row>
    <row r="795" spans="1:12" x14ac:dyDescent="0.2">
      <c r="A795" s="1">
        <v>41871</v>
      </c>
      <c r="B795">
        <v>705.87429999999995</v>
      </c>
      <c r="C795">
        <v>167.2704</v>
      </c>
      <c r="D795">
        <v>329.46420000000001</v>
      </c>
      <c r="F795">
        <v>431284319.94459999</v>
      </c>
      <c r="G795">
        <v>163.66797199999999</v>
      </c>
      <c r="H795">
        <v>38.784253</v>
      </c>
      <c r="I795">
        <v>76.391416000000007</v>
      </c>
      <c r="K795" s="10">
        <f>VLOOKUP(CelloNetIO_CMO_MV_NAV[[#This Row],[AsOfDate]], 'CMO MV Raw'!$A:$B,2,FALSE)</f>
        <v>309611134.37307698</v>
      </c>
      <c r="L795" s="4">
        <f>CelloNetIO_CMO_MV_NAV[[#This Row],[CMO MV]]/CelloNetIO_CMO_MV_NAV[[#This Row],[NAV]]*100</f>
        <v>71.788173150567502</v>
      </c>
    </row>
    <row r="796" spans="1:12" x14ac:dyDescent="0.2">
      <c r="A796" s="1">
        <v>41872</v>
      </c>
      <c r="B796">
        <v>710.28309999999999</v>
      </c>
      <c r="C796">
        <v>167.7183</v>
      </c>
      <c r="D796">
        <v>330.46749999999997</v>
      </c>
      <c r="F796">
        <v>431841849.84640002</v>
      </c>
      <c r="G796">
        <v>164.477598</v>
      </c>
      <c r="H796">
        <v>38.837899</v>
      </c>
      <c r="I796">
        <v>76.525120999999999</v>
      </c>
      <c r="K796" s="10">
        <f>VLOOKUP(CelloNetIO_CMO_MV_NAV[[#This Row],[AsOfDate]], 'CMO MV Raw'!$A:$B,2,FALSE)</f>
        <v>309861263.73703903</v>
      </c>
      <c r="L796" s="4">
        <f>CelloNetIO_CMO_MV_NAV[[#This Row],[CMO MV]]/CelloNetIO_CMO_MV_NAV[[#This Row],[NAV]]*100</f>
        <v>71.753412469692847</v>
      </c>
    </row>
    <row r="797" spans="1:12" x14ac:dyDescent="0.2">
      <c r="A797" s="1">
        <v>41873</v>
      </c>
      <c r="B797">
        <v>713.42819999999995</v>
      </c>
      <c r="C797">
        <v>168.55719999999999</v>
      </c>
      <c r="D797">
        <v>331.04809999999998</v>
      </c>
      <c r="F797">
        <v>432583600.92739999</v>
      </c>
      <c r="G797">
        <v>164.922618</v>
      </c>
      <c r="H797">
        <v>38.965231000000003</v>
      </c>
      <c r="I797">
        <v>76.528120999999999</v>
      </c>
      <c r="K797" s="10">
        <f>VLOOKUP(CelloNetIO_CMO_MV_NAV[[#This Row],[AsOfDate]], 'CMO MV Raw'!$A:$B,2,FALSE)</f>
        <v>310284460.05444098</v>
      </c>
      <c r="L797" s="4">
        <f>CelloNetIO_CMO_MV_NAV[[#This Row],[CMO MV]]/CelloNetIO_CMO_MV_NAV[[#This Row],[NAV]]*100</f>
        <v>71.728206845852128</v>
      </c>
    </row>
    <row r="798" spans="1:12" x14ac:dyDescent="0.2">
      <c r="A798" s="1">
        <v>41876</v>
      </c>
      <c r="B798">
        <v>715.846</v>
      </c>
      <c r="C798">
        <v>168.07919999999999</v>
      </c>
      <c r="D798">
        <v>332.17009999999999</v>
      </c>
      <c r="F798">
        <v>432458662.11189997</v>
      </c>
      <c r="G798">
        <v>165.529347</v>
      </c>
      <c r="H798">
        <v>38.865957999999999</v>
      </c>
      <c r="I798">
        <v>76.809676999999994</v>
      </c>
      <c r="K798" s="10">
        <f>VLOOKUP(CelloNetIO_CMO_MV_NAV[[#This Row],[AsOfDate]], 'CMO MV Raw'!$A:$B,2,FALSE)</f>
        <v>309324540.51803601</v>
      </c>
      <c r="L798" s="4">
        <f>CelloNetIO_CMO_MV_NAV[[#This Row],[CMO MV]]/CelloNetIO_CMO_MV_NAV[[#This Row],[NAV]]*100</f>
        <v>71.526961445854297</v>
      </c>
    </row>
    <row r="799" spans="1:12" x14ac:dyDescent="0.2">
      <c r="A799" s="1">
        <v>41877</v>
      </c>
      <c r="B799">
        <v>703.42470000000003</v>
      </c>
      <c r="C799">
        <v>165.01179999999999</v>
      </c>
      <c r="D799">
        <v>333.73430000000002</v>
      </c>
      <c r="F799">
        <v>432127407.27420002</v>
      </c>
      <c r="G799">
        <v>162.78178299999999</v>
      </c>
      <c r="H799">
        <v>38.185913999999997</v>
      </c>
      <c r="I799">
        <v>77.230532999999994</v>
      </c>
      <c r="K799" s="10">
        <f>VLOOKUP(CelloNetIO_CMO_MV_NAV[[#This Row],[AsOfDate]], 'CMO MV Raw'!$A:$B,2,FALSE)</f>
        <v>308967579.06717801</v>
      </c>
      <c r="L799" s="4">
        <f>CelloNetIO_CMO_MV_NAV[[#This Row],[CMO MV]]/CelloNetIO_CMO_MV_NAV[[#This Row],[NAV]]*100</f>
        <v>71.499186088682237</v>
      </c>
    </row>
    <row r="800" spans="1:12" x14ac:dyDescent="0.2">
      <c r="A800" s="1">
        <v>41878</v>
      </c>
      <c r="B800">
        <v>705.79290000000003</v>
      </c>
      <c r="C800">
        <v>164.42359999999999</v>
      </c>
      <c r="D800">
        <v>335.13380000000001</v>
      </c>
      <c r="F800">
        <v>432040610.86089998</v>
      </c>
      <c r="G800">
        <v>163.362629</v>
      </c>
      <c r="H800">
        <v>38.057440999999997</v>
      </c>
      <c r="I800">
        <v>77.569975999999997</v>
      </c>
      <c r="K800" s="10">
        <f>VLOOKUP(CelloNetIO_CMO_MV_NAV[[#This Row],[AsOfDate]], 'CMO MV Raw'!$A:$B,2,FALSE)</f>
        <v>308572305.54510599</v>
      </c>
      <c r="L800" s="4">
        <f>CelloNetIO_CMO_MV_NAV[[#This Row],[CMO MV]]/CelloNetIO_CMO_MV_NAV[[#This Row],[NAV]]*100</f>
        <v>71.422060285081415</v>
      </c>
    </row>
    <row r="801" spans="1:12" x14ac:dyDescent="0.2">
      <c r="A801" s="1">
        <v>41879</v>
      </c>
      <c r="B801">
        <v>708.34670000000006</v>
      </c>
      <c r="C801">
        <v>164.31129999999999</v>
      </c>
      <c r="D801">
        <v>335.74470000000002</v>
      </c>
      <c r="F801">
        <v>432110301.81620002</v>
      </c>
      <c r="G801">
        <v>163.927288</v>
      </c>
      <c r="H801">
        <v>38.025314000000002</v>
      </c>
      <c r="I801">
        <v>77.698841999999999</v>
      </c>
      <c r="K801" s="10">
        <f>VLOOKUP(CelloNetIO_CMO_MV_NAV[[#This Row],[AsOfDate]], 'CMO MV Raw'!$A:$B,2,FALSE)</f>
        <v>308495974.16891402</v>
      </c>
      <c r="L801" s="4">
        <f>CelloNetIO_CMO_MV_NAV[[#This Row],[CMO MV]]/CelloNetIO_CMO_MV_NAV[[#This Row],[NAV]]*100</f>
        <v>71.392876511454745</v>
      </c>
    </row>
    <row r="802" spans="1:12" x14ac:dyDescent="0.2">
      <c r="A802" s="1">
        <v>41880</v>
      </c>
      <c r="B802">
        <v>703.65279999999996</v>
      </c>
      <c r="C802">
        <v>163.3184</v>
      </c>
      <c r="D802">
        <v>336.49709999999999</v>
      </c>
      <c r="F802">
        <v>432129566.94379997</v>
      </c>
      <c r="G802">
        <v>162.833755</v>
      </c>
      <c r="H802">
        <v>37.793849999999999</v>
      </c>
      <c r="I802">
        <v>77.869491999999994</v>
      </c>
      <c r="K802" s="10">
        <f>VLOOKUP(CelloNetIO_CMO_MV_NAV[[#This Row],[AsOfDate]], 'CMO MV Raw'!$A:$B,2,FALSE)</f>
        <v>308567259.58835101</v>
      </c>
      <c r="L802" s="4">
        <f>CelloNetIO_CMO_MV_NAV[[#This Row],[CMO MV]]/CelloNetIO_CMO_MV_NAV[[#This Row],[NAV]]*100</f>
        <v>71.406189993123363</v>
      </c>
    </row>
    <row r="803" spans="1:12" x14ac:dyDescent="0.2">
      <c r="A803" s="1">
        <v>41884</v>
      </c>
      <c r="B803">
        <v>696.03039999999999</v>
      </c>
      <c r="C803">
        <v>163.792</v>
      </c>
      <c r="D803">
        <v>334.29849999999999</v>
      </c>
      <c r="F803">
        <v>432068311.32870001</v>
      </c>
      <c r="G803">
        <v>161.09267500000001</v>
      </c>
      <c r="H803">
        <v>37.908819999999999</v>
      </c>
      <c r="I803">
        <v>77.371677000000005</v>
      </c>
      <c r="K803" s="10">
        <f>VLOOKUP(CelloNetIO_CMO_MV_NAV[[#This Row],[AsOfDate]], 'CMO MV Raw'!$A:$B,2,FALSE)</f>
        <v>307352001.78957897</v>
      </c>
      <c r="L803" s="4">
        <f>CelloNetIO_CMO_MV_NAV[[#This Row],[CMO MV]]/CelloNetIO_CMO_MV_NAV[[#This Row],[NAV]]*100</f>
        <v>71.135048262254543</v>
      </c>
    </row>
    <row r="804" spans="1:12" x14ac:dyDescent="0.2">
      <c r="A804" s="1">
        <v>41885</v>
      </c>
      <c r="B804">
        <v>698.07590000000005</v>
      </c>
      <c r="C804">
        <v>164.77699999999999</v>
      </c>
      <c r="D804">
        <v>334.32310000000001</v>
      </c>
      <c r="F804">
        <v>433248827.10159999</v>
      </c>
      <c r="G804">
        <v>161.12585999999999</v>
      </c>
      <c r="H804">
        <v>38.032879000000001</v>
      </c>
      <c r="I804">
        <v>77.166533000000001</v>
      </c>
      <c r="K804" s="10">
        <f>VLOOKUP(CelloNetIO_CMO_MV_NAV[[#This Row],[AsOfDate]], 'CMO MV Raw'!$A:$B,2,FALSE)</f>
        <v>308451187.93675101</v>
      </c>
      <c r="L804" s="4">
        <f>CelloNetIO_CMO_MV_NAV[[#This Row],[CMO MV]]/CelloNetIO_CMO_MV_NAV[[#This Row],[NAV]]*100</f>
        <v>71.194927404712161</v>
      </c>
    </row>
    <row r="805" spans="1:12" x14ac:dyDescent="0.2">
      <c r="A805" s="1">
        <v>41886</v>
      </c>
      <c r="B805">
        <v>692.76390000000004</v>
      </c>
      <c r="C805">
        <v>164.78210000000001</v>
      </c>
      <c r="D805">
        <v>332.88369999999998</v>
      </c>
      <c r="F805">
        <v>432913999.4156</v>
      </c>
      <c r="G805">
        <v>160.02344600000001</v>
      </c>
      <c r="H805">
        <v>38.063471999999997</v>
      </c>
      <c r="I805">
        <v>76.893725000000003</v>
      </c>
      <c r="K805" s="10">
        <f>VLOOKUP(CelloNetIO_CMO_MV_NAV[[#This Row],[AsOfDate]], 'CMO MV Raw'!$A:$B,2,FALSE)</f>
        <v>308474065.64329702</v>
      </c>
      <c r="L805" s="4">
        <f>CelloNetIO_CMO_MV_NAV[[#This Row],[CMO MV]]/CelloNetIO_CMO_MV_NAV[[#This Row],[NAV]]*100</f>
        <v>71.255276119440083</v>
      </c>
    </row>
    <row r="806" spans="1:12" x14ac:dyDescent="0.2">
      <c r="A806" s="1">
        <v>41887</v>
      </c>
      <c r="B806">
        <v>691.19820000000004</v>
      </c>
      <c r="C806">
        <v>165.58330000000001</v>
      </c>
      <c r="D806">
        <v>333.69049999999999</v>
      </c>
      <c r="F806">
        <v>433203050.3064</v>
      </c>
      <c r="G806">
        <v>159.55524800000001</v>
      </c>
      <c r="H806">
        <v>38.223022999999998</v>
      </c>
      <c r="I806">
        <v>77.028659000000005</v>
      </c>
      <c r="K806" s="10">
        <f>VLOOKUP(CelloNetIO_CMO_MV_NAV[[#This Row],[AsOfDate]], 'CMO MV Raw'!$A:$B,2,FALSE)</f>
        <v>309274229.73973</v>
      </c>
      <c r="L806" s="4">
        <f>CelloNetIO_CMO_MV_NAV[[#This Row],[CMO MV]]/CelloNetIO_CMO_MV_NAV[[#This Row],[NAV]]*100</f>
        <v>71.392440455113032</v>
      </c>
    </row>
    <row r="807" spans="1:12" x14ac:dyDescent="0.2">
      <c r="A807" s="1">
        <v>41890</v>
      </c>
      <c r="B807">
        <v>712.33579999999995</v>
      </c>
      <c r="C807">
        <v>171.3836</v>
      </c>
      <c r="D807">
        <v>327.05939999999998</v>
      </c>
      <c r="F807">
        <v>433715031.50709999</v>
      </c>
      <c r="G807">
        <v>164.24051499999999</v>
      </c>
      <c r="H807">
        <v>39.515255000000003</v>
      </c>
      <c r="I807">
        <v>75.408822999999998</v>
      </c>
      <c r="K807" s="10">
        <f>VLOOKUP(CelloNetIO_CMO_MV_NAV[[#This Row],[AsOfDate]], 'CMO MV Raw'!$A:$B,2,FALSE)</f>
        <v>309410971.17364198</v>
      </c>
      <c r="L807" s="4">
        <f>CelloNetIO_CMO_MV_NAV[[#This Row],[CMO MV]]/CelloNetIO_CMO_MV_NAV[[#This Row],[NAV]]*100</f>
        <v>71.339692815921424</v>
      </c>
    </row>
    <row r="808" spans="1:12" x14ac:dyDescent="0.2">
      <c r="A808" s="1">
        <v>41891</v>
      </c>
      <c r="B808">
        <v>711.24760000000003</v>
      </c>
      <c r="C808">
        <v>171.85749999999999</v>
      </c>
      <c r="D808">
        <v>325.98579999999998</v>
      </c>
      <c r="F808">
        <v>433458657.34859997</v>
      </c>
      <c r="G808">
        <v>164.08660599999999</v>
      </c>
      <c r="H808">
        <v>39.647956999999998</v>
      </c>
      <c r="I808">
        <v>75.205742000000001</v>
      </c>
      <c r="K808" s="10">
        <f>VLOOKUP(CelloNetIO_CMO_MV_NAV[[#This Row],[AsOfDate]], 'CMO MV Raw'!$A:$B,2,FALSE)</f>
        <v>309483392.257312</v>
      </c>
      <c r="L808" s="4">
        <f>CelloNetIO_CMO_MV_NAV[[#This Row],[CMO MV]]/CelloNetIO_CMO_MV_NAV[[#This Row],[NAV]]*100</f>
        <v>71.398595231751599</v>
      </c>
    </row>
    <row r="809" spans="1:12" x14ac:dyDescent="0.2">
      <c r="A809" s="1">
        <v>41892</v>
      </c>
      <c r="B809">
        <v>708.72349999999994</v>
      </c>
      <c r="C809">
        <v>171.09559999999999</v>
      </c>
      <c r="D809">
        <v>325.3965</v>
      </c>
      <c r="F809">
        <v>431950094.84500003</v>
      </c>
      <c r="G809">
        <v>164.07532</v>
      </c>
      <c r="H809">
        <v>39.610039</v>
      </c>
      <c r="I809">
        <v>75.331965999999994</v>
      </c>
      <c r="K809" s="10">
        <f>VLOOKUP(CelloNetIO_CMO_MV_NAV[[#This Row],[AsOfDate]], 'CMO MV Raw'!$A:$B,2,FALSE)</f>
        <v>308372953.25677001</v>
      </c>
      <c r="L809" s="4">
        <f>CelloNetIO_CMO_MV_NAV[[#This Row],[CMO MV]]/CelloNetIO_CMO_MV_NAV[[#This Row],[NAV]]*100</f>
        <v>71.390875227710239</v>
      </c>
    </row>
    <row r="810" spans="1:12" x14ac:dyDescent="0.2">
      <c r="A810" s="1">
        <v>41893</v>
      </c>
      <c r="B810">
        <v>702.00829999999996</v>
      </c>
      <c r="C810">
        <v>168.59100000000001</v>
      </c>
      <c r="D810">
        <v>326.00439999999998</v>
      </c>
      <c r="F810">
        <v>431754770.54210001</v>
      </c>
      <c r="G810">
        <v>162.59422000000001</v>
      </c>
      <c r="H810">
        <v>39.04786</v>
      </c>
      <c r="I810">
        <v>75.506844000000001</v>
      </c>
      <c r="K810" s="10">
        <f>VLOOKUP(CelloNetIO_CMO_MV_NAV[[#This Row],[AsOfDate]], 'CMO MV Raw'!$A:$B,2,FALSE)</f>
        <v>302607035.39406699</v>
      </c>
      <c r="L810" s="4">
        <f>CelloNetIO_CMO_MV_NAV[[#This Row],[CMO MV]]/CelloNetIO_CMO_MV_NAV[[#This Row],[NAV]]*100</f>
        <v>70.087710904530709</v>
      </c>
    </row>
    <row r="811" spans="1:12" x14ac:dyDescent="0.2">
      <c r="A811" s="1">
        <v>41894</v>
      </c>
      <c r="B811">
        <v>696.33879999999999</v>
      </c>
      <c r="C811">
        <v>168.52160000000001</v>
      </c>
      <c r="D811">
        <v>273.58519999999999</v>
      </c>
      <c r="F811">
        <v>429606214.4914</v>
      </c>
      <c r="G811">
        <v>162.087693</v>
      </c>
      <c r="H811">
        <v>39.226993</v>
      </c>
      <c r="I811">
        <v>63.682785000000003</v>
      </c>
      <c r="K811" s="10">
        <f>VLOOKUP(CelloNetIO_CMO_MV_NAV[[#This Row],[AsOfDate]], 'CMO MV Raw'!$A:$B,2,FALSE)</f>
        <v>301561982.38002503</v>
      </c>
      <c r="L811" s="4">
        <f>CelloNetIO_CMO_MV_NAV[[#This Row],[CMO MV]]/CelloNetIO_CMO_MV_NAV[[#This Row],[NAV]]*100</f>
        <v>70.194976750286699</v>
      </c>
    </row>
    <row r="812" spans="1:12" x14ac:dyDescent="0.2">
      <c r="A812" s="1">
        <v>41897</v>
      </c>
      <c r="B812">
        <v>696.19539999999995</v>
      </c>
      <c r="C812">
        <v>168.2278</v>
      </c>
      <c r="D812">
        <v>273.89210000000003</v>
      </c>
      <c r="F812">
        <v>429965736.82920003</v>
      </c>
      <c r="G812">
        <v>161.91880900000001</v>
      </c>
      <c r="H812">
        <v>39.125861999999998</v>
      </c>
      <c r="I812">
        <v>63.700913</v>
      </c>
      <c r="K812" s="10">
        <f>VLOOKUP(CelloNetIO_CMO_MV_NAV[[#This Row],[AsOfDate]], 'CMO MV Raw'!$A:$B,2,FALSE)</f>
        <v>300465522.78798097</v>
      </c>
      <c r="L812" s="4">
        <f>CelloNetIO_CMO_MV_NAV[[#This Row],[CMO MV]]/CelloNetIO_CMO_MV_NAV[[#This Row],[NAV]]*100</f>
        <v>69.881271238907615</v>
      </c>
    </row>
    <row r="813" spans="1:12" x14ac:dyDescent="0.2">
      <c r="A813" s="1">
        <v>41898</v>
      </c>
      <c r="B813">
        <v>695.3252</v>
      </c>
      <c r="C813">
        <v>168.08580000000001</v>
      </c>
      <c r="D813">
        <v>273.50650000000002</v>
      </c>
      <c r="F813">
        <v>429860077.56830001</v>
      </c>
      <c r="G813">
        <v>161.75617099999999</v>
      </c>
      <c r="H813">
        <v>39.102445000000003</v>
      </c>
      <c r="I813">
        <v>63.626866999999997</v>
      </c>
      <c r="K813" s="10">
        <f>VLOOKUP(CelloNetIO_CMO_MV_NAV[[#This Row],[AsOfDate]], 'CMO MV Raw'!$A:$B,2,FALSE)</f>
        <v>300572979.41553801</v>
      </c>
      <c r="L813" s="4">
        <f>CelloNetIO_CMO_MV_NAV[[#This Row],[CMO MV]]/CelloNetIO_CMO_MV_NAV[[#This Row],[NAV]]*100</f>
        <v>69.923446046877956</v>
      </c>
    </row>
    <row r="814" spans="1:12" x14ac:dyDescent="0.2">
      <c r="A814" s="1">
        <v>41899</v>
      </c>
      <c r="B814">
        <v>692.07600000000002</v>
      </c>
      <c r="C814">
        <v>167.25909999999999</v>
      </c>
      <c r="D814">
        <v>274.17930000000001</v>
      </c>
      <c r="F814">
        <v>430029579.04189998</v>
      </c>
      <c r="G814">
        <v>160.936836</v>
      </c>
      <c r="H814">
        <v>38.89479</v>
      </c>
      <c r="I814">
        <v>63.758242000000003</v>
      </c>
      <c r="K814" s="10">
        <f>VLOOKUP(CelloNetIO_CMO_MV_NAV[[#This Row],[AsOfDate]], 'CMO MV Raw'!$A:$B,2,FALSE)</f>
        <v>300570576.51281101</v>
      </c>
      <c r="L814" s="4">
        <f>CelloNetIO_CMO_MV_NAV[[#This Row],[CMO MV]]/CelloNetIO_CMO_MV_NAV[[#This Row],[NAV]]*100</f>
        <v>69.89532608023805</v>
      </c>
    </row>
    <row r="815" spans="1:12" x14ac:dyDescent="0.2">
      <c r="A815" s="1">
        <v>41900</v>
      </c>
      <c r="B815">
        <v>691.01059999999995</v>
      </c>
      <c r="C815">
        <v>167.1765</v>
      </c>
      <c r="D815">
        <v>274.36840000000001</v>
      </c>
      <c r="F815">
        <v>429857181.05970001</v>
      </c>
      <c r="G815">
        <v>160.75353200000001</v>
      </c>
      <c r="H815">
        <v>38.891173000000002</v>
      </c>
      <c r="I815">
        <v>63.827804</v>
      </c>
      <c r="K815" s="10">
        <f>VLOOKUP(CelloNetIO_CMO_MV_NAV[[#This Row],[AsOfDate]], 'CMO MV Raw'!$A:$B,2,FALSE)</f>
        <v>300415144.44269103</v>
      </c>
      <c r="L815" s="4">
        <f>CelloNetIO_CMO_MV_NAV[[#This Row],[CMO MV]]/CelloNetIO_CMO_MV_NAV[[#This Row],[NAV]]*100</f>
        <v>69.887199209303972</v>
      </c>
    </row>
    <row r="816" spans="1:12" x14ac:dyDescent="0.2">
      <c r="A816" s="1">
        <v>41901</v>
      </c>
      <c r="B816">
        <v>698.24339999999995</v>
      </c>
      <c r="C816">
        <v>168.36680000000001</v>
      </c>
      <c r="D816">
        <v>275.55520000000001</v>
      </c>
      <c r="F816">
        <v>431397448.639</v>
      </c>
      <c r="G816">
        <v>161.85617300000001</v>
      </c>
      <c r="H816">
        <v>39.028233</v>
      </c>
      <c r="I816">
        <v>63.875017999999997</v>
      </c>
      <c r="K816" s="10">
        <f>VLOOKUP(CelloNetIO_CMO_MV_NAV[[#This Row],[AsOfDate]], 'CMO MV Raw'!$A:$B,2,FALSE)</f>
        <v>301368522.132635</v>
      </c>
      <c r="L816" s="4">
        <f>CelloNetIO_CMO_MV_NAV[[#This Row],[CMO MV]]/CelloNetIO_CMO_MV_NAV[[#This Row],[NAV]]*100</f>
        <v>69.858670486673375</v>
      </c>
    </row>
    <row r="817" spans="1:12" x14ac:dyDescent="0.2">
      <c r="A817" s="1">
        <v>41904</v>
      </c>
      <c r="B817">
        <v>700.06219999999996</v>
      </c>
      <c r="C817">
        <v>168.43520000000001</v>
      </c>
      <c r="D817">
        <v>276.0908</v>
      </c>
      <c r="F817">
        <v>432084460.28399998</v>
      </c>
      <c r="G817">
        <v>162.01975899999999</v>
      </c>
      <c r="H817">
        <v>38.982008</v>
      </c>
      <c r="I817">
        <v>63.897415000000002</v>
      </c>
      <c r="K817" s="10">
        <f>VLOOKUP(CelloNetIO_CMO_MV_NAV[[#This Row],[AsOfDate]], 'CMO MV Raw'!$A:$B,2,FALSE)</f>
        <v>300743595.11349601</v>
      </c>
      <c r="L817" s="4">
        <f>CelloNetIO_CMO_MV_NAV[[#This Row],[CMO MV]]/CelloNetIO_CMO_MV_NAV[[#This Row],[NAV]]*100</f>
        <v>69.6029648730768</v>
      </c>
    </row>
    <row r="818" spans="1:12" x14ac:dyDescent="0.2">
      <c r="A818" s="1">
        <v>41905</v>
      </c>
      <c r="B818">
        <v>703.88430000000005</v>
      </c>
      <c r="C818">
        <v>168.98410000000001</v>
      </c>
      <c r="D818">
        <v>276.61169999999998</v>
      </c>
      <c r="F818">
        <v>433065008.21359998</v>
      </c>
      <c r="G818">
        <v>162.535482</v>
      </c>
      <c r="H818">
        <v>39.020493000000002</v>
      </c>
      <c r="I818">
        <v>63.873019999999997</v>
      </c>
      <c r="K818" s="10">
        <f>VLOOKUP(CelloNetIO_CMO_MV_NAV[[#This Row],[AsOfDate]], 'CMO MV Raw'!$A:$B,2,FALSE)</f>
        <v>301463719.083175</v>
      </c>
      <c r="L818" s="4">
        <f>CelloNetIO_CMO_MV_NAV[[#This Row],[CMO MV]]/CelloNetIO_CMO_MV_NAV[[#This Row],[NAV]]*100</f>
        <v>69.611654916825913</v>
      </c>
    </row>
    <row r="819" spans="1:12" x14ac:dyDescent="0.2">
      <c r="A819" s="1">
        <v>41906</v>
      </c>
      <c r="B819">
        <v>701.51589999999999</v>
      </c>
      <c r="C819">
        <v>169.47</v>
      </c>
      <c r="D819">
        <v>275.54259999999999</v>
      </c>
      <c r="F819">
        <v>432928427.03130001</v>
      </c>
      <c r="G819">
        <v>162.039694</v>
      </c>
      <c r="H819">
        <v>39.145038999999997</v>
      </c>
      <c r="I819">
        <v>63.646225000000001</v>
      </c>
      <c r="K819" s="10">
        <f>VLOOKUP(CelloNetIO_CMO_MV_NAV[[#This Row],[AsOfDate]], 'CMO MV Raw'!$A:$B,2,FALSE)</f>
        <v>301522891.61070001</v>
      </c>
      <c r="L819" s="4">
        <f>CelloNetIO_CMO_MV_NAV[[#This Row],[CMO MV]]/CelloNetIO_CMO_MV_NAV[[#This Row],[NAV]]*100</f>
        <v>69.647284119991596</v>
      </c>
    </row>
    <row r="820" spans="1:12" x14ac:dyDescent="0.2">
      <c r="A820" s="1">
        <v>41907</v>
      </c>
      <c r="B820">
        <v>695.37609999999995</v>
      </c>
      <c r="C820">
        <v>167.185</v>
      </c>
      <c r="D820">
        <v>258.62580000000003</v>
      </c>
      <c r="F820">
        <v>434119648.8581</v>
      </c>
      <c r="G820">
        <v>160.18074799999999</v>
      </c>
      <c r="H820">
        <v>38.511271999999998</v>
      </c>
      <c r="I820">
        <v>59.574773999999998</v>
      </c>
      <c r="K820" s="10">
        <f>VLOOKUP(CelloNetIO_CMO_MV_NAV[[#This Row],[AsOfDate]], 'CMO MV Raw'!$A:$B,2,FALSE)</f>
        <v>301651584.73587102</v>
      </c>
      <c r="L820" s="4">
        <f>CelloNetIO_CMO_MV_NAV[[#This Row],[CMO MV]]/CelloNetIO_CMO_MV_NAV[[#This Row],[NAV]]*100</f>
        <v>69.485816992925692</v>
      </c>
    </row>
    <row r="821" spans="1:12" x14ac:dyDescent="0.2">
      <c r="A821" s="1">
        <v>41908</v>
      </c>
      <c r="B821">
        <v>696.5847</v>
      </c>
      <c r="C821">
        <v>167.5693</v>
      </c>
      <c r="D821">
        <v>258.53089999999997</v>
      </c>
      <c r="F821">
        <v>434163084.3143</v>
      </c>
      <c r="G821">
        <v>160.44309699999999</v>
      </c>
      <c r="H821">
        <v>38.595934999999997</v>
      </c>
      <c r="I821">
        <v>59.546956000000002</v>
      </c>
      <c r="K821" s="10">
        <f>VLOOKUP(CelloNetIO_CMO_MV_NAV[[#This Row],[AsOfDate]], 'CMO MV Raw'!$A:$B,2,FALSE)</f>
        <v>301484552.508358</v>
      </c>
      <c r="L821" s="4">
        <f>CelloNetIO_CMO_MV_NAV[[#This Row],[CMO MV]]/CelloNetIO_CMO_MV_NAV[[#This Row],[NAV]]*100</f>
        <v>69.440393115068915</v>
      </c>
    </row>
    <row r="822" spans="1:12" x14ac:dyDescent="0.2">
      <c r="A822" s="1">
        <v>41911</v>
      </c>
      <c r="B822">
        <v>698.32380000000001</v>
      </c>
      <c r="C822">
        <v>167.18260000000001</v>
      </c>
      <c r="D822">
        <v>259.27769999999998</v>
      </c>
      <c r="F822">
        <v>434403040.80489999</v>
      </c>
      <c r="G822">
        <v>160.75481400000001</v>
      </c>
      <c r="H822">
        <v>38.485596000000001</v>
      </c>
      <c r="I822">
        <v>59.685977000000001</v>
      </c>
      <c r="K822" s="10">
        <f>VLOOKUP(CelloNetIO_CMO_MV_NAV[[#This Row],[AsOfDate]], 'CMO MV Raw'!$A:$B,2,FALSE)</f>
        <v>301354985.70963901</v>
      </c>
      <c r="L822" s="4">
        <f>CelloNetIO_CMO_MV_NAV[[#This Row],[CMO MV]]/CelloNetIO_CMO_MV_NAV[[#This Row],[NAV]]*100</f>
        <v>69.372209078293309</v>
      </c>
    </row>
    <row r="823" spans="1:12" x14ac:dyDescent="0.2">
      <c r="A823" s="1">
        <v>41912</v>
      </c>
      <c r="B823">
        <v>690.96339999999998</v>
      </c>
      <c r="C823">
        <v>165.48859999999999</v>
      </c>
      <c r="D823">
        <v>258.65069999999997</v>
      </c>
      <c r="F823">
        <v>432835778.43970001</v>
      </c>
      <c r="G823">
        <v>159.63638700000001</v>
      </c>
      <c r="H823">
        <v>38.233576999999997</v>
      </c>
      <c r="I823">
        <v>59.757237000000003</v>
      </c>
      <c r="K823" s="10">
        <f>VLOOKUP(CelloNetIO_CMO_MV_NAV[[#This Row],[AsOfDate]], 'CMO MV Raw'!$A:$B,2,FALSE)</f>
        <v>299906813.18309098</v>
      </c>
      <c r="L823" s="4">
        <f>CelloNetIO_CMO_MV_NAV[[#This Row],[CMO MV]]/CelloNetIO_CMO_MV_NAV[[#This Row],[NAV]]*100</f>
        <v>69.288822255915278</v>
      </c>
    </row>
    <row r="824" spans="1:12" x14ac:dyDescent="0.2">
      <c r="A824" s="1">
        <v>41913</v>
      </c>
      <c r="B824">
        <v>697.65340000000003</v>
      </c>
      <c r="C824">
        <v>164.76060000000001</v>
      </c>
      <c r="D824">
        <v>262.3852</v>
      </c>
      <c r="F824">
        <v>422894632.87989998</v>
      </c>
      <c r="G824">
        <v>164.97097500000001</v>
      </c>
      <c r="H824">
        <v>38.960200999999998</v>
      </c>
      <c r="I824">
        <v>62.045053000000003</v>
      </c>
      <c r="K824" s="10">
        <f>VLOOKUP(CelloNetIO_CMO_MV_NAV[[#This Row],[AsOfDate]], 'CMO MV Raw'!$A:$B,2,FALSE)</f>
        <v>299582093.99919301</v>
      </c>
      <c r="L824" s="4">
        <f>CelloNetIO_CMO_MV_NAV[[#This Row],[CMO MV]]/CelloNetIO_CMO_MV_NAV[[#This Row],[NAV]]*100</f>
        <v>70.84083615794502</v>
      </c>
    </row>
    <row r="825" spans="1:12" x14ac:dyDescent="0.2">
      <c r="A825" s="1">
        <v>41914</v>
      </c>
      <c r="B825">
        <v>694.92740000000003</v>
      </c>
      <c r="C825">
        <v>164.61770000000001</v>
      </c>
      <c r="D825">
        <v>261.31209999999999</v>
      </c>
      <c r="F825">
        <v>422211890.6365</v>
      </c>
      <c r="G825">
        <v>164.592096</v>
      </c>
      <c r="H825">
        <v>38.989356999999998</v>
      </c>
      <c r="I825">
        <v>61.891221999999999</v>
      </c>
      <c r="K825" s="10">
        <f>VLOOKUP(CelloNetIO_CMO_MV_NAV[[#This Row],[AsOfDate]], 'CMO MV Raw'!$A:$B,2,FALSE)</f>
        <v>299306574.50872701</v>
      </c>
      <c r="L825" s="4">
        <f>CelloNetIO_CMO_MV_NAV[[#This Row],[CMO MV]]/CelloNetIO_CMO_MV_NAV[[#This Row],[NAV]]*100</f>
        <v>70.890133875081375</v>
      </c>
    </row>
    <row r="826" spans="1:12" x14ac:dyDescent="0.2">
      <c r="A826" s="1">
        <v>41915</v>
      </c>
      <c r="B826">
        <v>696.39620000000002</v>
      </c>
      <c r="C826">
        <v>165.49520000000001</v>
      </c>
      <c r="D826">
        <v>261.15660000000003</v>
      </c>
      <c r="F826">
        <v>422709033.04220003</v>
      </c>
      <c r="G826">
        <v>164.745994</v>
      </c>
      <c r="H826">
        <v>39.151091000000001</v>
      </c>
      <c r="I826">
        <v>61.781646000000002</v>
      </c>
      <c r="K826" s="10">
        <f>VLOOKUP(CelloNetIO_CMO_MV_NAV[[#This Row],[AsOfDate]], 'CMO MV Raw'!$A:$B,2,FALSE)</f>
        <v>299535278.850178</v>
      </c>
      <c r="L826" s="4">
        <f>CelloNetIO_CMO_MV_NAV[[#This Row],[CMO MV]]/CelloNetIO_CMO_MV_NAV[[#This Row],[NAV]]*100</f>
        <v>70.860865379300918</v>
      </c>
    </row>
    <row r="827" spans="1:12" x14ac:dyDescent="0.2">
      <c r="A827" s="1">
        <v>41918</v>
      </c>
      <c r="B827">
        <v>695.20709999999997</v>
      </c>
      <c r="C827">
        <v>164.84610000000001</v>
      </c>
      <c r="D827">
        <v>261.625</v>
      </c>
      <c r="F827">
        <v>422979325.95660001</v>
      </c>
      <c r="G827">
        <v>164.35959299999999</v>
      </c>
      <c r="H827">
        <v>38.972614</v>
      </c>
      <c r="I827">
        <v>61.852905</v>
      </c>
      <c r="K827" s="10">
        <f>VLOOKUP(CelloNetIO_CMO_MV_NAV[[#This Row],[AsOfDate]], 'CMO MV Raw'!$A:$B,2,FALSE)</f>
        <v>299915467.614618</v>
      </c>
      <c r="L827" s="4">
        <f>CelloNetIO_CMO_MV_NAV[[#This Row],[CMO MV]]/CelloNetIO_CMO_MV_NAV[[#This Row],[NAV]]*100</f>
        <v>70.905467291181736</v>
      </c>
    </row>
    <row r="828" spans="1:12" x14ac:dyDescent="0.2">
      <c r="A828" s="1">
        <v>41919</v>
      </c>
      <c r="B828">
        <v>698.29639999999995</v>
      </c>
      <c r="C828">
        <v>164.11879999999999</v>
      </c>
      <c r="D828">
        <v>262.34789999999998</v>
      </c>
      <c r="F828">
        <v>422901397.22219998</v>
      </c>
      <c r="G828">
        <v>165.12038100000001</v>
      </c>
      <c r="H828">
        <v>38.807817</v>
      </c>
      <c r="I828">
        <v>62.035240999999999</v>
      </c>
      <c r="K828" s="10">
        <f>VLOOKUP(CelloNetIO_CMO_MV_NAV[[#This Row],[AsOfDate]], 'CMO MV Raw'!$A:$B,2,FALSE)</f>
        <v>300041768.43932498</v>
      </c>
      <c r="L828" s="4">
        <f>CelloNetIO_CMO_MV_NAV[[#This Row],[CMO MV]]/CelloNetIO_CMO_MV_NAV[[#This Row],[NAV]]*100</f>
        <v>70.948398470690705</v>
      </c>
    </row>
    <row r="829" spans="1:12" x14ac:dyDescent="0.2">
      <c r="A829" s="1">
        <v>41920</v>
      </c>
      <c r="B829">
        <v>701.65279999999996</v>
      </c>
      <c r="C829">
        <v>163.5504</v>
      </c>
      <c r="D829">
        <v>265.80270000000002</v>
      </c>
      <c r="F829">
        <v>422282339.88069999</v>
      </c>
      <c r="G829">
        <v>166.15726799999999</v>
      </c>
      <c r="H829">
        <v>38.730106999999997</v>
      </c>
      <c r="I829">
        <v>62.944308999999997</v>
      </c>
      <c r="K829" s="10">
        <f>VLOOKUP(CelloNetIO_CMO_MV_NAV[[#This Row],[AsOfDate]], 'CMO MV Raw'!$A:$B,2,FALSE)</f>
        <v>299822331.64009202</v>
      </c>
      <c r="L829" s="4">
        <f>CelloNetIO_CMO_MV_NAV[[#This Row],[CMO MV]]/CelloNetIO_CMO_MV_NAV[[#This Row],[NAV]]*100</f>
        <v>71.000442908598913</v>
      </c>
    </row>
    <row r="830" spans="1:12" x14ac:dyDescent="0.2">
      <c r="A830" s="1">
        <v>41921</v>
      </c>
      <c r="B830">
        <v>702.66700000000003</v>
      </c>
      <c r="C830">
        <v>163.7458</v>
      </c>
      <c r="D830">
        <v>265.44380000000001</v>
      </c>
      <c r="F830">
        <v>422139007.98500001</v>
      </c>
      <c r="G830">
        <v>166.453937</v>
      </c>
      <c r="H830">
        <v>38.789544999999997</v>
      </c>
      <c r="I830">
        <v>62.880661000000003</v>
      </c>
      <c r="K830" s="10">
        <f>VLOOKUP(CelloNetIO_CMO_MV_NAV[[#This Row],[AsOfDate]], 'CMO MV Raw'!$A:$B,2,FALSE)</f>
        <v>299600895.53104699</v>
      </c>
      <c r="L830" s="4">
        <f>CelloNetIO_CMO_MV_NAV[[#This Row],[CMO MV]]/CelloNetIO_CMO_MV_NAV[[#This Row],[NAV]]*100</f>
        <v>70.972094467444421</v>
      </c>
    </row>
    <row r="831" spans="1:12" x14ac:dyDescent="0.2">
      <c r="A831" s="1">
        <v>41922</v>
      </c>
      <c r="B831">
        <v>700.83259999999996</v>
      </c>
      <c r="C831">
        <v>162.09450000000001</v>
      </c>
      <c r="D831">
        <v>290.05459999999999</v>
      </c>
      <c r="F831">
        <v>423234609.98369998</v>
      </c>
      <c r="G831">
        <v>165.58962399999999</v>
      </c>
      <c r="H831">
        <v>38.298971000000002</v>
      </c>
      <c r="I831">
        <v>68.532816999999994</v>
      </c>
      <c r="K831" s="10">
        <f>VLOOKUP(CelloNetIO_CMO_MV_NAV[[#This Row],[AsOfDate]], 'CMO MV Raw'!$A:$B,2,FALSE)</f>
        <v>299834814.434138</v>
      </c>
      <c r="L831" s="4">
        <f>CelloNetIO_CMO_MV_NAV[[#This Row],[CMO MV]]/CelloNetIO_CMO_MV_NAV[[#This Row],[NAV]]*100</f>
        <v>70.843642594750349</v>
      </c>
    </row>
    <row r="832" spans="1:12" x14ac:dyDescent="0.2">
      <c r="A832" s="1">
        <v>41926</v>
      </c>
      <c r="B832">
        <v>705.23770000000002</v>
      </c>
      <c r="C832">
        <v>159.10400000000001</v>
      </c>
      <c r="D832">
        <v>244.54179999999999</v>
      </c>
      <c r="F832">
        <v>423111805.29890001</v>
      </c>
      <c r="G832">
        <v>166.67880500000001</v>
      </c>
      <c r="H832">
        <v>37.603299999999997</v>
      </c>
      <c r="I832">
        <v>57.796024000000003</v>
      </c>
      <c r="K832" s="10">
        <f>VLOOKUP(CelloNetIO_CMO_MV_NAV[[#This Row],[AsOfDate]], 'CMO MV Raw'!$A:$B,2,FALSE)</f>
        <v>298877825.261334</v>
      </c>
      <c r="L832" s="4">
        <f>CelloNetIO_CMO_MV_NAV[[#This Row],[CMO MV]]/CelloNetIO_CMO_MV_NAV[[#This Row],[NAV]]*100</f>
        <v>70.63802558054293</v>
      </c>
    </row>
    <row r="833" spans="1:12" x14ac:dyDescent="0.2">
      <c r="A833" s="1">
        <v>41927</v>
      </c>
      <c r="B833">
        <v>528.25639999999999</v>
      </c>
      <c r="C833">
        <v>115.5137</v>
      </c>
      <c r="D833">
        <v>72.625</v>
      </c>
      <c r="F833">
        <v>422384893.65549999</v>
      </c>
      <c r="G833">
        <v>125.065173</v>
      </c>
      <c r="H833">
        <v>27.347971000000001</v>
      </c>
      <c r="I833">
        <v>17.194033000000001</v>
      </c>
      <c r="K833" s="10">
        <f>VLOOKUP(CelloNetIO_CMO_MV_NAV[[#This Row],[AsOfDate]], 'CMO MV Raw'!$A:$B,2,FALSE)</f>
        <v>295363036.65596801</v>
      </c>
      <c r="L833" s="4">
        <f>CelloNetIO_CMO_MV_NAV[[#This Row],[CMO MV]]/CelloNetIO_CMO_MV_NAV[[#This Row],[NAV]]*100</f>
        <v>69.927462154190607</v>
      </c>
    </row>
    <row r="834" spans="1:12" x14ac:dyDescent="0.2">
      <c r="A834" s="1">
        <v>41928</v>
      </c>
      <c r="B834">
        <v>527.59199999999998</v>
      </c>
      <c r="C834">
        <v>116.9036</v>
      </c>
      <c r="D834">
        <v>69.586299999999994</v>
      </c>
      <c r="F834">
        <v>421188755.20380002</v>
      </c>
      <c r="G834">
        <v>125.262603</v>
      </c>
      <c r="H834">
        <v>27.755631999999999</v>
      </c>
      <c r="I834">
        <v>16.521405000000001</v>
      </c>
      <c r="K834" s="10">
        <f>VLOOKUP(CelloNetIO_CMO_MV_NAV[[#This Row],[AsOfDate]], 'CMO MV Raw'!$A:$B,2,FALSE)</f>
        <v>295422882.08090502</v>
      </c>
      <c r="L834" s="4">
        <f>CelloNetIO_CMO_MV_NAV[[#This Row],[CMO MV]]/CelloNetIO_CMO_MV_NAV[[#This Row],[NAV]]*100</f>
        <v>70.140258596875199</v>
      </c>
    </row>
    <row r="835" spans="1:12" x14ac:dyDescent="0.2">
      <c r="A835" s="1">
        <v>41929</v>
      </c>
      <c r="B835">
        <v>526.56970000000001</v>
      </c>
      <c r="C835">
        <v>116.91330000000001</v>
      </c>
      <c r="D835">
        <v>44.243699999999997</v>
      </c>
      <c r="F835">
        <v>420194807.37889999</v>
      </c>
      <c r="G835">
        <v>125.315613</v>
      </c>
      <c r="H835">
        <v>27.823595000000001</v>
      </c>
      <c r="I835">
        <v>10.529331000000001</v>
      </c>
      <c r="K835" s="10">
        <f>VLOOKUP(CelloNetIO_CMO_MV_NAV[[#This Row],[AsOfDate]], 'CMO MV Raw'!$A:$B,2,FALSE)</f>
        <v>294950697.85787803</v>
      </c>
      <c r="L835" s="4">
        <f>CelloNetIO_CMO_MV_NAV[[#This Row],[CMO MV]]/CelloNetIO_CMO_MV_NAV[[#This Row],[NAV]]*100</f>
        <v>70.19379884718893</v>
      </c>
    </row>
    <row r="836" spans="1:12" x14ac:dyDescent="0.2">
      <c r="A836" s="1">
        <v>41932</v>
      </c>
      <c r="B836">
        <v>526.67920000000004</v>
      </c>
      <c r="C836">
        <v>116.1658</v>
      </c>
      <c r="D836">
        <v>45.773099999999999</v>
      </c>
      <c r="F836">
        <v>420275797.0747</v>
      </c>
      <c r="G836">
        <v>125.317519</v>
      </c>
      <c r="H836">
        <v>27.640373</v>
      </c>
      <c r="I836">
        <v>10.891204999999999</v>
      </c>
      <c r="K836" s="10">
        <f>VLOOKUP(CelloNetIO_CMO_MV_NAV[[#This Row],[AsOfDate]], 'CMO MV Raw'!$A:$B,2,FALSE)</f>
        <v>257337502.59773701</v>
      </c>
      <c r="L836" s="4">
        <f>CelloNetIO_CMO_MV_NAV[[#This Row],[CMO MV]]/CelloNetIO_CMO_MV_NAV[[#This Row],[NAV]]*100</f>
        <v>61.23062626706475</v>
      </c>
    </row>
    <row r="837" spans="1:12" x14ac:dyDescent="0.2">
      <c r="A837" s="1">
        <v>41933</v>
      </c>
      <c r="B837">
        <v>525.40179999999998</v>
      </c>
      <c r="C837">
        <v>116.0986</v>
      </c>
      <c r="D837">
        <v>44.419400000000003</v>
      </c>
      <c r="F837">
        <v>419259715.90499997</v>
      </c>
      <c r="G837">
        <v>125.316547</v>
      </c>
      <c r="H837">
        <v>27.691331999999999</v>
      </c>
      <c r="I837">
        <v>10.594722000000001</v>
      </c>
      <c r="K837" s="3">
        <f>VLOOKUP(CelloNetIO_CMO_MV_NAV[[#This Row],[AsOfDate]], 'CMO MV Raw'!$A:$B,2,FALSE)</f>
        <v>256905091.15382901</v>
      </c>
      <c r="L837" s="4">
        <f>CelloNetIO_CMO_MV_NAV[[#This Row],[CMO MV]]/CelloNetIO_CMO_MV_NAV[[#This Row],[NAV]]*100</f>
        <v>61.275882563456477</v>
      </c>
    </row>
    <row r="838" spans="1:12" x14ac:dyDescent="0.2">
      <c r="A838" s="1">
        <v>41934</v>
      </c>
      <c r="B838">
        <v>525.34450000000004</v>
      </c>
      <c r="C838">
        <v>116.3019</v>
      </c>
      <c r="D838">
        <v>44.045000000000002</v>
      </c>
      <c r="F838">
        <v>418808134.07929999</v>
      </c>
      <c r="G838">
        <v>125.437989</v>
      </c>
      <c r="H838">
        <v>27.769732999999999</v>
      </c>
      <c r="I838">
        <v>10.516749000000001</v>
      </c>
      <c r="K838" s="3">
        <f>VLOOKUP(CelloNetIO_CMO_MV_NAV[[#This Row],[AsOfDate]], 'CMO MV Raw'!$A:$B,2,FALSE)</f>
        <v>256716682.661154</v>
      </c>
      <c r="L838" s="4">
        <f>CelloNetIO_CMO_MV_NAV[[#This Row],[CMO MV]]/CelloNetIO_CMO_MV_NAV[[#This Row],[NAV]]*100</f>
        <v>61.296966742423756</v>
      </c>
    </row>
    <row r="839" spans="1:12" x14ac:dyDescent="0.2">
      <c r="A839" s="1">
        <v>41935</v>
      </c>
      <c r="B839">
        <v>524.2482</v>
      </c>
      <c r="C839">
        <v>117.66670000000001</v>
      </c>
      <c r="D839">
        <v>41.651899999999998</v>
      </c>
      <c r="F839">
        <v>418245742.59600002</v>
      </c>
      <c r="G839">
        <v>125.344539</v>
      </c>
      <c r="H839">
        <v>28.133389000000001</v>
      </c>
      <c r="I839">
        <v>9.9587149999999998</v>
      </c>
      <c r="K839" s="3">
        <f>VLOOKUP(CelloNetIO_CMO_MV_NAV[[#This Row],[AsOfDate]], 'CMO MV Raw'!$A:$B,2,FALSE)</f>
        <v>256765005.10319701</v>
      </c>
      <c r="L839" s="4">
        <f>CelloNetIO_CMO_MV_NAV[[#This Row],[CMO MV]]/CelloNetIO_CMO_MV_NAV[[#This Row],[NAV]]*100</f>
        <v>61.390942920180876</v>
      </c>
    </row>
    <row r="840" spans="1:12" x14ac:dyDescent="0.2">
      <c r="A840" s="1">
        <v>41936</v>
      </c>
      <c r="B840">
        <v>526.67930000000001</v>
      </c>
      <c r="C840">
        <v>119.1069</v>
      </c>
      <c r="D840">
        <v>41.096800000000002</v>
      </c>
      <c r="F840">
        <v>419323638.17290002</v>
      </c>
      <c r="G840">
        <v>125.602101</v>
      </c>
      <c r="H840">
        <v>28.404527999999999</v>
      </c>
      <c r="I840">
        <v>9.8007349999999995</v>
      </c>
      <c r="K840" s="3">
        <f>VLOOKUP(CelloNetIO_CMO_MV_NAV[[#This Row],[AsOfDate]], 'CMO MV Raw'!$A:$B,2,FALSE)</f>
        <v>257829536.174054</v>
      </c>
      <c r="L840" s="4">
        <f>CelloNetIO_CMO_MV_NAV[[#This Row],[CMO MV]]/CelloNetIO_CMO_MV_NAV[[#This Row],[NAV]]*100</f>
        <v>61.487002568584735</v>
      </c>
    </row>
    <row r="841" spans="1:12" x14ac:dyDescent="0.2">
      <c r="A841" s="1">
        <v>41939</v>
      </c>
      <c r="B841">
        <v>527.84879999999998</v>
      </c>
      <c r="C841">
        <v>119.2567</v>
      </c>
      <c r="D841">
        <v>41.832900000000002</v>
      </c>
      <c r="F841">
        <v>419901571.07859999</v>
      </c>
      <c r="G841">
        <v>125.707746</v>
      </c>
      <c r="H841">
        <v>28.401108000000001</v>
      </c>
      <c r="I841">
        <v>9.9625489999999992</v>
      </c>
      <c r="K841" s="3">
        <f>VLOOKUP(CelloNetIO_CMO_MV_NAV[[#This Row],[AsOfDate]], 'CMO MV Raw'!$A:$B,2,FALSE)</f>
        <v>257821502.554589</v>
      </c>
      <c r="L841" s="4">
        <f>CelloNetIO_CMO_MV_NAV[[#This Row],[CMO MV]]/CelloNetIO_CMO_MV_NAV[[#This Row],[NAV]]*100</f>
        <v>61.400461515855639</v>
      </c>
    </row>
    <row r="842" spans="1:12" x14ac:dyDescent="0.2">
      <c r="A842" s="1">
        <v>41940</v>
      </c>
      <c r="B842">
        <v>523.15009999999995</v>
      </c>
      <c r="C842">
        <v>119.0637</v>
      </c>
      <c r="D842">
        <v>41.132599999999996</v>
      </c>
      <c r="F842">
        <v>419697268.60509998</v>
      </c>
      <c r="G842">
        <v>124.649394</v>
      </c>
      <c r="H842">
        <v>28.368948</v>
      </c>
      <c r="I842">
        <v>9.8005399999999998</v>
      </c>
      <c r="K842" s="3">
        <f>VLOOKUP(CelloNetIO_CMO_MV_NAV[[#This Row],[AsOfDate]], 'CMO MV Raw'!$A:$B,2,FALSE)</f>
        <v>257943795.95744899</v>
      </c>
      <c r="L842" s="4">
        <f>CelloNetIO_CMO_MV_NAV[[#This Row],[CMO MV]]/CelloNetIO_CMO_MV_NAV[[#This Row],[NAV]]*100</f>
        <v>61.459488839359707</v>
      </c>
    </row>
    <row r="843" spans="1:12" x14ac:dyDescent="0.2">
      <c r="A843" s="1">
        <v>41941</v>
      </c>
      <c r="B843">
        <v>522.06439999999998</v>
      </c>
      <c r="C843">
        <v>120.0095</v>
      </c>
      <c r="D843">
        <v>40.412500000000001</v>
      </c>
      <c r="F843">
        <v>420541807.35280001</v>
      </c>
      <c r="G843">
        <v>124.14090400000001</v>
      </c>
      <c r="H843">
        <v>28.536877</v>
      </c>
      <c r="I843">
        <v>9.6096269999999997</v>
      </c>
      <c r="K843" s="3">
        <f>VLOOKUP(CelloNetIO_CMO_MV_NAV[[#This Row],[AsOfDate]], 'CMO MV Raw'!$A:$B,2,FALSE)</f>
        <v>257905152.395556</v>
      </c>
      <c r="L843" s="4">
        <f>CelloNetIO_CMO_MV_NAV[[#This Row],[CMO MV]]/CelloNetIO_CMO_MV_NAV[[#This Row],[NAV]]*100</f>
        <v>61.326875922039967</v>
      </c>
    </row>
    <row r="844" spans="1:12" x14ac:dyDescent="0.2">
      <c r="A844" s="1">
        <v>41942</v>
      </c>
      <c r="B844">
        <v>521.58849999999995</v>
      </c>
      <c r="C844">
        <v>119.706</v>
      </c>
      <c r="D844">
        <v>41.222499999999997</v>
      </c>
      <c r="F844">
        <v>420737273.46780002</v>
      </c>
      <c r="G844">
        <v>123.970119</v>
      </c>
      <c r="H844">
        <v>28.451484000000001</v>
      </c>
      <c r="I844">
        <v>9.797682</v>
      </c>
      <c r="K844" s="3">
        <f>VLOOKUP(CelloNetIO_CMO_MV_NAV[[#This Row],[AsOfDate]], 'CMO MV Raw'!$A:$B,2,FALSE)</f>
        <v>258343121.17978901</v>
      </c>
      <c r="L844" s="4">
        <f>CelloNetIO_CMO_MV_NAV[[#This Row],[CMO MV]]/CelloNetIO_CMO_MV_NAV[[#This Row],[NAV]]*100</f>
        <v>61.402480234392776</v>
      </c>
    </row>
    <row r="845" spans="1:12" x14ac:dyDescent="0.2">
      <c r="A845" s="1">
        <v>41943</v>
      </c>
      <c r="B845">
        <v>522.66449999999998</v>
      </c>
      <c r="C845">
        <v>120.8711</v>
      </c>
      <c r="D845">
        <v>40.2151</v>
      </c>
      <c r="F845">
        <v>420439061.47479999</v>
      </c>
      <c r="G845">
        <v>124.313973</v>
      </c>
      <c r="H845">
        <v>28.74878</v>
      </c>
      <c r="I845">
        <v>9.5650250000000003</v>
      </c>
      <c r="K845" s="3">
        <f>VLOOKUP(CelloNetIO_CMO_MV_NAV[[#This Row],[AsOfDate]], 'CMO MV Raw'!$A:$B,2,FALSE)</f>
        <v>258310863.89876899</v>
      </c>
      <c r="L845" s="4">
        <f>CelloNetIO_CMO_MV_NAV[[#This Row],[CMO MV]]/CelloNetIO_CMO_MV_NAV[[#This Row],[NAV]]*100</f>
        <v>61.438359935605426</v>
      </c>
    </row>
    <row r="846" spans="1:12" x14ac:dyDescent="0.2">
      <c r="A846" s="1">
        <v>41946</v>
      </c>
      <c r="B846">
        <v>521.84490000000005</v>
      </c>
      <c r="C846">
        <v>121.6293</v>
      </c>
      <c r="D846">
        <v>39.578000000000003</v>
      </c>
      <c r="F846">
        <v>421443646.43049997</v>
      </c>
      <c r="G846">
        <v>123.82317399999999</v>
      </c>
      <c r="H846">
        <v>28.860157000000001</v>
      </c>
      <c r="I846">
        <v>9.3910540000000005</v>
      </c>
      <c r="K846" s="3">
        <f>VLOOKUP(CelloNetIO_CMO_MV_NAV[[#This Row],[AsOfDate]], 'CMO MV Raw'!$A:$B,2,FALSE)</f>
        <v>258003397.603654</v>
      </c>
      <c r="L846" s="4">
        <f>CelloNetIO_CMO_MV_NAV[[#This Row],[CMO MV]]/CelloNetIO_CMO_MV_NAV[[#This Row],[NAV]]*100</f>
        <v>61.218955319142808</v>
      </c>
    </row>
    <row r="847" spans="1:12" x14ac:dyDescent="0.2">
      <c r="A847" s="1">
        <v>41947</v>
      </c>
      <c r="B847">
        <v>522.41930000000002</v>
      </c>
      <c r="C847">
        <v>121.8955</v>
      </c>
      <c r="D847">
        <v>39.551699999999997</v>
      </c>
      <c r="F847">
        <v>421968478.11049998</v>
      </c>
      <c r="G847">
        <v>123.80529</v>
      </c>
      <c r="H847">
        <v>28.887346999999998</v>
      </c>
      <c r="I847">
        <v>9.3731410000000004</v>
      </c>
      <c r="K847" s="3">
        <f>VLOOKUP(CelloNetIO_CMO_MV_NAV[[#This Row],[AsOfDate]], 'CMO MV Raw'!$A:$B,2,FALSE)</f>
        <v>258318279.631879</v>
      </c>
      <c r="L847" s="4">
        <f>CelloNetIO_CMO_MV_NAV[[#This Row],[CMO MV]]/CelloNetIO_CMO_MV_NAV[[#This Row],[NAV]]*100</f>
        <v>61.217435195297632</v>
      </c>
    </row>
    <row r="848" spans="1:12" x14ac:dyDescent="0.2">
      <c r="A848" s="1">
        <v>41948</v>
      </c>
      <c r="B848">
        <v>521.49959999999999</v>
      </c>
      <c r="C848">
        <v>121.73180000000001</v>
      </c>
      <c r="D848">
        <v>39.769399999999997</v>
      </c>
      <c r="F848">
        <v>421695031.03960001</v>
      </c>
      <c r="G848">
        <v>123.66747599999999</v>
      </c>
      <c r="H848">
        <v>28.867260000000002</v>
      </c>
      <c r="I848">
        <v>9.4308440000000004</v>
      </c>
      <c r="K848" s="3">
        <f>VLOOKUP(CelloNetIO_CMO_MV_NAV[[#This Row],[AsOfDate]], 'CMO MV Raw'!$A:$B,2,FALSE)</f>
        <v>258127124.37670901</v>
      </c>
      <c r="L848" s="4">
        <f>CelloNetIO_CMO_MV_NAV[[#This Row],[CMO MV]]/CelloNetIO_CMO_MV_NAV[[#This Row],[NAV]]*100</f>
        <v>61.211801272675928</v>
      </c>
    </row>
    <row r="849" spans="1:12" x14ac:dyDescent="0.2">
      <c r="A849" s="1">
        <v>41949</v>
      </c>
      <c r="B849">
        <v>519.18859999999995</v>
      </c>
      <c r="C849">
        <v>121.32380000000001</v>
      </c>
      <c r="D849">
        <v>39.898600000000002</v>
      </c>
      <c r="F849">
        <v>420913437.8786</v>
      </c>
      <c r="G849">
        <v>123.34807000000001</v>
      </c>
      <c r="H849">
        <v>28.823931000000002</v>
      </c>
      <c r="I849">
        <v>9.4790510000000001</v>
      </c>
      <c r="K849" s="3">
        <f>VLOOKUP(CelloNetIO_CMO_MV_NAV[[#This Row],[AsOfDate]], 'CMO MV Raw'!$A:$B,2,FALSE)</f>
        <v>257613335.283804</v>
      </c>
      <c r="L849" s="4">
        <f>CelloNetIO_CMO_MV_NAV[[#This Row],[CMO MV]]/CelloNetIO_CMO_MV_NAV[[#This Row],[NAV]]*100</f>
        <v>61.20340005825733</v>
      </c>
    </row>
    <row r="850" spans="1:12" x14ac:dyDescent="0.2">
      <c r="A850" s="1">
        <v>41950</v>
      </c>
      <c r="B850">
        <v>525.3098</v>
      </c>
      <c r="C850">
        <v>122.0051</v>
      </c>
      <c r="D850">
        <v>40.878100000000003</v>
      </c>
      <c r="F850">
        <v>422161408.87739998</v>
      </c>
      <c r="G850">
        <v>124.433401</v>
      </c>
      <c r="H850">
        <v>28.900106999999998</v>
      </c>
      <c r="I850">
        <v>9.6830499999999997</v>
      </c>
      <c r="K850" s="3">
        <f>VLOOKUP(CelloNetIO_CMO_MV_NAV[[#This Row],[AsOfDate]], 'CMO MV Raw'!$A:$B,2,FALSE)</f>
        <v>258624602.512813</v>
      </c>
      <c r="L850" s="4">
        <f>CelloNetIO_CMO_MV_NAV[[#This Row],[CMO MV]]/CelloNetIO_CMO_MV_NAV[[#This Row],[NAV]]*100</f>
        <v>61.262018998974931</v>
      </c>
    </row>
    <row r="851" spans="1:12" x14ac:dyDescent="0.2">
      <c r="A851" s="1">
        <v>41953</v>
      </c>
      <c r="B851">
        <v>516.85339999999997</v>
      </c>
      <c r="C851">
        <v>120.0068</v>
      </c>
      <c r="D851">
        <v>39.565300000000001</v>
      </c>
      <c r="F851">
        <v>420911561.19400001</v>
      </c>
      <c r="G851">
        <v>122.793824</v>
      </c>
      <c r="H851">
        <v>28.511167</v>
      </c>
      <c r="I851">
        <v>9.3999079999999999</v>
      </c>
      <c r="K851" s="3">
        <f>VLOOKUP(CelloNetIO_CMO_MV_NAV[[#This Row],[AsOfDate]], 'CMO MV Raw'!$A:$B,2,FALSE)</f>
        <v>257669456.29031101</v>
      </c>
      <c r="L851" s="4">
        <f>CelloNetIO_CMO_MV_NAV[[#This Row],[CMO MV]]/CelloNetIO_CMO_MV_NAV[[#This Row],[NAV]]*100</f>
        <v>61.217006147177322</v>
      </c>
    </row>
    <row r="852" spans="1:12" x14ac:dyDescent="0.2">
      <c r="A852" s="1">
        <v>41955</v>
      </c>
      <c r="B852">
        <v>517.77890000000002</v>
      </c>
      <c r="C852">
        <v>120.19159999999999</v>
      </c>
      <c r="D852">
        <v>40.032600000000002</v>
      </c>
      <c r="F852">
        <v>421398802.15969998</v>
      </c>
      <c r="G852">
        <v>122.871469</v>
      </c>
      <c r="H852">
        <v>28.522055000000002</v>
      </c>
      <c r="I852">
        <v>9.4999319999999994</v>
      </c>
      <c r="K852" s="3">
        <f>VLOOKUP(CelloNetIO_CMO_MV_NAV[[#This Row],[AsOfDate]], 'CMO MV Raw'!$A:$B,2,FALSE)</f>
        <v>258039373.214809</v>
      </c>
      <c r="L852" s="4">
        <f>CelloNetIO_CMO_MV_NAV[[#This Row],[CMO MV]]/CelloNetIO_CMO_MV_NAV[[#This Row],[NAV]]*100</f>
        <v>61.234007285340674</v>
      </c>
    </row>
    <row r="853" spans="1:12" x14ac:dyDescent="0.2">
      <c r="A853" s="1">
        <v>41956</v>
      </c>
      <c r="B853">
        <v>518.3365</v>
      </c>
      <c r="C853">
        <v>120.12860000000001</v>
      </c>
      <c r="D853">
        <v>40.4499</v>
      </c>
      <c r="F853">
        <v>421515657.8628</v>
      </c>
      <c r="G853">
        <v>122.969691</v>
      </c>
      <c r="H853">
        <v>28.499202</v>
      </c>
      <c r="I853">
        <v>9.5962980000000009</v>
      </c>
      <c r="K853" s="3">
        <f>VLOOKUP(CelloNetIO_CMO_MV_NAV[[#This Row],[AsOfDate]], 'CMO MV Raw'!$A:$B,2,FALSE)</f>
        <v>258358578.28488001</v>
      </c>
      <c r="L853" s="4">
        <f>CelloNetIO_CMO_MV_NAV[[#This Row],[CMO MV]]/CelloNetIO_CMO_MV_NAV[[#This Row],[NAV]]*100</f>
        <v>61.292759465882916</v>
      </c>
    </row>
    <row r="854" spans="1:12" x14ac:dyDescent="0.2">
      <c r="A854" s="1">
        <v>41957</v>
      </c>
      <c r="B854">
        <v>520.00980000000004</v>
      </c>
      <c r="C854">
        <v>119.9362</v>
      </c>
      <c r="D854">
        <v>41.498899999999999</v>
      </c>
      <c r="F854">
        <v>421923362.14200002</v>
      </c>
      <c r="G854">
        <v>123.247454</v>
      </c>
      <c r="H854">
        <v>28.426062999999999</v>
      </c>
      <c r="I854">
        <v>9.8356490000000001</v>
      </c>
      <c r="K854" s="3">
        <f>VLOOKUP(CelloNetIO_CMO_MV_NAV[[#This Row],[AsOfDate]], 'CMO MV Raw'!$A:$B,2,FALSE)</f>
        <v>258646081.439706</v>
      </c>
      <c r="L854" s="4">
        <f>CelloNetIO_CMO_MV_NAV[[#This Row],[CMO MV]]/CelloNetIO_CMO_MV_NAV[[#This Row],[NAV]]*100</f>
        <v>61.301673395524759</v>
      </c>
    </row>
    <row r="855" spans="1:12" x14ac:dyDescent="0.2">
      <c r="A855" s="1">
        <v>41960</v>
      </c>
      <c r="B855">
        <v>499.34050000000002</v>
      </c>
      <c r="C855">
        <v>115.062</v>
      </c>
      <c r="D855">
        <v>20.704899999999999</v>
      </c>
      <c r="F855">
        <v>421353264.54549998</v>
      </c>
      <c r="G855">
        <v>118.508753</v>
      </c>
      <c r="H855">
        <v>27.307727</v>
      </c>
      <c r="I855">
        <v>4.9139049999999997</v>
      </c>
      <c r="K855" s="3">
        <f>VLOOKUP(CelloNetIO_CMO_MV_NAV[[#This Row],[AsOfDate]], 'CMO MV Raw'!$A:$B,2,FALSE)</f>
        <v>257024528.99151301</v>
      </c>
      <c r="L855" s="4">
        <f>CelloNetIO_CMO_MV_NAV[[#This Row],[CMO MV]]/CelloNetIO_CMO_MV_NAV[[#This Row],[NAV]]*100</f>
        <v>60.999771597535144</v>
      </c>
    </row>
    <row r="856" spans="1:12" x14ac:dyDescent="0.2">
      <c r="A856" s="1">
        <v>41961</v>
      </c>
      <c r="B856">
        <v>502.1746</v>
      </c>
      <c r="C856">
        <v>115.52849999999999</v>
      </c>
      <c r="D856">
        <v>20.9986</v>
      </c>
      <c r="F856">
        <v>422085653.71990001</v>
      </c>
      <c r="G856">
        <v>118.97457199999999</v>
      </c>
      <c r="H856">
        <v>27.370865999999999</v>
      </c>
      <c r="I856">
        <v>4.9749619999999997</v>
      </c>
      <c r="K856" s="3">
        <f>VLOOKUP(CelloNetIO_CMO_MV_NAV[[#This Row],[AsOfDate]], 'CMO MV Raw'!$A:$B,2,FALSE)</f>
        <v>257796783.22059599</v>
      </c>
      <c r="L856" s="4">
        <f>CelloNetIO_CMO_MV_NAV[[#This Row],[CMO MV]]/CelloNetIO_CMO_MV_NAV[[#This Row],[NAV]]*100</f>
        <v>61.076888292363606</v>
      </c>
    </row>
    <row r="857" spans="1:12" x14ac:dyDescent="0.2">
      <c r="A857" s="1">
        <v>41962</v>
      </c>
      <c r="B857">
        <v>501.66829999999999</v>
      </c>
      <c r="C857">
        <v>116.0087</v>
      </c>
      <c r="D857">
        <v>19.841899999999999</v>
      </c>
      <c r="F857">
        <v>421741854.95169997</v>
      </c>
      <c r="G857">
        <v>118.951509</v>
      </c>
      <c r="H857">
        <v>27.50704</v>
      </c>
      <c r="I857">
        <v>4.7047499999999998</v>
      </c>
      <c r="K857" s="3">
        <f>VLOOKUP(CelloNetIO_CMO_MV_NAV[[#This Row],[AsOfDate]], 'CMO MV Raw'!$A:$B,2,FALSE)</f>
        <v>257693758.771411</v>
      </c>
      <c r="L857" s="4">
        <f>CelloNetIO_CMO_MV_NAV[[#This Row],[CMO MV]]/CelloNetIO_CMO_MV_NAV[[#This Row],[NAV]]*100</f>
        <v>61.102249099967423</v>
      </c>
    </row>
    <row r="858" spans="1:12" x14ac:dyDescent="0.2">
      <c r="A858" s="1">
        <v>41963</v>
      </c>
      <c r="B858">
        <v>501.84589999999997</v>
      </c>
      <c r="C858">
        <v>115.55029999999999</v>
      </c>
      <c r="D858">
        <v>20.732500000000002</v>
      </c>
      <c r="F858">
        <v>421831758.36070001</v>
      </c>
      <c r="G858">
        <v>118.968259</v>
      </c>
      <c r="H858">
        <v>27.392507999999999</v>
      </c>
      <c r="I858">
        <v>4.9148740000000002</v>
      </c>
      <c r="K858" s="3">
        <f>VLOOKUP(CelloNetIO_CMO_MV_NAV[[#This Row],[AsOfDate]], 'CMO MV Raw'!$A:$B,2,FALSE)</f>
        <v>254275825.733643</v>
      </c>
      <c r="L858" s="4">
        <f>CelloNetIO_CMO_MV_NAV[[#This Row],[CMO MV]]/CelloNetIO_CMO_MV_NAV[[#This Row],[NAV]]*100</f>
        <v>60.27896683782086</v>
      </c>
    </row>
    <row r="859" spans="1:12" x14ac:dyDescent="0.2">
      <c r="A859" s="1">
        <v>41964</v>
      </c>
      <c r="B859">
        <v>504.54349999999999</v>
      </c>
      <c r="C859">
        <v>115.92400000000001</v>
      </c>
      <c r="D859">
        <v>21.312799999999999</v>
      </c>
      <c r="F859">
        <v>422672215.11870003</v>
      </c>
      <c r="G859">
        <v>119.369924</v>
      </c>
      <c r="H859">
        <v>27.426454</v>
      </c>
      <c r="I859">
        <v>5.0423939999999998</v>
      </c>
      <c r="K859" s="3">
        <f>VLOOKUP(CelloNetIO_CMO_MV_NAV[[#This Row],[AsOfDate]], 'CMO MV Raw'!$A:$B,2,FALSE)</f>
        <v>254818228.55275801</v>
      </c>
      <c r="L859" s="4">
        <f>CelloNetIO_CMO_MV_NAV[[#This Row],[CMO MV]]/CelloNetIO_CMO_MV_NAV[[#This Row],[NAV]]*100</f>
        <v>60.287433012647121</v>
      </c>
    </row>
    <row r="860" spans="1:12" x14ac:dyDescent="0.2">
      <c r="A860" s="1">
        <v>41967</v>
      </c>
      <c r="B860">
        <v>498.04020000000003</v>
      </c>
      <c r="C860">
        <v>114.3231</v>
      </c>
      <c r="D860">
        <v>22.609000000000002</v>
      </c>
      <c r="F860">
        <v>422892722.57700002</v>
      </c>
      <c r="G860">
        <v>117.769868</v>
      </c>
      <c r="H860">
        <v>27.033594000000001</v>
      </c>
      <c r="I860">
        <v>5.3462730000000001</v>
      </c>
      <c r="K860" s="3">
        <f>VLOOKUP(CelloNetIO_CMO_MV_NAV[[#This Row],[AsOfDate]], 'CMO MV Raw'!$A:$B,2,FALSE)</f>
        <v>255145697.68746701</v>
      </c>
      <c r="L860" s="4">
        <f>CelloNetIO_CMO_MV_NAV[[#This Row],[CMO MV]]/CelloNetIO_CMO_MV_NAV[[#This Row],[NAV]]*100</f>
        <v>60.33343305902131</v>
      </c>
    </row>
    <row r="861" spans="1:12" x14ac:dyDescent="0.2">
      <c r="A861" s="1">
        <v>41968</v>
      </c>
      <c r="B861">
        <v>498.09649999999999</v>
      </c>
      <c r="C861">
        <v>112.9836</v>
      </c>
      <c r="D861">
        <v>25.2273</v>
      </c>
      <c r="F861">
        <v>423504145.29759997</v>
      </c>
      <c r="G861">
        <v>117.613134</v>
      </c>
      <c r="H861">
        <v>26.678274999999999</v>
      </c>
      <c r="I861">
        <v>5.9568009999999996</v>
      </c>
      <c r="K861" s="3">
        <f>VLOOKUP(CelloNetIO_CMO_MV_NAV[[#This Row],[AsOfDate]], 'CMO MV Raw'!$A:$B,2,FALSE)</f>
        <v>254581177.21775001</v>
      </c>
      <c r="L861" s="4">
        <f>CelloNetIO_CMO_MV_NAV[[#This Row],[CMO MV]]/CelloNetIO_CMO_MV_NAV[[#This Row],[NAV]]*100</f>
        <v>60.11303078010102</v>
      </c>
    </row>
    <row r="862" spans="1:12" x14ac:dyDescent="0.2">
      <c r="A862" s="1">
        <v>41969</v>
      </c>
      <c r="B862">
        <v>499.82049999999998</v>
      </c>
      <c r="C862">
        <v>113.0806</v>
      </c>
      <c r="D862">
        <v>25.975100000000001</v>
      </c>
      <c r="F862">
        <v>424383980.76279998</v>
      </c>
      <c r="G862">
        <v>117.77553399999999</v>
      </c>
      <c r="H862">
        <v>26.645821999999999</v>
      </c>
      <c r="I862">
        <v>6.12066</v>
      </c>
      <c r="K862" s="3">
        <f>VLOOKUP(CelloNetIO_CMO_MV_NAV[[#This Row],[AsOfDate]], 'CMO MV Raw'!$A:$B,2,FALSE)</f>
        <v>254996248.96404299</v>
      </c>
      <c r="L862" s="4">
        <f>CelloNetIO_CMO_MV_NAV[[#This Row],[CMO MV]]/CelloNetIO_CMO_MV_NAV[[#This Row],[NAV]]*100</f>
        <v>60.086209782401632</v>
      </c>
    </row>
    <row r="863" spans="1:12" x14ac:dyDescent="0.2">
      <c r="A863" s="1">
        <v>41971</v>
      </c>
      <c r="B863">
        <v>491.00970000000001</v>
      </c>
      <c r="C863">
        <v>109.8502</v>
      </c>
      <c r="D863">
        <v>28.159300000000002</v>
      </c>
      <c r="F863">
        <v>422650830.41939998</v>
      </c>
      <c r="G863">
        <v>116.17384</v>
      </c>
      <c r="H863">
        <v>25.990769</v>
      </c>
      <c r="I863">
        <v>6.6625449999999997</v>
      </c>
      <c r="K863" s="3">
        <f>VLOOKUP(CelloNetIO_CMO_MV_NAV[[#This Row],[AsOfDate]], 'CMO MV Raw'!$A:$B,2,FALSE)</f>
        <v>253134894.733823</v>
      </c>
      <c r="L863" s="4">
        <f>CelloNetIO_CMO_MV_NAV[[#This Row],[CMO MV]]/CelloNetIO_CMO_MV_NAV[[#This Row],[NAV]]*100</f>
        <v>59.892203330734048</v>
      </c>
    </row>
    <row r="864" spans="1:12" x14ac:dyDescent="0.2">
      <c r="A864" s="1">
        <v>41974</v>
      </c>
      <c r="B864">
        <v>488.47140000000002</v>
      </c>
      <c r="C864">
        <v>109.2525</v>
      </c>
      <c r="D864">
        <v>27.8995</v>
      </c>
      <c r="F864">
        <v>421834291.09570003</v>
      </c>
      <c r="G864">
        <v>115.796987</v>
      </c>
      <c r="H864">
        <v>25.899387999999998</v>
      </c>
      <c r="I864">
        <v>6.6138529999999998</v>
      </c>
      <c r="K864" s="11">
        <f>VLOOKUP(CelloNetIO_CMO_MV_NAV[[#This Row],[AsOfDate]], 'CMO MV Raw'!$A:$B,2,FALSE)</f>
        <v>251951472.35452399</v>
      </c>
      <c r="L864" s="4">
        <f>CelloNetIO_CMO_MV_NAV[[#This Row],[CMO MV]]/CelloNetIO_CMO_MV_NAV[[#This Row],[NAV]]*100</f>
        <v>59.727593908994145</v>
      </c>
    </row>
    <row r="865" spans="1:12" x14ac:dyDescent="0.2">
      <c r="A865" s="1">
        <v>41975</v>
      </c>
      <c r="B865">
        <v>487.83240000000001</v>
      </c>
      <c r="C865">
        <v>110.6063</v>
      </c>
      <c r="D865">
        <v>24.425699999999999</v>
      </c>
      <c r="F865">
        <v>421046775.64130002</v>
      </c>
      <c r="G865">
        <v>115.861806</v>
      </c>
      <c r="H865">
        <v>26.269362000000001</v>
      </c>
      <c r="I865">
        <v>5.8011840000000001</v>
      </c>
      <c r="K865" s="11">
        <f>VLOOKUP(CelloNetIO_CMO_MV_NAV[[#This Row],[AsOfDate]], 'CMO MV Raw'!$A:$B,2,FALSE)</f>
        <v>251399316.001683</v>
      </c>
      <c r="L865" s="4">
        <f>CelloNetIO_CMO_MV_NAV[[#This Row],[CMO MV]]/CelloNetIO_CMO_MV_NAV[[#This Row],[NAV]]*100</f>
        <v>59.708167962757699</v>
      </c>
    </row>
    <row r="866" spans="1:12" x14ac:dyDescent="0.2">
      <c r="A866" s="1">
        <v>41976</v>
      </c>
      <c r="B866">
        <v>490.84710000000001</v>
      </c>
      <c r="C866">
        <v>111.72110000000001</v>
      </c>
      <c r="D866">
        <v>24.191400000000002</v>
      </c>
      <c r="F866">
        <v>422067450.42070001</v>
      </c>
      <c r="G866">
        <v>116.295891</v>
      </c>
      <c r="H866">
        <v>26.469963</v>
      </c>
      <c r="I866">
        <v>5.731643</v>
      </c>
      <c r="K866" s="11">
        <f>VLOOKUP(CelloNetIO_CMO_MV_NAV[[#This Row],[AsOfDate]], 'CMO MV Raw'!$A:$B,2,FALSE)</f>
        <v>251848902.00059599</v>
      </c>
      <c r="L866" s="4">
        <f>CelloNetIO_CMO_MV_NAV[[#This Row],[CMO MV]]/CelloNetIO_CMO_MV_NAV[[#This Row],[NAV]]*100</f>
        <v>59.670297188177635</v>
      </c>
    </row>
    <row r="867" spans="1:12" x14ac:dyDescent="0.2">
      <c r="A867" s="1">
        <v>41977</v>
      </c>
      <c r="B867">
        <v>491.91879999999998</v>
      </c>
      <c r="C867">
        <v>111.5513</v>
      </c>
      <c r="D867">
        <v>26.808700000000002</v>
      </c>
      <c r="F867">
        <v>423075842.0966</v>
      </c>
      <c r="G867">
        <v>116.272013</v>
      </c>
      <c r="H867">
        <v>26.366738000000002</v>
      </c>
      <c r="I867">
        <v>6.3366179999999996</v>
      </c>
      <c r="K867" s="11">
        <f>VLOOKUP(CelloNetIO_CMO_MV_NAV[[#This Row],[AsOfDate]], 'CMO MV Raw'!$A:$B,2,FALSE)</f>
        <v>252626857.09869501</v>
      </c>
      <c r="L867" s="4">
        <f>CelloNetIO_CMO_MV_NAV[[#This Row],[CMO MV]]/CelloNetIO_CMO_MV_NAV[[#This Row],[NAV]]*100</f>
        <v>59.711955153660902</v>
      </c>
    </row>
    <row r="868" spans="1:12" x14ac:dyDescent="0.2">
      <c r="A868" s="1">
        <v>41978</v>
      </c>
      <c r="B868">
        <v>497.8562</v>
      </c>
      <c r="C868">
        <v>114.52079999999999</v>
      </c>
      <c r="D868">
        <v>23.6904</v>
      </c>
      <c r="F868">
        <v>424327007.03789997</v>
      </c>
      <c r="G868">
        <v>117.32842599999999</v>
      </c>
      <c r="H868">
        <v>26.988807999999999</v>
      </c>
      <c r="I868">
        <v>5.5830529999999996</v>
      </c>
      <c r="K868" s="12">
        <f>VLOOKUP(CelloNetIO_CMO_MV_NAV[[#This Row],[AsOfDate]], 'CMO MV Raw'!$A:$B,2,FALSE)</f>
        <v>252682122.99461001</v>
      </c>
      <c r="L868" s="4">
        <f>CelloNetIO_CMO_MV_NAV[[#This Row],[CMO MV]]/CelloNetIO_CMO_MV_NAV[[#This Row],[NAV]]*100</f>
        <v>59.548913645282298</v>
      </c>
    </row>
    <row r="869" spans="1:12" x14ac:dyDescent="0.2">
      <c r="A869" s="1">
        <v>41981</v>
      </c>
      <c r="B869">
        <v>499.45920000000001</v>
      </c>
      <c r="C869">
        <v>113.6112</v>
      </c>
      <c r="D869">
        <v>26.812899999999999</v>
      </c>
      <c r="F869">
        <v>425423016.12840003</v>
      </c>
      <c r="G869">
        <v>117.402957</v>
      </c>
      <c r="H869">
        <v>26.705466000000001</v>
      </c>
      <c r="I869">
        <v>6.3026439999999999</v>
      </c>
      <c r="K869" s="12">
        <f>VLOOKUP(CelloNetIO_CMO_MV_NAV[[#This Row],[AsOfDate]], 'CMO MV Raw'!$A:$B,2,FALSE)</f>
        <v>252927905.08943501</v>
      </c>
      <c r="L869" s="4">
        <f>CelloNetIO_CMO_MV_NAV[[#This Row],[CMO MV]]/CelloNetIO_CMO_MV_NAV[[#This Row],[NAV]]*100</f>
        <v>59.453272507733104</v>
      </c>
    </row>
    <row r="870" spans="1:12" x14ac:dyDescent="0.2">
      <c r="A870" s="1">
        <v>41982</v>
      </c>
      <c r="B870">
        <v>490.8981</v>
      </c>
      <c r="C870">
        <v>110.86839999999999</v>
      </c>
      <c r="D870">
        <v>28.8568</v>
      </c>
      <c r="F870">
        <v>426015832.57590002</v>
      </c>
      <c r="G870">
        <v>115.230013</v>
      </c>
      <c r="H870">
        <v>26.024478999999999</v>
      </c>
      <c r="I870">
        <v>6.7736450000000001</v>
      </c>
      <c r="K870" s="12">
        <f>VLOOKUP(CelloNetIO_CMO_MV_NAV[[#This Row],[AsOfDate]], 'CMO MV Raw'!$A:$B,2,FALSE)</f>
        <v>265639641.44839299</v>
      </c>
      <c r="L870" s="4">
        <f>CelloNetIO_CMO_MV_NAV[[#This Row],[CMO MV]]/CelloNetIO_CMO_MV_NAV[[#This Row],[NAV]]*100</f>
        <v>62.354405901350148</v>
      </c>
    </row>
    <row r="871" spans="1:12" x14ac:dyDescent="0.2">
      <c r="A871" s="1">
        <v>41983</v>
      </c>
      <c r="B871">
        <v>494.07130000000001</v>
      </c>
      <c r="C871">
        <v>110.4747</v>
      </c>
      <c r="D871">
        <v>31.140599999999999</v>
      </c>
      <c r="F871">
        <v>426866606.76190001</v>
      </c>
      <c r="G871">
        <v>115.74372200000001</v>
      </c>
      <c r="H871">
        <v>25.880379999999999</v>
      </c>
      <c r="I871">
        <v>7.2951600000000001</v>
      </c>
      <c r="K871" s="12">
        <f>VLOOKUP(CelloNetIO_CMO_MV_NAV[[#This Row],[AsOfDate]], 'CMO MV Raw'!$A:$B,2,FALSE)</f>
        <v>266415398.95701799</v>
      </c>
      <c r="L871" s="4">
        <f>CelloNetIO_CMO_MV_NAV[[#This Row],[CMO MV]]/CelloNetIO_CMO_MV_NAV[[#This Row],[NAV]]*100</f>
        <v>62.411862332820199</v>
      </c>
    </row>
    <row r="872" spans="1:12" x14ac:dyDescent="0.2">
      <c r="A872" s="1">
        <v>41984</v>
      </c>
      <c r="B872">
        <v>490.29759999999999</v>
      </c>
      <c r="C872">
        <v>108.78530000000001</v>
      </c>
      <c r="D872">
        <v>30.349299999999999</v>
      </c>
      <c r="F872">
        <v>426564608.15579998</v>
      </c>
      <c r="G872">
        <v>114.940994</v>
      </c>
      <c r="H872">
        <v>25.502655000000001</v>
      </c>
      <c r="I872">
        <v>7.1148189999999998</v>
      </c>
      <c r="K872" s="12">
        <f>VLOOKUP(CelloNetIO_CMO_MV_NAV[[#This Row],[AsOfDate]], 'CMO MV Raw'!$A:$B,2,FALSE)</f>
        <v>265469799.887207</v>
      </c>
      <c r="L872" s="4">
        <f>CelloNetIO_CMO_MV_NAV[[#This Row],[CMO MV]]/CelloNetIO_CMO_MV_NAV[[#This Row],[NAV]]*100</f>
        <v>62.234370787331208</v>
      </c>
    </row>
    <row r="873" spans="1:12" x14ac:dyDescent="0.2">
      <c r="A873" s="1">
        <v>41985</v>
      </c>
      <c r="B873">
        <v>493.10610000000003</v>
      </c>
      <c r="C873">
        <v>107.39409999999999</v>
      </c>
      <c r="D873">
        <v>33.292499999999997</v>
      </c>
      <c r="F873">
        <v>427332643.02630001</v>
      </c>
      <c r="G873">
        <v>115.39162899999999</v>
      </c>
      <c r="H873">
        <v>25.131264999999999</v>
      </c>
      <c r="I873">
        <v>7.7907690000000001</v>
      </c>
      <c r="K873" s="12">
        <f>VLOOKUP(CelloNetIO_CMO_MV_NAV[[#This Row],[AsOfDate]], 'CMO MV Raw'!$A:$B,2,FALSE)</f>
        <v>266111477.90503699</v>
      </c>
      <c r="L873" s="4">
        <f>CelloNetIO_CMO_MV_NAV[[#This Row],[CMO MV]]/CelloNetIO_CMO_MV_NAV[[#This Row],[NAV]]*100</f>
        <v>62.272677327076856</v>
      </c>
    </row>
    <row r="874" spans="1:12" x14ac:dyDescent="0.2">
      <c r="A874" s="1">
        <v>41988</v>
      </c>
      <c r="B874">
        <v>496.50020000000001</v>
      </c>
      <c r="C874">
        <v>108.1818</v>
      </c>
      <c r="D874">
        <v>31.803699999999999</v>
      </c>
      <c r="F874">
        <v>427122149.1875</v>
      </c>
      <c r="G874">
        <v>116.24314099999999</v>
      </c>
      <c r="H874">
        <v>25.328071000000001</v>
      </c>
      <c r="I874">
        <v>7.4460430000000004</v>
      </c>
      <c r="K874" s="12">
        <f>VLOOKUP(CelloNetIO_CMO_MV_NAV[[#This Row],[AsOfDate]], 'CMO MV Raw'!$A:$B,2,FALSE)</f>
        <v>263945207.44396901</v>
      </c>
      <c r="L874" s="4">
        <f>CelloNetIO_CMO_MV_NAV[[#This Row],[CMO MV]]/CelloNetIO_CMO_MV_NAV[[#This Row],[NAV]]*100</f>
        <v>61.796188267469397</v>
      </c>
    </row>
    <row r="875" spans="1:12" x14ac:dyDescent="0.2">
      <c r="A875" s="1">
        <v>41989</v>
      </c>
      <c r="B875">
        <v>500.38659999999999</v>
      </c>
      <c r="C875">
        <v>107.514</v>
      </c>
      <c r="D875">
        <v>33.6755</v>
      </c>
      <c r="F875">
        <v>427509671.91689998</v>
      </c>
      <c r="G875">
        <v>117.04684899999999</v>
      </c>
      <c r="H875">
        <v>25.148904999999999</v>
      </c>
      <c r="I875">
        <v>7.8771319999999996</v>
      </c>
      <c r="K875" s="12">
        <f>VLOOKUP(CelloNetIO_CMO_MV_NAV[[#This Row],[AsOfDate]], 'CMO MV Raw'!$A:$B,2,FALSE)</f>
        <v>264220254.68253499</v>
      </c>
      <c r="L875" s="4">
        <f>CelloNetIO_CMO_MV_NAV[[#This Row],[CMO MV]]/CelloNetIO_CMO_MV_NAV[[#This Row],[NAV]]*100</f>
        <v>61.804509240177971</v>
      </c>
    </row>
    <row r="876" spans="1:12" x14ac:dyDescent="0.2">
      <c r="A876" s="1">
        <v>41990</v>
      </c>
      <c r="B876">
        <v>496.01929999999999</v>
      </c>
      <c r="C876">
        <v>108.0187</v>
      </c>
      <c r="D876">
        <v>31.018999999999998</v>
      </c>
      <c r="F876">
        <v>426194937.36260003</v>
      </c>
      <c r="G876">
        <v>116.383199</v>
      </c>
      <c r="H876">
        <v>25.344905000000001</v>
      </c>
      <c r="I876">
        <v>7.2781250000000002</v>
      </c>
      <c r="K876" s="12">
        <f>VLOOKUP(CelloNetIO_CMO_MV_NAV[[#This Row],[AsOfDate]], 'CMO MV Raw'!$A:$B,2,FALSE)</f>
        <v>263402950.23401901</v>
      </c>
      <c r="L876" s="4">
        <f>CelloNetIO_CMO_MV_NAV[[#This Row],[CMO MV]]/CelloNetIO_CMO_MV_NAV[[#This Row],[NAV]]*100</f>
        <v>61.803397258545999</v>
      </c>
    </row>
    <row r="877" spans="1:12" x14ac:dyDescent="0.2">
      <c r="A877" s="1">
        <v>41991</v>
      </c>
      <c r="B877">
        <v>491.34</v>
      </c>
      <c r="C877">
        <v>108.27549999999999</v>
      </c>
      <c r="D877">
        <v>29.186</v>
      </c>
      <c r="F877">
        <v>425166485.14859998</v>
      </c>
      <c r="G877">
        <v>115.564142</v>
      </c>
      <c r="H877">
        <v>25.466612000000001</v>
      </c>
      <c r="I877">
        <v>6.8646050000000001</v>
      </c>
      <c r="K877" s="12">
        <f>VLOOKUP(CelloNetIO_CMO_MV_NAV[[#This Row],[AsOfDate]], 'CMO MV Raw'!$A:$B,2,FALSE)</f>
        <v>263122287.48456499</v>
      </c>
      <c r="L877" s="4">
        <f>CelloNetIO_CMO_MV_NAV[[#This Row],[CMO MV]]/CelloNetIO_CMO_MV_NAV[[#This Row],[NAV]]*100</f>
        <v>61.886883532835633</v>
      </c>
    </row>
    <row r="878" spans="1:12" x14ac:dyDescent="0.2">
      <c r="A878" s="1">
        <v>41992</v>
      </c>
      <c r="B878">
        <v>467.21609999999998</v>
      </c>
      <c r="C878">
        <v>102.5115</v>
      </c>
      <c r="D878">
        <v>36.064100000000003</v>
      </c>
      <c r="F878">
        <v>425906650.16659999</v>
      </c>
      <c r="G878">
        <v>109.699179</v>
      </c>
      <c r="H878">
        <v>24.069006999999999</v>
      </c>
      <c r="I878">
        <v>8.4676069999999992</v>
      </c>
      <c r="K878" s="12">
        <f>VLOOKUP(CelloNetIO_CMO_MV_NAV[[#This Row],[AsOfDate]], 'CMO MV Raw'!$A:$B,2,FALSE)</f>
        <v>263143488.510656</v>
      </c>
      <c r="L878" s="4">
        <f>CelloNetIO_CMO_MV_NAV[[#This Row],[CMO MV]]/CelloNetIO_CMO_MV_NAV[[#This Row],[NAV]]*100</f>
        <v>61.784310812644826</v>
      </c>
    </row>
    <row r="879" spans="1:12" x14ac:dyDescent="0.2">
      <c r="A879" s="1">
        <v>41995</v>
      </c>
      <c r="B879">
        <v>470.74349999999998</v>
      </c>
      <c r="C879">
        <v>103.0369</v>
      </c>
      <c r="D879">
        <v>36.7027</v>
      </c>
      <c r="F879">
        <v>426751861.35619998</v>
      </c>
      <c r="G879">
        <v>110.308482</v>
      </c>
      <c r="H879">
        <v>24.144452000000001</v>
      </c>
      <c r="I879">
        <v>8.6004780000000007</v>
      </c>
      <c r="K879" s="12">
        <f>VLOOKUP(CelloNetIO_CMO_MV_NAV[[#This Row],[AsOfDate]], 'CMO MV Raw'!$A:$B,2,FALSE)</f>
        <v>263215975.52893001</v>
      </c>
      <c r="L879" s="4">
        <f>CelloNetIO_CMO_MV_NAV[[#This Row],[CMO MV]]/CelloNetIO_CMO_MV_NAV[[#This Row],[NAV]]*100</f>
        <v>61.678928521234887</v>
      </c>
    </row>
    <row r="880" spans="1:12" x14ac:dyDescent="0.2">
      <c r="A880" s="1">
        <v>41996</v>
      </c>
      <c r="B880">
        <v>463.81099999999998</v>
      </c>
      <c r="C880">
        <v>103.232</v>
      </c>
      <c r="D880">
        <v>32.802</v>
      </c>
      <c r="F880">
        <v>424396976.08969998</v>
      </c>
      <c r="G880">
        <v>109.287065</v>
      </c>
      <c r="H880">
        <v>24.324396</v>
      </c>
      <c r="I880">
        <v>7.7290840000000003</v>
      </c>
      <c r="K880" s="12">
        <f>VLOOKUP(CelloNetIO_CMO_MV_NAV[[#This Row],[AsOfDate]], 'CMO MV Raw'!$A:$B,2,FALSE)</f>
        <v>261897270.37769699</v>
      </c>
      <c r="L880" s="4">
        <f>CelloNetIO_CMO_MV_NAV[[#This Row],[CMO MV]]/CelloNetIO_CMO_MV_NAV[[#This Row],[NAV]]*100</f>
        <v>61.710446853500365</v>
      </c>
    </row>
    <row r="881" spans="1:12" x14ac:dyDescent="0.2">
      <c r="A881" s="1">
        <v>41997</v>
      </c>
      <c r="B881">
        <v>464.93020000000001</v>
      </c>
      <c r="C881">
        <v>103.9341</v>
      </c>
      <c r="D881">
        <v>32.796599999999998</v>
      </c>
      <c r="F881">
        <v>425347681.24510002</v>
      </c>
      <c r="G881">
        <v>109.305921</v>
      </c>
      <c r="H881">
        <v>24.435092999999998</v>
      </c>
      <c r="I881">
        <v>7.7105389999999998</v>
      </c>
      <c r="K881" s="12">
        <f>VLOOKUP(CelloNetIO_CMO_MV_NAV[[#This Row],[AsOfDate]], 'CMO MV Raw'!$A:$B,2,FALSE)</f>
        <v>262505140.35992301</v>
      </c>
      <c r="L881" s="4">
        <f>CelloNetIO_CMO_MV_NAV[[#This Row],[CMO MV]]/CelloNetIO_CMO_MV_NAV[[#This Row],[NAV]]*100</f>
        <v>61.715427621823217</v>
      </c>
    </row>
    <row r="882" spans="1:12" x14ac:dyDescent="0.2">
      <c r="A882" s="1">
        <v>41999</v>
      </c>
      <c r="B882">
        <v>459.05970000000002</v>
      </c>
      <c r="C882">
        <v>102.3261</v>
      </c>
      <c r="D882">
        <v>34.946399999999997</v>
      </c>
      <c r="F882">
        <v>425915450.912</v>
      </c>
      <c r="G882">
        <v>107.781885</v>
      </c>
      <c r="H882">
        <v>24.024979999999999</v>
      </c>
      <c r="I882">
        <v>8.2050090000000004</v>
      </c>
      <c r="K882" s="12">
        <f>VLOOKUP(CelloNetIO_CMO_MV_NAV[[#This Row],[AsOfDate]], 'CMO MV Raw'!$A:$B,2,FALSE)</f>
        <v>262379191.980519</v>
      </c>
      <c r="L882" s="4">
        <f>CelloNetIO_CMO_MV_NAV[[#This Row],[CMO MV]]/CelloNetIO_CMO_MV_NAV[[#This Row],[NAV]]*100</f>
        <v>61.603586209115988</v>
      </c>
    </row>
    <row r="883" spans="1:12" x14ac:dyDescent="0.2">
      <c r="A883" s="1">
        <v>42002</v>
      </c>
      <c r="B883">
        <v>460.7328</v>
      </c>
      <c r="C883">
        <v>102.0959</v>
      </c>
      <c r="D883">
        <v>36.007100000000001</v>
      </c>
      <c r="F883">
        <v>426705208.64270002</v>
      </c>
      <c r="G883">
        <v>107.974496</v>
      </c>
      <c r="H883">
        <v>23.926565</v>
      </c>
      <c r="I883">
        <v>8.438402</v>
      </c>
      <c r="K883" s="12">
        <f>VLOOKUP(CelloNetIO_CMO_MV_NAV[[#This Row],[AsOfDate]], 'CMO MV Raw'!$A:$B,2,FALSE)</f>
        <v>263066740.15532899</v>
      </c>
      <c r="L883" s="4">
        <f>CelloNetIO_CMO_MV_NAV[[#This Row],[CMO MV]]/CelloNetIO_CMO_MV_NAV[[#This Row],[NAV]]*100</f>
        <v>61.650698146412111</v>
      </c>
    </row>
    <row r="884" spans="1:12" x14ac:dyDescent="0.2">
      <c r="A884" s="1">
        <v>42003</v>
      </c>
      <c r="B884">
        <v>462.84980000000002</v>
      </c>
      <c r="C884">
        <v>102.3202</v>
      </c>
      <c r="D884">
        <v>36.577500000000001</v>
      </c>
      <c r="F884">
        <v>427270626.71149999</v>
      </c>
      <c r="G884">
        <v>108.32708100000001</v>
      </c>
      <c r="H884">
        <v>23.947399000000001</v>
      </c>
      <c r="I884">
        <v>8.5607340000000001</v>
      </c>
      <c r="K884" s="12">
        <f>VLOOKUP(CelloNetIO_CMO_MV_NAV[[#This Row],[AsOfDate]], 'CMO MV Raw'!$A:$B,2,FALSE)</f>
        <v>263563049.108087</v>
      </c>
      <c r="L884" s="4">
        <f>CelloNetIO_CMO_MV_NAV[[#This Row],[CMO MV]]/CelloNetIO_CMO_MV_NAV[[#This Row],[NAV]]*100</f>
        <v>61.685272197765428</v>
      </c>
    </row>
    <row r="885" spans="1:12" x14ac:dyDescent="0.2">
      <c r="A885" s="1">
        <v>42004</v>
      </c>
      <c r="B885">
        <v>463.69819999999999</v>
      </c>
      <c r="C885">
        <v>102.11799999999999</v>
      </c>
      <c r="D885">
        <v>37.576799999999999</v>
      </c>
      <c r="F885">
        <v>426361160.19340003</v>
      </c>
      <c r="G885">
        <v>108.757139</v>
      </c>
      <c r="H885">
        <v>23.951056000000001</v>
      </c>
      <c r="I885">
        <v>8.8133730000000003</v>
      </c>
      <c r="K885" s="12">
        <f>VLOOKUP(CelloNetIO_CMO_MV_NAV[[#This Row],[AsOfDate]], 'CMO MV Raw'!$A:$B,2,FALSE)</f>
        <v>262655599.57037199</v>
      </c>
      <c r="L885" s="4">
        <f>CelloNetIO_CMO_MV_NAV[[#This Row],[CMO MV]]/CelloNetIO_CMO_MV_NAV[[#This Row],[NAV]]*100</f>
        <v>61.604016522337488</v>
      </c>
    </row>
    <row r="886" spans="1:12" x14ac:dyDescent="0.2">
      <c r="A886" s="1">
        <v>42006</v>
      </c>
      <c r="B886">
        <v>469.44929999999999</v>
      </c>
      <c r="C886">
        <v>102.2012</v>
      </c>
      <c r="D886">
        <v>40.168900000000001</v>
      </c>
      <c r="F886">
        <v>413998151.16390002</v>
      </c>
      <c r="G886">
        <v>113.394057</v>
      </c>
      <c r="H886">
        <v>24.686389999999999</v>
      </c>
      <c r="I886">
        <v>9.7026760000000003</v>
      </c>
      <c r="K886" s="12">
        <f>VLOOKUP(CelloNetIO_CMO_MV_NAV[[#This Row],[AsOfDate]], 'CMO MV Raw'!$A:$B,2,FALSE)</f>
        <v>263223942.96992901</v>
      </c>
      <c r="L886" s="4">
        <f>CelloNetIO_CMO_MV_NAV[[#This Row],[CMO MV]]/CelloNetIO_CMO_MV_NAV[[#This Row],[NAV]]*100</f>
        <v>63.58094649213055</v>
      </c>
    </row>
    <row r="887" spans="1:12" x14ac:dyDescent="0.2">
      <c r="A887" s="1">
        <v>42009</v>
      </c>
      <c r="B887">
        <v>476.56330000000003</v>
      </c>
      <c r="C887">
        <v>100.8922</v>
      </c>
      <c r="D887">
        <v>44.262700000000002</v>
      </c>
      <c r="F887">
        <v>414984543.7094</v>
      </c>
      <c r="G887">
        <v>114.838807</v>
      </c>
      <c r="H887">
        <v>24.312279</v>
      </c>
      <c r="I887">
        <v>10.666107999999999</v>
      </c>
      <c r="K887" s="12">
        <f>VLOOKUP(CelloNetIO_CMO_MV_NAV[[#This Row],[AsOfDate]], 'CMO MV Raw'!$A:$B,2,FALSE)</f>
        <v>263288978.27066299</v>
      </c>
      <c r="L887" s="4">
        <f>CelloNetIO_CMO_MV_NAV[[#This Row],[CMO MV]]/CelloNetIO_CMO_MV_NAV[[#This Row],[NAV]]*100</f>
        <v>63.445490262653145</v>
      </c>
    </row>
    <row r="888" spans="1:12" x14ac:dyDescent="0.2">
      <c r="A888" s="1">
        <v>42010</v>
      </c>
      <c r="B888">
        <v>562.88679999999999</v>
      </c>
      <c r="C888">
        <v>111.1109</v>
      </c>
      <c r="D888">
        <v>44.205399999999997</v>
      </c>
      <c r="F888">
        <v>415384336.53549999</v>
      </c>
      <c r="G888">
        <v>135.50987599999999</v>
      </c>
      <c r="H888">
        <v>26.748937999999999</v>
      </c>
      <c r="I888">
        <v>10.642048000000001</v>
      </c>
      <c r="K888" s="12">
        <f>VLOOKUP(CelloNetIO_CMO_MV_NAV[[#This Row],[AsOfDate]], 'CMO MV Raw'!$A:$B,2,FALSE)</f>
        <v>263261490.063519</v>
      </c>
      <c r="L888" s="4">
        <f>CelloNetIO_CMO_MV_NAV[[#This Row],[CMO MV]]/CelloNetIO_CMO_MV_NAV[[#This Row],[NAV]]*100</f>
        <v>63.377808672142812</v>
      </c>
    </row>
    <row r="889" spans="1:12" x14ac:dyDescent="0.2">
      <c r="A889" s="1">
        <v>42011</v>
      </c>
      <c r="B889">
        <v>561.25329999999997</v>
      </c>
      <c r="C889">
        <v>110.6606</v>
      </c>
      <c r="D889">
        <v>43.631799999999998</v>
      </c>
      <c r="F889">
        <v>414647168.65259999</v>
      </c>
      <c r="G889">
        <v>135.35683900000001</v>
      </c>
      <c r="H889">
        <v>26.687895000000001</v>
      </c>
      <c r="I889">
        <v>10.522633000000001</v>
      </c>
      <c r="K889" s="12">
        <f>VLOOKUP(CelloNetIO_CMO_MV_NAV[[#This Row],[AsOfDate]], 'CMO MV Raw'!$A:$B,2,FALSE)</f>
        <v>262495312.71687099</v>
      </c>
      <c r="L889" s="4">
        <f>CelloNetIO_CMO_MV_NAV[[#This Row],[CMO MV]]/CelloNetIO_CMO_MV_NAV[[#This Row],[NAV]]*100</f>
        <v>63.305704840539988</v>
      </c>
    </row>
    <row r="890" spans="1:12" x14ac:dyDescent="0.2">
      <c r="A890" s="1">
        <v>42012</v>
      </c>
      <c r="B890">
        <v>554.07270000000005</v>
      </c>
      <c r="C890">
        <v>110.1562</v>
      </c>
      <c r="D890">
        <v>41.963200000000001</v>
      </c>
      <c r="F890">
        <v>412452930.38870001</v>
      </c>
      <c r="G890">
        <v>134.335983</v>
      </c>
      <c r="H890">
        <v>26.707581000000001</v>
      </c>
      <c r="I890">
        <v>10.174058</v>
      </c>
      <c r="K890" s="12">
        <f>VLOOKUP(CelloNetIO_CMO_MV_NAV[[#This Row],[AsOfDate]], 'CMO MV Raw'!$A:$B,2,FALSE)</f>
        <v>261521699.65521401</v>
      </c>
      <c r="L890" s="4">
        <f>CelloNetIO_CMO_MV_NAV[[#This Row],[CMO MV]]/CelloNetIO_CMO_MV_NAV[[#This Row],[NAV]]*100</f>
        <v>63.406435107335327</v>
      </c>
    </row>
    <row r="891" spans="1:12" x14ac:dyDescent="0.2">
      <c r="A891" s="1">
        <v>42013</v>
      </c>
      <c r="B891">
        <v>555.64369999999997</v>
      </c>
      <c r="C891">
        <v>108.52370000000001</v>
      </c>
      <c r="D891">
        <v>43.619100000000003</v>
      </c>
      <c r="F891">
        <v>412421620.83740002</v>
      </c>
      <c r="G891">
        <v>134.727103</v>
      </c>
      <c r="H891">
        <v>26.313776000000001</v>
      </c>
      <c r="I891">
        <v>10.576337000000001</v>
      </c>
      <c r="K891" s="12">
        <f>VLOOKUP(CelloNetIO_CMO_MV_NAV[[#This Row],[AsOfDate]], 'CMO MV Raw'!$A:$B,2,FALSE)</f>
        <v>261502894.24810699</v>
      </c>
      <c r="L891" s="4">
        <f>CelloNetIO_CMO_MV_NAV[[#This Row],[CMO MV]]/CelloNetIO_CMO_MV_NAV[[#This Row],[NAV]]*100</f>
        <v>63.406688940589326</v>
      </c>
    </row>
    <row r="892" spans="1:12" x14ac:dyDescent="0.2">
      <c r="A892" s="1">
        <v>42016</v>
      </c>
      <c r="B892">
        <v>559.14800000000002</v>
      </c>
      <c r="C892">
        <v>106.45910000000001</v>
      </c>
      <c r="D892">
        <v>46.354199999999999</v>
      </c>
      <c r="F892">
        <v>411975930.4364</v>
      </c>
      <c r="G892">
        <v>135.72346300000001</v>
      </c>
      <c r="H892">
        <v>25.841097000000001</v>
      </c>
      <c r="I892">
        <v>11.251677000000001</v>
      </c>
      <c r="K892" s="12">
        <f>VLOOKUP(CelloNetIO_CMO_MV_NAV[[#This Row],[AsOfDate]], 'CMO MV Raw'!$A:$B,2,FALSE)</f>
        <v>260660150.30564699</v>
      </c>
      <c r="L892" s="4">
        <f>CelloNetIO_CMO_MV_NAV[[#This Row],[CMO MV]]/CelloNetIO_CMO_MV_NAV[[#This Row],[NAV]]*100</f>
        <v>63.270723129269598</v>
      </c>
    </row>
    <row r="893" spans="1:12" x14ac:dyDescent="0.2">
      <c r="A893" s="1">
        <v>42017</v>
      </c>
      <c r="B893">
        <v>558.53510000000006</v>
      </c>
      <c r="C893">
        <v>104.99290000000001</v>
      </c>
      <c r="D893">
        <v>46.785299999999999</v>
      </c>
      <c r="F893">
        <v>411076932.23540002</v>
      </c>
      <c r="G893">
        <v>135.871185</v>
      </c>
      <c r="H893">
        <v>25.540937</v>
      </c>
      <c r="I893">
        <v>11.381154</v>
      </c>
      <c r="K893" s="12">
        <f>VLOOKUP(CelloNetIO_CMO_MV_NAV[[#This Row],[AsOfDate]], 'CMO MV Raw'!$A:$B,2,FALSE)</f>
        <v>259895177.65669599</v>
      </c>
      <c r="L893" s="4">
        <f>CelloNetIO_CMO_MV_NAV[[#This Row],[CMO MV]]/CelloNetIO_CMO_MV_NAV[[#This Row],[NAV]]*100</f>
        <v>63.22300213816645</v>
      </c>
    </row>
    <row r="894" spans="1:12" x14ac:dyDescent="0.2">
      <c r="A894" s="1">
        <v>42018</v>
      </c>
      <c r="B894">
        <v>556.87300000000005</v>
      </c>
      <c r="C894">
        <v>102.2902</v>
      </c>
      <c r="D894">
        <v>51.010199999999998</v>
      </c>
      <c r="F894">
        <v>410585612.10790002</v>
      </c>
      <c r="G894">
        <v>135.628961</v>
      </c>
      <c r="H894">
        <v>24.913245</v>
      </c>
      <c r="I894">
        <v>12.423767</v>
      </c>
      <c r="K894" s="12">
        <f>VLOOKUP(CelloNetIO_CMO_MV_NAV[[#This Row],[AsOfDate]], 'CMO MV Raw'!$A:$B,2,FALSE)</f>
        <v>259449349.27164701</v>
      </c>
      <c r="L894" s="4">
        <f>CelloNetIO_CMO_MV_NAV[[#This Row],[CMO MV]]/CelloNetIO_CMO_MV_NAV[[#This Row],[NAV]]*100</f>
        <v>63.190073305214824</v>
      </c>
    </row>
    <row r="895" spans="1:12" x14ac:dyDescent="0.2">
      <c r="A895" s="1">
        <v>42019</v>
      </c>
      <c r="B895">
        <v>568.2174</v>
      </c>
      <c r="C895">
        <v>102.2907</v>
      </c>
      <c r="D895">
        <v>53.428600000000003</v>
      </c>
      <c r="F895">
        <v>410211828.72670001</v>
      </c>
      <c r="G895">
        <v>138.518044</v>
      </c>
      <c r="H895">
        <v>24.936067999999999</v>
      </c>
      <c r="I895">
        <v>13.024637</v>
      </c>
      <c r="K895" s="12">
        <f>VLOOKUP(CelloNetIO_CMO_MV_NAV[[#This Row],[AsOfDate]], 'CMO MV Raw'!$A:$B,2,FALSE)</f>
        <v>257549010.89858699</v>
      </c>
      <c r="L895" s="4">
        <f>CelloNetIO_CMO_MV_NAV[[#This Row],[CMO MV]]/CelloNetIO_CMO_MV_NAV[[#This Row],[NAV]]*100</f>
        <v>62.78439402832938</v>
      </c>
    </row>
    <row r="896" spans="1:12" x14ac:dyDescent="0.2">
      <c r="A896" s="1">
        <v>42020</v>
      </c>
      <c r="B896">
        <v>577.99530000000004</v>
      </c>
      <c r="C896">
        <v>106.9534</v>
      </c>
      <c r="D896">
        <v>49.106000000000002</v>
      </c>
      <c r="F896">
        <v>411805026.97009999</v>
      </c>
      <c r="G896">
        <v>140.35654299999999</v>
      </c>
      <c r="H896">
        <v>25.971854</v>
      </c>
      <c r="I896">
        <v>11.924575000000001</v>
      </c>
      <c r="K896" s="12">
        <f>VLOOKUP(CelloNetIO_CMO_MV_NAV[[#This Row],[AsOfDate]], 'CMO MV Raw'!$A:$B,2,FALSE)</f>
        <v>258821145.734972</v>
      </c>
      <c r="L896" s="4">
        <f>CelloNetIO_CMO_MV_NAV[[#This Row],[CMO MV]]/CelloNetIO_CMO_MV_NAV[[#This Row],[NAV]]*100</f>
        <v>62.85040948608048</v>
      </c>
    </row>
    <row r="897" spans="1:12" x14ac:dyDescent="0.2">
      <c r="A897" s="1">
        <v>42024</v>
      </c>
      <c r="B897">
        <v>582.00530000000003</v>
      </c>
      <c r="C897">
        <v>107.10720000000001</v>
      </c>
      <c r="D897">
        <v>49.122199999999999</v>
      </c>
      <c r="F897">
        <v>412131575.32660002</v>
      </c>
      <c r="G897">
        <v>141.218323</v>
      </c>
      <c r="H897">
        <v>25.988593999999999</v>
      </c>
      <c r="I897">
        <v>11.919058</v>
      </c>
      <c r="K897" s="12">
        <f>VLOOKUP(CelloNetIO_CMO_MV_NAV[[#This Row],[AsOfDate]], 'CMO MV Raw'!$A:$B,2,FALSE)</f>
        <v>257664352.82171801</v>
      </c>
      <c r="L897" s="4">
        <f>CelloNetIO_CMO_MV_NAV[[#This Row],[CMO MV]]/CelloNetIO_CMO_MV_NAV[[#This Row],[NAV]]*100</f>
        <v>62.519925249000373</v>
      </c>
    </row>
    <row r="898" spans="1:12" x14ac:dyDescent="0.2">
      <c r="A898" s="1">
        <v>42025</v>
      </c>
      <c r="B898">
        <v>581.85540000000003</v>
      </c>
      <c r="C898">
        <v>107.85509999999999</v>
      </c>
      <c r="D898">
        <v>47.204799999999999</v>
      </c>
      <c r="F898">
        <v>410932526.4946</v>
      </c>
      <c r="G898">
        <v>141.59390200000001</v>
      </c>
      <c r="H898">
        <v>26.246426</v>
      </c>
      <c r="I898">
        <v>11.487239000000001</v>
      </c>
      <c r="K898" s="12">
        <f>VLOOKUP(CelloNetIO_CMO_MV_NAV[[#This Row],[AsOfDate]], 'CMO MV Raw'!$A:$B,2,FALSE)</f>
        <v>257172450.88347301</v>
      </c>
      <c r="L898" s="4">
        <f>CelloNetIO_CMO_MV_NAV[[#This Row],[CMO MV]]/CelloNetIO_CMO_MV_NAV[[#This Row],[NAV]]*100</f>
        <v>62.582646615308136</v>
      </c>
    </row>
    <row r="899" spans="1:12" x14ac:dyDescent="0.2">
      <c r="A899" s="1">
        <v>42026</v>
      </c>
      <c r="B899">
        <v>580.16880000000003</v>
      </c>
      <c r="C899">
        <v>108.13500000000001</v>
      </c>
      <c r="D899">
        <v>47.302700000000002</v>
      </c>
      <c r="F899">
        <v>410388430.73009998</v>
      </c>
      <c r="G899">
        <v>141.37065200000001</v>
      </c>
      <c r="H899">
        <v>26.349426999999999</v>
      </c>
      <c r="I899">
        <v>11.526324000000001</v>
      </c>
      <c r="K899" s="3">
        <f>VLOOKUP(CelloNetIO_CMO_MV_NAV[[#This Row],[AsOfDate]], 'CMO MV Raw'!$A:$B,2,FALSE)</f>
        <v>257323088.05089101</v>
      </c>
      <c r="L899" s="4">
        <f>CelloNetIO_CMO_MV_NAV[[#This Row],[CMO MV]]/CelloNetIO_CMO_MV_NAV[[#This Row],[NAV]]*100</f>
        <v>62.702325110164857</v>
      </c>
    </row>
    <row r="900" spans="1:12" x14ac:dyDescent="0.2">
      <c r="A900" s="1">
        <v>42027</v>
      </c>
      <c r="B900">
        <v>580.01329999999996</v>
      </c>
      <c r="C900">
        <v>106.16719999999999</v>
      </c>
      <c r="D900">
        <v>50.870199999999997</v>
      </c>
      <c r="F900">
        <v>411745435.49260002</v>
      </c>
      <c r="G900">
        <v>140.86696499999999</v>
      </c>
      <c r="H900">
        <v>25.784669999999998</v>
      </c>
      <c r="I900">
        <v>12.35477</v>
      </c>
      <c r="K900" s="3">
        <f>VLOOKUP(CelloNetIO_CMO_MV_NAV[[#This Row],[AsOfDate]], 'CMO MV Raw'!$A:$B,2,FALSE)</f>
        <v>257376133.20706001</v>
      </c>
      <c r="L900" s="4">
        <f>CelloNetIO_CMO_MV_NAV[[#This Row],[CMO MV]]/CelloNetIO_CMO_MV_NAV[[#This Row],[NAV]]*100</f>
        <v>62.508557720656412</v>
      </c>
    </row>
    <row r="901" spans="1:12" x14ac:dyDescent="0.2">
      <c r="A901" s="1">
        <v>42030</v>
      </c>
      <c r="B901">
        <v>582.56389999999999</v>
      </c>
      <c r="C901">
        <v>106.95569999999999</v>
      </c>
      <c r="D901">
        <v>49.758699999999997</v>
      </c>
      <c r="F901">
        <v>411526289.50470001</v>
      </c>
      <c r="G901">
        <v>141.56177</v>
      </c>
      <c r="H901">
        <v>25.990003999999999</v>
      </c>
      <c r="I901">
        <v>12.091257000000001</v>
      </c>
      <c r="K901" s="3">
        <f>VLOOKUP(CelloNetIO_CMO_MV_NAV[[#This Row],[AsOfDate]], 'CMO MV Raw'!$A:$B,2,FALSE)</f>
        <v>256536371.73394501</v>
      </c>
      <c r="L901" s="4">
        <f>CelloNetIO_CMO_MV_NAV[[#This Row],[CMO MV]]/CelloNetIO_CMO_MV_NAV[[#This Row],[NAV]]*100</f>
        <v>62.337784553862662</v>
      </c>
    </row>
    <row r="902" spans="1:12" x14ac:dyDescent="0.2">
      <c r="A902" s="1">
        <v>42031</v>
      </c>
      <c r="B902">
        <v>574.25229999999999</v>
      </c>
      <c r="C902">
        <v>105.1177</v>
      </c>
      <c r="D902">
        <v>50.633299999999998</v>
      </c>
      <c r="F902">
        <v>411133926.07969999</v>
      </c>
      <c r="G902">
        <v>139.67524</v>
      </c>
      <c r="H902">
        <v>25.567751000000001</v>
      </c>
      <c r="I902">
        <v>12.315524999999999</v>
      </c>
      <c r="K902" s="3">
        <f>VLOOKUP(CelloNetIO_CMO_MV_NAV[[#This Row],[AsOfDate]], 'CMO MV Raw'!$A:$B,2,FALSE)</f>
        <v>256499688.971228</v>
      </c>
      <c r="L902" s="4">
        <f>CelloNetIO_CMO_MV_NAV[[#This Row],[CMO MV]]/CelloNetIO_CMO_MV_NAV[[#This Row],[NAV]]*100</f>
        <v>62.388353940293527</v>
      </c>
    </row>
    <row r="903" spans="1:12" x14ac:dyDescent="0.2">
      <c r="A903" s="1">
        <v>42032</v>
      </c>
      <c r="B903">
        <v>586.07230000000004</v>
      </c>
      <c r="C903">
        <v>104.4915</v>
      </c>
      <c r="D903">
        <v>59.858199999999997</v>
      </c>
      <c r="F903">
        <v>412570599.14590001</v>
      </c>
      <c r="G903">
        <v>142.053821</v>
      </c>
      <c r="H903">
        <v>25.326937999999998</v>
      </c>
      <c r="I903">
        <v>14.508596000000001</v>
      </c>
      <c r="K903" s="3">
        <f>VLOOKUP(CelloNetIO_CMO_MV_NAV[[#This Row],[AsOfDate]], 'CMO MV Raw'!$A:$B,2,FALSE)</f>
        <v>266034788.27215901</v>
      </c>
      <c r="L903" s="4">
        <f>CelloNetIO_CMO_MV_NAV[[#This Row],[CMO MV]]/CelloNetIO_CMO_MV_NAV[[#This Row],[NAV]]*100</f>
        <v>64.482245904798319</v>
      </c>
    </row>
    <row r="904" spans="1:12" x14ac:dyDescent="0.2">
      <c r="A904" s="1">
        <v>42033</v>
      </c>
      <c r="B904">
        <v>587.38980000000004</v>
      </c>
      <c r="C904">
        <v>105.69289999999999</v>
      </c>
      <c r="D904">
        <v>58.866999999999997</v>
      </c>
      <c r="F904">
        <v>412004614.05519998</v>
      </c>
      <c r="G904">
        <v>142.56874300000001</v>
      </c>
      <c r="H904">
        <v>25.653328999999999</v>
      </c>
      <c r="I904">
        <v>14.287947000000001</v>
      </c>
      <c r="K904" s="3">
        <f>VLOOKUP(CelloNetIO_CMO_MV_NAV[[#This Row],[AsOfDate]], 'CMO MV Raw'!$A:$B,2,FALSE)</f>
        <v>266417142.31203499</v>
      </c>
      <c r="L904" s="4">
        <f>CelloNetIO_CMO_MV_NAV[[#This Row],[CMO MV]]/CelloNetIO_CMO_MV_NAV[[#This Row],[NAV]]*100</f>
        <v>64.663630751557719</v>
      </c>
    </row>
    <row r="905" spans="1:12" x14ac:dyDescent="0.2">
      <c r="A905" s="1">
        <v>42034</v>
      </c>
      <c r="B905">
        <v>585.19460000000004</v>
      </c>
      <c r="C905">
        <v>102.74379999999999</v>
      </c>
      <c r="D905">
        <v>61.911999999999999</v>
      </c>
      <c r="F905">
        <v>412388831.14829999</v>
      </c>
      <c r="G905">
        <v>141.90360100000001</v>
      </c>
      <c r="H905">
        <v>24.914301999999999</v>
      </c>
      <c r="I905">
        <v>15.013016</v>
      </c>
      <c r="K905" s="3">
        <f>VLOOKUP(CelloNetIO_CMO_MV_NAV[[#This Row],[AsOfDate]], 'CMO MV Raw'!$A:$B,2,FALSE)</f>
        <v>266756515.02915999</v>
      </c>
      <c r="L905" s="4">
        <f>CelloNetIO_CMO_MV_NAV[[#This Row],[CMO MV]]/CelloNetIO_CMO_MV_NAV[[#This Row],[NAV]]*100</f>
        <v>64.685678874079684</v>
      </c>
    </row>
    <row r="906" spans="1:12" x14ac:dyDescent="0.2">
      <c r="A906" s="1">
        <v>42037</v>
      </c>
      <c r="B906">
        <v>588.67269999999996</v>
      </c>
      <c r="C906">
        <v>103.0363</v>
      </c>
      <c r="D906">
        <v>62.497900000000001</v>
      </c>
      <c r="F906">
        <v>421786375.68430001</v>
      </c>
      <c r="G906">
        <v>139.566552</v>
      </c>
      <c r="H906">
        <v>24.428550999999999</v>
      </c>
      <c r="I906">
        <v>14.81743</v>
      </c>
      <c r="K906" s="3">
        <f>VLOOKUP(CelloNetIO_CMO_MV_NAV[[#This Row],[AsOfDate]], 'CMO MV Raw'!$A:$B,2,FALSE)</f>
        <v>265152317.497437</v>
      </c>
      <c r="L906" s="4">
        <f>CelloNetIO_CMO_MV_NAV[[#This Row],[CMO MV]]/CelloNetIO_CMO_MV_NAV[[#This Row],[NAV]]*100</f>
        <v>62.864125724131746</v>
      </c>
    </row>
    <row r="907" spans="1:12" x14ac:dyDescent="0.2">
      <c r="A907" s="1">
        <v>42038</v>
      </c>
      <c r="B907">
        <v>560.8664</v>
      </c>
      <c r="C907">
        <v>102.2475</v>
      </c>
      <c r="D907">
        <v>41.980200000000004</v>
      </c>
      <c r="F907">
        <v>420867187.09570003</v>
      </c>
      <c r="G907">
        <v>133.264464</v>
      </c>
      <c r="H907">
        <v>24.294481000000001</v>
      </c>
      <c r="I907">
        <v>9.974691</v>
      </c>
      <c r="K907" s="3">
        <f>VLOOKUP(CelloNetIO_CMO_MV_NAV[[#This Row],[AsOfDate]], 'CMO MV Raw'!$A:$B,2,FALSE)</f>
        <v>265514439.53994101</v>
      </c>
      <c r="L907" s="4">
        <f>CelloNetIO_CMO_MV_NAV[[#This Row],[CMO MV]]/CelloNetIO_CMO_MV_NAV[[#This Row],[NAV]]*100</f>
        <v>63.087465043827784</v>
      </c>
    </row>
    <row r="908" spans="1:12" x14ac:dyDescent="0.2">
      <c r="A908" s="1">
        <v>42039</v>
      </c>
      <c r="B908">
        <v>559.83489999999995</v>
      </c>
      <c r="C908">
        <v>103.2431</v>
      </c>
      <c r="D908">
        <v>41.126199999999997</v>
      </c>
      <c r="F908">
        <v>421804129.67860001</v>
      </c>
      <c r="G908">
        <v>132.72390200000001</v>
      </c>
      <c r="H908">
        <v>24.47655</v>
      </c>
      <c r="I908">
        <v>9.7500710000000002</v>
      </c>
      <c r="K908" s="3">
        <f>VLOOKUP(CelloNetIO_CMO_MV_NAV[[#This Row],[AsOfDate]], 'CMO MV Raw'!$A:$B,2,FALSE)</f>
        <v>265852041.49295399</v>
      </c>
      <c r="L908" s="4">
        <f>CelloNetIO_CMO_MV_NAV[[#This Row],[CMO MV]]/CelloNetIO_CMO_MV_NAV[[#This Row],[NAV]]*100</f>
        <v>63.027368104604363</v>
      </c>
    </row>
    <row r="909" spans="1:12" x14ac:dyDescent="0.2">
      <c r="A909" s="1">
        <v>42040</v>
      </c>
      <c r="B909">
        <v>558.96439999999996</v>
      </c>
      <c r="C909">
        <v>103.6532</v>
      </c>
      <c r="D909">
        <v>40.9512</v>
      </c>
      <c r="F909">
        <v>421306786.35699999</v>
      </c>
      <c r="G909">
        <v>132.67396099999999</v>
      </c>
      <c r="H909">
        <v>24.602784</v>
      </c>
      <c r="I909">
        <v>9.7200430000000004</v>
      </c>
      <c r="K909" s="3">
        <f>VLOOKUP(CelloNetIO_CMO_MV_NAV[[#This Row],[AsOfDate]], 'CMO MV Raw'!$A:$B,2,FALSE)</f>
        <v>266242659.74195999</v>
      </c>
      <c r="L909" s="4">
        <f>CelloNetIO_CMO_MV_NAV[[#This Row],[CMO MV]]/CelloNetIO_CMO_MV_NAV[[#This Row],[NAV]]*100</f>
        <v>63.194486384645053</v>
      </c>
    </row>
    <row r="910" spans="1:12" x14ac:dyDescent="0.2">
      <c r="A910" s="1">
        <v>42041</v>
      </c>
      <c r="B910">
        <v>551.97919999999999</v>
      </c>
      <c r="C910">
        <v>107.3254</v>
      </c>
      <c r="D910">
        <v>36.549799999999998</v>
      </c>
      <c r="F910">
        <v>422092223.67299998</v>
      </c>
      <c r="G910">
        <v>130.77217899999999</v>
      </c>
      <c r="H910">
        <v>25.427002000000002</v>
      </c>
      <c r="I910">
        <v>8.659198</v>
      </c>
      <c r="K910" s="3">
        <f>VLOOKUP(CelloNetIO_CMO_MV_NAV[[#This Row],[AsOfDate]], 'CMO MV Raw'!$A:$B,2,FALSE)</f>
        <v>264852177.04112601</v>
      </c>
      <c r="L910" s="4">
        <f>CelloNetIO_CMO_MV_NAV[[#This Row],[CMO MV]]/CelloNetIO_CMO_MV_NAV[[#This Row],[NAV]]*100</f>
        <v>62.747466593061482</v>
      </c>
    </row>
    <row r="911" spans="1:12" x14ac:dyDescent="0.2">
      <c r="A911" s="1">
        <v>42044</v>
      </c>
      <c r="B911">
        <v>548.15030000000002</v>
      </c>
      <c r="C911">
        <v>106.54130000000001</v>
      </c>
      <c r="D911">
        <v>37.056699999999999</v>
      </c>
      <c r="F911">
        <v>421729326.35149997</v>
      </c>
      <c r="G911">
        <v>129.97680399999999</v>
      </c>
      <c r="H911">
        <v>25.262957</v>
      </c>
      <c r="I911">
        <v>8.7868440000000003</v>
      </c>
      <c r="K911" s="3">
        <f>VLOOKUP(CelloNetIO_CMO_MV_NAV[[#This Row],[AsOfDate]], 'CMO MV Raw'!$A:$B,2,FALSE)</f>
        <v>264622920.57608899</v>
      </c>
      <c r="L911" s="4">
        <f>CelloNetIO_CMO_MV_NAV[[#This Row],[CMO MV]]/CelloNetIO_CMO_MV_NAV[[#This Row],[NAV]]*100</f>
        <v>62.74709963032852</v>
      </c>
    </row>
    <row r="912" spans="1:12" x14ac:dyDescent="0.2">
      <c r="A912" s="1">
        <v>42045</v>
      </c>
      <c r="B912">
        <v>543.55330000000004</v>
      </c>
      <c r="C912">
        <v>107.0518</v>
      </c>
      <c r="D912">
        <v>35.621099999999998</v>
      </c>
      <c r="F912">
        <v>421507389.4569</v>
      </c>
      <c r="G912">
        <v>128.95463100000001</v>
      </c>
      <c r="H912">
        <v>25.397372000000001</v>
      </c>
      <c r="I912">
        <v>8.4508840000000003</v>
      </c>
      <c r="K912" s="3">
        <f>VLOOKUP(CelloNetIO_CMO_MV_NAV[[#This Row],[AsOfDate]], 'CMO MV Raw'!$A:$B,2,FALSE)</f>
        <v>264826549.89427</v>
      </c>
      <c r="L912" s="4">
        <f>CelloNetIO_CMO_MV_NAV[[#This Row],[CMO MV]]/CelloNetIO_CMO_MV_NAV[[#This Row],[NAV]]*100</f>
        <v>62.828447737414827</v>
      </c>
    </row>
    <row r="913" spans="1:12" x14ac:dyDescent="0.2">
      <c r="A913" s="1">
        <v>42046</v>
      </c>
      <c r="B913">
        <v>545.3768</v>
      </c>
      <c r="C913">
        <v>106.34820000000001</v>
      </c>
      <c r="D913">
        <v>36.151899999999998</v>
      </c>
      <c r="F913">
        <v>421807409.0223</v>
      </c>
      <c r="G913">
        <v>129.29521600000001</v>
      </c>
      <c r="H913">
        <v>25.212502000000001</v>
      </c>
      <c r="I913">
        <v>8.5707120000000003</v>
      </c>
      <c r="K913" s="3">
        <f>VLOOKUP(CelloNetIO_CMO_MV_NAV[[#This Row],[AsOfDate]], 'CMO MV Raw'!$A:$B,2,FALSE)</f>
        <v>265111862.15914899</v>
      </c>
      <c r="L913" s="4">
        <f>CelloNetIO_CMO_MV_NAV[[#This Row],[CMO MV]]/CelloNetIO_CMO_MV_NAV[[#This Row],[NAV]]*100</f>
        <v>62.851400067544361</v>
      </c>
    </row>
    <row r="914" spans="1:12" x14ac:dyDescent="0.2">
      <c r="A914" s="1">
        <v>42047</v>
      </c>
      <c r="B914">
        <v>522.524</v>
      </c>
      <c r="C914">
        <v>100.6293</v>
      </c>
      <c r="D914">
        <v>37.620899999999999</v>
      </c>
      <c r="F914">
        <v>421027892.8215</v>
      </c>
      <c r="G914">
        <v>124.106742</v>
      </c>
      <c r="H914">
        <v>23.900863000000001</v>
      </c>
      <c r="I914">
        <v>8.9354890000000005</v>
      </c>
      <c r="K914" s="3">
        <f>VLOOKUP(CelloNetIO_CMO_MV_NAV[[#This Row],[AsOfDate]], 'CMO MV Raw'!$A:$B,2,FALSE)</f>
        <v>264731940.692972</v>
      </c>
      <c r="L914" s="4">
        <f>CelloNetIO_CMO_MV_NAV[[#This Row],[CMO MV]]/CelloNetIO_CMO_MV_NAV[[#This Row],[NAV]]*100</f>
        <v>62.877530255509321</v>
      </c>
    </row>
    <row r="915" spans="1:12" x14ac:dyDescent="0.2">
      <c r="A915" s="1">
        <v>42048</v>
      </c>
      <c r="B915">
        <v>517.56470000000002</v>
      </c>
      <c r="C915">
        <v>100.33199999999999</v>
      </c>
      <c r="D915">
        <v>37.119100000000003</v>
      </c>
      <c r="F915">
        <v>419851851.04839998</v>
      </c>
      <c r="G915">
        <v>123.273173</v>
      </c>
      <c r="H915">
        <v>23.897000999999999</v>
      </c>
      <c r="I915">
        <v>8.8409990000000001</v>
      </c>
      <c r="K915" s="3">
        <f>VLOOKUP(CelloNetIO_CMO_MV_NAV[[#This Row],[AsOfDate]], 'CMO MV Raw'!$A:$B,2,FALSE)</f>
        <v>264925338.82607201</v>
      </c>
      <c r="L915" s="4">
        <f>CelloNetIO_CMO_MV_NAV[[#This Row],[CMO MV]]/CelloNetIO_CMO_MV_NAV[[#This Row],[NAV]]*100</f>
        <v>63.099719142486698</v>
      </c>
    </row>
    <row r="916" spans="1:12" x14ac:dyDescent="0.2">
      <c r="A916" s="1">
        <v>42052</v>
      </c>
      <c r="B916">
        <v>513.45989999999995</v>
      </c>
      <c r="C916">
        <v>103.18940000000001</v>
      </c>
      <c r="D916">
        <v>32.335599999999999</v>
      </c>
      <c r="F916">
        <v>418902064.56940001</v>
      </c>
      <c r="G916">
        <v>122.572779</v>
      </c>
      <c r="H916">
        <v>24.633299000000001</v>
      </c>
      <c r="I916">
        <v>7.719131</v>
      </c>
      <c r="K916" s="3">
        <f>VLOOKUP(CelloNetIO_CMO_MV_NAV[[#This Row],[AsOfDate]], 'CMO MV Raw'!$A:$B,2,FALSE)</f>
        <v>263756372.33591101</v>
      </c>
      <c r="L916" s="4">
        <f>CelloNetIO_CMO_MV_NAV[[#This Row],[CMO MV]]/CelloNetIO_CMO_MV_NAV[[#This Row],[NAV]]*100</f>
        <v>62.963731775118568</v>
      </c>
    </row>
    <row r="917" spans="1:12" x14ac:dyDescent="0.2">
      <c r="A917" s="1">
        <v>42053</v>
      </c>
      <c r="B917">
        <v>520.3999</v>
      </c>
      <c r="C917">
        <v>102.7568</v>
      </c>
      <c r="D917">
        <v>34.056399999999996</v>
      </c>
      <c r="F917">
        <v>419234862.05430001</v>
      </c>
      <c r="G917">
        <v>124.13087400000001</v>
      </c>
      <c r="H917">
        <v>24.510556999999999</v>
      </c>
      <c r="I917">
        <v>8.1234660000000005</v>
      </c>
      <c r="K917" s="3">
        <f>VLOOKUP(CelloNetIO_CMO_MV_NAV[[#This Row],[AsOfDate]], 'CMO MV Raw'!$A:$B,2,FALSE)</f>
        <v>257649005.548471</v>
      </c>
      <c r="L917" s="4">
        <f>CelloNetIO_CMO_MV_NAV[[#This Row],[CMO MV]]/CelloNetIO_CMO_MV_NAV[[#This Row],[NAV]]*100</f>
        <v>61.456960970745769</v>
      </c>
    </row>
    <row r="918" spans="1:12" x14ac:dyDescent="0.2">
      <c r="A918" s="1">
        <v>42054</v>
      </c>
      <c r="B918">
        <v>519.87879999999996</v>
      </c>
      <c r="C918">
        <v>103.6728</v>
      </c>
      <c r="D918">
        <v>32.253599999999999</v>
      </c>
      <c r="F918">
        <v>418637273.9831</v>
      </c>
      <c r="G918">
        <v>124.18359100000001</v>
      </c>
      <c r="H918">
        <v>24.76435</v>
      </c>
      <c r="I918">
        <v>7.7044259999999998</v>
      </c>
      <c r="K918" s="3">
        <f>VLOOKUP(CelloNetIO_CMO_MV_NAV[[#This Row],[AsOfDate]], 'CMO MV Raw'!$A:$B,2,FALSE)</f>
        <v>257397026.648871</v>
      </c>
      <c r="L918" s="4">
        <f>CelloNetIO_CMO_MV_NAV[[#This Row],[CMO MV]]/CelloNetIO_CMO_MV_NAV[[#This Row],[NAV]]*100</f>
        <v>61.484498071536244</v>
      </c>
    </row>
    <row r="919" spans="1:12" x14ac:dyDescent="0.2">
      <c r="A919" s="1">
        <v>42055</v>
      </c>
      <c r="B919">
        <v>519.9384</v>
      </c>
      <c r="C919">
        <v>103.9773</v>
      </c>
      <c r="D919">
        <v>31.7624</v>
      </c>
      <c r="F919">
        <v>418401125.1433</v>
      </c>
      <c r="G919">
        <v>124.267926</v>
      </c>
      <c r="H919">
        <v>24.851103999999999</v>
      </c>
      <c r="I919">
        <v>7.5913750000000002</v>
      </c>
      <c r="K919" s="3">
        <f>VLOOKUP(CelloNetIO_CMO_MV_NAV[[#This Row],[AsOfDate]], 'CMO MV Raw'!$A:$B,2,FALSE)</f>
        <v>256824814.79413199</v>
      </c>
      <c r="L919" s="4">
        <f>CelloNetIO_CMO_MV_NAV[[#This Row],[CMO MV]]/CelloNetIO_CMO_MV_NAV[[#This Row],[NAV]]*100</f>
        <v>61.382438851274834</v>
      </c>
    </row>
    <row r="920" spans="1:12" x14ac:dyDescent="0.2">
      <c r="A920" s="1">
        <v>42058</v>
      </c>
      <c r="B920">
        <v>526.24980000000005</v>
      </c>
      <c r="C920">
        <v>103.8853</v>
      </c>
      <c r="D920">
        <v>33.496499999999997</v>
      </c>
      <c r="F920">
        <v>420405455.72619998</v>
      </c>
      <c r="G920">
        <v>125.17672899999999</v>
      </c>
      <c r="H920">
        <v>24.710740000000001</v>
      </c>
      <c r="I920">
        <v>7.9676650000000002</v>
      </c>
      <c r="K920" s="3">
        <f>VLOOKUP(CelloNetIO_CMO_MV_NAV[[#This Row],[AsOfDate]], 'CMO MV Raw'!$A:$B,2,FALSE)</f>
        <v>257614171.85537699</v>
      </c>
      <c r="L920" s="4">
        <f>CelloNetIO_CMO_MV_NAV[[#This Row],[CMO MV]]/CelloNetIO_CMO_MV_NAV[[#This Row],[NAV]]*100</f>
        <v>61.277552026621393</v>
      </c>
    </row>
    <row r="921" spans="1:12" x14ac:dyDescent="0.2">
      <c r="A921" s="1">
        <v>42059</v>
      </c>
      <c r="B921">
        <v>521.97280000000001</v>
      </c>
      <c r="C921">
        <v>101.208</v>
      </c>
      <c r="D921">
        <v>36.085900000000002</v>
      </c>
      <c r="F921">
        <v>420694132.16159999</v>
      </c>
      <c r="G921">
        <v>124.074181</v>
      </c>
      <c r="H921">
        <v>24.057383000000002</v>
      </c>
      <c r="I921">
        <v>8.5777049999999999</v>
      </c>
      <c r="K921" s="3">
        <f>VLOOKUP(CelloNetIO_CMO_MV_NAV[[#This Row],[AsOfDate]], 'CMO MV Raw'!$A:$B,2,FALSE)</f>
        <v>257903666.37877601</v>
      </c>
      <c r="L921" s="4">
        <f>CelloNetIO_CMO_MV_NAV[[#This Row],[CMO MV]]/CelloNetIO_CMO_MV_NAV[[#This Row],[NAV]]*100</f>
        <v>61.304317474936454</v>
      </c>
    </row>
    <row r="922" spans="1:12" x14ac:dyDescent="0.2">
      <c r="A922" s="1">
        <v>42060</v>
      </c>
      <c r="B922">
        <v>525.53920000000005</v>
      </c>
      <c r="C922">
        <v>101.53270000000001</v>
      </c>
      <c r="D922">
        <v>36.673900000000003</v>
      </c>
      <c r="F922">
        <v>421381568.61070001</v>
      </c>
      <c r="G922">
        <v>124.718127</v>
      </c>
      <c r="H922">
        <v>24.095192000000001</v>
      </c>
      <c r="I922">
        <v>8.7032520000000009</v>
      </c>
      <c r="K922" s="3">
        <f>VLOOKUP(CelloNetIO_CMO_MV_NAV[[#This Row],[AsOfDate]], 'CMO MV Raw'!$A:$B,2,FALSE)</f>
        <v>257632455.994948</v>
      </c>
      <c r="L922" s="4">
        <f>CelloNetIO_CMO_MV_NAV[[#This Row],[CMO MV]]/CelloNetIO_CMO_MV_NAV[[#This Row],[NAV]]*100</f>
        <v>61.139944218339984</v>
      </c>
    </row>
    <row r="923" spans="1:12" x14ac:dyDescent="0.2">
      <c r="A923" s="1">
        <v>42061</v>
      </c>
      <c r="B923">
        <v>523.45929999999998</v>
      </c>
      <c r="C923">
        <v>102.40179999999999</v>
      </c>
      <c r="D923">
        <v>35.3232</v>
      </c>
      <c r="F923">
        <v>421482278.75749999</v>
      </c>
      <c r="G923">
        <v>124.19485400000001</v>
      </c>
      <c r="H923">
        <v>24.295635999999998</v>
      </c>
      <c r="I923">
        <v>8.3807080000000003</v>
      </c>
      <c r="K923" s="3">
        <f>VLOOKUP(CelloNetIO_CMO_MV_NAV[[#This Row],[AsOfDate]], 'CMO MV Raw'!$A:$B,2,FALSE)</f>
        <v>257607782.910445</v>
      </c>
      <c r="L923" s="4">
        <f>CelloNetIO_CMO_MV_NAV[[#This Row],[CMO MV]]/CelloNetIO_CMO_MV_NAV[[#This Row],[NAV]]*100</f>
        <v>61.119481385991968</v>
      </c>
    </row>
    <row r="924" spans="1:12" x14ac:dyDescent="0.2">
      <c r="A924" s="1">
        <v>42062</v>
      </c>
      <c r="B924">
        <v>523.59950000000003</v>
      </c>
      <c r="C924">
        <v>102.48399999999999</v>
      </c>
      <c r="D924">
        <v>36.0212</v>
      </c>
      <c r="F924">
        <v>419815546.41790003</v>
      </c>
      <c r="G924">
        <v>124.721322</v>
      </c>
      <c r="H924">
        <v>24.411673</v>
      </c>
      <c r="I924">
        <v>8.5802440000000004</v>
      </c>
      <c r="K924" s="3">
        <f>VLOOKUP(CelloNetIO_CMO_MV_NAV[[#This Row],[AsOfDate]], 'CMO MV Raw'!$A:$B,2,FALSE)</f>
        <v>256571725.075214</v>
      </c>
      <c r="L924" s="4">
        <f>CelloNetIO_CMO_MV_NAV[[#This Row],[CMO MV]]/CelloNetIO_CMO_MV_NAV[[#This Row],[NAV]]*100</f>
        <v>61.115346314453291</v>
      </c>
    </row>
    <row r="925" spans="1:12" x14ac:dyDescent="0.2">
      <c r="A925" s="1">
        <v>42065</v>
      </c>
      <c r="B925">
        <v>515.77819999999997</v>
      </c>
      <c r="C925">
        <v>102.3663</v>
      </c>
      <c r="D925">
        <v>34.366199999999999</v>
      </c>
      <c r="F925">
        <v>419177976.32419997</v>
      </c>
      <c r="G925">
        <v>123.045157</v>
      </c>
      <c r="H925">
        <v>24.420725000000001</v>
      </c>
      <c r="I925">
        <v>8.1984750000000002</v>
      </c>
      <c r="K925" s="3">
        <f>VLOOKUP(CelloNetIO_CMO_MV_NAV[[#This Row],[AsOfDate]], 'CMO MV Raw'!$A:$B,2,FALSE)</f>
        <v>255852334.732124</v>
      </c>
      <c r="L925" s="4">
        <f>CelloNetIO_CMO_MV_NAV[[#This Row],[CMO MV]]/CelloNetIO_CMO_MV_NAV[[#This Row],[NAV]]*100</f>
        <v>61.036683505109309</v>
      </c>
    </row>
    <row r="926" spans="1:12" x14ac:dyDescent="0.2">
      <c r="A926" s="1">
        <v>42066</v>
      </c>
      <c r="B926">
        <v>513.71699999999998</v>
      </c>
      <c r="C926">
        <v>102.8019</v>
      </c>
      <c r="D926">
        <v>33.060600000000001</v>
      </c>
      <c r="F926">
        <v>418571587.2956</v>
      </c>
      <c r="G926">
        <v>122.730977</v>
      </c>
      <c r="H926">
        <v>24.560172000000001</v>
      </c>
      <c r="I926">
        <v>7.898434</v>
      </c>
      <c r="K926" s="3">
        <f>VLOOKUP(CelloNetIO_CMO_MV_NAV[[#This Row],[AsOfDate]], 'CMO MV Raw'!$A:$B,2,FALSE)</f>
        <v>255440784.60738999</v>
      </c>
      <c r="L926" s="4">
        <f>CelloNetIO_CMO_MV_NAV[[#This Row],[CMO MV]]/CelloNetIO_CMO_MV_NAV[[#This Row],[NAV]]*100</f>
        <v>61.026785467642078</v>
      </c>
    </row>
    <row r="927" spans="1:12" x14ac:dyDescent="0.2">
      <c r="A927" s="1">
        <v>42067</v>
      </c>
      <c r="B927">
        <v>512.55050000000006</v>
      </c>
      <c r="C927">
        <v>102.4513</v>
      </c>
      <c r="D927">
        <v>33.827500000000001</v>
      </c>
      <c r="F927">
        <v>418316919.95829999</v>
      </c>
      <c r="G927">
        <v>122.526839</v>
      </c>
      <c r="H927">
        <v>24.491312000000001</v>
      </c>
      <c r="I927">
        <v>8.0865720000000003</v>
      </c>
      <c r="K927" s="3">
        <f>VLOOKUP(CelloNetIO_CMO_MV_NAV[[#This Row],[AsOfDate]], 'CMO MV Raw'!$A:$B,2,FALSE)</f>
        <v>255583052.87522501</v>
      </c>
      <c r="L927" s="4">
        <f>CelloNetIO_CMO_MV_NAV[[#This Row],[CMO MV]]/CelloNetIO_CMO_MV_NAV[[#This Row],[NAV]]*100</f>
        <v>61.097947675820251</v>
      </c>
    </row>
    <row r="928" spans="1:12" x14ac:dyDescent="0.2">
      <c r="A928" s="1">
        <v>42068</v>
      </c>
      <c r="B928">
        <v>512.08910000000003</v>
      </c>
      <c r="C928">
        <v>102.24160000000001</v>
      </c>
      <c r="D928">
        <v>34.699199999999998</v>
      </c>
      <c r="F928">
        <v>418374775.87660003</v>
      </c>
      <c r="G928">
        <v>122.39961099999999</v>
      </c>
      <c r="H928">
        <v>24.437802000000001</v>
      </c>
      <c r="I928">
        <v>8.2938080000000003</v>
      </c>
      <c r="K928" s="3">
        <f>VLOOKUP(CelloNetIO_CMO_MV_NAV[[#This Row],[AsOfDate]], 'CMO MV Raw'!$A:$B,2,FALSE)</f>
        <v>255933415.45578399</v>
      </c>
      <c r="L928" s="4">
        <f>CelloNetIO_CMO_MV_NAV[[#This Row],[CMO MV]]/CelloNetIO_CMO_MV_NAV[[#This Row],[NAV]]*100</f>
        <v>61.173242320725322</v>
      </c>
    </row>
    <row r="929" spans="1:12" x14ac:dyDescent="0.2">
      <c r="A929" s="1">
        <v>42069</v>
      </c>
      <c r="B929">
        <v>504.01089999999999</v>
      </c>
      <c r="C929">
        <v>103.51130000000001</v>
      </c>
      <c r="D929">
        <v>29.952000000000002</v>
      </c>
      <c r="F929">
        <v>416165814.76599997</v>
      </c>
      <c r="G929">
        <v>121.108193</v>
      </c>
      <c r="H929">
        <v>24.872610000000002</v>
      </c>
      <c r="I929">
        <v>7.1971309999999997</v>
      </c>
      <c r="K929" s="3">
        <f>VLOOKUP(CelloNetIO_CMO_MV_NAV[[#This Row],[AsOfDate]], 'CMO MV Raw'!$A:$B,2,FALSE)</f>
        <v>255120042.158678</v>
      </c>
      <c r="L929" s="4">
        <f>CelloNetIO_CMO_MV_NAV[[#This Row],[CMO MV]]/CelloNetIO_CMO_MV_NAV[[#This Row],[NAV]]*100</f>
        <v>61.302498452960599</v>
      </c>
    </row>
    <row r="930" spans="1:12" x14ac:dyDescent="0.2">
      <c r="A930" s="1">
        <v>42072</v>
      </c>
      <c r="B930">
        <v>506.93029999999999</v>
      </c>
      <c r="C930">
        <v>103.8364</v>
      </c>
      <c r="D930">
        <v>31.090800000000002</v>
      </c>
      <c r="F930">
        <v>417650834.73329997</v>
      </c>
      <c r="G930">
        <v>121.37658</v>
      </c>
      <c r="H930">
        <v>24.862012</v>
      </c>
      <c r="I930">
        <v>7.4442089999999999</v>
      </c>
      <c r="K930" s="3">
        <f>VLOOKUP(CelloNetIO_CMO_MV_NAV[[#This Row],[AsOfDate]], 'CMO MV Raw'!$A:$B,2,FALSE)</f>
        <v>256113940.69023499</v>
      </c>
      <c r="L930" s="4">
        <f>CelloNetIO_CMO_MV_NAV[[#This Row],[CMO MV]]/CelloNetIO_CMO_MV_NAV[[#This Row],[NAV]]*100</f>
        <v>61.322501810341677</v>
      </c>
    </row>
    <row r="931" spans="1:12" x14ac:dyDescent="0.2">
      <c r="A931" s="1">
        <v>42073</v>
      </c>
      <c r="B931">
        <v>512.15380000000005</v>
      </c>
      <c r="C931">
        <v>103.66840000000001</v>
      </c>
      <c r="D931">
        <v>32.957799999999999</v>
      </c>
      <c r="F931">
        <v>419230190.42610002</v>
      </c>
      <c r="G931">
        <v>122.165295</v>
      </c>
      <c r="H931">
        <v>24.728276000000001</v>
      </c>
      <c r="I931">
        <v>7.861504</v>
      </c>
      <c r="K931" s="3">
        <f>VLOOKUP(CelloNetIO_CMO_MV_NAV[[#This Row],[AsOfDate]], 'CMO MV Raw'!$A:$B,2,FALSE)</f>
        <v>256506590.838761</v>
      </c>
      <c r="L931" s="4">
        <f>CelloNetIO_CMO_MV_NAV[[#This Row],[CMO MV]]/CelloNetIO_CMO_MV_NAV[[#This Row],[NAV]]*100</f>
        <v>61.185142839558168</v>
      </c>
    </row>
    <row r="932" spans="1:12" x14ac:dyDescent="0.2">
      <c r="A932" s="1">
        <v>42074</v>
      </c>
      <c r="B932">
        <v>511.02569999999997</v>
      </c>
      <c r="C932">
        <v>102.36499999999999</v>
      </c>
      <c r="D932">
        <v>33.207099999999997</v>
      </c>
      <c r="F932">
        <v>419735126.27100003</v>
      </c>
      <c r="G932">
        <v>121.749567</v>
      </c>
      <c r="H932">
        <v>24.387999000000001</v>
      </c>
      <c r="I932">
        <v>7.9114420000000001</v>
      </c>
      <c r="K932" s="3">
        <f>VLOOKUP(CelloNetIO_CMO_MV_NAV[[#This Row],[AsOfDate]], 'CMO MV Raw'!$A:$B,2,FALSE)</f>
        <v>256379182.296812</v>
      </c>
      <c r="L932" s="4">
        <f>CelloNetIO_CMO_MV_NAV[[#This Row],[CMO MV]]/CelloNetIO_CMO_MV_NAV[[#This Row],[NAV]]*100</f>
        <v>61.081183405956352</v>
      </c>
    </row>
    <row r="933" spans="1:12" x14ac:dyDescent="0.2">
      <c r="A933" s="1">
        <v>42075</v>
      </c>
      <c r="B933">
        <v>493.27780000000001</v>
      </c>
      <c r="C933">
        <v>98.696700000000007</v>
      </c>
      <c r="D933">
        <v>14.203099999999999</v>
      </c>
      <c r="F933">
        <v>420136028.23049998</v>
      </c>
      <c r="G933">
        <v>117.409069</v>
      </c>
      <c r="H933">
        <v>23.491606000000001</v>
      </c>
      <c r="I933">
        <v>3.3805960000000002</v>
      </c>
      <c r="K933" s="3">
        <f>VLOOKUP(CelloNetIO_CMO_MV_NAV[[#This Row],[AsOfDate]], 'CMO MV Raw'!$A:$B,2,FALSE)</f>
        <v>256992801.85279199</v>
      </c>
      <c r="L933" s="4">
        <f>CelloNetIO_CMO_MV_NAV[[#This Row],[CMO MV]]/CelloNetIO_CMO_MV_NAV[[#This Row],[NAV]]*100</f>
        <v>61.168951145460341</v>
      </c>
    </row>
    <row r="934" spans="1:12" x14ac:dyDescent="0.2">
      <c r="A934" s="1">
        <v>42076</v>
      </c>
      <c r="B934">
        <v>488.99779999999998</v>
      </c>
      <c r="C934">
        <v>98.191599999999994</v>
      </c>
      <c r="D934">
        <v>13.2684</v>
      </c>
      <c r="F934">
        <v>419862189.57539999</v>
      </c>
      <c r="G934">
        <v>116.466263</v>
      </c>
      <c r="H934">
        <v>23.386626</v>
      </c>
      <c r="I934">
        <v>3.16018</v>
      </c>
      <c r="K934" s="3">
        <f>VLOOKUP(CelloNetIO_CMO_MV_NAV[[#This Row],[AsOfDate]], 'CMO MV Raw'!$A:$B,2,FALSE)</f>
        <v>256733036.26849401</v>
      </c>
      <c r="L934" s="4">
        <f>CelloNetIO_CMO_MV_NAV[[#This Row],[CMO MV]]/CelloNetIO_CMO_MV_NAV[[#This Row],[NAV]]*100</f>
        <v>61.146976946917761</v>
      </c>
    </row>
    <row r="935" spans="1:12" x14ac:dyDescent="0.2">
      <c r="A935" s="1">
        <v>42079</v>
      </c>
      <c r="B935">
        <v>490.30369999999999</v>
      </c>
      <c r="C935">
        <v>98.034800000000004</v>
      </c>
      <c r="D935">
        <v>13.9529</v>
      </c>
      <c r="F935">
        <v>420279939.79009998</v>
      </c>
      <c r="G935">
        <v>116.661219</v>
      </c>
      <c r="H935">
        <v>23.326072</v>
      </c>
      <c r="I935">
        <v>3.319906</v>
      </c>
      <c r="K935" s="3">
        <f>VLOOKUP(CelloNetIO_CMO_MV_NAV[[#This Row],[AsOfDate]], 'CMO MV Raw'!$A:$B,2,FALSE)</f>
        <v>255714253.783344</v>
      </c>
      <c r="L935" s="4">
        <f>CelloNetIO_CMO_MV_NAV[[#This Row],[CMO MV]]/CelloNetIO_CMO_MV_NAV[[#This Row],[NAV]]*100</f>
        <v>60.843792333047141</v>
      </c>
    </row>
    <row r="936" spans="1:12" x14ac:dyDescent="0.2">
      <c r="A936" s="1">
        <v>42080</v>
      </c>
      <c r="B936">
        <v>494.63959999999997</v>
      </c>
      <c r="C936">
        <v>98.402100000000004</v>
      </c>
      <c r="D936">
        <v>14.790100000000001</v>
      </c>
      <c r="F936">
        <v>422073627.45319998</v>
      </c>
      <c r="G936">
        <v>117.192728</v>
      </c>
      <c r="H936">
        <v>23.313966000000001</v>
      </c>
      <c r="I936">
        <v>3.5041519999999999</v>
      </c>
      <c r="K936" s="3">
        <f>VLOOKUP(CelloNetIO_CMO_MV_NAV[[#This Row],[AsOfDate]], 'CMO MV Raw'!$A:$B,2,FALSE)</f>
        <v>256187867.66438201</v>
      </c>
      <c r="L936" s="4">
        <f>CelloNetIO_CMO_MV_NAV[[#This Row],[CMO MV]]/CelloNetIO_CMO_MV_NAV[[#This Row],[NAV]]*100</f>
        <v>60.697435471205416</v>
      </c>
    </row>
    <row r="937" spans="1:12" x14ac:dyDescent="0.2">
      <c r="A937" s="1">
        <v>42081</v>
      </c>
      <c r="B937">
        <v>500.53210000000001</v>
      </c>
      <c r="C937">
        <v>96.487499999999997</v>
      </c>
      <c r="D937">
        <v>17.997199999999999</v>
      </c>
      <c r="F937">
        <v>422090859.40880001</v>
      </c>
      <c r="G937">
        <v>118.58396999999999</v>
      </c>
      <c r="H937">
        <v>22.859414999999998</v>
      </c>
      <c r="I937">
        <v>4.2638210000000001</v>
      </c>
      <c r="K937" s="3">
        <f>VLOOKUP(CelloNetIO_CMO_MV_NAV[[#This Row],[AsOfDate]], 'CMO MV Raw'!$A:$B,2,FALSE)</f>
        <v>256477828.56410101</v>
      </c>
      <c r="L937" s="4">
        <f>CelloNetIO_CMO_MV_NAV[[#This Row],[CMO MV]]/CelloNetIO_CMO_MV_NAV[[#This Row],[NAV]]*100</f>
        <v>60.763653807461203</v>
      </c>
    </row>
    <row r="938" spans="1:12" x14ac:dyDescent="0.2">
      <c r="A938" s="1">
        <v>42082</v>
      </c>
      <c r="B938">
        <v>372.84780000000001</v>
      </c>
      <c r="C938">
        <v>72.196399999999997</v>
      </c>
      <c r="D938">
        <v>-77.355000000000004</v>
      </c>
      <c r="F938">
        <v>423273063.54250002</v>
      </c>
      <c r="G938">
        <v>88.086823999999993</v>
      </c>
      <c r="H938">
        <v>17.056695999999999</v>
      </c>
      <c r="I938">
        <v>-18.275437</v>
      </c>
      <c r="K938" s="3">
        <f>VLOOKUP(CelloNetIO_CMO_MV_NAV[[#This Row],[AsOfDate]], 'CMO MV Raw'!$A:$B,2,FALSE)</f>
        <v>256311725.68562701</v>
      </c>
      <c r="L938" s="4">
        <f>CelloNetIO_CMO_MV_NAV[[#This Row],[CMO MV]]/CelloNetIO_CMO_MV_NAV[[#This Row],[NAV]]*100</f>
        <v>60.554698080826782</v>
      </c>
    </row>
    <row r="939" spans="1:12" x14ac:dyDescent="0.2">
      <c r="A939" s="1">
        <v>42083</v>
      </c>
      <c r="B939">
        <v>374.3451</v>
      </c>
      <c r="C939">
        <v>71.878200000000007</v>
      </c>
      <c r="D939">
        <v>-76.316299999999998</v>
      </c>
      <c r="F939">
        <v>423906120.69800001</v>
      </c>
      <c r="G939">
        <v>88.308491000000004</v>
      </c>
      <c r="H939">
        <v>16.956160000000001</v>
      </c>
      <c r="I939">
        <v>-18.003112999999999</v>
      </c>
      <c r="K939" s="3">
        <f>VLOOKUP(CelloNetIO_CMO_MV_NAV[[#This Row],[AsOfDate]], 'CMO MV Raw'!$A:$B,2,FALSE)</f>
        <v>256933751.75046501</v>
      </c>
      <c r="L939" s="4">
        <f>CelloNetIO_CMO_MV_NAV[[#This Row],[CMO MV]]/CelloNetIO_CMO_MV_NAV[[#This Row],[NAV]]*100</f>
        <v>60.611003051194487</v>
      </c>
    </row>
    <row r="940" spans="1:12" x14ac:dyDescent="0.2">
      <c r="A940" s="1">
        <v>42086</v>
      </c>
      <c r="B940">
        <v>375.10550000000001</v>
      </c>
      <c r="C940">
        <v>71.703800000000001</v>
      </c>
      <c r="D940">
        <v>-75.594300000000004</v>
      </c>
      <c r="F940">
        <v>423893882.27990001</v>
      </c>
      <c r="G940">
        <v>88.490425000000002</v>
      </c>
      <c r="H940">
        <v>16.915507000000002</v>
      </c>
      <c r="I940">
        <v>-17.833307999999999</v>
      </c>
      <c r="K940" s="3">
        <f>VLOOKUP(CelloNetIO_CMO_MV_NAV[[#This Row],[AsOfDate]], 'CMO MV Raw'!$A:$B,2,FALSE)</f>
        <v>257231942.34244001</v>
      </c>
      <c r="L940" s="4">
        <f>CelloNetIO_CMO_MV_NAV[[#This Row],[CMO MV]]/CelloNetIO_CMO_MV_NAV[[#This Row],[NAV]]*100</f>
        <v>60.683098552620294</v>
      </c>
    </row>
    <row r="941" spans="1:12" x14ac:dyDescent="0.2">
      <c r="A941" s="1">
        <v>42087</v>
      </c>
      <c r="B941">
        <v>379.43740000000003</v>
      </c>
      <c r="C941">
        <v>71.555499999999995</v>
      </c>
      <c r="D941">
        <v>-74.071200000000005</v>
      </c>
      <c r="F941">
        <v>424880659.24849999</v>
      </c>
      <c r="G941">
        <v>89.304464999999993</v>
      </c>
      <c r="H941">
        <v>16.841317</v>
      </c>
      <c r="I941">
        <v>-17.433413000000002</v>
      </c>
      <c r="K941" s="3">
        <f>VLOOKUP(CelloNetIO_CMO_MV_NAV[[#This Row],[AsOfDate]], 'CMO MV Raw'!$A:$B,2,FALSE)</f>
        <v>248362499.15551901</v>
      </c>
      <c r="L941" s="4">
        <f>CelloNetIO_CMO_MV_NAV[[#This Row],[CMO MV]]/CelloNetIO_CMO_MV_NAV[[#This Row],[NAV]]*100</f>
        <v>58.454649264291227</v>
      </c>
    </row>
    <row r="942" spans="1:12" x14ac:dyDescent="0.2">
      <c r="A942" s="1">
        <v>42088</v>
      </c>
      <c r="B942">
        <v>379.06020000000001</v>
      </c>
      <c r="C942">
        <v>72.404700000000005</v>
      </c>
      <c r="D942">
        <v>-75.878299999999996</v>
      </c>
      <c r="F942">
        <v>424675186.61500001</v>
      </c>
      <c r="G942">
        <v>89.258853000000002</v>
      </c>
      <c r="H942">
        <v>17.049430000000001</v>
      </c>
      <c r="I942">
        <v>-17.867373000000001</v>
      </c>
      <c r="K942" s="3">
        <f>VLOOKUP(CelloNetIO_CMO_MV_NAV[[#This Row],[AsOfDate]], 'CMO MV Raw'!$A:$B,2,FALSE)</f>
        <v>247926131.42417201</v>
      </c>
      <c r="L942" s="4">
        <f>CelloNetIO_CMO_MV_NAV[[#This Row],[CMO MV]]/CelloNetIO_CMO_MV_NAV[[#This Row],[NAV]]*100</f>
        <v>58.380178366516077</v>
      </c>
    </row>
    <row r="943" spans="1:12" x14ac:dyDescent="0.2">
      <c r="A943" s="1">
        <v>42089</v>
      </c>
      <c r="B943">
        <v>353.21530000000001</v>
      </c>
      <c r="C943">
        <v>68.987099999999998</v>
      </c>
      <c r="D943">
        <v>-93.214699999999993</v>
      </c>
      <c r="F943">
        <v>423098471.84289998</v>
      </c>
      <c r="G943">
        <v>83.483001000000002</v>
      </c>
      <c r="H943">
        <v>16.305211</v>
      </c>
      <c r="I943">
        <v>-22.031442999999999</v>
      </c>
      <c r="K943" s="3">
        <f>VLOOKUP(CelloNetIO_CMO_MV_NAV[[#This Row],[AsOfDate]], 'CMO MV Raw'!$A:$B,2,FALSE)</f>
        <v>247372914.39008</v>
      </c>
      <c r="L943" s="4">
        <f>CelloNetIO_CMO_MV_NAV[[#This Row],[CMO MV]]/CelloNetIO_CMO_MV_NAV[[#This Row],[NAV]]*100</f>
        <v>58.46698365810493</v>
      </c>
    </row>
    <row r="944" spans="1:12" x14ac:dyDescent="0.2">
      <c r="A944" s="1">
        <v>42090</v>
      </c>
      <c r="B944">
        <v>359.12</v>
      </c>
      <c r="C944">
        <v>69.500699999999995</v>
      </c>
      <c r="D944">
        <v>-91.978300000000004</v>
      </c>
      <c r="F944">
        <v>425137062.315</v>
      </c>
      <c r="G944">
        <v>84.471581</v>
      </c>
      <c r="H944">
        <v>16.347833999999999</v>
      </c>
      <c r="I944">
        <v>-21.634976000000002</v>
      </c>
      <c r="K944" s="3">
        <f>VLOOKUP(CelloNetIO_CMO_MV_NAV[[#This Row],[AsOfDate]], 'CMO MV Raw'!$A:$B,2,FALSE)</f>
        <v>248586760.348524</v>
      </c>
      <c r="L944" s="4">
        <f>CelloNetIO_CMO_MV_NAV[[#This Row],[CMO MV]]/CelloNetIO_CMO_MV_NAV[[#This Row],[NAV]]*100</f>
        <v>58.472145193574477</v>
      </c>
    </row>
    <row r="945" spans="1:12" x14ac:dyDescent="0.2">
      <c r="A945" s="1">
        <v>42093</v>
      </c>
      <c r="B945">
        <v>358.89479999999998</v>
      </c>
      <c r="C945">
        <v>69.375399999999999</v>
      </c>
      <c r="D945">
        <v>-92.566699999999997</v>
      </c>
      <c r="F945">
        <v>423930701.59930003</v>
      </c>
      <c r="G945">
        <v>84.658837000000005</v>
      </c>
      <c r="H945">
        <v>16.364796999999999</v>
      </c>
      <c r="I945">
        <v>-21.835338</v>
      </c>
      <c r="K945" s="3">
        <f>VLOOKUP(CelloNetIO_CMO_MV_NAV[[#This Row],[AsOfDate]], 'CMO MV Raw'!$A:$B,2,FALSE)</f>
        <v>248317237.26875299</v>
      </c>
      <c r="L945" s="4">
        <f>CelloNetIO_CMO_MV_NAV[[#This Row],[CMO MV]]/CelloNetIO_CMO_MV_NAV[[#This Row],[NAV]]*100</f>
        <v>58.574959617683653</v>
      </c>
    </row>
    <row r="946" spans="1:12" x14ac:dyDescent="0.2">
      <c r="A946" s="1">
        <v>42094</v>
      </c>
      <c r="B946">
        <v>355.18619999999999</v>
      </c>
      <c r="C946">
        <v>67.936400000000006</v>
      </c>
      <c r="D946">
        <v>-91.983400000000003</v>
      </c>
      <c r="F946">
        <v>423216279.91219997</v>
      </c>
      <c r="G946">
        <v>83.925458000000006</v>
      </c>
      <c r="H946">
        <v>16.052406999999999</v>
      </c>
      <c r="I946">
        <v>-21.734372</v>
      </c>
      <c r="K946" s="3">
        <f>VLOOKUP(CelloNetIO_CMO_MV_NAV[[#This Row],[AsOfDate]], 'CMO MV Raw'!$A:$B,2,FALSE)</f>
        <v>247854916.04428801</v>
      </c>
      <c r="L946" s="4">
        <f>CelloNetIO_CMO_MV_NAV[[#This Row],[CMO MV]]/CelloNetIO_CMO_MV_NAV[[#This Row],[NAV]]*100</f>
        <v>58.56459871905394</v>
      </c>
    </row>
    <row r="947" spans="1:12" x14ac:dyDescent="0.2">
      <c r="A947" s="1">
        <v>42095</v>
      </c>
      <c r="B947">
        <v>359.87619999999998</v>
      </c>
      <c r="C947">
        <v>67.795299999999997</v>
      </c>
      <c r="D947">
        <v>-89.534099999999995</v>
      </c>
      <c r="F947">
        <v>395785350.36430001</v>
      </c>
      <c r="G947">
        <v>90.927115000000001</v>
      </c>
      <c r="H947">
        <v>17.12931</v>
      </c>
      <c r="I947">
        <v>-22.621883</v>
      </c>
      <c r="K947" s="3">
        <f>VLOOKUP(CelloNetIO_CMO_MV_NAV[[#This Row],[AsOfDate]], 'CMO MV Raw'!$A:$B,2,FALSE)</f>
        <v>246810797.254235</v>
      </c>
      <c r="L947" s="4">
        <f>CelloNetIO_CMO_MV_NAV[[#This Row],[CMO MV]]/CelloNetIO_CMO_MV_NAV[[#This Row],[NAV]]*100</f>
        <v>62.359760670034504</v>
      </c>
    </row>
    <row r="948" spans="1:12" x14ac:dyDescent="0.2">
      <c r="A948" s="1">
        <v>42096</v>
      </c>
      <c r="B948">
        <v>360.42579999999998</v>
      </c>
      <c r="C948">
        <v>68.976299999999995</v>
      </c>
      <c r="D948">
        <v>-91.870599999999996</v>
      </c>
      <c r="F948">
        <v>395159774.11559999</v>
      </c>
      <c r="G948">
        <v>91.210144</v>
      </c>
      <c r="H948">
        <v>17.455293999999999</v>
      </c>
      <c r="I948">
        <v>-23.248975999999999</v>
      </c>
      <c r="K948" s="3">
        <f>VLOOKUP(CelloNetIO_CMO_MV_NAV[[#This Row],[AsOfDate]], 'CMO MV Raw'!$A:$B,2,FALSE)</f>
        <v>246869277.20802599</v>
      </c>
      <c r="L948" s="4">
        <f>CelloNetIO_CMO_MV_NAV[[#This Row],[CMO MV]]/CelloNetIO_CMO_MV_NAV[[#This Row],[NAV]]*100</f>
        <v>62.473281284902967</v>
      </c>
    </row>
    <row r="949" spans="1:12" x14ac:dyDescent="0.2">
      <c r="A949" s="1">
        <v>42097</v>
      </c>
      <c r="B949">
        <v>361.19619999999998</v>
      </c>
      <c r="C949">
        <v>67.995000000000005</v>
      </c>
      <c r="D949">
        <v>-89.571600000000004</v>
      </c>
      <c r="F949">
        <v>395629719.64469999</v>
      </c>
      <c r="G949">
        <v>91.296529000000007</v>
      </c>
      <c r="H949">
        <v>17.186525</v>
      </c>
      <c r="I949">
        <v>-22.640260999999999</v>
      </c>
      <c r="K949" s="3">
        <f>VLOOKUP(CelloNetIO_CMO_MV_NAV[[#This Row],[AsOfDate]], 'CMO MV Raw'!$A:$B,2,FALSE)</f>
        <v>247342949.43222699</v>
      </c>
      <c r="L949" s="4">
        <f>CelloNetIO_CMO_MV_NAV[[#This Row],[CMO MV]]/CelloNetIO_CMO_MV_NAV[[#This Row],[NAV]]*100</f>
        <v>62.518799056440024</v>
      </c>
    </row>
    <row r="950" spans="1:12" x14ac:dyDescent="0.2">
      <c r="A950" s="1">
        <v>42100</v>
      </c>
      <c r="B950">
        <v>354.95170000000002</v>
      </c>
      <c r="C950">
        <v>67.626000000000005</v>
      </c>
      <c r="D950">
        <v>-140.1397</v>
      </c>
      <c r="F950">
        <v>393619299.20670003</v>
      </c>
      <c r="G950">
        <v>90.176396999999994</v>
      </c>
      <c r="H950">
        <v>17.18056</v>
      </c>
      <c r="I950">
        <v>-35.602853000000003</v>
      </c>
      <c r="K950" s="3">
        <f>VLOOKUP(CelloNetIO_CMO_MV_NAV[[#This Row],[AsOfDate]], 'CMO MV Raw'!$A:$B,2,FALSE)</f>
        <v>246623752.054593</v>
      </c>
      <c r="L950" s="4">
        <f>CelloNetIO_CMO_MV_NAV[[#This Row],[CMO MV]]/CelloNetIO_CMO_MV_NAV[[#This Row],[NAV]]*100</f>
        <v>62.655401437794907</v>
      </c>
    </row>
    <row r="951" spans="1:12" x14ac:dyDescent="0.2">
      <c r="A951" s="1">
        <v>42101</v>
      </c>
      <c r="B951">
        <v>350.2337</v>
      </c>
      <c r="C951">
        <v>66.373000000000005</v>
      </c>
      <c r="D951">
        <v>-132.4913</v>
      </c>
      <c r="F951">
        <v>394827725.69160002</v>
      </c>
      <c r="G951">
        <v>88.705447000000007</v>
      </c>
      <c r="H951">
        <v>16.810623</v>
      </c>
      <c r="I951">
        <v>-33.556736999999998</v>
      </c>
      <c r="K951" s="3">
        <f>VLOOKUP(CelloNetIO_CMO_MV_NAV[[#This Row],[AsOfDate]], 'CMO MV Raw'!$A:$B,2,FALSE)</f>
        <v>246750691.37235799</v>
      </c>
      <c r="L951" s="4">
        <f>CelloNetIO_CMO_MV_NAV[[#This Row],[CMO MV]]/CelloNetIO_CMO_MV_NAV[[#This Row],[NAV]]*100</f>
        <v>62.495786216668833</v>
      </c>
    </row>
    <row r="952" spans="1:12" x14ac:dyDescent="0.2">
      <c r="A952" s="1">
        <v>42102</v>
      </c>
      <c r="B952">
        <v>285.71690000000001</v>
      </c>
      <c r="C952">
        <v>54.081000000000003</v>
      </c>
      <c r="D952">
        <v>-188.4853</v>
      </c>
      <c r="F952">
        <v>394868728.43800002</v>
      </c>
      <c r="G952">
        <v>72.357438999999999</v>
      </c>
      <c r="H952">
        <v>13.695944000000001</v>
      </c>
      <c r="I952">
        <v>-47.733660999999998</v>
      </c>
      <c r="K952" s="3">
        <f>VLOOKUP(CelloNetIO_CMO_MV_NAV[[#This Row],[AsOfDate]], 'CMO MV Raw'!$A:$B,2,FALSE)</f>
        <v>264180563.35036299</v>
      </c>
      <c r="L952" s="4">
        <f>CelloNetIO_CMO_MV_NAV[[#This Row],[CMO MV]]/CelloNetIO_CMO_MV_NAV[[#This Row],[NAV]]*100</f>
        <v>66.903389487284528</v>
      </c>
    </row>
    <row r="953" spans="1:12" x14ac:dyDescent="0.2">
      <c r="A953" s="1">
        <v>42103</v>
      </c>
      <c r="B953">
        <v>280.47000000000003</v>
      </c>
      <c r="C953">
        <v>53.330100000000002</v>
      </c>
      <c r="D953">
        <v>-190.58619999999999</v>
      </c>
      <c r="F953">
        <v>392253143.046</v>
      </c>
      <c r="G953">
        <v>71.502295000000004</v>
      </c>
      <c r="H953">
        <v>13.595838000000001</v>
      </c>
      <c r="I953">
        <v>-48.587552000000002</v>
      </c>
      <c r="K953" s="3">
        <f>VLOOKUP(CelloNetIO_CMO_MV_NAV[[#This Row],[AsOfDate]], 'CMO MV Raw'!$A:$B,2,FALSE)</f>
        <v>262700344.698475</v>
      </c>
      <c r="L953" s="4">
        <f>CelloNetIO_CMO_MV_NAV[[#This Row],[CMO MV]]/CelloNetIO_CMO_MV_NAV[[#This Row],[NAV]]*100</f>
        <v>66.972145247455117</v>
      </c>
    </row>
    <row r="954" spans="1:12" x14ac:dyDescent="0.2">
      <c r="A954" s="1">
        <v>42104</v>
      </c>
      <c r="B954">
        <v>278.84359999999998</v>
      </c>
      <c r="C954">
        <v>52.698599999999999</v>
      </c>
      <c r="D954">
        <v>-162.6884</v>
      </c>
      <c r="F954">
        <v>392618567.3775</v>
      </c>
      <c r="G954">
        <v>71.021501000000001</v>
      </c>
      <c r="H954">
        <v>13.42234</v>
      </c>
      <c r="I954">
        <v>-41.436757</v>
      </c>
      <c r="K954" s="3">
        <f>VLOOKUP(CelloNetIO_CMO_MV_NAV[[#This Row],[AsOfDate]], 'CMO MV Raw'!$A:$B,2,FALSE)</f>
        <v>262616048.28833801</v>
      </c>
      <c r="L954" s="4">
        <f>CelloNetIO_CMO_MV_NAV[[#This Row],[CMO MV]]/CelloNetIO_CMO_MV_NAV[[#This Row],[NAV]]*100</f>
        <v>66.888341537814881</v>
      </c>
    </row>
    <row r="955" spans="1:12" x14ac:dyDescent="0.2">
      <c r="A955" s="1">
        <v>42107</v>
      </c>
      <c r="B955">
        <v>264.97210000000001</v>
      </c>
      <c r="C955">
        <v>49.975000000000001</v>
      </c>
      <c r="D955">
        <v>-163.42449999999999</v>
      </c>
      <c r="F955">
        <v>392317200.41850001</v>
      </c>
      <c r="G955">
        <v>67.540271000000004</v>
      </c>
      <c r="H955">
        <v>12.738417</v>
      </c>
      <c r="I955">
        <v>-41.656216000000001</v>
      </c>
      <c r="K955" s="3">
        <f>VLOOKUP(CelloNetIO_CMO_MV_NAV[[#This Row],[AsOfDate]], 'CMO MV Raw'!$A:$B,2,FALSE)</f>
        <v>263267936.685096</v>
      </c>
      <c r="L955" s="4">
        <f>CelloNetIO_CMO_MV_NAV[[#This Row],[CMO MV]]/CelloNetIO_CMO_MV_NAV[[#This Row],[NAV]]*100</f>
        <v>67.105886870180015</v>
      </c>
    </row>
    <row r="956" spans="1:12" x14ac:dyDescent="0.2">
      <c r="A956" s="1">
        <v>42108</v>
      </c>
      <c r="B956">
        <v>260.66399999999999</v>
      </c>
      <c r="C956">
        <v>48.613799999999998</v>
      </c>
      <c r="D956">
        <v>-162.3511</v>
      </c>
      <c r="F956">
        <v>391955106.30970001</v>
      </c>
      <c r="G956">
        <v>66.503534999999999</v>
      </c>
      <c r="H956">
        <v>12.402900000000001</v>
      </c>
      <c r="I956">
        <v>-41.420841000000003</v>
      </c>
      <c r="K956" s="3">
        <f>VLOOKUP(CelloNetIO_CMO_MV_NAV[[#This Row],[AsOfDate]], 'CMO MV Raw'!$A:$B,2,FALSE)</f>
        <v>262792150.44297001</v>
      </c>
      <c r="L956" s="4">
        <f>CelloNetIO_CMO_MV_NAV[[#This Row],[CMO MV]]/CelloNetIO_CMO_MV_NAV[[#This Row],[NAV]]*100</f>
        <v>67.046492369288586</v>
      </c>
    </row>
    <row r="957" spans="1:12" x14ac:dyDescent="0.2">
      <c r="A957" s="1">
        <v>42109</v>
      </c>
      <c r="B957">
        <v>258.3175</v>
      </c>
      <c r="C957">
        <v>48.238</v>
      </c>
      <c r="D957">
        <v>-162.51259999999999</v>
      </c>
      <c r="F957">
        <v>391271851.65060002</v>
      </c>
      <c r="G957">
        <v>66.019954999999996</v>
      </c>
      <c r="H957">
        <v>12.328512999999999</v>
      </c>
      <c r="I957">
        <v>-41.534447</v>
      </c>
      <c r="K957" s="3">
        <f>VLOOKUP(CelloNetIO_CMO_MV_NAV[[#This Row],[AsOfDate]], 'CMO MV Raw'!$A:$B,2,FALSE)</f>
        <v>261382779.65793201</v>
      </c>
      <c r="L957" s="4">
        <f>CelloNetIO_CMO_MV_NAV[[#This Row],[CMO MV]]/CelloNetIO_CMO_MV_NAV[[#This Row],[NAV]]*100</f>
        <v>66.803369206160781</v>
      </c>
    </row>
    <row r="958" spans="1:12" x14ac:dyDescent="0.2">
      <c r="A958" s="1">
        <v>42110</v>
      </c>
      <c r="B958">
        <v>261.1386</v>
      </c>
      <c r="C958">
        <v>48.664000000000001</v>
      </c>
      <c r="D958">
        <v>-162.2354</v>
      </c>
      <c r="F958">
        <v>391408015.08249998</v>
      </c>
      <c r="G958">
        <v>66.717744999999994</v>
      </c>
      <c r="H958">
        <v>12.433062</v>
      </c>
      <c r="I958">
        <v>-41.449176999999999</v>
      </c>
      <c r="K958" s="3">
        <f>VLOOKUP(CelloNetIO_CMO_MV_NAV[[#This Row],[AsOfDate]], 'CMO MV Raw'!$A:$B,2,FALSE)</f>
        <v>261832197.30681899</v>
      </c>
      <c r="L958" s="4">
        <f>CelloNetIO_CMO_MV_NAV[[#This Row],[CMO MV]]/CelloNetIO_CMO_MV_NAV[[#This Row],[NAV]]*100</f>
        <v>66.894950337598644</v>
      </c>
    </row>
    <row r="959" spans="1:12" x14ac:dyDescent="0.2">
      <c r="A959" s="1">
        <v>42111</v>
      </c>
      <c r="B959">
        <v>269.5958</v>
      </c>
      <c r="C959">
        <v>50.1815</v>
      </c>
      <c r="D959">
        <v>-161.45079999999999</v>
      </c>
      <c r="F959">
        <v>393296030.55559999</v>
      </c>
      <c r="G959">
        <v>68.547805999999994</v>
      </c>
      <c r="H959">
        <v>12.759219</v>
      </c>
      <c r="I959">
        <v>-41.050707000000003</v>
      </c>
      <c r="K959" s="3">
        <f>VLOOKUP(CelloNetIO_CMO_MV_NAV[[#This Row],[AsOfDate]], 'CMO MV Raw'!$A:$B,2,FALSE)</f>
        <v>262394250.44481999</v>
      </c>
      <c r="L959" s="4">
        <f>CelloNetIO_CMO_MV_NAV[[#This Row],[CMO MV]]/CelloNetIO_CMO_MV_NAV[[#This Row],[NAV]]*100</f>
        <v>66.716729908039468</v>
      </c>
    </row>
    <row r="960" spans="1:12" x14ac:dyDescent="0.2">
      <c r="A960" s="1">
        <v>42114</v>
      </c>
      <c r="B960">
        <v>270.7636</v>
      </c>
      <c r="C960">
        <v>50.9711</v>
      </c>
      <c r="D960">
        <v>-164.08369999999999</v>
      </c>
      <c r="F960">
        <v>392070067.23019999</v>
      </c>
      <c r="G960">
        <v>69.060002999999995</v>
      </c>
      <c r="H960">
        <v>13.000508</v>
      </c>
      <c r="I960">
        <v>-41.850605999999999</v>
      </c>
      <c r="K960" s="3">
        <f>VLOOKUP(CelloNetIO_CMO_MV_NAV[[#This Row],[AsOfDate]], 'CMO MV Raw'!$A:$B,2,FALSE)</f>
        <v>261927526.85250199</v>
      </c>
      <c r="L960" s="4">
        <f>CelloNetIO_CMO_MV_NAV[[#This Row],[CMO MV]]/CelloNetIO_CMO_MV_NAV[[#This Row],[NAV]]*100</f>
        <v>66.806305490981003</v>
      </c>
    </row>
    <row r="961" spans="1:12" x14ac:dyDescent="0.2">
      <c r="A961" s="1">
        <v>42115</v>
      </c>
      <c r="B961">
        <v>277.30119999999999</v>
      </c>
      <c r="C961">
        <v>52.658200000000001</v>
      </c>
      <c r="D961">
        <v>-166.00460000000001</v>
      </c>
      <c r="F961">
        <v>392610842.75300002</v>
      </c>
      <c r="G961">
        <v>70.630041000000006</v>
      </c>
      <c r="H961">
        <v>13.412314</v>
      </c>
      <c r="I961">
        <v>-42.282224999999997</v>
      </c>
      <c r="K961" s="3">
        <f>VLOOKUP(CelloNetIO_CMO_MV_NAV[[#This Row],[AsOfDate]], 'CMO MV Raw'!$A:$B,2,FALSE)</f>
        <v>262850382.87781599</v>
      </c>
      <c r="L961" s="4">
        <f>CelloNetIO_CMO_MV_NAV[[#This Row],[CMO MV]]/CelloNetIO_CMO_MV_NAV[[#This Row],[NAV]]*100</f>
        <v>66.949343791603042</v>
      </c>
    </row>
    <row r="962" spans="1:12" x14ac:dyDescent="0.2">
      <c r="A962" s="1">
        <v>42116</v>
      </c>
      <c r="B962">
        <v>321.92520000000002</v>
      </c>
      <c r="C962">
        <v>62.064500000000002</v>
      </c>
      <c r="D962">
        <v>-212.45400000000001</v>
      </c>
      <c r="F962">
        <v>391563290.47100002</v>
      </c>
      <c r="G962">
        <v>82.215367999999998</v>
      </c>
      <c r="H962">
        <v>15.850439</v>
      </c>
      <c r="I962">
        <v>-54.257894999999998</v>
      </c>
      <c r="K962" s="3">
        <f>VLOOKUP(CelloNetIO_CMO_MV_NAV[[#This Row],[AsOfDate]], 'CMO MV Raw'!$A:$B,2,FALSE)</f>
        <v>263134650.02089101</v>
      </c>
      <c r="L962" s="4">
        <f>CelloNetIO_CMO_MV_NAV[[#This Row],[CMO MV]]/CelloNetIO_CMO_MV_NAV[[#This Row],[NAV]]*100</f>
        <v>67.201051892370728</v>
      </c>
    </row>
    <row r="963" spans="1:12" x14ac:dyDescent="0.2">
      <c r="A963" s="1">
        <v>42117</v>
      </c>
      <c r="B963">
        <v>321.92809999999997</v>
      </c>
      <c r="C963">
        <v>61.890500000000003</v>
      </c>
      <c r="D963">
        <v>-210.8869</v>
      </c>
      <c r="F963">
        <v>392263760.1638</v>
      </c>
      <c r="G963">
        <v>82.069293999999999</v>
      </c>
      <c r="H963">
        <v>15.777777</v>
      </c>
      <c r="I963">
        <v>-53.761505</v>
      </c>
      <c r="K963" s="3">
        <f>VLOOKUP(CelloNetIO_CMO_MV_NAV[[#This Row],[AsOfDate]], 'CMO MV Raw'!$A:$B,2,FALSE)</f>
        <v>263734328.17116001</v>
      </c>
      <c r="L963" s="4">
        <f>CelloNetIO_CMO_MV_NAV[[#This Row],[CMO MV]]/CelloNetIO_CMO_MV_NAV[[#This Row],[NAV]]*100</f>
        <v>67.233926494007719</v>
      </c>
    </row>
    <row r="964" spans="1:12" x14ac:dyDescent="0.2">
      <c r="A964" s="1">
        <v>42118</v>
      </c>
      <c r="B964">
        <v>316.40620000000001</v>
      </c>
      <c r="C964">
        <v>60.561999999999998</v>
      </c>
      <c r="D964">
        <v>-208.95679999999999</v>
      </c>
      <c r="F964">
        <v>392198024.76520002</v>
      </c>
      <c r="G964">
        <v>80.675112999999996</v>
      </c>
      <c r="H964">
        <v>15.441689</v>
      </c>
      <c r="I964">
        <v>-53.278391999999997</v>
      </c>
      <c r="K964" s="3">
        <f>VLOOKUP(CelloNetIO_CMO_MV_NAV[[#This Row],[AsOfDate]], 'CMO MV Raw'!$A:$B,2,FALSE)</f>
        <v>263756663.93221399</v>
      </c>
      <c r="L964" s="4">
        <f>CelloNetIO_CMO_MV_NAV[[#This Row],[CMO MV]]/CelloNetIO_CMO_MV_NAV[[#This Row],[NAV]]*100</f>
        <v>67.250890437329218</v>
      </c>
    </row>
    <row r="965" spans="1:12" x14ac:dyDescent="0.2">
      <c r="A965" s="1">
        <v>42121</v>
      </c>
      <c r="B965">
        <v>322.81009999999998</v>
      </c>
      <c r="C965">
        <v>62.066899999999997</v>
      </c>
      <c r="D965">
        <v>-199.98339999999999</v>
      </c>
      <c r="F965">
        <v>392904328.45279998</v>
      </c>
      <c r="G965">
        <v>82.159976</v>
      </c>
      <c r="H965">
        <v>15.796950000000001</v>
      </c>
      <c r="I965">
        <v>-50.898752000000002</v>
      </c>
      <c r="K965" s="3">
        <f>VLOOKUP(CelloNetIO_CMO_MV_NAV[[#This Row],[AsOfDate]], 'CMO MV Raw'!$A:$B,2,FALSE)</f>
        <v>266006109.195696</v>
      </c>
      <c r="L965" s="4">
        <f>CelloNetIO_CMO_MV_NAV[[#This Row],[CMO MV]]/CelloNetIO_CMO_MV_NAV[[#This Row],[NAV]]*100</f>
        <v>67.702514310083913</v>
      </c>
    </row>
    <row r="966" spans="1:12" x14ac:dyDescent="0.2">
      <c r="A966" s="1">
        <v>42122</v>
      </c>
      <c r="B966">
        <v>325.44279999999998</v>
      </c>
      <c r="C966">
        <v>63.718699999999998</v>
      </c>
      <c r="D966">
        <v>-205.06819999999999</v>
      </c>
      <c r="F966">
        <v>392308395.25590003</v>
      </c>
      <c r="G966">
        <v>82.955859000000004</v>
      </c>
      <c r="H966">
        <v>16.241992</v>
      </c>
      <c r="I966">
        <v>-52.272193000000001</v>
      </c>
      <c r="K966" s="3">
        <f>VLOOKUP(CelloNetIO_CMO_MV_NAV[[#This Row],[AsOfDate]], 'CMO MV Raw'!$A:$B,2,FALSE)</f>
        <v>266124999.75007099</v>
      </c>
      <c r="L966" s="4">
        <f>CelloNetIO_CMO_MV_NAV[[#This Row],[CMO MV]]/CelloNetIO_CMO_MV_NAV[[#This Row],[NAV]]*100</f>
        <v>67.835662700126392</v>
      </c>
    </row>
    <row r="967" spans="1:12" x14ac:dyDescent="0.2">
      <c r="A967" s="1">
        <v>42123</v>
      </c>
      <c r="B967">
        <v>326.59309999999999</v>
      </c>
      <c r="C967">
        <v>64.941000000000003</v>
      </c>
      <c r="D967">
        <v>-109.495</v>
      </c>
      <c r="F967">
        <v>391119355.39749998</v>
      </c>
      <c r="G967">
        <v>83.502156999999997</v>
      </c>
      <c r="H967">
        <v>16.603883</v>
      </c>
      <c r="I967">
        <v>-27.995291000000002</v>
      </c>
      <c r="K967" s="3">
        <f>VLOOKUP(CelloNetIO_CMO_MV_NAV[[#This Row],[AsOfDate]], 'CMO MV Raw'!$A:$B,2,FALSE)</f>
        <v>266013539.99384299</v>
      </c>
      <c r="L967" s="4">
        <f>CelloNetIO_CMO_MV_NAV[[#This Row],[CMO MV]]/CelloNetIO_CMO_MV_NAV[[#This Row],[NAV]]*100</f>
        <v>68.013391902706971</v>
      </c>
    </row>
    <row r="968" spans="1:12" x14ac:dyDescent="0.2">
      <c r="A968" s="1">
        <v>42124</v>
      </c>
      <c r="B968">
        <v>316.57740000000001</v>
      </c>
      <c r="C968">
        <v>63.0747</v>
      </c>
      <c r="D968">
        <v>-208.33250000000001</v>
      </c>
      <c r="F968">
        <v>390176195.51609999</v>
      </c>
      <c r="G968">
        <v>81.137035999999995</v>
      </c>
      <c r="H968">
        <v>16.165697000000002</v>
      </c>
      <c r="I968">
        <v>-53.394466999999999</v>
      </c>
      <c r="K968" s="3">
        <f>VLOOKUP(CelloNetIO_CMO_MV_NAV[[#This Row],[AsOfDate]], 'CMO MV Raw'!$A:$B,2,FALSE)</f>
        <v>265292690.49407801</v>
      </c>
      <c r="L968" s="4">
        <f>CelloNetIO_CMO_MV_NAV[[#This Row],[CMO MV]]/CelloNetIO_CMO_MV_NAV[[#This Row],[NAV]]*100</f>
        <v>67.993048664377355</v>
      </c>
    </row>
    <row r="969" spans="1:12" x14ac:dyDescent="0.2">
      <c r="A969" s="1">
        <v>42125</v>
      </c>
      <c r="B969">
        <v>294.28129999999999</v>
      </c>
      <c r="C969">
        <v>59.533700000000003</v>
      </c>
      <c r="D969">
        <v>-211.74940000000001</v>
      </c>
      <c r="F969">
        <v>389319838.48290002</v>
      </c>
      <c r="G969">
        <v>75.588570000000004</v>
      </c>
      <c r="H969">
        <v>15.29172</v>
      </c>
      <c r="I969">
        <v>-54.389574000000003</v>
      </c>
      <c r="K969" s="3">
        <f>VLOOKUP(CelloNetIO_CMO_MV_NAV[[#This Row],[AsOfDate]], 'CMO MV Raw'!$A:$B,2,FALSE)</f>
        <v>263280474.53753701</v>
      </c>
      <c r="L969" s="4">
        <f>CelloNetIO_CMO_MV_NAV[[#This Row],[CMO MV]]/CelloNetIO_CMO_MV_NAV[[#This Row],[NAV]]*100</f>
        <v>67.625753561258861</v>
      </c>
    </row>
    <row r="970" spans="1:12" x14ac:dyDescent="0.2">
      <c r="A970" s="1">
        <v>42128</v>
      </c>
      <c r="B970">
        <v>311.58049999999997</v>
      </c>
      <c r="C970">
        <v>63.6434</v>
      </c>
      <c r="D970">
        <v>-214.6422</v>
      </c>
      <c r="F970">
        <v>388644522.6099</v>
      </c>
      <c r="G970">
        <v>80.171076999999997</v>
      </c>
      <c r="H970">
        <v>16.375736</v>
      </c>
      <c r="I970">
        <v>-55.228411999999999</v>
      </c>
      <c r="K970" s="3">
        <f>VLOOKUP(CelloNetIO_CMO_MV_NAV[[#This Row],[AsOfDate]], 'CMO MV Raw'!$A:$B,2,FALSE)</f>
        <v>268831722.93941498</v>
      </c>
      <c r="L970" s="4">
        <f>CelloNetIO_CMO_MV_NAV[[#This Row],[CMO MV]]/CelloNetIO_CMO_MV_NAV[[#This Row],[NAV]]*100</f>
        <v>69.171622729713206</v>
      </c>
    </row>
    <row r="971" spans="1:12" x14ac:dyDescent="0.2">
      <c r="A971" s="1">
        <v>42129</v>
      </c>
      <c r="B971">
        <v>351.5197</v>
      </c>
      <c r="C971">
        <v>72.709599999999995</v>
      </c>
      <c r="D971">
        <v>-115.4271</v>
      </c>
      <c r="F971">
        <v>388123120.55080003</v>
      </c>
      <c r="G971">
        <v>90.569120999999996</v>
      </c>
      <c r="H971">
        <v>18.733643000000001</v>
      </c>
      <c r="I971">
        <v>-29.739816000000001</v>
      </c>
      <c r="K971" s="3">
        <f>VLOOKUP(CelloNetIO_CMO_MV_NAV[[#This Row],[AsOfDate]], 'CMO MV Raw'!$A:$B,2,FALSE)</f>
        <v>279755043.42798698</v>
      </c>
      <c r="L971" s="4">
        <f>CelloNetIO_CMO_MV_NAV[[#This Row],[CMO MV]]/CelloNetIO_CMO_MV_NAV[[#This Row],[NAV]]*100</f>
        <v>72.078943153650869</v>
      </c>
    </row>
    <row r="972" spans="1:12" x14ac:dyDescent="0.2">
      <c r="A972" s="1">
        <v>42130</v>
      </c>
      <c r="B972">
        <v>347.45310000000001</v>
      </c>
      <c r="C972">
        <v>72.712000000000003</v>
      </c>
      <c r="D972">
        <v>-119.5266</v>
      </c>
      <c r="F972">
        <v>385822024.80589998</v>
      </c>
      <c r="G972">
        <v>90.055278999999999</v>
      </c>
      <c r="H972">
        <v>18.845994999999998</v>
      </c>
      <c r="I972">
        <v>-30.979724000000001</v>
      </c>
      <c r="K972" s="3">
        <f>VLOOKUP(CelloNetIO_CMO_MV_NAV[[#This Row],[AsOfDate]], 'CMO MV Raw'!$A:$B,2,FALSE)</f>
        <v>276267707.26211703</v>
      </c>
      <c r="L972" s="4">
        <f>CelloNetIO_CMO_MV_NAV[[#This Row],[CMO MV]]/CelloNetIO_CMO_MV_NAV[[#This Row],[NAV]]*100</f>
        <v>71.604960188859692</v>
      </c>
    </row>
    <row r="973" spans="1:12" x14ac:dyDescent="0.2">
      <c r="A973" s="1">
        <v>42131</v>
      </c>
      <c r="B973">
        <v>424.01060000000001</v>
      </c>
      <c r="C973">
        <v>87.509500000000003</v>
      </c>
      <c r="D973">
        <v>-114.02070000000001</v>
      </c>
      <c r="F973">
        <v>387134574.60829997</v>
      </c>
      <c r="G973">
        <v>109.52537599999999</v>
      </c>
      <c r="H973">
        <v>22.604413000000001</v>
      </c>
      <c r="I973">
        <v>-29.452470999999999</v>
      </c>
      <c r="K973" s="3">
        <f>VLOOKUP(CelloNetIO_CMO_MV_NAV[[#This Row],[AsOfDate]], 'CMO MV Raw'!$A:$B,2,FALSE)</f>
        <v>292339280.94346303</v>
      </c>
      <c r="L973" s="4">
        <f>CelloNetIO_CMO_MV_NAV[[#This Row],[CMO MV]]/CelloNetIO_CMO_MV_NAV[[#This Row],[NAV]]*100</f>
        <v>75.513606925769892</v>
      </c>
    </row>
    <row r="974" spans="1:12" x14ac:dyDescent="0.2">
      <c r="A974" s="1">
        <v>42132</v>
      </c>
      <c r="B974">
        <v>414.66070000000002</v>
      </c>
      <c r="C974">
        <v>84.841099999999997</v>
      </c>
      <c r="D974">
        <v>-110.5587</v>
      </c>
      <c r="F974">
        <v>386107357.07889998</v>
      </c>
      <c r="G974">
        <v>107.39518200000001</v>
      </c>
      <c r="H974">
        <v>21.973448000000001</v>
      </c>
      <c r="I974">
        <v>-28.634186</v>
      </c>
      <c r="K974" s="3">
        <f>VLOOKUP(CelloNetIO_CMO_MV_NAV[[#This Row],[AsOfDate]], 'CMO MV Raw'!$A:$B,2,FALSE)</f>
        <v>292290169.158131</v>
      </c>
      <c r="L974" s="4">
        <f>CelloNetIO_CMO_MV_NAV[[#This Row],[CMO MV]]/CelloNetIO_CMO_MV_NAV[[#This Row],[NAV]]*100</f>
        <v>75.701787028731061</v>
      </c>
    </row>
    <row r="975" spans="1:12" x14ac:dyDescent="0.2">
      <c r="A975" s="1">
        <v>42135</v>
      </c>
      <c r="B975">
        <v>409.90219999999999</v>
      </c>
      <c r="C975">
        <v>85.247299999999996</v>
      </c>
      <c r="D975">
        <v>-119.724</v>
      </c>
      <c r="F975">
        <v>383359471.1965</v>
      </c>
      <c r="G975">
        <v>106.92371799999999</v>
      </c>
      <c r="H975">
        <v>22.236910000000002</v>
      </c>
      <c r="I975">
        <v>-31.230218000000001</v>
      </c>
      <c r="K975" s="3">
        <f>VLOOKUP(CelloNetIO_CMO_MV_NAV[[#This Row],[AsOfDate]], 'CMO MV Raw'!$A:$B,2,FALSE)</f>
        <v>290652684.00153297</v>
      </c>
      <c r="L975" s="4">
        <f>CelloNetIO_CMO_MV_NAV[[#This Row],[CMO MV]]/CelloNetIO_CMO_MV_NAV[[#This Row],[NAV]]*100</f>
        <v>75.817269648870109</v>
      </c>
    </row>
    <row r="976" spans="1:12" x14ac:dyDescent="0.2">
      <c r="A976" s="1">
        <v>42136</v>
      </c>
      <c r="B976">
        <v>414.86610000000002</v>
      </c>
      <c r="C976">
        <v>86.248999999999995</v>
      </c>
      <c r="D976">
        <v>-120.20659999999999</v>
      </c>
      <c r="F976">
        <v>384276674.2353</v>
      </c>
      <c r="G976">
        <v>107.960261</v>
      </c>
      <c r="H976">
        <v>22.444506000000001</v>
      </c>
      <c r="I976">
        <v>-31.281264</v>
      </c>
      <c r="K976" s="3">
        <f>VLOOKUP(CelloNetIO_CMO_MV_NAV[[#This Row],[AsOfDate]], 'CMO MV Raw'!$A:$B,2,FALSE)</f>
        <v>291272408.22759497</v>
      </c>
      <c r="L976" s="4">
        <f>CelloNetIO_CMO_MV_NAV[[#This Row],[CMO MV]]/CelloNetIO_CMO_MV_NAV[[#This Row],[NAV]]*100</f>
        <v>75.79757704711561</v>
      </c>
    </row>
    <row r="977" spans="1:12" x14ac:dyDescent="0.2">
      <c r="A977" s="1">
        <v>42137</v>
      </c>
      <c r="B977">
        <v>433.20549999999997</v>
      </c>
      <c r="C977">
        <v>90.165800000000004</v>
      </c>
      <c r="D977">
        <v>-113.504</v>
      </c>
      <c r="F977">
        <v>383636539.41070002</v>
      </c>
      <c r="G977">
        <v>112.920813</v>
      </c>
      <c r="H977">
        <v>23.502922999999999</v>
      </c>
      <c r="I977">
        <v>-29.586337</v>
      </c>
      <c r="K977" s="3">
        <f>VLOOKUP(CelloNetIO_CMO_MV_NAV[[#This Row],[AsOfDate]], 'CMO MV Raw'!$A:$B,2,FALSE)</f>
        <v>294626542.12724102</v>
      </c>
      <c r="L977" s="4">
        <f>CelloNetIO_CMO_MV_NAV[[#This Row],[CMO MV]]/CelloNetIO_CMO_MV_NAV[[#This Row],[NAV]]*100</f>
        <v>76.798352570850966</v>
      </c>
    </row>
    <row r="978" spans="1:12" x14ac:dyDescent="0.2">
      <c r="A978" s="1">
        <v>42138</v>
      </c>
      <c r="B978">
        <v>427.54450000000003</v>
      </c>
      <c r="C978">
        <v>87.686999999999998</v>
      </c>
      <c r="D978">
        <v>-109.70659999999999</v>
      </c>
      <c r="F978">
        <v>382982194.2105</v>
      </c>
      <c r="G978">
        <v>111.635608</v>
      </c>
      <c r="H978">
        <v>22.895842999999999</v>
      </c>
      <c r="I978">
        <v>-28.645353</v>
      </c>
      <c r="K978" s="3">
        <f>VLOOKUP(CelloNetIO_CMO_MV_NAV[[#This Row],[AsOfDate]], 'CMO MV Raw'!$A:$B,2,FALSE)</f>
        <v>294774050.85876101</v>
      </c>
      <c r="L978" s="4">
        <f>CelloNetIO_CMO_MV_NAV[[#This Row],[CMO MV]]/CelloNetIO_CMO_MV_NAV[[#This Row],[NAV]]*100</f>
        <v>76.968082410834796</v>
      </c>
    </row>
    <row r="979" spans="1:12" x14ac:dyDescent="0.2">
      <c r="A979" s="1">
        <v>42139</v>
      </c>
      <c r="B979">
        <v>434.11700000000002</v>
      </c>
      <c r="C979">
        <v>87.447199999999995</v>
      </c>
      <c r="D979">
        <v>-102.4573</v>
      </c>
      <c r="F979">
        <v>384944240.99860001</v>
      </c>
      <c r="G979">
        <v>112.773995</v>
      </c>
      <c r="H979">
        <v>22.716847999999999</v>
      </c>
      <c r="I979">
        <v>-26.616140000000001</v>
      </c>
      <c r="K979" s="3">
        <f>VLOOKUP(CelloNetIO_CMO_MV_NAV[[#This Row],[AsOfDate]], 'CMO MV Raw'!$A:$B,2,FALSE)</f>
        <v>294952941.31949103</v>
      </c>
      <c r="L979" s="4">
        <f>CelloNetIO_CMO_MV_NAV[[#This Row],[CMO MV]]/CelloNetIO_CMO_MV_NAV[[#This Row],[NAV]]*100</f>
        <v>76.622250680862564</v>
      </c>
    </row>
    <row r="980" spans="1:12" x14ac:dyDescent="0.2">
      <c r="A980" s="1">
        <v>42142</v>
      </c>
      <c r="B980">
        <v>431.25330000000002</v>
      </c>
      <c r="C980">
        <v>87.849500000000006</v>
      </c>
      <c r="D980">
        <v>-107.0939</v>
      </c>
      <c r="F980">
        <v>383437854.6196</v>
      </c>
      <c r="G980">
        <v>112.47019400000001</v>
      </c>
      <c r="H980">
        <v>22.911014000000002</v>
      </c>
      <c r="I980">
        <v>-27.929924</v>
      </c>
      <c r="K980" s="3">
        <f>VLOOKUP(CelloNetIO_CMO_MV_NAV[[#This Row],[AsOfDate]], 'CMO MV Raw'!$A:$B,2,FALSE)</f>
        <v>293465914.35255802</v>
      </c>
      <c r="L980" s="4">
        <f>CelloNetIO_CMO_MV_NAV[[#This Row],[CMO MV]]/CelloNetIO_CMO_MV_NAV[[#This Row],[NAV]]*100</f>
        <v>76.535457002204154</v>
      </c>
    </row>
    <row r="981" spans="1:12" x14ac:dyDescent="0.2">
      <c r="A981" s="1">
        <v>42143</v>
      </c>
      <c r="B981">
        <v>445.92619999999999</v>
      </c>
      <c r="C981">
        <v>90.597200000000001</v>
      </c>
      <c r="D981">
        <v>-109.5446</v>
      </c>
      <c r="F981">
        <v>383899701.33200002</v>
      </c>
      <c r="G981">
        <v>116.156954</v>
      </c>
      <c r="H981">
        <v>23.599184999999999</v>
      </c>
      <c r="I981">
        <v>-28.534693000000001</v>
      </c>
      <c r="K981" s="3">
        <f>VLOOKUP(CelloNetIO_CMO_MV_NAV[[#This Row],[AsOfDate]], 'CMO MV Raw'!$A:$B,2,FALSE)</f>
        <v>293530423.44074798</v>
      </c>
      <c r="L981" s="4">
        <f>CelloNetIO_CMO_MV_NAV[[#This Row],[CMO MV]]/CelloNetIO_CMO_MV_NAV[[#This Row],[NAV]]*100</f>
        <v>76.460185413611498</v>
      </c>
    </row>
    <row r="982" spans="1:12" x14ac:dyDescent="0.2">
      <c r="A982" s="1">
        <v>42144</v>
      </c>
      <c r="B982">
        <v>459.63330000000002</v>
      </c>
      <c r="C982">
        <v>93.276899999999998</v>
      </c>
      <c r="D982">
        <v>-104.13639999999999</v>
      </c>
      <c r="F982">
        <v>383974824.51670003</v>
      </c>
      <c r="G982">
        <v>119.70402</v>
      </c>
      <c r="H982">
        <v>24.292452000000001</v>
      </c>
      <c r="I982">
        <v>-27.120632000000001</v>
      </c>
      <c r="K982" s="3">
        <f>VLOOKUP(CelloNetIO_CMO_MV_NAV[[#This Row],[AsOfDate]], 'CMO MV Raw'!$A:$B,2,FALSE)</f>
        <v>292931049.896038</v>
      </c>
      <c r="L982" s="4">
        <f>CelloNetIO_CMO_MV_NAV[[#This Row],[CMO MV]]/CelloNetIO_CMO_MV_NAV[[#This Row],[NAV]]*100</f>
        <v>76.289129180472528</v>
      </c>
    </row>
    <row r="983" spans="1:12" x14ac:dyDescent="0.2">
      <c r="A983" s="1">
        <v>42145</v>
      </c>
      <c r="B983">
        <v>456.2527</v>
      </c>
      <c r="C983">
        <v>91.488500000000002</v>
      </c>
      <c r="D983">
        <v>-99.448499999999996</v>
      </c>
      <c r="F983">
        <v>384296021.68739998</v>
      </c>
      <c r="G983">
        <v>118.724284</v>
      </c>
      <c r="H983">
        <v>23.806778000000001</v>
      </c>
      <c r="I983">
        <v>-25.878098000000001</v>
      </c>
      <c r="K983" s="3">
        <f>VLOOKUP(CelloNetIO_CMO_MV_NAV[[#This Row],[AsOfDate]], 'CMO MV Raw'!$A:$B,2,FALSE)</f>
        <v>293286739.80270398</v>
      </c>
      <c r="L983" s="4">
        <f>CelloNetIO_CMO_MV_NAV[[#This Row],[CMO MV]]/CelloNetIO_CMO_MV_NAV[[#This Row],[NAV]]*100</f>
        <v>76.317922448146973</v>
      </c>
    </row>
    <row r="984" spans="1:12" x14ac:dyDescent="0.2">
      <c r="A984" s="1">
        <v>42146</v>
      </c>
      <c r="B984">
        <v>457.04169999999999</v>
      </c>
      <c r="C984">
        <v>92.441900000000004</v>
      </c>
      <c r="D984">
        <v>-101.94929999999999</v>
      </c>
      <c r="F984">
        <v>384089358.99910003</v>
      </c>
      <c r="G984">
        <v>118.99358599999999</v>
      </c>
      <c r="H984">
        <v>24.067810999999999</v>
      </c>
      <c r="I984">
        <v>-26.543119999999998</v>
      </c>
      <c r="K984" s="3">
        <f>VLOOKUP(CelloNetIO_CMO_MV_NAV[[#This Row],[AsOfDate]], 'CMO MV Raw'!$A:$B,2,FALSE)</f>
        <v>292828130.932881</v>
      </c>
      <c r="L984" s="4">
        <f>CelloNetIO_CMO_MV_NAV[[#This Row],[CMO MV]]/CelloNetIO_CMO_MV_NAV[[#This Row],[NAV]]*100</f>
        <v>76.23958437587622</v>
      </c>
    </row>
    <row r="985" spans="1:12" x14ac:dyDescent="0.2">
      <c r="A985" s="1">
        <v>42150</v>
      </c>
      <c r="B985">
        <v>488.8005</v>
      </c>
      <c r="C985">
        <v>97.454300000000003</v>
      </c>
      <c r="D985">
        <v>-76.688299999999998</v>
      </c>
      <c r="F985">
        <v>385667601.84899998</v>
      </c>
      <c r="G985">
        <v>126.741395</v>
      </c>
      <c r="H985">
        <v>25.268988</v>
      </c>
      <c r="I985">
        <v>-19.884558999999999</v>
      </c>
      <c r="K985" s="3">
        <f>VLOOKUP(CelloNetIO_CMO_MV_NAV[[#This Row],[AsOfDate]], 'CMO MV Raw'!$A:$B,2,FALSE)</f>
        <v>278362051.98773098</v>
      </c>
      <c r="L985" s="4">
        <f>CelloNetIO_CMO_MV_NAV[[#This Row],[CMO MV]]/CelloNetIO_CMO_MV_NAV[[#This Row],[NAV]]*100</f>
        <v>72.176675109131352</v>
      </c>
    </row>
    <row r="986" spans="1:12" x14ac:dyDescent="0.2">
      <c r="A986" s="1">
        <v>42151</v>
      </c>
      <c r="B986">
        <v>488.90499999999997</v>
      </c>
      <c r="C986">
        <v>97.363600000000005</v>
      </c>
      <c r="D986">
        <v>-76.399000000000001</v>
      </c>
      <c r="F986">
        <v>385706122.46740001</v>
      </c>
      <c r="G986">
        <v>126.755831</v>
      </c>
      <c r="H986">
        <v>25.242948999999999</v>
      </c>
      <c r="I986">
        <v>-19.807566999999999</v>
      </c>
      <c r="K986" s="3">
        <f>VLOOKUP(CelloNetIO_CMO_MV_NAV[[#This Row],[AsOfDate]], 'CMO MV Raw'!$A:$B,2,FALSE)</f>
        <v>278377709.83267403</v>
      </c>
      <c r="L986" s="4">
        <f>CelloNetIO_CMO_MV_NAV[[#This Row],[CMO MV]]/CelloNetIO_CMO_MV_NAV[[#This Row],[NAV]]*100</f>
        <v>72.173526324099925</v>
      </c>
    </row>
    <row r="987" spans="1:12" x14ac:dyDescent="0.2">
      <c r="A987" s="1">
        <v>42152</v>
      </c>
      <c r="B987">
        <v>487.67219999999998</v>
      </c>
      <c r="C987">
        <v>97.1584</v>
      </c>
      <c r="D987">
        <v>-76.976600000000005</v>
      </c>
      <c r="F987">
        <v>385422084.66909999</v>
      </c>
      <c r="G987">
        <v>126.529387</v>
      </c>
      <c r="H987">
        <v>25.208311999999999</v>
      </c>
      <c r="I987">
        <v>-19.972026</v>
      </c>
      <c r="K987" s="3">
        <f>VLOOKUP(CelloNetIO_CMO_MV_NAV[[#This Row],[AsOfDate]], 'CMO MV Raw'!$A:$B,2,FALSE)</f>
        <v>278485327.39224201</v>
      </c>
      <c r="L987" s="4">
        <f>CelloNetIO_CMO_MV_NAV[[#This Row],[CMO MV]]/CelloNetIO_CMO_MV_NAV[[#This Row],[NAV]]*100</f>
        <v>72.254636791592418</v>
      </c>
    </row>
    <row r="988" spans="1:12" x14ac:dyDescent="0.2">
      <c r="A988" s="1">
        <v>42153</v>
      </c>
      <c r="B988">
        <v>490.48200000000003</v>
      </c>
      <c r="C988">
        <v>97.186899999999994</v>
      </c>
      <c r="D988">
        <v>-71.023600000000002</v>
      </c>
      <c r="F988">
        <v>385438708.16549999</v>
      </c>
      <c r="G988">
        <v>127.252917</v>
      </c>
      <c r="H988">
        <v>25.214618999999999</v>
      </c>
      <c r="I988">
        <v>-18.426691000000002</v>
      </c>
      <c r="K988" s="3">
        <f>VLOOKUP(CelloNetIO_CMO_MV_NAV[[#This Row],[AsOfDate]], 'CMO MV Raw'!$A:$B,2,FALSE)</f>
        <v>281427657.71268803</v>
      </c>
      <c r="L988" s="4">
        <f>CelloNetIO_CMO_MV_NAV[[#This Row],[CMO MV]]/CelloNetIO_CMO_MV_NAV[[#This Row],[NAV]]*100</f>
        <v>73.014892316380525</v>
      </c>
    </row>
    <row r="989" spans="1:12" x14ac:dyDescent="0.2">
      <c r="A989" s="1">
        <v>42156</v>
      </c>
      <c r="B989">
        <v>490.62479999999999</v>
      </c>
      <c r="C989">
        <v>98.712599999999995</v>
      </c>
      <c r="D989">
        <v>-76.981399999999994</v>
      </c>
      <c r="F989">
        <v>383680924.75999999</v>
      </c>
      <c r="G989">
        <v>127.87312799999999</v>
      </c>
      <c r="H989">
        <v>25.727784</v>
      </c>
      <c r="I989">
        <v>-20.063911000000001</v>
      </c>
      <c r="K989" s="3">
        <f>VLOOKUP(CelloNetIO_CMO_MV_NAV[[#This Row],[AsOfDate]], 'CMO MV Raw'!$A:$B,2,FALSE)</f>
        <v>278586990.15717202</v>
      </c>
      <c r="L989" s="4">
        <f>CelloNetIO_CMO_MV_NAV[[#This Row],[CMO MV]]/CelloNetIO_CMO_MV_NAV[[#This Row],[NAV]]*100</f>
        <v>72.609028017599172</v>
      </c>
    </row>
    <row r="990" spans="1:12" x14ac:dyDescent="0.2">
      <c r="A990" s="1">
        <v>42157</v>
      </c>
      <c r="B990">
        <v>521.66970000000003</v>
      </c>
      <c r="C990">
        <v>106.4701</v>
      </c>
      <c r="D990">
        <v>-56.732300000000002</v>
      </c>
      <c r="F990">
        <v>383432276.79000002</v>
      </c>
      <c r="G990">
        <v>136.05263099999999</v>
      </c>
      <c r="H990">
        <v>27.767641999999999</v>
      </c>
      <c r="I990">
        <v>-14.795911</v>
      </c>
      <c r="K990" s="3">
        <f>VLOOKUP(CelloNetIO_CMO_MV_NAV[[#This Row],[AsOfDate]], 'CMO MV Raw'!$A:$B,2,FALSE)</f>
        <v>282354397.1045</v>
      </c>
      <c r="L990" s="4">
        <f>CelloNetIO_CMO_MV_NAV[[#This Row],[CMO MV]]/CelloNetIO_CMO_MV_NAV[[#This Row],[NAV]]*100</f>
        <v>73.6386616870914</v>
      </c>
    </row>
    <row r="991" spans="1:12" x14ac:dyDescent="0.2">
      <c r="A991" s="1">
        <v>42158</v>
      </c>
      <c r="B991">
        <v>524.38210000000004</v>
      </c>
      <c r="C991">
        <v>108.95140000000001</v>
      </c>
      <c r="D991">
        <v>13.860799999999999</v>
      </c>
      <c r="F991">
        <v>382926313.61000001</v>
      </c>
      <c r="G991">
        <v>136.94073299999999</v>
      </c>
      <c r="H991">
        <v>28.452314999999999</v>
      </c>
      <c r="I991">
        <v>3.619704</v>
      </c>
      <c r="K991" s="3">
        <f>VLOOKUP(CelloNetIO_CMO_MV_NAV[[#This Row],[AsOfDate]], 'CMO MV Raw'!$A:$B,2,FALSE)</f>
        <v>281335771.72029698</v>
      </c>
      <c r="L991" s="4">
        <f>CelloNetIO_CMO_MV_NAV[[#This Row],[CMO MV]]/CelloNetIO_CMO_MV_NAV[[#This Row],[NAV]]*100</f>
        <v>73.469950149947067</v>
      </c>
    </row>
    <row r="992" spans="1:12" x14ac:dyDescent="0.2">
      <c r="A992" s="1">
        <v>42159</v>
      </c>
      <c r="B992">
        <v>560.673</v>
      </c>
      <c r="C992">
        <v>115.4873</v>
      </c>
      <c r="D992">
        <v>35.482199999999999</v>
      </c>
      <c r="F992">
        <v>383709288.5</v>
      </c>
      <c r="G992">
        <v>146.119215</v>
      </c>
      <c r="H992">
        <v>30.097602999999999</v>
      </c>
      <c r="I992">
        <v>9.2471569999999996</v>
      </c>
      <c r="K992" s="3">
        <f>VLOOKUP(CelloNetIO_CMO_MV_NAV[[#This Row],[AsOfDate]], 'CMO MV Raw'!$A:$B,2,FALSE)</f>
        <v>282148974.59564197</v>
      </c>
      <c r="L992" s="4">
        <f>CelloNetIO_CMO_MV_NAV[[#This Row],[CMO MV]]/CelloNetIO_CMO_MV_NAV[[#This Row],[NAV]]*100</f>
        <v>73.531963664111814</v>
      </c>
    </row>
    <row r="993" spans="1:12" x14ac:dyDescent="0.2">
      <c r="A993" s="1">
        <v>42160</v>
      </c>
      <c r="B993">
        <v>575.80060000000003</v>
      </c>
      <c r="C993">
        <v>120.2762</v>
      </c>
      <c r="D993">
        <v>27.165099999999999</v>
      </c>
      <c r="F993">
        <v>383226315.44</v>
      </c>
      <c r="G993">
        <v>150.250799</v>
      </c>
      <c r="H993">
        <v>31.385162000000001</v>
      </c>
      <c r="I993">
        <v>7.088527</v>
      </c>
      <c r="K993" s="3">
        <f>VLOOKUP(CelloNetIO_CMO_MV_NAV[[#This Row],[AsOfDate]], 'CMO MV Raw'!$A:$B,2,FALSE)</f>
        <v>281136516.20672202</v>
      </c>
      <c r="L993" s="4">
        <f>CelloNetIO_CMO_MV_NAV[[#This Row],[CMO MV]]/CelloNetIO_CMO_MV_NAV[[#This Row],[NAV]]*100</f>
        <v>73.360441305795007</v>
      </c>
    </row>
    <row r="994" spans="1:12" x14ac:dyDescent="0.2">
      <c r="A994" s="1">
        <v>42163</v>
      </c>
      <c r="B994">
        <v>574.6259</v>
      </c>
      <c r="C994">
        <v>119.45050000000001</v>
      </c>
      <c r="D994">
        <v>29.292899999999999</v>
      </c>
      <c r="F994">
        <v>383258874.85000002</v>
      </c>
      <c r="G994">
        <v>149.93153100000001</v>
      </c>
      <c r="H994">
        <v>31.167054</v>
      </c>
      <c r="I994">
        <v>7.6431110000000002</v>
      </c>
      <c r="K994" s="3">
        <f>VLOOKUP(CelloNetIO_CMO_MV_NAV[[#This Row],[AsOfDate]], 'CMO MV Raw'!$A:$B,2,FALSE)</f>
        <v>281772035.33082098</v>
      </c>
      <c r="L994" s="4">
        <f>CelloNetIO_CMO_MV_NAV[[#This Row],[CMO MV]]/CelloNetIO_CMO_MV_NAV[[#This Row],[NAV]]*100</f>
        <v>73.520028842411278</v>
      </c>
    </row>
    <row r="995" spans="1:12" x14ac:dyDescent="0.2">
      <c r="A995" s="1">
        <v>42164</v>
      </c>
      <c r="B995">
        <v>583.92010000000005</v>
      </c>
      <c r="C995">
        <v>121.8874</v>
      </c>
      <c r="D995">
        <v>42.1267</v>
      </c>
      <c r="F995">
        <v>383270459.27999997</v>
      </c>
      <c r="G995">
        <v>152.35197099999999</v>
      </c>
      <c r="H995">
        <v>31.801929000000001</v>
      </c>
      <c r="I995">
        <v>10.991377</v>
      </c>
      <c r="K995" s="3">
        <f>VLOOKUP(CelloNetIO_CMO_MV_NAV[[#This Row],[AsOfDate]], 'CMO MV Raw'!$A:$B,2,FALSE)</f>
        <v>281254724.04169399</v>
      </c>
      <c r="L995" s="4">
        <f>CelloNetIO_CMO_MV_NAV[[#This Row],[CMO MV]]/CelloNetIO_CMO_MV_NAV[[#This Row],[NAV]]*100</f>
        <v>73.382833774888468</v>
      </c>
    </row>
    <row r="996" spans="1:12" x14ac:dyDescent="0.2">
      <c r="A996" s="1">
        <v>42165</v>
      </c>
      <c r="B996">
        <v>586.70709999999997</v>
      </c>
      <c r="C996">
        <v>123.43470000000001</v>
      </c>
      <c r="D996">
        <v>38.746699999999997</v>
      </c>
      <c r="F996">
        <v>382809724.02999997</v>
      </c>
      <c r="G996">
        <v>153.263374</v>
      </c>
      <c r="H996">
        <v>32.244399999999999</v>
      </c>
      <c r="I996">
        <v>10.12166</v>
      </c>
      <c r="K996" s="3">
        <f>VLOOKUP(CelloNetIO_CMO_MV_NAV[[#This Row],[AsOfDate]], 'CMO MV Raw'!$A:$B,2,FALSE)</f>
        <v>280846559.74579799</v>
      </c>
      <c r="L996" s="4">
        <f>CelloNetIO_CMO_MV_NAV[[#This Row],[CMO MV]]/CelloNetIO_CMO_MV_NAV[[#This Row],[NAV]]*100</f>
        <v>73.364531284421773</v>
      </c>
    </row>
    <row r="997" spans="1:12" x14ac:dyDescent="0.2">
      <c r="A997" s="1">
        <v>42166</v>
      </c>
      <c r="B997">
        <v>571.52149999999995</v>
      </c>
      <c r="C997">
        <v>118.1437</v>
      </c>
      <c r="D997">
        <v>44.701000000000001</v>
      </c>
      <c r="F997">
        <v>382780516.72000003</v>
      </c>
      <c r="G997">
        <v>149.30788699999999</v>
      </c>
      <c r="H997">
        <v>30.864605999999998</v>
      </c>
      <c r="I997">
        <v>11.677972</v>
      </c>
      <c r="K997" s="3">
        <f>VLOOKUP(CelloNetIO_CMO_MV_NAV[[#This Row],[AsOfDate]], 'CMO MV Raw'!$A:$B,2,FALSE)</f>
        <v>281029093.87967998</v>
      </c>
      <c r="L997" s="4">
        <f>CelloNetIO_CMO_MV_NAV[[#This Row],[CMO MV]]/CelloNetIO_CMO_MV_NAV[[#This Row],[NAV]]*100</f>
        <v>73.417815589932403</v>
      </c>
    </row>
    <row r="998" spans="1:12" x14ac:dyDescent="0.2">
      <c r="A998" s="1">
        <v>42167</v>
      </c>
      <c r="B998">
        <v>580.04849999999999</v>
      </c>
      <c r="C998">
        <v>120.23350000000001</v>
      </c>
      <c r="D998">
        <v>80.325800000000001</v>
      </c>
      <c r="F998">
        <v>383070667.82999998</v>
      </c>
      <c r="G998">
        <v>151.42075600000001</v>
      </c>
      <c r="H998">
        <v>31.386768</v>
      </c>
      <c r="I998">
        <v>20.968924999999999</v>
      </c>
      <c r="K998" s="3">
        <f>VLOOKUP(CelloNetIO_CMO_MV_NAV[[#This Row],[AsOfDate]], 'CMO MV Raw'!$A:$B,2,FALSE)</f>
        <v>258826217.96432</v>
      </c>
      <c r="L998" s="4">
        <f>CelloNetIO_CMO_MV_NAV[[#This Row],[CMO MV]]/CelloNetIO_CMO_MV_NAV[[#This Row],[NAV]]*100</f>
        <v>67.566180263946109</v>
      </c>
    </row>
    <row r="999" spans="1:12" x14ac:dyDescent="0.2">
      <c r="A999" s="1">
        <v>42170</v>
      </c>
      <c r="B999">
        <v>581.0489</v>
      </c>
      <c r="C999">
        <v>120.21680000000001</v>
      </c>
      <c r="D999">
        <v>117.76349999999999</v>
      </c>
      <c r="F999">
        <v>383401226.39999998</v>
      </c>
      <c r="G999">
        <v>151.551132</v>
      </c>
      <c r="H999">
        <v>31.355350999999999</v>
      </c>
      <c r="I999">
        <v>30.715472999999999</v>
      </c>
      <c r="K999" s="3">
        <f>VLOOKUP(CelloNetIO_CMO_MV_NAV[[#This Row],[AsOfDate]], 'CMO MV Raw'!$A:$B,2,FALSE)</f>
        <v>257901082.59416401</v>
      </c>
      <c r="L999" s="4">
        <f>CelloNetIO_CMO_MV_NAV[[#This Row],[CMO MV]]/CelloNetIO_CMO_MV_NAV[[#This Row],[NAV]]*100</f>
        <v>67.266629534746841</v>
      </c>
    </row>
    <row r="1000" spans="1:12" x14ac:dyDescent="0.2">
      <c r="A1000" s="1">
        <v>42171</v>
      </c>
      <c r="B1000">
        <v>597.09109999999998</v>
      </c>
      <c r="C1000">
        <v>123.02509999999999</v>
      </c>
      <c r="D1000">
        <v>116.815</v>
      </c>
      <c r="F1000">
        <v>384185122.87</v>
      </c>
      <c r="G1000">
        <v>155.41754900000001</v>
      </c>
      <c r="H1000">
        <v>32.022348999999998</v>
      </c>
      <c r="I1000">
        <v>30.405915</v>
      </c>
      <c r="K1000" s="3">
        <f>VLOOKUP(CelloNetIO_CMO_MV_NAV[[#This Row],[AsOfDate]], 'CMO MV Raw'!$A:$B,2,FALSE)</f>
        <v>258398314.57815501</v>
      </c>
      <c r="L1000" s="4">
        <f>CelloNetIO_CMO_MV_NAV[[#This Row],[CMO MV]]/CelloNetIO_CMO_MV_NAV[[#This Row],[NAV]]*100</f>
        <v>67.258802904138335</v>
      </c>
    </row>
    <row r="1001" spans="1:12" x14ac:dyDescent="0.2">
      <c r="A1001" s="1">
        <v>42172</v>
      </c>
      <c r="B1001">
        <v>596.06560000000002</v>
      </c>
      <c r="C1001">
        <v>122.86409999999999</v>
      </c>
      <c r="D1001">
        <v>116.9067</v>
      </c>
      <c r="F1001">
        <v>384553627.29000002</v>
      </c>
      <c r="G1001">
        <v>155.00194500000001</v>
      </c>
      <c r="H1001">
        <v>31.949795999999999</v>
      </c>
      <c r="I1001">
        <v>30.400623</v>
      </c>
      <c r="K1001" s="3">
        <f>VLOOKUP(CelloNetIO_CMO_MV_NAV[[#This Row],[AsOfDate]], 'CMO MV Raw'!$A:$B,2,FALSE)</f>
        <v>259391668.318279</v>
      </c>
      <c r="L1001" s="4">
        <f>CelloNetIO_CMO_MV_NAV[[#This Row],[CMO MV]]/CelloNetIO_CMO_MV_NAV[[#This Row],[NAV]]*100</f>
        <v>67.452664572753136</v>
      </c>
    </row>
    <row r="1002" spans="1:12" x14ac:dyDescent="0.2">
      <c r="A1002" s="1">
        <v>42173</v>
      </c>
      <c r="B1002">
        <v>592.15110000000004</v>
      </c>
      <c r="C1002">
        <v>122.6609</v>
      </c>
      <c r="D1002">
        <v>216.6379</v>
      </c>
      <c r="F1002">
        <v>383930515.81999999</v>
      </c>
      <c r="G1002">
        <v>154.233924</v>
      </c>
      <c r="H1002">
        <v>31.948723999999999</v>
      </c>
      <c r="I1002">
        <v>56.42633</v>
      </c>
      <c r="K1002" s="3">
        <f>VLOOKUP(CelloNetIO_CMO_MV_NAV[[#This Row],[AsOfDate]], 'CMO MV Raw'!$A:$B,2,FALSE)</f>
        <v>259105342.44990599</v>
      </c>
      <c r="L1002" s="4">
        <f>CelloNetIO_CMO_MV_NAV[[#This Row],[CMO MV]]/CelloNetIO_CMO_MV_NAV[[#This Row],[NAV]]*100</f>
        <v>67.487561361593777</v>
      </c>
    </row>
    <row r="1003" spans="1:12" x14ac:dyDescent="0.2">
      <c r="A1003" s="1">
        <v>42174</v>
      </c>
      <c r="B1003">
        <v>592.5059</v>
      </c>
      <c r="C1003">
        <v>121.6801</v>
      </c>
      <c r="D1003">
        <v>283.96359999999999</v>
      </c>
      <c r="F1003">
        <v>384880845.42000002</v>
      </c>
      <c r="G1003">
        <v>153.94528099999999</v>
      </c>
      <c r="H1003">
        <v>31.615005</v>
      </c>
      <c r="I1003">
        <v>73.779612999999998</v>
      </c>
      <c r="K1003" s="3">
        <f>VLOOKUP(CelloNetIO_CMO_MV_NAV[[#This Row],[AsOfDate]], 'CMO MV Raw'!$A:$B,2,FALSE)</f>
        <v>246727319.81115001</v>
      </c>
      <c r="L1003" s="4">
        <f>CelloNetIO_CMO_MV_NAV[[#This Row],[CMO MV]]/CelloNetIO_CMO_MV_NAV[[#This Row],[NAV]]*100</f>
        <v>64.104858100150338</v>
      </c>
    </row>
    <row r="1004" spans="1:12" x14ac:dyDescent="0.2">
      <c r="A1004" s="1">
        <v>42177</v>
      </c>
      <c r="B1004">
        <v>592.30439999999999</v>
      </c>
      <c r="C1004">
        <v>123.4465</v>
      </c>
      <c r="D1004">
        <v>280.7022</v>
      </c>
      <c r="F1004">
        <v>384032062.35000002</v>
      </c>
      <c r="G1004">
        <v>154.23305999999999</v>
      </c>
      <c r="H1004">
        <v>32.144841999999997</v>
      </c>
      <c r="I1004">
        <v>73.093428000000003</v>
      </c>
      <c r="K1004" s="3">
        <f>VLOOKUP(CelloNetIO_CMO_MV_NAV[[#This Row],[AsOfDate]], 'CMO MV Raw'!$A:$B,2,FALSE)</f>
        <v>246130992.44885501</v>
      </c>
      <c r="L1004" s="4">
        <f>CelloNetIO_CMO_MV_NAV[[#This Row],[CMO MV]]/CelloNetIO_CMO_MV_NAV[[#This Row],[NAV]]*100</f>
        <v>64.091261271965251</v>
      </c>
    </row>
    <row r="1005" spans="1:12" x14ac:dyDescent="0.2">
      <c r="A1005" s="1">
        <v>42178</v>
      </c>
      <c r="B1005">
        <v>583.61569999999995</v>
      </c>
      <c r="C1005">
        <v>122.4132</v>
      </c>
      <c r="D1005">
        <v>279.82589999999999</v>
      </c>
      <c r="F1005">
        <v>382837687.58999997</v>
      </c>
      <c r="G1005">
        <v>152.444683</v>
      </c>
      <c r="H1005">
        <v>31.975221999999999</v>
      </c>
      <c r="I1005">
        <v>73.092568999999997</v>
      </c>
      <c r="K1005" s="3">
        <f>VLOOKUP(CelloNetIO_CMO_MV_NAV[[#This Row],[AsOfDate]], 'CMO MV Raw'!$A:$B,2,FALSE)</f>
        <v>245122452.38853499</v>
      </c>
      <c r="L1005" s="4">
        <f>CelloNetIO_CMO_MV_NAV[[#This Row],[CMO MV]]/CelloNetIO_CMO_MV_NAV[[#This Row],[NAV]]*100</f>
        <v>64.027774781423531</v>
      </c>
    </row>
    <row r="1006" spans="1:12" x14ac:dyDescent="0.2">
      <c r="A1006" s="1">
        <v>42179</v>
      </c>
      <c r="B1006">
        <v>584.25310000000002</v>
      </c>
      <c r="C1006">
        <v>122.04770000000001</v>
      </c>
      <c r="D1006">
        <v>280.82859999999999</v>
      </c>
      <c r="F1006">
        <v>383228018.38</v>
      </c>
      <c r="G1006">
        <v>152.455737</v>
      </c>
      <c r="H1006">
        <v>31.847280000000001</v>
      </c>
      <c r="I1006">
        <v>73.279767000000007</v>
      </c>
      <c r="K1006" s="3">
        <f>VLOOKUP(CelloNetIO_CMO_MV_NAV[[#This Row],[AsOfDate]], 'CMO MV Raw'!$A:$B,2,FALSE)</f>
        <v>245630229.127242</v>
      </c>
      <c r="L1006" s="4">
        <f>CelloNetIO_CMO_MV_NAV[[#This Row],[CMO MV]]/CelloNetIO_CMO_MV_NAV[[#This Row],[NAV]]*100</f>
        <v>64.095060211302396</v>
      </c>
    </row>
    <row r="1007" spans="1:12" x14ac:dyDescent="0.2">
      <c r="A1007" s="1">
        <v>42180</v>
      </c>
      <c r="B1007">
        <v>575.96529999999996</v>
      </c>
      <c r="C1007">
        <v>120.7247</v>
      </c>
      <c r="D1007">
        <v>281.03469999999999</v>
      </c>
      <c r="F1007">
        <v>382872183.17000002</v>
      </c>
      <c r="G1007">
        <v>150.43278799999999</v>
      </c>
      <c r="H1007">
        <v>31.531331999999999</v>
      </c>
      <c r="I1007">
        <v>73.401702</v>
      </c>
      <c r="K1007" s="3">
        <f>VLOOKUP(CelloNetIO_CMO_MV_NAV[[#This Row],[AsOfDate]], 'CMO MV Raw'!$A:$B,2,FALSE)</f>
        <v>244769670.85245001</v>
      </c>
      <c r="L1007" s="4">
        <f>CelloNetIO_CMO_MV_NAV[[#This Row],[CMO MV]]/CelloNetIO_CMO_MV_NAV[[#This Row],[NAV]]*100</f>
        <v>63.9298652688407</v>
      </c>
    </row>
    <row r="1008" spans="1:12" x14ac:dyDescent="0.2">
      <c r="A1008" s="1">
        <v>42181</v>
      </c>
      <c r="B1008">
        <v>563.37699999999995</v>
      </c>
      <c r="C1008">
        <v>119.54730000000001</v>
      </c>
      <c r="D1008">
        <v>316.67939999999999</v>
      </c>
      <c r="F1008">
        <v>381985954.37</v>
      </c>
      <c r="G1008">
        <v>147.486313</v>
      </c>
      <c r="H1008">
        <v>31.296254999999999</v>
      </c>
      <c r="I1008">
        <v>82.903414999999995</v>
      </c>
      <c r="K1008" s="3">
        <f>VLOOKUP(CelloNetIO_CMO_MV_NAV[[#This Row],[AsOfDate]], 'CMO MV Raw'!$A:$B,2,FALSE)</f>
        <v>244177747.53580499</v>
      </c>
      <c r="L1008" s="4">
        <f>CelloNetIO_CMO_MV_NAV[[#This Row],[CMO MV]]/CelloNetIO_CMO_MV_NAV[[#This Row],[NAV]]*100</f>
        <v>63.923226689976417</v>
      </c>
    </row>
    <row r="1009" spans="1:12" x14ac:dyDescent="0.2">
      <c r="A1009" s="1">
        <v>42184</v>
      </c>
      <c r="B1009">
        <v>563.17489999999998</v>
      </c>
      <c r="C1009">
        <v>117.6153</v>
      </c>
      <c r="D1009">
        <v>319.06869999999998</v>
      </c>
      <c r="F1009">
        <v>382200794.88</v>
      </c>
      <c r="G1009">
        <v>147.35053099999999</v>
      </c>
      <c r="H1009">
        <v>30.77317</v>
      </c>
      <c r="I1009">
        <v>83.481955999999997</v>
      </c>
      <c r="K1009" s="3">
        <f>VLOOKUP(CelloNetIO_CMO_MV_NAV[[#This Row],[AsOfDate]], 'CMO MV Raw'!$A:$B,2,FALSE)</f>
        <v>245381697.13397399</v>
      </c>
      <c r="L1009" s="4">
        <f>CelloNetIO_CMO_MV_NAV[[#This Row],[CMO MV]]/CelloNetIO_CMO_MV_NAV[[#This Row],[NAV]]*100</f>
        <v>64.20229900647297</v>
      </c>
    </row>
    <row r="1010" spans="1:12" x14ac:dyDescent="0.2">
      <c r="A1010" s="1">
        <v>42185</v>
      </c>
      <c r="B1010">
        <v>552.93259999999998</v>
      </c>
      <c r="C1010">
        <v>115.2638</v>
      </c>
      <c r="D1010">
        <v>319.30919999999998</v>
      </c>
      <c r="F1010">
        <v>381989180.26999998</v>
      </c>
      <c r="G1010">
        <v>144.750854</v>
      </c>
      <c r="H1010">
        <v>30.174624000000001</v>
      </c>
      <c r="I1010">
        <v>83.591162999999995</v>
      </c>
      <c r="K1010" s="3">
        <f>VLOOKUP(CelloNetIO_CMO_MV_NAV[[#This Row],[AsOfDate]], 'CMO MV Raw'!$A:$B,2,FALSE)</f>
        <v>244769490.397993</v>
      </c>
      <c r="L1010" s="4">
        <f>CelloNetIO_CMO_MV_NAV[[#This Row],[CMO MV]]/CelloNetIO_CMO_MV_NAV[[#This Row],[NAV]]*100</f>
        <v>64.077597754204319</v>
      </c>
    </row>
    <row r="1011" spans="1:12" x14ac:dyDescent="0.2">
      <c r="A1011" s="1">
        <v>42186</v>
      </c>
      <c r="B1011">
        <v>550.72749999999996</v>
      </c>
      <c r="C1011">
        <v>116.14100000000001</v>
      </c>
      <c r="D1011">
        <v>317.85239999999999</v>
      </c>
      <c r="F1011">
        <v>356728164.26999998</v>
      </c>
      <c r="G1011">
        <v>154.38296</v>
      </c>
      <c r="H1011">
        <v>32.557284000000003</v>
      </c>
      <c r="I1011">
        <v>89.102131999999997</v>
      </c>
      <c r="K1011" s="3">
        <f>VLOOKUP(CelloNetIO_CMO_MV_NAV[[#This Row],[AsOfDate]], 'CMO MV Raw'!$A:$B,2,FALSE)</f>
        <v>240444442.58017901</v>
      </c>
      <c r="L1011" s="4">
        <f>CelloNetIO_CMO_MV_NAV[[#This Row],[CMO MV]]/CelloNetIO_CMO_MV_NAV[[#This Row],[NAV]]*100</f>
        <v>67.402707905673438</v>
      </c>
    </row>
    <row r="1012" spans="1:12" x14ac:dyDescent="0.2">
      <c r="A1012" s="1">
        <v>42187</v>
      </c>
      <c r="B1012">
        <v>547.46230000000003</v>
      </c>
      <c r="C1012">
        <v>115.37779999999999</v>
      </c>
      <c r="D1012">
        <v>318.09620000000001</v>
      </c>
      <c r="F1012">
        <v>356929346.43000001</v>
      </c>
      <c r="G1012">
        <v>153.38113999999999</v>
      </c>
      <c r="H1012">
        <v>32.325108999999998</v>
      </c>
      <c r="I1012">
        <v>89.120215000000002</v>
      </c>
      <c r="K1012" s="3">
        <f>VLOOKUP(CelloNetIO_CMO_MV_NAV[[#This Row],[AsOfDate]], 'CMO MV Raw'!$A:$B,2,FALSE)</f>
        <v>241030801.615511</v>
      </c>
      <c r="L1012" s="4">
        <f>CelloNetIO_CMO_MV_NAV[[#This Row],[CMO MV]]/CelloNetIO_CMO_MV_NAV[[#This Row],[NAV]]*100</f>
        <v>67.528995311339941</v>
      </c>
    </row>
    <row r="1013" spans="1:12" x14ac:dyDescent="0.2">
      <c r="A1013" s="1">
        <v>42191</v>
      </c>
      <c r="B1013">
        <v>550.96199999999999</v>
      </c>
      <c r="C1013">
        <v>114.6978</v>
      </c>
      <c r="D1013">
        <v>319.0487</v>
      </c>
      <c r="F1013">
        <v>357216239.14999998</v>
      </c>
      <c r="G1013">
        <v>154.23766900000001</v>
      </c>
      <c r="H1013">
        <v>32.108787</v>
      </c>
      <c r="I1013">
        <v>89.315284000000005</v>
      </c>
      <c r="K1013" s="3">
        <f>VLOOKUP(CelloNetIO_CMO_MV_NAV[[#This Row],[AsOfDate]], 'CMO MV Raw'!$A:$B,2,FALSE)</f>
        <v>242268680.18956599</v>
      </c>
      <c r="L1013" s="4">
        <f>CelloNetIO_CMO_MV_NAV[[#This Row],[CMO MV]]/CelloNetIO_CMO_MV_NAV[[#This Row],[NAV]]*100</f>
        <v>67.821295237318154</v>
      </c>
    </row>
    <row r="1014" spans="1:12" x14ac:dyDescent="0.2">
      <c r="A1014" s="1">
        <v>42192</v>
      </c>
      <c r="B1014">
        <v>548.63440000000003</v>
      </c>
      <c r="C1014">
        <v>113.57340000000001</v>
      </c>
      <c r="D1014">
        <v>320.07549999999998</v>
      </c>
      <c r="F1014">
        <v>357179334.63999999</v>
      </c>
      <c r="G1014">
        <v>153.601944</v>
      </c>
      <c r="H1014">
        <v>31.797304</v>
      </c>
      <c r="I1014">
        <v>89.611986999999999</v>
      </c>
      <c r="K1014" s="3">
        <f>VLOOKUP(CelloNetIO_CMO_MV_NAV[[#This Row],[AsOfDate]], 'CMO MV Raw'!$A:$B,2,FALSE)</f>
        <v>242873352.339104</v>
      </c>
      <c r="L1014" s="4">
        <f>CelloNetIO_CMO_MV_NAV[[#This Row],[CMO MV]]/CelloNetIO_CMO_MV_NAV[[#This Row],[NAV]]*100</f>
        <v>67.997593585277087</v>
      </c>
    </row>
    <row r="1015" spans="1:12" x14ac:dyDescent="0.2">
      <c r="A1015" s="1">
        <v>42193</v>
      </c>
      <c r="B1015">
        <v>565.13189999999997</v>
      </c>
      <c r="C1015">
        <v>116.417</v>
      </c>
      <c r="D1015">
        <v>320.08280000000002</v>
      </c>
      <c r="F1015">
        <v>357167861.94999999</v>
      </c>
      <c r="G1015">
        <v>158.225854</v>
      </c>
      <c r="H1015">
        <v>32.594478000000002</v>
      </c>
      <c r="I1015">
        <v>89.616910000000004</v>
      </c>
      <c r="K1015" s="3">
        <f>VLOOKUP(CelloNetIO_CMO_MV_NAV[[#This Row],[AsOfDate]], 'CMO MV Raw'!$A:$B,2,FALSE)</f>
        <v>243176264.82154599</v>
      </c>
      <c r="L1015" s="4">
        <f>CelloNetIO_CMO_MV_NAV[[#This Row],[CMO MV]]/CelloNetIO_CMO_MV_NAV[[#This Row],[NAV]]*100</f>
        <v>68.08458731250245</v>
      </c>
    </row>
    <row r="1016" spans="1:12" x14ac:dyDescent="0.2">
      <c r="A1016" s="1">
        <v>42194</v>
      </c>
      <c r="B1016">
        <v>565.89490000000001</v>
      </c>
      <c r="C1016">
        <v>117.94710000000001</v>
      </c>
      <c r="D1016">
        <v>317.52120000000002</v>
      </c>
      <c r="F1016">
        <v>357316542.31999999</v>
      </c>
      <c r="G1016">
        <v>158.37355199999999</v>
      </c>
      <c r="H1016">
        <v>33.009135000000001</v>
      </c>
      <c r="I1016">
        <v>88.862719999999996</v>
      </c>
      <c r="K1016" s="3">
        <f>VLOOKUP(CelloNetIO_CMO_MV_NAV[[#This Row],[AsOfDate]], 'CMO MV Raw'!$A:$B,2,FALSE)</f>
        <v>242411853.06219399</v>
      </c>
      <c r="L1016" s="4">
        <f>CelloNetIO_CMO_MV_NAV[[#This Row],[CMO MV]]/CelloNetIO_CMO_MV_NAV[[#This Row],[NAV]]*100</f>
        <v>67.842325879527436</v>
      </c>
    </row>
    <row r="1017" spans="1:12" x14ac:dyDescent="0.2">
      <c r="A1017" s="1">
        <v>42195</v>
      </c>
      <c r="B1017">
        <v>554.21969999999999</v>
      </c>
      <c r="C1017">
        <v>116.6048</v>
      </c>
      <c r="D1017">
        <v>315.14120000000003</v>
      </c>
      <c r="F1017">
        <v>356890458.05000001</v>
      </c>
      <c r="G1017">
        <v>155.29126299999999</v>
      </c>
      <c r="H1017">
        <v>32.672434000000003</v>
      </c>
      <c r="I1017">
        <v>88.301940999999999</v>
      </c>
      <c r="K1017" s="3">
        <f>VLOOKUP(CelloNetIO_CMO_MV_NAV[[#This Row],[AsOfDate]], 'CMO MV Raw'!$A:$B,2,FALSE)</f>
        <v>240963785.96428201</v>
      </c>
      <c r="L1017" s="4">
        <f>CelloNetIO_CMO_MV_NAV[[#This Row],[CMO MV]]/CelloNetIO_CMO_MV_NAV[[#This Row],[NAV]]*100</f>
        <v>67.517575919758329</v>
      </c>
    </row>
    <row r="1018" spans="1:12" x14ac:dyDescent="0.2">
      <c r="A1018" s="1">
        <v>42198</v>
      </c>
      <c r="B1018">
        <v>555.79499999999996</v>
      </c>
      <c r="C1018">
        <v>116.8968</v>
      </c>
      <c r="D1018">
        <v>315.22030000000001</v>
      </c>
      <c r="F1018">
        <v>357191857.39999998</v>
      </c>
      <c r="G1018">
        <v>155.60125099999999</v>
      </c>
      <c r="H1018">
        <v>32.726613999999998</v>
      </c>
      <c r="I1018">
        <v>88.249576000000005</v>
      </c>
      <c r="K1018" s="3">
        <f>VLOOKUP(CelloNetIO_CMO_MV_NAV[[#This Row],[AsOfDate]], 'CMO MV Raw'!$A:$B,2,FALSE)</f>
        <v>241058892.828244</v>
      </c>
      <c r="L1018" s="4">
        <f>CelloNetIO_CMO_MV_NAV[[#This Row],[CMO MV]]/CelloNetIO_CMO_MV_NAV[[#This Row],[NAV]]*100</f>
        <v>67.487230695266135</v>
      </c>
    </row>
    <row r="1019" spans="1:12" x14ac:dyDescent="0.2">
      <c r="A1019" s="1">
        <v>42199</v>
      </c>
      <c r="B1019">
        <v>553.89660000000003</v>
      </c>
      <c r="C1019">
        <v>115.9374</v>
      </c>
      <c r="D1019">
        <v>316.08890000000002</v>
      </c>
      <c r="F1019">
        <v>357640512.27999997</v>
      </c>
      <c r="G1019">
        <v>154.87523999999999</v>
      </c>
      <c r="H1019">
        <v>32.417301000000002</v>
      </c>
      <c r="I1019">
        <v>88.381737999999999</v>
      </c>
      <c r="K1019" s="3">
        <f>VLOOKUP(CelloNetIO_CMO_MV_NAV[[#This Row],[AsOfDate]], 'CMO MV Raw'!$A:$B,2,FALSE)</f>
        <v>241552620.345898</v>
      </c>
      <c r="L1019" s="4">
        <f>CelloNetIO_CMO_MV_NAV[[#This Row],[CMO MV]]/CelloNetIO_CMO_MV_NAV[[#This Row],[NAV]]*100</f>
        <v>67.540620274244617</v>
      </c>
    </row>
    <row r="1020" spans="1:12" x14ac:dyDescent="0.2">
      <c r="A1020" s="1">
        <v>42200</v>
      </c>
      <c r="B1020">
        <v>553.55849999999998</v>
      </c>
      <c r="C1020">
        <v>115.2204</v>
      </c>
      <c r="D1020">
        <v>352.24560000000002</v>
      </c>
      <c r="F1020">
        <v>357829144.41000003</v>
      </c>
      <c r="G1020">
        <v>154.69910999999999</v>
      </c>
      <c r="H1020">
        <v>32.199837000000002</v>
      </c>
      <c r="I1020">
        <v>98.439605999999998</v>
      </c>
      <c r="K1020" s="3">
        <f>VLOOKUP(CelloNetIO_CMO_MV_NAV[[#This Row],[AsOfDate]], 'CMO MV Raw'!$A:$B,2,FALSE)</f>
        <v>240855595.26698399</v>
      </c>
      <c r="L1020" s="4">
        <f>CelloNetIO_CMO_MV_NAV[[#This Row],[CMO MV]]/CelloNetIO_CMO_MV_NAV[[#This Row],[NAV]]*100</f>
        <v>67.310223057463432</v>
      </c>
    </row>
    <row r="1021" spans="1:12" x14ac:dyDescent="0.2">
      <c r="A1021" s="1">
        <v>42201</v>
      </c>
      <c r="B1021">
        <v>554.42290000000003</v>
      </c>
      <c r="C1021">
        <v>115.3603</v>
      </c>
      <c r="D1021">
        <v>352.53399999999999</v>
      </c>
      <c r="F1021">
        <v>357722586.14999998</v>
      </c>
      <c r="G1021">
        <v>154.986831</v>
      </c>
      <c r="H1021">
        <v>32.248536999999999</v>
      </c>
      <c r="I1021">
        <v>98.549549999999996</v>
      </c>
      <c r="K1021" s="3">
        <f>VLOOKUP(CelloNetIO_CMO_MV_NAV[[#This Row],[AsOfDate]], 'CMO MV Raw'!$A:$B,2,FALSE)</f>
        <v>240606821.54698601</v>
      </c>
      <c r="L1021" s="4">
        <f>CelloNetIO_CMO_MV_NAV[[#This Row],[CMO MV]]/CelloNetIO_CMO_MV_NAV[[#This Row],[NAV]]*100</f>
        <v>67.260729644310175</v>
      </c>
    </row>
    <row r="1022" spans="1:12" x14ac:dyDescent="0.2">
      <c r="A1022" s="1">
        <v>42202</v>
      </c>
      <c r="B1022">
        <v>621.96010000000001</v>
      </c>
      <c r="C1022">
        <v>129.1798</v>
      </c>
      <c r="D1022">
        <v>403.99650000000003</v>
      </c>
      <c r="F1022">
        <v>357445458.60000002</v>
      </c>
      <c r="G1022">
        <v>174.00139899999999</v>
      </c>
      <c r="H1022">
        <v>36.139722999999996</v>
      </c>
      <c r="I1022">
        <v>113.023257</v>
      </c>
      <c r="K1022" s="3">
        <f>VLOOKUP(CelloNetIO_CMO_MV_NAV[[#This Row],[AsOfDate]], 'CMO MV Raw'!$A:$B,2,FALSE)</f>
        <v>253965781.51695499</v>
      </c>
      <c r="L1022" s="4">
        <f>CelloNetIO_CMO_MV_NAV[[#This Row],[CMO MV]]/CelloNetIO_CMO_MV_NAV[[#This Row],[NAV]]*100</f>
        <v>71.050219105219028</v>
      </c>
    </row>
    <row r="1023" spans="1:12" x14ac:dyDescent="0.2">
      <c r="A1023" s="1">
        <v>42205</v>
      </c>
      <c r="B1023">
        <v>622.5077</v>
      </c>
      <c r="C1023">
        <v>129.63749999999999</v>
      </c>
      <c r="D1023">
        <v>403.49</v>
      </c>
      <c r="F1023">
        <v>357505278.31</v>
      </c>
      <c r="G1023">
        <v>174.12545700000001</v>
      </c>
      <c r="H1023">
        <v>36.261702</v>
      </c>
      <c r="I1023">
        <v>112.862669</v>
      </c>
      <c r="K1023" s="3">
        <f>VLOOKUP(CelloNetIO_CMO_MV_NAV[[#This Row],[AsOfDate]], 'CMO MV Raw'!$A:$B,2,FALSE)</f>
        <v>253678618.616662</v>
      </c>
      <c r="L1023" s="4">
        <f>CelloNetIO_CMO_MV_NAV[[#This Row],[CMO MV]]/CelloNetIO_CMO_MV_NAV[[#This Row],[NAV]]*100</f>
        <v>70.958006498771795</v>
      </c>
    </row>
    <row r="1024" spans="1:12" x14ac:dyDescent="0.2">
      <c r="A1024" s="1">
        <v>42206</v>
      </c>
      <c r="B1024">
        <v>683.79319999999996</v>
      </c>
      <c r="C1024">
        <v>142.0291</v>
      </c>
      <c r="D1024">
        <v>441.23180000000002</v>
      </c>
      <c r="F1024">
        <v>358023124.69</v>
      </c>
      <c r="G1024">
        <v>190.99135000000001</v>
      </c>
      <c r="H1024">
        <v>39.670369999999998</v>
      </c>
      <c r="I1024">
        <v>123.241145</v>
      </c>
      <c r="K1024" s="3">
        <f>VLOOKUP(CelloNetIO_CMO_MV_NAV[[#This Row],[AsOfDate]], 'CMO MV Raw'!$A:$B,2,FALSE)</f>
        <v>264251191.352633</v>
      </c>
      <c r="L1024" s="4">
        <f>CelloNetIO_CMO_MV_NAV[[#This Row],[CMO MV]]/CelloNetIO_CMO_MV_NAV[[#This Row],[NAV]]*100</f>
        <v>73.808414353525094</v>
      </c>
    </row>
    <row r="1025" spans="1:12" x14ac:dyDescent="0.2">
      <c r="A1025" s="1">
        <v>42207</v>
      </c>
      <c r="B1025">
        <v>685.61569999999995</v>
      </c>
      <c r="C1025">
        <v>142.1437</v>
      </c>
      <c r="D1025">
        <v>441.82940000000002</v>
      </c>
      <c r="F1025">
        <v>358190799.62</v>
      </c>
      <c r="G1025">
        <v>191.410751</v>
      </c>
      <c r="H1025">
        <v>39.683793999999999</v>
      </c>
      <c r="I1025">
        <v>123.35029299999999</v>
      </c>
      <c r="K1025" s="3">
        <f>VLOOKUP(CelloNetIO_CMO_MV_NAV[[#This Row],[AsOfDate]], 'CMO MV Raw'!$A:$B,2,FALSE)</f>
        <v>264411552.97007501</v>
      </c>
      <c r="L1025" s="4">
        <f>CelloNetIO_CMO_MV_NAV[[#This Row],[CMO MV]]/CelloNetIO_CMO_MV_NAV[[#This Row],[NAV]]*100</f>
        <v>73.818633323520828</v>
      </c>
    </row>
    <row r="1026" spans="1:12" x14ac:dyDescent="0.2">
      <c r="A1026" s="1">
        <v>42208</v>
      </c>
      <c r="B1026">
        <v>692.80169999999998</v>
      </c>
      <c r="C1026">
        <v>143.0412</v>
      </c>
      <c r="D1026">
        <v>442.42590000000001</v>
      </c>
      <c r="F1026">
        <v>358574029.95999998</v>
      </c>
      <c r="G1026">
        <v>193.210228</v>
      </c>
      <c r="H1026">
        <v>39.891679000000003</v>
      </c>
      <c r="I1026">
        <v>123.38481400000001</v>
      </c>
      <c r="K1026" s="3">
        <f>VLOOKUP(CelloNetIO_CMO_MV_NAV[[#This Row],[AsOfDate]], 'CMO MV Raw'!$A:$B,2,FALSE)</f>
        <v>265056519.755593</v>
      </c>
      <c r="L1026" s="4">
        <f>CelloNetIO_CMO_MV_NAV[[#This Row],[CMO MV]]/CelloNetIO_CMO_MV_NAV[[#This Row],[NAV]]*100</f>
        <v>73.919608674716585</v>
      </c>
    </row>
    <row r="1027" spans="1:12" x14ac:dyDescent="0.2">
      <c r="A1027" s="1">
        <v>42209</v>
      </c>
      <c r="B1027">
        <v>664.3519</v>
      </c>
      <c r="C1027">
        <v>137.4384</v>
      </c>
      <c r="D1027">
        <v>441.58510000000001</v>
      </c>
      <c r="F1027">
        <v>358515445</v>
      </c>
      <c r="G1027">
        <v>185.306354</v>
      </c>
      <c r="H1027">
        <v>38.335419999999999</v>
      </c>
      <c r="I1027">
        <v>123.17045400000001</v>
      </c>
      <c r="K1027" s="3">
        <f>VLOOKUP(CelloNetIO_CMO_MV_NAV[[#This Row],[AsOfDate]], 'CMO MV Raw'!$A:$B,2,FALSE)</f>
        <v>265383201.03084701</v>
      </c>
      <c r="L1027" s="4">
        <f>CelloNetIO_CMO_MV_NAV[[#This Row],[CMO MV]]/CelloNetIO_CMO_MV_NAV[[#This Row],[NAV]]*100</f>
        <v>74.022808426244239</v>
      </c>
    </row>
    <row r="1028" spans="1:12" x14ac:dyDescent="0.2">
      <c r="A1028" s="1">
        <v>42212</v>
      </c>
      <c r="B1028">
        <v>660.13610000000006</v>
      </c>
      <c r="C1028">
        <v>135.4862</v>
      </c>
      <c r="D1028">
        <v>442.04610000000002</v>
      </c>
      <c r="F1028">
        <v>357945223.33999997</v>
      </c>
      <c r="G1028">
        <v>184.423777</v>
      </c>
      <c r="H1028">
        <v>37.851098999999998</v>
      </c>
      <c r="I1028">
        <v>123.49545999999999</v>
      </c>
      <c r="K1028" s="3">
        <f>VLOOKUP(CelloNetIO_CMO_MV_NAV[[#This Row],[AsOfDate]], 'CMO MV Raw'!$A:$B,2,FALSE)</f>
        <v>264164577.25727499</v>
      </c>
      <c r="L1028" s="4">
        <f>CelloNetIO_CMO_MV_NAV[[#This Row],[CMO MV]]/CelloNetIO_CMO_MV_NAV[[#This Row],[NAV]]*100</f>
        <v>73.800280051887739</v>
      </c>
    </row>
    <row r="1029" spans="1:12" x14ac:dyDescent="0.2">
      <c r="A1029" s="1">
        <v>42213</v>
      </c>
      <c r="B1029">
        <v>649.97569999999996</v>
      </c>
      <c r="C1029">
        <v>133.35380000000001</v>
      </c>
      <c r="D1029">
        <v>442.61410000000001</v>
      </c>
      <c r="F1029">
        <v>357800230.44999999</v>
      </c>
      <c r="G1029">
        <v>181.658827</v>
      </c>
      <c r="H1029">
        <v>37.270462000000002</v>
      </c>
      <c r="I1029">
        <v>123.704252</v>
      </c>
      <c r="K1029" s="3">
        <f>VLOOKUP(CelloNetIO_CMO_MV_NAV[[#This Row],[AsOfDate]], 'CMO MV Raw'!$A:$B,2,FALSE)</f>
        <v>263620849.40107599</v>
      </c>
      <c r="L1029" s="4">
        <f>CelloNetIO_CMO_MV_NAV[[#This Row],[CMO MV]]/CelloNetIO_CMO_MV_NAV[[#This Row],[NAV]]*100</f>
        <v>73.678222361546275</v>
      </c>
    </row>
    <row r="1030" spans="1:12" x14ac:dyDescent="0.2">
      <c r="A1030" s="1">
        <v>42214</v>
      </c>
      <c r="B1030">
        <v>648.43079999999998</v>
      </c>
      <c r="C1030">
        <v>132.98949999999999</v>
      </c>
      <c r="D1030">
        <v>442.31869999999998</v>
      </c>
      <c r="F1030">
        <v>356958733.74000001</v>
      </c>
      <c r="G1030">
        <v>181.65427500000001</v>
      </c>
      <c r="H1030">
        <v>37.256267000000001</v>
      </c>
      <c r="I1030">
        <v>123.91311899999999</v>
      </c>
      <c r="K1030" s="3">
        <f>VLOOKUP(CelloNetIO_CMO_MV_NAV[[#This Row],[AsOfDate]], 'CMO MV Raw'!$A:$B,2,FALSE)</f>
        <v>255667999.995379</v>
      </c>
      <c r="L1030" s="4">
        <f>CelloNetIO_CMO_MV_NAV[[#This Row],[CMO MV]]/CelloNetIO_CMO_MV_NAV[[#This Row],[NAV]]*100</f>
        <v>71.623965413772822</v>
      </c>
    </row>
    <row r="1031" spans="1:12" x14ac:dyDescent="0.2">
      <c r="A1031" s="1">
        <v>42215</v>
      </c>
      <c r="B1031">
        <v>678.28049999999996</v>
      </c>
      <c r="C1031">
        <v>138.31909999999999</v>
      </c>
      <c r="D1031">
        <v>437.8186</v>
      </c>
      <c r="F1031">
        <v>356945450.62</v>
      </c>
      <c r="G1031">
        <v>190.023573</v>
      </c>
      <c r="H1031">
        <v>38.750767000000003</v>
      </c>
      <c r="I1031">
        <v>122.657005</v>
      </c>
      <c r="K1031" s="3">
        <f>VLOOKUP(CelloNetIO_CMO_MV_NAV[[#This Row],[AsOfDate]], 'CMO MV Raw'!$A:$B,2,FALSE)</f>
        <v>286221038.24356103</v>
      </c>
      <c r="L1031" s="4">
        <f>CelloNetIO_CMO_MV_NAV[[#This Row],[CMO MV]]/CelloNetIO_CMO_MV_NAV[[#This Row],[NAV]]*100</f>
        <v>80.186212696199519</v>
      </c>
    </row>
    <row r="1032" spans="1:12" x14ac:dyDescent="0.2">
      <c r="A1032" s="1">
        <v>42216</v>
      </c>
      <c r="B1032">
        <v>623.40769999999998</v>
      </c>
      <c r="C1032">
        <v>125.9667</v>
      </c>
      <c r="D1032">
        <v>410.1506</v>
      </c>
      <c r="F1032">
        <v>358751611.69</v>
      </c>
      <c r="G1032">
        <v>173.771401</v>
      </c>
      <c r="H1032">
        <v>35.112510999999998</v>
      </c>
      <c r="I1032">
        <v>114.32718</v>
      </c>
      <c r="K1032" s="3">
        <f>VLOOKUP(CelloNetIO_CMO_MV_NAV[[#This Row],[AsOfDate]], 'CMO MV Raw'!$A:$B,2,FALSE)</f>
        <v>287607114.98867202</v>
      </c>
      <c r="L1032" s="4">
        <f>CelloNetIO_CMO_MV_NAV[[#This Row],[CMO MV]]/CelloNetIO_CMO_MV_NAV[[#This Row],[NAV]]*100</f>
        <v>80.168870498955556</v>
      </c>
    </row>
    <row r="1033" spans="1:12" x14ac:dyDescent="0.2">
      <c r="A1033" s="1">
        <v>42219</v>
      </c>
      <c r="B1033">
        <v>626.94259999999997</v>
      </c>
      <c r="C1033">
        <v>125.8519</v>
      </c>
      <c r="D1033">
        <v>450.81459999999998</v>
      </c>
      <c r="F1033">
        <v>358119235.63999999</v>
      </c>
      <c r="G1033">
        <v>175.065324</v>
      </c>
      <c r="H1033">
        <v>35.142457</v>
      </c>
      <c r="I1033">
        <v>125.883939</v>
      </c>
      <c r="K1033" s="3">
        <f>VLOOKUP(CelloNetIO_CMO_MV_NAV[[#This Row],[AsOfDate]], 'CMO MV Raw'!$A:$B,2,FALSE)</f>
        <v>285241382.11248201</v>
      </c>
      <c r="L1033" s="4">
        <f>CelloNetIO_CMO_MV_NAV[[#This Row],[CMO MV]]/CelloNetIO_CMO_MV_NAV[[#This Row],[NAV]]*100</f>
        <v>79.649835508758159</v>
      </c>
    </row>
    <row r="1034" spans="1:12" x14ac:dyDescent="0.2">
      <c r="A1034" s="1">
        <v>42220</v>
      </c>
      <c r="B1034">
        <v>583.47540000000004</v>
      </c>
      <c r="C1034">
        <v>118.08629999999999</v>
      </c>
      <c r="D1034">
        <v>449.10899999999998</v>
      </c>
      <c r="F1034">
        <v>356962932.30000001</v>
      </c>
      <c r="G1034">
        <v>163.45545899999999</v>
      </c>
      <c r="H1034">
        <v>33.080829999999999</v>
      </c>
      <c r="I1034">
        <v>125.81390399999999</v>
      </c>
      <c r="K1034" s="3">
        <f>VLOOKUP(CelloNetIO_CMO_MV_NAV[[#This Row],[AsOfDate]], 'CMO MV Raw'!$A:$B,2,FALSE)</f>
        <v>284588072.73547697</v>
      </c>
      <c r="L1034" s="4">
        <f>CelloNetIO_CMO_MV_NAV[[#This Row],[CMO MV]]/CelloNetIO_CMO_MV_NAV[[#This Row],[NAV]]*100</f>
        <v>79.724824900391184</v>
      </c>
    </row>
    <row r="1035" spans="1:12" x14ac:dyDescent="0.2">
      <c r="A1035" s="1">
        <v>42221</v>
      </c>
      <c r="B1035">
        <v>531.62139999999999</v>
      </c>
      <c r="C1035">
        <v>108.4671</v>
      </c>
      <c r="D1035">
        <v>424.92450000000002</v>
      </c>
      <c r="F1035">
        <v>356165611.85000002</v>
      </c>
      <c r="G1035">
        <v>149.262417</v>
      </c>
      <c r="H1035">
        <v>30.454118999999999</v>
      </c>
      <c r="I1035">
        <v>119.305314</v>
      </c>
      <c r="K1035" s="3">
        <f>VLOOKUP(CelloNetIO_CMO_MV_NAV[[#This Row],[AsOfDate]], 'CMO MV Raw'!$A:$B,2,FALSE)</f>
        <v>284195245.48008502</v>
      </c>
      <c r="L1035" s="4">
        <f>CelloNetIO_CMO_MV_NAV[[#This Row],[CMO MV]]/CelloNetIO_CMO_MV_NAV[[#This Row],[NAV]]*100</f>
        <v>79.793005283108158</v>
      </c>
    </row>
    <row r="1036" spans="1:12" x14ac:dyDescent="0.2">
      <c r="A1036" s="1">
        <v>42222</v>
      </c>
      <c r="B1036">
        <v>539.66139999999996</v>
      </c>
      <c r="C1036">
        <v>109.7312</v>
      </c>
      <c r="D1036">
        <v>424.92079999999999</v>
      </c>
      <c r="F1036">
        <v>357374398.13999999</v>
      </c>
      <c r="G1036">
        <v>151.00729200000001</v>
      </c>
      <c r="H1036">
        <v>30.704830000000001</v>
      </c>
      <c r="I1036">
        <v>118.900739</v>
      </c>
      <c r="K1036" s="3">
        <f>VLOOKUP(CelloNetIO_CMO_MV_NAV[[#This Row],[AsOfDate]], 'CMO MV Raw'!$A:$B,2,FALSE)</f>
        <v>284709384.21073401</v>
      </c>
      <c r="L1036" s="4">
        <f>CelloNetIO_CMO_MV_NAV[[#This Row],[CMO MV]]/CelloNetIO_CMO_MV_NAV[[#This Row],[NAV]]*100</f>
        <v>79.666978298540641</v>
      </c>
    </row>
    <row r="1037" spans="1:12" x14ac:dyDescent="0.2">
      <c r="A1037" s="1">
        <v>42223</v>
      </c>
      <c r="B1037">
        <v>495.053</v>
      </c>
      <c r="C1037">
        <v>99.856399999999994</v>
      </c>
      <c r="D1037">
        <v>397.95549999999997</v>
      </c>
      <c r="F1037">
        <v>358497275.13999999</v>
      </c>
      <c r="G1037">
        <v>138.09114700000001</v>
      </c>
      <c r="H1037">
        <v>27.854158999999999</v>
      </c>
      <c r="I1037">
        <v>111.006562</v>
      </c>
      <c r="K1037" s="3">
        <f>VLOOKUP(CelloNetIO_CMO_MV_NAV[[#This Row],[AsOfDate]], 'CMO MV Raw'!$A:$B,2,FALSE)</f>
        <v>276705905.40011799</v>
      </c>
      <c r="L1037" s="4">
        <f>CelloNetIO_CMO_MV_NAV[[#This Row],[CMO MV]]/CelloNetIO_CMO_MV_NAV[[#This Row],[NAV]]*100</f>
        <v>77.184939632263337</v>
      </c>
    </row>
    <row r="1038" spans="1:12" x14ac:dyDescent="0.2">
      <c r="A1038" s="1">
        <v>42226</v>
      </c>
      <c r="B1038">
        <v>495.34840000000003</v>
      </c>
      <c r="C1038">
        <v>100.8857</v>
      </c>
      <c r="D1038">
        <v>396.238</v>
      </c>
      <c r="F1038">
        <v>357812580.26999998</v>
      </c>
      <c r="G1038">
        <v>138.43795</v>
      </c>
      <c r="H1038">
        <v>28.195124</v>
      </c>
      <c r="I1038">
        <v>110.73898</v>
      </c>
      <c r="K1038" s="3">
        <f>VLOOKUP(CelloNetIO_CMO_MV_NAV[[#This Row],[AsOfDate]], 'CMO MV Raw'!$A:$B,2,FALSE)</f>
        <v>276833814.97746301</v>
      </c>
      <c r="L1038" s="4">
        <f>CelloNetIO_CMO_MV_NAV[[#This Row],[CMO MV]]/CelloNetIO_CMO_MV_NAV[[#This Row],[NAV]]*100</f>
        <v>77.368385082650917</v>
      </c>
    </row>
    <row r="1039" spans="1:12" x14ac:dyDescent="0.2">
      <c r="A1039" s="1">
        <v>42227</v>
      </c>
      <c r="B1039">
        <v>497.88670000000002</v>
      </c>
      <c r="C1039">
        <v>99.733199999999997</v>
      </c>
      <c r="D1039">
        <v>397.28230000000002</v>
      </c>
      <c r="F1039">
        <v>358988502.47000003</v>
      </c>
      <c r="G1039">
        <v>138.69154499999999</v>
      </c>
      <c r="H1039">
        <v>27.781725000000002</v>
      </c>
      <c r="I1039">
        <v>110.66713799999999</v>
      </c>
      <c r="K1039" s="3">
        <f>VLOOKUP(CelloNetIO_CMO_MV_NAV[[#This Row],[AsOfDate]], 'CMO MV Raw'!$A:$B,2,FALSE)</f>
        <v>264542896.876219</v>
      </c>
      <c r="L1039" s="4">
        <f>CelloNetIO_CMO_MV_NAV[[#This Row],[CMO MV]]/CelloNetIO_CMO_MV_NAV[[#This Row],[NAV]]*100</f>
        <v>73.691189287692112</v>
      </c>
    </row>
    <row r="1040" spans="1:12" x14ac:dyDescent="0.2">
      <c r="A1040" s="1">
        <v>42228</v>
      </c>
      <c r="B1040">
        <v>496.82319999999999</v>
      </c>
      <c r="C1040">
        <v>99.483699999999999</v>
      </c>
      <c r="D1040">
        <v>397.0077</v>
      </c>
      <c r="F1040">
        <v>358901576.92000002</v>
      </c>
      <c r="G1040">
        <v>138.42881499999999</v>
      </c>
      <c r="H1040">
        <v>27.718935999999999</v>
      </c>
      <c r="I1040">
        <v>110.61743</v>
      </c>
      <c r="K1040" s="3">
        <f>VLOOKUP(CelloNetIO_CMO_MV_NAV[[#This Row],[AsOfDate]], 'CMO MV Raw'!$A:$B,2,FALSE)</f>
        <v>255605991.90020499</v>
      </c>
      <c r="L1040" s="4">
        <f>CelloNetIO_CMO_MV_NAV[[#This Row],[CMO MV]]/CelloNetIO_CMO_MV_NAV[[#This Row],[NAV]]*100</f>
        <v>71.218965961016139</v>
      </c>
    </row>
    <row r="1041" spans="1:12" x14ac:dyDescent="0.2">
      <c r="A1041" s="1">
        <v>42229</v>
      </c>
      <c r="B1041">
        <v>498.74740000000003</v>
      </c>
      <c r="C1041">
        <v>100.6896</v>
      </c>
      <c r="D1041">
        <v>395.11860000000001</v>
      </c>
      <c r="F1041">
        <v>358085740.81</v>
      </c>
      <c r="G1041">
        <v>139.28155799999999</v>
      </c>
      <c r="H1041">
        <v>28.118852</v>
      </c>
      <c r="I1041">
        <v>110.341897</v>
      </c>
      <c r="K1041" s="3">
        <f>VLOOKUP(CelloNetIO_CMO_MV_NAV[[#This Row],[AsOfDate]], 'CMO MV Raw'!$A:$B,2,FALSE)</f>
        <v>255288996.23184001</v>
      </c>
      <c r="L1041" s="4">
        <f>CelloNetIO_CMO_MV_NAV[[#This Row],[CMO MV]]/CelloNetIO_CMO_MV_NAV[[#This Row],[NAV]]*100</f>
        <v>71.292700919720829</v>
      </c>
    </row>
    <row r="1042" spans="1:12" x14ac:dyDescent="0.2">
      <c r="A1042" s="1">
        <v>42230</v>
      </c>
      <c r="B1042">
        <v>501.05380000000002</v>
      </c>
      <c r="C1042">
        <v>101.5162</v>
      </c>
      <c r="D1042">
        <v>394.93209999999999</v>
      </c>
      <c r="F1042">
        <v>358235121.18000001</v>
      </c>
      <c r="G1042">
        <v>139.867302</v>
      </c>
      <c r="H1042">
        <v>28.337869000000001</v>
      </c>
      <c r="I1042">
        <v>110.243825</v>
      </c>
      <c r="K1042" s="3">
        <f>VLOOKUP(CelloNetIO_CMO_MV_NAV[[#This Row],[AsOfDate]], 'CMO MV Raw'!$A:$B,2,FALSE)</f>
        <v>255643716.273166</v>
      </c>
      <c r="L1042" s="4">
        <f>CelloNetIO_CMO_MV_NAV[[#This Row],[CMO MV]]/CelloNetIO_CMO_MV_NAV[[#This Row],[NAV]]*100</f>
        <v>71.361991373457329</v>
      </c>
    </row>
    <row r="1043" spans="1:12" x14ac:dyDescent="0.2">
      <c r="A1043" s="1">
        <v>42233</v>
      </c>
      <c r="B1043">
        <v>499.73880000000003</v>
      </c>
      <c r="C1043">
        <v>100.8224</v>
      </c>
      <c r="D1043">
        <v>395.79669999999999</v>
      </c>
      <c r="F1043">
        <v>358660867.33999997</v>
      </c>
      <c r="G1043">
        <v>139.334632</v>
      </c>
      <c r="H1043">
        <v>28.110789</v>
      </c>
      <c r="I1043">
        <v>110.354024</v>
      </c>
      <c r="K1043" s="3">
        <f>VLOOKUP(CelloNetIO_CMO_MV_NAV[[#This Row],[AsOfDate]], 'CMO MV Raw'!$A:$B,2,FALSE)</f>
        <v>254380040.53083801</v>
      </c>
      <c r="L1043" s="4">
        <f>CelloNetIO_CMO_MV_NAV[[#This Row],[CMO MV]]/CelloNetIO_CMO_MV_NAV[[#This Row],[NAV]]*100</f>
        <v>70.924949916460562</v>
      </c>
    </row>
    <row r="1044" spans="1:12" x14ac:dyDescent="0.2">
      <c r="A1044" s="1">
        <v>42234</v>
      </c>
      <c r="B1044">
        <v>498.7174</v>
      </c>
      <c r="C1044">
        <v>101.125</v>
      </c>
      <c r="D1044">
        <v>406.8485</v>
      </c>
      <c r="F1044">
        <v>358115894.31</v>
      </c>
      <c r="G1044">
        <v>139.26145399999999</v>
      </c>
      <c r="H1044">
        <v>28.238064999999999</v>
      </c>
      <c r="I1044">
        <v>113.608054</v>
      </c>
      <c r="K1044" s="3">
        <f>VLOOKUP(CelloNetIO_CMO_MV_NAV[[#This Row],[AsOfDate]], 'CMO MV Raw'!$A:$B,2,FALSE)</f>
        <v>254249914.06282201</v>
      </c>
      <c r="L1044" s="4">
        <f>CelloNetIO_CMO_MV_NAV[[#This Row],[CMO MV]]/CelloNetIO_CMO_MV_NAV[[#This Row],[NAV]]*100</f>
        <v>70.996545560396925</v>
      </c>
    </row>
    <row r="1045" spans="1:12" x14ac:dyDescent="0.2">
      <c r="A1045" s="1">
        <v>42235</v>
      </c>
      <c r="B1045">
        <v>476.35149999999999</v>
      </c>
      <c r="C1045">
        <v>98.118499999999997</v>
      </c>
      <c r="D1045">
        <v>395.4896</v>
      </c>
      <c r="F1045">
        <v>358691570.69</v>
      </c>
      <c r="G1045">
        <v>132.80253500000001</v>
      </c>
      <c r="H1045">
        <v>27.354559999999999</v>
      </c>
      <c r="I1045">
        <v>110.258961</v>
      </c>
      <c r="K1045" s="3">
        <f>VLOOKUP(CelloNetIO_CMO_MV_NAV[[#This Row],[AsOfDate]], 'CMO MV Raw'!$A:$B,2,FALSE)</f>
        <v>254300635.036313</v>
      </c>
      <c r="L1045" s="4">
        <f>CelloNetIO_CMO_MV_NAV[[#This Row],[CMO MV]]/CelloNetIO_CMO_MV_NAV[[#This Row],[NAV]]*100</f>
        <v>70.896741327688702</v>
      </c>
    </row>
    <row r="1046" spans="1:12" x14ac:dyDescent="0.2">
      <c r="A1046" s="1">
        <v>42236</v>
      </c>
      <c r="B1046">
        <v>477.70749999999998</v>
      </c>
      <c r="C1046">
        <v>97.541700000000006</v>
      </c>
      <c r="D1046">
        <v>397.20119999999997</v>
      </c>
      <c r="F1046">
        <v>359304961.04000002</v>
      </c>
      <c r="G1046">
        <v>132.953216</v>
      </c>
      <c r="H1046">
        <v>27.147328999999999</v>
      </c>
      <c r="I1046">
        <v>110.547096</v>
      </c>
      <c r="K1046" s="3">
        <f>VLOOKUP(CelloNetIO_CMO_MV_NAV[[#This Row],[AsOfDate]], 'CMO MV Raw'!$A:$B,2,FALSE)</f>
        <v>254057562.132377</v>
      </c>
      <c r="L1046" s="4">
        <f>CelloNetIO_CMO_MV_NAV[[#This Row],[CMO MV]]/CelloNetIO_CMO_MV_NAV[[#This Row],[NAV]]*100</f>
        <v>70.708058524160975</v>
      </c>
    </row>
    <row r="1047" spans="1:12" x14ac:dyDescent="0.2">
      <c r="A1047" s="1">
        <v>42237</v>
      </c>
      <c r="B1047">
        <v>478.04689999999999</v>
      </c>
      <c r="C1047">
        <v>97.207999999999998</v>
      </c>
      <c r="D1047">
        <v>396.78</v>
      </c>
      <c r="F1047">
        <v>358984720.20999998</v>
      </c>
      <c r="G1047">
        <v>133.16636399999999</v>
      </c>
      <c r="H1047">
        <v>27.078589999999998</v>
      </c>
      <c r="I1047">
        <v>110.528381</v>
      </c>
      <c r="K1047" s="3">
        <f>VLOOKUP(CelloNetIO_CMO_MV_NAV[[#This Row],[AsOfDate]], 'CMO MV Raw'!$A:$B,2,FALSE)</f>
        <v>253935163.83396301</v>
      </c>
      <c r="L1047" s="4">
        <f>CelloNetIO_CMO_MV_NAV[[#This Row],[CMO MV]]/CelloNetIO_CMO_MV_NAV[[#This Row],[NAV]]*100</f>
        <v>70.737039639295858</v>
      </c>
    </row>
    <row r="1048" spans="1:12" x14ac:dyDescent="0.2">
      <c r="A1048" s="1">
        <v>42240</v>
      </c>
      <c r="B1048">
        <v>482.54899999999998</v>
      </c>
      <c r="C1048">
        <v>97.032300000000006</v>
      </c>
      <c r="D1048">
        <v>397.19170000000003</v>
      </c>
      <c r="F1048">
        <v>358687805.12</v>
      </c>
      <c r="G1048">
        <v>134.531755</v>
      </c>
      <c r="H1048">
        <v>27.052021</v>
      </c>
      <c r="I1048">
        <v>110.73465400000001</v>
      </c>
      <c r="K1048" s="3">
        <f>VLOOKUP(CelloNetIO_CMO_MV_NAV[[#This Row],[AsOfDate]], 'CMO MV Raw'!$A:$B,2,FALSE)</f>
        <v>254028576.33976501</v>
      </c>
      <c r="L1048" s="4">
        <f>CelloNetIO_CMO_MV_NAV[[#This Row],[CMO MV]]/CelloNetIO_CMO_MV_NAV[[#This Row],[NAV]]*100</f>
        <v>70.821637288387606</v>
      </c>
    </row>
    <row r="1049" spans="1:12" x14ac:dyDescent="0.2">
      <c r="A1049" s="1">
        <v>42241</v>
      </c>
      <c r="B1049">
        <v>428.6182</v>
      </c>
      <c r="C1049">
        <v>88.366900000000001</v>
      </c>
      <c r="D1049">
        <v>365.15539999999999</v>
      </c>
      <c r="F1049">
        <v>357221609.98000002</v>
      </c>
      <c r="G1049">
        <v>119.986638</v>
      </c>
      <c r="H1049">
        <v>24.737276999999999</v>
      </c>
      <c r="I1049">
        <v>102.22097100000001</v>
      </c>
      <c r="K1049" s="3">
        <f>VLOOKUP(CelloNetIO_CMO_MV_NAV[[#This Row],[AsOfDate]], 'CMO MV Raw'!$A:$B,2,FALSE)</f>
        <v>253735328.813301</v>
      </c>
      <c r="L1049" s="4">
        <f>CelloNetIO_CMO_MV_NAV[[#This Row],[CMO MV]]/CelloNetIO_CMO_MV_NAV[[#This Row],[NAV]]*100</f>
        <v>71.030229337891129</v>
      </c>
    </row>
    <row r="1050" spans="1:12" x14ac:dyDescent="0.2">
      <c r="A1050" s="1">
        <v>42242</v>
      </c>
      <c r="B1050">
        <v>419.27749999999997</v>
      </c>
      <c r="C1050">
        <v>87.131399999999999</v>
      </c>
      <c r="D1050">
        <v>364.52550000000002</v>
      </c>
      <c r="F1050">
        <v>356496807.75</v>
      </c>
      <c r="G1050">
        <v>117.61045</v>
      </c>
      <c r="H1050">
        <v>24.441004</v>
      </c>
      <c r="I1050">
        <v>102.25210800000001</v>
      </c>
      <c r="K1050" s="3">
        <f>VLOOKUP(CelloNetIO_CMO_MV_NAV[[#This Row],[AsOfDate]], 'CMO MV Raw'!$A:$B,2,FALSE)</f>
        <v>253849939.05187801</v>
      </c>
      <c r="L1050" s="4">
        <f>CelloNetIO_CMO_MV_NAV[[#This Row],[CMO MV]]/CelloNetIO_CMO_MV_NAV[[#This Row],[NAV]]*100</f>
        <v>71.206791627120253</v>
      </c>
    </row>
    <row r="1051" spans="1:12" x14ac:dyDescent="0.2">
      <c r="A1051" s="1">
        <v>42243</v>
      </c>
      <c r="B1051">
        <v>416.43259999999998</v>
      </c>
      <c r="C1051">
        <v>86.509799999999998</v>
      </c>
      <c r="D1051">
        <v>364.8503</v>
      </c>
      <c r="F1051">
        <v>356544380.56</v>
      </c>
      <c r="G1051">
        <v>116.79684899999999</v>
      </c>
      <c r="H1051">
        <v>24.263403</v>
      </c>
      <c r="I1051">
        <v>102.329561</v>
      </c>
      <c r="K1051" s="3">
        <f>VLOOKUP(CelloNetIO_CMO_MV_NAV[[#This Row],[AsOfDate]], 'CMO MV Raw'!$A:$B,2,FALSE)</f>
        <v>253556231.791628</v>
      </c>
      <c r="L1051" s="4">
        <f>CelloNetIO_CMO_MV_NAV[[#This Row],[CMO MV]]/CelloNetIO_CMO_MV_NAV[[#This Row],[NAV]]*100</f>
        <v>71.114914612701085</v>
      </c>
    </row>
    <row r="1052" spans="1:12" x14ac:dyDescent="0.2">
      <c r="A1052" s="1">
        <v>42244</v>
      </c>
      <c r="B1052">
        <v>414.67230000000001</v>
      </c>
      <c r="C1052">
        <v>86.247200000000007</v>
      </c>
      <c r="D1052">
        <v>365.2783</v>
      </c>
      <c r="F1052">
        <v>356875997.17000002</v>
      </c>
      <c r="G1052">
        <v>116.195066</v>
      </c>
      <c r="H1052">
        <v>24.167273999999999</v>
      </c>
      <c r="I1052">
        <v>102.354404</v>
      </c>
      <c r="K1052" s="3">
        <f>VLOOKUP(CelloNetIO_CMO_MV_NAV[[#This Row],[AsOfDate]], 'CMO MV Raw'!$A:$B,2,FALSE)</f>
        <v>246512377.40350801</v>
      </c>
      <c r="L1052" s="4">
        <f>CelloNetIO_CMO_MV_NAV[[#This Row],[CMO MV]]/CelloNetIO_CMO_MV_NAV[[#This Row],[NAV]]*100</f>
        <v>69.075079119451217</v>
      </c>
    </row>
    <row r="1053" spans="1:12" x14ac:dyDescent="0.2">
      <c r="A1053" s="1">
        <v>42247</v>
      </c>
      <c r="B1053">
        <v>418.77379999999999</v>
      </c>
      <c r="C1053">
        <v>87.2971</v>
      </c>
      <c r="D1053">
        <v>365.06060000000002</v>
      </c>
      <c r="F1053">
        <v>358104206.48000002</v>
      </c>
      <c r="G1053">
        <v>116.94188200000001</v>
      </c>
      <c r="H1053">
        <v>24.377569000000001</v>
      </c>
      <c r="I1053">
        <v>101.942561</v>
      </c>
      <c r="K1053" s="3">
        <f>VLOOKUP(CelloNetIO_CMO_MV_NAV[[#This Row],[AsOfDate]], 'CMO MV Raw'!$A:$B,2,FALSE)</f>
        <v>247714897.19417</v>
      </c>
      <c r="L1053" s="4">
        <f>CelloNetIO_CMO_MV_NAV[[#This Row],[CMO MV]]/CelloNetIO_CMO_MV_NAV[[#This Row],[NAV]]*100</f>
        <v>69.173970233160262</v>
      </c>
    </row>
    <row r="1054" spans="1:12" x14ac:dyDescent="0.2">
      <c r="A1054" s="1">
        <v>42248</v>
      </c>
      <c r="B1054">
        <v>419.89780000000002</v>
      </c>
      <c r="C1054">
        <v>87.238500000000002</v>
      </c>
      <c r="D1054">
        <v>365.20229999999998</v>
      </c>
      <c r="F1054">
        <v>357085994.74000001</v>
      </c>
      <c r="G1054">
        <v>117.59010600000001</v>
      </c>
      <c r="H1054">
        <v>24.430669999999999</v>
      </c>
      <c r="I1054">
        <v>102.272927</v>
      </c>
      <c r="K1054" s="3">
        <f>VLOOKUP(CelloNetIO_CMO_MV_NAV[[#This Row],[AsOfDate]], 'CMO MV Raw'!$A:$B,2,FALSE)</f>
        <v>245694600.399335</v>
      </c>
      <c r="L1054" s="4">
        <f>CelloNetIO_CMO_MV_NAV[[#This Row],[CMO MV]]/CelloNetIO_CMO_MV_NAV[[#This Row],[NAV]]*100</f>
        <v>68.805442951698268</v>
      </c>
    </row>
    <row r="1055" spans="1:12" x14ac:dyDescent="0.2">
      <c r="A1055" s="1">
        <v>42249</v>
      </c>
      <c r="B1055">
        <v>419.42160000000001</v>
      </c>
      <c r="C1055">
        <v>87.567499999999995</v>
      </c>
      <c r="D1055">
        <v>364.1053</v>
      </c>
      <c r="F1055">
        <v>356526465.25999999</v>
      </c>
      <c r="G1055">
        <v>117.64108400000001</v>
      </c>
      <c r="H1055">
        <v>24.56129</v>
      </c>
      <c r="I1055">
        <v>102.125743</v>
      </c>
      <c r="K1055" s="13">
        <f>VLOOKUP(CelloNetIO_CMO_MV_NAV[[#This Row],[AsOfDate]], 'CMO MV Raw'!$A:$B,2,FALSE)</f>
        <v>245553278.02607599</v>
      </c>
      <c r="L1055" s="4">
        <f>CelloNetIO_CMO_MV_NAV[[#This Row],[CMO MV]]/CelloNetIO_CMO_MV_NAV[[#This Row],[NAV]]*100</f>
        <v>68.873786928273091</v>
      </c>
    </row>
    <row r="1056" spans="1:12" x14ac:dyDescent="0.2">
      <c r="A1056" s="1">
        <v>42250</v>
      </c>
      <c r="B1056">
        <v>416.18849999999998</v>
      </c>
      <c r="C1056">
        <v>86.342200000000005</v>
      </c>
      <c r="D1056">
        <v>364.95319999999998</v>
      </c>
      <c r="F1056">
        <v>356484604.36000001</v>
      </c>
      <c r="G1056">
        <v>116.74795899999999</v>
      </c>
      <c r="H1056">
        <v>24.220457</v>
      </c>
      <c r="I1056">
        <v>102.375585</v>
      </c>
      <c r="K1056" s="13">
        <f>VLOOKUP(CelloNetIO_CMO_MV_NAV[[#This Row],[AsOfDate]], 'CMO MV Raw'!$A:$B,2,FALSE)</f>
        <v>245034678.24597001</v>
      </c>
      <c r="L1056" s="4">
        <f>CelloNetIO_CMO_MV_NAV[[#This Row],[CMO MV]]/CelloNetIO_CMO_MV_NAV[[#This Row],[NAV]]*100</f>
        <v>68.736398500541966</v>
      </c>
    </row>
    <row r="1057" spans="1:12" x14ac:dyDescent="0.2">
      <c r="A1057" s="1">
        <v>42251</v>
      </c>
      <c r="B1057">
        <v>419.24380000000002</v>
      </c>
      <c r="C1057">
        <v>86.656800000000004</v>
      </c>
      <c r="D1057">
        <v>366.02620000000002</v>
      </c>
      <c r="F1057">
        <v>357310349.36000001</v>
      </c>
      <c r="G1057">
        <v>117.333237</v>
      </c>
      <c r="H1057">
        <v>24.25253</v>
      </c>
      <c r="I1057">
        <v>102.439294</v>
      </c>
      <c r="K1057" s="13">
        <f>VLOOKUP(CelloNetIO_CMO_MV_NAV[[#This Row],[AsOfDate]], 'CMO MV Raw'!$A:$B,2,FALSE)</f>
        <v>245669805.026355</v>
      </c>
      <c r="L1057" s="4">
        <f>CelloNetIO_CMO_MV_NAV[[#This Row],[CMO MV]]/CelloNetIO_CMO_MV_NAV[[#This Row],[NAV]]*100</f>
        <v>68.755300669680835</v>
      </c>
    </row>
    <row r="1058" spans="1:12" x14ac:dyDescent="0.2">
      <c r="A1058" s="1">
        <v>42255</v>
      </c>
      <c r="B1058">
        <v>425.04579999999999</v>
      </c>
      <c r="C1058">
        <v>88.688199999999995</v>
      </c>
      <c r="D1058">
        <v>364.58929999999998</v>
      </c>
      <c r="F1058">
        <v>356847927.44999999</v>
      </c>
      <c r="G1058">
        <v>119.111186</v>
      </c>
      <c r="H1058">
        <v>24.85322</v>
      </c>
      <c r="I1058">
        <v>102.169376</v>
      </c>
      <c r="K1058" s="13">
        <f>VLOOKUP(CelloNetIO_CMO_MV_NAV[[#This Row],[AsOfDate]], 'CMO MV Raw'!$A:$B,2,FALSE)</f>
        <v>245669099.98391399</v>
      </c>
      <c r="L1058" s="4">
        <f>CelloNetIO_CMO_MV_NAV[[#This Row],[CMO MV]]/CelloNetIO_CMO_MV_NAV[[#This Row],[NAV]]*100</f>
        <v>68.844199751821762</v>
      </c>
    </row>
    <row r="1059" spans="1:12" x14ac:dyDescent="0.2">
      <c r="A1059" s="1">
        <v>42256</v>
      </c>
      <c r="B1059">
        <v>427.3261</v>
      </c>
      <c r="C1059">
        <v>88.9328</v>
      </c>
      <c r="D1059">
        <v>365.47500000000002</v>
      </c>
      <c r="F1059">
        <v>357630209.20999998</v>
      </c>
      <c r="G1059">
        <v>119.48825600000001</v>
      </c>
      <c r="H1059">
        <v>24.867251</v>
      </c>
      <c r="I1059">
        <v>102.19354800000001</v>
      </c>
      <c r="K1059" s="13">
        <f>VLOOKUP(CelloNetIO_CMO_MV_NAV[[#This Row],[AsOfDate]], 'CMO MV Raw'!$A:$B,2,FALSE)</f>
        <v>246243510.79097301</v>
      </c>
      <c r="L1059" s="4">
        <f>CelloNetIO_CMO_MV_NAV[[#This Row],[CMO MV]]/CelloNetIO_CMO_MV_NAV[[#This Row],[NAV]]*100</f>
        <v>68.85422552387881</v>
      </c>
    </row>
    <row r="1060" spans="1:12" x14ac:dyDescent="0.2">
      <c r="A1060" s="1">
        <v>42257</v>
      </c>
      <c r="B1060">
        <v>428.37880000000001</v>
      </c>
      <c r="C1060">
        <v>89.790300000000002</v>
      </c>
      <c r="D1060">
        <v>363.93180000000001</v>
      </c>
      <c r="F1060">
        <v>357155931.85000002</v>
      </c>
      <c r="G1060">
        <v>119.94167299999999</v>
      </c>
      <c r="H1060">
        <v>25.140364000000002</v>
      </c>
      <c r="I1060">
        <v>101.89717400000001</v>
      </c>
      <c r="K1060" s="13">
        <f>VLOOKUP(CelloNetIO_CMO_MV_NAV[[#This Row],[AsOfDate]], 'CMO MV Raw'!$A:$B,2,FALSE)</f>
        <v>246356770.94959301</v>
      </c>
      <c r="L1060" s="4">
        <f>CelloNetIO_CMO_MV_NAV[[#This Row],[CMO MV]]/CelloNetIO_CMO_MV_NAV[[#This Row],[NAV]]*100</f>
        <v>68.977370660907582</v>
      </c>
    </row>
    <row r="1061" spans="1:12" x14ac:dyDescent="0.2">
      <c r="A1061" s="1">
        <v>42258</v>
      </c>
      <c r="B1061">
        <v>422.2183</v>
      </c>
      <c r="C1061">
        <v>87.879000000000005</v>
      </c>
      <c r="D1061">
        <v>364.88760000000002</v>
      </c>
      <c r="F1061">
        <v>357634520.12</v>
      </c>
      <c r="G1061">
        <v>118.058598</v>
      </c>
      <c r="H1061">
        <v>24.572292000000001</v>
      </c>
      <c r="I1061">
        <v>102.02807</v>
      </c>
      <c r="K1061" s="13">
        <f>VLOOKUP(CelloNetIO_CMO_MV_NAV[[#This Row],[AsOfDate]], 'CMO MV Raw'!$A:$B,2,FALSE)</f>
        <v>246723667.959714</v>
      </c>
      <c r="L1061" s="4">
        <f>CelloNetIO_CMO_MV_NAV[[#This Row],[CMO MV]]/CelloNetIO_CMO_MV_NAV[[#This Row],[NAV]]*100</f>
        <v>68.987654736720827</v>
      </c>
    </row>
    <row r="1062" spans="1:12" x14ac:dyDescent="0.2">
      <c r="A1062" s="1">
        <v>42261</v>
      </c>
      <c r="B1062">
        <v>417.28219999999999</v>
      </c>
      <c r="C1062">
        <v>86.820999999999998</v>
      </c>
      <c r="D1062">
        <v>365.12520000000001</v>
      </c>
      <c r="F1062">
        <v>357563309.54000002</v>
      </c>
      <c r="G1062">
        <v>116.701627</v>
      </c>
      <c r="H1062">
        <v>24.281293999999999</v>
      </c>
      <c r="I1062">
        <v>102.11484</v>
      </c>
      <c r="K1062" s="13">
        <f>VLOOKUP(CelloNetIO_CMO_MV_NAV[[#This Row],[AsOfDate]], 'CMO MV Raw'!$A:$B,2,FALSE)</f>
        <v>246379711.71606299</v>
      </c>
      <c r="L1062" s="4">
        <f>CelloNetIO_CMO_MV_NAV[[#This Row],[CMO MV]]/CelloNetIO_CMO_MV_NAV[[#This Row],[NAV]]*100</f>
        <v>68.905199482862741</v>
      </c>
    </row>
    <row r="1063" spans="1:12" x14ac:dyDescent="0.2">
      <c r="A1063" s="1">
        <v>42262</v>
      </c>
      <c r="B1063">
        <v>414.25060000000002</v>
      </c>
      <c r="C1063">
        <v>87.325400000000002</v>
      </c>
      <c r="D1063">
        <v>362.62599999999998</v>
      </c>
      <c r="F1063">
        <v>356447131.61000001</v>
      </c>
      <c r="G1063">
        <v>116.216562</v>
      </c>
      <c r="H1063">
        <v>24.498837000000002</v>
      </c>
      <c r="I1063">
        <v>101.73345999999999</v>
      </c>
      <c r="K1063" s="13">
        <f>VLOOKUP(CelloNetIO_CMO_MV_NAV[[#This Row],[AsOfDate]], 'CMO MV Raw'!$A:$B,2,FALSE)</f>
        <v>244870941.279879</v>
      </c>
      <c r="L1063" s="4">
        <f>CelloNetIO_CMO_MV_NAV[[#This Row],[CMO MV]]/CelloNetIO_CMO_MV_NAV[[#This Row],[NAV]]*100</f>
        <v>68.697688819614342</v>
      </c>
    </row>
    <row r="1064" spans="1:12" x14ac:dyDescent="0.2">
      <c r="A1064" s="1">
        <v>42263</v>
      </c>
      <c r="B1064">
        <v>410.81509999999997</v>
      </c>
      <c r="C1064">
        <v>86.634500000000003</v>
      </c>
      <c r="D1064">
        <v>322.6146</v>
      </c>
      <c r="F1064">
        <v>356220380.42000002</v>
      </c>
      <c r="G1064">
        <v>115.326108</v>
      </c>
      <c r="H1064">
        <v>24.320478000000001</v>
      </c>
      <c r="I1064">
        <v>90.566013999999996</v>
      </c>
      <c r="K1064" s="13">
        <f>VLOOKUP(CelloNetIO_CMO_MV_NAV[[#This Row],[AsOfDate]], 'CMO MV Raw'!$A:$B,2,FALSE)</f>
        <v>244517216.68186</v>
      </c>
      <c r="L1064" s="4">
        <f>CelloNetIO_CMO_MV_NAV[[#This Row],[CMO MV]]/CelloNetIO_CMO_MV_NAV[[#This Row],[NAV]]*100</f>
        <v>68.642118789936461</v>
      </c>
    </row>
    <row r="1065" spans="1:12" x14ac:dyDescent="0.2">
      <c r="A1065" s="1">
        <v>42264</v>
      </c>
      <c r="B1065">
        <v>411.22500000000002</v>
      </c>
      <c r="C1065">
        <v>85.599500000000006</v>
      </c>
      <c r="D1065">
        <v>324.43020000000001</v>
      </c>
      <c r="F1065">
        <v>356891758.88</v>
      </c>
      <c r="G1065">
        <v>115.224011</v>
      </c>
      <c r="H1065">
        <v>23.984722999999999</v>
      </c>
      <c r="I1065">
        <v>90.904369000000003</v>
      </c>
      <c r="K1065" s="13">
        <f>VLOOKUP(CelloNetIO_CMO_MV_NAV[[#This Row],[AsOfDate]], 'CMO MV Raw'!$A:$B,2,FALSE)</f>
        <v>245090756.031066</v>
      </c>
      <c r="L1065" s="4">
        <f>CelloNetIO_CMO_MV_NAV[[#This Row],[CMO MV]]/CelloNetIO_CMO_MV_NAV[[#This Row],[NAV]]*100</f>
        <v>68.673694455767603</v>
      </c>
    </row>
    <row r="1066" spans="1:12" x14ac:dyDescent="0.2">
      <c r="A1066" s="1">
        <v>42265</v>
      </c>
      <c r="B1066">
        <v>414.62189999999998</v>
      </c>
      <c r="C1066">
        <v>85.437600000000003</v>
      </c>
      <c r="D1066">
        <v>326.67140000000001</v>
      </c>
      <c r="F1066">
        <v>357919722.51999998</v>
      </c>
      <c r="G1066">
        <v>115.84214900000001</v>
      </c>
      <c r="H1066">
        <v>23.870604</v>
      </c>
      <c r="I1066">
        <v>91.269461000000007</v>
      </c>
      <c r="K1066" s="13">
        <f>VLOOKUP(CelloNetIO_CMO_MV_NAV[[#This Row],[AsOfDate]], 'CMO MV Raw'!$A:$B,2,FALSE)</f>
        <v>245645069.69980299</v>
      </c>
      <c r="L1066" s="4">
        <f>CelloNetIO_CMO_MV_NAV[[#This Row],[CMO MV]]/CelloNetIO_CMO_MV_NAV[[#This Row],[NAV]]*100</f>
        <v>68.631331062254247</v>
      </c>
    </row>
    <row r="1067" spans="1:12" x14ac:dyDescent="0.2">
      <c r="A1067" s="1">
        <v>42268</v>
      </c>
      <c r="B1067">
        <v>415.65839999999997</v>
      </c>
      <c r="C1067">
        <v>86.855500000000006</v>
      </c>
      <c r="D1067">
        <v>324.2525</v>
      </c>
      <c r="F1067">
        <v>357401404.61000001</v>
      </c>
      <c r="G1067">
        <v>116.300158</v>
      </c>
      <c r="H1067">
        <v>24.301946999999998</v>
      </c>
      <c r="I1067">
        <v>90.725020999999998</v>
      </c>
      <c r="K1067" s="13">
        <f>VLOOKUP(CelloNetIO_CMO_MV_NAV[[#This Row],[AsOfDate]], 'CMO MV Raw'!$A:$B,2,FALSE)</f>
        <v>245989991.10356799</v>
      </c>
      <c r="L1067" s="4">
        <f>CelloNetIO_CMO_MV_NAV[[#This Row],[CMO MV]]/CelloNetIO_CMO_MV_NAV[[#This Row],[NAV]]*100</f>
        <v>68.827371110081316</v>
      </c>
    </row>
    <row r="1068" spans="1:12" x14ac:dyDescent="0.2">
      <c r="A1068" s="1">
        <v>42269</v>
      </c>
      <c r="B1068">
        <v>419.47570000000002</v>
      </c>
      <c r="C1068">
        <v>86.770200000000003</v>
      </c>
      <c r="D1068">
        <v>326.22930000000002</v>
      </c>
      <c r="F1068">
        <v>358309104.43000001</v>
      </c>
      <c r="G1068">
        <v>117.070902</v>
      </c>
      <c r="H1068">
        <v>24.216577000000001</v>
      </c>
      <c r="I1068">
        <v>91.046891000000002</v>
      </c>
      <c r="K1068" s="13">
        <f>VLOOKUP(CelloNetIO_CMO_MV_NAV[[#This Row],[AsOfDate]], 'CMO MV Raw'!$A:$B,2,FALSE)</f>
        <v>246813421.94205901</v>
      </c>
      <c r="L1068" s="4">
        <f>CelloNetIO_CMO_MV_NAV[[#This Row],[CMO MV]]/CelloNetIO_CMO_MV_NAV[[#This Row],[NAV]]*100</f>
        <v>68.882821812382105</v>
      </c>
    </row>
    <row r="1069" spans="1:12" x14ac:dyDescent="0.2">
      <c r="A1069" s="1">
        <v>42270</v>
      </c>
      <c r="B1069">
        <v>428.34300000000002</v>
      </c>
      <c r="C1069">
        <v>88.840599999999995</v>
      </c>
      <c r="D1069">
        <v>332.94749999999999</v>
      </c>
      <c r="F1069">
        <v>357821868.31</v>
      </c>
      <c r="G1069">
        <v>119.70844700000001</v>
      </c>
      <c r="H1069">
        <v>24.828164000000001</v>
      </c>
      <c r="I1069">
        <v>93.048393000000004</v>
      </c>
      <c r="K1069" s="13">
        <f>VLOOKUP(CelloNetIO_CMO_MV_NAV[[#This Row],[AsOfDate]], 'CMO MV Raw'!$A:$B,2,FALSE)</f>
        <v>248649529.30756399</v>
      </c>
      <c r="L1069" s="4">
        <f>CelloNetIO_CMO_MV_NAV[[#This Row],[CMO MV]]/CelloNetIO_CMO_MV_NAV[[#This Row],[NAV]]*100</f>
        <v>69.489752116588292</v>
      </c>
    </row>
    <row r="1070" spans="1:12" x14ac:dyDescent="0.2">
      <c r="A1070" s="1">
        <v>42271</v>
      </c>
      <c r="B1070">
        <v>432.80450000000002</v>
      </c>
      <c r="C1070">
        <v>89.599599999999995</v>
      </c>
      <c r="D1070">
        <v>333.34390000000002</v>
      </c>
      <c r="F1070">
        <v>358107483.31999999</v>
      </c>
      <c r="G1070">
        <v>120.85882599999999</v>
      </c>
      <c r="H1070">
        <v>25.020309000000001</v>
      </c>
      <c r="I1070">
        <v>93.084873999999999</v>
      </c>
      <c r="K1070" s="13">
        <f>VLOOKUP(CelloNetIO_CMO_MV_NAV[[#This Row],[AsOfDate]], 'CMO MV Raw'!$A:$B,2,FALSE)</f>
        <v>249169628.883228</v>
      </c>
      <c r="L1070" s="4">
        <f>CelloNetIO_CMO_MV_NAV[[#This Row],[CMO MV]]/CelloNetIO_CMO_MV_NAV[[#This Row],[NAV]]*100</f>
        <v>69.579564932066333</v>
      </c>
    </row>
    <row r="1071" spans="1:12" x14ac:dyDescent="0.2">
      <c r="A1071" s="1">
        <v>42272</v>
      </c>
      <c r="B1071">
        <v>425.0308</v>
      </c>
      <c r="C1071">
        <v>88.561000000000007</v>
      </c>
      <c r="D1071">
        <v>333.11579999999998</v>
      </c>
      <c r="F1071">
        <v>357707132.41000003</v>
      </c>
      <c r="G1071">
        <v>118.82089000000001</v>
      </c>
      <c r="H1071">
        <v>24.757963</v>
      </c>
      <c r="I1071">
        <v>93.125288999999995</v>
      </c>
      <c r="K1071" s="13">
        <f>VLOOKUP(CelloNetIO_CMO_MV_NAV[[#This Row],[AsOfDate]], 'CMO MV Raw'!$A:$B,2,FALSE)</f>
        <v>248596010.863554</v>
      </c>
      <c r="L1071" s="4">
        <f>CelloNetIO_CMO_MV_NAV[[#This Row],[CMO MV]]/CelloNetIO_CMO_MV_NAV[[#This Row],[NAV]]*100</f>
        <v>69.497079688815361</v>
      </c>
    </row>
    <row r="1072" spans="1:12" x14ac:dyDescent="0.2">
      <c r="A1072" s="1">
        <v>42275</v>
      </c>
      <c r="B1072">
        <v>437.79730000000001</v>
      </c>
      <c r="C1072">
        <v>90.299899999999994</v>
      </c>
      <c r="D1072">
        <v>340.62169999999998</v>
      </c>
      <c r="F1072">
        <v>358438081.69999999</v>
      </c>
      <c r="G1072">
        <v>122.140287</v>
      </c>
      <c r="H1072">
        <v>25.192608</v>
      </c>
      <c r="I1072">
        <v>95.029439999999994</v>
      </c>
      <c r="K1072" s="13">
        <f>VLOOKUP(CelloNetIO_CMO_MV_NAV[[#This Row],[AsOfDate]], 'CMO MV Raw'!$A:$B,2,FALSE)</f>
        <v>251313845.808355</v>
      </c>
      <c r="L1072" s="4">
        <f>CelloNetIO_CMO_MV_NAV[[#This Row],[CMO MV]]/CelloNetIO_CMO_MV_NAV[[#This Row],[NAV]]*100</f>
        <v>70.11360082511986</v>
      </c>
    </row>
    <row r="1073" spans="1:12" x14ac:dyDescent="0.2">
      <c r="A1073" s="1">
        <v>42276</v>
      </c>
      <c r="B1073">
        <v>438.33519999999999</v>
      </c>
      <c r="C1073">
        <v>89.488799999999998</v>
      </c>
      <c r="D1073">
        <v>341.28550000000001</v>
      </c>
      <c r="F1073">
        <v>358436337.95999998</v>
      </c>
      <c r="G1073">
        <v>122.290949</v>
      </c>
      <c r="H1073">
        <v>24.966442000000001</v>
      </c>
      <c r="I1073">
        <v>95.215095000000005</v>
      </c>
      <c r="K1073" s="13">
        <f>VLOOKUP(CelloNetIO_CMO_MV_NAV[[#This Row],[AsOfDate]], 'CMO MV Raw'!$A:$B,2,FALSE)</f>
        <v>250902818.58012801</v>
      </c>
      <c r="L1073" s="4">
        <f>CelloNetIO_CMO_MV_NAV[[#This Row],[CMO MV]]/CelloNetIO_CMO_MV_NAV[[#This Row],[NAV]]*100</f>
        <v>69.999269607571918</v>
      </c>
    </row>
    <row r="1074" spans="1:12" x14ac:dyDescent="0.2">
      <c r="A1074" s="1">
        <v>42277</v>
      </c>
      <c r="B1074">
        <v>427.07679999999999</v>
      </c>
      <c r="C1074">
        <v>86.825599999999994</v>
      </c>
      <c r="D1074">
        <v>341.17630000000003</v>
      </c>
      <c r="F1074">
        <v>357449566.72000003</v>
      </c>
      <c r="G1074">
        <v>119.478897</v>
      </c>
      <c r="H1074">
        <v>24.290308</v>
      </c>
      <c r="I1074">
        <v>95.447395</v>
      </c>
      <c r="K1074" s="13">
        <f>VLOOKUP(CelloNetIO_CMO_MV_NAV[[#This Row],[AsOfDate]], 'CMO MV Raw'!$A:$B,2,FALSE)</f>
        <v>249416882.98729199</v>
      </c>
      <c r="L1074" s="4">
        <f>CelloNetIO_CMO_MV_NAV[[#This Row],[CMO MV]]/CelloNetIO_CMO_MV_NAV[[#This Row],[NAV]]*100</f>
        <v>69.776803837243705</v>
      </c>
    </row>
    <row r="1075" spans="1:12" x14ac:dyDescent="0.2">
      <c r="A1075" s="1">
        <v>42278</v>
      </c>
      <c r="B1075">
        <v>375.67939999999999</v>
      </c>
      <c r="C1075">
        <v>75.585700000000003</v>
      </c>
      <c r="D1075">
        <v>311.03660000000002</v>
      </c>
      <c r="F1075">
        <v>296231257.66000003</v>
      </c>
      <c r="G1075">
        <v>126.81963500000001</v>
      </c>
      <c r="H1075">
        <v>25.515775000000001</v>
      </c>
      <c r="I1075">
        <v>104.9979</v>
      </c>
      <c r="K1075" s="13">
        <f>VLOOKUP(CelloNetIO_CMO_MV_NAV[[#This Row],[AsOfDate]], 'CMO MV Raw'!$A:$B,2,FALSE)</f>
        <v>245862270.73539099</v>
      </c>
      <c r="L1075" s="4">
        <f>CelloNetIO_CMO_MV_NAV[[#This Row],[CMO MV]]/CelloNetIO_CMO_MV_NAV[[#This Row],[NAV]]*100</f>
        <v>82.996734604414996</v>
      </c>
    </row>
    <row r="1076" spans="1:12" x14ac:dyDescent="0.2">
      <c r="A1076" s="1">
        <v>42279</v>
      </c>
      <c r="B1076">
        <v>379.80110000000002</v>
      </c>
      <c r="C1076">
        <v>75.501300000000001</v>
      </c>
      <c r="D1076">
        <v>339.38799999999998</v>
      </c>
      <c r="F1076">
        <v>295724665.12</v>
      </c>
      <c r="G1076">
        <v>128.43064699999999</v>
      </c>
      <c r="H1076">
        <v>25.530944000000002</v>
      </c>
      <c r="I1076">
        <v>114.764861</v>
      </c>
      <c r="K1076" s="14">
        <f>VLOOKUP(CelloNetIO_CMO_MV_NAV[[#This Row],[AsOfDate]], 'CMO MV Raw'!$A:$B,2,FALSE)</f>
        <v>245655973.82455701</v>
      </c>
      <c r="L1076" s="4">
        <f>CelloNetIO_CMO_MV_NAV[[#This Row],[CMO MV]]/CelloNetIO_CMO_MV_NAV[[#This Row],[NAV]]*100</f>
        <v>83.069152762375779</v>
      </c>
    </row>
    <row r="1077" spans="1:12" x14ac:dyDescent="0.2">
      <c r="A1077" s="1">
        <v>42282</v>
      </c>
      <c r="B1077">
        <v>370.63170000000002</v>
      </c>
      <c r="C1077">
        <v>74.288399999999996</v>
      </c>
      <c r="D1077">
        <v>338.84179999999998</v>
      </c>
      <c r="F1077">
        <v>295093393.55000001</v>
      </c>
      <c r="G1077">
        <v>125.598102</v>
      </c>
      <c r="H1077">
        <v>25.174538999999999</v>
      </c>
      <c r="I1077">
        <v>114.825275</v>
      </c>
      <c r="K1077" s="14">
        <f>VLOOKUP(CelloNetIO_CMO_MV_NAV[[#This Row],[AsOfDate]], 'CMO MV Raw'!$A:$B,2,FALSE)</f>
        <v>245224629.075569</v>
      </c>
      <c r="L1077" s="4">
        <f>CelloNetIO_CMO_MV_NAV[[#This Row],[CMO MV]]/CelloNetIO_CMO_MV_NAV[[#This Row],[NAV]]*100</f>
        <v>83.100684202209578</v>
      </c>
    </row>
    <row r="1078" spans="1:12" x14ac:dyDescent="0.2">
      <c r="A1078" s="1">
        <v>42283</v>
      </c>
      <c r="B1078">
        <v>338.69639999999998</v>
      </c>
      <c r="C1078">
        <v>67.704300000000003</v>
      </c>
      <c r="D1078">
        <v>335.68090000000001</v>
      </c>
      <c r="F1078">
        <v>295716932.36000001</v>
      </c>
      <c r="G1078">
        <v>114.53398900000001</v>
      </c>
      <c r="H1078">
        <v>22.894969</v>
      </c>
      <c r="I1078">
        <v>113.514264</v>
      </c>
      <c r="K1078" s="14">
        <f>VLOOKUP(CelloNetIO_CMO_MV_NAV[[#This Row],[AsOfDate]], 'CMO MV Raw'!$A:$B,2,FALSE)</f>
        <v>245353494.60937899</v>
      </c>
      <c r="L1078" s="4">
        <f>CelloNetIO_CMO_MV_NAV[[#This Row],[CMO MV]]/CelloNetIO_CMO_MV_NAV[[#This Row],[NAV]]*100</f>
        <v>82.969038212086701</v>
      </c>
    </row>
    <row r="1079" spans="1:12" x14ac:dyDescent="0.2">
      <c r="A1079" s="1">
        <v>42284</v>
      </c>
      <c r="B1079">
        <v>348.8057</v>
      </c>
      <c r="C1079">
        <v>69.972200000000001</v>
      </c>
      <c r="D1079">
        <v>335.8605</v>
      </c>
      <c r="F1079">
        <v>295664256.22000003</v>
      </c>
      <c r="G1079">
        <v>117.97357700000001</v>
      </c>
      <c r="H1079">
        <v>23.6661</v>
      </c>
      <c r="I1079">
        <v>113.59523299999999</v>
      </c>
      <c r="K1079" s="14">
        <f>VLOOKUP(CelloNetIO_CMO_MV_NAV[[#This Row],[AsOfDate]], 'CMO MV Raw'!$A:$B,2,FALSE)</f>
        <v>245477547.071917</v>
      </c>
      <c r="L1079" s="4">
        <f>CelloNetIO_CMO_MV_NAV[[#This Row],[CMO MV]]/CelloNetIO_CMO_MV_NAV[[#This Row],[NAV]]*100</f>
        <v>83.025777349718012</v>
      </c>
    </row>
    <row r="1080" spans="1:12" x14ac:dyDescent="0.2">
      <c r="A1080" s="1">
        <v>42285</v>
      </c>
      <c r="B1080">
        <v>332.41890000000001</v>
      </c>
      <c r="C1080">
        <v>67.283799999999999</v>
      </c>
      <c r="D1080">
        <v>312.80950000000001</v>
      </c>
      <c r="F1080">
        <v>295119996.67000002</v>
      </c>
      <c r="G1080">
        <v>112.638555</v>
      </c>
      <c r="H1080">
        <v>22.798794000000001</v>
      </c>
      <c r="I1080">
        <v>105.994004</v>
      </c>
      <c r="K1080" s="14">
        <f>VLOOKUP(CelloNetIO_CMO_MV_NAV[[#This Row],[AsOfDate]], 'CMO MV Raw'!$A:$B,2,FALSE)</f>
        <v>245470675.36748201</v>
      </c>
      <c r="L1080" s="4">
        <f>CelloNetIO_CMO_MV_NAV[[#This Row],[CMO MV]]/CelloNetIO_CMO_MV_NAV[[#This Row],[NAV]]*100</f>
        <v>83.176564833715645</v>
      </c>
    </row>
    <row r="1081" spans="1:12" x14ac:dyDescent="0.2">
      <c r="A1081" s="1">
        <v>42286</v>
      </c>
      <c r="B1081">
        <v>329.91210000000001</v>
      </c>
      <c r="C1081">
        <v>66.422300000000007</v>
      </c>
      <c r="D1081">
        <v>313.01560000000001</v>
      </c>
      <c r="F1081">
        <v>295593634.82999998</v>
      </c>
      <c r="G1081">
        <v>111.610015</v>
      </c>
      <c r="H1081">
        <v>22.470815000000002</v>
      </c>
      <c r="I1081">
        <v>105.893891</v>
      </c>
      <c r="K1081" s="14">
        <f>VLOOKUP(CelloNetIO_CMO_MV_NAV[[#This Row],[AsOfDate]], 'CMO MV Raw'!$A:$B,2,FALSE)</f>
        <v>233752369.089095</v>
      </c>
      <c r="L1081" s="4">
        <f>CelloNetIO_CMO_MV_NAV[[#This Row],[CMO MV]]/CelloNetIO_CMO_MV_NAV[[#This Row],[NAV]]*100</f>
        <v>79.078958930739248</v>
      </c>
    </row>
    <row r="1082" spans="1:12" x14ac:dyDescent="0.2">
      <c r="A1082" s="1">
        <v>42290</v>
      </c>
      <c r="B1082">
        <v>334.3424</v>
      </c>
      <c r="C1082">
        <v>66.662700000000001</v>
      </c>
      <c r="D1082">
        <v>313.66860000000003</v>
      </c>
      <c r="F1082">
        <v>295907574.07999998</v>
      </c>
      <c r="G1082">
        <v>112.988794</v>
      </c>
      <c r="H1082">
        <v>22.528217000000001</v>
      </c>
      <c r="I1082">
        <v>106.00222100000001</v>
      </c>
      <c r="K1082" s="14">
        <f>VLOOKUP(CelloNetIO_CMO_MV_NAV[[#This Row],[AsOfDate]], 'CMO MV Raw'!$A:$B,2,FALSE)</f>
        <v>234007524.72592399</v>
      </c>
      <c r="L1082" s="4">
        <f>CelloNetIO_CMO_MV_NAV[[#This Row],[CMO MV]]/CelloNetIO_CMO_MV_NAV[[#This Row],[NAV]]*100</f>
        <v>79.081289302401885</v>
      </c>
    </row>
    <row r="1083" spans="1:12" x14ac:dyDescent="0.2">
      <c r="A1083" s="1">
        <v>42291</v>
      </c>
      <c r="B1083">
        <v>345.67989999999998</v>
      </c>
      <c r="C1083">
        <v>67.9803</v>
      </c>
      <c r="D1083">
        <v>314.7663</v>
      </c>
      <c r="F1083">
        <v>296611996.67000002</v>
      </c>
      <c r="G1083">
        <v>116.54279099999999</v>
      </c>
      <c r="H1083">
        <v>22.918931000000001</v>
      </c>
      <c r="I1083">
        <v>106.12055599999999</v>
      </c>
      <c r="K1083" s="14">
        <f>VLOOKUP(CelloNetIO_CMO_MV_NAV[[#This Row],[AsOfDate]], 'CMO MV Raw'!$A:$B,2,FALSE)</f>
        <v>230882930.51467001</v>
      </c>
      <c r="L1083" s="4">
        <f>CelloNetIO_CMO_MV_NAV[[#This Row],[CMO MV]]/CelloNetIO_CMO_MV_NAV[[#This Row],[NAV]]*100</f>
        <v>77.840051348813844</v>
      </c>
    </row>
    <row r="1084" spans="1:12" x14ac:dyDescent="0.2">
      <c r="A1084" s="1">
        <v>42292</v>
      </c>
      <c r="B1084">
        <v>340.51229999999998</v>
      </c>
      <c r="C1084">
        <v>67.258600000000001</v>
      </c>
      <c r="D1084">
        <v>314.14920000000001</v>
      </c>
      <c r="F1084">
        <v>296324021.47000003</v>
      </c>
      <c r="G1084">
        <v>114.912149</v>
      </c>
      <c r="H1084">
        <v>22.697654</v>
      </c>
      <c r="I1084">
        <v>106.015435</v>
      </c>
      <c r="K1084" s="14">
        <f>VLOOKUP(CelloNetIO_CMO_MV_NAV[[#This Row],[AsOfDate]], 'CMO MV Raw'!$A:$B,2,FALSE)</f>
        <v>228911072.63908401</v>
      </c>
      <c r="L1084" s="4">
        <f>CelloNetIO_CMO_MV_NAV[[#This Row],[CMO MV]]/CelloNetIO_CMO_MV_NAV[[#This Row],[NAV]]*100</f>
        <v>77.250258518869046</v>
      </c>
    </row>
    <row r="1085" spans="1:12" x14ac:dyDescent="0.2">
      <c r="A1085" s="1">
        <v>42293</v>
      </c>
      <c r="B1085">
        <v>340.47879999999998</v>
      </c>
      <c r="C1085">
        <v>67.336600000000004</v>
      </c>
      <c r="D1085">
        <v>313.59750000000003</v>
      </c>
      <c r="F1085">
        <v>296612440.52999997</v>
      </c>
      <c r="G1085">
        <v>114.789117</v>
      </c>
      <c r="H1085">
        <v>22.701879999999999</v>
      </c>
      <c r="I1085">
        <v>105.726348</v>
      </c>
      <c r="K1085" s="14">
        <f>VLOOKUP(CelloNetIO_CMO_MV_NAV[[#This Row],[AsOfDate]], 'CMO MV Raw'!$A:$B,2,FALSE)</f>
        <v>228891470.289583</v>
      </c>
      <c r="L1085" s="4">
        <f>CelloNetIO_CMO_MV_NAV[[#This Row],[CMO MV]]/CelloNetIO_CMO_MV_NAV[[#This Row],[NAV]]*100</f>
        <v>77.168533417071046</v>
      </c>
    </row>
    <row r="1086" spans="1:12" x14ac:dyDescent="0.2">
      <c r="A1086" s="1">
        <v>42296</v>
      </c>
      <c r="B1086">
        <v>338.38940000000002</v>
      </c>
      <c r="C1086">
        <v>66.899199999999993</v>
      </c>
      <c r="D1086">
        <v>313.3741</v>
      </c>
      <c r="F1086">
        <v>296417876.37</v>
      </c>
      <c r="G1086">
        <v>114.15957899999999</v>
      </c>
      <c r="H1086">
        <v>22.569219</v>
      </c>
      <c r="I1086">
        <v>105.720378</v>
      </c>
      <c r="K1086" s="14">
        <f>VLOOKUP(CelloNetIO_CMO_MV_NAV[[#This Row],[AsOfDate]], 'CMO MV Raw'!$A:$B,2,FALSE)</f>
        <v>228850973.41062999</v>
      </c>
      <c r="L1086" s="4">
        <f>CelloNetIO_CMO_MV_NAV[[#This Row],[CMO MV]]/CelloNetIO_CMO_MV_NAV[[#This Row],[NAV]]*100</f>
        <v>77.205523571381889</v>
      </c>
    </row>
    <row r="1087" spans="1:12" x14ac:dyDescent="0.2">
      <c r="A1087" s="1">
        <v>42297</v>
      </c>
      <c r="B1087">
        <v>333.09890000000001</v>
      </c>
      <c r="C1087">
        <v>66.348799999999997</v>
      </c>
      <c r="D1087">
        <v>312.65350000000001</v>
      </c>
      <c r="F1087">
        <v>296106729.76999998</v>
      </c>
      <c r="G1087">
        <v>112.49285</v>
      </c>
      <c r="H1087">
        <v>22.407056000000001</v>
      </c>
      <c r="I1087">
        <v>105.58811</v>
      </c>
      <c r="K1087" s="14">
        <f>VLOOKUP(CelloNetIO_CMO_MV_NAV[[#This Row],[AsOfDate]], 'CMO MV Raw'!$A:$B,2,FALSE)</f>
        <v>228694864.11950201</v>
      </c>
      <c r="L1087" s="4">
        <f>CelloNetIO_CMO_MV_NAV[[#This Row],[CMO MV]]/CelloNetIO_CMO_MV_NAV[[#This Row],[NAV]]*100</f>
        <v>77.233929906672529</v>
      </c>
    </row>
    <row r="1088" spans="1:12" x14ac:dyDescent="0.2">
      <c r="A1088" s="1">
        <v>42298</v>
      </c>
      <c r="B1088">
        <v>338.17489999999998</v>
      </c>
      <c r="C1088">
        <v>66.965900000000005</v>
      </c>
      <c r="D1088">
        <v>313.42320000000001</v>
      </c>
      <c r="F1088">
        <v>296681996.66000003</v>
      </c>
      <c r="G1088">
        <v>113.985649</v>
      </c>
      <c r="H1088">
        <v>22.571608999999999</v>
      </c>
      <c r="I1088">
        <v>105.64281099999999</v>
      </c>
      <c r="K1088" s="14">
        <f>VLOOKUP(CelloNetIO_CMO_MV_NAV[[#This Row],[AsOfDate]], 'CMO MV Raw'!$A:$B,2,FALSE)</f>
        <v>228988751.404856</v>
      </c>
      <c r="L1088" s="4">
        <f>CelloNetIO_CMO_MV_NAV[[#This Row],[CMO MV]]/CelloNetIO_CMO_MV_NAV[[#This Row],[NAV]]*100</f>
        <v>77.183231197974905</v>
      </c>
    </row>
    <row r="1089" spans="1:12" x14ac:dyDescent="0.2">
      <c r="A1089" s="1">
        <v>42299</v>
      </c>
      <c r="B1089">
        <v>332.71249999999998</v>
      </c>
      <c r="C1089">
        <v>65.703900000000004</v>
      </c>
      <c r="D1089">
        <v>313.2799</v>
      </c>
      <c r="F1089">
        <v>295999396.29000002</v>
      </c>
      <c r="G1089">
        <v>112.40310100000001</v>
      </c>
      <c r="H1089">
        <v>22.197309000000001</v>
      </c>
      <c r="I1089">
        <v>105.83802</v>
      </c>
      <c r="K1089" s="14">
        <f>VLOOKUP(CelloNetIO_CMO_MV_NAV[[#This Row],[AsOfDate]], 'CMO MV Raw'!$A:$B,2,FALSE)</f>
        <v>228071392.09668201</v>
      </c>
      <c r="L1089" s="4">
        <f>CelloNetIO_CMO_MV_NAV[[#This Row],[CMO MV]]/CelloNetIO_CMO_MV_NAV[[#This Row],[NAV]]*100</f>
        <v>77.051303129427069</v>
      </c>
    </row>
    <row r="1090" spans="1:12" x14ac:dyDescent="0.2">
      <c r="A1090" s="1">
        <v>42300</v>
      </c>
      <c r="B1090">
        <v>327.33109999999999</v>
      </c>
      <c r="C1090">
        <v>65.490200000000002</v>
      </c>
      <c r="D1090">
        <v>313.048</v>
      </c>
      <c r="F1090">
        <v>296083202.49000001</v>
      </c>
      <c r="G1090">
        <v>110.55375600000001</v>
      </c>
      <c r="H1090">
        <v>22.118849999999998</v>
      </c>
      <c r="I1090">
        <v>105.72974000000001</v>
      </c>
      <c r="K1090" s="14">
        <f>VLOOKUP(CelloNetIO_CMO_MV_NAV[[#This Row],[AsOfDate]], 'CMO MV Raw'!$A:$B,2,FALSE)</f>
        <v>228442764.208664</v>
      </c>
      <c r="L1090" s="4">
        <f>CelloNetIO_CMO_MV_NAV[[#This Row],[CMO MV]]/CelloNetIO_CMO_MV_NAV[[#This Row],[NAV]]*100</f>
        <v>77.154922092001982</v>
      </c>
    </row>
    <row r="1091" spans="1:12" x14ac:dyDescent="0.2">
      <c r="A1091" s="1">
        <v>42303</v>
      </c>
      <c r="B1091">
        <v>331.31180000000001</v>
      </c>
      <c r="C1091">
        <v>66.055000000000007</v>
      </c>
      <c r="D1091">
        <v>313.44580000000002</v>
      </c>
      <c r="F1091">
        <v>296543348.26999998</v>
      </c>
      <c r="G1091">
        <v>111.724577</v>
      </c>
      <c r="H1091">
        <v>22.274989999999999</v>
      </c>
      <c r="I1091">
        <v>105.699825</v>
      </c>
      <c r="K1091" s="14">
        <f>VLOOKUP(CelloNetIO_CMO_MV_NAV[[#This Row],[AsOfDate]], 'CMO MV Raw'!$A:$B,2,FALSE)</f>
        <v>228284073.90719599</v>
      </c>
      <c r="L1091" s="4">
        <f>CelloNetIO_CMO_MV_NAV[[#This Row],[CMO MV]]/CelloNetIO_CMO_MV_NAV[[#This Row],[NAV]]*100</f>
        <v>76.981687580914965</v>
      </c>
    </row>
    <row r="1092" spans="1:12" x14ac:dyDescent="0.2">
      <c r="A1092" s="1">
        <v>42304</v>
      </c>
      <c r="B1092">
        <v>328.50170000000003</v>
      </c>
      <c r="C1092">
        <v>65.265600000000006</v>
      </c>
      <c r="D1092">
        <v>313.71280000000002</v>
      </c>
      <c r="F1092">
        <v>296538426.92000002</v>
      </c>
      <c r="G1092">
        <v>110.778796</v>
      </c>
      <c r="H1092">
        <v>22.009153999999999</v>
      </c>
      <c r="I1092">
        <v>105.791618</v>
      </c>
      <c r="K1092" s="14">
        <f>VLOOKUP(CelloNetIO_CMO_MV_NAV[[#This Row],[AsOfDate]], 'CMO MV Raw'!$A:$B,2,FALSE)</f>
        <v>228235674.11018601</v>
      </c>
      <c r="L1092" s="4">
        <f>CelloNetIO_CMO_MV_NAV[[#This Row],[CMO MV]]/CelloNetIO_CMO_MV_NAV[[#This Row],[NAV]]*100</f>
        <v>76.966643574918308</v>
      </c>
    </row>
    <row r="1093" spans="1:12" x14ac:dyDescent="0.2">
      <c r="A1093" s="1">
        <v>42305</v>
      </c>
      <c r="B1093">
        <v>320.11219999999997</v>
      </c>
      <c r="C1093">
        <v>64.375600000000006</v>
      </c>
      <c r="D1093">
        <v>313.79039999999998</v>
      </c>
      <c r="F1093">
        <v>296356455.64999998</v>
      </c>
      <c r="G1093">
        <v>108.015936</v>
      </c>
      <c r="H1093">
        <v>21.722355</v>
      </c>
      <c r="I1093">
        <v>105.882762</v>
      </c>
      <c r="K1093" s="14">
        <f>VLOOKUP(CelloNetIO_CMO_MV_NAV[[#This Row],[AsOfDate]], 'CMO MV Raw'!$A:$B,2,FALSE)</f>
        <v>227898521.087329</v>
      </c>
      <c r="L1093" s="4">
        <f>CelloNetIO_CMO_MV_NAV[[#This Row],[CMO MV]]/CelloNetIO_CMO_MV_NAV[[#This Row],[NAV]]*100</f>
        <v>76.900137230848614</v>
      </c>
    </row>
    <row r="1094" spans="1:12" x14ac:dyDescent="0.2">
      <c r="A1094" s="1">
        <v>42306</v>
      </c>
      <c r="B1094">
        <v>314.88010000000003</v>
      </c>
      <c r="C1094">
        <v>64.334000000000003</v>
      </c>
      <c r="D1094">
        <v>311.52089999999998</v>
      </c>
      <c r="F1094">
        <v>295170730.63</v>
      </c>
      <c r="G1094">
        <v>106.677278</v>
      </c>
      <c r="H1094">
        <v>21.795521000000001</v>
      </c>
      <c r="I1094">
        <v>105.539224</v>
      </c>
      <c r="K1094" s="14">
        <f>VLOOKUP(CelloNetIO_CMO_MV_NAV[[#This Row],[AsOfDate]], 'CMO MV Raw'!$A:$B,2,FALSE)</f>
        <v>227621916.91522601</v>
      </c>
      <c r="L1094" s="4">
        <f>CelloNetIO_CMO_MV_NAV[[#This Row],[CMO MV]]/CelloNetIO_CMO_MV_NAV[[#This Row],[NAV]]*100</f>
        <v>77.11534149385318</v>
      </c>
    </row>
    <row r="1095" spans="1:12" x14ac:dyDescent="0.2">
      <c r="A1095" s="1">
        <v>42307</v>
      </c>
      <c r="B1095">
        <v>305.3639</v>
      </c>
      <c r="C1095">
        <v>62.345300000000002</v>
      </c>
      <c r="D1095">
        <v>312.7568</v>
      </c>
      <c r="F1095">
        <v>295450075.58999997</v>
      </c>
      <c r="G1095">
        <v>103.35549899999999</v>
      </c>
      <c r="H1095">
        <v>21.101804999999999</v>
      </c>
      <c r="I1095">
        <v>105.857749</v>
      </c>
      <c r="K1095" s="14">
        <f>VLOOKUP(CelloNetIO_CMO_MV_NAV[[#This Row],[AsOfDate]], 'CMO MV Raw'!$A:$B,2,FALSE)</f>
        <v>227424591.050616</v>
      </c>
      <c r="L1095" s="4">
        <f>CelloNetIO_CMO_MV_NAV[[#This Row],[CMO MV]]/CelloNetIO_CMO_MV_NAV[[#This Row],[NAV]]*100</f>
        <v>76.975641517931493</v>
      </c>
    </row>
    <row r="1096" spans="1:12" x14ac:dyDescent="0.2">
      <c r="A1096" s="1">
        <v>42310</v>
      </c>
      <c r="B1096">
        <v>300.17090000000002</v>
      </c>
      <c r="C1096">
        <v>61.637999999999998</v>
      </c>
      <c r="D1096">
        <v>312.22399999999999</v>
      </c>
      <c r="F1096">
        <v>294525765.47000003</v>
      </c>
      <c r="G1096">
        <v>101.916686</v>
      </c>
      <c r="H1096">
        <v>20.927879999999998</v>
      </c>
      <c r="I1096">
        <v>106.009062</v>
      </c>
      <c r="K1096" s="14">
        <f>VLOOKUP(CelloNetIO_CMO_MV_NAV[[#This Row],[AsOfDate]], 'CMO MV Raw'!$A:$B,2,FALSE)</f>
        <v>225451399.63344201</v>
      </c>
      <c r="L1096" s="4">
        <f>CelloNetIO_CMO_MV_NAV[[#This Row],[CMO MV]]/CelloNetIO_CMO_MV_NAV[[#This Row],[NAV]]*100</f>
        <v>76.54725870032793</v>
      </c>
    </row>
    <row r="1097" spans="1:12" x14ac:dyDescent="0.2">
      <c r="A1097" s="1">
        <v>42311</v>
      </c>
      <c r="B1097">
        <v>301.23590000000002</v>
      </c>
      <c r="C1097">
        <v>62.352600000000002</v>
      </c>
      <c r="D1097">
        <v>309.63220000000001</v>
      </c>
      <c r="F1097">
        <v>294274965.5</v>
      </c>
      <c r="G1097">
        <v>102.365452</v>
      </c>
      <c r="H1097">
        <v>21.188551</v>
      </c>
      <c r="I1097">
        <v>105.21866799999999</v>
      </c>
      <c r="K1097" s="14">
        <f>VLOOKUP(CelloNetIO_CMO_MV_NAV[[#This Row],[AsOfDate]], 'CMO MV Raw'!$A:$B,2,FALSE)</f>
        <v>225806202.649259</v>
      </c>
      <c r="L1097" s="4">
        <f>CelloNetIO_CMO_MV_NAV[[#This Row],[CMO MV]]/CelloNetIO_CMO_MV_NAV[[#This Row],[NAV]]*100</f>
        <v>76.733065711381073</v>
      </c>
    </row>
    <row r="1098" spans="1:12" x14ac:dyDescent="0.2">
      <c r="A1098" s="1">
        <v>42312</v>
      </c>
      <c r="B1098">
        <v>316.4169</v>
      </c>
      <c r="C1098">
        <v>65.8673</v>
      </c>
      <c r="D1098">
        <v>315.34140000000002</v>
      </c>
      <c r="F1098">
        <v>295019235.88999999</v>
      </c>
      <c r="G1098">
        <v>107.252973</v>
      </c>
      <c r="H1098">
        <v>22.326442</v>
      </c>
      <c r="I1098">
        <v>106.88842</v>
      </c>
      <c r="K1098" s="14">
        <f>VLOOKUP(CelloNetIO_CMO_MV_NAV[[#This Row],[AsOfDate]], 'CMO MV Raw'!$A:$B,2,FALSE)</f>
        <v>226671232.17719701</v>
      </c>
      <c r="L1098" s="4">
        <f>CelloNetIO_CMO_MV_NAV[[#This Row],[CMO MV]]/CelloNetIO_CMO_MV_NAV[[#This Row],[NAV]]*100</f>
        <v>76.832695838759818</v>
      </c>
    </row>
    <row r="1099" spans="1:12" x14ac:dyDescent="0.2">
      <c r="A1099" s="1">
        <v>42313</v>
      </c>
      <c r="B1099">
        <v>317.36829999999998</v>
      </c>
      <c r="C1099">
        <v>66.091800000000006</v>
      </c>
      <c r="D1099">
        <v>284.40030000000002</v>
      </c>
      <c r="F1099">
        <v>294689947.54000002</v>
      </c>
      <c r="G1099">
        <v>107.69566500000001</v>
      </c>
      <c r="H1099">
        <v>22.427572000000001</v>
      </c>
      <c r="I1099">
        <v>96.508313999999999</v>
      </c>
      <c r="K1099" s="14">
        <f>VLOOKUP(CelloNetIO_CMO_MV_NAV[[#This Row],[AsOfDate]], 'CMO MV Raw'!$A:$B,2,FALSE)</f>
        <v>226801215.80575401</v>
      </c>
      <c r="L1099" s="4">
        <f>CelloNetIO_CMO_MV_NAV[[#This Row],[CMO MV]]/CelloNetIO_CMO_MV_NAV[[#This Row],[NAV]]*100</f>
        <v>76.962657769304769</v>
      </c>
    </row>
    <row r="1100" spans="1:12" x14ac:dyDescent="0.2">
      <c r="A1100" s="1">
        <v>42314</v>
      </c>
      <c r="B1100">
        <v>312.77480000000003</v>
      </c>
      <c r="C1100">
        <v>66.191199999999995</v>
      </c>
      <c r="D1100">
        <v>258.30419999999998</v>
      </c>
      <c r="F1100">
        <v>293574144.18000001</v>
      </c>
      <c r="G1100">
        <v>106.54030899999999</v>
      </c>
      <c r="H1100">
        <v>22.546672000000001</v>
      </c>
      <c r="I1100">
        <v>87.986018000000001</v>
      </c>
      <c r="K1100" s="14">
        <f>VLOOKUP(CelloNetIO_CMO_MV_NAV[[#This Row],[AsOfDate]], 'CMO MV Raw'!$A:$B,2,FALSE)</f>
        <v>225789876.17979401</v>
      </c>
      <c r="L1100" s="4">
        <f>CelloNetIO_CMO_MV_NAV[[#This Row],[CMO MV]]/CelloNetIO_CMO_MV_NAV[[#This Row],[NAV]]*100</f>
        <v>76.910681903020304</v>
      </c>
    </row>
    <row r="1101" spans="1:12" x14ac:dyDescent="0.2">
      <c r="A1101" s="1">
        <v>42317</v>
      </c>
      <c r="B1101">
        <v>316.34769999999997</v>
      </c>
      <c r="C1101">
        <v>67.171400000000006</v>
      </c>
      <c r="D1101">
        <v>257.93950000000001</v>
      </c>
      <c r="F1101">
        <v>293705378.97000003</v>
      </c>
      <c r="G1101">
        <v>107.70919499999999</v>
      </c>
      <c r="H1101">
        <v>22.870334</v>
      </c>
      <c r="I1101">
        <v>87.822531999999995</v>
      </c>
      <c r="K1101" s="14">
        <f>VLOOKUP(CelloNetIO_CMO_MV_NAV[[#This Row],[AsOfDate]], 'CMO MV Raw'!$A:$B,2,FALSE)</f>
        <v>209762770.247774</v>
      </c>
      <c r="L1101" s="4">
        <f>CelloNetIO_CMO_MV_NAV[[#This Row],[CMO MV]]/CelloNetIO_CMO_MV_NAV[[#This Row],[NAV]]*100</f>
        <v>71.419451350667913</v>
      </c>
    </row>
    <row r="1102" spans="1:12" x14ac:dyDescent="0.2">
      <c r="A1102" s="1">
        <v>42318</v>
      </c>
      <c r="B1102">
        <v>318.6155</v>
      </c>
      <c r="C1102">
        <v>66.9589</v>
      </c>
      <c r="D1102">
        <v>258.12720000000002</v>
      </c>
      <c r="F1102">
        <v>294058550.61000001</v>
      </c>
      <c r="G1102">
        <v>108.351041</v>
      </c>
      <c r="H1102">
        <v>22.770600999999999</v>
      </c>
      <c r="I1102">
        <v>87.780885999999995</v>
      </c>
      <c r="K1102" s="14">
        <f>VLOOKUP(CelloNetIO_CMO_MV_NAV[[#This Row],[AsOfDate]], 'CMO MV Raw'!$A:$B,2,FALSE)</f>
        <v>210051413.85778099</v>
      </c>
      <c r="L1102" s="4">
        <f>CelloNetIO_CMO_MV_NAV[[#This Row],[CMO MV]]/CelloNetIO_CMO_MV_NAV[[#This Row],[NAV]]*100</f>
        <v>71.431833361773286</v>
      </c>
    </row>
    <row r="1103" spans="1:12" x14ac:dyDescent="0.2">
      <c r="A1103" s="1">
        <v>42320</v>
      </c>
      <c r="B1103">
        <v>313.4384</v>
      </c>
      <c r="C1103">
        <v>66.289000000000001</v>
      </c>
      <c r="D1103">
        <v>258.24419999999998</v>
      </c>
      <c r="F1103">
        <v>293852227.91000003</v>
      </c>
      <c r="G1103">
        <v>106.665313</v>
      </c>
      <c r="H1103">
        <v>22.558617000000002</v>
      </c>
      <c r="I1103">
        <v>87.882334999999998</v>
      </c>
      <c r="K1103" s="14">
        <f>VLOOKUP(CelloNetIO_CMO_MV_NAV[[#This Row],[AsOfDate]], 'CMO MV Raw'!$A:$B,2,FALSE)</f>
        <v>210033453.32316801</v>
      </c>
      <c r="L1103" s="4">
        <f>CelloNetIO_CMO_MV_NAV[[#This Row],[CMO MV]]/CelloNetIO_CMO_MV_NAV[[#This Row],[NAV]]*100</f>
        <v>71.475875754631431</v>
      </c>
    </row>
    <row r="1104" spans="1:12" x14ac:dyDescent="0.2">
      <c r="A1104" s="1">
        <v>42321</v>
      </c>
      <c r="B1104">
        <v>315.8125</v>
      </c>
      <c r="C1104">
        <v>66.4756</v>
      </c>
      <c r="D1104">
        <v>258.2593</v>
      </c>
      <c r="F1104">
        <v>294110462.72000003</v>
      </c>
      <c r="G1104">
        <v>107.378873</v>
      </c>
      <c r="H1104">
        <v>22.602256000000001</v>
      </c>
      <c r="I1104">
        <v>87.810306999999995</v>
      </c>
      <c r="K1104" s="14">
        <f>VLOOKUP(CelloNetIO_CMO_MV_NAV[[#This Row],[AsOfDate]], 'CMO MV Raw'!$A:$B,2,FALSE)</f>
        <v>210351300.291053</v>
      </c>
      <c r="L1104" s="4">
        <f>CelloNetIO_CMO_MV_NAV[[#This Row],[CMO MV]]/CelloNetIO_CMO_MV_NAV[[#This Row],[NAV]]*100</f>
        <v>71.521189129307615</v>
      </c>
    </row>
    <row r="1105" spans="1:12" x14ac:dyDescent="0.2">
      <c r="A1105" s="1">
        <v>42324</v>
      </c>
      <c r="B1105">
        <v>315.00869999999998</v>
      </c>
      <c r="C1105">
        <v>66.1357</v>
      </c>
      <c r="D1105">
        <v>258.01490000000001</v>
      </c>
      <c r="F1105">
        <v>294179843.63999999</v>
      </c>
      <c r="G1105">
        <v>107.080314</v>
      </c>
      <c r="H1105">
        <v>22.481383999999998</v>
      </c>
      <c r="I1105">
        <v>87.706519</v>
      </c>
      <c r="K1105" s="14">
        <f>VLOOKUP(CelloNetIO_CMO_MV_NAV[[#This Row],[AsOfDate]], 'CMO MV Raw'!$A:$B,2,FALSE)</f>
        <v>209225566.60591301</v>
      </c>
      <c r="L1105" s="4">
        <f>CelloNetIO_CMO_MV_NAV[[#This Row],[CMO MV]]/CelloNetIO_CMO_MV_NAV[[#This Row],[NAV]]*100</f>
        <v>71.12165266562279</v>
      </c>
    </row>
    <row r="1106" spans="1:12" x14ac:dyDescent="0.2">
      <c r="A1106" s="1">
        <v>42325</v>
      </c>
      <c r="B1106">
        <v>317.05369999999999</v>
      </c>
      <c r="C1106">
        <v>66.343199999999996</v>
      </c>
      <c r="D1106">
        <v>258.4221</v>
      </c>
      <c r="F1106">
        <v>294745642.80000001</v>
      </c>
      <c r="G1106">
        <v>107.568579</v>
      </c>
      <c r="H1106">
        <v>22.508628000000002</v>
      </c>
      <c r="I1106">
        <v>87.676309000000003</v>
      </c>
      <c r="K1106" s="3">
        <f>VLOOKUP(CelloNetIO_CMO_MV_NAV[[#This Row],[AsOfDate]], 'CMO MV Raw'!$A:$B,2,FALSE)</f>
        <v>209410717.45631799</v>
      </c>
      <c r="L1106" s="4">
        <f>CelloNetIO_CMO_MV_NAV[[#This Row],[CMO MV]]/CelloNetIO_CMO_MV_NAV[[#This Row],[NAV]]*100</f>
        <v>71.04794339518493</v>
      </c>
    </row>
    <row r="1107" spans="1:12" x14ac:dyDescent="0.2">
      <c r="A1107" s="1">
        <v>42326</v>
      </c>
      <c r="B1107">
        <v>317.1576</v>
      </c>
      <c r="C1107">
        <v>66.391400000000004</v>
      </c>
      <c r="D1107">
        <v>258.63119999999998</v>
      </c>
      <c r="F1107">
        <v>295051871.44</v>
      </c>
      <c r="G1107">
        <v>107.49215</v>
      </c>
      <c r="H1107">
        <v>22.501602999999999</v>
      </c>
      <c r="I1107">
        <v>87.656180000000006</v>
      </c>
      <c r="K1107" s="3">
        <f>VLOOKUP(CelloNetIO_CMO_MV_NAV[[#This Row],[AsOfDate]], 'CMO MV Raw'!$A:$B,2,FALSE)</f>
        <v>209635154.60635701</v>
      </c>
      <c r="L1107" s="4">
        <f>CelloNetIO_CMO_MV_NAV[[#This Row],[CMO MV]]/CelloNetIO_CMO_MV_NAV[[#This Row],[NAV]]*100</f>
        <v>71.050271121221201</v>
      </c>
    </row>
    <row r="1108" spans="1:12" x14ac:dyDescent="0.2">
      <c r="A1108" s="1">
        <v>42327</v>
      </c>
      <c r="B1108">
        <v>320.05040000000002</v>
      </c>
      <c r="C1108">
        <v>66.673699999999997</v>
      </c>
      <c r="D1108">
        <v>259.8612</v>
      </c>
      <c r="F1108">
        <v>295905317.67000002</v>
      </c>
      <c r="G1108">
        <v>108.15973200000001</v>
      </c>
      <c r="H1108">
        <v>22.532105999999999</v>
      </c>
      <c r="I1108">
        <v>87.819036999999994</v>
      </c>
      <c r="K1108" s="3">
        <f>VLOOKUP(CelloNetIO_CMO_MV_NAV[[#This Row],[AsOfDate]], 'CMO MV Raw'!$A:$B,2,FALSE)</f>
        <v>210285997.93700999</v>
      </c>
      <c r="L1108" s="4">
        <f>CelloNetIO_CMO_MV_NAV[[#This Row],[CMO MV]]/CelloNetIO_CMO_MV_NAV[[#This Row],[NAV]]*100</f>
        <v>71.065298722182973</v>
      </c>
    </row>
    <row r="1109" spans="1:12" x14ac:dyDescent="0.2">
      <c r="A1109" s="1">
        <v>42328</v>
      </c>
      <c r="B1109">
        <v>317.80380000000002</v>
      </c>
      <c r="C1109">
        <v>66.582899999999995</v>
      </c>
      <c r="D1109">
        <v>259.3963</v>
      </c>
      <c r="F1109">
        <v>295568950.87</v>
      </c>
      <c r="G1109">
        <v>107.522728</v>
      </c>
      <c r="H1109">
        <v>22.527028000000001</v>
      </c>
      <c r="I1109">
        <v>87.761688000000007</v>
      </c>
      <c r="K1109" s="3">
        <f>VLOOKUP(CelloNetIO_CMO_MV_NAV[[#This Row],[AsOfDate]], 'CMO MV Raw'!$A:$B,2,FALSE)</f>
        <v>210330265.50527999</v>
      </c>
      <c r="L1109" s="4">
        <f>CelloNetIO_CMO_MV_NAV[[#This Row],[CMO MV]]/CelloNetIO_CMO_MV_NAV[[#This Row],[NAV]]*100</f>
        <v>71.161150346197715</v>
      </c>
    </row>
    <row r="1110" spans="1:12" x14ac:dyDescent="0.2">
      <c r="A1110" s="1">
        <v>42331</v>
      </c>
      <c r="B1110">
        <v>315.15629999999999</v>
      </c>
      <c r="C1110">
        <v>66.005899999999997</v>
      </c>
      <c r="D1110">
        <v>259.35379999999998</v>
      </c>
      <c r="F1110">
        <v>295560440.54000002</v>
      </c>
      <c r="G1110">
        <v>106.63006799999999</v>
      </c>
      <c r="H1110">
        <v>22.332453999999998</v>
      </c>
      <c r="I1110">
        <v>87.749835000000004</v>
      </c>
      <c r="K1110" s="3">
        <f>VLOOKUP(CelloNetIO_CMO_MV_NAV[[#This Row],[AsOfDate]], 'CMO MV Raw'!$A:$B,2,FALSE)</f>
        <v>210007436.70313501</v>
      </c>
      <c r="L1110" s="4">
        <f>CelloNetIO_CMO_MV_NAV[[#This Row],[CMO MV]]/CelloNetIO_CMO_MV_NAV[[#This Row],[NAV]]*100</f>
        <v>71.053973366477436</v>
      </c>
    </row>
    <row r="1111" spans="1:12" x14ac:dyDescent="0.2">
      <c r="A1111" s="1">
        <v>42332</v>
      </c>
      <c r="B1111">
        <v>308.09899999999999</v>
      </c>
      <c r="C1111">
        <v>64.700800000000001</v>
      </c>
      <c r="D1111">
        <v>259.90960000000001</v>
      </c>
      <c r="F1111">
        <v>295396756.19999999</v>
      </c>
      <c r="G1111">
        <v>104.300062</v>
      </c>
      <c r="H1111">
        <v>21.903016000000001</v>
      </c>
      <c r="I1111">
        <v>87.986613000000006</v>
      </c>
      <c r="K1111" s="3">
        <f>VLOOKUP(CelloNetIO_CMO_MV_NAV[[#This Row],[AsOfDate]], 'CMO MV Raw'!$A:$B,2,FALSE)</f>
        <v>209684037.56793401</v>
      </c>
      <c r="L1111" s="4">
        <f>CelloNetIO_CMO_MV_NAV[[#This Row],[CMO MV]]/CelloNetIO_CMO_MV_NAV[[#This Row],[NAV]]*100</f>
        <v>70.983865992748505</v>
      </c>
    </row>
    <row r="1112" spans="1:12" x14ac:dyDescent="0.2">
      <c r="A1112" s="1">
        <v>42333</v>
      </c>
      <c r="B1112">
        <v>307.94810000000001</v>
      </c>
      <c r="C1112">
        <v>64.6691</v>
      </c>
      <c r="D1112">
        <v>260.14769999999999</v>
      </c>
      <c r="F1112">
        <v>295561636.23000002</v>
      </c>
      <c r="G1112">
        <v>104.19082299999999</v>
      </c>
      <c r="H1112">
        <v>21.880071999999998</v>
      </c>
      <c r="I1112">
        <v>88.018088000000006</v>
      </c>
      <c r="K1112" s="3">
        <f>VLOOKUP(CelloNetIO_CMO_MV_NAV[[#This Row],[AsOfDate]], 'CMO MV Raw'!$A:$B,2,FALSE)</f>
        <v>209357315.29254901</v>
      </c>
      <c r="L1112" s="4">
        <f>CelloNetIO_CMO_MV_NAV[[#This Row],[CMO MV]]/CelloNetIO_CMO_MV_NAV[[#This Row],[NAV]]*100</f>
        <v>70.83372455335558</v>
      </c>
    </row>
    <row r="1113" spans="1:12" x14ac:dyDescent="0.2">
      <c r="A1113" s="1">
        <v>42335</v>
      </c>
      <c r="B1113">
        <v>306.0752</v>
      </c>
      <c r="C1113">
        <v>64.275800000000004</v>
      </c>
      <c r="D1113">
        <v>260.20740000000001</v>
      </c>
      <c r="F1113">
        <v>295488406.47000003</v>
      </c>
      <c r="G1113">
        <v>103.582812</v>
      </c>
      <c r="H1113">
        <v>21.752393000000001</v>
      </c>
      <c r="I1113">
        <v>88.060104999999993</v>
      </c>
      <c r="K1113" s="3">
        <f>VLOOKUP(CelloNetIO_CMO_MV_NAV[[#This Row],[AsOfDate]], 'CMO MV Raw'!$A:$B,2,FALSE)</f>
        <v>209342454.57972601</v>
      </c>
      <c r="L1113" s="4">
        <f>CelloNetIO_CMO_MV_NAV[[#This Row],[CMO MV]]/CelloNetIO_CMO_MV_NAV[[#This Row],[NAV]]*100</f>
        <v>70.846249800660061</v>
      </c>
    </row>
    <row r="1114" spans="1:12" x14ac:dyDescent="0.2">
      <c r="A1114" s="1">
        <v>42338</v>
      </c>
      <c r="B1114">
        <v>305.70100000000002</v>
      </c>
      <c r="C1114">
        <v>64.197199999999995</v>
      </c>
      <c r="D1114">
        <v>260.25029999999998</v>
      </c>
      <c r="F1114">
        <v>295850378.92000002</v>
      </c>
      <c r="G1114">
        <v>103.329596</v>
      </c>
      <c r="H1114">
        <v>21.699211999999999</v>
      </c>
      <c r="I1114">
        <v>87.966864000000001</v>
      </c>
      <c r="K1114" s="3">
        <f>VLOOKUP(CelloNetIO_CMO_MV_NAV[[#This Row],[AsOfDate]], 'CMO MV Raw'!$A:$B,2,FALSE)</f>
        <v>209286737.389175</v>
      </c>
      <c r="L1114" s="4">
        <f>CelloNetIO_CMO_MV_NAV[[#This Row],[CMO MV]]/CelloNetIO_CMO_MV_NAV[[#This Row],[NAV]]*100</f>
        <v>70.740736636260166</v>
      </c>
    </row>
    <row r="1115" spans="1:12" x14ac:dyDescent="0.2">
      <c r="A1115" s="1">
        <v>42339</v>
      </c>
      <c r="B1115">
        <v>318.60849999999999</v>
      </c>
      <c r="C1115">
        <v>63.721699999999998</v>
      </c>
      <c r="D1115">
        <v>260.52190000000002</v>
      </c>
      <c r="F1115">
        <v>295805136.76999998</v>
      </c>
      <c r="G1115">
        <v>107.70891399999999</v>
      </c>
      <c r="H1115">
        <v>21.541782999999999</v>
      </c>
      <c r="I1115">
        <v>88.072135000000003</v>
      </c>
      <c r="K1115" s="3">
        <f>VLOOKUP(CelloNetIO_CMO_MV_NAV[[#This Row],[AsOfDate]], 'CMO MV Raw'!$A:$B,2,FALSE)</f>
        <v>207720843.105804</v>
      </c>
      <c r="L1115" s="4">
        <f>CelloNetIO_CMO_MV_NAV[[#This Row],[CMO MV]]/CelloNetIO_CMO_MV_NAV[[#This Row],[NAV]]*100</f>
        <v>70.222189301369383</v>
      </c>
    </row>
    <row r="1116" spans="1:12" x14ac:dyDescent="0.2">
      <c r="A1116" s="1">
        <v>42340</v>
      </c>
      <c r="B1116">
        <v>300.30290000000002</v>
      </c>
      <c r="C1116">
        <v>63.063600000000001</v>
      </c>
      <c r="D1116">
        <v>260.41109999999998</v>
      </c>
      <c r="F1116">
        <v>295404570.31999999</v>
      </c>
      <c r="G1116">
        <v>101.65817699999999</v>
      </c>
      <c r="H1116">
        <v>21.348213999999999</v>
      </c>
      <c r="I1116">
        <v>88.154053000000005</v>
      </c>
      <c r="K1116" s="3">
        <f>VLOOKUP(CelloNetIO_CMO_MV_NAV[[#This Row],[AsOfDate]], 'CMO MV Raw'!$A:$B,2,FALSE)</f>
        <v>207102735.093018</v>
      </c>
      <c r="L1116" s="4">
        <f>CelloNetIO_CMO_MV_NAV[[#This Row],[CMO MV]]/CelloNetIO_CMO_MV_NAV[[#This Row],[NAV]]*100</f>
        <v>70.108168898223838</v>
      </c>
    </row>
    <row r="1117" spans="1:12" x14ac:dyDescent="0.2">
      <c r="A1117" s="1">
        <v>42341</v>
      </c>
      <c r="B1117">
        <v>299.8424</v>
      </c>
      <c r="C1117">
        <v>62.966900000000003</v>
      </c>
      <c r="D1117">
        <v>258.5154</v>
      </c>
      <c r="F1117">
        <v>293957788.38999999</v>
      </c>
      <c r="G1117">
        <v>102.001856</v>
      </c>
      <c r="H1117">
        <v>21.420387999999999</v>
      </c>
      <c r="I1117">
        <v>87.943034999999995</v>
      </c>
      <c r="K1117" s="3">
        <f>VLOOKUP(CelloNetIO_CMO_MV_NAV[[#This Row],[AsOfDate]], 'CMO MV Raw'!$A:$B,2,FALSE)</f>
        <v>207719736.397486</v>
      </c>
      <c r="L1117" s="4">
        <f>CelloNetIO_CMO_MV_NAV[[#This Row],[CMO MV]]/CelloNetIO_CMO_MV_NAV[[#This Row],[NAV]]*100</f>
        <v>70.663117155412763</v>
      </c>
    </row>
    <row r="1118" spans="1:12" x14ac:dyDescent="0.2">
      <c r="A1118" s="1">
        <v>42342</v>
      </c>
      <c r="B1118">
        <v>297.75380000000001</v>
      </c>
      <c r="C1118">
        <v>62.528300000000002</v>
      </c>
      <c r="D1118">
        <v>257.87349999999998</v>
      </c>
      <c r="F1118">
        <v>294520207.44999999</v>
      </c>
      <c r="G1118">
        <v>101.097919</v>
      </c>
      <c r="H1118">
        <v>21.230564000000001</v>
      </c>
      <c r="I1118">
        <v>87.557149999999993</v>
      </c>
      <c r="K1118" s="3">
        <f>VLOOKUP(CelloNetIO_CMO_MV_NAV[[#This Row],[AsOfDate]], 'CMO MV Raw'!$A:$B,2,FALSE)</f>
        <v>207343205.133984</v>
      </c>
      <c r="L1118" s="4">
        <f>CelloNetIO_CMO_MV_NAV[[#This Row],[CMO MV]]/CelloNetIO_CMO_MV_NAV[[#This Row],[NAV]]*100</f>
        <v>70.400332435316571</v>
      </c>
    </row>
    <row r="1119" spans="1:12" x14ac:dyDescent="0.2">
      <c r="A1119" s="1">
        <v>42345</v>
      </c>
      <c r="B1119">
        <v>301.87900000000002</v>
      </c>
      <c r="C1119">
        <v>63.394599999999997</v>
      </c>
      <c r="D1119">
        <v>259.78089999999997</v>
      </c>
      <c r="F1119">
        <v>295006710.44999999</v>
      </c>
      <c r="G1119">
        <v>102.329537</v>
      </c>
      <c r="H1119">
        <v>21.489205999999999</v>
      </c>
      <c r="I1119">
        <v>88.059319000000002</v>
      </c>
      <c r="K1119" s="3">
        <f>VLOOKUP(CelloNetIO_CMO_MV_NAV[[#This Row],[AsOfDate]], 'CMO MV Raw'!$A:$B,2,FALSE)</f>
        <v>207099349.318048</v>
      </c>
      <c r="L1119" s="4">
        <f>CelloNetIO_CMO_MV_NAV[[#This Row],[CMO MV]]/CelloNetIO_CMO_MV_NAV[[#This Row],[NAV]]*100</f>
        <v>70.201572364961095</v>
      </c>
    </row>
    <row r="1120" spans="1:12" x14ac:dyDescent="0.2">
      <c r="A1120" s="1">
        <v>42346</v>
      </c>
      <c r="B1120">
        <v>296.60759999999999</v>
      </c>
      <c r="C1120">
        <v>62.287599999999998</v>
      </c>
      <c r="D1120">
        <v>259.8252</v>
      </c>
      <c r="F1120">
        <v>294185739.11000001</v>
      </c>
      <c r="G1120">
        <v>100.82324199999999</v>
      </c>
      <c r="H1120">
        <v>21.172882000000001</v>
      </c>
      <c r="I1120">
        <v>88.320121</v>
      </c>
      <c r="K1120" s="3">
        <f>VLOOKUP(CelloNetIO_CMO_MV_NAV[[#This Row],[AsOfDate]], 'CMO MV Raw'!$A:$B,2,FALSE)</f>
        <v>206442463.43811399</v>
      </c>
      <c r="L1120" s="4">
        <f>CelloNetIO_CMO_MV_NAV[[#This Row],[CMO MV]]/CelloNetIO_CMO_MV_NAV[[#This Row],[NAV]]*100</f>
        <v>70.174191333225153</v>
      </c>
    </row>
    <row r="1121" spans="1:12" x14ac:dyDescent="0.2">
      <c r="A1121" s="1">
        <v>42347</v>
      </c>
      <c r="B1121">
        <v>298.11759999999998</v>
      </c>
      <c r="C1121">
        <v>62.604700000000001</v>
      </c>
      <c r="D1121">
        <v>259.72300000000001</v>
      </c>
      <c r="F1121">
        <v>294288381.81</v>
      </c>
      <c r="G1121">
        <v>101.301179</v>
      </c>
      <c r="H1121">
        <v>21.273249</v>
      </c>
      <c r="I1121">
        <v>88.254587999999998</v>
      </c>
      <c r="K1121" s="3">
        <f>VLOOKUP(CelloNetIO_CMO_MV_NAV[[#This Row],[AsOfDate]], 'CMO MV Raw'!$A:$B,2,FALSE)</f>
        <v>206984376.60091799</v>
      </c>
      <c r="L1121" s="4">
        <f>CelloNetIO_CMO_MV_NAV[[#This Row],[CMO MV]]/CelloNetIO_CMO_MV_NAV[[#This Row],[NAV]]*100</f>
        <v>70.333859368784843</v>
      </c>
    </row>
    <row r="1122" spans="1:12" x14ac:dyDescent="0.2">
      <c r="A1122" s="1">
        <v>42348</v>
      </c>
      <c r="B1122">
        <v>295.10860000000002</v>
      </c>
      <c r="C1122">
        <v>61.972799999999999</v>
      </c>
      <c r="D1122">
        <v>258.87520000000001</v>
      </c>
      <c r="F1122">
        <v>293666114.23000002</v>
      </c>
      <c r="G1122">
        <v>100.49119899999999</v>
      </c>
      <c r="H1122">
        <v>21.103149999999999</v>
      </c>
      <c r="I1122">
        <v>88.152901</v>
      </c>
      <c r="K1122" s="3">
        <f>VLOOKUP(CelloNetIO_CMO_MV_NAV[[#This Row],[AsOfDate]], 'CMO MV Raw'!$A:$B,2,FALSE)</f>
        <v>206739735.481677</v>
      </c>
      <c r="L1122" s="4">
        <f>CelloNetIO_CMO_MV_NAV[[#This Row],[CMO MV]]/CelloNetIO_CMO_MV_NAV[[#This Row],[NAV]]*100</f>
        <v>70.399588329676305</v>
      </c>
    </row>
    <row r="1123" spans="1:12" x14ac:dyDescent="0.2">
      <c r="A1123" s="1">
        <v>42349</v>
      </c>
      <c r="B1123">
        <v>249.99379999999999</v>
      </c>
      <c r="C1123">
        <v>52.498699999999999</v>
      </c>
      <c r="D1123">
        <v>256.5573</v>
      </c>
      <c r="F1123">
        <v>292591397</v>
      </c>
      <c r="G1123">
        <v>85.441267999999994</v>
      </c>
      <c r="H1123">
        <v>17.942667</v>
      </c>
      <c r="I1123">
        <v>87.684499000000002</v>
      </c>
      <c r="K1123" s="3">
        <f>VLOOKUP(CelloNetIO_CMO_MV_NAV[[#This Row],[AsOfDate]], 'CMO MV Raw'!$A:$B,2,FALSE)</f>
        <v>205010434.117778</v>
      </c>
      <c r="L1123" s="4">
        <f>CelloNetIO_CMO_MV_NAV[[#This Row],[CMO MV]]/CelloNetIO_CMO_MV_NAV[[#This Row],[NAV]]*100</f>
        <v>70.067143538665974</v>
      </c>
    </row>
    <row r="1124" spans="1:12" x14ac:dyDescent="0.2">
      <c r="A1124" s="1">
        <v>42352</v>
      </c>
      <c r="B1124">
        <v>254.37289999999999</v>
      </c>
      <c r="C1124">
        <v>53.418300000000002</v>
      </c>
      <c r="D1124">
        <v>255.51339999999999</v>
      </c>
      <c r="F1124">
        <v>292077224.98000002</v>
      </c>
      <c r="G1124">
        <v>87.090974000000003</v>
      </c>
      <c r="H1124">
        <v>18.289100999999999</v>
      </c>
      <c r="I1124">
        <v>87.481453000000002</v>
      </c>
      <c r="K1124" s="3">
        <f>VLOOKUP(CelloNetIO_CMO_MV_NAV[[#This Row],[AsOfDate]], 'CMO MV Raw'!$A:$B,2,FALSE)</f>
        <v>205590325.71798599</v>
      </c>
      <c r="L1124" s="4">
        <f>CelloNetIO_CMO_MV_NAV[[#This Row],[CMO MV]]/CelloNetIO_CMO_MV_NAV[[#This Row],[NAV]]*100</f>
        <v>70.389030069723432</v>
      </c>
    </row>
    <row r="1125" spans="1:12" x14ac:dyDescent="0.2">
      <c r="A1125" s="1">
        <v>42353</v>
      </c>
      <c r="B1125">
        <v>253.99950000000001</v>
      </c>
      <c r="C1125">
        <v>53.3399</v>
      </c>
      <c r="D1125">
        <v>254.88630000000001</v>
      </c>
      <c r="F1125">
        <v>291682883.82999998</v>
      </c>
      <c r="G1125">
        <v>87.080701000000005</v>
      </c>
      <c r="H1125">
        <v>18.286949</v>
      </c>
      <c r="I1125">
        <v>87.384730000000005</v>
      </c>
      <c r="K1125" s="3">
        <f>VLOOKUP(CelloNetIO_CMO_MV_NAV[[#This Row],[AsOfDate]], 'CMO MV Raw'!$A:$B,2,FALSE)</f>
        <v>204219335.764245</v>
      </c>
      <c r="L1125" s="4">
        <f>CelloNetIO_CMO_MV_NAV[[#This Row],[CMO MV]]/CelloNetIO_CMO_MV_NAV[[#This Row],[NAV]]*100</f>
        <v>70.014165069510597</v>
      </c>
    </row>
    <row r="1126" spans="1:12" x14ac:dyDescent="0.2">
      <c r="A1126" s="1">
        <v>42354</v>
      </c>
      <c r="B1126">
        <v>252.04900000000001</v>
      </c>
      <c r="C1126">
        <v>52.930300000000003</v>
      </c>
      <c r="D1126">
        <v>254.5789</v>
      </c>
      <c r="F1126">
        <v>291567096.01999998</v>
      </c>
      <c r="G1126">
        <v>86.446310999999994</v>
      </c>
      <c r="H1126">
        <v>18.153728999999998</v>
      </c>
      <c r="I1126">
        <v>87.314002000000002</v>
      </c>
      <c r="K1126" s="3">
        <f>VLOOKUP(CelloNetIO_CMO_MV_NAV[[#This Row],[AsOfDate]], 'CMO MV Raw'!$A:$B,2,FALSE)</f>
        <v>187870860.48328501</v>
      </c>
      <c r="L1126" s="4">
        <f>CelloNetIO_CMO_MV_NAV[[#This Row],[CMO MV]]/CelloNetIO_CMO_MV_NAV[[#This Row],[NAV]]*100</f>
        <v>64.434863552092324</v>
      </c>
    </row>
    <row r="1127" spans="1:12" x14ac:dyDescent="0.2">
      <c r="A1127" s="1">
        <v>42355</v>
      </c>
      <c r="B1127">
        <v>251.09569999999999</v>
      </c>
      <c r="C1127">
        <v>52.7301</v>
      </c>
      <c r="D1127">
        <v>255.64830000000001</v>
      </c>
      <c r="F1127">
        <v>292386146.18000001</v>
      </c>
      <c r="G1127">
        <v>85.878111000000004</v>
      </c>
      <c r="H1127">
        <v>18.034403999999999</v>
      </c>
      <c r="I1127">
        <v>87.435162000000005</v>
      </c>
      <c r="K1127" s="3">
        <f>VLOOKUP(CelloNetIO_CMO_MV_NAV[[#This Row],[AsOfDate]], 'CMO MV Raw'!$A:$B,2,FALSE)</f>
        <v>187710358.15425199</v>
      </c>
      <c r="L1127" s="4">
        <f>CelloNetIO_CMO_MV_NAV[[#This Row],[CMO MV]]/CelloNetIO_CMO_MV_NAV[[#This Row],[NAV]]*100</f>
        <v>64.199470668043531</v>
      </c>
    </row>
    <row r="1128" spans="1:12" x14ac:dyDescent="0.2">
      <c r="A1128" s="1">
        <v>42356</v>
      </c>
      <c r="B1128">
        <v>248.99379999999999</v>
      </c>
      <c r="C1128">
        <v>52.288699999999999</v>
      </c>
      <c r="D1128">
        <v>256.06479999999999</v>
      </c>
      <c r="F1128">
        <v>292655423.94</v>
      </c>
      <c r="G1128">
        <v>85.080877000000001</v>
      </c>
      <c r="H1128">
        <v>17.866985</v>
      </c>
      <c r="I1128">
        <v>87.497028999999998</v>
      </c>
      <c r="K1128" s="3">
        <f>VLOOKUP(CelloNetIO_CMO_MV_NAV[[#This Row],[AsOfDate]], 'CMO MV Raw'!$A:$B,2,FALSE)</f>
        <v>187508865.056678</v>
      </c>
      <c r="L1128" s="4">
        <f>CelloNetIO_CMO_MV_NAV[[#This Row],[CMO MV]]/CelloNetIO_CMO_MV_NAV[[#This Row],[NAV]]*100</f>
        <v>64.071549582870858</v>
      </c>
    </row>
    <row r="1129" spans="1:12" x14ac:dyDescent="0.2">
      <c r="A1129" s="1">
        <v>42359</v>
      </c>
      <c r="B1129">
        <v>247.04900000000001</v>
      </c>
      <c r="C1129">
        <v>51.880299999999998</v>
      </c>
      <c r="D1129">
        <v>255.61429999999999</v>
      </c>
      <c r="F1129">
        <v>292316114.18000001</v>
      </c>
      <c r="G1129">
        <v>84.514328000000006</v>
      </c>
      <c r="H1129">
        <v>17.748011999999999</v>
      </c>
      <c r="I1129">
        <v>87.444478000000004</v>
      </c>
      <c r="K1129" s="3">
        <f>VLOOKUP(CelloNetIO_CMO_MV_NAV[[#This Row],[AsOfDate]], 'CMO MV Raw'!$A:$B,2,FALSE)</f>
        <v>187279438.34419399</v>
      </c>
      <c r="L1129" s="4">
        <f>CelloNetIO_CMO_MV_NAV[[#This Row],[CMO MV]]/CelloNetIO_CMO_MV_NAV[[#This Row],[NAV]]*100</f>
        <v>64.067435649090697</v>
      </c>
    </row>
    <row r="1130" spans="1:12" x14ac:dyDescent="0.2">
      <c r="A1130" s="1">
        <v>42360</v>
      </c>
      <c r="B1130">
        <v>247.3424</v>
      </c>
      <c r="C1130">
        <v>51.941899999999997</v>
      </c>
      <c r="D1130">
        <v>255.07830000000001</v>
      </c>
      <c r="F1130">
        <v>291742145.64999998</v>
      </c>
      <c r="G1130">
        <v>84.781167999999994</v>
      </c>
      <c r="H1130">
        <v>17.804044000000001</v>
      </c>
      <c r="I1130">
        <v>87.432790999999995</v>
      </c>
      <c r="K1130" s="3">
        <f>VLOOKUP(CelloNetIO_CMO_MV_NAV[[#This Row],[AsOfDate]], 'CMO MV Raw'!$A:$B,2,FALSE)</f>
        <v>187229624.38907099</v>
      </c>
      <c r="L1130" s="4">
        <f>CelloNetIO_CMO_MV_NAV[[#This Row],[CMO MV]]/CelloNetIO_CMO_MV_NAV[[#This Row],[NAV]]*100</f>
        <v>64.176406179478931</v>
      </c>
    </row>
    <row r="1131" spans="1:12" x14ac:dyDescent="0.2">
      <c r="A1131" s="1">
        <v>42361</v>
      </c>
      <c r="B1131">
        <v>246.18379999999999</v>
      </c>
      <c r="C1131">
        <v>51.698599999999999</v>
      </c>
      <c r="D1131">
        <v>254.65629999999999</v>
      </c>
      <c r="F1131">
        <v>291059393.24000001</v>
      </c>
      <c r="G1131">
        <v>84.581980999999999</v>
      </c>
      <c r="H1131">
        <v>17.762217</v>
      </c>
      <c r="I1131">
        <v>87.492898999999994</v>
      </c>
      <c r="K1131" s="3">
        <f>VLOOKUP(CelloNetIO_CMO_MV_NAV[[#This Row],[AsOfDate]], 'CMO MV Raw'!$A:$B,2,FALSE)</f>
        <v>186846276.035292</v>
      </c>
      <c r="L1131" s="4">
        <f>CelloNetIO_CMO_MV_NAV[[#This Row],[CMO MV]]/CelloNetIO_CMO_MV_NAV[[#This Row],[NAV]]*100</f>
        <v>64.195240000800595</v>
      </c>
    </row>
    <row r="1132" spans="1:12" x14ac:dyDescent="0.2">
      <c r="A1132" s="1">
        <v>42362</v>
      </c>
      <c r="B1132">
        <v>247.62</v>
      </c>
      <c r="C1132">
        <v>52.0002</v>
      </c>
      <c r="D1132">
        <v>255.06</v>
      </c>
      <c r="F1132">
        <v>291631667.02999997</v>
      </c>
      <c r="G1132">
        <v>84.908474999999996</v>
      </c>
      <c r="H1132">
        <v>17.830780000000001</v>
      </c>
      <c r="I1132">
        <v>87.459637999999998</v>
      </c>
      <c r="K1132" s="3">
        <f>VLOOKUP(CelloNetIO_CMO_MV_NAV[[#This Row],[AsOfDate]], 'CMO MV Raw'!$A:$B,2,FALSE)</f>
        <v>187166345.04152399</v>
      </c>
      <c r="L1132" s="4">
        <f>CelloNetIO_CMO_MV_NAV[[#This Row],[CMO MV]]/CelloNetIO_CMO_MV_NAV[[#This Row],[NAV]]*100</f>
        <v>64.179019702366645</v>
      </c>
    </row>
    <row r="1133" spans="1:12" x14ac:dyDescent="0.2">
      <c r="A1133" s="1">
        <v>42366</v>
      </c>
      <c r="B1133">
        <v>241.60239999999999</v>
      </c>
      <c r="C1133">
        <v>50.736499999999999</v>
      </c>
      <c r="D1133">
        <v>256.06830000000002</v>
      </c>
      <c r="F1133">
        <v>292094392.81999999</v>
      </c>
      <c r="G1133">
        <v>82.713809999999995</v>
      </c>
      <c r="H1133">
        <v>17.369899</v>
      </c>
      <c r="I1133">
        <v>87.666284000000005</v>
      </c>
      <c r="K1133" s="3">
        <f>VLOOKUP(CelloNetIO_CMO_MV_NAV[[#This Row],[AsOfDate]], 'CMO MV Raw'!$A:$B,2,FALSE)</f>
        <v>186381452.71638399</v>
      </c>
      <c r="L1133" s="4">
        <f>CelloNetIO_CMO_MV_NAV[[#This Row],[CMO MV]]/CelloNetIO_CMO_MV_NAV[[#This Row],[NAV]]*100</f>
        <v>63.808637652020785</v>
      </c>
    </row>
    <row r="1134" spans="1:12" x14ac:dyDescent="0.2">
      <c r="A1134" s="1">
        <v>42367</v>
      </c>
      <c r="B1134">
        <v>240.32050000000001</v>
      </c>
      <c r="C1134">
        <v>50.467300000000002</v>
      </c>
      <c r="D1134">
        <v>254.82660000000001</v>
      </c>
      <c r="F1134">
        <v>291112562.98000002</v>
      </c>
      <c r="G1134">
        <v>82.552431999999996</v>
      </c>
      <c r="H1134">
        <v>17.336009000000001</v>
      </c>
      <c r="I1134">
        <v>87.535418000000007</v>
      </c>
      <c r="K1134" s="3">
        <f>VLOOKUP(CelloNetIO_CMO_MV_NAV[[#This Row],[AsOfDate]], 'CMO MV Raw'!$A:$B,2,FALSE)</f>
        <v>185607515.163726</v>
      </c>
      <c r="L1134" s="4">
        <f>CelloNetIO_CMO_MV_NAV[[#This Row],[CMO MV]]/CelloNetIO_CMO_MV_NAV[[#This Row],[NAV]]*100</f>
        <v>63.757988753126263</v>
      </c>
    </row>
    <row r="1135" spans="1:12" x14ac:dyDescent="0.2">
      <c r="A1135" s="1">
        <v>42368</v>
      </c>
      <c r="B1135">
        <v>239.9324</v>
      </c>
      <c r="C1135">
        <v>50.385800000000003</v>
      </c>
      <c r="D1135">
        <v>255.30090000000001</v>
      </c>
      <c r="F1135">
        <v>291410927.08999997</v>
      </c>
      <c r="G1135">
        <v>82.334729999999993</v>
      </c>
      <c r="H1135">
        <v>17.290292000000001</v>
      </c>
      <c r="I1135">
        <v>87.608553999999998</v>
      </c>
      <c r="K1135" s="3">
        <f>VLOOKUP(CelloNetIO_CMO_MV_NAV[[#This Row],[AsOfDate]], 'CMO MV Raw'!$A:$B,2,FALSE)</f>
        <v>185874695.47816601</v>
      </c>
      <c r="L1135" s="4">
        <f>CelloNetIO_CMO_MV_NAV[[#This Row],[CMO MV]]/CelloNetIO_CMO_MV_NAV[[#This Row],[NAV]]*100</f>
        <v>63.784394543571821</v>
      </c>
    </row>
    <row r="1136" spans="1:12" x14ac:dyDescent="0.2">
      <c r="A1136" s="1">
        <v>42369</v>
      </c>
      <c r="B1136">
        <v>232.7457</v>
      </c>
      <c r="C1136">
        <v>48.876600000000003</v>
      </c>
      <c r="D1136">
        <v>231.58869999999999</v>
      </c>
      <c r="F1136">
        <v>292022375.89999998</v>
      </c>
      <c r="G1136">
        <v>79.701324</v>
      </c>
      <c r="H1136">
        <v>16.737279000000001</v>
      </c>
      <c r="I1136">
        <v>79.305121</v>
      </c>
      <c r="K1136" s="3">
        <f>VLOOKUP(CelloNetIO_CMO_MV_NAV[[#This Row],[AsOfDate]], 'CMO MV Raw'!$A:$B,2,FALSE)</f>
        <v>185878948.602676</v>
      </c>
      <c r="L1136" s="4">
        <f>CelloNetIO_CMO_MV_NAV[[#This Row],[CMO MV]]/CelloNetIO_CMO_MV_NAV[[#This Row],[NAV]]*100</f>
        <v>63.652296516595811</v>
      </c>
    </row>
    <row r="1137" spans="1:12" x14ac:dyDescent="0.2">
      <c r="A1137" s="1">
        <v>42373</v>
      </c>
      <c r="B1137">
        <v>233.39240000000001</v>
      </c>
      <c r="C1137">
        <v>49.0124</v>
      </c>
      <c r="D1137">
        <v>231.57599999999999</v>
      </c>
      <c r="F1137">
        <v>238204357.78999999</v>
      </c>
      <c r="G1137">
        <v>97.979904000000005</v>
      </c>
      <c r="H1137">
        <v>20.575778</v>
      </c>
      <c r="I1137">
        <v>97.217365000000001</v>
      </c>
      <c r="K1137" s="3">
        <f>VLOOKUP(CelloNetIO_CMO_MV_NAV[[#This Row],[AsOfDate]], 'CMO MV Raw'!$A:$B,2,FALSE)</f>
        <v>184352578.336586</v>
      </c>
      <c r="L1137" s="4">
        <f>CelloNetIO_CMO_MV_NAV[[#This Row],[CMO MV]]/CelloNetIO_CMO_MV_NAV[[#This Row],[NAV]]*100</f>
        <v>77.392613656174376</v>
      </c>
    </row>
    <row r="1138" spans="1:12" x14ac:dyDescent="0.2">
      <c r="A1138" s="1">
        <v>42374</v>
      </c>
      <c r="B1138">
        <v>258.22859999999997</v>
      </c>
      <c r="C1138">
        <v>54.228000000000002</v>
      </c>
      <c r="D1138">
        <v>263.09140000000002</v>
      </c>
      <c r="F1138">
        <v>238200390.21000001</v>
      </c>
      <c r="G1138">
        <v>108.408135</v>
      </c>
      <c r="H1138">
        <v>22.765706000000002</v>
      </c>
      <c r="I1138">
        <v>110.449609</v>
      </c>
      <c r="K1138" s="3">
        <f>VLOOKUP(CelloNetIO_CMO_MV_NAV[[#This Row],[AsOfDate]], 'CMO MV Raw'!$A:$B,2,FALSE)</f>
        <v>187541048.98771</v>
      </c>
      <c r="L1138" s="4">
        <f>CelloNetIO_CMO_MV_NAV[[#This Row],[CMO MV]]/CelloNetIO_CMO_MV_NAV[[#This Row],[NAV]]*100</f>
        <v>78.732469255139264</v>
      </c>
    </row>
    <row r="1139" spans="1:12" x14ac:dyDescent="0.2">
      <c r="A1139" s="1">
        <v>42375</v>
      </c>
      <c r="B1139">
        <v>271.22649999999999</v>
      </c>
      <c r="C1139">
        <v>54.2453</v>
      </c>
      <c r="D1139">
        <v>263.80450000000002</v>
      </c>
      <c r="F1139">
        <v>238730282.93000001</v>
      </c>
      <c r="G1139">
        <v>113.612105</v>
      </c>
      <c r="H1139">
        <v>22.722421000000001</v>
      </c>
      <c r="I1139">
        <v>110.503157</v>
      </c>
      <c r="K1139" s="3">
        <f>VLOOKUP(CelloNetIO_CMO_MV_NAV[[#This Row],[AsOfDate]], 'CMO MV Raw'!$A:$B,2,FALSE)</f>
        <v>187719493.53684199</v>
      </c>
      <c r="L1139" s="4">
        <f>CelloNetIO_CMO_MV_NAV[[#This Row],[CMO MV]]/CelloNetIO_CMO_MV_NAV[[#This Row],[NAV]]*100</f>
        <v>78.632459708467195</v>
      </c>
    </row>
    <row r="1140" spans="1:12" x14ac:dyDescent="0.2">
      <c r="A1140" s="1">
        <v>42376</v>
      </c>
      <c r="B1140">
        <v>322.01799999999997</v>
      </c>
      <c r="C1140">
        <v>64.403599999999997</v>
      </c>
      <c r="D1140">
        <v>287.47430000000003</v>
      </c>
      <c r="F1140">
        <v>238725478.69999999</v>
      </c>
      <c r="G1140">
        <v>134.890503</v>
      </c>
      <c r="H1140">
        <v>26.978100999999999</v>
      </c>
      <c r="I1140">
        <v>120.420452</v>
      </c>
      <c r="K1140" s="3">
        <f>VLOOKUP(CelloNetIO_CMO_MV_NAV[[#This Row],[AsOfDate]], 'CMO MV Raw'!$A:$B,2,FALSE)</f>
        <v>197124075.09031799</v>
      </c>
      <c r="L1140" s="4">
        <f>CelloNetIO_CMO_MV_NAV[[#This Row],[CMO MV]]/CelloNetIO_CMO_MV_NAV[[#This Row],[NAV]]*100</f>
        <v>82.573538511169403</v>
      </c>
    </row>
    <row r="1141" spans="1:12" x14ac:dyDescent="0.2">
      <c r="A1141" s="1">
        <v>42377</v>
      </c>
      <c r="B1141">
        <v>325.27199999999999</v>
      </c>
      <c r="C1141">
        <v>65.054400000000001</v>
      </c>
      <c r="D1141">
        <v>287.17630000000003</v>
      </c>
      <c r="F1141">
        <v>239029146.25</v>
      </c>
      <c r="G1141">
        <v>136.080476</v>
      </c>
      <c r="H1141">
        <v>27.216094999999999</v>
      </c>
      <c r="I1141">
        <v>120.142796</v>
      </c>
      <c r="K1141" s="3">
        <f>VLOOKUP(CelloNetIO_CMO_MV_NAV[[#This Row],[AsOfDate]], 'CMO MV Raw'!$A:$B,2,FALSE)</f>
        <v>197266611.07229599</v>
      </c>
      <c r="L1141" s="4">
        <f>CelloNetIO_CMO_MV_NAV[[#This Row],[CMO MV]]/CelloNetIO_CMO_MV_NAV[[#This Row],[NAV]]*100</f>
        <v>82.528266601419105</v>
      </c>
    </row>
    <row r="1142" spans="1:12" x14ac:dyDescent="0.2">
      <c r="A1142" s="1">
        <v>42380</v>
      </c>
      <c r="B1142">
        <v>336.4905</v>
      </c>
      <c r="C1142">
        <v>67.298100000000005</v>
      </c>
      <c r="D1142">
        <v>299.18790000000001</v>
      </c>
      <c r="F1142">
        <v>238895860.49000001</v>
      </c>
      <c r="G1142">
        <v>140.85237799999999</v>
      </c>
      <c r="H1142">
        <v>28.170476000000001</v>
      </c>
      <c r="I1142">
        <v>125.237792</v>
      </c>
      <c r="K1142" s="3">
        <f>VLOOKUP(CelloNetIO_CMO_MV_NAV[[#This Row],[AsOfDate]], 'CMO MV Raw'!$A:$B,2,FALSE)</f>
        <v>200181584.025718</v>
      </c>
      <c r="L1142" s="4">
        <f>CelloNetIO_CMO_MV_NAV[[#This Row],[CMO MV]]/CelloNetIO_CMO_MV_NAV[[#This Row],[NAV]]*100</f>
        <v>83.794496738087034</v>
      </c>
    </row>
    <row r="1143" spans="1:12" x14ac:dyDescent="0.2">
      <c r="A1143" s="1">
        <v>42381</v>
      </c>
      <c r="B1143">
        <v>347.98649999999998</v>
      </c>
      <c r="C1143">
        <v>69.597300000000004</v>
      </c>
      <c r="D1143">
        <v>315.28120000000001</v>
      </c>
      <c r="F1143">
        <v>239480150.44999999</v>
      </c>
      <c r="G1143">
        <v>145.30912000000001</v>
      </c>
      <c r="H1143">
        <v>29.061824000000001</v>
      </c>
      <c r="I1143">
        <v>131.652331</v>
      </c>
      <c r="K1143" s="3">
        <f>VLOOKUP(CelloNetIO_CMO_MV_NAV[[#This Row],[AsOfDate]], 'CMO MV Raw'!$A:$B,2,FALSE)</f>
        <v>201657684.72126001</v>
      </c>
      <c r="L1143" s="4">
        <f>CelloNetIO_CMO_MV_NAV[[#This Row],[CMO MV]]/CelloNetIO_CMO_MV_NAV[[#This Row],[NAV]]*100</f>
        <v>84.206429778138641</v>
      </c>
    </row>
    <row r="1144" spans="1:12" x14ac:dyDescent="0.2">
      <c r="A1144" s="1">
        <v>42382</v>
      </c>
      <c r="B1144">
        <v>348.90300000000002</v>
      </c>
      <c r="C1144">
        <v>69.780600000000007</v>
      </c>
      <c r="D1144">
        <v>314.83920000000001</v>
      </c>
      <c r="F1144">
        <v>239495253.06999999</v>
      </c>
      <c r="G1144">
        <v>145.682637</v>
      </c>
      <c r="H1144">
        <v>29.136527000000001</v>
      </c>
      <c r="I1144">
        <v>131.459474</v>
      </c>
      <c r="K1144" s="3">
        <f>VLOOKUP(CelloNetIO_CMO_MV_NAV[[#This Row],[AsOfDate]], 'CMO MV Raw'!$A:$B,2,FALSE)</f>
        <v>201177012.54513401</v>
      </c>
      <c r="L1144" s="4">
        <f>CelloNetIO_CMO_MV_NAV[[#This Row],[CMO MV]]/CelloNetIO_CMO_MV_NAV[[#This Row],[NAV]]*100</f>
        <v>84.000417530753197</v>
      </c>
    </row>
    <row r="1145" spans="1:12" x14ac:dyDescent="0.2">
      <c r="A1145" s="1">
        <v>42383</v>
      </c>
      <c r="B1145">
        <v>347.43900000000002</v>
      </c>
      <c r="C1145">
        <v>69.487799999999993</v>
      </c>
      <c r="D1145">
        <v>313.21109999999999</v>
      </c>
      <c r="F1145">
        <v>238822826.22999999</v>
      </c>
      <c r="G1145">
        <v>145.47981300000001</v>
      </c>
      <c r="H1145">
        <v>29.095963000000001</v>
      </c>
      <c r="I1145">
        <v>131.14789099999999</v>
      </c>
      <c r="K1145" s="3">
        <f>VLOOKUP(CelloNetIO_CMO_MV_NAV[[#This Row],[AsOfDate]], 'CMO MV Raw'!$A:$B,2,FALSE)</f>
        <v>200950373.86759701</v>
      </c>
      <c r="L1145" s="4">
        <f>CelloNetIO_CMO_MV_NAV[[#This Row],[CMO MV]]/CelloNetIO_CMO_MV_NAV[[#This Row],[NAV]]*100</f>
        <v>84.14202990549586</v>
      </c>
    </row>
    <row r="1146" spans="1:12" x14ac:dyDescent="0.2">
      <c r="A1146" s="1">
        <v>42384</v>
      </c>
      <c r="B1146">
        <v>348.19049999999999</v>
      </c>
      <c r="C1146">
        <v>69.638099999999994</v>
      </c>
      <c r="D1146">
        <v>313.1225</v>
      </c>
      <c r="F1146">
        <v>238777989.56999999</v>
      </c>
      <c r="G1146">
        <v>145.82185799999999</v>
      </c>
      <c r="H1146">
        <v>29.164372</v>
      </c>
      <c r="I1146">
        <v>131.135412</v>
      </c>
      <c r="K1146" s="3">
        <f>VLOOKUP(CelloNetIO_CMO_MV_NAV[[#This Row],[AsOfDate]], 'CMO MV Raw'!$A:$B,2,FALSE)</f>
        <v>199686180.70865399</v>
      </c>
      <c r="L1146" s="4">
        <f>CelloNetIO_CMO_MV_NAV[[#This Row],[CMO MV]]/CelloNetIO_CMO_MV_NAV[[#This Row],[NAV]]*100</f>
        <v>83.628386799074761</v>
      </c>
    </row>
    <row r="1147" spans="1:12" x14ac:dyDescent="0.2">
      <c r="A1147" s="1">
        <v>42388</v>
      </c>
      <c r="B1147">
        <v>350.29849999999999</v>
      </c>
      <c r="C1147">
        <v>70.059700000000007</v>
      </c>
      <c r="D1147">
        <v>313.06799999999998</v>
      </c>
      <c r="F1147">
        <v>239235549.61000001</v>
      </c>
      <c r="G1147">
        <v>146.42410000000001</v>
      </c>
      <c r="H1147">
        <v>29.28482</v>
      </c>
      <c r="I1147">
        <v>130.86182199999999</v>
      </c>
      <c r="K1147" s="3">
        <f>VLOOKUP(CelloNetIO_CMO_MV_NAV[[#This Row],[AsOfDate]], 'CMO MV Raw'!$A:$B,2,FALSE)</f>
        <v>199912906.05203</v>
      </c>
      <c r="L1147" s="4">
        <f>CelloNetIO_CMO_MV_NAV[[#This Row],[CMO MV]]/CelloNetIO_CMO_MV_NAV[[#This Row],[NAV]]*100</f>
        <v>83.563210558767921</v>
      </c>
    </row>
    <row r="1148" spans="1:12" x14ac:dyDescent="0.2">
      <c r="A1148" s="1">
        <v>42389</v>
      </c>
      <c r="B1148">
        <v>366.4563</v>
      </c>
      <c r="C1148">
        <v>69.6267</v>
      </c>
      <c r="D1148">
        <v>323.0804</v>
      </c>
      <c r="F1148">
        <v>239211968.66999999</v>
      </c>
      <c r="G1148">
        <v>153.193129</v>
      </c>
      <c r="H1148">
        <v>29.106695999999999</v>
      </c>
      <c r="I1148">
        <v>135.06029899999999</v>
      </c>
      <c r="K1148" s="3">
        <f>VLOOKUP(CelloNetIO_CMO_MV_NAV[[#This Row],[AsOfDate]], 'CMO MV Raw'!$A:$B,2,FALSE)</f>
        <v>199400433.653943</v>
      </c>
      <c r="L1148" s="4">
        <f>CelloNetIO_CMO_MV_NAV[[#This Row],[CMO MV]]/CelloNetIO_CMO_MV_NAV[[#This Row],[NAV]]*100</f>
        <v>83.357214424760585</v>
      </c>
    </row>
    <row r="1149" spans="1:12" x14ac:dyDescent="0.2">
      <c r="A1149" s="1">
        <v>42390</v>
      </c>
      <c r="B1149">
        <v>346.86950000000002</v>
      </c>
      <c r="C1149">
        <v>69.373900000000006</v>
      </c>
      <c r="D1149">
        <v>322.44040000000001</v>
      </c>
      <c r="F1149">
        <v>238704799.81</v>
      </c>
      <c r="G1149">
        <v>145.313165</v>
      </c>
      <c r="H1149">
        <v>29.062633000000002</v>
      </c>
      <c r="I1149">
        <v>135.07914400000001</v>
      </c>
      <c r="K1149" s="3">
        <f>VLOOKUP(CelloNetIO_CMO_MV_NAV[[#This Row],[AsOfDate]], 'CMO MV Raw'!$A:$B,2,FALSE)</f>
        <v>199444203.95490301</v>
      </c>
      <c r="L1149" s="4">
        <f>CelloNetIO_CMO_MV_NAV[[#This Row],[CMO MV]]/CelloNetIO_CMO_MV_NAV[[#This Row],[NAV]]*100</f>
        <v>83.552657555965808</v>
      </c>
    </row>
    <row r="1150" spans="1:12" x14ac:dyDescent="0.2">
      <c r="A1150" s="1">
        <v>42391</v>
      </c>
      <c r="B1150">
        <v>347.22399999999999</v>
      </c>
      <c r="C1150">
        <v>69.444800000000001</v>
      </c>
      <c r="D1150">
        <v>322.93099999999998</v>
      </c>
      <c r="F1150">
        <v>239070777.08000001</v>
      </c>
      <c r="G1150">
        <v>145.23899800000001</v>
      </c>
      <c r="H1150">
        <v>29.047799999999999</v>
      </c>
      <c r="I1150">
        <v>135.077572</v>
      </c>
      <c r="K1150" s="3">
        <f>VLOOKUP(CelloNetIO_CMO_MV_NAV[[#This Row],[AsOfDate]], 'CMO MV Raw'!$A:$B,2,FALSE)</f>
        <v>199985567.55339199</v>
      </c>
      <c r="L1150" s="4">
        <f>CelloNetIO_CMO_MV_NAV[[#This Row],[CMO MV]]/CelloNetIO_CMO_MV_NAV[[#This Row],[NAV]]*100</f>
        <v>83.651197355028899</v>
      </c>
    </row>
    <row r="1151" spans="1:12" x14ac:dyDescent="0.2">
      <c r="A1151" s="1">
        <v>42394</v>
      </c>
      <c r="B1151">
        <v>346.31900000000002</v>
      </c>
      <c r="C1151">
        <v>69.263800000000003</v>
      </c>
      <c r="D1151">
        <v>322.97120000000001</v>
      </c>
      <c r="F1151">
        <v>239509914.47999999</v>
      </c>
      <c r="G1151">
        <v>144.59484900000001</v>
      </c>
      <c r="H1151">
        <v>28.918970000000002</v>
      </c>
      <c r="I1151">
        <v>134.84669299999999</v>
      </c>
      <c r="K1151" s="3">
        <f>VLOOKUP(CelloNetIO_CMO_MV_NAV[[#This Row],[AsOfDate]], 'CMO MV Raw'!$A:$B,2,FALSE)</f>
        <v>199324955.57978401</v>
      </c>
      <c r="L1151" s="4">
        <f>CelloNetIO_CMO_MV_NAV[[#This Row],[CMO MV]]/CelloNetIO_CMO_MV_NAV[[#This Row],[NAV]]*100</f>
        <v>83.222006075422158</v>
      </c>
    </row>
    <row r="1152" spans="1:12" x14ac:dyDescent="0.2">
      <c r="A1152" s="1">
        <v>42395</v>
      </c>
      <c r="B1152">
        <v>368.43700000000001</v>
      </c>
      <c r="C1152">
        <v>73.687399999999997</v>
      </c>
      <c r="D1152">
        <v>337.5994</v>
      </c>
      <c r="F1152">
        <v>239808790.27000001</v>
      </c>
      <c r="G1152">
        <v>153.637821</v>
      </c>
      <c r="H1152">
        <v>30.727564000000001</v>
      </c>
      <c r="I1152">
        <v>140.77857599999999</v>
      </c>
      <c r="K1152" s="3">
        <f>VLOOKUP(CelloNetIO_CMO_MV_NAV[[#This Row],[AsOfDate]], 'CMO MV Raw'!$A:$B,2,FALSE)</f>
        <v>204534489.42313799</v>
      </c>
      <c r="L1152" s="4">
        <f>CelloNetIO_CMO_MV_NAV[[#This Row],[CMO MV]]/CelloNetIO_CMO_MV_NAV[[#This Row],[NAV]]*100</f>
        <v>85.290655606432622</v>
      </c>
    </row>
    <row r="1153" spans="1:12" x14ac:dyDescent="0.2">
      <c r="A1153" s="1">
        <v>42396</v>
      </c>
      <c r="B1153">
        <v>367.05399999999997</v>
      </c>
      <c r="C1153">
        <v>73.410799999999995</v>
      </c>
      <c r="D1153">
        <v>337.50639999999999</v>
      </c>
      <c r="F1153">
        <v>239547874.25999999</v>
      </c>
      <c r="G1153">
        <v>153.22782599999999</v>
      </c>
      <c r="H1153">
        <v>30.645565000000001</v>
      </c>
      <c r="I1153">
        <v>140.893089</v>
      </c>
      <c r="K1153" s="3">
        <f>VLOOKUP(CelloNetIO_CMO_MV_NAV[[#This Row],[AsOfDate]], 'CMO MV Raw'!$A:$B,2,FALSE)</f>
        <v>204315228.58321899</v>
      </c>
      <c r="L1153" s="4">
        <f>CelloNetIO_CMO_MV_NAV[[#This Row],[CMO MV]]/CelloNetIO_CMO_MV_NAV[[#This Row],[NAV]]*100</f>
        <v>85.292023239354535</v>
      </c>
    </row>
    <row r="1154" spans="1:12" x14ac:dyDescent="0.2">
      <c r="A1154" s="1">
        <v>42397</v>
      </c>
      <c r="B1154">
        <v>383.21210000000002</v>
      </c>
      <c r="C1154">
        <v>72.810299999999998</v>
      </c>
      <c r="D1154">
        <v>358.613</v>
      </c>
      <c r="F1154">
        <v>239567495.61000001</v>
      </c>
      <c r="G1154">
        <v>159.95997199999999</v>
      </c>
      <c r="H1154">
        <v>30.392395</v>
      </c>
      <c r="I1154">
        <v>149.69184300000001</v>
      </c>
      <c r="K1154" s="3">
        <f>VLOOKUP(CelloNetIO_CMO_MV_NAV[[#This Row],[AsOfDate]], 'CMO MV Raw'!$A:$B,2,FALSE)</f>
        <v>204087464.50579301</v>
      </c>
      <c r="L1154" s="4">
        <f>CelloNetIO_CMO_MV_NAV[[#This Row],[CMO MV]]/CelloNetIO_CMO_MV_NAV[[#This Row],[NAV]]*100</f>
        <v>85.189964517571227</v>
      </c>
    </row>
    <row r="1155" spans="1:12" x14ac:dyDescent="0.2">
      <c r="A1155" s="1">
        <v>42398</v>
      </c>
      <c r="B1155">
        <v>379.83949999999999</v>
      </c>
      <c r="C1155">
        <v>72.169499999999999</v>
      </c>
      <c r="D1155">
        <v>357.62689999999998</v>
      </c>
      <c r="F1155">
        <v>240912098.78</v>
      </c>
      <c r="G1155">
        <v>157.667258</v>
      </c>
      <c r="H1155">
        <v>29.956776999999999</v>
      </c>
      <c r="I1155">
        <v>148.447048</v>
      </c>
      <c r="K1155" s="3">
        <f>VLOOKUP(CelloNetIO_CMO_MV_NAV[[#This Row],[AsOfDate]], 'CMO MV Raw'!$A:$B,2,FALSE)</f>
        <v>204838466.12455899</v>
      </c>
      <c r="L1155" s="4">
        <f>CelloNetIO_CMO_MV_NAV[[#This Row],[CMO MV]]/CelloNetIO_CMO_MV_NAV[[#This Row],[NAV]]*100</f>
        <v>85.026226230180612</v>
      </c>
    </row>
    <row r="1156" spans="1:12" x14ac:dyDescent="0.2">
      <c r="A1156" s="1">
        <v>42401</v>
      </c>
      <c r="B1156">
        <v>386.11110000000002</v>
      </c>
      <c r="C1156">
        <v>73.361099999999993</v>
      </c>
      <c r="D1156">
        <v>358.0394</v>
      </c>
      <c r="F1156">
        <v>239430550.61000001</v>
      </c>
      <c r="G1156">
        <v>161.26225299999999</v>
      </c>
      <c r="H1156">
        <v>30.639824000000001</v>
      </c>
      <c r="I1156">
        <v>149.537893</v>
      </c>
      <c r="K1156" s="3">
        <f>VLOOKUP(CelloNetIO_CMO_MV_NAV[[#This Row],[AsOfDate]], 'CMO MV Raw'!$A:$B,2,FALSE)</f>
        <v>202856704.17800501</v>
      </c>
      <c r="L1156" s="4">
        <f>CelloNetIO_CMO_MV_NAV[[#This Row],[CMO MV]]/CelloNetIO_CMO_MV_NAV[[#This Row],[NAV]]*100</f>
        <v>84.724653416694167</v>
      </c>
    </row>
    <row r="1157" spans="1:12" x14ac:dyDescent="0.2">
      <c r="A1157" s="1">
        <v>42402</v>
      </c>
      <c r="B1157">
        <v>382.68470000000002</v>
      </c>
      <c r="C1157">
        <v>72.710099999999997</v>
      </c>
      <c r="D1157">
        <v>372.0838</v>
      </c>
      <c r="F1157">
        <v>240208887.47999999</v>
      </c>
      <c r="G1157">
        <v>159.313298</v>
      </c>
      <c r="H1157">
        <v>30.269528999999999</v>
      </c>
      <c r="I1157">
        <v>154.90009699999999</v>
      </c>
      <c r="K1157" s="3">
        <f>VLOOKUP(CelloNetIO_CMO_MV_NAV[[#This Row],[AsOfDate]], 'CMO MV Raw'!$A:$B,2,FALSE)</f>
        <v>202272397.655029</v>
      </c>
      <c r="L1157" s="4">
        <f>CelloNetIO_CMO_MV_NAV[[#This Row],[CMO MV]]/CelloNetIO_CMO_MV_NAV[[#This Row],[NAV]]*100</f>
        <v>84.206875014926482</v>
      </c>
    </row>
    <row r="1158" spans="1:12" x14ac:dyDescent="0.2">
      <c r="A1158" s="1">
        <v>42403</v>
      </c>
      <c r="B1158">
        <v>384.88889999999998</v>
      </c>
      <c r="C1158">
        <v>73.128900000000002</v>
      </c>
      <c r="D1158">
        <v>371.27890000000002</v>
      </c>
      <c r="F1158">
        <v>239752697.13</v>
      </c>
      <c r="G1158">
        <v>160.535796</v>
      </c>
      <c r="H1158">
        <v>30.501805000000001</v>
      </c>
      <c r="I1158">
        <v>154.85911300000001</v>
      </c>
      <c r="K1158" s="3">
        <f>VLOOKUP(CelloNetIO_CMO_MV_NAV[[#This Row],[AsOfDate]], 'CMO MV Raw'!$A:$B,2,FALSE)</f>
        <v>202597698.42994601</v>
      </c>
      <c r="L1158" s="4">
        <f>CelloNetIO_CMO_MV_NAV[[#This Row],[CMO MV]]/CelloNetIO_CMO_MV_NAV[[#This Row],[NAV]]*100</f>
        <v>84.50278176436629</v>
      </c>
    </row>
    <row r="1159" spans="1:12" x14ac:dyDescent="0.2">
      <c r="A1159" s="1">
        <v>42404</v>
      </c>
      <c r="B1159">
        <v>373.47320000000002</v>
      </c>
      <c r="C1159">
        <v>70.959900000000005</v>
      </c>
      <c r="D1159">
        <v>351.53530000000001</v>
      </c>
      <c r="F1159">
        <v>239919319.5</v>
      </c>
      <c r="G1159">
        <v>155.66616300000001</v>
      </c>
      <c r="H1159">
        <v>29.576568000000002</v>
      </c>
      <c r="I1159">
        <v>146.52229800000001</v>
      </c>
      <c r="K1159" s="3">
        <f>VLOOKUP(CelloNetIO_CMO_MV_NAV[[#This Row],[AsOfDate]], 'CMO MV Raw'!$A:$B,2,FALSE)</f>
        <v>202319968.059885</v>
      </c>
      <c r="L1159" s="4">
        <f>CelloNetIO_CMO_MV_NAV[[#This Row],[CMO MV]]/CelloNetIO_CMO_MV_NAV[[#This Row],[NAV]]*100</f>
        <v>84.328335242666853</v>
      </c>
    </row>
    <row r="1160" spans="1:12" x14ac:dyDescent="0.2">
      <c r="A1160" s="1">
        <v>42405</v>
      </c>
      <c r="B1160">
        <v>373.92</v>
      </c>
      <c r="C1160">
        <v>71.044799999999995</v>
      </c>
      <c r="D1160">
        <v>351.56079999999997</v>
      </c>
      <c r="F1160">
        <v>240044837.55000001</v>
      </c>
      <c r="G1160">
        <v>155.77089799999999</v>
      </c>
      <c r="H1160">
        <v>29.596471000000001</v>
      </c>
      <c r="I1160">
        <v>146.45630499999999</v>
      </c>
      <c r="K1160" s="3">
        <f>VLOOKUP(CelloNetIO_CMO_MV_NAV[[#This Row],[AsOfDate]], 'CMO MV Raw'!$A:$B,2,FALSE)</f>
        <v>202201809.44340101</v>
      </c>
      <c r="L1160" s="4">
        <f>CelloNetIO_CMO_MV_NAV[[#This Row],[CMO MV]]/CelloNetIO_CMO_MV_NAV[[#This Row],[NAV]]*100</f>
        <v>84.235016885661409</v>
      </c>
    </row>
    <row r="1161" spans="1:12" x14ac:dyDescent="0.2">
      <c r="A1161" s="1">
        <v>42408</v>
      </c>
      <c r="B1161">
        <v>367.92259999999999</v>
      </c>
      <c r="C1161">
        <v>69.905299999999997</v>
      </c>
      <c r="D1161">
        <v>387.34800000000001</v>
      </c>
      <c r="F1161">
        <v>241109403.72999999</v>
      </c>
      <c r="G1161">
        <v>152.595707</v>
      </c>
      <c r="H1161">
        <v>28.993186999999999</v>
      </c>
      <c r="I1161">
        <v>160.65238199999999</v>
      </c>
      <c r="K1161" s="3">
        <f>VLOOKUP(CelloNetIO_CMO_MV_NAV[[#This Row],[AsOfDate]], 'CMO MV Raw'!$A:$B,2,FALSE)</f>
        <v>201996406.269732</v>
      </c>
      <c r="L1161" s="4">
        <f>CelloNetIO_CMO_MV_NAV[[#This Row],[CMO MV]]/CelloNetIO_CMO_MV_NAV[[#This Row],[NAV]]*100</f>
        <v>83.777904612933455</v>
      </c>
    </row>
    <row r="1162" spans="1:12" x14ac:dyDescent="0.2">
      <c r="A1162" s="1">
        <v>42409</v>
      </c>
      <c r="B1162">
        <v>384.36329999999998</v>
      </c>
      <c r="C1162">
        <v>69.185400000000001</v>
      </c>
      <c r="D1162">
        <v>387.45260000000002</v>
      </c>
      <c r="F1162">
        <v>241257266.61000001</v>
      </c>
      <c r="G1162">
        <v>159.316776</v>
      </c>
      <c r="H1162">
        <v>28.677022000000001</v>
      </c>
      <c r="I1162">
        <v>160.59727699999999</v>
      </c>
      <c r="K1162" s="3">
        <f>VLOOKUP(CelloNetIO_CMO_MV_NAV[[#This Row],[AsOfDate]], 'CMO MV Raw'!$A:$B,2,FALSE)</f>
        <v>199093010.92730999</v>
      </c>
      <c r="L1162" s="4">
        <f>CelloNetIO_CMO_MV_NAV[[#This Row],[CMO MV]]/CelloNetIO_CMO_MV_NAV[[#This Row],[NAV]]*100</f>
        <v>82.523114733431072</v>
      </c>
    </row>
    <row r="1163" spans="1:12" x14ac:dyDescent="0.2">
      <c r="A1163" s="1">
        <v>42410</v>
      </c>
      <c r="B1163">
        <v>409.47890000000001</v>
      </c>
      <c r="C1163">
        <v>73.706199999999995</v>
      </c>
      <c r="D1163">
        <v>397.97359999999998</v>
      </c>
      <c r="F1163">
        <v>241594005.36000001</v>
      </c>
      <c r="G1163">
        <v>169.49050500000001</v>
      </c>
      <c r="H1163">
        <v>30.508289999999999</v>
      </c>
      <c r="I1163">
        <v>164.72825900000001</v>
      </c>
      <c r="K1163" s="3">
        <f>VLOOKUP(CelloNetIO_CMO_MV_NAV[[#This Row],[AsOfDate]], 'CMO MV Raw'!$A:$B,2,FALSE)</f>
        <v>205366553.4531</v>
      </c>
      <c r="L1163" s="4">
        <f>CelloNetIO_CMO_MV_NAV[[#This Row],[CMO MV]]/CelloNetIO_CMO_MV_NAV[[#This Row],[NAV]]*100</f>
        <v>85.004821683006014</v>
      </c>
    </row>
    <row r="1164" spans="1:12" x14ac:dyDescent="0.2">
      <c r="A1164" s="1">
        <v>42411</v>
      </c>
      <c r="B1164">
        <v>386.04169999999999</v>
      </c>
      <c r="C1164">
        <v>69.487499999999997</v>
      </c>
      <c r="D1164">
        <v>425.4135</v>
      </c>
      <c r="F1164">
        <v>242355141.72999999</v>
      </c>
      <c r="G1164">
        <v>159.28760500000001</v>
      </c>
      <c r="H1164">
        <v>28.671766000000002</v>
      </c>
      <c r="I1164">
        <v>175.53310300000001</v>
      </c>
      <c r="K1164" s="3">
        <f>VLOOKUP(CelloNetIO_CMO_MV_NAV[[#This Row],[AsOfDate]], 'CMO MV Raw'!$A:$B,2,FALSE)</f>
        <v>204946629.96792999</v>
      </c>
      <c r="L1164" s="4">
        <f>CelloNetIO_CMO_MV_NAV[[#This Row],[CMO MV]]/CelloNetIO_CMO_MV_NAV[[#This Row],[NAV]]*100</f>
        <v>84.564589183032226</v>
      </c>
    </row>
    <row r="1165" spans="1:12" x14ac:dyDescent="0.2">
      <c r="A1165" s="1">
        <v>42412</v>
      </c>
      <c r="B1165">
        <v>388.54109999999997</v>
      </c>
      <c r="C1165">
        <v>73.822800000000001</v>
      </c>
      <c r="D1165">
        <v>481.17599999999999</v>
      </c>
      <c r="F1165">
        <v>240857475.08000001</v>
      </c>
      <c r="G1165">
        <v>161.315774</v>
      </c>
      <c r="H1165">
        <v>30.649992999999998</v>
      </c>
      <c r="I1165">
        <v>199.77623700000001</v>
      </c>
      <c r="K1165" s="3">
        <f>VLOOKUP(CelloNetIO_CMO_MV_NAV[[#This Row],[AsOfDate]], 'CMO MV Raw'!$A:$B,2,FALSE)</f>
        <v>208740488.833671</v>
      </c>
      <c r="L1165" s="4">
        <f>CelloNetIO_CMO_MV_NAV[[#This Row],[CMO MV]]/CelloNetIO_CMO_MV_NAV[[#This Row],[NAV]]*100</f>
        <v>86.665563841993503</v>
      </c>
    </row>
    <row r="1166" spans="1:12" x14ac:dyDescent="0.2">
      <c r="A1166" s="1">
        <v>42416</v>
      </c>
      <c r="B1166">
        <v>385.2921</v>
      </c>
      <c r="C1166">
        <v>73.205500000000001</v>
      </c>
      <c r="D1166">
        <v>480.5102</v>
      </c>
      <c r="F1166">
        <v>240357594.47</v>
      </c>
      <c r="G1166">
        <v>160.299532</v>
      </c>
      <c r="H1166">
        <v>30.456911999999999</v>
      </c>
      <c r="I1166">
        <v>199.914715</v>
      </c>
      <c r="K1166" s="3">
        <f>VLOOKUP(CelloNetIO_CMO_MV_NAV[[#This Row],[AsOfDate]], 'CMO MV Raw'!$A:$B,2,FALSE)</f>
        <v>207237774.599677</v>
      </c>
      <c r="L1166" s="4">
        <f>CelloNetIO_CMO_MV_NAV[[#This Row],[CMO MV]]/CelloNetIO_CMO_MV_NAV[[#This Row],[NAV]]*100</f>
        <v>86.220606033541898</v>
      </c>
    </row>
    <row r="1167" spans="1:12" x14ac:dyDescent="0.2">
      <c r="A1167" s="1">
        <v>42417</v>
      </c>
      <c r="B1167">
        <v>398.67</v>
      </c>
      <c r="C1167">
        <v>75.747299999999996</v>
      </c>
      <c r="D1167">
        <v>479.38679999999999</v>
      </c>
      <c r="F1167">
        <v>239972608.49000001</v>
      </c>
      <c r="G1167">
        <v>166.131461</v>
      </c>
      <c r="H1167">
        <v>31.564978</v>
      </c>
      <c r="I1167">
        <v>199.76730000000001</v>
      </c>
      <c r="K1167" s="3">
        <f>VLOOKUP(CelloNetIO_CMO_MV_NAV[[#This Row],[AsOfDate]], 'CMO MV Raw'!$A:$B,2,FALSE)</f>
        <v>205612954.92457801</v>
      </c>
      <c r="L1167" s="4">
        <f>CelloNetIO_CMO_MV_NAV[[#This Row],[CMO MV]]/CelloNetIO_CMO_MV_NAV[[#This Row],[NAV]]*100</f>
        <v>85.681843531382114</v>
      </c>
    </row>
    <row r="1168" spans="1:12" x14ac:dyDescent="0.2">
      <c r="A1168" s="1">
        <v>42418</v>
      </c>
      <c r="B1168">
        <v>411.41059999999999</v>
      </c>
      <c r="C1168">
        <v>74.053899999999999</v>
      </c>
      <c r="D1168">
        <v>480.13569999999999</v>
      </c>
      <c r="F1168">
        <v>240607878.40000001</v>
      </c>
      <c r="G1168">
        <v>170.988</v>
      </c>
      <c r="H1168">
        <v>30.777837000000002</v>
      </c>
      <c r="I1168">
        <v>199.55111299999999</v>
      </c>
      <c r="K1168" s="3">
        <f>VLOOKUP(CelloNetIO_CMO_MV_NAV[[#This Row],[AsOfDate]], 'CMO MV Raw'!$A:$B,2,FALSE)</f>
        <v>204882751.09280601</v>
      </c>
      <c r="L1168" s="4">
        <f>CelloNetIO_CMO_MV_NAV[[#This Row],[CMO MV]]/CelloNetIO_CMO_MV_NAV[[#This Row],[NAV]]*100</f>
        <v>85.152137351129227</v>
      </c>
    </row>
    <row r="1169" spans="1:12" x14ac:dyDescent="0.2">
      <c r="A1169" s="1">
        <v>42419</v>
      </c>
      <c r="B1169">
        <v>423.09440000000001</v>
      </c>
      <c r="C1169">
        <v>76.156999999999996</v>
      </c>
      <c r="D1169">
        <v>479.8039</v>
      </c>
      <c r="F1169">
        <v>241238288.12</v>
      </c>
      <c r="G1169">
        <v>175.38443100000001</v>
      </c>
      <c r="H1169">
        <v>31.569201</v>
      </c>
      <c r="I1169">
        <v>198.892101</v>
      </c>
      <c r="K1169" s="3">
        <f>VLOOKUP(CelloNetIO_CMO_MV_NAV[[#This Row],[AsOfDate]], 'CMO MV Raw'!$A:$B,2,FALSE)</f>
        <v>206601072.14083299</v>
      </c>
      <c r="L1169" s="4">
        <f>CelloNetIO_CMO_MV_NAV[[#This Row],[CMO MV]]/CelloNetIO_CMO_MV_NAV[[#This Row],[NAV]]*100</f>
        <v>85.641907738154188</v>
      </c>
    </row>
    <row r="1170" spans="1:12" x14ac:dyDescent="0.2">
      <c r="A1170" s="1">
        <v>42422</v>
      </c>
      <c r="B1170">
        <v>437.6694</v>
      </c>
      <c r="C1170">
        <v>78.780500000000004</v>
      </c>
      <c r="D1170">
        <v>479.26280000000003</v>
      </c>
      <c r="F1170">
        <v>241201078.88</v>
      </c>
      <c r="G1170">
        <v>181.45416299999999</v>
      </c>
      <c r="H1170">
        <v>32.661752999999997</v>
      </c>
      <c r="I1170">
        <v>198.69844800000001</v>
      </c>
      <c r="K1170" s="3">
        <f>VLOOKUP(CelloNetIO_CMO_MV_NAV[[#This Row],[AsOfDate]], 'CMO MV Raw'!$A:$B,2,FALSE)</f>
        <v>208888628.34250599</v>
      </c>
      <c r="L1170" s="4">
        <f>CelloNetIO_CMO_MV_NAV[[#This Row],[CMO MV]]/CelloNetIO_CMO_MV_NAV[[#This Row],[NAV]]*100</f>
        <v>86.603521556564118</v>
      </c>
    </row>
    <row r="1171" spans="1:12" x14ac:dyDescent="0.2">
      <c r="A1171" s="1">
        <v>42423</v>
      </c>
      <c r="B1171">
        <v>436.53829999999999</v>
      </c>
      <c r="C1171">
        <v>78.576899999999995</v>
      </c>
      <c r="D1171">
        <v>479.10419999999999</v>
      </c>
      <c r="F1171">
        <v>241549342.19999999</v>
      </c>
      <c r="G1171">
        <v>180.724276</v>
      </c>
      <c r="H1171">
        <v>32.530372</v>
      </c>
      <c r="I1171">
        <v>198.346307</v>
      </c>
      <c r="K1171" s="3">
        <f>VLOOKUP(CelloNetIO_CMO_MV_NAV[[#This Row],[AsOfDate]], 'CMO MV Raw'!$A:$B,2,FALSE)</f>
        <v>209041014.23087299</v>
      </c>
      <c r="L1171" s="4">
        <f>CelloNetIO_CMO_MV_NAV[[#This Row],[CMO MV]]/CelloNetIO_CMO_MV_NAV[[#This Row],[NAV]]*100</f>
        <v>86.541744360367375</v>
      </c>
    </row>
    <row r="1172" spans="1:12" x14ac:dyDescent="0.2">
      <c r="A1172" s="1">
        <v>42424</v>
      </c>
      <c r="B1172">
        <v>430.4033</v>
      </c>
      <c r="C1172">
        <v>77.4726</v>
      </c>
      <c r="D1172">
        <v>479.80619999999999</v>
      </c>
      <c r="F1172">
        <v>241568678.47999999</v>
      </c>
      <c r="G1172">
        <v>178.17016000000001</v>
      </c>
      <c r="H1172">
        <v>32.070630999999999</v>
      </c>
      <c r="I1172">
        <v>198.62103099999999</v>
      </c>
      <c r="K1172" s="3">
        <f>VLOOKUP(CelloNetIO_CMO_MV_NAV[[#This Row],[AsOfDate]], 'CMO MV Raw'!$A:$B,2,FALSE)</f>
        <v>208830403.91814101</v>
      </c>
      <c r="L1172" s="4">
        <f>CelloNetIO_CMO_MV_NAV[[#This Row],[CMO MV]]/CelloNetIO_CMO_MV_NAV[[#This Row],[NAV]]*100</f>
        <v>86.447632711386689</v>
      </c>
    </row>
    <row r="1173" spans="1:12" x14ac:dyDescent="0.2">
      <c r="A1173" s="1">
        <v>42425</v>
      </c>
      <c r="B1173">
        <v>432.32780000000002</v>
      </c>
      <c r="C1173">
        <v>77.819000000000003</v>
      </c>
      <c r="D1173">
        <v>479.53109999999998</v>
      </c>
      <c r="F1173">
        <v>242119679.69</v>
      </c>
      <c r="G1173">
        <v>178.55954600000001</v>
      </c>
      <c r="H1173">
        <v>32.140717000000002</v>
      </c>
      <c r="I1173">
        <v>198.05539999999999</v>
      </c>
      <c r="K1173" s="3">
        <f>VLOOKUP(CelloNetIO_CMO_MV_NAV[[#This Row],[AsOfDate]], 'CMO MV Raw'!$A:$B,2,FALSE)</f>
        <v>208451075.746252</v>
      </c>
      <c r="L1173" s="4">
        <f>CelloNetIO_CMO_MV_NAV[[#This Row],[CMO MV]]/CelloNetIO_CMO_MV_NAV[[#This Row],[NAV]]*100</f>
        <v>86.094230759409612</v>
      </c>
    </row>
    <row r="1174" spans="1:12" x14ac:dyDescent="0.2">
      <c r="A1174" s="1">
        <v>42426</v>
      </c>
      <c r="B1174">
        <v>438.83609999999999</v>
      </c>
      <c r="C1174">
        <v>78.990499999999997</v>
      </c>
      <c r="D1174">
        <v>479.64030000000002</v>
      </c>
      <c r="F1174">
        <v>241753672.43000001</v>
      </c>
      <c r="G1174">
        <v>181.52199899999999</v>
      </c>
      <c r="H1174">
        <v>32.673960999999998</v>
      </c>
      <c r="I1174">
        <v>198.400419</v>
      </c>
      <c r="K1174" s="3">
        <f>VLOOKUP(CelloNetIO_CMO_MV_NAV[[#This Row],[AsOfDate]], 'CMO MV Raw'!$A:$B,2,FALSE)</f>
        <v>208473027.00600699</v>
      </c>
      <c r="L1174" s="4">
        <f>CelloNetIO_CMO_MV_NAV[[#This Row],[CMO MV]]/CelloNetIO_CMO_MV_NAV[[#This Row],[NAV]]*100</f>
        <v>86.233654657871043</v>
      </c>
    </row>
    <row r="1175" spans="1:12" x14ac:dyDescent="0.2">
      <c r="A1175" s="1">
        <v>42429</v>
      </c>
      <c r="B1175">
        <v>426.71280000000002</v>
      </c>
      <c r="C1175">
        <v>76.808300000000003</v>
      </c>
      <c r="D1175">
        <v>479.72660000000002</v>
      </c>
      <c r="F1175">
        <v>242863354.47</v>
      </c>
      <c r="G1175">
        <v>175.70077699999999</v>
      </c>
      <c r="H1175">
        <v>31.626138000000001</v>
      </c>
      <c r="I1175">
        <v>197.52942999999999</v>
      </c>
      <c r="K1175" s="3">
        <f>VLOOKUP(CelloNetIO_CMO_MV_NAV[[#This Row],[AsOfDate]], 'CMO MV Raw'!$A:$B,2,FALSE)</f>
        <v>208517787.323769</v>
      </c>
      <c r="L1175" s="4">
        <f>CelloNetIO_CMO_MV_NAV[[#This Row],[CMO MV]]/CelloNetIO_CMO_MV_NAV[[#This Row],[NAV]]*100</f>
        <v>85.858069357073973</v>
      </c>
    </row>
    <row r="1176" spans="1:12" x14ac:dyDescent="0.2">
      <c r="A1176" s="1">
        <v>42430</v>
      </c>
      <c r="B1176">
        <v>444.73439999999999</v>
      </c>
      <c r="C1176">
        <v>80.052199999999999</v>
      </c>
      <c r="D1176">
        <v>504.70209999999997</v>
      </c>
      <c r="F1176">
        <v>240346459.43000001</v>
      </c>
      <c r="G1176">
        <v>185.038881</v>
      </c>
      <c r="H1176">
        <v>33.307001999999997</v>
      </c>
      <c r="I1176">
        <v>209.989405</v>
      </c>
      <c r="K1176" s="3">
        <f>VLOOKUP(CelloNetIO_CMO_MV_NAV[[#This Row],[AsOfDate]], 'CMO MV Raw'!$A:$B,2,FALSE)</f>
        <v>207526721.54110199</v>
      </c>
      <c r="L1176" s="4">
        <f>CelloNetIO_CMO_MV_NAV[[#This Row],[CMO MV]]/CelloNetIO_CMO_MV_NAV[[#This Row],[NAV]]*100</f>
        <v>86.344821568525475</v>
      </c>
    </row>
    <row r="1177" spans="1:12" x14ac:dyDescent="0.2">
      <c r="A1177" s="1">
        <v>42431</v>
      </c>
      <c r="B1177">
        <v>448.30720000000002</v>
      </c>
      <c r="C1177">
        <v>80.695300000000003</v>
      </c>
      <c r="D1177">
        <v>504.36349999999999</v>
      </c>
      <c r="F1177">
        <v>240633466.15000001</v>
      </c>
      <c r="G1177">
        <v>186.302931</v>
      </c>
      <c r="H1177">
        <v>33.534528999999999</v>
      </c>
      <c r="I1177">
        <v>209.59823600000001</v>
      </c>
      <c r="K1177" s="3">
        <f>VLOOKUP(CelloNetIO_CMO_MV_NAV[[#This Row],[AsOfDate]], 'CMO MV Raw'!$A:$B,2,FALSE)</f>
        <v>207940374.233266</v>
      </c>
      <c r="L1177" s="4">
        <f>CelloNetIO_CMO_MV_NAV[[#This Row],[CMO MV]]/CelloNetIO_CMO_MV_NAV[[#This Row],[NAV]]*100</f>
        <v>86.413738521160383</v>
      </c>
    </row>
    <row r="1178" spans="1:12" x14ac:dyDescent="0.2">
      <c r="A1178" s="1">
        <v>42432</v>
      </c>
      <c r="B1178">
        <v>443.90440000000001</v>
      </c>
      <c r="C1178">
        <v>79.902799999999999</v>
      </c>
      <c r="D1178">
        <v>504.97320000000002</v>
      </c>
      <c r="F1178">
        <v>240905662.93000001</v>
      </c>
      <c r="G1178">
        <v>184.264826</v>
      </c>
      <c r="H1178">
        <v>33.167672000000003</v>
      </c>
      <c r="I1178">
        <v>209.61449999999999</v>
      </c>
      <c r="K1178" s="3">
        <f>VLOOKUP(CelloNetIO_CMO_MV_NAV[[#This Row],[AsOfDate]], 'CMO MV Raw'!$A:$B,2,FALSE)</f>
        <v>207462702.896341</v>
      </c>
      <c r="L1178" s="4">
        <f>CelloNetIO_CMO_MV_NAV[[#This Row],[CMO MV]]/CelloNetIO_CMO_MV_NAV[[#This Row],[NAV]]*100</f>
        <v>86.117819055429791</v>
      </c>
    </row>
    <row r="1179" spans="1:12" x14ac:dyDescent="0.2">
      <c r="A1179" s="1">
        <v>42433</v>
      </c>
      <c r="B1179">
        <v>424.53</v>
      </c>
      <c r="C1179">
        <v>80.660700000000006</v>
      </c>
      <c r="D1179">
        <v>487.19760000000002</v>
      </c>
      <c r="F1179">
        <v>241007219.59999999</v>
      </c>
      <c r="G1179">
        <v>176.14824999999999</v>
      </c>
      <c r="H1179">
        <v>33.468167999999999</v>
      </c>
      <c r="I1179">
        <v>202.15062499999999</v>
      </c>
      <c r="K1179" s="3">
        <f>VLOOKUP(CelloNetIO_CMO_MV_NAV[[#This Row],[AsOfDate]], 'CMO MV Raw'!$A:$B,2,FALSE)</f>
        <v>208197666.15388101</v>
      </c>
      <c r="L1179" s="4">
        <f>CelloNetIO_CMO_MV_NAV[[#This Row],[CMO MV]]/CelloNetIO_CMO_MV_NAV[[#This Row],[NAV]]*100</f>
        <v>86.386485226221424</v>
      </c>
    </row>
    <row r="1180" spans="1:12" x14ac:dyDescent="0.2">
      <c r="A1180" s="1">
        <v>42436</v>
      </c>
      <c r="B1180">
        <v>428.8716</v>
      </c>
      <c r="C1180">
        <v>81.485600000000005</v>
      </c>
      <c r="D1180">
        <v>479.48430000000002</v>
      </c>
      <c r="F1180">
        <v>241070680.68000001</v>
      </c>
      <c r="G1180">
        <v>177.90284500000001</v>
      </c>
      <c r="H1180">
        <v>33.801538999999998</v>
      </c>
      <c r="I1180">
        <v>198.897808</v>
      </c>
      <c r="K1180" s="3">
        <f>VLOOKUP(CelloNetIO_CMO_MV_NAV[[#This Row],[AsOfDate]], 'CMO MV Raw'!$A:$B,2,FALSE)</f>
        <v>208631129.11693299</v>
      </c>
      <c r="L1180" s="4">
        <f>CelloNetIO_CMO_MV_NAV[[#This Row],[CMO MV]]/CelloNetIO_CMO_MV_NAV[[#This Row],[NAV]]*100</f>
        <v>86.543551678883901</v>
      </c>
    </row>
    <row r="1181" spans="1:12" x14ac:dyDescent="0.2">
      <c r="A1181" s="1">
        <v>42437</v>
      </c>
      <c r="B1181">
        <v>428.15789999999998</v>
      </c>
      <c r="C1181">
        <v>81.349999999999994</v>
      </c>
      <c r="D1181">
        <v>479.9248</v>
      </c>
      <c r="F1181">
        <v>241769592.46000001</v>
      </c>
      <c r="G1181">
        <v>177.09336200000001</v>
      </c>
      <c r="H1181">
        <v>33.647737999999997</v>
      </c>
      <c r="I1181">
        <v>198.50502900000001</v>
      </c>
      <c r="K1181" s="3">
        <f>VLOOKUP(CelloNetIO_CMO_MV_NAV[[#This Row],[AsOfDate]], 'CMO MV Raw'!$A:$B,2,FALSE)</f>
        <v>208564962.96710399</v>
      </c>
      <c r="L1181" s="4">
        <f>CelloNetIO_CMO_MV_NAV[[#This Row],[CMO MV]]/CelloNetIO_CMO_MV_NAV[[#This Row],[NAV]]*100</f>
        <v>86.266002620495115</v>
      </c>
    </row>
    <row r="1182" spans="1:12" x14ac:dyDescent="0.2">
      <c r="A1182" s="1">
        <v>42438</v>
      </c>
      <c r="B1182">
        <v>434.00889999999998</v>
      </c>
      <c r="C1182">
        <v>82.461699999999993</v>
      </c>
      <c r="D1182">
        <v>479.38409999999999</v>
      </c>
      <c r="F1182">
        <v>241153511.96000001</v>
      </c>
      <c r="G1182">
        <v>179.97204199999999</v>
      </c>
      <c r="H1182">
        <v>34.194692000000003</v>
      </c>
      <c r="I1182">
        <v>198.78794099999999</v>
      </c>
      <c r="K1182" s="3">
        <f>VLOOKUP(CelloNetIO_CMO_MV_NAV[[#This Row],[AsOfDate]], 'CMO MV Raw'!$A:$B,2,FALSE)</f>
        <v>209490505.991528</v>
      </c>
      <c r="L1182" s="4">
        <f>CelloNetIO_CMO_MV_NAV[[#This Row],[CMO MV]]/CelloNetIO_CMO_MV_NAV[[#This Row],[NAV]]*100</f>
        <v>86.870186666108381</v>
      </c>
    </row>
    <row r="1183" spans="1:12" x14ac:dyDescent="0.2">
      <c r="A1183" s="1">
        <v>42439</v>
      </c>
      <c r="B1183">
        <v>441.82209999999998</v>
      </c>
      <c r="C1183">
        <v>83.946200000000005</v>
      </c>
      <c r="D1183">
        <v>490.93029999999999</v>
      </c>
      <c r="F1183">
        <v>240818448.37</v>
      </c>
      <c r="G1183">
        <v>183.466883</v>
      </c>
      <c r="H1183">
        <v>34.858708</v>
      </c>
      <c r="I1183">
        <v>203.85909100000001</v>
      </c>
      <c r="K1183" s="3">
        <f>VLOOKUP(CelloNetIO_CMO_MV_NAV[[#This Row],[AsOfDate]], 'CMO MV Raw'!$A:$B,2,FALSE)</f>
        <v>210045005.525976</v>
      </c>
      <c r="L1183" s="4">
        <f>CelloNetIO_CMO_MV_NAV[[#This Row],[CMO MV]]/CelloNetIO_CMO_MV_NAV[[#This Row],[NAV]]*100</f>
        <v>87.221310056469235</v>
      </c>
    </row>
    <row r="1184" spans="1:12" x14ac:dyDescent="0.2">
      <c r="A1184" s="1">
        <v>42440</v>
      </c>
      <c r="B1184">
        <v>452.25209999999998</v>
      </c>
      <c r="C1184">
        <v>85.927899999999994</v>
      </c>
      <c r="D1184">
        <v>454.72519999999997</v>
      </c>
      <c r="F1184">
        <v>240424878.87</v>
      </c>
      <c r="G1184">
        <v>188.105367</v>
      </c>
      <c r="H1184">
        <v>35.740020000000001</v>
      </c>
      <c r="I1184">
        <v>189.134004</v>
      </c>
      <c r="K1184" s="3">
        <f>VLOOKUP(CelloNetIO_CMO_MV_NAV[[#This Row],[AsOfDate]], 'CMO MV Raw'!$A:$B,2,FALSE)</f>
        <v>212457146.88743401</v>
      </c>
      <c r="L1184" s="4">
        <f>CelloNetIO_CMO_MV_NAV[[#This Row],[CMO MV]]/CelloNetIO_CMO_MV_NAV[[#This Row],[NAV]]*100</f>
        <v>88.367371915080213</v>
      </c>
    </row>
    <row r="1185" spans="1:12" x14ac:dyDescent="0.2">
      <c r="A1185" s="1">
        <v>42443</v>
      </c>
      <c r="B1185">
        <v>451.57260000000002</v>
      </c>
      <c r="C1185">
        <v>85.7988</v>
      </c>
      <c r="D1185">
        <v>458.82209999999998</v>
      </c>
      <c r="F1185">
        <v>240627119.46000001</v>
      </c>
      <c r="G1185">
        <v>187.66488200000001</v>
      </c>
      <c r="H1185">
        <v>35.656329999999997</v>
      </c>
      <c r="I1185">
        <v>190.67763500000001</v>
      </c>
      <c r="K1185" s="3">
        <f>VLOOKUP(CelloNetIO_CMO_MV_NAV[[#This Row],[AsOfDate]], 'CMO MV Raw'!$A:$B,2,FALSE)</f>
        <v>212522654.36267599</v>
      </c>
      <c r="L1185" s="4">
        <f>CelloNetIO_CMO_MV_NAV[[#This Row],[CMO MV]]/CelloNetIO_CMO_MV_NAV[[#This Row],[NAV]]*100</f>
        <v>88.32032517349073</v>
      </c>
    </row>
    <row r="1186" spans="1:12" x14ac:dyDescent="0.2">
      <c r="A1186" s="1">
        <v>42444</v>
      </c>
      <c r="B1186">
        <v>453.58629999999999</v>
      </c>
      <c r="C1186">
        <v>86.181399999999996</v>
      </c>
      <c r="D1186">
        <v>458.74009999999998</v>
      </c>
      <c r="F1186">
        <v>240788776.63</v>
      </c>
      <c r="G1186">
        <v>188.37518399999999</v>
      </c>
      <c r="H1186">
        <v>35.791285999999999</v>
      </c>
      <c r="I1186">
        <v>190.51556600000001</v>
      </c>
      <c r="K1186" s="3">
        <f>VLOOKUP(CelloNetIO_CMO_MV_NAV[[#This Row],[AsOfDate]], 'CMO MV Raw'!$A:$B,2,FALSE)</f>
        <v>211842401.93387899</v>
      </c>
      <c r="L1186" s="4">
        <f>CelloNetIO_CMO_MV_NAV[[#This Row],[CMO MV]]/CelloNetIO_CMO_MV_NAV[[#This Row],[NAV]]*100</f>
        <v>87.978519970388618</v>
      </c>
    </row>
    <row r="1187" spans="1:12" x14ac:dyDescent="0.2">
      <c r="A1187" s="1">
        <v>42445</v>
      </c>
      <c r="B1187">
        <v>456.03949999999998</v>
      </c>
      <c r="C1187">
        <v>86.647499999999994</v>
      </c>
      <c r="D1187">
        <v>458.58330000000001</v>
      </c>
      <c r="F1187">
        <v>241037790.06</v>
      </c>
      <c r="G1187">
        <v>189.198341</v>
      </c>
      <c r="H1187">
        <v>35.947682999999998</v>
      </c>
      <c r="I1187">
        <v>190.253694</v>
      </c>
      <c r="K1187" s="3">
        <f>VLOOKUP(CelloNetIO_CMO_MV_NAV[[#This Row],[AsOfDate]], 'CMO MV Raw'!$A:$B,2,FALSE)</f>
        <v>212453581.453805</v>
      </c>
      <c r="L1187" s="4">
        <f>CelloNetIO_CMO_MV_NAV[[#This Row],[CMO MV]]/CelloNetIO_CMO_MV_NAV[[#This Row],[NAV]]*100</f>
        <v>88.141192051636494</v>
      </c>
    </row>
    <row r="1188" spans="1:12" x14ac:dyDescent="0.2">
      <c r="A1188" s="1">
        <v>42446</v>
      </c>
      <c r="B1188">
        <v>451.28840000000002</v>
      </c>
      <c r="C1188">
        <v>85.744799999999998</v>
      </c>
      <c r="D1188">
        <v>459.14929999999998</v>
      </c>
      <c r="F1188">
        <v>241788213.78999999</v>
      </c>
      <c r="G1188">
        <v>186.646153</v>
      </c>
      <c r="H1188">
        <v>35.462770999999996</v>
      </c>
      <c r="I1188">
        <v>189.89730399999999</v>
      </c>
      <c r="K1188" s="3">
        <f>VLOOKUP(CelloNetIO_CMO_MV_NAV[[#This Row],[AsOfDate]], 'CMO MV Raw'!$A:$B,2,FALSE)</f>
        <v>211871416.81944701</v>
      </c>
      <c r="L1188" s="4">
        <f>CelloNetIO_CMO_MV_NAV[[#This Row],[CMO MV]]/CelloNetIO_CMO_MV_NAV[[#This Row],[NAV]]*100</f>
        <v>87.626858852377083</v>
      </c>
    </row>
    <row r="1189" spans="1:12" x14ac:dyDescent="0.2">
      <c r="A1189" s="1">
        <v>42447</v>
      </c>
      <c r="B1189">
        <v>453.8784</v>
      </c>
      <c r="C1189">
        <v>86.236900000000006</v>
      </c>
      <c r="D1189">
        <v>459.51769999999999</v>
      </c>
      <c r="F1189">
        <v>242157242.81999999</v>
      </c>
      <c r="G1189">
        <v>187.43127200000001</v>
      </c>
      <c r="H1189">
        <v>35.611942999999997</v>
      </c>
      <c r="I1189">
        <v>189.76004800000001</v>
      </c>
      <c r="K1189" s="3">
        <f>VLOOKUP(CelloNetIO_CMO_MV_NAV[[#This Row],[AsOfDate]], 'CMO MV Raw'!$A:$B,2,FALSE)</f>
        <v>212552995.94244799</v>
      </c>
      <c r="L1189" s="4">
        <f>CelloNetIO_CMO_MV_NAV[[#This Row],[CMO MV]]/CelloNetIO_CMO_MV_NAV[[#This Row],[NAV]]*100</f>
        <v>87.774783635293787</v>
      </c>
    </row>
    <row r="1190" spans="1:12" x14ac:dyDescent="0.2">
      <c r="A1190" s="1">
        <v>42450</v>
      </c>
      <c r="B1190">
        <v>455.87529999999998</v>
      </c>
      <c r="C1190">
        <v>86.616299999999995</v>
      </c>
      <c r="D1190">
        <v>458.43740000000003</v>
      </c>
      <c r="F1190">
        <v>241521764.69999999</v>
      </c>
      <c r="G1190">
        <v>188.751229</v>
      </c>
      <c r="H1190">
        <v>35.862730999999997</v>
      </c>
      <c r="I1190">
        <v>189.81204500000001</v>
      </c>
      <c r="K1190" s="3">
        <f>VLOOKUP(CelloNetIO_CMO_MV_NAV[[#This Row],[AsOfDate]], 'CMO MV Raw'!$A:$B,2,FALSE)</f>
        <v>212860850.59455499</v>
      </c>
      <c r="L1190" s="4">
        <f>CelloNetIO_CMO_MV_NAV[[#This Row],[CMO MV]]/CelloNetIO_CMO_MV_NAV[[#This Row],[NAV]]*100</f>
        <v>88.133196136155505</v>
      </c>
    </row>
    <row r="1191" spans="1:12" x14ac:dyDescent="0.2">
      <c r="A1191" s="1">
        <v>42451</v>
      </c>
      <c r="B1191">
        <v>459.18790000000001</v>
      </c>
      <c r="C1191">
        <v>87.245699999999999</v>
      </c>
      <c r="D1191">
        <v>458.45909999999998</v>
      </c>
      <c r="F1191">
        <v>241961047.97</v>
      </c>
      <c r="G1191">
        <v>189.777612</v>
      </c>
      <c r="H1191">
        <v>36.057746000000002</v>
      </c>
      <c r="I1191">
        <v>189.47640699999999</v>
      </c>
      <c r="K1191" s="3">
        <f>VLOOKUP(CelloNetIO_CMO_MV_NAV[[#This Row],[AsOfDate]], 'CMO MV Raw'!$A:$B,2,FALSE)</f>
        <v>213263420.02287599</v>
      </c>
      <c r="L1191" s="4">
        <f>CelloNetIO_CMO_MV_NAV[[#This Row],[CMO MV]]/CelloNetIO_CMO_MV_NAV[[#This Row],[NAV]]*100</f>
        <v>88.139567013826905</v>
      </c>
    </row>
    <row r="1192" spans="1:12" x14ac:dyDescent="0.2">
      <c r="A1192" s="1">
        <v>42452</v>
      </c>
      <c r="B1192">
        <v>457.05889999999999</v>
      </c>
      <c r="C1192">
        <v>86.841200000000001</v>
      </c>
      <c r="D1192">
        <v>458.80059999999997</v>
      </c>
      <c r="F1192">
        <v>242590529.80000001</v>
      </c>
      <c r="G1192">
        <v>188.40756099999999</v>
      </c>
      <c r="H1192">
        <v>35.797440000000002</v>
      </c>
      <c r="I1192">
        <v>189.12551999999999</v>
      </c>
      <c r="K1192" s="3">
        <f>VLOOKUP(CelloNetIO_CMO_MV_NAV[[#This Row],[AsOfDate]], 'CMO MV Raw'!$A:$B,2,FALSE)</f>
        <v>212935251.70376101</v>
      </c>
      <c r="L1192" s="4">
        <f>CelloNetIO_CMO_MV_NAV[[#This Row],[CMO MV]]/CelloNetIO_CMO_MV_NAV[[#This Row],[NAV]]*100</f>
        <v>87.775582946008726</v>
      </c>
    </row>
    <row r="1193" spans="1:12" x14ac:dyDescent="0.2">
      <c r="A1193" s="1">
        <v>42453</v>
      </c>
      <c r="B1193">
        <v>456.07889999999998</v>
      </c>
      <c r="C1193">
        <v>86.655000000000001</v>
      </c>
      <c r="D1193">
        <v>458.45670000000001</v>
      </c>
      <c r="F1193">
        <v>242272200.77000001</v>
      </c>
      <c r="G1193">
        <v>188.25061199999999</v>
      </c>
      <c r="H1193">
        <v>35.767620000000001</v>
      </c>
      <c r="I1193">
        <v>189.23206999999999</v>
      </c>
      <c r="K1193" s="3">
        <f>VLOOKUP(CelloNetIO_CMO_MV_NAV[[#This Row],[AsOfDate]], 'CMO MV Raw'!$A:$B,2,FALSE)</f>
        <v>212927776.113929</v>
      </c>
      <c r="L1193" s="4">
        <f>CelloNetIO_CMO_MV_NAV[[#This Row],[CMO MV]]/CelloNetIO_CMO_MV_NAV[[#This Row],[NAV]]*100</f>
        <v>87.887828416629205</v>
      </c>
    </row>
    <row r="1194" spans="1:12" x14ac:dyDescent="0.2">
      <c r="A1194" s="1">
        <v>42457</v>
      </c>
      <c r="B1194">
        <v>473.62049999999999</v>
      </c>
      <c r="C1194">
        <v>89.987899999999996</v>
      </c>
      <c r="D1194">
        <v>477.89280000000002</v>
      </c>
      <c r="F1194">
        <v>242384790.86000001</v>
      </c>
      <c r="G1194">
        <v>195.40025499999999</v>
      </c>
      <c r="H1194">
        <v>37.126050999999997</v>
      </c>
      <c r="I1194">
        <v>197.16286600000001</v>
      </c>
      <c r="K1194" s="3">
        <f>VLOOKUP(CelloNetIO_CMO_MV_NAV[[#This Row],[AsOfDate]], 'CMO MV Raw'!$A:$B,2,FALSE)</f>
        <v>215263334.57972401</v>
      </c>
      <c r="L1194" s="4">
        <f>CelloNetIO_CMO_MV_NAV[[#This Row],[CMO MV]]/CelloNetIO_CMO_MV_NAV[[#This Row],[NAV]]*100</f>
        <v>88.810578343613486</v>
      </c>
    </row>
    <row r="1195" spans="1:12" x14ac:dyDescent="0.2">
      <c r="A1195" s="1">
        <v>42458</v>
      </c>
      <c r="B1195">
        <v>465.0668</v>
      </c>
      <c r="C1195">
        <v>88.362700000000004</v>
      </c>
      <c r="D1195">
        <v>477.66239999999999</v>
      </c>
      <c r="F1195">
        <v>242836138.66</v>
      </c>
      <c r="G1195">
        <v>191.514658</v>
      </c>
      <c r="H1195">
        <v>36.387788</v>
      </c>
      <c r="I1195">
        <v>196.70152999999999</v>
      </c>
      <c r="K1195" s="3">
        <f>VLOOKUP(CelloNetIO_CMO_MV_NAV[[#This Row],[AsOfDate]], 'CMO MV Raw'!$A:$B,2,FALSE)</f>
        <v>214267140.497511</v>
      </c>
      <c r="L1195" s="4">
        <f>CelloNetIO_CMO_MV_NAV[[#This Row],[CMO MV]]/CelloNetIO_CMO_MV_NAV[[#This Row],[NAV]]*100</f>
        <v>88.235277368460771</v>
      </c>
    </row>
    <row r="1196" spans="1:12" x14ac:dyDescent="0.2">
      <c r="A1196" s="1">
        <v>42459</v>
      </c>
      <c r="B1196">
        <v>470.7758</v>
      </c>
      <c r="C1196">
        <v>89.447400000000002</v>
      </c>
      <c r="D1196">
        <v>477.24979999999999</v>
      </c>
      <c r="F1196">
        <v>242385310.77000001</v>
      </c>
      <c r="G1196">
        <v>194.22620900000001</v>
      </c>
      <c r="H1196">
        <v>36.902979000000002</v>
      </c>
      <c r="I1196">
        <v>196.89716300000001</v>
      </c>
      <c r="K1196" s="3">
        <f>VLOOKUP(CelloNetIO_CMO_MV_NAV[[#This Row],[AsOfDate]], 'CMO MV Raw'!$A:$B,2,FALSE)</f>
        <v>215220271.687639</v>
      </c>
      <c r="L1196" s="4">
        <f>CelloNetIO_CMO_MV_NAV[[#This Row],[CMO MV]]/CelloNetIO_CMO_MV_NAV[[#This Row],[NAV]]*100</f>
        <v>88.792621551172303</v>
      </c>
    </row>
    <row r="1197" spans="1:12" x14ac:dyDescent="0.2">
      <c r="A1197" s="1">
        <v>42460</v>
      </c>
      <c r="B1197">
        <v>483.48390000000001</v>
      </c>
      <c r="C1197">
        <v>87.027100000000004</v>
      </c>
      <c r="D1197">
        <v>477.65199999999999</v>
      </c>
      <c r="F1197">
        <v>243736159.53999999</v>
      </c>
      <c r="G1197">
        <v>198.36363299999999</v>
      </c>
      <c r="H1197">
        <v>35.705452999999999</v>
      </c>
      <c r="I1197">
        <v>195.970922</v>
      </c>
      <c r="K1197" s="3">
        <f>VLOOKUP(CelloNetIO_CMO_MV_NAV[[#This Row],[AsOfDate]], 'CMO MV Raw'!$A:$B,2,FALSE)</f>
        <v>215123156.32017401</v>
      </c>
      <c r="L1197" s="4">
        <f>CelloNetIO_CMO_MV_NAV[[#This Row],[CMO MV]]/CelloNetIO_CMO_MV_NAV[[#This Row],[NAV]]*100</f>
        <v>88.260665436828518</v>
      </c>
    </row>
    <row r="1198" spans="1:12" x14ac:dyDescent="0.2">
      <c r="A1198" s="1">
        <v>42461</v>
      </c>
      <c r="B1198">
        <v>479.63780000000003</v>
      </c>
      <c r="C1198">
        <v>86.334800000000001</v>
      </c>
      <c r="D1198">
        <v>478.30290000000002</v>
      </c>
      <c r="F1198">
        <v>240792329.94</v>
      </c>
      <c r="G1198">
        <v>199.19147799999999</v>
      </c>
      <c r="H1198">
        <v>35.854464</v>
      </c>
      <c r="I1198">
        <v>198.6371</v>
      </c>
      <c r="K1198" s="3">
        <f>VLOOKUP(CelloNetIO_CMO_MV_NAV[[#This Row],[AsOfDate]], 'CMO MV Raw'!$A:$B,2,FALSE)</f>
        <v>211651330.556577</v>
      </c>
      <c r="L1198" s="4">
        <f>CelloNetIO_CMO_MV_NAV[[#This Row],[CMO MV]]/CelloNetIO_CMO_MV_NAV[[#This Row],[NAV]]*100</f>
        <v>87.897870588035644</v>
      </c>
    </row>
    <row r="1199" spans="1:12" x14ac:dyDescent="0.2">
      <c r="A1199" s="1">
        <v>42464</v>
      </c>
      <c r="B1199">
        <v>481.04219999999998</v>
      </c>
      <c r="C1199">
        <v>86.587599999999995</v>
      </c>
      <c r="D1199">
        <v>477.94869999999997</v>
      </c>
      <c r="F1199">
        <v>240968358.16999999</v>
      </c>
      <c r="G1199">
        <v>199.628783</v>
      </c>
      <c r="H1199">
        <v>35.933183</v>
      </c>
      <c r="I1199">
        <v>198.34500399999999</v>
      </c>
      <c r="K1199" s="3">
        <f>VLOOKUP(CelloNetIO_CMO_MV_NAV[[#This Row],[AsOfDate]], 'CMO MV Raw'!$A:$B,2,FALSE)</f>
        <v>212003020.48884401</v>
      </c>
      <c r="L1199" s="4">
        <f>CelloNetIO_CMO_MV_NAV[[#This Row],[CMO MV]]/CelloNetIO_CMO_MV_NAV[[#This Row],[NAV]]*100</f>
        <v>87.979609480211778</v>
      </c>
    </row>
    <row r="1200" spans="1:12" x14ac:dyDescent="0.2">
      <c r="A1200" s="1">
        <v>42465</v>
      </c>
      <c r="B1200">
        <v>479.66059999999999</v>
      </c>
      <c r="C1200">
        <v>86.338899999999995</v>
      </c>
      <c r="D1200">
        <v>477.78840000000002</v>
      </c>
      <c r="F1200">
        <v>241710825.21000001</v>
      </c>
      <c r="G1200">
        <v>198.44398799999999</v>
      </c>
      <c r="H1200">
        <v>35.719914000000003</v>
      </c>
      <c r="I1200">
        <v>197.66942599999999</v>
      </c>
      <c r="K1200" s="3">
        <f>VLOOKUP(CelloNetIO_CMO_MV_NAV[[#This Row],[AsOfDate]], 'CMO MV Raw'!$A:$B,2,FALSE)</f>
        <v>211948849.38697699</v>
      </c>
      <c r="L1200" s="4">
        <f>CelloNetIO_CMO_MV_NAV[[#This Row],[CMO MV]]/CelloNetIO_CMO_MV_NAV[[#This Row],[NAV]]*100</f>
        <v>87.686949561665017</v>
      </c>
    </row>
    <row r="1201" spans="1:12" x14ac:dyDescent="0.2">
      <c r="A1201" s="1">
        <v>42466</v>
      </c>
      <c r="B1201">
        <v>483.21609999999998</v>
      </c>
      <c r="C1201">
        <v>86.978899999999996</v>
      </c>
      <c r="D1201">
        <v>477.52879999999999</v>
      </c>
      <c r="F1201">
        <v>241337898.59999999</v>
      </c>
      <c r="G1201">
        <v>200.22387800000001</v>
      </c>
      <c r="H1201">
        <v>36.040298999999997</v>
      </c>
      <c r="I1201">
        <v>197.86730700000001</v>
      </c>
      <c r="K1201" s="3">
        <f>VLOOKUP(CelloNetIO_CMO_MV_NAV[[#This Row],[AsOfDate]], 'CMO MV Raw'!$A:$B,2,FALSE)</f>
        <v>212353936.909603</v>
      </c>
      <c r="L1201" s="4">
        <f>CelloNetIO_CMO_MV_NAV[[#This Row],[CMO MV]]/CelloNetIO_CMO_MV_NAV[[#This Row],[NAV]]*100</f>
        <v>87.990298308499064</v>
      </c>
    </row>
    <row r="1202" spans="1:12" x14ac:dyDescent="0.2">
      <c r="A1202" s="1">
        <v>42467</v>
      </c>
      <c r="B1202">
        <v>479.94110000000001</v>
      </c>
      <c r="C1202">
        <v>86.389399999999995</v>
      </c>
      <c r="D1202">
        <v>478.23680000000002</v>
      </c>
      <c r="F1202">
        <v>242218987.72999999</v>
      </c>
      <c r="G1202">
        <v>198.14346699999999</v>
      </c>
      <c r="H1202">
        <v>35.665824999999998</v>
      </c>
      <c r="I1202">
        <v>197.43984800000001</v>
      </c>
      <c r="K1202" s="3">
        <f>VLOOKUP(CelloNetIO_CMO_MV_NAV[[#This Row],[AsOfDate]], 'CMO MV Raw'!$A:$B,2,FALSE)</f>
        <v>212120860.76819199</v>
      </c>
      <c r="L1202" s="4">
        <f>CelloNetIO_CMO_MV_NAV[[#This Row],[CMO MV]]/CelloNetIO_CMO_MV_NAV[[#This Row],[NAV]]*100</f>
        <v>87.574001838634473</v>
      </c>
    </row>
    <row r="1203" spans="1:12" x14ac:dyDescent="0.2">
      <c r="A1203" s="1">
        <v>42468</v>
      </c>
      <c r="B1203">
        <v>473.62279999999998</v>
      </c>
      <c r="C1203">
        <v>85.252099999999999</v>
      </c>
      <c r="D1203">
        <v>479.28</v>
      </c>
      <c r="F1203">
        <v>241402366.71000001</v>
      </c>
      <c r="G1203">
        <v>196.19641899999999</v>
      </c>
      <c r="H1203">
        <v>35.315353999999999</v>
      </c>
      <c r="I1203">
        <v>198.53989300000001</v>
      </c>
      <c r="K1203" s="3">
        <f>VLOOKUP(CelloNetIO_CMO_MV_NAV[[#This Row],[AsOfDate]], 'CMO MV Raw'!$A:$B,2,FALSE)</f>
        <v>211156476.042523</v>
      </c>
      <c r="L1203" s="4">
        <f>CelloNetIO_CMO_MV_NAV[[#This Row],[CMO MV]]/CelloNetIO_CMO_MV_NAV[[#This Row],[NAV]]*100</f>
        <v>87.470756364285435</v>
      </c>
    </row>
    <row r="1204" spans="1:12" x14ac:dyDescent="0.2">
      <c r="A1204" s="1">
        <v>42471</v>
      </c>
      <c r="B1204">
        <v>462.90609999999998</v>
      </c>
      <c r="C1204">
        <v>83.323099999999997</v>
      </c>
      <c r="D1204">
        <v>479.45460000000003</v>
      </c>
      <c r="F1204">
        <v>241545691.81999999</v>
      </c>
      <c r="G1204">
        <v>191.64328599999999</v>
      </c>
      <c r="H1204">
        <v>34.495792000000002</v>
      </c>
      <c r="I1204">
        <v>198.49437</v>
      </c>
      <c r="K1204" s="3">
        <f>VLOOKUP(CelloNetIO_CMO_MV_NAV[[#This Row],[AsOfDate]], 'CMO MV Raw'!$A:$B,2,FALSE)</f>
        <v>210934504.55309099</v>
      </c>
      <c r="L1204" s="4">
        <f>CelloNetIO_CMO_MV_NAV[[#This Row],[CMO MV]]/CelloNetIO_CMO_MV_NAV[[#This Row],[NAV]]*100</f>
        <v>87.326957878544789</v>
      </c>
    </row>
    <row r="1205" spans="1:12" x14ac:dyDescent="0.2">
      <c r="A1205" s="1">
        <v>42472</v>
      </c>
      <c r="B1205">
        <v>469.85329999999999</v>
      </c>
      <c r="C1205">
        <v>84.573599999999999</v>
      </c>
      <c r="D1205">
        <v>478.59500000000003</v>
      </c>
      <c r="F1205">
        <v>241019791.87</v>
      </c>
      <c r="G1205">
        <v>194.94386600000001</v>
      </c>
      <c r="H1205">
        <v>35.089897999999998</v>
      </c>
      <c r="I1205">
        <v>198.57083</v>
      </c>
      <c r="K1205" s="3">
        <f>VLOOKUP(CelloNetIO_CMO_MV_NAV[[#This Row],[AsOfDate]], 'CMO MV Raw'!$A:$B,2,FALSE)</f>
        <v>211591219.32628801</v>
      </c>
      <c r="L1205" s="4">
        <f>CelloNetIO_CMO_MV_NAV[[#This Row],[CMO MV]]/CelloNetIO_CMO_MV_NAV[[#This Row],[NAV]]*100</f>
        <v>87.789976783489621</v>
      </c>
    </row>
    <row r="1206" spans="1:12" x14ac:dyDescent="0.2">
      <c r="A1206" s="1">
        <v>42473</v>
      </c>
      <c r="B1206">
        <v>470.87439999999998</v>
      </c>
      <c r="C1206">
        <v>84.757400000000004</v>
      </c>
      <c r="D1206">
        <v>478.30279999999999</v>
      </c>
      <c r="F1206">
        <v>241776944.25</v>
      </c>
      <c r="G1206">
        <v>194.755708</v>
      </c>
      <c r="H1206">
        <v>35.056030999999997</v>
      </c>
      <c r="I1206">
        <v>197.82812699999999</v>
      </c>
      <c r="K1206" s="3">
        <f>VLOOKUP(CelloNetIO_CMO_MV_NAV[[#This Row],[AsOfDate]], 'CMO MV Raw'!$A:$B,2,FALSE)</f>
        <v>211768541.13823599</v>
      </c>
      <c r="L1206" s="4">
        <f>CelloNetIO_CMO_MV_NAV[[#This Row],[CMO MV]]/CelloNetIO_CMO_MV_NAV[[#This Row],[NAV]]*100</f>
        <v>87.588393424008615</v>
      </c>
    </row>
    <row r="1207" spans="1:12" x14ac:dyDescent="0.2">
      <c r="A1207" s="1">
        <v>42474</v>
      </c>
      <c r="B1207">
        <v>471.29109999999997</v>
      </c>
      <c r="C1207">
        <v>84.832400000000007</v>
      </c>
      <c r="D1207">
        <v>478.13810000000001</v>
      </c>
      <c r="F1207">
        <v>241528566.44</v>
      </c>
      <c r="G1207">
        <v>195.128513</v>
      </c>
      <c r="H1207">
        <v>35.123133000000003</v>
      </c>
      <c r="I1207">
        <v>197.96337399999999</v>
      </c>
      <c r="K1207" s="16">
        <f>VLOOKUP(CelloNetIO_CMO_MV_NAV[[#This Row],[AsOfDate]], 'CMO MV Raw'!$A:$B,2,FALSE)</f>
        <v>211785039.65993899</v>
      </c>
      <c r="L1207" s="4">
        <f>CelloNetIO_CMO_MV_NAV[[#This Row],[CMO MV]]/CelloNetIO_CMO_MV_NAV[[#This Row],[NAV]]*100</f>
        <v>87.685296518559085</v>
      </c>
    </row>
    <row r="1208" spans="1:12" x14ac:dyDescent="0.2">
      <c r="A1208" s="1">
        <v>42475</v>
      </c>
      <c r="B1208">
        <v>476.2878</v>
      </c>
      <c r="C1208">
        <v>85.731800000000007</v>
      </c>
      <c r="D1208">
        <v>477.584</v>
      </c>
      <c r="F1208">
        <v>242205659.63</v>
      </c>
      <c r="G1208">
        <v>196.64602400000001</v>
      </c>
      <c r="H1208">
        <v>35.396282999999997</v>
      </c>
      <c r="I1208">
        <v>197.18118899999999</v>
      </c>
      <c r="K1208" s="16">
        <f>VLOOKUP(CelloNetIO_CMO_MV_NAV[[#This Row],[AsOfDate]], 'CMO MV Raw'!$A:$B,2,FALSE)</f>
        <v>211029562.12443301</v>
      </c>
      <c r="L1208" s="4">
        <f>CelloNetIO_CMO_MV_NAV[[#This Row],[CMO MV]]/CelloNetIO_CMO_MV_NAV[[#This Row],[NAV]]*100</f>
        <v>87.128253917273256</v>
      </c>
    </row>
    <row r="1209" spans="1:12" x14ac:dyDescent="0.2">
      <c r="A1209" s="1">
        <v>42478</v>
      </c>
      <c r="B1209">
        <v>489.7706</v>
      </c>
      <c r="C1209">
        <v>88.158699999999996</v>
      </c>
      <c r="D1209">
        <v>477.07010000000002</v>
      </c>
      <c r="F1209">
        <v>241869245.65000001</v>
      </c>
      <c r="G1209">
        <v>202.493954</v>
      </c>
      <c r="H1209">
        <v>36.448908000000003</v>
      </c>
      <c r="I1209">
        <v>197.242977</v>
      </c>
      <c r="K1209" s="16">
        <f>VLOOKUP(CelloNetIO_CMO_MV_NAV[[#This Row],[AsOfDate]], 'CMO MV Raw'!$A:$B,2,FALSE)</f>
        <v>213860893.14990801</v>
      </c>
      <c r="L1209" s="4">
        <f>CelloNetIO_CMO_MV_NAV[[#This Row],[CMO MV]]/CelloNetIO_CMO_MV_NAV[[#This Row],[NAV]]*100</f>
        <v>88.420043885768834</v>
      </c>
    </row>
    <row r="1210" spans="1:12" x14ac:dyDescent="0.2">
      <c r="A1210" s="1">
        <v>42479</v>
      </c>
      <c r="B1210">
        <v>491.73439999999999</v>
      </c>
      <c r="C1210">
        <v>88.512200000000007</v>
      </c>
      <c r="D1210">
        <v>476.87860000000001</v>
      </c>
      <c r="F1210">
        <v>241979094.25999999</v>
      </c>
      <c r="G1210">
        <v>203.21358799999999</v>
      </c>
      <c r="H1210">
        <v>36.578448999999999</v>
      </c>
      <c r="I1210">
        <v>197.074297</v>
      </c>
      <c r="K1210" s="16">
        <f>VLOOKUP(CelloNetIO_CMO_MV_NAV[[#This Row],[AsOfDate]], 'CMO MV Raw'!$A:$B,2,FALSE)</f>
        <v>214052192.14619899</v>
      </c>
      <c r="L1210" s="4">
        <f>CelloNetIO_CMO_MV_NAV[[#This Row],[CMO MV]]/CelloNetIO_CMO_MV_NAV[[#This Row],[NAV]]*100</f>
        <v>88.458960804360103</v>
      </c>
    </row>
    <row r="1211" spans="1:12" x14ac:dyDescent="0.2">
      <c r="A1211" s="1">
        <v>42480</v>
      </c>
      <c r="B1211">
        <v>479.84890000000001</v>
      </c>
      <c r="C1211">
        <v>91.171300000000002</v>
      </c>
      <c r="D1211">
        <v>482.69589999999999</v>
      </c>
      <c r="F1211">
        <v>241290436.53</v>
      </c>
      <c r="G1211">
        <v>198.86776599999999</v>
      </c>
      <c r="H1211">
        <v>37.784878999999997</v>
      </c>
      <c r="I1211">
        <v>200.04767200000001</v>
      </c>
      <c r="K1211" s="16">
        <f>VLOOKUP(CelloNetIO_CMO_MV_NAV[[#This Row],[AsOfDate]], 'CMO MV Raw'!$A:$B,2,FALSE)</f>
        <v>215546366.20131001</v>
      </c>
      <c r="L1211" s="4">
        <f>CelloNetIO_CMO_MV_NAV[[#This Row],[CMO MV]]/CelloNetIO_CMO_MV_NAV[[#This Row],[NAV]]*100</f>
        <v>89.330671078839387</v>
      </c>
    </row>
    <row r="1212" spans="1:12" x14ac:dyDescent="0.2">
      <c r="A1212" s="1">
        <v>42481</v>
      </c>
      <c r="B1212">
        <v>468.64949999999999</v>
      </c>
      <c r="C1212">
        <v>89.043400000000005</v>
      </c>
      <c r="D1212">
        <v>493.15969999999999</v>
      </c>
      <c r="F1212">
        <v>241213807.02000001</v>
      </c>
      <c r="G1212">
        <v>194.28800799999999</v>
      </c>
      <c r="H1212">
        <v>36.914718999999998</v>
      </c>
      <c r="I1212">
        <v>204.44920099999999</v>
      </c>
      <c r="K1212" s="16">
        <f>VLOOKUP(CelloNetIO_CMO_MV_NAV[[#This Row],[AsOfDate]], 'CMO MV Raw'!$A:$B,2,FALSE)</f>
        <v>215918850.07113701</v>
      </c>
      <c r="L1212" s="4">
        <f>CelloNetIO_CMO_MV_NAV[[#This Row],[CMO MV]]/CelloNetIO_CMO_MV_NAV[[#This Row],[NAV]]*100</f>
        <v>89.513470534144972</v>
      </c>
    </row>
    <row r="1213" spans="1:12" x14ac:dyDescent="0.2">
      <c r="A1213" s="1">
        <v>42482</v>
      </c>
      <c r="B1213">
        <v>477.43049999999999</v>
      </c>
      <c r="C1213">
        <v>90.711799999999997</v>
      </c>
      <c r="D1213">
        <v>493.59359999999998</v>
      </c>
      <c r="F1213">
        <v>241333341.15000001</v>
      </c>
      <c r="G1213">
        <v>197.83031099999999</v>
      </c>
      <c r="H1213">
        <v>37.587761</v>
      </c>
      <c r="I1213">
        <v>204.527728</v>
      </c>
      <c r="K1213" s="16">
        <f>VLOOKUP(CelloNetIO_CMO_MV_NAV[[#This Row],[AsOfDate]], 'CMO MV Raw'!$A:$B,2,FALSE)</f>
        <v>217357138.47355199</v>
      </c>
      <c r="L1213" s="4">
        <f>CelloNetIO_CMO_MV_NAV[[#This Row],[CMO MV]]/CelloNetIO_CMO_MV_NAV[[#This Row],[NAV]]*100</f>
        <v>90.065109709998296</v>
      </c>
    </row>
    <row r="1214" spans="1:12" x14ac:dyDescent="0.2">
      <c r="A1214" s="1">
        <v>42485</v>
      </c>
      <c r="B1214">
        <v>476.54320000000001</v>
      </c>
      <c r="C1214">
        <v>90.543199999999999</v>
      </c>
      <c r="D1214">
        <v>493.51260000000002</v>
      </c>
      <c r="F1214">
        <v>241095496.78</v>
      </c>
      <c r="G1214">
        <v>197.657445</v>
      </c>
      <c r="H1214">
        <v>37.554910999999997</v>
      </c>
      <c r="I1214">
        <v>204.69590099999999</v>
      </c>
      <c r="K1214" s="16">
        <f>VLOOKUP(CelloNetIO_CMO_MV_NAV[[#This Row],[AsOfDate]], 'CMO MV Raw'!$A:$B,2,FALSE)</f>
        <v>216153542.97061101</v>
      </c>
      <c r="L1214" s="4">
        <f>CelloNetIO_CMO_MV_NAV[[#This Row],[CMO MV]]/CelloNetIO_CMO_MV_NAV[[#This Row],[NAV]]*100</f>
        <v>89.654740904535203</v>
      </c>
    </row>
    <row r="1215" spans="1:12" x14ac:dyDescent="0.2">
      <c r="A1215" s="1">
        <v>42486</v>
      </c>
      <c r="B1215">
        <v>490.21949999999998</v>
      </c>
      <c r="C1215">
        <v>93.1417</v>
      </c>
      <c r="D1215">
        <v>492.98860000000002</v>
      </c>
      <c r="F1215">
        <v>240699862.38</v>
      </c>
      <c r="G1215">
        <v>203.664221</v>
      </c>
      <c r="H1215">
        <v>38.696199999999997</v>
      </c>
      <c r="I1215">
        <v>204.81465800000001</v>
      </c>
      <c r="K1215" s="16">
        <f>VLOOKUP(CelloNetIO_CMO_MV_NAV[[#This Row],[AsOfDate]], 'CMO MV Raw'!$A:$B,2,FALSE)</f>
        <v>215779861.61034301</v>
      </c>
      <c r="L1215" s="4">
        <f>CelloNetIO_CMO_MV_NAV[[#This Row],[CMO MV]]/CelloNetIO_CMO_MV_NAV[[#This Row],[NAV]]*100</f>
        <v>89.646857076172708</v>
      </c>
    </row>
    <row r="1216" spans="1:12" x14ac:dyDescent="0.2">
      <c r="A1216" s="1">
        <v>42487</v>
      </c>
      <c r="B1216">
        <v>486.90530000000001</v>
      </c>
      <c r="C1216">
        <v>92.512</v>
      </c>
      <c r="D1216">
        <v>493.48079999999999</v>
      </c>
      <c r="F1216">
        <v>241701802.16</v>
      </c>
      <c r="G1216">
        <v>201.448767</v>
      </c>
      <c r="H1216">
        <v>38.275263000000002</v>
      </c>
      <c r="I1216">
        <v>204.16926799999999</v>
      </c>
      <c r="K1216" s="16">
        <f>VLOOKUP(CelloNetIO_CMO_MV_NAV[[#This Row],[AsOfDate]], 'CMO MV Raw'!$A:$B,2,FALSE)</f>
        <v>215436639.61065999</v>
      </c>
      <c r="L1216" s="4">
        <f>CelloNetIO_CMO_MV_NAV[[#This Row],[CMO MV]]/CelloNetIO_CMO_MV_NAV[[#This Row],[NAV]]*100</f>
        <v>89.133236775804761</v>
      </c>
    </row>
    <row r="1217" spans="1:12" x14ac:dyDescent="0.2">
      <c r="A1217" s="1">
        <v>42488</v>
      </c>
      <c r="B1217">
        <v>505.81110000000001</v>
      </c>
      <c r="C1217">
        <v>91.046000000000006</v>
      </c>
      <c r="D1217">
        <v>493.25790000000001</v>
      </c>
      <c r="F1217">
        <v>241297584.53999999</v>
      </c>
      <c r="G1217">
        <v>209.621286</v>
      </c>
      <c r="H1217">
        <v>37.731831999999997</v>
      </c>
      <c r="I1217">
        <v>204.418913</v>
      </c>
      <c r="K1217" s="16">
        <f>VLOOKUP(CelloNetIO_CMO_MV_NAV[[#This Row],[AsOfDate]], 'CMO MV Raw'!$A:$B,2,FALSE)</f>
        <v>214529889.08422601</v>
      </c>
      <c r="L1217" s="4">
        <f>CelloNetIO_CMO_MV_NAV[[#This Row],[CMO MV]]/CelloNetIO_CMO_MV_NAV[[#This Row],[NAV]]*100</f>
        <v>88.906770241068571</v>
      </c>
    </row>
    <row r="1218" spans="1:12" x14ac:dyDescent="0.2">
      <c r="A1218" s="1">
        <v>42489</v>
      </c>
      <c r="B1218">
        <v>503.21940000000001</v>
      </c>
      <c r="C1218">
        <v>90.579499999999996</v>
      </c>
      <c r="D1218">
        <v>493.4606</v>
      </c>
      <c r="F1218">
        <v>243227706.74000001</v>
      </c>
      <c r="G1218">
        <v>206.892301</v>
      </c>
      <c r="H1218">
        <v>37.240617999999998</v>
      </c>
      <c r="I1218">
        <v>202.88009400000001</v>
      </c>
      <c r="K1218" s="16">
        <f>VLOOKUP(CelloNetIO_CMO_MV_NAV[[#This Row],[AsOfDate]], 'CMO MV Raw'!$A:$B,2,FALSE)</f>
        <v>215674132.88452601</v>
      </c>
      <c r="L1218" s="4">
        <f>CelloNetIO_CMO_MV_NAV[[#This Row],[CMO MV]]/CelloNetIO_CMO_MV_NAV[[#This Row],[NAV]]*100</f>
        <v>88.671696072467768</v>
      </c>
    </row>
    <row r="1219" spans="1:12" x14ac:dyDescent="0.2">
      <c r="A1219" s="1">
        <v>42492</v>
      </c>
      <c r="B1219">
        <v>483.17160000000001</v>
      </c>
      <c r="C1219">
        <v>91.802599999999998</v>
      </c>
      <c r="D1219">
        <v>493.08049999999997</v>
      </c>
      <c r="F1219">
        <v>241056839.71000001</v>
      </c>
      <c r="G1219">
        <v>200.43886800000001</v>
      </c>
      <c r="H1219">
        <v>38.083382999999998</v>
      </c>
      <c r="I1219">
        <v>204.549475</v>
      </c>
      <c r="K1219" s="16">
        <f>VLOOKUP(CelloNetIO_CMO_MV_NAV[[#This Row],[AsOfDate]], 'CMO MV Raw'!$A:$B,2,FALSE)</f>
        <v>213555115.39330199</v>
      </c>
      <c r="L1219" s="4">
        <f>CelloNetIO_CMO_MV_NAV[[#This Row],[CMO MV]]/CelloNetIO_CMO_MV_NAV[[#This Row],[NAV]]*100</f>
        <v>88.591186896093234</v>
      </c>
    </row>
    <row r="1220" spans="1:12" x14ac:dyDescent="0.2">
      <c r="A1220" s="1">
        <v>42493</v>
      </c>
      <c r="B1220">
        <v>503.58330000000001</v>
      </c>
      <c r="C1220">
        <v>90.644999999999996</v>
      </c>
      <c r="D1220">
        <v>493.04840000000002</v>
      </c>
      <c r="F1220">
        <v>241927410.09</v>
      </c>
      <c r="G1220">
        <v>208.15470999999999</v>
      </c>
      <c r="H1220">
        <v>37.467849999999999</v>
      </c>
      <c r="I1220">
        <v>203.80014</v>
      </c>
      <c r="K1220" s="16">
        <f>VLOOKUP(CelloNetIO_CMO_MV_NAV[[#This Row],[AsOfDate]], 'CMO MV Raw'!$A:$B,2,FALSE)</f>
        <v>213026067.74126899</v>
      </c>
      <c r="L1220" s="4">
        <f>CelloNetIO_CMO_MV_NAV[[#This Row],[CMO MV]]/CelloNetIO_CMO_MV_NAV[[#This Row],[NAV]]*100</f>
        <v>88.053713162150842</v>
      </c>
    </row>
    <row r="1221" spans="1:12" x14ac:dyDescent="0.2">
      <c r="A1221" s="1">
        <v>42494</v>
      </c>
      <c r="B1221">
        <v>506.22059999999999</v>
      </c>
      <c r="C1221">
        <v>91.119699999999995</v>
      </c>
      <c r="D1221">
        <v>493.09030000000001</v>
      </c>
      <c r="F1221">
        <v>242242269.11000001</v>
      </c>
      <c r="G1221">
        <v>208.97286099999999</v>
      </c>
      <c r="H1221">
        <v>37.615112000000003</v>
      </c>
      <c r="I1221">
        <v>203.55254299999999</v>
      </c>
      <c r="K1221" s="16">
        <f>VLOOKUP(CelloNetIO_CMO_MV_NAV[[#This Row],[AsOfDate]], 'CMO MV Raw'!$A:$B,2,FALSE)</f>
        <v>213379188.61434299</v>
      </c>
      <c r="L1221" s="4">
        <f>CelloNetIO_CMO_MV_NAV[[#This Row],[CMO MV]]/CelloNetIO_CMO_MV_NAV[[#This Row],[NAV]]*100</f>
        <v>88.085035447488082</v>
      </c>
    </row>
    <row r="1222" spans="1:12" x14ac:dyDescent="0.2">
      <c r="A1222" s="1">
        <v>42495</v>
      </c>
      <c r="B1222">
        <v>503.20780000000002</v>
      </c>
      <c r="C1222">
        <v>90.577399999999997</v>
      </c>
      <c r="D1222">
        <v>493.13850000000002</v>
      </c>
      <c r="F1222">
        <v>243068231.53999999</v>
      </c>
      <c r="G1222">
        <v>207.023269</v>
      </c>
      <c r="H1222">
        <v>37.264187</v>
      </c>
      <c r="I1222">
        <v>202.88068799999999</v>
      </c>
      <c r="K1222" s="16">
        <f>VLOOKUP(CelloNetIO_CMO_MV_NAV[[#This Row],[AsOfDate]], 'CMO MV Raw'!$A:$B,2,FALSE)</f>
        <v>213315718.80130801</v>
      </c>
      <c r="L1222" s="4">
        <f>CelloNetIO_CMO_MV_NAV[[#This Row],[CMO MV]]/CelloNetIO_CMO_MV_NAV[[#This Row],[NAV]]*100</f>
        <v>87.759604556222797</v>
      </c>
    </row>
    <row r="1223" spans="1:12" x14ac:dyDescent="0.2">
      <c r="A1223" s="1">
        <v>42496</v>
      </c>
      <c r="B1223">
        <v>506.18779999999998</v>
      </c>
      <c r="C1223">
        <v>91.113799999999998</v>
      </c>
      <c r="D1223">
        <v>493.37079999999997</v>
      </c>
      <c r="F1223">
        <v>243323983.19</v>
      </c>
      <c r="G1223">
        <v>208.03037699999999</v>
      </c>
      <c r="H1223">
        <v>37.445466000000003</v>
      </c>
      <c r="I1223">
        <v>202.76291499999999</v>
      </c>
      <c r="K1223" s="16">
        <f>VLOOKUP(CelloNetIO_CMO_MV_NAV[[#This Row],[AsOfDate]], 'CMO MV Raw'!$A:$B,2,FALSE)</f>
        <v>213669847.73427901</v>
      </c>
      <c r="L1223" s="4">
        <f>CelloNetIO_CMO_MV_NAV[[#This Row],[CMO MV]]/CelloNetIO_CMO_MV_NAV[[#This Row],[NAV]]*100</f>
        <v>87.812900698503896</v>
      </c>
    </row>
    <row r="1224" spans="1:12" x14ac:dyDescent="0.2">
      <c r="A1224" s="1">
        <v>42499</v>
      </c>
      <c r="B1224">
        <v>507.5883</v>
      </c>
      <c r="C1224">
        <v>91.365899999999996</v>
      </c>
      <c r="D1224">
        <v>493.37560000000002</v>
      </c>
      <c r="F1224">
        <v>243637164.88</v>
      </c>
      <c r="G1224">
        <v>208.337796</v>
      </c>
      <c r="H1224">
        <v>37.500805999999997</v>
      </c>
      <c r="I1224">
        <v>202.504244</v>
      </c>
      <c r="K1224" s="16">
        <f>VLOOKUP(CelloNetIO_CMO_MV_NAV[[#This Row],[AsOfDate]], 'CMO MV Raw'!$A:$B,2,FALSE)</f>
        <v>214060199.19795701</v>
      </c>
      <c r="L1224" s="4">
        <f>CelloNetIO_CMO_MV_NAV[[#This Row],[CMO MV]]/CelloNetIO_CMO_MV_NAV[[#This Row],[NAV]]*100</f>
        <v>87.860240576756539</v>
      </c>
    </row>
    <row r="1225" spans="1:12" x14ac:dyDescent="0.2">
      <c r="A1225" s="1">
        <v>42500</v>
      </c>
      <c r="B1225">
        <v>511.1078</v>
      </c>
      <c r="C1225">
        <v>91.999399999999994</v>
      </c>
      <c r="D1225">
        <v>493.01929999999999</v>
      </c>
      <c r="F1225">
        <v>243874226.19</v>
      </c>
      <c r="G1225">
        <v>209.57844</v>
      </c>
      <c r="H1225">
        <v>37.724117999999997</v>
      </c>
      <c r="I1225">
        <v>202.16129799999999</v>
      </c>
      <c r="K1225" s="16">
        <f>VLOOKUP(CelloNetIO_CMO_MV_NAV[[#This Row],[AsOfDate]], 'CMO MV Raw'!$A:$B,2,FALSE)</f>
        <v>214363332.47362199</v>
      </c>
      <c r="L1225" s="4">
        <f>CelloNetIO_CMO_MV_NAV[[#This Row],[CMO MV]]/CelloNetIO_CMO_MV_NAV[[#This Row],[NAV]]*100</f>
        <v>87.899133837379622</v>
      </c>
    </row>
    <row r="1226" spans="1:12" x14ac:dyDescent="0.2">
      <c r="A1226" s="1">
        <v>42501</v>
      </c>
      <c r="B1226">
        <v>500.95440000000002</v>
      </c>
      <c r="C1226">
        <v>90.171800000000005</v>
      </c>
      <c r="D1226">
        <v>493.4384</v>
      </c>
      <c r="F1226">
        <v>244516274.69999999</v>
      </c>
      <c r="G1226">
        <v>204.875688</v>
      </c>
      <c r="H1226">
        <v>36.877626999999997</v>
      </c>
      <c r="I1226">
        <v>201.80186399999999</v>
      </c>
      <c r="K1226" s="16">
        <f>VLOOKUP(CelloNetIO_CMO_MV_NAV[[#This Row],[AsOfDate]], 'CMO MV Raw'!$A:$B,2,FALSE)</f>
        <v>214365893.17616701</v>
      </c>
      <c r="L1226" s="4">
        <f>CelloNetIO_CMO_MV_NAV[[#This Row],[CMO MV]]/CelloNetIO_CMO_MV_NAV[[#This Row],[NAV]]*100</f>
        <v>87.669376379619365</v>
      </c>
    </row>
    <row r="1227" spans="1:12" x14ac:dyDescent="0.2">
      <c r="A1227" s="1">
        <v>42502</v>
      </c>
      <c r="B1227">
        <v>507.7978</v>
      </c>
      <c r="C1227">
        <v>91.403599999999997</v>
      </c>
      <c r="D1227">
        <v>499.69940000000003</v>
      </c>
      <c r="F1227">
        <v>244175919.99000001</v>
      </c>
      <c r="G1227">
        <v>207.96391399999999</v>
      </c>
      <c r="H1227">
        <v>37.433503000000002</v>
      </c>
      <c r="I1227">
        <v>204.647289</v>
      </c>
      <c r="K1227" s="16">
        <f>VLOOKUP(CelloNetIO_CMO_MV_NAV[[#This Row],[AsOfDate]], 'CMO MV Raw'!$A:$B,2,FALSE)</f>
        <v>215326676.138197</v>
      </c>
      <c r="L1227" s="4">
        <f>CelloNetIO_CMO_MV_NAV[[#This Row],[CMO MV]]/CelloNetIO_CMO_MV_NAV[[#This Row],[NAV]]*100</f>
        <v>88.185057784164584</v>
      </c>
    </row>
    <row r="1228" spans="1:12" x14ac:dyDescent="0.2">
      <c r="A1228" s="1">
        <v>42503</v>
      </c>
      <c r="B1228">
        <v>498.40429999999998</v>
      </c>
      <c r="C1228">
        <v>90.190799999999996</v>
      </c>
      <c r="D1228">
        <v>500.27179999999998</v>
      </c>
      <c r="F1228">
        <v>245003548.41999999</v>
      </c>
      <c r="G1228">
        <v>203.42738</v>
      </c>
      <c r="H1228">
        <v>36.812038000000001</v>
      </c>
      <c r="I1228">
        <v>204.18961400000001</v>
      </c>
      <c r="K1228" s="16">
        <f>VLOOKUP(CelloNetIO_CMO_MV_NAV[[#This Row],[AsOfDate]], 'CMO MV Raw'!$A:$B,2,FALSE)</f>
        <v>214941688.10715899</v>
      </c>
      <c r="L1228" s="4">
        <f>CelloNetIO_CMO_MV_NAV[[#This Row],[CMO MV]]/CelloNetIO_CMO_MV_NAV[[#This Row],[NAV]]*100</f>
        <v>87.730030643757402</v>
      </c>
    </row>
    <row r="1229" spans="1:12" x14ac:dyDescent="0.2">
      <c r="A1229" s="1">
        <v>42506</v>
      </c>
      <c r="B1229">
        <v>499.67649999999998</v>
      </c>
      <c r="C1229">
        <v>91.633799999999994</v>
      </c>
      <c r="D1229">
        <v>499.4307</v>
      </c>
      <c r="F1229">
        <v>244598014.11000001</v>
      </c>
      <c r="G1229">
        <v>204.284774</v>
      </c>
      <c r="H1229">
        <v>37.463019000000003</v>
      </c>
      <c r="I1229">
        <v>204.184282</v>
      </c>
      <c r="K1229" s="16">
        <f>VLOOKUP(CelloNetIO_CMO_MV_NAV[[#This Row],[AsOfDate]], 'CMO MV Raw'!$A:$B,2,FALSE)</f>
        <v>214135607.995231</v>
      </c>
      <c r="L1229" s="4">
        <f>CelloNetIO_CMO_MV_NAV[[#This Row],[CMO MV]]/CelloNetIO_CMO_MV_NAV[[#This Row],[NAV]]*100</f>
        <v>87.545930728174454</v>
      </c>
    </row>
    <row r="1230" spans="1:12" x14ac:dyDescent="0.2">
      <c r="A1230" s="1">
        <v>42507</v>
      </c>
      <c r="B1230">
        <v>500.34039999999999</v>
      </c>
      <c r="C1230">
        <v>92.187399999999997</v>
      </c>
      <c r="D1230">
        <v>499.11450000000002</v>
      </c>
      <c r="F1230">
        <v>245047423.63999999</v>
      </c>
      <c r="G1230">
        <v>204.181049</v>
      </c>
      <c r="H1230">
        <v>37.620227999999997</v>
      </c>
      <c r="I1230">
        <v>203.680778</v>
      </c>
      <c r="K1230" s="16">
        <f>VLOOKUP(CelloNetIO_CMO_MV_NAV[[#This Row],[AsOfDate]], 'CMO MV Raw'!$A:$B,2,FALSE)</f>
        <v>214281498.18622801</v>
      </c>
      <c r="L1230" s="4">
        <f>CelloNetIO_CMO_MV_NAV[[#This Row],[CMO MV]]/CelloNetIO_CMO_MV_NAV[[#This Row],[NAV]]*100</f>
        <v>87.444909643706225</v>
      </c>
    </row>
    <row r="1231" spans="1:12" x14ac:dyDescent="0.2">
      <c r="A1231" s="1">
        <v>42508</v>
      </c>
      <c r="B1231">
        <v>505.60520000000002</v>
      </c>
      <c r="C1231">
        <v>96.043899999999994</v>
      </c>
      <c r="D1231">
        <v>525.43259999999998</v>
      </c>
      <c r="F1231">
        <v>243929227.94</v>
      </c>
      <c r="G1231">
        <v>207.27536599999999</v>
      </c>
      <c r="H1231">
        <v>39.373674000000001</v>
      </c>
      <c r="I1231">
        <v>215.403707</v>
      </c>
      <c r="K1231" s="16">
        <f>VLOOKUP(CelloNetIO_CMO_MV_NAV[[#This Row],[AsOfDate]], 'CMO MV Raw'!$A:$B,2,FALSE)</f>
        <v>216667713.835549</v>
      </c>
      <c r="L1231" s="4">
        <f>CelloNetIO_CMO_MV_NAV[[#This Row],[CMO MV]]/CelloNetIO_CMO_MV_NAV[[#This Row],[NAV]]*100</f>
        <v>88.824006727411685</v>
      </c>
    </row>
    <row r="1232" spans="1:12" x14ac:dyDescent="0.2">
      <c r="A1232" s="1">
        <v>42509</v>
      </c>
      <c r="B1232">
        <v>517.42550000000006</v>
      </c>
      <c r="C1232">
        <v>97.281599999999997</v>
      </c>
      <c r="D1232">
        <v>525.19330000000002</v>
      </c>
      <c r="F1232">
        <v>244829654.59</v>
      </c>
      <c r="G1232">
        <v>211.341024</v>
      </c>
      <c r="H1232">
        <v>39.734402000000003</v>
      </c>
      <c r="I1232">
        <v>214.51376099999999</v>
      </c>
      <c r="K1232" s="16">
        <f>VLOOKUP(CelloNetIO_CMO_MV_NAV[[#This Row],[AsOfDate]], 'CMO MV Raw'!$A:$B,2,FALSE)</f>
        <v>217856062.537458</v>
      </c>
      <c r="L1232" s="4">
        <f>CelloNetIO_CMO_MV_NAV[[#This Row],[CMO MV]]/CelloNetIO_CMO_MV_NAV[[#This Row],[NAV]]*100</f>
        <v>88.982710408298828</v>
      </c>
    </row>
    <row r="1233" spans="1:12" x14ac:dyDescent="0.2">
      <c r="A1233" s="1">
        <v>42510</v>
      </c>
      <c r="B1233">
        <v>518.54200000000003</v>
      </c>
      <c r="C1233">
        <v>97.701800000000006</v>
      </c>
      <c r="D1233">
        <v>524.31209999999999</v>
      </c>
      <c r="F1233">
        <v>244876060.49000001</v>
      </c>
      <c r="G1233">
        <v>211.75691900000001</v>
      </c>
      <c r="H1233">
        <v>39.898468999999999</v>
      </c>
      <c r="I1233">
        <v>214.11325299999999</v>
      </c>
      <c r="K1233" s="16">
        <f>VLOOKUP(CelloNetIO_CMO_MV_NAV[[#This Row],[AsOfDate]], 'CMO MV Raw'!$A:$B,2,FALSE)</f>
        <v>218319356.293805</v>
      </c>
      <c r="L1233" s="4">
        <f>CelloNetIO_CMO_MV_NAV[[#This Row],[CMO MV]]/CelloNetIO_CMO_MV_NAV[[#This Row],[NAV]]*100</f>
        <v>89.155042700762692</v>
      </c>
    </row>
    <row r="1234" spans="1:12" x14ac:dyDescent="0.2">
      <c r="A1234" s="1">
        <v>42513</v>
      </c>
      <c r="B1234">
        <v>517.69849999999997</v>
      </c>
      <c r="C1234">
        <v>97.262900000000002</v>
      </c>
      <c r="D1234">
        <v>524.31079999999997</v>
      </c>
      <c r="F1234">
        <v>245030624.94</v>
      </c>
      <c r="G1234">
        <v>211.2791</v>
      </c>
      <c r="H1234">
        <v>39.694181</v>
      </c>
      <c r="I1234">
        <v>213.97766100000001</v>
      </c>
      <c r="K1234" s="16">
        <f>VLOOKUP(CelloNetIO_CMO_MV_NAV[[#This Row],[AsOfDate]], 'CMO MV Raw'!$A:$B,2,FALSE)</f>
        <v>217965835.85005301</v>
      </c>
      <c r="L1234" s="4">
        <f>CelloNetIO_CMO_MV_NAV[[#This Row],[CMO MV]]/CelloNetIO_CMO_MV_NAV[[#This Row],[NAV]]*100</f>
        <v>88.954527991521772</v>
      </c>
    </row>
    <row r="1235" spans="1:12" x14ac:dyDescent="0.2">
      <c r="A1235" s="1">
        <v>42514</v>
      </c>
      <c r="B1235">
        <v>518.97280000000001</v>
      </c>
      <c r="C1235">
        <v>98.031499999999994</v>
      </c>
      <c r="D1235">
        <v>523.97799999999995</v>
      </c>
      <c r="F1235">
        <v>245047434</v>
      </c>
      <c r="G1235">
        <v>211.784629</v>
      </c>
      <c r="H1235">
        <v>40.005111999999997</v>
      </c>
      <c r="I1235">
        <v>213.82717299999999</v>
      </c>
      <c r="K1235" s="16">
        <f>VLOOKUP(CelloNetIO_CMO_MV_NAV[[#This Row],[AsOfDate]], 'CMO MV Raw'!$A:$B,2,FALSE)</f>
        <v>218433003.37806699</v>
      </c>
      <c r="L1235" s="4">
        <f>CelloNetIO_CMO_MV_NAV[[#This Row],[CMO MV]]/CelloNetIO_CMO_MV_NAV[[#This Row],[NAV]]*100</f>
        <v>89.139069857824751</v>
      </c>
    </row>
    <row r="1236" spans="1:12" x14ac:dyDescent="0.2">
      <c r="A1236" s="1">
        <v>42515</v>
      </c>
      <c r="B1236">
        <v>515.86649999999997</v>
      </c>
      <c r="C1236">
        <v>97.971500000000006</v>
      </c>
      <c r="D1236">
        <v>529.42420000000004</v>
      </c>
      <c r="F1236">
        <v>244726056.36000001</v>
      </c>
      <c r="G1236">
        <v>210.793451</v>
      </c>
      <c r="H1236">
        <v>40.03313</v>
      </c>
      <c r="I1236">
        <v>216.33340100000001</v>
      </c>
      <c r="K1236" s="182">
        <f>VLOOKUP(CelloNetIO_CMO_MV_NAV[[#This Row],[AsOfDate]], 'CMO MV Raw'!$A:$B,2,FALSE)</f>
        <v>218384794.54360101</v>
      </c>
      <c r="L1236" s="4">
        <f>CelloNetIO_CMO_MV_NAV[[#This Row],[CMO MV]]/CelloNetIO_CMO_MV_NAV[[#This Row],[NAV]]*100</f>
        <v>89.236429414916842</v>
      </c>
    </row>
    <row r="1237" spans="1:12" x14ac:dyDescent="0.2">
      <c r="A1237" s="1">
        <v>42516</v>
      </c>
      <c r="B1237">
        <v>548.12300000000005</v>
      </c>
      <c r="C1237">
        <v>102.68770000000001</v>
      </c>
      <c r="D1237">
        <v>551.99220000000003</v>
      </c>
      <c r="F1237">
        <v>245399051.63</v>
      </c>
      <c r="G1237">
        <v>223.359869</v>
      </c>
      <c r="H1237">
        <v>41.845190000000002</v>
      </c>
      <c r="I1237">
        <v>224.936566</v>
      </c>
      <c r="K1237" s="182">
        <f>VLOOKUP(CelloNetIO_CMO_MV_NAV[[#This Row],[AsOfDate]], 'CMO MV Raw'!$A:$B,2,FALSE)</f>
        <v>221916616.797997</v>
      </c>
      <c r="L1237" s="4">
        <f>CelloNetIO_CMO_MV_NAV[[#This Row],[CMO MV]]/CelloNetIO_CMO_MV_NAV[[#This Row],[NAV]]*100</f>
        <v>90.430918670619562</v>
      </c>
    </row>
    <row r="1238" spans="1:12" x14ac:dyDescent="0.2">
      <c r="A1238" s="1">
        <v>42517</v>
      </c>
      <c r="B1238">
        <v>547.79100000000005</v>
      </c>
      <c r="C1238">
        <v>102.80800000000001</v>
      </c>
      <c r="D1238">
        <v>552.10069999999996</v>
      </c>
      <c r="F1238">
        <v>245475716.94999999</v>
      </c>
      <c r="G1238">
        <v>223.15486300000001</v>
      </c>
      <c r="H1238">
        <v>41.881127999999997</v>
      </c>
      <c r="I1238">
        <v>224.910515</v>
      </c>
      <c r="K1238" s="182">
        <f>VLOOKUP(CelloNetIO_CMO_MV_NAV[[#This Row],[AsOfDate]], 'CMO MV Raw'!$A:$B,2,FALSE)</f>
        <v>221937632.81321299</v>
      </c>
      <c r="L1238" s="4">
        <f>CelloNetIO_CMO_MV_NAV[[#This Row],[CMO MV]]/CelloNetIO_CMO_MV_NAV[[#This Row],[NAV]]*100</f>
        <v>90.411237237945869</v>
      </c>
    </row>
    <row r="1239" spans="1:12" x14ac:dyDescent="0.2">
      <c r="A1239" s="1">
        <v>42521</v>
      </c>
      <c r="B1239">
        <v>551.03279999999995</v>
      </c>
      <c r="C1239">
        <v>102.8998</v>
      </c>
      <c r="D1239">
        <v>552.18050000000005</v>
      </c>
      <c r="F1239">
        <v>246646213.44</v>
      </c>
      <c r="G1239">
        <v>223.410201</v>
      </c>
      <c r="H1239">
        <v>41.719594000000001</v>
      </c>
      <c r="I1239">
        <v>223.87552299999999</v>
      </c>
      <c r="K1239" s="182">
        <f>VLOOKUP(CelloNetIO_CMO_MV_NAV[[#This Row],[AsOfDate]], 'CMO MV Raw'!$A:$B,2,FALSE)</f>
        <v>222300312.32654601</v>
      </c>
      <c r="L1239" s="4">
        <f>CelloNetIO_CMO_MV_NAV[[#This Row],[CMO MV]]/CelloNetIO_CMO_MV_NAV[[#This Row],[NAV]]*100</f>
        <v>90.129221619136487</v>
      </c>
    </row>
    <row r="1240" spans="1:12" x14ac:dyDescent="0.2">
      <c r="A1240" s="1">
        <v>42522</v>
      </c>
      <c r="B1240">
        <v>549.96249999999998</v>
      </c>
      <c r="C1240">
        <v>103.26139999999999</v>
      </c>
      <c r="D1240">
        <v>551.85649999999998</v>
      </c>
      <c r="F1240">
        <v>249161937.5</v>
      </c>
      <c r="G1240">
        <v>220.72492500000001</v>
      </c>
      <c r="H1240">
        <v>41.443489</v>
      </c>
      <c r="I1240">
        <v>221.485073</v>
      </c>
      <c r="K1240" s="182">
        <f>VLOOKUP(CelloNetIO_CMO_MV_NAV[[#This Row],[AsOfDate]], 'CMO MV Raw'!$A:$B,2,FALSE)</f>
        <v>220381615.00074801</v>
      </c>
      <c r="L1240" s="4">
        <f>CelloNetIO_CMO_MV_NAV[[#This Row],[CMO MV]]/CelloNetIO_CMO_MV_NAV[[#This Row],[NAV]]*100</f>
        <v>88.449149662254499</v>
      </c>
    </row>
    <row r="1241" spans="1:12" x14ac:dyDescent="0.2">
      <c r="A1241" s="1">
        <v>42523</v>
      </c>
      <c r="B1241">
        <v>551.91049999999996</v>
      </c>
      <c r="C1241">
        <v>103.1554</v>
      </c>
      <c r="D1241">
        <v>551.97879999999998</v>
      </c>
      <c r="F1241">
        <v>249901807.38999999</v>
      </c>
      <c r="G1241">
        <v>220.850944</v>
      </c>
      <c r="H1241">
        <v>41.278373000000002</v>
      </c>
      <c r="I1241">
        <v>220.878274</v>
      </c>
      <c r="K1241" s="182">
        <f>VLOOKUP(CelloNetIO_CMO_MV_NAV[[#This Row],[AsOfDate]], 'CMO MV Raw'!$A:$B,2,FALSE)</f>
        <v>220389723.61324301</v>
      </c>
      <c r="L1241" s="4">
        <f>CelloNetIO_CMO_MV_NAV[[#This Row],[CMO MV]]/CelloNetIO_CMO_MV_NAV[[#This Row],[NAV]]*100</f>
        <v>88.190528077814164</v>
      </c>
    </row>
    <row r="1242" spans="1:12" x14ac:dyDescent="0.2">
      <c r="A1242" s="1">
        <v>42524</v>
      </c>
      <c r="B1242">
        <v>550.44010000000003</v>
      </c>
      <c r="C1242">
        <v>100.78189999999999</v>
      </c>
      <c r="D1242">
        <v>552.35350000000005</v>
      </c>
      <c r="F1242">
        <v>250732468.03</v>
      </c>
      <c r="G1242">
        <v>219.532837</v>
      </c>
      <c r="H1242">
        <v>40.194994000000001</v>
      </c>
      <c r="I1242">
        <v>220.29596100000001</v>
      </c>
      <c r="K1242" s="182">
        <f>VLOOKUP(CelloNetIO_CMO_MV_NAV[[#This Row],[AsOfDate]], 'CMO MV Raw'!$A:$B,2,FALSE)</f>
        <v>219996593.77770099</v>
      </c>
      <c r="L1242" s="4">
        <f>CelloNetIO_CMO_MV_NAV[[#This Row],[CMO MV]]/CelloNetIO_CMO_MV_NAV[[#This Row],[NAV]]*100</f>
        <v>87.741565943258109</v>
      </c>
    </row>
    <row r="1243" spans="1:12" x14ac:dyDescent="0.2">
      <c r="A1243" s="1">
        <v>42527</v>
      </c>
      <c r="B1243">
        <v>562.2885</v>
      </c>
      <c r="C1243">
        <v>103.5253</v>
      </c>
      <c r="D1243">
        <v>550.90459999999996</v>
      </c>
      <c r="F1243">
        <v>250293148.44</v>
      </c>
      <c r="G1243">
        <v>224.65197499999999</v>
      </c>
      <c r="H1243">
        <v>41.361620000000002</v>
      </c>
      <c r="I1243">
        <v>220.103748</v>
      </c>
      <c r="K1243" s="182">
        <f>VLOOKUP(CelloNetIO_CMO_MV_NAV[[#This Row],[AsOfDate]], 'CMO MV Raw'!$A:$B,2,FALSE)</f>
        <v>222418906.11804</v>
      </c>
      <c r="L1243" s="4">
        <f>CelloNetIO_CMO_MV_NAV[[#This Row],[CMO MV]]/CelloNetIO_CMO_MV_NAV[[#This Row],[NAV]]*100</f>
        <v>88.863361823648972</v>
      </c>
    </row>
    <row r="1244" spans="1:12" x14ac:dyDescent="0.2">
      <c r="A1244" s="1">
        <v>42528</v>
      </c>
      <c r="B1244">
        <v>566.80010000000004</v>
      </c>
      <c r="C1244">
        <v>103.9607</v>
      </c>
      <c r="D1244">
        <v>550.05539999999996</v>
      </c>
      <c r="F1244">
        <v>250567243.77000001</v>
      </c>
      <c r="G1244">
        <v>226.206782</v>
      </c>
      <c r="H1244">
        <v>41.490139999999997</v>
      </c>
      <c r="I1244">
        <v>219.52406500000001</v>
      </c>
      <c r="K1244" s="182">
        <f>VLOOKUP(CelloNetIO_CMO_MV_NAV[[#This Row],[AsOfDate]], 'CMO MV Raw'!$A:$B,2,FALSE)</f>
        <v>222688661.52421799</v>
      </c>
      <c r="L1244" s="4">
        <f>CelloNetIO_CMO_MV_NAV[[#This Row],[CMO MV]]/CelloNetIO_CMO_MV_NAV[[#This Row],[NAV]]*100</f>
        <v>88.873812144666346</v>
      </c>
    </row>
    <row r="1245" spans="1:12" x14ac:dyDescent="0.2">
      <c r="A1245" s="1">
        <v>42529</v>
      </c>
      <c r="B1245">
        <v>558.8537</v>
      </c>
      <c r="C1245">
        <v>101.93810000000001</v>
      </c>
      <c r="D1245">
        <v>547.99469999999997</v>
      </c>
      <c r="F1245">
        <v>250478569.36000001</v>
      </c>
      <c r="G1245">
        <v>223.11437699999999</v>
      </c>
      <c r="H1245">
        <v>40.697333999999998</v>
      </c>
      <c r="I1245">
        <v>218.779076</v>
      </c>
      <c r="K1245" s="182">
        <f>VLOOKUP(CelloNetIO_CMO_MV_NAV[[#This Row],[AsOfDate]], 'CMO MV Raw'!$A:$B,2,FALSE)</f>
        <v>222094517.60626099</v>
      </c>
      <c r="L1245" s="4">
        <f>CelloNetIO_CMO_MV_NAV[[#This Row],[CMO MV]]/CelloNetIO_CMO_MV_NAV[[#This Row],[NAV]]*100</f>
        <v>88.668071753099127</v>
      </c>
    </row>
    <row r="1246" spans="1:12" x14ac:dyDescent="0.2">
      <c r="A1246" s="1">
        <v>42530</v>
      </c>
      <c r="B1246">
        <v>558.04089999999997</v>
      </c>
      <c r="C1246">
        <v>101.2259</v>
      </c>
      <c r="D1246">
        <v>548.11389999999994</v>
      </c>
      <c r="F1246">
        <v>250778369.58000001</v>
      </c>
      <c r="G1246">
        <v>222.523538</v>
      </c>
      <c r="H1246">
        <v>40.364685000000001</v>
      </c>
      <c r="I1246">
        <v>218.56506200000001</v>
      </c>
      <c r="K1246" s="182">
        <f>VLOOKUP(CelloNetIO_CMO_MV_NAV[[#This Row],[AsOfDate]], 'CMO MV Raw'!$A:$B,2,FALSE)</f>
        <v>221866709.72440401</v>
      </c>
      <c r="L1246" s="4">
        <f>CelloNetIO_CMO_MV_NAV[[#This Row],[CMO MV]]/CelloNetIO_CMO_MV_NAV[[#This Row],[NAV]]*100</f>
        <v>88.471230631247494</v>
      </c>
    </row>
    <row r="1247" spans="1:12" x14ac:dyDescent="0.2">
      <c r="A1247" s="1">
        <v>42531</v>
      </c>
      <c r="B1247">
        <v>546.99360000000001</v>
      </c>
      <c r="C1247">
        <v>97.734999999999999</v>
      </c>
      <c r="D1247">
        <v>548.79579999999999</v>
      </c>
      <c r="F1247">
        <v>250502676.91</v>
      </c>
      <c r="G1247">
        <v>218.358385</v>
      </c>
      <c r="H1247">
        <v>39.015551000000002</v>
      </c>
      <c r="I1247">
        <v>219.07781900000001</v>
      </c>
      <c r="K1247" s="182">
        <f>VLOOKUP(CelloNetIO_CMO_MV_NAV[[#This Row],[AsOfDate]], 'CMO MV Raw'!$A:$B,2,FALSE)</f>
        <v>220761531.24236101</v>
      </c>
      <c r="L1247" s="4">
        <f>CelloNetIO_CMO_MV_NAV[[#This Row],[CMO MV]]/CelloNetIO_CMO_MV_NAV[[#This Row],[NAV]]*100</f>
        <v>88.127414032256297</v>
      </c>
    </row>
    <row r="1248" spans="1:12" x14ac:dyDescent="0.2">
      <c r="A1248" s="1">
        <v>42534</v>
      </c>
      <c r="B1248">
        <v>548.9271</v>
      </c>
      <c r="C1248">
        <v>97.697800000000001</v>
      </c>
      <c r="D1248">
        <v>548.48030000000006</v>
      </c>
      <c r="F1248">
        <v>250779168.69999999</v>
      </c>
      <c r="G1248">
        <v>218.88863499999999</v>
      </c>
      <c r="H1248">
        <v>38.957701999999998</v>
      </c>
      <c r="I1248">
        <v>218.71047100000001</v>
      </c>
      <c r="K1248" s="195">
        <f>VLOOKUP(CelloNetIO_CMO_MV_NAV[[#This Row],[AsOfDate]], 'CMO MV Raw'!$A:$B,2,FALSE)</f>
        <v>220974963.64833799</v>
      </c>
      <c r="L1248" s="4">
        <f>CelloNetIO_CMO_MV_NAV[[#This Row],[CMO MV]]/CelloNetIO_CMO_MV_NAV[[#This Row],[NAV]]*100</f>
        <v>88.115358541874784</v>
      </c>
    </row>
    <row r="1249" spans="1:12" x14ac:dyDescent="0.2">
      <c r="A1249" s="1">
        <v>42535</v>
      </c>
      <c r="B1249">
        <v>552.36919999999998</v>
      </c>
      <c r="C1249">
        <v>98.011200000000002</v>
      </c>
      <c r="D1249">
        <v>536.84929999999997</v>
      </c>
      <c r="F1249">
        <v>251015932.88999999</v>
      </c>
      <c r="G1249">
        <v>220.05344199999999</v>
      </c>
      <c r="H1249">
        <v>39.045808000000001</v>
      </c>
      <c r="I1249">
        <v>213.87060700000001</v>
      </c>
      <c r="K1249" s="309">
        <f>VLOOKUP(CelloNetIO_CMO_MV_NAV[[#This Row],[AsOfDate]], 'CMO MV Raw'!$A:$B,2,FALSE)</f>
        <v>221055615.11330101</v>
      </c>
      <c r="L1249" s="4">
        <f>CelloNetIO_CMO_MV_NAV[[#This Row],[CMO MV]]/CelloNetIO_CMO_MV_NAV[[#This Row],[NAV]]*100</f>
        <v>88.064376061009568</v>
      </c>
    </row>
    <row r="1250" spans="1:12" x14ac:dyDescent="0.2">
      <c r="A1250" s="1">
        <v>42536</v>
      </c>
      <c r="B1250">
        <v>550.86789999999996</v>
      </c>
      <c r="C1250">
        <v>96.93</v>
      </c>
      <c r="D1250">
        <v>537.18409999999994</v>
      </c>
      <c r="F1250">
        <v>250723582.34</v>
      </c>
      <c r="G1250">
        <v>219.711243</v>
      </c>
      <c r="H1250">
        <v>38.660105000000001</v>
      </c>
      <c r="I1250">
        <v>214.25352000000001</v>
      </c>
      <c r="K1250" s="309">
        <f>VLOOKUP(CelloNetIO_CMO_MV_NAV[[#This Row],[AsOfDate]], 'CMO MV Raw'!$A:$B,2,FALSE)</f>
        <v>218634609.947465</v>
      </c>
      <c r="L1250" s="4">
        <f>CelloNetIO_CMO_MV_NAV[[#This Row],[CMO MV]]/CelloNetIO_CMO_MV_NAV[[#This Row],[NAV]]*100</f>
        <v>87.201454249716349</v>
      </c>
    </row>
    <row r="1251" spans="1:12" x14ac:dyDescent="0.2">
      <c r="A1251" s="1">
        <v>42537</v>
      </c>
      <c r="B1251">
        <v>556.88520000000005</v>
      </c>
      <c r="C1251">
        <v>96.555400000000006</v>
      </c>
      <c r="D1251">
        <v>536.26210000000003</v>
      </c>
      <c r="F1251">
        <v>251350974.41</v>
      </c>
      <c r="G1251">
        <v>221.55681000000001</v>
      </c>
      <c r="H1251">
        <v>38.414572</v>
      </c>
      <c r="I1251">
        <v>213.35190800000001</v>
      </c>
      <c r="K1251" s="309">
        <f>VLOOKUP(CelloNetIO_CMO_MV_NAV[[#This Row],[AsOfDate]], 'CMO MV Raw'!$A:$B,2,FALSE)</f>
        <v>218031247.24738801</v>
      </c>
      <c r="L1251" s="4">
        <f>CelloNetIO_CMO_MV_NAV[[#This Row],[CMO MV]]/CelloNetIO_CMO_MV_NAV[[#This Row],[NAV]]*100</f>
        <v>86.743744582322037</v>
      </c>
    </row>
    <row r="1252" spans="1:12" x14ac:dyDescent="0.2">
      <c r="A1252" s="1">
        <v>42538</v>
      </c>
      <c r="B1252">
        <v>553.99689999999998</v>
      </c>
      <c r="C1252">
        <v>97.924700000000001</v>
      </c>
      <c r="D1252">
        <v>536.08019999999999</v>
      </c>
      <c r="F1252">
        <v>250353094.78999999</v>
      </c>
      <c r="G1252">
        <v>221.28621999999999</v>
      </c>
      <c r="H1252">
        <v>39.114635</v>
      </c>
      <c r="I1252">
        <v>214.129648</v>
      </c>
      <c r="K1252" s="309">
        <f>VLOOKUP(CelloNetIO_CMO_MV_NAV[[#This Row],[AsOfDate]], 'CMO MV Raw'!$A:$B,2,FALSE)</f>
        <v>218792120.89943901</v>
      </c>
      <c r="L1252" s="4">
        <f>CelloNetIO_CMO_MV_NAV[[#This Row],[CMO MV]]/CelloNetIO_CMO_MV_NAV[[#This Row],[NAV]]*100</f>
        <v>87.393415720690484</v>
      </c>
    </row>
    <row r="1253" spans="1:12" x14ac:dyDescent="0.2">
      <c r="A1253" s="1">
        <v>42541</v>
      </c>
      <c r="B1253">
        <v>553.08339999999998</v>
      </c>
      <c r="C1253">
        <v>98.673900000000003</v>
      </c>
      <c r="D1253">
        <v>536.21259999999995</v>
      </c>
      <c r="F1253">
        <v>249719950.78</v>
      </c>
      <c r="G1253">
        <v>221.48146299999999</v>
      </c>
      <c r="H1253">
        <v>39.513823000000002</v>
      </c>
      <c r="I1253">
        <v>214.72557499999999</v>
      </c>
      <c r="K1253" s="309">
        <f>VLOOKUP(CelloNetIO_CMO_MV_NAV[[#This Row],[AsOfDate]], 'CMO MV Raw'!$A:$B,2,FALSE)</f>
        <v>218990276.08794001</v>
      </c>
      <c r="L1253" s="4">
        <f>CelloNetIO_CMO_MV_NAV[[#This Row],[CMO MV]]/CelloNetIO_CMO_MV_NAV[[#This Row],[NAV]]*100</f>
        <v>87.694345367250037</v>
      </c>
    </row>
    <row r="1254" spans="1:12" x14ac:dyDescent="0.2">
      <c r="A1254" s="1">
        <v>42542</v>
      </c>
      <c r="B1254">
        <v>550.21500000000003</v>
      </c>
      <c r="C1254">
        <v>98.894999999999996</v>
      </c>
      <c r="D1254">
        <v>536.18200000000002</v>
      </c>
      <c r="F1254">
        <v>249303291.11000001</v>
      </c>
      <c r="G1254">
        <v>220.70105799999999</v>
      </c>
      <c r="H1254">
        <v>39.668550000000003</v>
      </c>
      <c r="I1254">
        <v>215.072171</v>
      </c>
      <c r="K1254" s="309">
        <f>VLOOKUP(CelloNetIO_CMO_MV_NAV[[#This Row],[AsOfDate]], 'CMO MV Raw'!$A:$B,2,FALSE)</f>
        <v>219154148.211597</v>
      </c>
      <c r="L1254" s="4">
        <f>CelloNetIO_CMO_MV_NAV[[#This Row],[CMO MV]]/CelloNetIO_CMO_MV_NAV[[#This Row],[NAV]]*100</f>
        <v>87.906640636725371</v>
      </c>
    </row>
    <row r="1255" spans="1:12" x14ac:dyDescent="0.2">
      <c r="A1255" s="1">
        <v>42543</v>
      </c>
      <c r="B1255">
        <v>550.51179999999999</v>
      </c>
      <c r="C1255">
        <v>98.822699999999998</v>
      </c>
      <c r="D1255">
        <v>536.24199999999996</v>
      </c>
      <c r="F1255">
        <v>249394158.97</v>
      </c>
      <c r="G1255">
        <v>220.739653</v>
      </c>
      <c r="H1255">
        <v>39.625106000000002</v>
      </c>
      <c r="I1255">
        <v>215.017867</v>
      </c>
      <c r="K1255" s="309">
        <f>VLOOKUP(CelloNetIO_CMO_MV_NAV[[#This Row],[AsOfDate]], 'CMO MV Raw'!$A:$B,2,FALSE)</f>
        <v>219242987.42831299</v>
      </c>
      <c r="L1255" s="4">
        <f>CelloNetIO_CMO_MV_NAV[[#This Row],[CMO MV]]/CelloNetIO_CMO_MV_NAV[[#This Row],[NAV]]*100</f>
        <v>87.910233476913973</v>
      </c>
    </row>
    <row r="1256" spans="1:12" x14ac:dyDescent="0.2">
      <c r="A1256" s="1">
        <v>42544</v>
      </c>
      <c r="B1256">
        <v>558.84839999999997</v>
      </c>
      <c r="C1256">
        <v>100.8895</v>
      </c>
      <c r="D1256">
        <v>538.44880000000001</v>
      </c>
      <c r="F1256">
        <v>248376795.38999999</v>
      </c>
      <c r="G1256">
        <v>225.000246</v>
      </c>
      <c r="H1256">
        <v>40.619534999999999</v>
      </c>
      <c r="I1256">
        <v>216.78707900000001</v>
      </c>
      <c r="K1256" s="309">
        <f>VLOOKUP(CelloNetIO_CMO_MV_NAV[[#This Row],[AsOfDate]], 'CMO MV Raw'!$A:$B,2,FALSE)</f>
        <v>218896181.16429901</v>
      </c>
      <c r="L1256" s="4">
        <f>CelloNetIO_CMO_MV_NAV[[#This Row],[CMO MV]]/CelloNetIO_CMO_MV_NAV[[#This Row],[NAV]]*100</f>
        <v>88.130689028574238</v>
      </c>
    </row>
    <row r="1257" spans="1:12" x14ac:dyDescent="0.2">
      <c r="A1257" s="1">
        <v>42545</v>
      </c>
      <c r="B1257">
        <v>556.08500000000004</v>
      </c>
      <c r="C1257">
        <v>96.880499999999998</v>
      </c>
      <c r="D1257">
        <v>539.87540000000001</v>
      </c>
      <c r="F1257">
        <v>250025259.53</v>
      </c>
      <c r="G1257">
        <v>222.411528</v>
      </c>
      <c r="H1257">
        <v>38.748285000000003</v>
      </c>
      <c r="I1257">
        <v>215.92834300000001</v>
      </c>
      <c r="K1257" s="309">
        <f>VLOOKUP(CelloNetIO_CMO_MV_NAV[[#This Row],[AsOfDate]], 'CMO MV Raw'!$A:$B,2,FALSE)</f>
        <v>217938617.402578</v>
      </c>
      <c r="L1257" s="4">
        <f>CelloNetIO_CMO_MV_NAV[[#This Row],[CMO MV]]/CelloNetIO_CMO_MV_NAV[[#This Row],[NAV]]*100</f>
        <v>87.166639807618324</v>
      </c>
    </row>
    <row r="1258" spans="1:12" x14ac:dyDescent="0.2">
      <c r="A1258" s="1">
        <v>42548</v>
      </c>
      <c r="B1258">
        <v>533.49480000000005</v>
      </c>
      <c r="C1258">
        <v>89.488100000000003</v>
      </c>
      <c r="D1258">
        <v>541.72379999999998</v>
      </c>
      <c r="F1258">
        <v>250715049.47999999</v>
      </c>
      <c r="G1258">
        <v>212.7893</v>
      </c>
      <c r="H1258">
        <v>35.693151</v>
      </c>
      <c r="I1258">
        <v>216.07151300000001</v>
      </c>
      <c r="K1258" s="309">
        <f>VLOOKUP(CelloNetIO_CMO_MV_NAV[[#This Row],[AsOfDate]], 'CMO MV Raw'!$A:$B,2,FALSE)</f>
        <v>214147014.984694</v>
      </c>
      <c r="L1258" s="4">
        <f>CelloNetIO_CMO_MV_NAV[[#This Row],[CMO MV]]/CelloNetIO_CMO_MV_NAV[[#This Row],[NAV]]*100</f>
        <v>85.414503608319265</v>
      </c>
    </row>
    <row r="1259" spans="1:12" x14ac:dyDescent="0.2">
      <c r="A1259" s="1">
        <v>42549</v>
      </c>
      <c r="B1259">
        <v>534.93380000000002</v>
      </c>
      <c r="C1259">
        <v>89.773899999999998</v>
      </c>
      <c r="D1259">
        <v>541.18129999999996</v>
      </c>
      <c r="F1259">
        <v>250404645.40000001</v>
      </c>
      <c r="G1259">
        <v>213.627746</v>
      </c>
      <c r="H1259">
        <v>35.851531000000001</v>
      </c>
      <c r="I1259">
        <v>216.12270799999999</v>
      </c>
      <c r="K1259" s="309">
        <f>VLOOKUP(CelloNetIO_CMO_MV_NAV[[#This Row],[AsOfDate]], 'CMO MV Raw'!$A:$B,2,FALSE)</f>
        <v>213873889.520491</v>
      </c>
      <c r="L1259" s="4">
        <f>CelloNetIO_CMO_MV_NAV[[#This Row],[CMO MV]]/CelloNetIO_CMO_MV_NAV[[#This Row],[NAV]]*100</f>
        <v>85.411310632374949</v>
      </c>
    </row>
    <row r="1260" spans="1:12" x14ac:dyDescent="0.2">
      <c r="A1260" s="1">
        <v>42550</v>
      </c>
      <c r="B1260">
        <v>529.29759999999999</v>
      </c>
      <c r="C1260">
        <v>88.789500000000004</v>
      </c>
      <c r="D1260">
        <v>541.94899999999996</v>
      </c>
      <c r="F1260">
        <v>250160192.44</v>
      </c>
      <c r="G1260">
        <v>211.58346399999999</v>
      </c>
      <c r="H1260">
        <v>35.493057</v>
      </c>
      <c r="I1260">
        <v>216.640783</v>
      </c>
      <c r="K1260" s="309">
        <f>VLOOKUP(CelloNetIO_CMO_MV_NAV[[#This Row],[AsOfDate]], 'CMO MV Raw'!$A:$B,2,FALSE)</f>
        <v>213180626.21959201</v>
      </c>
      <c r="L1260" s="4">
        <f>CelloNetIO_CMO_MV_NAV[[#This Row],[CMO MV]]/CelloNetIO_CMO_MV_NAV[[#This Row],[NAV]]*100</f>
        <v>85.217645597519521</v>
      </c>
    </row>
    <row r="1261" spans="1:12" x14ac:dyDescent="0.2">
      <c r="A1261" s="1">
        <v>42551</v>
      </c>
      <c r="B1261">
        <v>518.96990000000005</v>
      </c>
      <c r="C1261">
        <v>86.289199999999994</v>
      </c>
      <c r="D1261">
        <v>542.95709999999997</v>
      </c>
      <c r="F1261">
        <v>251503810.31</v>
      </c>
      <c r="G1261">
        <v>206.346735</v>
      </c>
      <c r="H1261">
        <v>34.309300999999998</v>
      </c>
      <c r="I1261">
        <v>215.884244</v>
      </c>
      <c r="K1261" s="309">
        <f>VLOOKUP(CelloNetIO_CMO_MV_NAV[[#This Row],[AsOfDate]], 'CMO MV Raw'!$A:$B,2,FALSE)</f>
        <v>214056473.05935201</v>
      </c>
      <c r="L1261" s="4">
        <f>CelloNetIO_CMO_MV_NAV[[#This Row],[CMO MV]]/CelloNetIO_CMO_MV_NAV[[#This Row],[NAV]]*100</f>
        <v>85.110628262652995</v>
      </c>
    </row>
    <row r="1262" spans="1:12" x14ac:dyDescent="0.2">
      <c r="A1262" s="1">
        <v>42552</v>
      </c>
      <c r="B1262">
        <v>521.41420000000005</v>
      </c>
      <c r="C1262">
        <v>85.403499999999994</v>
      </c>
      <c r="D1262">
        <v>543.48119999999994</v>
      </c>
      <c r="F1262">
        <v>260924929.75999999</v>
      </c>
      <c r="G1262">
        <v>199.833033</v>
      </c>
      <c r="H1262">
        <v>32.731062000000001</v>
      </c>
      <c r="I1262">
        <v>208.290254</v>
      </c>
      <c r="K1262" s="16">
        <f>VLOOKUP(CelloNetIO_CMO_MV_NAV[[#This Row],[AsOfDate]], 'CMO MV Raw'!$A:$B,2,FALSE)</f>
        <v>209155264.969524</v>
      </c>
      <c r="L1262" s="4">
        <f>CelloNetIO_CMO_MV_NAV[[#This Row],[CMO MV]]/CelloNetIO_CMO_MV_NAV[[#This Row],[NAV]]*100</f>
        <v>80.159172663917559</v>
      </c>
    </row>
    <row r="1263" spans="1:12" x14ac:dyDescent="0.2">
      <c r="A1263" s="1">
        <v>42556</v>
      </c>
      <c r="B1263">
        <v>521.23260000000005</v>
      </c>
      <c r="C1263">
        <v>81.507999999999996</v>
      </c>
      <c r="D1263">
        <v>553.72090000000003</v>
      </c>
      <c r="F1263">
        <v>262328112.31</v>
      </c>
      <c r="G1263">
        <v>198.694907</v>
      </c>
      <c r="H1263">
        <v>31.071012</v>
      </c>
      <c r="I1263">
        <v>211.07951199999999</v>
      </c>
      <c r="K1263" s="16">
        <f>VLOOKUP(CelloNetIO_CMO_MV_NAV[[#This Row],[AsOfDate]], 'CMO MV Raw'!$A:$B,2,FALSE)</f>
        <v>206364900.236873</v>
      </c>
      <c r="L1263" s="4">
        <f>CelloNetIO_CMO_MV_NAV[[#This Row],[CMO MV]]/CelloNetIO_CMO_MV_NAV[[#This Row],[NAV]]*100</f>
        <v>78.666711859309302</v>
      </c>
    </row>
    <row r="1264" spans="1:12" x14ac:dyDescent="0.2">
      <c r="A1264" s="1">
        <v>42557</v>
      </c>
      <c r="B1264">
        <v>521.89009999999996</v>
      </c>
      <c r="C1264">
        <v>82.306799999999996</v>
      </c>
      <c r="D1264">
        <v>540.17089999999996</v>
      </c>
      <c r="F1264">
        <v>262032475.19</v>
      </c>
      <c r="G1264">
        <v>199.170007</v>
      </c>
      <c r="H1264">
        <v>31.410916</v>
      </c>
      <c r="I1264">
        <v>206.146547</v>
      </c>
      <c r="K1264" s="16">
        <f>VLOOKUP(CelloNetIO_CMO_MV_NAV[[#This Row],[AsOfDate]], 'CMO MV Raw'!$A:$B,2,FALSE)</f>
        <v>206656297.81929401</v>
      </c>
      <c r="L1264" s="4">
        <f>CelloNetIO_CMO_MV_NAV[[#This Row],[CMO MV]]/CelloNetIO_CMO_MV_NAV[[#This Row],[NAV]]*100</f>
        <v>78.866673937819087</v>
      </c>
    </row>
    <row r="1265" spans="1:12" x14ac:dyDescent="0.2">
      <c r="A1265" s="1">
        <v>42558</v>
      </c>
      <c r="B1265">
        <v>530.74549999999999</v>
      </c>
      <c r="C1265">
        <v>83.249899999999997</v>
      </c>
      <c r="D1265">
        <v>540.34100000000001</v>
      </c>
      <c r="F1265">
        <v>262336897.24000001</v>
      </c>
      <c r="G1265">
        <v>202.314469</v>
      </c>
      <c r="H1265">
        <v>31.733965000000001</v>
      </c>
      <c r="I1265">
        <v>205.97217000000001</v>
      </c>
      <c r="K1265" s="16">
        <f>VLOOKUP(CelloNetIO_CMO_MV_NAV[[#This Row],[AsOfDate]], 'CMO MV Raw'!$A:$B,2,FALSE)</f>
        <v>206850272.999533</v>
      </c>
      <c r="L1265" s="4">
        <f>CelloNetIO_CMO_MV_NAV[[#This Row],[CMO MV]]/CelloNetIO_CMO_MV_NAV[[#This Row],[NAV]]*100</f>
        <v>78.849096400761027</v>
      </c>
    </row>
    <row r="1266" spans="1:12" x14ac:dyDescent="0.2">
      <c r="A1266" s="1">
        <v>42559</v>
      </c>
      <c r="B1266">
        <v>537.99699999999996</v>
      </c>
      <c r="C1266">
        <v>82.924300000000002</v>
      </c>
      <c r="D1266">
        <v>540.255</v>
      </c>
      <c r="F1266">
        <v>263437189.19</v>
      </c>
      <c r="G1266">
        <v>204.222115</v>
      </c>
      <c r="H1266">
        <v>31.477826</v>
      </c>
      <c r="I1266">
        <v>205.07924600000001</v>
      </c>
      <c r="K1266" s="16">
        <f>VLOOKUP(CelloNetIO_CMO_MV_NAV[[#This Row],[AsOfDate]], 'CMO MV Raw'!$A:$B,2,FALSE)</f>
        <v>206663318.594138</v>
      </c>
      <c r="L1266" s="4">
        <f>CelloNetIO_CMO_MV_NAV[[#This Row],[CMO MV]]/CelloNetIO_CMO_MV_NAV[[#This Row],[NAV]]*100</f>
        <v>78.448801867941768</v>
      </c>
    </row>
    <row r="1267" spans="1:12" x14ac:dyDescent="0.2">
      <c r="A1267" s="1">
        <v>42562</v>
      </c>
      <c r="B1267">
        <v>528.13149999999996</v>
      </c>
      <c r="C1267">
        <v>81.6952</v>
      </c>
      <c r="D1267">
        <v>541.23260000000005</v>
      </c>
      <c r="F1267">
        <v>262505541.93000001</v>
      </c>
      <c r="G1267">
        <v>201.188705</v>
      </c>
      <c r="H1267">
        <v>31.121324000000001</v>
      </c>
      <c r="I1267">
        <v>206.179495</v>
      </c>
      <c r="K1267" s="16">
        <f>VLOOKUP(CelloNetIO_CMO_MV_NAV[[#This Row],[AsOfDate]], 'CMO MV Raw'!$A:$B,2,FALSE)</f>
        <v>206350848.83096999</v>
      </c>
      <c r="L1267" s="4">
        <f>CelloNetIO_CMO_MV_NAV[[#This Row],[CMO MV]]/CelloNetIO_CMO_MV_NAV[[#This Row],[NAV]]*100</f>
        <v>78.608187588662688</v>
      </c>
    </row>
    <row r="1268" spans="1:12" x14ac:dyDescent="0.2">
      <c r="A1268" s="1">
        <v>42563</v>
      </c>
      <c r="B1268">
        <v>523.01850000000002</v>
      </c>
      <c r="C1268">
        <v>83.072599999999994</v>
      </c>
      <c r="D1268">
        <v>522.16899999999998</v>
      </c>
      <c r="F1268">
        <v>261074152.84</v>
      </c>
      <c r="G1268">
        <v>200.333313</v>
      </c>
      <c r="H1268">
        <v>31.819541999999998</v>
      </c>
      <c r="I1268">
        <v>200.007927</v>
      </c>
      <c r="K1268" s="16">
        <f>VLOOKUP(CelloNetIO_CMO_MV_NAV[[#This Row],[AsOfDate]], 'CMO MV Raw'!$A:$B,2,FALSE)</f>
        <v>207081122.869416</v>
      </c>
      <c r="L1268" s="4">
        <f>CelloNetIO_CMO_MV_NAV[[#This Row],[CMO MV]]/CelloNetIO_CMO_MV_NAV[[#This Row],[NAV]]*100</f>
        <v>79.318891057103684</v>
      </c>
    </row>
    <row r="1269" spans="1:12" x14ac:dyDescent="0.2">
      <c r="A1269" s="1">
        <v>42564</v>
      </c>
      <c r="B1269">
        <v>534.41319999999996</v>
      </c>
      <c r="C1269">
        <v>83.758099999999999</v>
      </c>
      <c r="D1269">
        <v>538.40179999999998</v>
      </c>
      <c r="F1269">
        <v>262557660.62</v>
      </c>
      <c r="G1269">
        <v>203.54127099999999</v>
      </c>
      <c r="H1269">
        <v>31.900839999999999</v>
      </c>
      <c r="I1269">
        <v>205.06040400000001</v>
      </c>
      <c r="K1269" s="16">
        <f>VLOOKUP(CelloNetIO_CMO_MV_NAV[[#This Row],[AsOfDate]], 'CMO MV Raw'!$A:$B,2,FALSE)</f>
        <v>207913369.70668599</v>
      </c>
      <c r="L1269" s="4">
        <f>CelloNetIO_CMO_MV_NAV[[#This Row],[CMO MV]]/CelloNetIO_CMO_MV_NAV[[#This Row],[NAV]]*100</f>
        <v>79.187698890873065</v>
      </c>
    </row>
    <row r="1270" spans="1:12" x14ac:dyDescent="0.2">
      <c r="A1270" s="1">
        <v>42565</v>
      </c>
      <c r="B1270">
        <v>534.13030000000003</v>
      </c>
      <c r="C1270">
        <v>85.01</v>
      </c>
      <c r="D1270">
        <v>537.9049</v>
      </c>
      <c r="F1270">
        <v>261345233.44</v>
      </c>
      <c r="G1270">
        <v>204.37728799999999</v>
      </c>
      <c r="H1270">
        <v>32.527856</v>
      </c>
      <c r="I1270">
        <v>205.821584</v>
      </c>
      <c r="K1270" s="16">
        <f>VLOOKUP(CelloNetIO_CMO_MV_NAV[[#This Row],[AsOfDate]], 'CMO MV Raw'!$A:$B,2,FALSE)</f>
        <v>208631485.56675699</v>
      </c>
      <c r="L1270" s="4">
        <f>CelloNetIO_CMO_MV_NAV[[#This Row],[CMO MV]]/CelloNetIO_CMO_MV_NAV[[#This Row],[NAV]]*100</f>
        <v>79.829841478495879</v>
      </c>
    </row>
    <row r="1271" spans="1:12" x14ac:dyDescent="0.2">
      <c r="A1271" s="1">
        <v>42566</v>
      </c>
      <c r="B1271">
        <v>536.57799999999997</v>
      </c>
      <c r="C1271">
        <v>87.294300000000007</v>
      </c>
      <c r="D1271">
        <v>536.6155</v>
      </c>
      <c r="F1271">
        <v>261160734.24000001</v>
      </c>
      <c r="G1271">
        <v>205.458911</v>
      </c>
      <c r="H1271">
        <v>33.425507000000003</v>
      </c>
      <c r="I1271">
        <v>205.47327000000001</v>
      </c>
      <c r="K1271" s="16">
        <f>VLOOKUP(CelloNetIO_CMO_MV_NAV[[#This Row],[AsOfDate]], 'CMO MV Raw'!$A:$B,2,FALSE)</f>
        <v>208033721.76203501</v>
      </c>
      <c r="L1271" s="4">
        <f>CelloNetIO_CMO_MV_NAV[[#This Row],[CMO MV]]/CelloNetIO_CMO_MV_NAV[[#This Row],[NAV]]*100</f>
        <v>79.657350622569993</v>
      </c>
    </row>
    <row r="1272" spans="1:12" x14ac:dyDescent="0.2">
      <c r="A1272" s="1">
        <v>42569</v>
      </c>
      <c r="B1272">
        <v>532.40909999999997</v>
      </c>
      <c r="C1272">
        <v>86.411199999999994</v>
      </c>
      <c r="D1272">
        <v>531.89739999999995</v>
      </c>
      <c r="F1272">
        <v>261258625.5</v>
      </c>
      <c r="G1272">
        <v>203.78622899999999</v>
      </c>
      <c r="H1272">
        <v>33.074964999999999</v>
      </c>
      <c r="I1272">
        <v>203.59036900000001</v>
      </c>
      <c r="K1272" s="16">
        <f>VLOOKUP(CelloNetIO_CMO_MV_NAV[[#This Row],[AsOfDate]], 'CMO MV Raw'!$A:$B,2,FALSE)</f>
        <v>208096621.34450999</v>
      </c>
      <c r="L1272" s="4">
        <f>CelloNetIO_CMO_MV_NAV[[#This Row],[CMO MV]]/CelloNetIO_CMO_MV_NAV[[#This Row],[NAV]]*100</f>
        <v>79.65157932919999</v>
      </c>
    </row>
    <row r="1273" spans="1:12" x14ac:dyDescent="0.2">
      <c r="A1273" s="1">
        <v>42570</v>
      </c>
      <c r="B1273">
        <v>537.74739999999997</v>
      </c>
      <c r="C1273">
        <v>86.398200000000003</v>
      </c>
      <c r="D1273">
        <v>515.29949999999997</v>
      </c>
      <c r="F1273">
        <v>262239717.16999999</v>
      </c>
      <c r="G1273">
        <v>205.05948000000001</v>
      </c>
      <c r="H1273">
        <v>32.946268000000003</v>
      </c>
      <c r="I1273">
        <v>196.49941100000001</v>
      </c>
      <c r="K1273" s="16">
        <f>VLOOKUP(CelloNetIO_CMO_MV_NAV[[#This Row],[AsOfDate]], 'CMO MV Raw'!$A:$B,2,FALSE)</f>
        <v>207540171.77951601</v>
      </c>
      <c r="L1273" s="4">
        <f>CelloNetIO_CMO_MV_NAV[[#This Row],[CMO MV]]/CelloNetIO_CMO_MV_NAV[[#This Row],[NAV]]*100</f>
        <v>79.141395521325876</v>
      </c>
    </row>
    <row r="1274" spans="1:12" x14ac:dyDescent="0.2">
      <c r="A1274" s="1">
        <v>42571</v>
      </c>
      <c r="B1274">
        <v>544.28030000000001</v>
      </c>
      <c r="C1274">
        <v>88.173299999999998</v>
      </c>
      <c r="D1274">
        <v>514.99</v>
      </c>
      <c r="F1274">
        <v>262145843.03999999</v>
      </c>
      <c r="G1274">
        <v>207.62499700000001</v>
      </c>
      <c r="H1274">
        <v>33.635207999999999</v>
      </c>
      <c r="I1274">
        <v>196.45171300000001</v>
      </c>
      <c r="K1274" s="16">
        <f>VLOOKUP(CelloNetIO_CMO_MV_NAV[[#This Row],[AsOfDate]], 'CMO MV Raw'!$A:$B,2,FALSE)</f>
        <v>209036633.22449499</v>
      </c>
      <c r="L1274" s="4">
        <f>CelloNetIO_CMO_MV_NAV[[#This Row],[CMO MV]]/CelloNetIO_CMO_MV_NAV[[#This Row],[NAV]]*100</f>
        <v>79.74058669036333</v>
      </c>
    </row>
    <row r="1275" spans="1:12" x14ac:dyDescent="0.2">
      <c r="A1275" s="1">
        <v>42572</v>
      </c>
      <c r="B1275">
        <v>574.34230000000002</v>
      </c>
      <c r="C1275">
        <v>93.540099999999995</v>
      </c>
      <c r="D1275">
        <v>586.81590000000006</v>
      </c>
      <c r="F1275">
        <v>262639450.13</v>
      </c>
      <c r="G1275">
        <v>218.68089499999999</v>
      </c>
      <c r="H1275">
        <v>35.615403999999998</v>
      </c>
      <c r="I1275">
        <v>223.43021999999999</v>
      </c>
      <c r="K1275" s="16">
        <f>VLOOKUP(CelloNetIO_CMO_MV_NAV[[#This Row],[AsOfDate]], 'CMO MV Raw'!$A:$B,2,FALSE)</f>
        <v>213299066.28086099</v>
      </c>
      <c r="L1275" s="4">
        <f>CelloNetIO_CMO_MV_NAV[[#This Row],[CMO MV]]/CelloNetIO_CMO_MV_NAV[[#This Row],[NAV]]*100</f>
        <v>81.213643333201944</v>
      </c>
    </row>
    <row r="1276" spans="1:12" x14ac:dyDescent="0.2">
      <c r="A1276" s="1">
        <v>42573</v>
      </c>
      <c r="B1276">
        <v>576.80110000000002</v>
      </c>
      <c r="C1276">
        <v>94.805499999999995</v>
      </c>
      <c r="D1276">
        <v>547.99329999999998</v>
      </c>
      <c r="F1276">
        <v>263102047.34999999</v>
      </c>
      <c r="G1276">
        <v>219.230943</v>
      </c>
      <c r="H1276">
        <v>36.033737000000002</v>
      </c>
      <c r="I1276">
        <v>208.281656</v>
      </c>
      <c r="K1276" s="16">
        <f>VLOOKUP(CelloNetIO_CMO_MV_NAV[[#This Row],[AsOfDate]], 'CMO MV Raw'!$A:$B,2,FALSE)</f>
        <v>201145762.88364199</v>
      </c>
      <c r="L1276" s="4">
        <f>CelloNetIO_CMO_MV_NAV[[#This Row],[CMO MV]]/CelloNetIO_CMO_MV_NAV[[#This Row],[NAV]]*100</f>
        <v>76.451614462756851</v>
      </c>
    </row>
    <row r="1277" spans="1:12" x14ac:dyDescent="0.2">
      <c r="A1277" s="1">
        <v>42576</v>
      </c>
      <c r="B1277">
        <v>580.11950000000002</v>
      </c>
      <c r="C1277">
        <v>95.581199999999995</v>
      </c>
      <c r="D1277">
        <v>547.99900000000002</v>
      </c>
      <c r="F1277">
        <v>263674675.31</v>
      </c>
      <c r="G1277">
        <v>220.01335499999999</v>
      </c>
      <c r="H1277">
        <v>36.249670000000002</v>
      </c>
      <c r="I1277">
        <v>207.83148800000001</v>
      </c>
      <c r="K1277" s="16">
        <f>VLOOKUP(CelloNetIO_CMO_MV_NAV[[#This Row],[AsOfDate]], 'CMO MV Raw'!$A:$B,2,FALSE)</f>
        <v>200549858.80413499</v>
      </c>
      <c r="L1277" s="4">
        <f>CelloNetIO_CMO_MV_NAV[[#This Row],[CMO MV]]/CelloNetIO_CMO_MV_NAV[[#This Row],[NAV]]*100</f>
        <v>76.05958310874955</v>
      </c>
    </row>
    <row r="1278" spans="1:12" x14ac:dyDescent="0.2">
      <c r="A1278" s="1">
        <v>42577</v>
      </c>
      <c r="B1278">
        <v>580.09280000000001</v>
      </c>
      <c r="C1278">
        <v>95.806100000000001</v>
      </c>
      <c r="D1278">
        <v>566.49090000000001</v>
      </c>
      <c r="F1278">
        <v>264143355.75</v>
      </c>
      <c r="G1278">
        <v>219.61286799999999</v>
      </c>
      <c r="H1278">
        <v>36.270493999999999</v>
      </c>
      <c r="I1278">
        <v>214.46342999999999</v>
      </c>
      <c r="K1278" s="16">
        <f>VLOOKUP(CelloNetIO_CMO_MV_NAV[[#This Row],[AsOfDate]], 'CMO MV Raw'!$A:$B,2,FALSE)</f>
        <v>201850337.53004199</v>
      </c>
      <c r="L1278" s="4">
        <f>CelloNetIO_CMO_MV_NAV[[#This Row],[CMO MV]]/CelloNetIO_CMO_MV_NAV[[#This Row],[NAV]]*100</f>
        <v>76.416965687785236</v>
      </c>
    </row>
    <row r="1279" spans="1:12" x14ac:dyDescent="0.2">
      <c r="A1279" s="1">
        <v>42578</v>
      </c>
      <c r="B1279">
        <v>582.08190000000002</v>
      </c>
      <c r="C1279">
        <v>94.182299999999998</v>
      </c>
      <c r="D1279">
        <v>531.17660000000001</v>
      </c>
      <c r="F1279">
        <v>265609154.34</v>
      </c>
      <c r="G1279">
        <v>219.149789</v>
      </c>
      <c r="H1279">
        <v>35.458981000000001</v>
      </c>
      <c r="I1279">
        <v>199.984297</v>
      </c>
      <c r="K1279" s="16">
        <f>VLOOKUP(CelloNetIO_CMO_MV_NAV[[#This Row],[AsOfDate]], 'CMO MV Raw'!$A:$B,2,FALSE)</f>
        <v>200937146.708298</v>
      </c>
      <c r="L1279" s="4">
        <f>CelloNetIO_CMO_MV_NAV[[#This Row],[CMO MV]]/CelloNetIO_CMO_MV_NAV[[#This Row],[NAV]]*100</f>
        <v>75.651438749390053</v>
      </c>
    </row>
    <row r="1280" spans="1:12" x14ac:dyDescent="0.2">
      <c r="A1280" s="1">
        <v>42579</v>
      </c>
      <c r="B1280">
        <v>582.65170000000001</v>
      </c>
      <c r="C1280">
        <v>93.320999999999998</v>
      </c>
      <c r="D1280">
        <v>531.03279999999995</v>
      </c>
      <c r="F1280">
        <v>265353505.09999999</v>
      </c>
      <c r="G1280">
        <v>219.57565600000001</v>
      </c>
      <c r="H1280">
        <v>35.168557</v>
      </c>
      <c r="I1280">
        <v>200.12277599999999</v>
      </c>
      <c r="K1280" s="16">
        <f>VLOOKUP(CelloNetIO_CMO_MV_NAV[[#This Row],[AsOfDate]], 'CMO MV Raw'!$A:$B,2,FALSE)</f>
        <v>200213305.63528299</v>
      </c>
      <c r="L1280" s="4">
        <f>CelloNetIO_CMO_MV_NAV[[#This Row],[CMO MV]]/CelloNetIO_CMO_MV_NAV[[#This Row],[NAV]]*100</f>
        <v>75.451539846753278</v>
      </c>
    </row>
    <row r="1281" spans="1:12" x14ac:dyDescent="0.2">
      <c r="A1281" s="1">
        <v>42580</v>
      </c>
      <c r="B1281">
        <v>588.67619999999999</v>
      </c>
      <c r="C1281">
        <v>92.361099999999993</v>
      </c>
      <c r="D1281">
        <v>531.3356</v>
      </c>
      <c r="F1281">
        <v>268433312.15000001</v>
      </c>
      <c r="G1281">
        <v>219.300725</v>
      </c>
      <c r="H1281">
        <v>34.407465999999999</v>
      </c>
      <c r="I1281">
        <v>197.939516</v>
      </c>
      <c r="K1281" s="16">
        <f>VLOOKUP(CelloNetIO_CMO_MV_NAV[[#This Row],[AsOfDate]], 'CMO MV Raw'!$A:$B,2,FALSE)</f>
        <v>201625696.47466701</v>
      </c>
      <c r="L1281" s="4">
        <f>CelloNetIO_CMO_MV_NAV[[#This Row],[CMO MV]]/CelloNetIO_CMO_MV_NAV[[#This Row],[NAV]]*100</f>
        <v>75.112024979224259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6" tint="0.79998168889431442"/>
  </sheetPr>
  <dimension ref="A1:L1281"/>
  <sheetViews>
    <sheetView workbookViewId="0"/>
  </sheetViews>
  <sheetFormatPr defaultRowHeight="12.75" x14ac:dyDescent="0.2"/>
  <cols>
    <col min="1" max="1" width="14.42578125" bestFit="1" customWidth="1"/>
    <col min="2" max="2" width="10.5703125" bestFit="1" customWidth="1"/>
    <col min="3" max="3" width="18.28515625" bestFit="1" customWidth="1"/>
    <col min="4" max="4" width="11.85546875" bestFit="1" customWidth="1"/>
    <col min="5" max="5" width="19.7109375" bestFit="1" customWidth="1"/>
    <col min="6" max="6" width="12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4.5703125" style="3" bestFit="1" customWidth="1"/>
    <col min="12" max="12" width="12.8554687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" t="s">
        <v>13</v>
      </c>
      <c r="L1" t="s">
        <v>14</v>
      </c>
    </row>
    <row r="2" spans="1:12" x14ac:dyDescent="0.2">
      <c r="A2" s="1">
        <v>40710</v>
      </c>
      <c r="B2">
        <v>74.255799999999994</v>
      </c>
      <c r="C2">
        <v>19.490100000000002</v>
      </c>
      <c r="D2">
        <v>6.1276000000000002</v>
      </c>
      <c r="F2">
        <v>73803047.717199996</v>
      </c>
      <c r="G2">
        <v>100.61346</v>
      </c>
      <c r="H2">
        <v>26.408259000000001</v>
      </c>
      <c r="I2">
        <v>8.302638</v>
      </c>
      <c r="K2" s="3">
        <f>VLOOKUP(CelloNetIO_CMO_MV_NAV_QT[[#This Row],[AsOfDate]], 'CMO MV Raw'!$A:$B,2,FALSE)</f>
        <v>53663496.758183002</v>
      </c>
      <c r="L2" s="4">
        <f>CelloNetIO_CMO_MV_NAV_QT[[#This Row],[CMO MV]]/CelloNetIO_CMO_MV_NAV_QT[[#This Row],[NAV]]*100</f>
        <v>72.711762478714789</v>
      </c>
    </row>
    <row r="3" spans="1:12" x14ac:dyDescent="0.2">
      <c r="A3" s="1">
        <v>40711</v>
      </c>
      <c r="B3">
        <v>73.775300000000001</v>
      </c>
      <c r="C3">
        <v>19.514800000000001</v>
      </c>
      <c r="D3">
        <v>6.1064999999999996</v>
      </c>
      <c r="F3">
        <v>73742685.564999998</v>
      </c>
      <c r="G3">
        <v>100.04422700000001</v>
      </c>
      <c r="H3">
        <v>26.463370000000001</v>
      </c>
      <c r="I3">
        <v>8.2808209999999995</v>
      </c>
      <c r="K3" s="3">
        <f>VLOOKUP(CelloNetIO_CMO_MV_NAV_QT[[#This Row],[AsOfDate]], 'CMO MV Raw'!$A:$B,2,FALSE)</f>
        <v>53689793.594604999</v>
      </c>
      <c r="L3" s="4">
        <f>CelloNetIO_CMO_MV_NAV_QT[[#This Row],[CMO MV]]/CelloNetIO_CMO_MV_NAV_QT[[#This Row],[NAV]]*100</f>
        <v>72.806941031840353</v>
      </c>
    </row>
    <row r="4" spans="1:12" x14ac:dyDescent="0.2">
      <c r="A4" s="1">
        <v>40715</v>
      </c>
      <c r="B4">
        <v>57.271599999999999</v>
      </c>
      <c r="C4">
        <v>15.0806</v>
      </c>
      <c r="D4">
        <v>4.7408999999999999</v>
      </c>
      <c r="F4">
        <v>74175798.8398</v>
      </c>
      <c r="G4">
        <v>77.210628</v>
      </c>
      <c r="H4">
        <v>20.33089</v>
      </c>
      <c r="I4">
        <v>6.391438</v>
      </c>
      <c r="K4" s="3">
        <f>VLOOKUP(CelloNetIO_CMO_MV_NAV_QT[[#This Row],[AsOfDate]], 'CMO MV Raw'!$A:$B,2,FALSE)</f>
        <v>41726189.622739002</v>
      </c>
      <c r="L4" s="4">
        <f>CelloNetIO_CMO_MV_NAV_QT[[#This Row],[CMO MV]]/CelloNetIO_CMO_MV_NAV_QT[[#This Row],[NAV]]*100</f>
        <v>56.253104483386117</v>
      </c>
    </row>
    <row r="5" spans="1:12" x14ac:dyDescent="0.2">
      <c r="A5" s="1">
        <v>40716</v>
      </c>
      <c r="B5">
        <v>55.561500000000002</v>
      </c>
      <c r="C5">
        <v>14.665900000000001</v>
      </c>
      <c r="D5">
        <v>4.7164999999999999</v>
      </c>
      <c r="F5">
        <v>74108557.650700003</v>
      </c>
      <c r="G5">
        <v>74.973123000000001</v>
      </c>
      <c r="H5">
        <v>19.789752</v>
      </c>
      <c r="I5">
        <v>6.364312</v>
      </c>
      <c r="K5" s="3">
        <f>VLOOKUP(CelloNetIO_CMO_MV_NAV_QT[[#This Row],[AsOfDate]], 'CMO MV Raw'!$A:$B,2,FALSE)</f>
        <v>41785572.090388998</v>
      </c>
      <c r="L5" s="4">
        <f>CelloNetIO_CMO_MV_NAV_QT[[#This Row],[CMO MV]]/CelloNetIO_CMO_MV_NAV_QT[[#This Row],[NAV]]*100</f>
        <v>56.384273847750841</v>
      </c>
    </row>
    <row r="6" spans="1:12" x14ac:dyDescent="0.2">
      <c r="A6" s="1">
        <v>40717</v>
      </c>
      <c r="B6">
        <v>55.846499999999999</v>
      </c>
      <c r="C6">
        <v>14.4695</v>
      </c>
      <c r="D6">
        <v>4.8308</v>
      </c>
      <c r="F6">
        <v>74307142.841499999</v>
      </c>
      <c r="G6">
        <v>75.156300999999999</v>
      </c>
      <c r="H6">
        <v>19.472556000000001</v>
      </c>
      <c r="I6">
        <v>6.501125</v>
      </c>
      <c r="K6" s="3">
        <f>VLOOKUP(CelloNetIO_CMO_MV_NAV_QT[[#This Row],[AsOfDate]], 'CMO MV Raw'!$A:$B,2,FALSE)</f>
        <v>29848427.431896999</v>
      </c>
      <c r="L6" s="4">
        <f>CelloNetIO_CMO_MV_NAV_QT[[#This Row],[CMO MV]]/CelloNetIO_CMO_MV_NAV_QT[[#This Row],[NAV]]*100</f>
        <v>40.168988189419217</v>
      </c>
    </row>
    <row r="7" spans="1:12" x14ac:dyDescent="0.2">
      <c r="A7" s="1">
        <v>40718</v>
      </c>
      <c r="B7">
        <v>56.717799999999997</v>
      </c>
      <c r="C7">
        <v>14.6051</v>
      </c>
      <c r="D7">
        <v>4.9191000000000003</v>
      </c>
      <c r="F7">
        <v>74489933.986900002</v>
      </c>
      <c r="G7">
        <v>76.141563000000005</v>
      </c>
      <c r="H7">
        <v>19.606809999999999</v>
      </c>
      <c r="I7">
        <v>6.6037109999999997</v>
      </c>
      <c r="K7" s="3">
        <f>VLOOKUP(CelloNetIO_CMO_MV_NAV_QT[[#This Row],[AsOfDate]], 'CMO MV Raw'!$A:$B,2,FALSE)</f>
        <v>29940741.117991</v>
      </c>
      <c r="L7" s="4">
        <f>CelloNetIO_CMO_MV_NAV_QT[[#This Row],[CMO MV]]/CelloNetIO_CMO_MV_NAV_QT[[#This Row],[NAV]]*100</f>
        <v>40.194345081922691</v>
      </c>
    </row>
    <row r="8" spans="1:12" x14ac:dyDescent="0.2">
      <c r="A8" s="1">
        <v>40721</v>
      </c>
      <c r="B8">
        <v>57.035699999999999</v>
      </c>
      <c r="C8">
        <v>14.8001</v>
      </c>
      <c r="D8">
        <v>4.8063000000000002</v>
      </c>
      <c r="F8">
        <v>74382880.218999997</v>
      </c>
      <c r="G8">
        <v>76.678531000000007</v>
      </c>
      <c r="H8">
        <v>19.897186000000001</v>
      </c>
      <c r="I8">
        <v>6.4615669999999996</v>
      </c>
      <c r="K8" s="3">
        <f>VLOOKUP(CelloNetIO_CMO_MV_NAV_QT[[#This Row],[AsOfDate]], 'CMO MV Raw'!$A:$B,2,FALSE)</f>
        <v>29510723.349114001</v>
      </c>
      <c r="L8" s="4">
        <f>CelloNetIO_CMO_MV_NAV_QT[[#This Row],[CMO MV]]/CelloNetIO_CMO_MV_NAV_QT[[#This Row],[NAV]]*100</f>
        <v>39.67407992568689</v>
      </c>
    </row>
    <row r="9" spans="1:12" x14ac:dyDescent="0.2">
      <c r="A9" s="1">
        <v>40722</v>
      </c>
      <c r="B9">
        <v>56.947200000000002</v>
      </c>
      <c r="C9">
        <v>14.9732</v>
      </c>
      <c r="D9">
        <v>4.5385999999999997</v>
      </c>
      <c r="F9">
        <v>74172420.869000003</v>
      </c>
      <c r="G9">
        <v>76.776785000000004</v>
      </c>
      <c r="H9">
        <v>20.187017999999998</v>
      </c>
      <c r="I9">
        <v>6.1189859999999996</v>
      </c>
      <c r="K9" s="3">
        <f>VLOOKUP(CelloNetIO_CMO_MV_NAV_QT[[#This Row],[AsOfDate]], 'CMO MV Raw'!$A:$B,2,FALSE)</f>
        <v>29082142.039811</v>
      </c>
      <c r="L9" s="4">
        <f>CelloNetIO_CMO_MV_NAV_QT[[#This Row],[CMO MV]]/CelloNetIO_CMO_MV_NAV_QT[[#This Row],[NAV]]*100</f>
        <v>39.208834899934807</v>
      </c>
    </row>
    <row r="10" spans="1:12" x14ac:dyDescent="0.2">
      <c r="A10" s="1">
        <v>40723</v>
      </c>
      <c r="B10">
        <v>55.512799999999999</v>
      </c>
      <c r="C10">
        <v>14.8043</v>
      </c>
      <c r="D10">
        <v>4.4034000000000004</v>
      </c>
      <c r="F10">
        <v>73943695.364800006</v>
      </c>
      <c r="G10">
        <v>75.074419000000006</v>
      </c>
      <c r="H10">
        <v>20.021044</v>
      </c>
      <c r="I10">
        <v>5.9550720000000004</v>
      </c>
      <c r="K10" s="3">
        <f>VLOOKUP(CelloNetIO_CMO_MV_NAV_QT[[#This Row],[AsOfDate]], 'CMO MV Raw'!$A:$B,2,FALSE)</f>
        <v>28880835.576292999</v>
      </c>
      <c r="L10" s="4">
        <f>CelloNetIO_CMO_MV_NAV_QT[[#This Row],[CMO MV]]/CelloNetIO_CMO_MV_NAV_QT[[#This Row],[NAV]]*100</f>
        <v>39.057874283682835</v>
      </c>
    </row>
    <row r="11" spans="1:12" x14ac:dyDescent="0.2">
      <c r="A11" s="1">
        <v>40724</v>
      </c>
      <c r="B11">
        <v>54.3521</v>
      </c>
      <c r="C11">
        <v>14.6435</v>
      </c>
      <c r="D11">
        <v>4.3093000000000004</v>
      </c>
      <c r="F11">
        <v>74083601.823899999</v>
      </c>
      <c r="G11">
        <v>73.365898000000001</v>
      </c>
      <c r="H11">
        <v>19.766183000000002</v>
      </c>
      <c r="I11">
        <v>5.8168069999999998</v>
      </c>
      <c r="K11" s="3">
        <f>VLOOKUP(CelloNetIO_CMO_MV_NAV_QT[[#This Row],[AsOfDate]], 'CMO MV Raw'!$A:$B,2,FALSE)</f>
        <v>28992617.973283999</v>
      </c>
      <c r="L11" s="4">
        <f>CelloNetIO_CMO_MV_NAV_QT[[#This Row],[CMO MV]]/CelloNetIO_CMO_MV_NAV_QT[[#This Row],[NAV]]*100</f>
        <v>39.13500053925663</v>
      </c>
    </row>
    <row r="12" spans="1:12" x14ac:dyDescent="0.2">
      <c r="A12" s="1">
        <v>40725</v>
      </c>
      <c r="B12">
        <v>68.3172</v>
      </c>
      <c r="C12">
        <v>18.704899999999999</v>
      </c>
      <c r="D12">
        <v>4.4027000000000003</v>
      </c>
      <c r="F12">
        <v>83807395.944299996</v>
      </c>
      <c r="G12">
        <v>81.516910999999993</v>
      </c>
      <c r="H12">
        <v>22.318912999999998</v>
      </c>
      <c r="I12">
        <v>5.253355</v>
      </c>
      <c r="K12" s="3">
        <f>VLOOKUP(CelloNetIO_CMO_MV_NAV_QT[[#This Row],[AsOfDate]], 'CMO MV Raw'!$A:$B,2,FALSE)</f>
        <v>33554008.928298</v>
      </c>
      <c r="L12" s="4">
        <f>CelloNetIO_CMO_MV_NAV_QT[[#This Row],[CMO MV]]/CelloNetIO_CMO_MV_NAV_QT[[#This Row],[NAV]]*100</f>
        <v>40.037049893065088</v>
      </c>
    </row>
    <row r="13" spans="1:12" x14ac:dyDescent="0.2">
      <c r="A13" s="1">
        <v>40729</v>
      </c>
      <c r="B13">
        <v>82.787300000000002</v>
      </c>
      <c r="C13">
        <v>22.504100000000001</v>
      </c>
      <c r="D13">
        <v>6.7</v>
      </c>
      <c r="F13">
        <v>83905108.2271</v>
      </c>
      <c r="G13">
        <v>98.667771000000002</v>
      </c>
      <c r="H13">
        <v>26.820893999999999</v>
      </c>
      <c r="I13">
        <v>7.9852109999999996</v>
      </c>
      <c r="K13" s="3">
        <f>VLOOKUP(CelloNetIO_CMO_MV_NAV_QT[[#This Row],[AsOfDate]], 'CMO MV Raw'!$A:$B,2,FALSE)</f>
        <v>44682248.813299</v>
      </c>
      <c r="L13" s="4">
        <f>CelloNetIO_CMO_MV_NAV_QT[[#This Row],[CMO MV]]/CelloNetIO_CMO_MV_NAV_QT[[#This Row],[NAV]]*100</f>
        <v>53.253311696304273</v>
      </c>
    </row>
    <row r="14" spans="1:12" x14ac:dyDescent="0.2">
      <c r="A14" s="1">
        <v>40730</v>
      </c>
      <c r="B14">
        <v>94.043800000000005</v>
      </c>
      <c r="C14">
        <v>25.474</v>
      </c>
      <c r="D14">
        <v>6.8003</v>
      </c>
      <c r="F14">
        <v>84044606.523900002</v>
      </c>
      <c r="G14">
        <v>111.89748400000001</v>
      </c>
      <c r="H14">
        <v>30.310095</v>
      </c>
      <c r="I14">
        <v>8.0912989999999994</v>
      </c>
      <c r="K14" s="3">
        <f>VLOOKUP(CelloNetIO_CMO_MV_NAV_QT[[#This Row],[AsOfDate]], 'CMO MV Raw'!$A:$B,2,FALSE)</f>
        <v>46426684.544858001</v>
      </c>
      <c r="L14" s="4">
        <f>CelloNetIO_CMO_MV_NAV_QT[[#This Row],[CMO MV]]/CelloNetIO_CMO_MV_NAV_QT[[#This Row],[NAV]]*100</f>
        <v>55.240528173161849</v>
      </c>
    </row>
    <row r="15" spans="1:12" x14ac:dyDescent="0.2">
      <c r="A15" s="1">
        <v>40731</v>
      </c>
      <c r="B15">
        <v>111.8976</v>
      </c>
      <c r="C15">
        <v>30.557300000000001</v>
      </c>
      <c r="D15">
        <v>5.4657</v>
      </c>
      <c r="F15">
        <v>83996787.593999997</v>
      </c>
      <c r="G15">
        <v>133.216523</v>
      </c>
      <c r="H15">
        <v>36.379128999999999</v>
      </c>
      <c r="I15">
        <v>6.5070350000000001</v>
      </c>
      <c r="K15" s="3">
        <f>VLOOKUP(CelloNetIO_CMO_MV_NAV_QT[[#This Row],[AsOfDate]], 'CMO MV Raw'!$A:$B,2,FALSE)</f>
        <v>52282525.117417</v>
      </c>
      <c r="L15" s="4">
        <f>CelloNetIO_CMO_MV_NAV_QT[[#This Row],[CMO MV]]/CelloNetIO_CMO_MV_NAV_QT[[#This Row],[NAV]]*100</f>
        <v>62.243481703283152</v>
      </c>
    </row>
    <row r="16" spans="1:12" x14ac:dyDescent="0.2">
      <c r="A16" s="1">
        <v>40732</v>
      </c>
      <c r="B16">
        <v>119.6644</v>
      </c>
      <c r="C16">
        <v>32.012799999999999</v>
      </c>
      <c r="D16">
        <v>5.7366999999999999</v>
      </c>
      <c r="F16">
        <v>84460690.330899999</v>
      </c>
      <c r="G16">
        <v>141.68058500000001</v>
      </c>
      <c r="H16">
        <v>37.902602999999999</v>
      </c>
      <c r="I16">
        <v>6.792154</v>
      </c>
      <c r="K16" s="3">
        <f>VLOOKUP(CelloNetIO_CMO_MV_NAV_QT[[#This Row],[AsOfDate]], 'CMO MV Raw'!$A:$B,2,FALSE)</f>
        <v>53307980.127400003</v>
      </c>
      <c r="L16" s="4">
        <f>CelloNetIO_CMO_MV_NAV_QT[[#This Row],[CMO MV]]/CelloNetIO_CMO_MV_NAV_QT[[#This Row],[NAV]]*100</f>
        <v>63.115728652643085</v>
      </c>
    </row>
    <row r="17" spans="1:12" x14ac:dyDescent="0.2">
      <c r="A17" s="1">
        <v>40735</v>
      </c>
      <c r="B17">
        <v>150.52180000000001</v>
      </c>
      <c r="C17">
        <v>35.779299999999999</v>
      </c>
      <c r="D17">
        <v>6.3118999999999996</v>
      </c>
      <c r="F17">
        <v>84859618.5845</v>
      </c>
      <c r="G17">
        <v>177.37741800000001</v>
      </c>
      <c r="H17">
        <v>42.162928000000001</v>
      </c>
      <c r="I17">
        <v>7.4380490000000004</v>
      </c>
      <c r="K17" s="3">
        <f>VLOOKUP(CelloNetIO_CMO_MV_NAV_QT[[#This Row],[AsOfDate]], 'CMO MV Raw'!$A:$B,2,FALSE)</f>
        <v>53624863.617063999</v>
      </c>
      <c r="L17" s="4">
        <f>CelloNetIO_CMO_MV_NAV_QT[[#This Row],[CMO MV]]/CelloNetIO_CMO_MV_NAV_QT[[#This Row],[NAV]]*100</f>
        <v>63.192440069320355</v>
      </c>
    </row>
    <row r="18" spans="1:12" x14ac:dyDescent="0.2">
      <c r="A18" s="1">
        <v>40736</v>
      </c>
      <c r="B18">
        <v>133.09129999999999</v>
      </c>
      <c r="C18">
        <v>34.921700000000001</v>
      </c>
      <c r="D18">
        <v>6.5959000000000003</v>
      </c>
      <c r="F18">
        <v>84868927.489299998</v>
      </c>
      <c r="G18">
        <v>156.81982099999999</v>
      </c>
      <c r="H18">
        <v>41.147804000000001</v>
      </c>
      <c r="I18">
        <v>7.7718670000000003</v>
      </c>
      <c r="K18" s="3">
        <f>VLOOKUP(CelloNetIO_CMO_MV_NAV_QT[[#This Row],[AsOfDate]], 'CMO MV Raw'!$A:$B,2,FALSE)</f>
        <v>63164287.611651003</v>
      </c>
      <c r="L18" s="4">
        <f>CelloNetIO_CMO_MV_NAV_QT[[#This Row],[CMO MV]]/CelloNetIO_CMO_MV_NAV_QT[[#This Row],[NAV]]*100</f>
        <v>74.425693219246298</v>
      </c>
    </row>
    <row r="19" spans="1:12" x14ac:dyDescent="0.2">
      <c r="A19" s="1">
        <v>40737</v>
      </c>
      <c r="B19">
        <v>146.31139999999999</v>
      </c>
      <c r="C19">
        <v>38.103900000000003</v>
      </c>
      <c r="D19">
        <v>7.4212999999999996</v>
      </c>
      <c r="F19">
        <v>84852628.411300004</v>
      </c>
      <c r="G19">
        <v>172.430015</v>
      </c>
      <c r="H19">
        <v>44.905974999999998</v>
      </c>
      <c r="I19">
        <v>8.746105</v>
      </c>
      <c r="K19" s="3">
        <f>VLOOKUP(CelloNetIO_CMO_MV_NAV_QT[[#This Row],[AsOfDate]], 'CMO MV Raw'!$A:$B,2,FALSE)</f>
        <v>66333973.543240003</v>
      </c>
      <c r="L19" s="4">
        <f>CelloNetIO_CMO_MV_NAV_QT[[#This Row],[CMO MV]]/CelloNetIO_CMO_MV_NAV_QT[[#This Row],[NAV]]*100</f>
        <v>78.175508272653786</v>
      </c>
    </row>
    <row r="20" spans="1:12" x14ac:dyDescent="0.2">
      <c r="A20" s="1">
        <v>40738</v>
      </c>
      <c r="B20">
        <v>117.84310000000001</v>
      </c>
      <c r="C20">
        <v>30.8842</v>
      </c>
      <c r="D20">
        <v>4.6749000000000001</v>
      </c>
      <c r="F20">
        <v>85184055.610300004</v>
      </c>
      <c r="G20">
        <v>138.33938699999999</v>
      </c>
      <c r="H20">
        <v>36.255845999999998</v>
      </c>
      <c r="I20">
        <v>5.4879990000000003</v>
      </c>
      <c r="K20" s="3">
        <f>VLOOKUP(CelloNetIO_CMO_MV_NAV_QT[[#This Row],[AsOfDate]], 'CMO MV Raw'!$A:$B,2,FALSE)</f>
        <v>66422427.088200003</v>
      </c>
      <c r="L20" s="4">
        <f>CelloNetIO_CMO_MV_NAV_QT[[#This Row],[CMO MV]]/CelloNetIO_CMO_MV_NAV_QT[[#This Row],[NAV]]*100</f>
        <v>77.975187507001664</v>
      </c>
    </row>
    <row r="21" spans="1:12" x14ac:dyDescent="0.2">
      <c r="A21" s="1">
        <v>40739</v>
      </c>
      <c r="B21">
        <v>117.5715</v>
      </c>
      <c r="C21">
        <v>30.695799999999998</v>
      </c>
      <c r="D21">
        <v>4.8346999999999998</v>
      </c>
      <c r="F21">
        <v>85360970.216999993</v>
      </c>
      <c r="G21">
        <v>137.73449400000001</v>
      </c>
      <c r="H21">
        <v>35.959994000000002</v>
      </c>
      <c r="I21">
        <v>5.6638299999999999</v>
      </c>
      <c r="K21" s="3">
        <f>VLOOKUP(CelloNetIO_CMO_MV_NAV_QT[[#This Row],[AsOfDate]], 'CMO MV Raw'!$A:$B,2,FALSE)</f>
        <v>66017670.158946</v>
      </c>
      <c r="L21" s="4">
        <f>CelloNetIO_CMO_MV_NAV_QT[[#This Row],[CMO MV]]/CelloNetIO_CMO_MV_NAV_QT[[#This Row],[NAV]]*100</f>
        <v>77.339409323862512</v>
      </c>
    </row>
    <row r="22" spans="1:12" x14ac:dyDescent="0.2">
      <c r="A22" s="1">
        <v>40742</v>
      </c>
      <c r="B22">
        <v>122.4622</v>
      </c>
      <c r="C22">
        <v>32.078800000000001</v>
      </c>
      <c r="D22">
        <v>5.0609999999999999</v>
      </c>
      <c r="F22">
        <v>85615747.9419</v>
      </c>
      <c r="G22">
        <v>143.037003</v>
      </c>
      <c r="H22">
        <v>37.468341000000002</v>
      </c>
      <c r="I22">
        <v>5.9112960000000001</v>
      </c>
      <c r="K22" s="3">
        <f>VLOOKUP(CelloNetIO_CMO_MV_NAV_QT[[#This Row],[AsOfDate]], 'CMO MV Raw'!$A:$B,2,FALSE)</f>
        <v>67647567.202581003</v>
      </c>
      <c r="L22" s="4">
        <f>CelloNetIO_CMO_MV_NAV_QT[[#This Row],[CMO MV]]/CelloNetIO_CMO_MV_NAV_QT[[#This Row],[NAV]]*100</f>
        <v>79.01299565646211</v>
      </c>
    </row>
    <row r="23" spans="1:12" x14ac:dyDescent="0.2">
      <c r="A23" s="1">
        <v>40743</v>
      </c>
      <c r="B23">
        <v>107.806</v>
      </c>
      <c r="C23">
        <v>28.166599999999999</v>
      </c>
      <c r="D23">
        <v>4.5925000000000002</v>
      </c>
      <c r="F23">
        <v>86010726.443100005</v>
      </c>
      <c r="G23">
        <v>125.340181</v>
      </c>
      <c r="H23">
        <v>32.747776000000002</v>
      </c>
      <c r="I23">
        <v>5.3394500000000003</v>
      </c>
      <c r="K23" s="3">
        <f>VLOOKUP(CelloNetIO_CMO_MV_NAV_QT[[#This Row],[AsOfDate]], 'CMO MV Raw'!$A:$B,2,FALSE)</f>
        <v>55083538.125625998</v>
      </c>
      <c r="L23" s="4">
        <f>CelloNetIO_CMO_MV_NAV_QT[[#This Row],[CMO MV]]/CelloNetIO_CMO_MV_NAV_QT[[#This Row],[NAV]]*100</f>
        <v>64.042637940125118</v>
      </c>
    </row>
    <row r="24" spans="1:12" x14ac:dyDescent="0.2">
      <c r="A24" s="1">
        <v>40744</v>
      </c>
      <c r="B24">
        <v>108.64100000000001</v>
      </c>
      <c r="C24">
        <v>28.4206</v>
      </c>
      <c r="D24">
        <v>4.5388000000000002</v>
      </c>
      <c r="F24">
        <v>85856309.639200002</v>
      </c>
      <c r="G24">
        <v>126.538166</v>
      </c>
      <c r="H24">
        <v>33.102518000000003</v>
      </c>
      <c r="I24">
        <v>5.2865070000000003</v>
      </c>
      <c r="K24" s="3">
        <f>VLOOKUP(CelloNetIO_CMO_MV_NAV_QT[[#This Row],[AsOfDate]], 'CMO MV Raw'!$A:$B,2,FALSE)</f>
        <v>54771558.885225996</v>
      </c>
      <c r="L24" s="4">
        <f>CelloNetIO_CMO_MV_NAV_QT[[#This Row],[CMO MV]]/CelloNetIO_CMO_MV_NAV_QT[[#This Row],[NAV]]*100</f>
        <v>63.79444809053215</v>
      </c>
    </row>
    <row r="25" spans="1:12" x14ac:dyDescent="0.2">
      <c r="A25" s="1">
        <v>40745</v>
      </c>
      <c r="B25">
        <v>101.3124</v>
      </c>
      <c r="C25">
        <v>26.720400000000001</v>
      </c>
      <c r="D25">
        <v>3.6046</v>
      </c>
      <c r="F25">
        <v>85959184.410899997</v>
      </c>
      <c r="G25">
        <v>117.861053</v>
      </c>
      <c r="H25">
        <v>31.084985</v>
      </c>
      <c r="I25">
        <v>4.1933860000000003</v>
      </c>
      <c r="K25" s="3">
        <f>VLOOKUP(CelloNetIO_CMO_MV_NAV_QT[[#This Row],[AsOfDate]], 'CMO MV Raw'!$A:$B,2,FALSE)</f>
        <v>54761950.350676</v>
      </c>
      <c r="L25" s="4">
        <f>CelloNetIO_CMO_MV_NAV_QT[[#This Row],[CMO MV]]/CelloNetIO_CMO_MV_NAV_QT[[#This Row],[NAV]]*100</f>
        <v>63.706921751263089</v>
      </c>
    </row>
    <row r="26" spans="1:12" x14ac:dyDescent="0.2">
      <c r="A26" s="1">
        <v>40746</v>
      </c>
      <c r="B26">
        <v>100.9228</v>
      </c>
      <c r="C26">
        <v>26.517299999999999</v>
      </c>
      <c r="D26">
        <v>3.9561999999999999</v>
      </c>
      <c r="F26">
        <v>85974603.941</v>
      </c>
      <c r="G26">
        <v>117.386758</v>
      </c>
      <c r="H26">
        <v>30.843178000000002</v>
      </c>
      <c r="I26">
        <v>4.601591</v>
      </c>
      <c r="K26" s="3">
        <f>VLOOKUP(CelloNetIO_CMO_MV_NAV_QT[[#This Row],[AsOfDate]], 'CMO MV Raw'!$A:$B,2,FALSE)</f>
        <v>50071738.571034998</v>
      </c>
      <c r="L26" s="4">
        <f>CelloNetIO_CMO_MV_NAV_QT[[#This Row],[CMO MV]]/CelloNetIO_CMO_MV_NAV_QT[[#This Row],[NAV]]*100</f>
        <v>58.240150318571615</v>
      </c>
    </row>
    <row r="27" spans="1:12" x14ac:dyDescent="0.2">
      <c r="A27" s="1">
        <v>40749</v>
      </c>
      <c r="B27">
        <v>102.18380000000001</v>
      </c>
      <c r="C27">
        <v>27.004799999999999</v>
      </c>
      <c r="D27">
        <v>3.7160000000000002</v>
      </c>
      <c r="F27">
        <v>86059393.542099997</v>
      </c>
      <c r="G27">
        <v>118.73636999999999</v>
      </c>
      <c r="H27">
        <v>31.379259000000001</v>
      </c>
      <c r="I27">
        <v>4.3179480000000003</v>
      </c>
      <c r="K27" s="3">
        <f>VLOOKUP(CelloNetIO_CMO_MV_NAV_QT[[#This Row],[AsOfDate]], 'CMO MV Raw'!$A:$B,2,FALSE)</f>
        <v>49969482.033115</v>
      </c>
      <c r="L27" s="4">
        <f>CelloNetIO_CMO_MV_NAV_QT[[#This Row],[CMO MV]]/CelloNetIO_CMO_MV_NAV_QT[[#This Row],[NAV]]*100</f>
        <v>58.063948601578375</v>
      </c>
    </row>
    <row r="28" spans="1:12" x14ac:dyDescent="0.2">
      <c r="A28" s="1">
        <v>40750</v>
      </c>
      <c r="B28">
        <v>101.28830000000001</v>
      </c>
      <c r="C28">
        <v>26.668700000000001</v>
      </c>
      <c r="D28">
        <v>3.9885999999999999</v>
      </c>
      <c r="F28">
        <v>86080857.4287</v>
      </c>
      <c r="G28">
        <v>117.66646299999999</v>
      </c>
      <c r="H28">
        <v>30.980988</v>
      </c>
      <c r="I28">
        <v>4.6335509999999998</v>
      </c>
      <c r="K28" s="3">
        <f>VLOOKUP(CelloNetIO_CMO_MV_NAV_QT[[#This Row],[AsOfDate]], 'CMO MV Raw'!$A:$B,2,FALSE)</f>
        <v>45657601.787102997</v>
      </c>
      <c r="L28" s="4">
        <f>CelloNetIO_CMO_MV_NAV_QT[[#This Row],[CMO MV]]/CelloNetIO_CMO_MV_NAV_QT[[#This Row],[NAV]]*100</f>
        <v>53.040365943056244</v>
      </c>
    </row>
    <row r="29" spans="1:12" x14ac:dyDescent="0.2">
      <c r="A29" s="1">
        <v>40751</v>
      </c>
      <c r="B29">
        <v>101.5133</v>
      </c>
      <c r="C29">
        <v>27.034800000000001</v>
      </c>
      <c r="D29">
        <v>3.6737000000000002</v>
      </c>
      <c r="F29">
        <v>86174631.529699996</v>
      </c>
      <c r="G29">
        <v>117.79951699999999</v>
      </c>
      <c r="H29">
        <v>31.372109999999999</v>
      </c>
      <c r="I29">
        <v>4.2630879999999998</v>
      </c>
      <c r="K29" s="3">
        <f>VLOOKUP(CelloNetIO_CMO_MV_NAV_QT[[#This Row],[AsOfDate]], 'CMO MV Raw'!$A:$B,2,FALSE)</f>
        <v>45556146.044761002</v>
      </c>
      <c r="L29" s="4">
        <f>CelloNetIO_CMO_MV_NAV_QT[[#This Row],[CMO MV]]/CelloNetIO_CMO_MV_NAV_QT[[#This Row],[NAV]]*100</f>
        <v>52.864915388770903</v>
      </c>
    </row>
    <row r="30" spans="1:12" x14ac:dyDescent="0.2">
      <c r="A30" s="1">
        <v>40752</v>
      </c>
      <c r="B30">
        <v>100.51730000000001</v>
      </c>
      <c r="C30">
        <v>26.5931</v>
      </c>
      <c r="D30">
        <v>3.9022999999999999</v>
      </c>
      <c r="F30">
        <v>86018809.143900007</v>
      </c>
      <c r="G30">
        <v>116.855024</v>
      </c>
      <c r="H30">
        <v>30.915448000000001</v>
      </c>
      <c r="I30">
        <v>4.5365659999999997</v>
      </c>
      <c r="K30" s="3">
        <f>VLOOKUP(CelloNetIO_CMO_MV_NAV_QT[[#This Row],[AsOfDate]], 'CMO MV Raw'!$A:$B,2,FALSE)</f>
        <v>45559689.815745004</v>
      </c>
      <c r="L30" s="4">
        <f>CelloNetIO_CMO_MV_NAV_QT[[#This Row],[CMO MV]]/CelloNetIO_CMO_MV_NAV_QT[[#This Row],[NAV]]*100</f>
        <v>52.964799523704933</v>
      </c>
    </row>
    <row r="31" spans="1:12" x14ac:dyDescent="0.2">
      <c r="A31" s="1">
        <v>40753</v>
      </c>
      <c r="B31">
        <v>98.858599999999996</v>
      </c>
      <c r="C31">
        <v>25.454499999999999</v>
      </c>
      <c r="D31">
        <v>4.4587000000000003</v>
      </c>
      <c r="F31">
        <v>85582587.670499995</v>
      </c>
      <c r="G31">
        <v>115.51251600000001</v>
      </c>
      <c r="H31">
        <v>29.742616000000002</v>
      </c>
      <c r="I31">
        <v>5.2098209999999998</v>
      </c>
      <c r="K31" s="3">
        <f>VLOOKUP(CelloNetIO_CMO_MV_NAV_QT[[#This Row],[AsOfDate]], 'CMO MV Raw'!$A:$B,2,FALSE)</f>
        <v>45564784.182393998</v>
      </c>
      <c r="L31" s="4">
        <f>CelloNetIO_CMO_MV_NAV_QT[[#This Row],[CMO MV]]/CelloNetIO_CMO_MV_NAV_QT[[#This Row],[NAV]]*100</f>
        <v>53.240718027622826</v>
      </c>
    </row>
    <row r="32" spans="1:12" x14ac:dyDescent="0.2">
      <c r="A32" s="1">
        <v>40756</v>
      </c>
      <c r="B32">
        <v>98.400300000000001</v>
      </c>
      <c r="C32">
        <v>25.146999999999998</v>
      </c>
      <c r="D32">
        <v>4.8506999999999998</v>
      </c>
      <c r="F32">
        <v>93190607.461799994</v>
      </c>
      <c r="G32">
        <v>105.590362</v>
      </c>
      <c r="H32">
        <v>26.984479</v>
      </c>
      <c r="I32">
        <v>5.2051379999999998</v>
      </c>
      <c r="K32" s="3">
        <f>VLOOKUP(CelloNetIO_CMO_MV_NAV_QT[[#This Row],[AsOfDate]], 'CMO MV Raw'!$A:$B,2,FALSE)</f>
        <v>45940259.512764998</v>
      </c>
      <c r="L32" s="4">
        <f>CelloNetIO_CMO_MV_NAV_QT[[#This Row],[CMO MV]]/CelloNetIO_CMO_MV_NAV_QT[[#This Row],[NAV]]*100</f>
        <v>49.297092018202036</v>
      </c>
    </row>
    <row r="33" spans="1:12" x14ac:dyDescent="0.2">
      <c r="A33" s="1">
        <v>40757</v>
      </c>
      <c r="B33">
        <v>96.988900000000001</v>
      </c>
      <c r="C33">
        <v>24.131699999999999</v>
      </c>
      <c r="D33">
        <v>5.1706000000000003</v>
      </c>
      <c r="F33">
        <v>93295738.324499995</v>
      </c>
      <c r="G33">
        <v>103.95855299999999</v>
      </c>
      <c r="H33">
        <v>25.865811999999998</v>
      </c>
      <c r="I33">
        <v>5.5421610000000001</v>
      </c>
      <c r="K33" s="3">
        <f>VLOOKUP(CelloNetIO_CMO_MV_NAV_QT[[#This Row],[AsOfDate]], 'CMO MV Raw'!$A:$B,2,FALSE)</f>
        <v>45993054.03215</v>
      </c>
      <c r="L33" s="4">
        <f>CelloNetIO_CMO_MV_NAV_QT[[#This Row],[CMO MV]]/CelloNetIO_CMO_MV_NAV_QT[[#This Row],[NAV]]*100</f>
        <v>49.298129644654907</v>
      </c>
    </row>
    <row r="34" spans="1:12" x14ac:dyDescent="0.2">
      <c r="A34" s="1">
        <v>40758</v>
      </c>
      <c r="B34">
        <v>94.603099999999998</v>
      </c>
      <c r="C34">
        <v>23.258600000000001</v>
      </c>
      <c r="D34">
        <v>5.194</v>
      </c>
      <c r="F34">
        <v>93137928.529699996</v>
      </c>
      <c r="G34">
        <v>101.57312</v>
      </c>
      <c r="H34">
        <v>24.972211000000001</v>
      </c>
      <c r="I34">
        <v>5.5766749999999998</v>
      </c>
      <c r="K34" s="3">
        <f>VLOOKUP(CelloNetIO_CMO_MV_NAV_QT[[#This Row],[AsOfDate]], 'CMO MV Raw'!$A:$B,2,FALSE)</f>
        <v>45907146.394073002</v>
      </c>
      <c r="L34" s="4">
        <f>CelloNetIO_CMO_MV_NAV_QT[[#This Row],[CMO MV]]/CelloNetIO_CMO_MV_NAV_QT[[#This Row],[NAV]]*100</f>
        <v>49.289421741255545</v>
      </c>
    </row>
    <row r="35" spans="1:12" x14ac:dyDescent="0.2">
      <c r="A35" s="1">
        <v>40759</v>
      </c>
      <c r="B35">
        <v>67.503600000000006</v>
      </c>
      <c r="C35">
        <v>15.917999999999999</v>
      </c>
      <c r="D35">
        <v>7.0404</v>
      </c>
      <c r="F35">
        <v>93342028.453999996</v>
      </c>
      <c r="G35">
        <v>72.318548000000007</v>
      </c>
      <c r="H35">
        <v>17.053411000000001</v>
      </c>
      <c r="I35">
        <v>7.5425829999999996</v>
      </c>
      <c r="K35" s="3">
        <f>VLOOKUP(CelloNetIO_CMO_MV_NAV_QT[[#This Row],[AsOfDate]], 'CMO MV Raw'!$A:$B,2,FALSE)</f>
        <v>46071911.469852</v>
      </c>
      <c r="L35" s="4">
        <f>CelloNetIO_CMO_MV_NAV_QT[[#This Row],[CMO MV]]/CelloNetIO_CMO_MV_NAV_QT[[#This Row],[NAV]]*100</f>
        <v>49.358163983501555</v>
      </c>
    </row>
    <row r="36" spans="1:12" x14ac:dyDescent="0.2">
      <c r="A36" s="1">
        <v>40760</v>
      </c>
      <c r="B36">
        <v>71.708299999999994</v>
      </c>
      <c r="C36">
        <v>17.4666</v>
      </c>
      <c r="D36">
        <v>6.1551999999999998</v>
      </c>
      <c r="F36">
        <v>93050372.4278</v>
      </c>
      <c r="G36">
        <v>77.063958</v>
      </c>
      <c r="H36">
        <v>18.771122999999999</v>
      </c>
      <c r="I36">
        <v>6.6149120000000003</v>
      </c>
      <c r="K36" s="3">
        <f>VLOOKUP(CelloNetIO_CMO_MV_NAV_QT[[#This Row],[AsOfDate]], 'CMO MV Raw'!$A:$B,2,FALSE)</f>
        <v>45927899.600390002</v>
      </c>
      <c r="L36" s="4">
        <f>CelloNetIO_CMO_MV_NAV_QT[[#This Row],[CMO MV]]/CelloNetIO_CMO_MV_NAV_QT[[#This Row],[NAV]]*100</f>
        <v>49.358104005469244</v>
      </c>
    </row>
    <row r="37" spans="1:12" x14ac:dyDescent="0.2">
      <c r="A37" s="1">
        <v>40763</v>
      </c>
      <c r="B37">
        <v>70.259900000000002</v>
      </c>
      <c r="C37">
        <v>16.445799999999998</v>
      </c>
      <c r="D37">
        <v>6.6897000000000002</v>
      </c>
      <c r="F37">
        <v>93838427.3301</v>
      </c>
      <c r="G37">
        <v>74.873271000000003</v>
      </c>
      <c r="H37">
        <v>17.525656000000001</v>
      </c>
      <c r="I37">
        <v>7.1289559999999996</v>
      </c>
      <c r="K37" s="3">
        <f>VLOOKUP(CelloNetIO_CMO_MV_NAV_QT[[#This Row],[AsOfDate]], 'CMO MV Raw'!$A:$B,2,FALSE)</f>
        <v>46075535.019713998</v>
      </c>
      <c r="L37" s="4">
        <f>CelloNetIO_CMO_MV_NAV_QT[[#This Row],[CMO MV]]/CelloNetIO_CMO_MV_NAV_QT[[#This Row],[NAV]]*100</f>
        <v>49.100924142336538</v>
      </c>
    </row>
    <row r="38" spans="1:12" x14ac:dyDescent="0.2">
      <c r="A38" s="1">
        <v>40764</v>
      </c>
      <c r="B38">
        <v>65.173900000000003</v>
      </c>
      <c r="C38">
        <v>14.4107</v>
      </c>
      <c r="D38">
        <v>7.9964000000000004</v>
      </c>
      <c r="F38">
        <v>94124063.191499993</v>
      </c>
      <c r="G38">
        <v>69.242547999999999</v>
      </c>
      <c r="H38">
        <v>15.310325000000001</v>
      </c>
      <c r="I38">
        <v>8.4955960000000008</v>
      </c>
      <c r="K38" s="3">
        <f>VLOOKUP(CelloNetIO_CMO_MV_NAV_QT[[#This Row],[AsOfDate]], 'CMO MV Raw'!$A:$B,2,FALSE)</f>
        <v>38034560.439604998</v>
      </c>
      <c r="L38" s="4">
        <f>CelloNetIO_CMO_MV_NAV_QT[[#This Row],[CMO MV]]/CelloNetIO_CMO_MV_NAV_QT[[#This Row],[NAV]]*100</f>
        <v>40.408965730922418</v>
      </c>
    </row>
    <row r="39" spans="1:12" x14ac:dyDescent="0.2">
      <c r="A39" s="1">
        <v>40765</v>
      </c>
      <c r="B39">
        <v>69.881799999999998</v>
      </c>
      <c r="C39">
        <v>14.1401</v>
      </c>
      <c r="D39">
        <v>9.0130999999999997</v>
      </c>
      <c r="F39">
        <v>93984173.947099999</v>
      </c>
      <c r="G39">
        <v>74.354859000000005</v>
      </c>
      <c r="H39">
        <v>15.045192999999999</v>
      </c>
      <c r="I39">
        <v>9.5900189999999998</v>
      </c>
      <c r="K39" s="3">
        <f>VLOOKUP(CelloNetIO_CMO_MV_NAV_QT[[#This Row],[AsOfDate]], 'CMO MV Raw'!$A:$B,2,FALSE)</f>
        <v>37941067.898501001</v>
      </c>
      <c r="L39" s="4">
        <f>CelloNetIO_CMO_MV_NAV_QT[[#This Row],[CMO MV]]/CelloNetIO_CMO_MV_NAV_QT[[#This Row],[NAV]]*100</f>
        <v>40.369634913061574</v>
      </c>
    </row>
    <row r="40" spans="1:12" x14ac:dyDescent="0.2">
      <c r="A40" s="1">
        <v>40766</v>
      </c>
      <c r="B40">
        <v>97.724299999999999</v>
      </c>
      <c r="C40">
        <v>20.7942</v>
      </c>
      <c r="D40">
        <v>8.4663000000000004</v>
      </c>
      <c r="F40">
        <v>94075188.761899993</v>
      </c>
      <c r="G40">
        <v>103.87893099999999</v>
      </c>
      <c r="H40">
        <v>22.103808999999998</v>
      </c>
      <c r="I40">
        <v>8.9995039999999999</v>
      </c>
      <c r="K40" s="3">
        <f>VLOOKUP(CelloNetIO_CMO_MV_NAV_QT[[#This Row],[AsOfDate]], 'CMO MV Raw'!$A:$B,2,FALSE)</f>
        <v>45868601.966596</v>
      </c>
      <c r="L40" s="4">
        <f>CelloNetIO_CMO_MV_NAV_QT[[#This Row],[CMO MV]]/CelloNetIO_CMO_MV_NAV_QT[[#This Row],[NAV]]*100</f>
        <v>48.75738499200606</v>
      </c>
    </row>
    <row r="41" spans="1:12" x14ac:dyDescent="0.2">
      <c r="A41" s="1">
        <v>40767</v>
      </c>
      <c r="B41">
        <v>106.2817</v>
      </c>
      <c r="C41">
        <v>21.946400000000001</v>
      </c>
      <c r="D41">
        <v>10.088699999999999</v>
      </c>
      <c r="F41">
        <v>94037485.090900004</v>
      </c>
      <c r="G41">
        <v>113.020568</v>
      </c>
      <c r="H41">
        <v>23.337927000000001</v>
      </c>
      <c r="I41">
        <v>10.728381000000001</v>
      </c>
      <c r="K41" s="3">
        <f>VLOOKUP(CelloNetIO_CMO_MV_NAV_QT[[#This Row],[AsOfDate]], 'CMO MV Raw'!$A:$B,2,FALSE)</f>
        <v>50465447.898914002</v>
      </c>
      <c r="L41" s="4">
        <f>CelloNetIO_CMO_MV_NAV_QT[[#This Row],[CMO MV]]/CelloNetIO_CMO_MV_NAV_QT[[#This Row],[NAV]]*100</f>
        <v>53.66524620488552</v>
      </c>
    </row>
    <row r="42" spans="1:12" x14ac:dyDescent="0.2">
      <c r="A42" s="1">
        <v>40770</v>
      </c>
      <c r="B42">
        <v>105.2962</v>
      </c>
      <c r="C42">
        <v>22.199100000000001</v>
      </c>
      <c r="D42">
        <v>10.1168</v>
      </c>
      <c r="F42">
        <v>94026096.292899996</v>
      </c>
      <c r="G42">
        <v>111.986144</v>
      </c>
      <c r="H42">
        <v>23.609508999999999</v>
      </c>
      <c r="I42">
        <v>10.759566</v>
      </c>
      <c r="K42" s="3">
        <f>VLOOKUP(CelloNetIO_CMO_MV_NAV_QT[[#This Row],[AsOfDate]], 'CMO MV Raw'!$A:$B,2,FALSE)</f>
        <v>49890260.768932</v>
      </c>
      <c r="L42" s="4">
        <f>CelloNetIO_CMO_MV_NAV_QT[[#This Row],[CMO MV]]/CelloNetIO_CMO_MV_NAV_QT[[#This Row],[NAV]]*100</f>
        <v>53.060014970226156</v>
      </c>
    </row>
    <row r="43" spans="1:12" x14ac:dyDescent="0.2">
      <c r="A43" s="1">
        <v>40771</v>
      </c>
      <c r="B43">
        <v>101.43049999999999</v>
      </c>
      <c r="C43">
        <v>21.144300000000001</v>
      </c>
      <c r="D43">
        <v>10.273199999999999</v>
      </c>
      <c r="F43">
        <v>94130477.779899999</v>
      </c>
      <c r="G43">
        <v>107.755216</v>
      </c>
      <c r="H43">
        <v>22.462755999999999</v>
      </c>
      <c r="I43">
        <v>10.913786999999999</v>
      </c>
      <c r="K43" s="3">
        <f>VLOOKUP(CelloNetIO_CMO_MV_NAV_QT[[#This Row],[AsOfDate]], 'CMO MV Raw'!$A:$B,2,FALSE)</f>
        <v>49724629.717271999</v>
      </c>
      <c r="L43" s="4">
        <f>CelloNetIO_CMO_MV_NAV_QT[[#This Row],[CMO MV]]/CelloNetIO_CMO_MV_NAV_QT[[#This Row],[NAV]]*100</f>
        <v>52.82521760225238</v>
      </c>
    </row>
    <row r="44" spans="1:12" x14ac:dyDescent="0.2">
      <c r="A44" s="1">
        <v>40772</v>
      </c>
      <c r="B44">
        <v>100.01779999999999</v>
      </c>
      <c r="C44">
        <v>20.598299999999998</v>
      </c>
      <c r="D44">
        <v>10.415100000000001</v>
      </c>
      <c r="F44">
        <v>94145400.434100002</v>
      </c>
      <c r="G44">
        <v>106.237585</v>
      </c>
      <c r="H44">
        <v>21.879242000000001</v>
      </c>
      <c r="I44">
        <v>11.062782</v>
      </c>
      <c r="K44" s="3">
        <f>VLOOKUP(CelloNetIO_CMO_MV_NAV_QT[[#This Row],[AsOfDate]], 'CMO MV Raw'!$A:$B,2,FALSE)</f>
        <v>49713124.947379999</v>
      </c>
      <c r="L44" s="4">
        <f>CelloNetIO_CMO_MV_NAV_QT[[#This Row],[CMO MV]]/CelloNetIO_CMO_MV_NAV_QT[[#This Row],[NAV]]*100</f>
        <v>52.804624249464261</v>
      </c>
    </row>
    <row r="45" spans="1:12" x14ac:dyDescent="0.2">
      <c r="A45" s="1">
        <v>40773</v>
      </c>
      <c r="B45">
        <v>110.5153</v>
      </c>
      <c r="C45">
        <v>22.3246</v>
      </c>
      <c r="D45">
        <v>10.453799999999999</v>
      </c>
      <c r="F45">
        <v>94339696.522300005</v>
      </c>
      <c r="G45">
        <v>117.146126</v>
      </c>
      <c r="H45">
        <v>23.664057</v>
      </c>
      <c r="I45">
        <v>11.081019</v>
      </c>
      <c r="K45" s="3">
        <f>VLOOKUP(CelloNetIO_CMO_MV_NAV_QT[[#This Row],[AsOfDate]], 'CMO MV Raw'!$A:$B,2,FALSE)</f>
        <v>51415067.191618003</v>
      </c>
      <c r="L45" s="4">
        <f>CelloNetIO_CMO_MV_NAV_QT[[#This Row],[CMO MV]]/CelloNetIO_CMO_MV_NAV_QT[[#This Row],[NAV]]*100</f>
        <v>54.499928542238329</v>
      </c>
    </row>
    <row r="46" spans="1:12" x14ac:dyDescent="0.2">
      <c r="A46" s="1">
        <v>40774</v>
      </c>
      <c r="B46">
        <v>114.77549999999999</v>
      </c>
      <c r="C46">
        <v>23.09</v>
      </c>
      <c r="D46">
        <v>10.3447</v>
      </c>
      <c r="F46">
        <v>94333463.701499999</v>
      </c>
      <c r="G46">
        <v>121.669973</v>
      </c>
      <c r="H46">
        <v>24.476997999999998</v>
      </c>
      <c r="I46">
        <v>10.966098000000001</v>
      </c>
      <c r="K46" s="3">
        <f>VLOOKUP(CelloNetIO_CMO_MV_NAV_QT[[#This Row],[AsOfDate]], 'CMO MV Raw'!$A:$B,2,FALSE)</f>
        <v>51326810.196699001</v>
      </c>
      <c r="L46" s="4">
        <f>CelloNetIO_CMO_MV_NAV_QT[[#This Row],[CMO MV]]/CelloNetIO_CMO_MV_NAV_QT[[#This Row],[NAV]]*100</f>
        <v>54.409970950619133</v>
      </c>
    </row>
    <row r="47" spans="1:12" x14ac:dyDescent="0.2">
      <c r="A47" s="1">
        <v>40777</v>
      </c>
      <c r="B47">
        <v>117.7105</v>
      </c>
      <c r="C47">
        <v>23.490400000000001</v>
      </c>
      <c r="D47">
        <v>10.2112</v>
      </c>
      <c r="F47">
        <v>94107107.899200007</v>
      </c>
      <c r="G47">
        <v>125.081413</v>
      </c>
      <c r="H47">
        <v>24.961345000000001</v>
      </c>
      <c r="I47">
        <v>10.850614999999999</v>
      </c>
      <c r="K47" s="3">
        <f>VLOOKUP(CelloNetIO_CMO_MV_NAV_QT[[#This Row],[AsOfDate]], 'CMO MV Raw'!$A:$B,2,FALSE)</f>
        <v>50989712.872454002</v>
      </c>
      <c r="L47" s="4">
        <f>CelloNetIO_CMO_MV_NAV_QT[[#This Row],[CMO MV]]/CelloNetIO_CMO_MV_NAV_QT[[#This Row],[NAV]]*100</f>
        <v>54.18263722127142</v>
      </c>
    </row>
    <row r="48" spans="1:12" x14ac:dyDescent="0.2">
      <c r="A48" s="1">
        <v>40778</v>
      </c>
      <c r="B48">
        <v>121.76479999999999</v>
      </c>
      <c r="C48">
        <v>24.521599999999999</v>
      </c>
      <c r="D48">
        <v>9.9718</v>
      </c>
      <c r="F48">
        <v>94247006.097299993</v>
      </c>
      <c r="G48">
        <v>129.19752600000001</v>
      </c>
      <c r="H48">
        <v>26.018439000000001</v>
      </c>
      <c r="I48">
        <v>10.580495000000001</v>
      </c>
      <c r="K48" s="3">
        <f>VLOOKUP(CelloNetIO_CMO_MV_NAV_QT[[#This Row],[AsOfDate]], 'CMO MV Raw'!$A:$B,2,FALSE)</f>
        <v>50991724.146489002</v>
      </c>
      <c r="L48" s="4">
        <f>CelloNetIO_CMO_MV_NAV_QT[[#This Row],[CMO MV]]/CelloNetIO_CMO_MV_NAV_QT[[#This Row],[NAV]]*100</f>
        <v>54.104343743126947</v>
      </c>
    </row>
    <row r="49" spans="1:12" x14ac:dyDescent="0.2">
      <c r="A49" s="1">
        <v>40779</v>
      </c>
      <c r="B49">
        <v>136.8451</v>
      </c>
      <c r="C49">
        <v>28.802299999999999</v>
      </c>
      <c r="D49">
        <v>7.6163999999999996</v>
      </c>
      <c r="F49">
        <v>94335013.825200006</v>
      </c>
      <c r="G49">
        <v>145.062893</v>
      </c>
      <c r="H49">
        <v>30.531929999999999</v>
      </c>
      <c r="I49">
        <v>8.0737780000000008</v>
      </c>
      <c r="K49" s="3">
        <f>VLOOKUP(CelloNetIO_CMO_MV_NAV_QT[[#This Row],[AsOfDate]], 'CMO MV Raw'!$A:$B,2,FALSE)</f>
        <v>64615176.756604001</v>
      </c>
      <c r="L49" s="4">
        <f>CelloNetIO_CMO_MV_NAV_QT[[#This Row],[CMO MV]]/CelloNetIO_CMO_MV_NAV_QT[[#This Row],[NAV]]*100</f>
        <v>68.495433600438133</v>
      </c>
    </row>
    <row r="50" spans="1:12" x14ac:dyDescent="0.2">
      <c r="A50" s="1">
        <v>40780</v>
      </c>
      <c r="B50">
        <v>143.4742</v>
      </c>
      <c r="C50">
        <v>29.047999999999998</v>
      </c>
      <c r="D50">
        <v>4.9732000000000003</v>
      </c>
      <c r="F50">
        <v>94196688.782399997</v>
      </c>
      <c r="G50">
        <v>152.313422</v>
      </c>
      <c r="H50">
        <v>30.837602</v>
      </c>
      <c r="I50">
        <v>5.2795909999999999</v>
      </c>
      <c r="K50" s="3">
        <f>VLOOKUP(CelloNetIO_CMO_MV_NAV_QT[[#This Row],[AsOfDate]], 'CMO MV Raw'!$A:$B,2,FALSE)</f>
        <v>64093022.351383001</v>
      </c>
      <c r="L50" s="4">
        <f>CelloNetIO_CMO_MV_NAV_QT[[#This Row],[CMO MV]]/CelloNetIO_CMO_MV_NAV_QT[[#This Row],[NAV]]*100</f>
        <v>68.041693588021687</v>
      </c>
    </row>
    <row r="51" spans="1:12" x14ac:dyDescent="0.2">
      <c r="A51" s="1">
        <v>40781</v>
      </c>
      <c r="B51">
        <v>140.0847</v>
      </c>
      <c r="C51">
        <v>28.3992</v>
      </c>
      <c r="D51">
        <v>4.923</v>
      </c>
      <c r="F51">
        <v>94141633.503600001</v>
      </c>
      <c r="G51">
        <v>148.80207100000001</v>
      </c>
      <c r="H51">
        <v>30.166461999999999</v>
      </c>
      <c r="I51">
        <v>5.229355</v>
      </c>
      <c r="K51" s="3">
        <f>VLOOKUP(CelloNetIO_CMO_MV_NAV_QT[[#This Row],[AsOfDate]], 'CMO MV Raw'!$A:$B,2,FALSE)</f>
        <v>64214088.256975003</v>
      </c>
      <c r="L51" s="4">
        <f>CelloNetIO_CMO_MV_NAV_QT[[#This Row],[CMO MV]]/CelloNetIO_CMO_MV_NAV_QT[[#This Row],[NAV]]*100</f>
        <v>68.210085025260838</v>
      </c>
    </row>
    <row r="52" spans="1:12" x14ac:dyDescent="0.2">
      <c r="A52" s="1">
        <v>40784</v>
      </c>
      <c r="B52">
        <v>137.90860000000001</v>
      </c>
      <c r="C52">
        <v>29.0153</v>
      </c>
      <c r="D52">
        <v>5.0105000000000004</v>
      </c>
      <c r="F52">
        <v>94144258.746700004</v>
      </c>
      <c r="G52">
        <v>146.486469</v>
      </c>
      <c r="H52">
        <v>30.820042000000001</v>
      </c>
      <c r="I52">
        <v>5.3221509999999999</v>
      </c>
      <c r="K52" s="3">
        <f>VLOOKUP(CelloNetIO_CMO_MV_NAV_QT[[#This Row],[AsOfDate]], 'CMO MV Raw'!$A:$B,2,FALSE)</f>
        <v>48638096.205577001</v>
      </c>
      <c r="L52" s="4">
        <f>CelloNetIO_CMO_MV_NAV_QT[[#This Row],[CMO MV]]/CelloNetIO_CMO_MV_NAV_QT[[#This Row],[NAV]]*100</f>
        <v>51.663369442889042</v>
      </c>
    </row>
    <row r="53" spans="1:12" x14ac:dyDescent="0.2">
      <c r="A53" s="1">
        <v>40785</v>
      </c>
      <c r="B53">
        <v>136.964</v>
      </c>
      <c r="C53">
        <v>28.1677</v>
      </c>
      <c r="D53">
        <v>4.7461000000000002</v>
      </c>
      <c r="F53">
        <v>94244599.257300004</v>
      </c>
      <c r="G53">
        <v>145.32822200000001</v>
      </c>
      <c r="H53">
        <v>29.887865999999999</v>
      </c>
      <c r="I53">
        <v>5.0359379999999998</v>
      </c>
      <c r="K53" s="3">
        <f>VLOOKUP(CelloNetIO_CMO_MV_NAV_QT[[#This Row],[AsOfDate]], 'CMO MV Raw'!$A:$B,2,FALSE)</f>
        <v>41693173.256990001</v>
      </c>
      <c r="L53" s="4">
        <f>CelloNetIO_CMO_MV_NAV_QT[[#This Row],[CMO MV]]/CelloNetIO_CMO_MV_NAV_QT[[#This Row],[NAV]]*100</f>
        <v>44.239323617008779</v>
      </c>
    </row>
    <row r="54" spans="1:12" x14ac:dyDescent="0.2">
      <c r="A54" s="1">
        <v>40786</v>
      </c>
      <c r="B54">
        <v>130.8356</v>
      </c>
      <c r="C54">
        <v>27.904399999999999</v>
      </c>
      <c r="D54">
        <v>4.8074000000000003</v>
      </c>
      <c r="F54">
        <v>93984689.740500003</v>
      </c>
      <c r="G54">
        <v>139.20948200000001</v>
      </c>
      <c r="H54">
        <v>29.690367999999999</v>
      </c>
      <c r="I54">
        <v>5.1150880000000001</v>
      </c>
      <c r="K54" s="3">
        <f>VLOOKUP(CelloNetIO_CMO_MV_NAV_QT[[#This Row],[AsOfDate]], 'CMO MV Raw'!$A:$B,2,FALSE)</f>
        <v>41637367.433888003</v>
      </c>
      <c r="L54" s="4">
        <f>CelloNetIO_CMO_MV_NAV_QT[[#This Row],[CMO MV]]/CelloNetIO_CMO_MV_NAV_QT[[#This Row],[NAV]]*100</f>
        <v>44.302287477729017</v>
      </c>
    </row>
    <row r="55" spans="1:12" x14ac:dyDescent="0.2">
      <c r="A55" s="1">
        <v>40787</v>
      </c>
      <c r="B55">
        <v>134.11940000000001</v>
      </c>
      <c r="C55">
        <v>27.972200000000001</v>
      </c>
      <c r="D55">
        <v>4.7721999999999998</v>
      </c>
      <c r="F55">
        <v>105019654.9912</v>
      </c>
      <c r="G55">
        <v>127.708856</v>
      </c>
      <c r="H55">
        <v>26.635204999999999</v>
      </c>
      <c r="I55">
        <v>4.5441019999999996</v>
      </c>
      <c r="K55" s="3">
        <f>VLOOKUP(CelloNetIO_CMO_MV_NAV_QT[[#This Row],[AsOfDate]], 'CMO MV Raw'!$A:$B,2,FALSE)</f>
        <v>41903653.038547002</v>
      </c>
      <c r="L55" s="4">
        <f>CelloNetIO_CMO_MV_NAV_QT[[#This Row],[CMO MV]]/CelloNetIO_CMO_MV_NAV_QT[[#This Row],[NAV]]*100</f>
        <v>39.900771947935141</v>
      </c>
    </row>
    <row r="56" spans="1:12" x14ac:dyDescent="0.2">
      <c r="A56" s="1">
        <v>40788</v>
      </c>
      <c r="B56">
        <v>134.41499999999999</v>
      </c>
      <c r="C56">
        <v>26.9404</v>
      </c>
      <c r="D56">
        <v>4.7839</v>
      </c>
      <c r="F56">
        <v>105049638.4773</v>
      </c>
      <c r="G56">
        <v>127.953796</v>
      </c>
      <c r="H56">
        <v>25.645399999999999</v>
      </c>
      <c r="I56">
        <v>4.5539420000000002</v>
      </c>
      <c r="K56" s="3">
        <f>VLOOKUP(CelloNetIO_CMO_MV_NAV_QT[[#This Row],[AsOfDate]], 'CMO MV Raw'!$A:$B,2,FALSE)</f>
        <v>41712904.210731998</v>
      </c>
      <c r="L56" s="4">
        <f>CelloNetIO_CMO_MV_NAV_QT[[#This Row],[CMO MV]]/CelloNetIO_CMO_MV_NAV_QT[[#This Row],[NAV]]*100</f>
        <v>39.707803677730567</v>
      </c>
    </row>
    <row r="57" spans="1:12" x14ac:dyDescent="0.2">
      <c r="A57" s="1">
        <v>40792</v>
      </c>
      <c r="B57">
        <v>138.15010000000001</v>
      </c>
      <c r="C57">
        <v>27.222999999999999</v>
      </c>
      <c r="D57">
        <v>4.7679</v>
      </c>
      <c r="F57">
        <v>104934556.92020001</v>
      </c>
      <c r="G57">
        <v>131.65357900000001</v>
      </c>
      <c r="H57">
        <v>25.942836</v>
      </c>
      <c r="I57">
        <v>4.5436889999999996</v>
      </c>
      <c r="K57" s="3">
        <f>VLOOKUP(CelloNetIO_CMO_MV_NAV_QT[[#This Row],[AsOfDate]], 'CMO MV Raw'!$A:$B,2,FALSE)</f>
        <v>41632397.897535004</v>
      </c>
      <c r="L57" s="4">
        <f>CelloNetIO_CMO_MV_NAV_QT[[#This Row],[CMO MV]]/CelloNetIO_CMO_MV_NAV_QT[[#This Row],[NAV]]*100</f>
        <v>39.674630664515369</v>
      </c>
    </row>
    <row r="58" spans="1:12" x14ac:dyDescent="0.2">
      <c r="A58" s="1">
        <v>40793</v>
      </c>
      <c r="B58">
        <v>149.63120000000001</v>
      </c>
      <c r="C58">
        <v>30.117899999999999</v>
      </c>
      <c r="D58">
        <v>5.6193</v>
      </c>
      <c r="F58">
        <v>105072483.06559999</v>
      </c>
      <c r="G58">
        <v>142.407599</v>
      </c>
      <c r="H58">
        <v>28.663927000000001</v>
      </c>
      <c r="I58">
        <v>5.3480220000000003</v>
      </c>
      <c r="K58" s="3">
        <f>VLOOKUP(CelloNetIO_CMO_MV_NAV_QT[[#This Row],[AsOfDate]], 'CMO MV Raw'!$A:$B,2,FALSE)</f>
        <v>48525186.898910001</v>
      </c>
      <c r="L58" s="4">
        <f>CelloNetIO_CMO_MV_NAV_QT[[#This Row],[CMO MV]]/CelloNetIO_CMO_MV_NAV_QT[[#This Row],[NAV]]*100</f>
        <v>46.182583187469007</v>
      </c>
    </row>
    <row r="59" spans="1:12" x14ac:dyDescent="0.2">
      <c r="A59" s="1">
        <v>40794</v>
      </c>
      <c r="B59">
        <v>156.0061</v>
      </c>
      <c r="C59">
        <v>30.741</v>
      </c>
      <c r="D59">
        <v>6.4432</v>
      </c>
      <c r="F59">
        <v>105156248.21950001</v>
      </c>
      <c r="G59">
        <v>148.356472</v>
      </c>
      <c r="H59">
        <v>29.233640999999999</v>
      </c>
      <c r="I59">
        <v>6.1272630000000001</v>
      </c>
      <c r="K59" s="3">
        <f>VLOOKUP(CelloNetIO_CMO_MV_NAV_QT[[#This Row],[AsOfDate]], 'CMO MV Raw'!$A:$B,2,FALSE)</f>
        <v>59500347.143007003</v>
      </c>
      <c r="L59" s="4">
        <f>CelloNetIO_CMO_MV_NAV_QT[[#This Row],[CMO MV]]/CelloNetIO_CMO_MV_NAV_QT[[#This Row],[NAV]]*100</f>
        <v>56.58279764680055</v>
      </c>
    </row>
    <row r="60" spans="1:12" x14ac:dyDescent="0.2">
      <c r="A60" s="1">
        <v>40795</v>
      </c>
      <c r="B60">
        <v>147.191</v>
      </c>
      <c r="C60">
        <v>28.849499999999999</v>
      </c>
      <c r="D60">
        <v>5.6936999999999998</v>
      </c>
      <c r="F60">
        <v>105134912.2809</v>
      </c>
      <c r="G60">
        <v>140.00201899999999</v>
      </c>
      <c r="H60">
        <v>27.440456999999999</v>
      </c>
      <c r="I60">
        <v>5.4156129999999996</v>
      </c>
      <c r="K60" s="3">
        <f>VLOOKUP(CelloNetIO_CMO_MV_NAV_QT[[#This Row],[AsOfDate]], 'CMO MV Raw'!$A:$B,2,FALSE)</f>
        <v>59299998.442506999</v>
      </c>
      <c r="L60" s="4">
        <f>CelloNetIO_CMO_MV_NAV_QT[[#This Row],[CMO MV]]/CelloNetIO_CMO_MV_NAV_QT[[#This Row],[NAV]]*100</f>
        <v>56.403717048879976</v>
      </c>
    </row>
    <row r="61" spans="1:12" x14ac:dyDescent="0.2">
      <c r="A61" s="1">
        <v>40798</v>
      </c>
      <c r="B61">
        <v>145.0394</v>
      </c>
      <c r="C61">
        <v>29.101500000000001</v>
      </c>
      <c r="D61">
        <v>6.1547999999999998</v>
      </c>
      <c r="F61">
        <v>105179567.2958</v>
      </c>
      <c r="G61">
        <v>137.89693500000001</v>
      </c>
      <c r="H61">
        <v>27.668396999999999</v>
      </c>
      <c r="I61">
        <v>5.8517070000000002</v>
      </c>
      <c r="K61" s="3">
        <f>VLOOKUP(CelloNetIO_CMO_MV_NAV_QT[[#This Row],[AsOfDate]], 'CMO MV Raw'!$A:$B,2,FALSE)</f>
        <v>59375205.641121</v>
      </c>
      <c r="L61" s="4">
        <f>CelloNetIO_CMO_MV_NAV_QT[[#This Row],[CMO MV]]/CelloNetIO_CMO_MV_NAV_QT[[#This Row],[NAV]]*100</f>
        <v>56.451273919142622</v>
      </c>
    </row>
    <row r="62" spans="1:12" x14ac:dyDescent="0.2">
      <c r="A62" s="1">
        <v>40799</v>
      </c>
      <c r="B62">
        <v>151.6079</v>
      </c>
      <c r="C62">
        <v>30.5307</v>
      </c>
      <c r="D62">
        <v>5.8864999999999998</v>
      </c>
      <c r="F62">
        <v>105131350.903</v>
      </c>
      <c r="G62">
        <v>144.208078</v>
      </c>
      <c r="H62">
        <v>29.040528999999999</v>
      </c>
      <c r="I62">
        <v>5.5991860000000004</v>
      </c>
      <c r="K62" s="3">
        <f>VLOOKUP(CelloNetIO_CMO_MV_NAV_QT[[#This Row],[AsOfDate]], 'CMO MV Raw'!$A:$B,2,FALSE)</f>
        <v>55891286.826283999</v>
      </c>
      <c r="L62" s="4">
        <f>CelloNetIO_CMO_MV_NAV_QT[[#This Row],[CMO MV]]/CelloNetIO_CMO_MV_NAV_QT[[#This Row],[NAV]]*100</f>
        <v>53.163291773785339</v>
      </c>
    </row>
    <row r="63" spans="1:12" x14ac:dyDescent="0.2">
      <c r="A63" s="1">
        <v>40800</v>
      </c>
      <c r="B63">
        <v>198.09800000000001</v>
      </c>
      <c r="C63">
        <v>39.710999999999999</v>
      </c>
      <c r="D63">
        <v>4.0205000000000002</v>
      </c>
      <c r="F63">
        <v>105083218.7289</v>
      </c>
      <c r="G63">
        <v>188.51535200000001</v>
      </c>
      <c r="H63">
        <v>37.790049000000003</v>
      </c>
      <c r="I63">
        <v>3.8260149999999999</v>
      </c>
      <c r="K63" s="3">
        <f>VLOOKUP(CelloNetIO_CMO_MV_NAV_QT[[#This Row],[AsOfDate]], 'CMO MV Raw'!$A:$B,2,FALSE)</f>
        <v>66649928.204443999</v>
      </c>
      <c r="L63" s="4">
        <f>CelloNetIO_CMO_MV_NAV_QT[[#This Row],[CMO MV]]/CelloNetIO_CMO_MV_NAV_QT[[#This Row],[NAV]]*100</f>
        <v>63.425853348089277</v>
      </c>
    </row>
    <row r="64" spans="1:12" x14ac:dyDescent="0.2">
      <c r="A64" s="1">
        <v>40801</v>
      </c>
      <c r="B64">
        <v>194.11959999999999</v>
      </c>
      <c r="C64">
        <v>39.753799999999998</v>
      </c>
      <c r="D64">
        <v>4.5216000000000003</v>
      </c>
      <c r="F64">
        <v>105289794.96070001</v>
      </c>
      <c r="G64">
        <v>184.36696599999999</v>
      </c>
      <c r="H64">
        <v>37.756556000000003</v>
      </c>
      <c r="I64">
        <v>4.2944329999999997</v>
      </c>
      <c r="K64" s="3">
        <f>VLOOKUP(CelloNetIO_CMO_MV_NAV_QT[[#This Row],[AsOfDate]], 'CMO MV Raw'!$A:$B,2,FALSE)</f>
        <v>66536468.028359003</v>
      </c>
      <c r="L64" s="4">
        <f>CelloNetIO_CMO_MV_NAV_QT[[#This Row],[CMO MV]]/CelloNetIO_CMO_MV_NAV_QT[[#This Row],[NAV]]*100</f>
        <v>63.193653338572943</v>
      </c>
    </row>
    <row r="65" spans="1:12" x14ac:dyDescent="0.2">
      <c r="A65" s="1">
        <v>40802</v>
      </c>
      <c r="B65">
        <v>191.3604</v>
      </c>
      <c r="C65">
        <v>39.421500000000002</v>
      </c>
      <c r="D65">
        <v>4.3574000000000002</v>
      </c>
      <c r="F65">
        <v>105156535.3496</v>
      </c>
      <c r="G65">
        <v>181.976707</v>
      </c>
      <c r="H65">
        <v>37.488397999999997</v>
      </c>
      <c r="I65">
        <v>4.1437270000000002</v>
      </c>
      <c r="K65" s="3">
        <f>VLOOKUP(CelloNetIO_CMO_MV_NAV_QT[[#This Row],[AsOfDate]], 'CMO MV Raw'!$A:$B,2,FALSE)</f>
        <v>66269152.051437996</v>
      </c>
      <c r="L65" s="4">
        <f>CelloNetIO_CMO_MV_NAV_QT[[#This Row],[CMO MV]]/CelloNetIO_CMO_MV_NAV_QT[[#This Row],[NAV]]*100</f>
        <v>63.019527822138421</v>
      </c>
    </row>
    <row r="66" spans="1:12" x14ac:dyDescent="0.2">
      <c r="A66" s="1">
        <v>40805</v>
      </c>
      <c r="B66">
        <v>178.51679999999999</v>
      </c>
      <c r="C66">
        <v>34.9255</v>
      </c>
      <c r="D66">
        <v>5.8928000000000003</v>
      </c>
      <c r="F66">
        <v>105309678.9445</v>
      </c>
      <c r="G66">
        <v>169.516042</v>
      </c>
      <c r="H66">
        <v>33.164568000000003</v>
      </c>
      <c r="I66">
        <v>5.5956869999999999</v>
      </c>
      <c r="K66" s="3">
        <f>VLOOKUP(CelloNetIO_CMO_MV_NAV_QT[[#This Row],[AsOfDate]], 'CMO MV Raw'!$A:$B,2,FALSE)</f>
        <v>72626354.725025997</v>
      </c>
      <c r="L66" s="4">
        <f>CelloNetIO_CMO_MV_NAV_QT[[#This Row],[CMO MV]]/CelloNetIO_CMO_MV_NAV_QT[[#This Row],[NAV]]*100</f>
        <v>68.964558104199838</v>
      </c>
    </row>
    <row r="67" spans="1:12" x14ac:dyDescent="0.2">
      <c r="A67" s="1">
        <v>40806</v>
      </c>
      <c r="B67">
        <v>175.38319999999999</v>
      </c>
      <c r="C67">
        <v>34.305500000000002</v>
      </c>
      <c r="D67">
        <v>5.9747000000000003</v>
      </c>
      <c r="F67">
        <v>105406221.0387</v>
      </c>
      <c r="G67">
        <v>166.387902</v>
      </c>
      <c r="H67">
        <v>32.545991999999998</v>
      </c>
      <c r="I67">
        <v>5.6682610000000002</v>
      </c>
      <c r="K67" s="3">
        <f>VLOOKUP(CelloNetIO_CMO_MV_NAV_QT[[#This Row],[AsOfDate]], 'CMO MV Raw'!$A:$B,2,FALSE)</f>
        <v>72579449.708091006</v>
      </c>
      <c r="L67" s="4">
        <f>CelloNetIO_CMO_MV_NAV_QT[[#This Row],[CMO MV]]/CelloNetIO_CMO_MV_NAV_QT[[#This Row],[NAV]]*100</f>
        <v>68.856893827398849</v>
      </c>
    </row>
    <row r="68" spans="1:12" x14ac:dyDescent="0.2">
      <c r="A68" s="1">
        <v>40807</v>
      </c>
      <c r="B68">
        <v>174.20009999999999</v>
      </c>
      <c r="C68">
        <v>31.0014</v>
      </c>
      <c r="D68">
        <v>5.0868000000000002</v>
      </c>
      <c r="F68">
        <v>104198838.06820001</v>
      </c>
      <c r="G68">
        <v>167.180463</v>
      </c>
      <c r="H68">
        <v>29.752154999999998</v>
      </c>
      <c r="I68">
        <v>4.8818200000000003</v>
      </c>
      <c r="K68" s="3">
        <f>VLOOKUP(CelloNetIO_CMO_MV_NAV_QT[[#This Row],[AsOfDate]], 'CMO MV Raw'!$A:$B,2,FALSE)</f>
        <v>74941044.866672993</v>
      </c>
      <c r="L68" s="4">
        <f>CelloNetIO_CMO_MV_NAV_QT[[#This Row],[CMO MV]]/CelloNetIO_CMO_MV_NAV_QT[[#This Row],[NAV]]*100</f>
        <v>71.921190539209974</v>
      </c>
    </row>
    <row r="69" spans="1:12" x14ac:dyDescent="0.2">
      <c r="A69" s="1">
        <v>40808</v>
      </c>
      <c r="B69">
        <v>203.43049999999999</v>
      </c>
      <c r="C69">
        <v>31.523499999999999</v>
      </c>
      <c r="D69">
        <v>4.0426000000000002</v>
      </c>
      <c r="F69">
        <v>103480751.3504</v>
      </c>
      <c r="G69">
        <v>196.58776900000001</v>
      </c>
      <c r="H69">
        <v>30.463152999999998</v>
      </c>
      <c r="I69">
        <v>3.9066200000000002</v>
      </c>
      <c r="K69" s="3">
        <f>VLOOKUP(CelloNetIO_CMO_MV_NAV_QT[[#This Row],[AsOfDate]], 'CMO MV Raw'!$A:$B,2,FALSE)</f>
        <v>63301338.717441998</v>
      </c>
      <c r="L69" s="4">
        <f>CelloNetIO_CMO_MV_NAV_QT[[#This Row],[CMO MV]]/CelloNetIO_CMO_MV_NAV_QT[[#This Row],[NAV]]*100</f>
        <v>61.172090356297268</v>
      </c>
    </row>
    <row r="70" spans="1:12" x14ac:dyDescent="0.2">
      <c r="A70" s="1">
        <v>40809</v>
      </c>
      <c r="B70">
        <v>193.4606</v>
      </c>
      <c r="C70">
        <v>32.6873</v>
      </c>
      <c r="D70">
        <v>5.3113999999999999</v>
      </c>
      <c r="F70">
        <v>104094385.8594</v>
      </c>
      <c r="G70">
        <v>185.85113699999999</v>
      </c>
      <c r="H70">
        <v>31.401596999999999</v>
      </c>
      <c r="I70">
        <v>5.1024849999999997</v>
      </c>
      <c r="K70" s="3">
        <f>VLOOKUP(CelloNetIO_CMO_MV_NAV_QT[[#This Row],[AsOfDate]], 'CMO MV Raw'!$A:$B,2,FALSE)</f>
        <v>64052623.317766003</v>
      </c>
      <c r="L70" s="4">
        <f>CelloNetIO_CMO_MV_NAV_QT[[#This Row],[CMO MV]]/CelloNetIO_CMO_MV_NAV_QT[[#This Row],[NAV]]*100</f>
        <v>61.533216022122176</v>
      </c>
    </row>
    <row r="71" spans="1:12" x14ac:dyDescent="0.2">
      <c r="A71" s="1">
        <v>40812</v>
      </c>
      <c r="B71">
        <v>197.02860000000001</v>
      </c>
      <c r="C71">
        <v>33.776400000000002</v>
      </c>
      <c r="D71">
        <v>4.9969000000000001</v>
      </c>
      <c r="F71">
        <v>104122968.41949999</v>
      </c>
      <c r="G71">
        <v>189.22683699999999</v>
      </c>
      <c r="H71">
        <v>32.438952</v>
      </c>
      <c r="I71">
        <v>4.7990370000000002</v>
      </c>
      <c r="K71" s="3">
        <f>VLOOKUP(CelloNetIO_CMO_MV_NAV_QT[[#This Row],[AsOfDate]], 'CMO MV Raw'!$A:$B,2,FALSE)</f>
        <v>59901105.421014003</v>
      </c>
      <c r="L71" s="4">
        <f>CelloNetIO_CMO_MV_NAV_QT[[#This Row],[CMO MV]]/CelloNetIO_CMO_MV_NAV_QT[[#This Row],[NAV]]*100</f>
        <v>57.529194883955896</v>
      </c>
    </row>
    <row r="72" spans="1:12" x14ac:dyDescent="0.2">
      <c r="A72" s="1">
        <v>40813</v>
      </c>
      <c r="B72">
        <v>196.62100000000001</v>
      </c>
      <c r="C72">
        <v>35.140099999999997</v>
      </c>
      <c r="D72">
        <v>5.3444000000000003</v>
      </c>
      <c r="F72">
        <v>104380155.45649999</v>
      </c>
      <c r="G72">
        <v>188.37009699999999</v>
      </c>
      <c r="H72">
        <v>33.665498999999997</v>
      </c>
      <c r="I72">
        <v>5.1201299999999996</v>
      </c>
      <c r="K72" s="3">
        <f>VLOOKUP(CelloNetIO_CMO_MV_NAV_QT[[#This Row],[AsOfDate]], 'CMO MV Raw'!$A:$B,2,FALSE)</f>
        <v>60086812.049317002</v>
      </c>
      <c r="L72" s="4">
        <f>CelloNetIO_CMO_MV_NAV_QT[[#This Row],[CMO MV]]/CelloNetIO_CMO_MV_NAV_QT[[#This Row],[NAV]]*100</f>
        <v>57.565359800942183</v>
      </c>
    </row>
    <row r="73" spans="1:12" x14ac:dyDescent="0.2">
      <c r="A73" s="1">
        <v>40814</v>
      </c>
      <c r="B73">
        <v>190.11609999999999</v>
      </c>
      <c r="C73">
        <v>34.186900000000001</v>
      </c>
      <c r="D73">
        <v>5.0987</v>
      </c>
      <c r="F73">
        <v>104183352.3127</v>
      </c>
      <c r="G73">
        <v>182.482226</v>
      </c>
      <c r="H73">
        <v>32.814168000000002</v>
      </c>
      <c r="I73">
        <v>4.8939680000000001</v>
      </c>
      <c r="K73" s="3">
        <f>VLOOKUP(CelloNetIO_CMO_MV_NAV_QT[[#This Row],[AsOfDate]], 'CMO MV Raw'!$A:$B,2,FALSE)</f>
        <v>59879458.496757001</v>
      </c>
      <c r="L73" s="4">
        <f>CelloNetIO_CMO_MV_NAV_QT[[#This Row],[CMO MV]]/CelloNetIO_CMO_MV_NAV_QT[[#This Row],[NAV]]*100</f>
        <v>57.475073673030266</v>
      </c>
    </row>
    <row r="74" spans="1:12" x14ac:dyDescent="0.2">
      <c r="A74" s="1">
        <v>40815</v>
      </c>
      <c r="B74">
        <v>193.79820000000001</v>
      </c>
      <c r="C74">
        <v>33.481000000000002</v>
      </c>
      <c r="D74">
        <v>4.9146999999999998</v>
      </c>
      <c r="F74">
        <v>103687645.41689999</v>
      </c>
      <c r="G74">
        <v>186.905778</v>
      </c>
      <c r="H74">
        <v>32.29025</v>
      </c>
      <c r="I74">
        <v>4.7399089999999999</v>
      </c>
      <c r="K74" s="3">
        <f>VLOOKUP(CelloNetIO_CMO_MV_NAV_QT[[#This Row],[AsOfDate]], 'CMO MV Raw'!$A:$B,2,FALSE)</f>
        <v>59405397.192365997</v>
      </c>
      <c r="L74" s="4">
        <f>CelloNetIO_CMO_MV_NAV_QT[[#This Row],[CMO MV]]/CelloNetIO_CMO_MV_NAV_QT[[#This Row],[NAV]]*100</f>
        <v>57.292647502518705</v>
      </c>
    </row>
    <row r="75" spans="1:12" x14ac:dyDescent="0.2">
      <c r="A75" s="1">
        <v>40816</v>
      </c>
      <c r="B75">
        <v>166.48140000000001</v>
      </c>
      <c r="C75">
        <v>28.1999</v>
      </c>
      <c r="D75">
        <v>4.5110000000000001</v>
      </c>
      <c r="F75">
        <v>102993091.08</v>
      </c>
      <c r="G75">
        <v>161.64327</v>
      </c>
      <c r="H75">
        <v>27.380379999999999</v>
      </c>
      <c r="I75">
        <v>4.3799049999999999</v>
      </c>
      <c r="K75" s="3">
        <f>VLOOKUP(CelloNetIO_CMO_MV_NAV_QT[[#This Row],[AsOfDate]], 'CMO MV Raw'!$A:$B,2,FALSE)</f>
        <v>58719310.660152003</v>
      </c>
      <c r="L75" s="4">
        <f>CelloNetIO_CMO_MV_NAV_QT[[#This Row],[CMO MV]]/CelloNetIO_CMO_MV_NAV_QT[[#This Row],[NAV]]*100</f>
        <v>57.012863721646831</v>
      </c>
    </row>
    <row r="76" spans="1:12" x14ac:dyDescent="0.2">
      <c r="A76" s="1">
        <v>40819</v>
      </c>
      <c r="B76">
        <v>172.85210000000001</v>
      </c>
      <c r="C76">
        <v>27.900500000000001</v>
      </c>
      <c r="D76">
        <v>5.1710000000000003</v>
      </c>
      <c r="F76">
        <v>103887489.97050001</v>
      </c>
      <c r="G76">
        <v>166.38394099999999</v>
      </c>
      <c r="H76">
        <v>26.856458</v>
      </c>
      <c r="I76">
        <v>4.9775</v>
      </c>
      <c r="K76" s="3">
        <f>VLOOKUP(CelloNetIO_CMO_MV_NAV_QT[[#This Row],[AsOfDate]], 'CMO MV Raw'!$A:$B,2,FALSE)</f>
        <v>59010255.514920004</v>
      </c>
      <c r="L76" s="4">
        <f>CelloNetIO_CMO_MV_NAV_QT[[#This Row],[CMO MV]]/CelloNetIO_CMO_MV_NAV_QT[[#This Row],[NAV]]*100</f>
        <v>56.802080338717019</v>
      </c>
    </row>
    <row r="77" spans="1:12" x14ac:dyDescent="0.2">
      <c r="A77" s="1">
        <v>40820</v>
      </c>
      <c r="B77">
        <v>168.3203</v>
      </c>
      <c r="C77">
        <v>28.2927</v>
      </c>
      <c r="D77">
        <v>5.3215000000000003</v>
      </c>
      <c r="F77">
        <v>104176851.0979</v>
      </c>
      <c r="G77">
        <v>161.57169099999999</v>
      </c>
      <c r="H77">
        <v>27.158337</v>
      </c>
      <c r="I77">
        <v>5.1081409999999998</v>
      </c>
      <c r="K77" s="3">
        <f>VLOOKUP(CelloNetIO_CMO_MV_NAV_QT[[#This Row],[AsOfDate]], 'CMO MV Raw'!$A:$B,2,FALSE)</f>
        <v>59128343.111322001</v>
      </c>
      <c r="L77" s="4">
        <f>CelloNetIO_CMO_MV_NAV_QT[[#This Row],[CMO MV]]/CelloNetIO_CMO_MV_NAV_QT[[#This Row],[NAV]]*100</f>
        <v>56.757660159795243</v>
      </c>
    </row>
    <row r="78" spans="1:12" x14ac:dyDescent="0.2">
      <c r="A78" s="1">
        <v>40821</v>
      </c>
      <c r="B78">
        <v>162.67400000000001</v>
      </c>
      <c r="C78">
        <v>28.482199999999999</v>
      </c>
      <c r="D78">
        <v>5.4131</v>
      </c>
      <c r="F78">
        <v>103983039.77060001</v>
      </c>
      <c r="G78">
        <v>156.44282000000001</v>
      </c>
      <c r="H78">
        <v>27.391197999999999</v>
      </c>
      <c r="I78">
        <v>5.2057529999999996</v>
      </c>
      <c r="K78" s="3">
        <f>VLOOKUP(CelloNetIO_CMO_MV_NAV_QT[[#This Row],[AsOfDate]], 'CMO MV Raw'!$A:$B,2,FALSE)</f>
        <v>52943474.775048003</v>
      </c>
      <c r="L78" s="4">
        <f>CelloNetIO_CMO_MV_NAV_QT[[#This Row],[CMO MV]]/CelloNetIO_CMO_MV_NAV_QT[[#This Row],[NAV]]*100</f>
        <v>50.915490537541643</v>
      </c>
    </row>
    <row r="79" spans="1:12" x14ac:dyDescent="0.2">
      <c r="A79" s="1">
        <v>40822</v>
      </c>
      <c r="B79">
        <v>180.9091</v>
      </c>
      <c r="C79">
        <v>30.617999999999999</v>
      </c>
      <c r="D79">
        <v>5.5758999999999999</v>
      </c>
      <c r="F79">
        <v>104068985.87630001</v>
      </c>
      <c r="G79">
        <v>173.835748</v>
      </c>
      <c r="H79">
        <v>29.420869</v>
      </c>
      <c r="I79">
        <v>5.357888</v>
      </c>
      <c r="K79" s="3">
        <f>VLOOKUP(CelloNetIO_CMO_MV_NAV_QT[[#This Row],[AsOfDate]], 'CMO MV Raw'!$A:$B,2,FALSE)</f>
        <v>53119288.967799</v>
      </c>
      <c r="L79" s="4">
        <f>CelloNetIO_CMO_MV_NAV_QT[[#This Row],[CMO MV]]/CelloNetIO_CMO_MV_NAV_QT[[#This Row],[NAV]]*100</f>
        <v>51.042381666847817</v>
      </c>
    </row>
    <row r="80" spans="1:12" x14ac:dyDescent="0.2">
      <c r="A80" s="1">
        <v>40823</v>
      </c>
      <c r="B80">
        <v>211.89750000000001</v>
      </c>
      <c r="C80">
        <v>33.817300000000003</v>
      </c>
      <c r="D80">
        <v>6.3893000000000004</v>
      </c>
      <c r="F80">
        <v>104096417.3486</v>
      </c>
      <c r="G80">
        <v>203.55887899999999</v>
      </c>
      <c r="H80">
        <v>32.486516999999999</v>
      </c>
      <c r="I80">
        <v>6.137867</v>
      </c>
      <c r="K80" s="3">
        <f>VLOOKUP(CelloNetIO_CMO_MV_NAV_QT[[#This Row],[AsOfDate]], 'CMO MV Raw'!$A:$B,2,FALSE)</f>
        <v>53072595.131402999</v>
      </c>
      <c r="L80" s="4">
        <f>CelloNetIO_CMO_MV_NAV_QT[[#This Row],[CMO MV]]/CelloNetIO_CMO_MV_NAV_QT[[#This Row],[NAV]]*100</f>
        <v>50.9840746523221</v>
      </c>
    </row>
    <row r="81" spans="1:12" x14ac:dyDescent="0.2">
      <c r="A81" s="1">
        <v>40827</v>
      </c>
      <c r="B81">
        <v>197.7518</v>
      </c>
      <c r="C81">
        <v>32.559199999999997</v>
      </c>
      <c r="D81">
        <v>5.9352</v>
      </c>
      <c r="F81">
        <v>104038293.97220001</v>
      </c>
      <c r="G81">
        <v>190.075973</v>
      </c>
      <c r="H81">
        <v>31.295400000000001</v>
      </c>
      <c r="I81">
        <v>5.7048230000000002</v>
      </c>
      <c r="K81" s="3">
        <f>VLOOKUP(CelloNetIO_CMO_MV_NAV_QT[[#This Row],[AsOfDate]], 'CMO MV Raw'!$A:$B,2,FALSE)</f>
        <v>52996518.932208002</v>
      </c>
      <c r="L81" s="4">
        <f>CelloNetIO_CMO_MV_NAV_QT[[#This Row],[CMO MV]]/CelloNetIO_CMO_MV_NAV_QT[[#This Row],[NAV]]*100</f>
        <v>50.93943480692711</v>
      </c>
    </row>
    <row r="82" spans="1:12" x14ac:dyDescent="0.2">
      <c r="A82" s="1">
        <v>40828</v>
      </c>
      <c r="B82">
        <v>186.7268</v>
      </c>
      <c r="C82">
        <v>31.7882</v>
      </c>
      <c r="D82">
        <v>5.8440000000000003</v>
      </c>
      <c r="F82">
        <v>104222933.08930001</v>
      </c>
      <c r="G82">
        <v>179.16095300000001</v>
      </c>
      <c r="H82">
        <v>30.500197</v>
      </c>
      <c r="I82">
        <v>5.6072110000000004</v>
      </c>
      <c r="K82" s="3">
        <f>VLOOKUP(CelloNetIO_CMO_MV_NAV_QT[[#This Row],[AsOfDate]], 'CMO MV Raw'!$A:$B,2,FALSE)</f>
        <v>57747262.776258998</v>
      </c>
      <c r="L82" s="4">
        <f>CelloNetIO_CMO_MV_NAV_QT[[#This Row],[CMO MV]]/CelloNetIO_CMO_MV_NAV_QT[[#This Row],[NAV]]*100</f>
        <v>55.407443510326225</v>
      </c>
    </row>
    <row r="83" spans="1:12" x14ac:dyDescent="0.2">
      <c r="A83" s="1">
        <v>40829</v>
      </c>
      <c r="B83">
        <v>200.65639999999999</v>
      </c>
      <c r="C83">
        <v>32.582799999999999</v>
      </c>
      <c r="D83">
        <v>6.1554000000000002</v>
      </c>
      <c r="F83">
        <v>104341639.5464</v>
      </c>
      <c r="G83">
        <v>192.307118</v>
      </c>
      <c r="H83">
        <v>31.227035000000001</v>
      </c>
      <c r="I83">
        <v>5.8992750000000003</v>
      </c>
      <c r="K83" s="3">
        <f>VLOOKUP(CelloNetIO_CMO_MV_NAV_QT[[#This Row],[AsOfDate]], 'CMO MV Raw'!$A:$B,2,FALSE)</f>
        <v>57877557.338388003</v>
      </c>
      <c r="L83" s="4">
        <f>CelloNetIO_CMO_MV_NAV_QT[[#This Row],[CMO MV]]/CelloNetIO_CMO_MV_NAV_QT[[#This Row],[NAV]]*100</f>
        <v>55.469281094294345</v>
      </c>
    </row>
    <row r="84" spans="1:12" x14ac:dyDescent="0.2">
      <c r="A84" s="1">
        <v>40830</v>
      </c>
      <c r="B84">
        <v>195.5985</v>
      </c>
      <c r="C84">
        <v>32.546799999999998</v>
      </c>
      <c r="D84">
        <v>5.9993999999999996</v>
      </c>
      <c r="F84">
        <v>104334396.3706</v>
      </c>
      <c r="G84">
        <v>187.472691</v>
      </c>
      <c r="H84">
        <v>31.194697999999999</v>
      </c>
      <c r="I84">
        <v>5.750165</v>
      </c>
      <c r="K84" s="3">
        <f>VLOOKUP(CelloNetIO_CMO_MV_NAV_QT[[#This Row],[AsOfDate]], 'CMO MV Raw'!$A:$B,2,FALSE)</f>
        <v>53322929.095636003</v>
      </c>
      <c r="L84" s="4">
        <f>CelloNetIO_CMO_MV_NAV_QT[[#This Row],[CMO MV]]/CelloNetIO_CMO_MV_NAV_QT[[#This Row],[NAV]]*100</f>
        <v>51.107718020652356</v>
      </c>
    </row>
    <row r="85" spans="1:12" x14ac:dyDescent="0.2">
      <c r="A85" s="1">
        <v>40833</v>
      </c>
      <c r="B85">
        <v>196.23990000000001</v>
      </c>
      <c r="C85">
        <v>31.941700000000001</v>
      </c>
      <c r="D85">
        <v>6.0063000000000004</v>
      </c>
      <c r="F85">
        <v>104254211.7562</v>
      </c>
      <c r="G85">
        <v>188.23210800000001</v>
      </c>
      <c r="H85">
        <v>30.638283000000001</v>
      </c>
      <c r="I85">
        <v>5.7612059999999996</v>
      </c>
      <c r="K85" s="3">
        <f>VLOOKUP(CelloNetIO_CMO_MV_NAV_QT[[#This Row],[AsOfDate]], 'CMO MV Raw'!$A:$B,2,FALSE)</f>
        <v>52588608.394818999</v>
      </c>
      <c r="L85" s="4">
        <f>CelloNetIO_CMO_MV_NAV_QT[[#This Row],[CMO MV]]/CelloNetIO_CMO_MV_NAV_QT[[#This Row],[NAV]]*100</f>
        <v>50.44267038131585</v>
      </c>
    </row>
    <row r="86" spans="1:12" x14ac:dyDescent="0.2">
      <c r="A86" s="1">
        <v>40834</v>
      </c>
      <c r="B86">
        <v>193.62039999999999</v>
      </c>
      <c r="C86">
        <v>31.4453</v>
      </c>
      <c r="D86">
        <v>5.94</v>
      </c>
      <c r="F86">
        <v>104096074.64390001</v>
      </c>
      <c r="G86">
        <v>186.001634</v>
      </c>
      <c r="H86">
        <v>30.207958999999999</v>
      </c>
      <c r="I86">
        <v>5.7062670000000004</v>
      </c>
      <c r="K86" s="3">
        <f>VLOOKUP(CelloNetIO_CMO_MV_NAV_QT[[#This Row],[AsOfDate]], 'CMO MV Raw'!$A:$B,2,FALSE)</f>
        <v>52420065.748562999</v>
      </c>
      <c r="L86" s="4">
        <f>CelloNetIO_CMO_MV_NAV_QT[[#This Row],[CMO MV]]/CelloNetIO_CMO_MV_NAV_QT[[#This Row],[NAV]]*100</f>
        <v>50.35738948647743</v>
      </c>
    </row>
    <row r="87" spans="1:12" x14ac:dyDescent="0.2">
      <c r="A87" s="1">
        <v>40835</v>
      </c>
      <c r="B87">
        <v>190.6439</v>
      </c>
      <c r="C87">
        <v>31.290099999999999</v>
      </c>
      <c r="D87">
        <v>5.9124999999999996</v>
      </c>
      <c r="F87">
        <v>104182129.6399</v>
      </c>
      <c r="G87">
        <v>182.99098000000001</v>
      </c>
      <c r="H87">
        <v>30.034037999999999</v>
      </c>
      <c r="I87">
        <v>5.6751579999999997</v>
      </c>
      <c r="K87" s="3">
        <f>VLOOKUP(CelloNetIO_CMO_MV_NAV_QT[[#This Row],[AsOfDate]], 'CMO MV Raw'!$A:$B,2,FALSE)</f>
        <v>52460833.460665002</v>
      </c>
      <c r="L87" s="4">
        <f>CelloNetIO_CMO_MV_NAV_QT[[#This Row],[CMO MV]]/CelloNetIO_CMO_MV_NAV_QT[[#This Row],[NAV]]*100</f>
        <v>50.354925208376031</v>
      </c>
    </row>
    <row r="88" spans="1:12" x14ac:dyDescent="0.2">
      <c r="A88" s="1">
        <v>40836</v>
      </c>
      <c r="B88">
        <v>188.93350000000001</v>
      </c>
      <c r="C88">
        <v>31.415299999999998</v>
      </c>
      <c r="D88">
        <v>5.9298000000000002</v>
      </c>
      <c r="F88">
        <v>104228589.1283</v>
      </c>
      <c r="G88">
        <v>181.268404</v>
      </c>
      <c r="H88">
        <v>30.140771000000001</v>
      </c>
      <c r="I88">
        <v>5.6892259999999997</v>
      </c>
      <c r="K88" s="3">
        <f>VLOOKUP(CelloNetIO_CMO_MV_NAV_QT[[#This Row],[AsOfDate]], 'CMO MV Raw'!$A:$B,2,FALSE)</f>
        <v>52351557.011450998</v>
      </c>
      <c r="L88" s="4">
        <f>CelloNetIO_CMO_MV_NAV_QT[[#This Row],[CMO MV]]/CelloNetIO_CMO_MV_NAV_QT[[#This Row],[NAV]]*100</f>
        <v>50.227636629532554</v>
      </c>
    </row>
    <row r="89" spans="1:12" x14ac:dyDescent="0.2">
      <c r="A89" s="1">
        <v>40837</v>
      </c>
      <c r="B89">
        <v>187.43279999999999</v>
      </c>
      <c r="C89">
        <v>31.305</v>
      </c>
      <c r="D89">
        <v>5.8986000000000001</v>
      </c>
      <c r="F89">
        <v>104132695.9897</v>
      </c>
      <c r="G89">
        <v>179.99418700000001</v>
      </c>
      <c r="H89">
        <v>30.062604</v>
      </c>
      <c r="I89">
        <v>5.6645029999999998</v>
      </c>
      <c r="K89" s="3">
        <f>VLOOKUP(CelloNetIO_CMO_MV_NAV_QT[[#This Row],[AsOfDate]], 'CMO MV Raw'!$A:$B,2,FALSE)</f>
        <v>52271407.578987002</v>
      </c>
      <c r="L89" s="4">
        <f>CelloNetIO_CMO_MV_NAV_QT[[#This Row],[CMO MV]]/CelloNetIO_CMO_MV_NAV_QT[[#This Row],[NAV]]*100</f>
        <v>50.196921420489574</v>
      </c>
    </row>
    <row r="90" spans="1:12" x14ac:dyDescent="0.2">
      <c r="A90" s="1">
        <v>40840</v>
      </c>
      <c r="B90">
        <v>176.12739999999999</v>
      </c>
      <c r="C90">
        <v>30.069099999999999</v>
      </c>
      <c r="D90">
        <v>6.0659000000000001</v>
      </c>
      <c r="F90">
        <v>103314281.6441</v>
      </c>
      <c r="G90">
        <v>170.47730200000001</v>
      </c>
      <c r="H90">
        <v>29.104495</v>
      </c>
      <c r="I90">
        <v>5.871308</v>
      </c>
      <c r="K90" s="3">
        <f>VLOOKUP(CelloNetIO_CMO_MV_NAV_QT[[#This Row],[AsOfDate]], 'CMO MV Raw'!$A:$B,2,FALSE)</f>
        <v>51597630.543849997</v>
      </c>
      <c r="L90" s="4">
        <f>CelloNetIO_CMO_MV_NAV_QT[[#This Row],[CMO MV]]/CelloNetIO_CMO_MV_NAV_QT[[#This Row],[NAV]]*100</f>
        <v>49.942398788189799</v>
      </c>
    </row>
    <row r="91" spans="1:12" x14ac:dyDescent="0.2">
      <c r="A91" s="1">
        <v>40841</v>
      </c>
      <c r="B91">
        <v>179.89099999999999</v>
      </c>
      <c r="C91">
        <v>29.552199999999999</v>
      </c>
      <c r="D91">
        <v>6.0366</v>
      </c>
      <c r="F91">
        <v>103345541.1584</v>
      </c>
      <c r="G91">
        <v>174.0675</v>
      </c>
      <c r="H91">
        <v>28.595524999999999</v>
      </c>
      <c r="I91">
        <v>5.8411809999999997</v>
      </c>
      <c r="K91" s="3">
        <f>VLOOKUP(CelloNetIO_CMO_MV_NAV_QT[[#This Row],[AsOfDate]], 'CMO MV Raw'!$A:$B,2,FALSE)</f>
        <v>51142777.814482003</v>
      </c>
      <c r="L91" s="4">
        <f>CelloNetIO_CMO_MV_NAV_QT[[#This Row],[CMO MV]]/CelloNetIO_CMO_MV_NAV_QT[[#This Row],[NAV]]*100</f>
        <v>49.487164362605959</v>
      </c>
    </row>
    <row r="92" spans="1:12" x14ac:dyDescent="0.2">
      <c r="A92" s="1">
        <v>40842</v>
      </c>
      <c r="B92">
        <v>175.999</v>
      </c>
      <c r="C92">
        <v>29.741099999999999</v>
      </c>
      <c r="D92">
        <v>6.0458999999999996</v>
      </c>
      <c r="F92">
        <v>103209353.6657</v>
      </c>
      <c r="G92">
        <v>170.52621099999999</v>
      </c>
      <c r="H92">
        <v>28.816284</v>
      </c>
      <c r="I92">
        <v>5.8578989999999997</v>
      </c>
      <c r="K92" s="3">
        <f>VLOOKUP(CelloNetIO_CMO_MV_NAV_QT[[#This Row],[AsOfDate]], 'CMO MV Raw'!$A:$B,2,FALSE)</f>
        <v>51047937.889296003</v>
      </c>
      <c r="L92" s="4">
        <f>CelloNetIO_CMO_MV_NAV_QT[[#This Row],[CMO MV]]/CelloNetIO_CMO_MV_NAV_QT[[#This Row],[NAV]]*100</f>
        <v>49.460573171151424</v>
      </c>
    </row>
    <row r="93" spans="1:12" x14ac:dyDescent="0.2">
      <c r="A93" s="1">
        <v>40843</v>
      </c>
      <c r="B93">
        <v>139.14670000000001</v>
      </c>
      <c r="C93">
        <v>25.536000000000001</v>
      </c>
      <c r="D93">
        <v>6.0877999999999997</v>
      </c>
      <c r="F93">
        <v>103630223.12909999</v>
      </c>
      <c r="G93">
        <v>134.27231499999999</v>
      </c>
      <c r="H93">
        <v>24.641459999999999</v>
      </c>
      <c r="I93">
        <v>5.8745409999999998</v>
      </c>
      <c r="K93" s="3">
        <f>VLOOKUP(CelloNetIO_CMO_MV_NAV_QT[[#This Row],[AsOfDate]], 'CMO MV Raw'!$A:$B,2,FALSE)</f>
        <v>51844429.919073001</v>
      </c>
      <c r="L93" s="4">
        <f>CelloNetIO_CMO_MV_NAV_QT[[#This Row],[CMO MV]]/CelloNetIO_CMO_MV_NAV_QT[[#This Row],[NAV]]*100</f>
        <v>50.028291316604111</v>
      </c>
    </row>
    <row r="94" spans="1:12" x14ac:dyDescent="0.2">
      <c r="A94" s="1">
        <v>40844</v>
      </c>
      <c r="B94">
        <v>142.8682</v>
      </c>
      <c r="C94">
        <v>25.386700000000001</v>
      </c>
      <c r="D94">
        <v>6.2388000000000003</v>
      </c>
      <c r="F94">
        <v>103782330.0924</v>
      </c>
      <c r="G94">
        <v>137.66139200000001</v>
      </c>
      <c r="H94">
        <v>24.461486000000001</v>
      </c>
      <c r="I94">
        <v>6.0114280000000004</v>
      </c>
      <c r="K94" s="3">
        <f>VLOOKUP(CelloNetIO_CMO_MV_NAV_QT[[#This Row],[AsOfDate]], 'CMO MV Raw'!$A:$B,2,FALSE)</f>
        <v>52111056.449876003</v>
      </c>
      <c r="L94" s="4">
        <f>CelloNetIO_CMO_MV_NAV_QT[[#This Row],[CMO MV]]/CelloNetIO_CMO_MV_NAV_QT[[#This Row],[NAV]]*100</f>
        <v>50.211877497335266</v>
      </c>
    </row>
    <row r="95" spans="1:12" x14ac:dyDescent="0.2">
      <c r="A95" s="1">
        <v>40847</v>
      </c>
      <c r="B95">
        <v>153.9864</v>
      </c>
      <c r="C95">
        <v>25.7425</v>
      </c>
      <c r="D95">
        <v>6.0697000000000001</v>
      </c>
      <c r="F95">
        <v>104103553.0147</v>
      </c>
      <c r="G95">
        <v>147.91656499999999</v>
      </c>
      <c r="H95">
        <v>24.727782000000001</v>
      </c>
      <c r="I95">
        <v>5.8304450000000001</v>
      </c>
      <c r="K95" s="3">
        <f>VLOOKUP(CelloNetIO_CMO_MV_NAV_QT[[#This Row],[AsOfDate]], 'CMO MV Raw'!$A:$B,2,FALSE)</f>
        <v>52364243.114650004</v>
      </c>
      <c r="L95" s="4">
        <f>CelloNetIO_CMO_MV_NAV_QT[[#This Row],[CMO MV]]/CelloNetIO_CMO_MV_NAV_QT[[#This Row],[NAV]]*100</f>
        <v>50.300149801088814</v>
      </c>
    </row>
    <row r="96" spans="1:12" x14ac:dyDescent="0.2">
      <c r="A96" s="1">
        <v>40848</v>
      </c>
      <c r="B96">
        <v>162.85390000000001</v>
      </c>
      <c r="C96">
        <v>25.4101</v>
      </c>
      <c r="D96">
        <v>5.5938999999999997</v>
      </c>
      <c r="F96">
        <v>105321937.35349999</v>
      </c>
      <c r="G96">
        <v>154.62486200000001</v>
      </c>
      <c r="H96">
        <v>24.126123</v>
      </c>
      <c r="I96">
        <v>5.3112389999999996</v>
      </c>
      <c r="K96" s="3">
        <f>VLOOKUP(CelloNetIO_CMO_MV_NAV_QT[[#This Row],[AsOfDate]], 'CMO MV Raw'!$A:$B,2,FALSE)</f>
        <v>46507503.851253003</v>
      </c>
      <c r="L96" s="4">
        <f>CelloNetIO_CMO_MV_NAV_QT[[#This Row],[CMO MV]]/CelloNetIO_CMO_MV_NAV_QT[[#This Row],[NAV]]*100</f>
        <v>44.157470912404833</v>
      </c>
    </row>
    <row r="97" spans="1:12" x14ac:dyDescent="0.2">
      <c r="A97" s="1">
        <v>40849</v>
      </c>
      <c r="B97">
        <v>160.20609999999999</v>
      </c>
      <c r="C97">
        <v>25.250399999999999</v>
      </c>
      <c r="D97">
        <v>6.0126999999999997</v>
      </c>
      <c r="F97">
        <v>105422457.6488</v>
      </c>
      <c r="G97">
        <v>151.96581800000001</v>
      </c>
      <c r="H97">
        <v>23.951633000000001</v>
      </c>
      <c r="I97">
        <v>5.7034339999999997</v>
      </c>
      <c r="K97" s="3">
        <f>VLOOKUP(CelloNetIO_CMO_MV_NAV_QT[[#This Row],[AsOfDate]], 'CMO MV Raw'!$A:$B,2,FALSE)</f>
        <v>46797821.669931002</v>
      </c>
      <c r="L97" s="4">
        <f>CelloNetIO_CMO_MV_NAV_QT[[#This Row],[CMO MV]]/CelloNetIO_CMO_MV_NAV_QT[[#This Row],[NAV]]*100</f>
        <v>44.390751945691989</v>
      </c>
    </row>
    <row r="98" spans="1:12" x14ac:dyDescent="0.2">
      <c r="A98" s="1">
        <v>40850</v>
      </c>
      <c r="B98">
        <v>168.60550000000001</v>
      </c>
      <c r="C98">
        <v>27.674499999999998</v>
      </c>
      <c r="D98">
        <v>16.2239</v>
      </c>
      <c r="F98">
        <v>105424611.3976</v>
      </c>
      <c r="G98">
        <v>159.929923</v>
      </c>
      <c r="H98">
        <v>26.250512000000001</v>
      </c>
      <c r="I98">
        <v>15.389101</v>
      </c>
      <c r="K98" s="3">
        <f>VLOOKUP(CelloNetIO_CMO_MV_NAV_QT[[#This Row],[AsOfDate]], 'CMO MV Raw'!$A:$B,2,FALSE)</f>
        <v>49536643.822942004</v>
      </c>
      <c r="L98" s="4">
        <f>CelloNetIO_CMO_MV_NAV_QT[[#This Row],[CMO MV]]/CelloNetIO_CMO_MV_NAV_QT[[#This Row],[NAV]]*100</f>
        <v>46.987741445039575</v>
      </c>
    </row>
    <row r="99" spans="1:12" x14ac:dyDescent="0.2">
      <c r="A99" s="1">
        <v>40851</v>
      </c>
      <c r="B99">
        <v>178.2039</v>
      </c>
      <c r="C99">
        <v>28.629899999999999</v>
      </c>
      <c r="D99">
        <v>16.782900000000001</v>
      </c>
      <c r="F99">
        <v>105288019.442</v>
      </c>
      <c r="G99">
        <v>169.25372999999999</v>
      </c>
      <c r="H99">
        <v>27.191983</v>
      </c>
      <c r="I99">
        <v>15.93999</v>
      </c>
      <c r="K99" s="3">
        <f>VLOOKUP(CelloNetIO_CMO_MV_NAV_QT[[#This Row],[AsOfDate]], 'CMO MV Raw'!$A:$B,2,FALSE)</f>
        <v>51623816.750568002</v>
      </c>
      <c r="L99" s="4">
        <f>CelloNetIO_CMO_MV_NAV_QT[[#This Row],[CMO MV]]/CelloNetIO_CMO_MV_NAV_QT[[#This Row],[NAV]]*100</f>
        <v>49.03104553030937</v>
      </c>
    </row>
    <row r="100" spans="1:12" x14ac:dyDescent="0.2">
      <c r="A100" s="1">
        <v>40854</v>
      </c>
      <c r="B100">
        <v>194.3888</v>
      </c>
      <c r="C100">
        <v>30.249700000000001</v>
      </c>
      <c r="D100">
        <v>16.946300000000001</v>
      </c>
      <c r="F100">
        <v>105325031.43350001</v>
      </c>
      <c r="G100">
        <v>184.56087500000001</v>
      </c>
      <c r="H100">
        <v>28.720333</v>
      </c>
      <c r="I100">
        <v>16.089528000000001</v>
      </c>
      <c r="K100" s="3">
        <f>VLOOKUP(CelloNetIO_CMO_MV_NAV_QT[[#This Row],[AsOfDate]], 'CMO MV Raw'!$A:$B,2,FALSE)</f>
        <v>51483669.506584004</v>
      </c>
      <c r="L100" s="4">
        <f>CelloNetIO_CMO_MV_NAV_QT[[#This Row],[CMO MV]]/CelloNetIO_CMO_MV_NAV_QT[[#This Row],[NAV]]*100</f>
        <v>48.880753991599519</v>
      </c>
    </row>
    <row r="101" spans="1:12" x14ac:dyDescent="0.2">
      <c r="A101" s="1">
        <v>40855</v>
      </c>
      <c r="B101">
        <v>200.3954</v>
      </c>
      <c r="C101">
        <v>31.184799999999999</v>
      </c>
      <c r="D101">
        <v>17.9849</v>
      </c>
      <c r="F101">
        <v>105287173.9826</v>
      </c>
      <c r="G101">
        <v>190.33220499999999</v>
      </c>
      <c r="H101">
        <v>29.618801999999999</v>
      </c>
      <c r="I101">
        <v>17.081758000000001</v>
      </c>
      <c r="K101" s="3">
        <f>VLOOKUP(CelloNetIO_CMO_MV_NAV_QT[[#This Row],[AsOfDate]], 'CMO MV Raw'!$A:$B,2,FALSE)</f>
        <v>51744629.478890002</v>
      </c>
      <c r="L101" s="4">
        <f>CelloNetIO_CMO_MV_NAV_QT[[#This Row],[CMO MV]]/CelloNetIO_CMO_MV_NAV_QT[[#This Row],[NAV]]*100</f>
        <v>49.146185163485761</v>
      </c>
    </row>
    <row r="102" spans="1:12" x14ac:dyDescent="0.2">
      <c r="A102" s="1">
        <v>40856</v>
      </c>
      <c r="B102">
        <v>203.2269</v>
      </c>
      <c r="C102">
        <v>30.7499</v>
      </c>
      <c r="D102">
        <v>17.593399999999999</v>
      </c>
      <c r="F102">
        <v>105440688.5801</v>
      </c>
      <c r="G102">
        <v>192.74048999999999</v>
      </c>
      <c r="H102">
        <v>29.163219999999999</v>
      </c>
      <c r="I102">
        <v>16.685589</v>
      </c>
      <c r="K102" s="3">
        <f>VLOOKUP(CelloNetIO_CMO_MV_NAV_QT[[#This Row],[AsOfDate]], 'CMO MV Raw'!$A:$B,2,FALSE)</f>
        <v>51348438.19957</v>
      </c>
      <c r="L102" s="4">
        <f>CelloNetIO_CMO_MV_NAV_QT[[#This Row],[CMO MV]]/CelloNetIO_CMO_MV_NAV_QT[[#This Row],[NAV]]*100</f>
        <v>48.698883600861727</v>
      </c>
    </row>
    <row r="103" spans="1:12" x14ac:dyDescent="0.2">
      <c r="A103" s="1">
        <v>40857</v>
      </c>
      <c r="B103">
        <v>210.08750000000001</v>
      </c>
      <c r="C103">
        <v>32.7879</v>
      </c>
      <c r="D103">
        <v>16.5852</v>
      </c>
      <c r="F103">
        <v>105151842.4218</v>
      </c>
      <c r="G103">
        <v>199.79440700000001</v>
      </c>
      <c r="H103">
        <v>31.181479</v>
      </c>
      <c r="I103">
        <v>15.77262</v>
      </c>
      <c r="K103" s="3">
        <f>VLOOKUP(CelloNetIO_CMO_MV_NAV_QT[[#This Row],[AsOfDate]], 'CMO MV Raw'!$A:$B,2,FALSE)</f>
        <v>55328120.079328001</v>
      </c>
      <c r="L103" s="4">
        <f>CelloNetIO_CMO_MV_NAV_QT[[#This Row],[CMO MV]]/CelloNetIO_CMO_MV_NAV_QT[[#This Row],[NAV]]*100</f>
        <v>52.617356771922253</v>
      </c>
    </row>
    <row r="104" spans="1:12" x14ac:dyDescent="0.2">
      <c r="A104" s="1">
        <v>40861</v>
      </c>
      <c r="B104">
        <v>206.69489999999999</v>
      </c>
      <c r="C104">
        <v>32.314999999999998</v>
      </c>
      <c r="D104">
        <v>16.631699999999999</v>
      </c>
      <c r="F104">
        <v>105092038.3714</v>
      </c>
      <c r="G104">
        <v>196.67988500000001</v>
      </c>
      <c r="H104">
        <v>30.749237000000001</v>
      </c>
      <c r="I104">
        <v>15.825842</v>
      </c>
      <c r="K104" s="3">
        <f>VLOOKUP(CelloNetIO_CMO_MV_NAV_QT[[#This Row],[AsOfDate]], 'CMO MV Raw'!$A:$B,2,FALSE)</f>
        <v>55161114.010578997</v>
      </c>
      <c r="L104" s="4">
        <f>CelloNetIO_CMO_MV_NAV_QT[[#This Row],[CMO MV]]/CelloNetIO_CMO_MV_NAV_QT[[#This Row],[NAV]]*100</f>
        <v>52.488385291031406</v>
      </c>
    </row>
    <row r="105" spans="1:12" x14ac:dyDescent="0.2">
      <c r="A105" s="1">
        <v>40862</v>
      </c>
      <c r="B105">
        <v>263.17059999999998</v>
      </c>
      <c r="C105">
        <v>41.335799999999999</v>
      </c>
      <c r="D105">
        <v>11.613300000000001</v>
      </c>
      <c r="F105">
        <v>105125013.1751</v>
      </c>
      <c r="G105">
        <v>250.340611</v>
      </c>
      <c r="H105">
        <v>39.320613000000002</v>
      </c>
      <c r="I105">
        <v>11.047133000000001</v>
      </c>
      <c r="K105" s="3">
        <f>VLOOKUP(CelloNetIO_CMO_MV_NAV_QT[[#This Row],[AsOfDate]], 'CMO MV Raw'!$A:$B,2,FALSE)</f>
        <v>61873863.822258003</v>
      </c>
      <c r="L105" s="4">
        <f>CelloNetIO_CMO_MV_NAV_QT[[#This Row],[CMO MV]]/CelloNetIO_CMO_MV_NAV_QT[[#This Row],[NAV]]*100</f>
        <v>58.857413619724042</v>
      </c>
    </row>
    <row r="106" spans="1:12" x14ac:dyDescent="0.2">
      <c r="A106" s="1">
        <v>40863</v>
      </c>
      <c r="B106">
        <v>249.8305</v>
      </c>
      <c r="C106">
        <v>39.167499999999997</v>
      </c>
      <c r="D106">
        <v>9.7022999999999993</v>
      </c>
      <c r="F106">
        <v>105117725.55050001</v>
      </c>
      <c r="G106">
        <v>237.667338</v>
      </c>
      <c r="H106">
        <v>37.260604999999998</v>
      </c>
      <c r="I106">
        <v>9.2299369999999996</v>
      </c>
      <c r="K106" s="3">
        <f>VLOOKUP(CelloNetIO_CMO_MV_NAV_QT[[#This Row],[AsOfDate]], 'CMO MV Raw'!$A:$B,2,FALSE)</f>
        <v>61230332.237852</v>
      </c>
      <c r="L106" s="4">
        <f>CelloNetIO_CMO_MV_NAV_QT[[#This Row],[CMO MV]]/CelloNetIO_CMO_MV_NAV_QT[[#This Row],[NAV]]*100</f>
        <v>58.249293273032343</v>
      </c>
    </row>
    <row r="107" spans="1:12" x14ac:dyDescent="0.2">
      <c r="A107" s="1">
        <v>40864</v>
      </c>
      <c r="B107">
        <v>287.86810000000003</v>
      </c>
      <c r="C107">
        <v>44.266599999999997</v>
      </c>
      <c r="D107">
        <v>19.4285</v>
      </c>
      <c r="F107">
        <v>105186770.1006</v>
      </c>
      <c r="G107">
        <v>273.673295</v>
      </c>
      <c r="H107">
        <v>42.08381</v>
      </c>
      <c r="I107">
        <v>18.470479000000001</v>
      </c>
      <c r="K107" s="3">
        <f>VLOOKUP(CelloNetIO_CMO_MV_NAV_QT[[#This Row],[AsOfDate]], 'CMO MV Raw'!$A:$B,2,FALSE)</f>
        <v>66599872.789642997</v>
      </c>
      <c r="L107" s="4">
        <f>CelloNetIO_CMO_MV_NAV_QT[[#This Row],[CMO MV]]/CelloNetIO_CMO_MV_NAV_QT[[#This Row],[NAV]]*100</f>
        <v>63.315826435156509</v>
      </c>
    </row>
    <row r="108" spans="1:12" x14ac:dyDescent="0.2">
      <c r="A108" s="1">
        <v>40865</v>
      </c>
      <c r="B108">
        <v>281.12169999999998</v>
      </c>
      <c r="C108">
        <v>44.533099999999997</v>
      </c>
      <c r="D108">
        <v>19.6982</v>
      </c>
      <c r="F108">
        <v>105003192.90979999</v>
      </c>
      <c r="G108">
        <v>267.726811</v>
      </c>
      <c r="H108">
        <v>42.411186999999998</v>
      </c>
      <c r="I108">
        <v>18.759620000000002</v>
      </c>
      <c r="K108" s="3">
        <f>VLOOKUP(CelloNetIO_CMO_MV_NAV_QT[[#This Row],[AsOfDate]], 'CMO MV Raw'!$A:$B,2,FALSE)</f>
        <v>67118379.733246997</v>
      </c>
      <c r="L108" s="4">
        <f>CelloNetIO_CMO_MV_NAV_QT[[#This Row],[CMO MV]]/CelloNetIO_CMO_MV_NAV_QT[[#This Row],[NAV]]*100</f>
        <v>63.92032268095231</v>
      </c>
    </row>
    <row r="109" spans="1:12" x14ac:dyDescent="0.2">
      <c r="A109" s="1">
        <v>40868</v>
      </c>
      <c r="B109">
        <v>346.59730000000002</v>
      </c>
      <c r="C109">
        <v>54.059699999999999</v>
      </c>
      <c r="D109">
        <v>13.1943</v>
      </c>
      <c r="F109">
        <v>105120768.0966</v>
      </c>
      <c r="G109">
        <v>329.71343899999999</v>
      </c>
      <c r="H109">
        <v>51.426279000000001</v>
      </c>
      <c r="I109">
        <v>12.551564000000001</v>
      </c>
      <c r="K109" s="3">
        <f>VLOOKUP(CelloNetIO_CMO_MV_NAV_QT[[#This Row],[AsOfDate]], 'CMO MV Raw'!$A:$B,2,FALSE)</f>
        <v>69049547.679221004</v>
      </c>
      <c r="L109" s="4">
        <f>CelloNetIO_CMO_MV_NAV_QT[[#This Row],[CMO MV]]/CelloNetIO_CMO_MV_NAV_QT[[#This Row],[NAV]]*100</f>
        <v>65.685923846911393</v>
      </c>
    </row>
    <row r="110" spans="1:12" x14ac:dyDescent="0.2">
      <c r="A110" s="1">
        <v>40869</v>
      </c>
      <c r="B110">
        <v>341.5181</v>
      </c>
      <c r="C110">
        <v>52.847999999999999</v>
      </c>
      <c r="D110">
        <v>13.215199999999999</v>
      </c>
      <c r="F110">
        <v>105087689.1849</v>
      </c>
      <c r="G110">
        <v>324.98392799999999</v>
      </c>
      <c r="H110">
        <v>50.289430000000003</v>
      </c>
      <c r="I110">
        <v>12.575403</v>
      </c>
      <c r="K110" s="3">
        <f>VLOOKUP(CelloNetIO_CMO_MV_NAV_QT[[#This Row],[AsOfDate]], 'CMO MV Raw'!$A:$B,2,FALSE)</f>
        <v>68818239.605168998</v>
      </c>
      <c r="L110" s="4">
        <f>CelloNetIO_CMO_MV_NAV_QT[[#This Row],[CMO MV]]/CelloNetIO_CMO_MV_NAV_QT[[#This Row],[NAV]]*100</f>
        <v>65.486490509924977</v>
      </c>
    </row>
    <row r="111" spans="1:12" x14ac:dyDescent="0.2">
      <c r="A111" s="1">
        <v>40870</v>
      </c>
      <c r="B111">
        <v>333.55009999999999</v>
      </c>
      <c r="C111">
        <v>51.966299999999997</v>
      </c>
      <c r="D111">
        <v>13.4565</v>
      </c>
      <c r="F111">
        <v>106100483.1662</v>
      </c>
      <c r="G111">
        <v>314.37189499999999</v>
      </c>
      <c r="H111">
        <v>48.978382000000003</v>
      </c>
      <c r="I111">
        <v>12.682789</v>
      </c>
      <c r="K111" s="3">
        <f>VLOOKUP(CelloNetIO_CMO_MV_NAV_QT[[#This Row],[AsOfDate]], 'CMO MV Raw'!$A:$B,2,FALSE)</f>
        <v>68636025.413749993</v>
      </c>
      <c r="L111" s="4">
        <f>CelloNetIO_CMO_MV_NAV_QT[[#This Row],[CMO MV]]/CelloNetIO_CMO_MV_NAV_QT[[#This Row],[NAV]]*100</f>
        <v>64.689644538409695</v>
      </c>
    </row>
    <row r="112" spans="1:12" x14ac:dyDescent="0.2">
      <c r="A112" s="1">
        <v>40872</v>
      </c>
      <c r="B112">
        <v>332.637</v>
      </c>
      <c r="C112">
        <v>53.731400000000001</v>
      </c>
      <c r="D112">
        <v>13.6319</v>
      </c>
      <c r="F112">
        <v>105574521.52240001</v>
      </c>
      <c r="G112">
        <v>315.07317799999998</v>
      </c>
      <c r="H112">
        <v>50.894286999999998</v>
      </c>
      <c r="I112">
        <v>12.912112</v>
      </c>
      <c r="K112" s="3">
        <f>VLOOKUP(CelloNetIO_CMO_MV_NAV_QT[[#This Row],[AsOfDate]], 'CMO MV Raw'!$A:$B,2,FALSE)</f>
        <v>69205475.918498993</v>
      </c>
      <c r="L112" s="4">
        <f>CelloNetIO_CMO_MV_NAV_QT[[#This Row],[CMO MV]]/CelloNetIO_CMO_MV_NAV_QT[[#This Row],[NAV]]*100</f>
        <v>65.551304349331573</v>
      </c>
    </row>
    <row r="113" spans="1:12" x14ac:dyDescent="0.2">
      <c r="A113" s="1">
        <v>40875</v>
      </c>
      <c r="B113">
        <v>327.88929999999999</v>
      </c>
      <c r="C113">
        <v>52.641800000000003</v>
      </c>
      <c r="D113">
        <v>13.2296</v>
      </c>
      <c r="F113">
        <v>105234282.1234</v>
      </c>
      <c r="G113">
        <v>311.580308</v>
      </c>
      <c r="H113">
        <v>50.023432</v>
      </c>
      <c r="I113">
        <v>12.571569</v>
      </c>
      <c r="K113" s="3">
        <f>VLOOKUP(CelloNetIO_CMO_MV_NAV_QT[[#This Row],[AsOfDate]], 'CMO MV Raw'!$A:$B,2,FALSE)</f>
        <v>68788512.501728997</v>
      </c>
      <c r="L113" s="4">
        <f>CelloNetIO_CMO_MV_NAV_QT[[#This Row],[CMO MV]]/CelloNetIO_CMO_MV_NAV_QT[[#This Row],[NAV]]*100</f>
        <v>65.367018345852443</v>
      </c>
    </row>
    <row r="114" spans="1:12" x14ac:dyDescent="0.2">
      <c r="A114" s="1">
        <v>40876</v>
      </c>
      <c r="B114">
        <v>327.28179999999998</v>
      </c>
      <c r="C114">
        <v>52.629199999999997</v>
      </c>
      <c r="D114">
        <v>12.808299999999999</v>
      </c>
      <c r="F114">
        <v>104609781.4552</v>
      </c>
      <c r="G114">
        <v>312.85965399999998</v>
      </c>
      <c r="H114">
        <v>50.310017999999999</v>
      </c>
      <c r="I114">
        <v>12.243884</v>
      </c>
      <c r="K114" s="3">
        <f>VLOOKUP(CelloNetIO_CMO_MV_NAV_QT[[#This Row],[AsOfDate]], 'CMO MV Raw'!$A:$B,2,FALSE)</f>
        <v>68873091.660934001</v>
      </c>
      <c r="L114" s="4">
        <f>CelloNetIO_CMO_MV_NAV_QT[[#This Row],[CMO MV]]/CelloNetIO_CMO_MV_NAV_QT[[#This Row],[NAV]]*100</f>
        <v>65.838099174721506</v>
      </c>
    </row>
    <row r="115" spans="1:12" x14ac:dyDescent="0.2">
      <c r="A115" s="1">
        <v>40877</v>
      </c>
      <c r="B115">
        <v>327.18490000000003</v>
      </c>
      <c r="C115">
        <v>53.233800000000002</v>
      </c>
      <c r="D115">
        <v>12.580399999999999</v>
      </c>
      <c r="F115">
        <v>104310218.3889</v>
      </c>
      <c r="G115">
        <v>313.66524299999998</v>
      </c>
      <c r="H115">
        <v>51.034117999999999</v>
      </c>
      <c r="I115">
        <v>12.060563</v>
      </c>
      <c r="K115" s="3">
        <f>VLOOKUP(CelloNetIO_CMO_MV_NAV_QT[[#This Row],[AsOfDate]], 'CMO MV Raw'!$A:$B,2,FALSE)</f>
        <v>70357289.120267004</v>
      </c>
      <c r="L115" s="4">
        <f>CelloNetIO_CMO_MV_NAV_QT[[#This Row],[CMO MV]]/CelloNetIO_CMO_MV_NAV_QT[[#This Row],[NAV]]*100</f>
        <v>67.450044882423484</v>
      </c>
    </row>
    <row r="116" spans="1:12" x14ac:dyDescent="0.2">
      <c r="A116" s="1">
        <v>40878</v>
      </c>
      <c r="B116">
        <v>326.13920000000002</v>
      </c>
      <c r="C116">
        <v>53.815399999999997</v>
      </c>
      <c r="D116">
        <v>62.279699999999998</v>
      </c>
      <c r="F116">
        <v>103401884.6637</v>
      </c>
      <c r="G116">
        <v>315.40933799999999</v>
      </c>
      <c r="H116">
        <v>52.044893000000002</v>
      </c>
      <c r="I116">
        <v>60.230719999999998</v>
      </c>
      <c r="K116" s="3">
        <f>VLOOKUP(CelloNetIO_CMO_MV_NAV_QT[[#This Row],[AsOfDate]], 'CMO MV Raw'!$A:$B,2,FALSE)</f>
        <v>69104422.018902004</v>
      </c>
      <c r="L116" s="4">
        <f>CelloNetIO_CMO_MV_NAV_QT[[#This Row],[CMO MV]]/CelloNetIO_CMO_MV_NAV_QT[[#This Row],[NAV]]*100</f>
        <v>66.830911490302483</v>
      </c>
    </row>
    <row r="117" spans="1:12" x14ac:dyDescent="0.2">
      <c r="A117" s="1">
        <v>40879</v>
      </c>
      <c r="B117">
        <v>322.1694</v>
      </c>
      <c r="C117">
        <v>51.986699999999999</v>
      </c>
      <c r="D117">
        <v>73.8005</v>
      </c>
      <c r="F117">
        <v>103342966.69760001</v>
      </c>
      <c r="G117">
        <v>311.74777599999999</v>
      </c>
      <c r="H117">
        <v>50.305019999999999</v>
      </c>
      <c r="I117">
        <v>71.413180999999994</v>
      </c>
      <c r="K117" s="3">
        <f>VLOOKUP(CelloNetIO_CMO_MV_NAV_QT[[#This Row],[AsOfDate]], 'CMO MV Raw'!$A:$B,2,FALSE)</f>
        <v>68223386.793879002</v>
      </c>
      <c r="L117" s="4">
        <f>CelloNetIO_CMO_MV_NAV_QT[[#This Row],[CMO MV]]/CelloNetIO_CMO_MV_NAV_QT[[#This Row],[NAV]]*100</f>
        <v>66.016477922017486</v>
      </c>
    </row>
    <row r="118" spans="1:12" x14ac:dyDescent="0.2">
      <c r="A118" s="1">
        <v>40882</v>
      </c>
      <c r="B118">
        <v>323.52730000000003</v>
      </c>
      <c r="C118">
        <v>52.195</v>
      </c>
      <c r="D118">
        <v>149.03749999999999</v>
      </c>
      <c r="F118">
        <v>103461377.29719999</v>
      </c>
      <c r="G118">
        <v>312.70345400000002</v>
      </c>
      <c r="H118">
        <v>50.448777</v>
      </c>
      <c r="I118">
        <v>144.05134000000001</v>
      </c>
      <c r="K118" s="3">
        <f>VLOOKUP(CelloNetIO_CMO_MV_NAV_QT[[#This Row],[AsOfDate]], 'CMO MV Raw'!$A:$B,2,FALSE)</f>
        <v>68597513.107733995</v>
      </c>
      <c r="L118" s="4">
        <f>CelloNetIO_CMO_MV_NAV_QT[[#This Row],[CMO MV]]/CelloNetIO_CMO_MV_NAV_QT[[#This Row],[NAV]]*100</f>
        <v>66.302532306991111</v>
      </c>
    </row>
    <row r="119" spans="1:12" x14ac:dyDescent="0.2">
      <c r="A119" s="1">
        <v>40883</v>
      </c>
      <c r="B119">
        <v>324.39690000000002</v>
      </c>
      <c r="C119">
        <v>52.675199999999997</v>
      </c>
      <c r="D119">
        <v>149.87549999999999</v>
      </c>
      <c r="F119">
        <v>103642098.0289</v>
      </c>
      <c r="G119">
        <v>312.99723399999999</v>
      </c>
      <c r="H119">
        <v>50.824134999999998</v>
      </c>
      <c r="I119">
        <v>144.608709</v>
      </c>
      <c r="K119" s="3">
        <f>VLOOKUP(CelloNetIO_CMO_MV_NAV_QT[[#This Row],[AsOfDate]], 'CMO MV Raw'!$A:$B,2,FALSE)</f>
        <v>69159321.737298995</v>
      </c>
      <c r="L119" s="4">
        <f>CelloNetIO_CMO_MV_NAV_QT[[#This Row],[CMO MV]]/CelloNetIO_CMO_MV_NAV_QT[[#This Row],[NAV]]*100</f>
        <v>66.72898663052375</v>
      </c>
    </row>
    <row r="120" spans="1:12" x14ac:dyDescent="0.2">
      <c r="A120" s="1">
        <v>40884</v>
      </c>
      <c r="B120">
        <v>383.94110000000001</v>
      </c>
      <c r="C120">
        <v>59.497500000000002</v>
      </c>
      <c r="D120">
        <v>147.37860000000001</v>
      </c>
      <c r="F120">
        <v>103531687.55599999</v>
      </c>
      <c r="G120">
        <v>370.84404699999999</v>
      </c>
      <c r="H120">
        <v>57.467913000000003</v>
      </c>
      <c r="I120">
        <v>142.35120000000001</v>
      </c>
      <c r="K120" s="3">
        <f>VLOOKUP(CelloNetIO_CMO_MV_NAV_QT[[#This Row],[AsOfDate]], 'CMO MV Raw'!$A:$B,2,FALSE)</f>
        <v>76930835.400935993</v>
      </c>
      <c r="L120" s="4">
        <f>CelloNetIO_CMO_MV_NAV_QT[[#This Row],[CMO MV]]/CelloNetIO_CMO_MV_NAV_QT[[#This Row],[NAV]]*100</f>
        <v>74.306559872622884</v>
      </c>
    </row>
    <row r="121" spans="1:12" x14ac:dyDescent="0.2">
      <c r="A121" s="1">
        <v>40885</v>
      </c>
      <c r="B121">
        <v>368.22140000000002</v>
      </c>
      <c r="C121">
        <v>57.155799999999999</v>
      </c>
      <c r="D121">
        <v>177.59119999999999</v>
      </c>
      <c r="F121">
        <v>104117726.9692</v>
      </c>
      <c r="G121">
        <v>353.65870000000001</v>
      </c>
      <c r="H121">
        <v>54.895358999999999</v>
      </c>
      <c r="I121">
        <v>170.567688</v>
      </c>
      <c r="K121" s="3">
        <f>VLOOKUP(CelloNetIO_CMO_MV_NAV_QT[[#This Row],[AsOfDate]], 'CMO MV Raw'!$A:$B,2,FALSE)</f>
        <v>76972394.454656005</v>
      </c>
      <c r="L121" s="4">
        <f>CelloNetIO_CMO_MV_NAV_QT[[#This Row],[CMO MV]]/CelloNetIO_CMO_MV_NAV_QT[[#This Row],[NAV]]*100</f>
        <v>73.928231719297813</v>
      </c>
    </row>
    <row r="122" spans="1:12" x14ac:dyDescent="0.2">
      <c r="A122" s="1">
        <v>40886</v>
      </c>
      <c r="B122">
        <v>340.8913</v>
      </c>
      <c r="C122">
        <v>56.534599999999998</v>
      </c>
      <c r="D122">
        <v>173.93969999999999</v>
      </c>
      <c r="F122">
        <v>104016898.75470001</v>
      </c>
      <c r="G122">
        <v>327.72684400000003</v>
      </c>
      <c r="H122">
        <v>54.351360999999997</v>
      </c>
      <c r="I122">
        <v>167.22254000000001</v>
      </c>
      <c r="K122" s="3">
        <f>VLOOKUP(CelloNetIO_CMO_MV_NAV_QT[[#This Row],[AsOfDate]], 'CMO MV Raw'!$A:$B,2,FALSE)</f>
        <v>77931429.691440001</v>
      </c>
      <c r="L122" s="4">
        <f>CelloNetIO_CMO_MV_NAV_QT[[#This Row],[CMO MV]]/CelloNetIO_CMO_MV_NAV_QT[[#This Row],[NAV]]*100</f>
        <v>74.921893100488802</v>
      </c>
    </row>
    <row r="123" spans="1:12" x14ac:dyDescent="0.2">
      <c r="A123" s="1">
        <v>40889</v>
      </c>
      <c r="B123">
        <v>340.99880000000002</v>
      </c>
      <c r="C123">
        <v>56.006999999999998</v>
      </c>
      <c r="D123">
        <v>174.19239999999999</v>
      </c>
      <c r="F123">
        <v>104244126.57430001</v>
      </c>
      <c r="G123">
        <v>327.11559999999997</v>
      </c>
      <c r="H123">
        <v>53.726768</v>
      </c>
      <c r="I123">
        <v>167.10044600000001</v>
      </c>
      <c r="K123" s="3">
        <f>VLOOKUP(CelloNetIO_CMO_MV_NAV_QT[[#This Row],[AsOfDate]], 'CMO MV Raw'!$A:$B,2,FALSE)</f>
        <v>77683607.808286995</v>
      </c>
      <c r="L123" s="4">
        <f>CelloNetIO_CMO_MV_NAV_QT[[#This Row],[CMO MV]]/CelloNetIO_CMO_MV_NAV_QT[[#This Row],[NAV]]*100</f>
        <v>74.52084866663256</v>
      </c>
    </row>
    <row r="124" spans="1:12" x14ac:dyDescent="0.2">
      <c r="A124" s="1">
        <v>40890</v>
      </c>
      <c r="B124">
        <v>351.47989999999999</v>
      </c>
      <c r="C124">
        <v>56.723599999999998</v>
      </c>
      <c r="D124">
        <v>183.3869</v>
      </c>
      <c r="F124">
        <v>104275125.60439999</v>
      </c>
      <c r="G124">
        <v>337.06974500000001</v>
      </c>
      <c r="H124">
        <v>54.398015999999998</v>
      </c>
      <c r="I124">
        <v>175.86830900000001</v>
      </c>
      <c r="K124" s="3">
        <f>VLOOKUP(CelloNetIO_CMO_MV_NAV_QT[[#This Row],[AsOfDate]], 'CMO MV Raw'!$A:$B,2,FALSE)</f>
        <v>79646789.175220996</v>
      </c>
      <c r="L124" s="4">
        <f>CelloNetIO_CMO_MV_NAV_QT[[#This Row],[CMO MV]]/CelloNetIO_CMO_MV_NAV_QT[[#This Row],[NAV]]*100</f>
        <v>76.381388862944917</v>
      </c>
    </row>
    <row r="125" spans="1:12" x14ac:dyDescent="0.2">
      <c r="A125" s="1">
        <v>40891</v>
      </c>
      <c r="B125">
        <v>346.52710000000002</v>
      </c>
      <c r="C125">
        <v>54.249899999999997</v>
      </c>
      <c r="D125">
        <v>180.32380000000001</v>
      </c>
      <c r="F125">
        <v>104008641.5948</v>
      </c>
      <c r="G125">
        <v>333.17145099999999</v>
      </c>
      <c r="H125">
        <v>52.159030999999999</v>
      </c>
      <c r="I125">
        <v>173.373863</v>
      </c>
      <c r="K125" s="3">
        <f>VLOOKUP(CelloNetIO_CMO_MV_NAV_QT[[#This Row],[AsOfDate]], 'CMO MV Raw'!$A:$B,2,FALSE)</f>
        <v>78237833.217377007</v>
      </c>
      <c r="L125" s="4">
        <f>CelloNetIO_CMO_MV_NAV_QT[[#This Row],[CMO MV]]/CelloNetIO_CMO_MV_NAV_QT[[#This Row],[NAV]]*100</f>
        <v>75.222435383954263</v>
      </c>
    </row>
    <row r="126" spans="1:12" x14ac:dyDescent="0.2">
      <c r="A126" s="1">
        <v>40892</v>
      </c>
      <c r="B126">
        <v>346.71730000000002</v>
      </c>
      <c r="C126">
        <v>55.243299999999998</v>
      </c>
      <c r="D126">
        <v>193.99959999999999</v>
      </c>
      <c r="F126">
        <v>104279666.002</v>
      </c>
      <c r="G126">
        <v>332.48792700000001</v>
      </c>
      <c r="H126">
        <v>52.976100000000002</v>
      </c>
      <c r="I126">
        <v>186.037803</v>
      </c>
      <c r="K126" s="3">
        <f>VLOOKUP(CelloNetIO_CMO_MV_NAV_QT[[#This Row],[AsOfDate]], 'CMO MV Raw'!$A:$B,2,FALSE)</f>
        <v>78559614.946333006</v>
      </c>
      <c r="L126" s="4">
        <f>CelloNetIO_CMO_MV_NAV_QT[[#This Row],[CMO MV]]/CelloNetIO_CMO_MV_NAV_QT[[#This Row],[NAV]]*100</f>
        <v>75.335506871326473</v>
      </c>
    </row>
    <row r="127" spans="1:12" x14ac:dyDescent="0.2">
      <c r="A127" s="1">
        <v>40893</v>
      </c>
      <c r="B127">
        <v>343.8897</v>
      </c>
      <c r="C127">
        <v>53.6449</v>
      </c>
      <c r="D127">
        <v>191.0444</v>
      </c>
      <c r="F127">
        <v>104313780.8417</v>
      </c>
      <c r="G127">
        <v>329.668522</v>
      </c>
      <c r="H127">
        <v>51.426475000000003</v>
      </c>
      <c r="I127">
        <v>183.14397</v>
      </c>
      <c r="K127" s="3">
        <f>VLOOKUP(CelloNetIO_CMO_MV_NAV_QT[[#This Row],[AsOfDate]], 'CMO MV Raw'!$A:$B,2,FALSE)</f>
        <v>77564727.454189003</v>
      </c>
      <c r="L127" s="4">
        <f>CelloNetIO_CMO_MV_NAV_QT[[#This Row],[CMO MV]]/CelloNetIO_CMO_MV_NAV_QT[[#This Row],[NAV]]*100</f>
        <v>74.357124081137783</v>
      </c>
    </row>
    <row r="128" spans="1:12" x14ac:dyDescent="0.2">
      <c r="A128" s="1">
        <v>40896</v>
      </c>
      <c r="B128">
        <v>328.98230000000001</v>
      </c>
      <c r="C128">
        <v>50.123199999999997</v>
      </c>
      <c r="D128">
        <v>194.3134</v>
      </c>
      <c r="F128">
        <v>104644485.77410001</v>
      </c>
      <c r="G128">
        <v>314.380923</v>
      </c>
      <c r="H128">
        <v>47.898558000000001</v>
      </c>
      <c r="I128">
        <v>185.68909600000001</v>
      </c>
      <c r="K128" s="3">
        <f>VLOOKUP(CelloNetIO_CMO_MV_NAV_QT[[#This Row],[AsOfDate]], 'CMO MV Raw'!$A:$B,2,FALSE)</f>
        <v>77400398.399250001</v>
      </c>
      <c r="L128" s="4">
        <f>CelloNetIO_CMO_MV_NAV_QT[[#This Row],[CMO MV]]/CelloNetIO_CMO_MV_NAV_QT[[#This Row],[NAV]]*100</f>
        <v>73.96509985852208</v>
      </c>
    </row>
    <row r="129" spans="1:12" x14ac:dyDescent="0.2">
      <c r="A129" s="1">
        <v>40897</v>
      </c>
      <c r="B129">
        <v>345.2097</v>
      </c>
      <c r="C129">
        <v>54.954900000000002</v>
      </c>
      <c r="D129">
        <v>239.6652</v>
      </c>
      <c r="F129">
        <v>104219218.4126</v>
      </c>
      <c r="G129">
        <v>331.23420499999997</v>
      </c>
      <c r="H129">
        <v>52.730102000000002</v>
      </c>
      <c r="I129">
        <v>229.96257700000001</v>
      </c>
      <c r="K129" s="3">
        <f>VLOOKUP(CelloNetIO_CMO_MV_NAV_QT[[#This Row],[AsOfDate]], 'CMO MV Raw'!$A:$B,2,FALSE)</f>
        <v>81172384.303578004</v>
      </c>
      <c r="L129" s="4">
        <f>CelloNetIO_CMO_MV_NAV_QT[[#This Row],[CMO MV]]/CelloNetIO_CMO_MV_NAV_QT[[#This Row],[NAV]]*100</f>
        <v>77.886195598032188</v>
      </c>
    </row>
    <row r="130" spans="1:12" x14ac:dyDescent="0.2">
      <c r="A130" s="1">
        <v>40898</v>
      </c>
      <c r="B130">
        <v>345.79059999999998</v>
      </c>
      <c r="C130">
        <v>55.954599999999999</v>
      </c>
      <c r="D130">
        <v>241.30699999999999</v>
      </c>
      <c r="F130">
        <v>104155892.1585</v>
      </c>
      <c r="G130">
        <v>331.99331599999999</v>
      </c>
      <c r="H130">
        <v>53.721972999999998</v>
      </c>
      <c r="I130">
        <v>231.678684</v>
      </c>
      <c r="K130" s="3">
        <f>VLOOKUP(CelloNetIO_CMO_MV_NAV_QT[[#This Row],[AsOfDate]], 'CMO MV Raw'!$A:$B,2,FALSE)</f>
        <v>81729745.408410996</v>
      </c>
      <c r="L130" s="4">
        <f>CelloNetIO_CMO_MV_NAV_QT[[#This Row],[CMO MV]]/CelloNetIO_CMO_MV_NAV_QT[[#This Row],[NAV]]*100</f>
        <v>78.468672021010732</v>
      </c>
    </row>
    <row r="131" spans="1:12" x14ac:dyDescent="0.2">
      <c r="A131" s="1">
        <v>40899</v>
      </c>
      <c r="B131">
        <v>333.27339999999998</v>
      </c>
      <c r="C131">
        <v>54.592399999999998</v>
      </c>
      <c r="D131">
        <v>240.0753</v>
      </c>
      <c r="F131">
        <v>104278673.41760001</v>
      </c>
      <c r="G131">
        <v>319.59881100000001</v>
      </c>
      <c r="H131">
        <v>52.352410999999996</v>
      </c>
      <c r="I131">
        <v>230.22473500000001</v>
      </c>
      <c r="K131" s="3">
        <f>VLOOKUP(CelloNetIO_CMO_MV_NAV_QT[[#This Row],[AsOfDate]], 'CMO MV Raw'!$A:$B,2,FALSE)</f>
        <v>78177991.014265999</v>
      </c>
      <c r="L131" s="4">
        <f>CelloNetIO_CMO_MV_NAV_QT[[#This Row],[CMO MV]]/CelloNetIO_CMO_MV_NAV_QT[[#This Row],[NAV]]*100</f>
        <v>74.970258493019188</v>
      </c>
    </row>
    <row r="132" spans="1:12" x14ac:dyDescent="0.2">
      <c r="A132" s="1">
        <v>40900</v>
      </c>
      <c r="B132">
        <v>333.49990000000003</v>
      </c>
      <c r="C132">
        <v>56.387300000000003</v>
      </c>
      <c r="D132">
        <v>241.8929</v>
      </c>
      <c r="F132">
        <v>104016511.7406</v>
      </c>
      <c r="G132">
        <v>320.62207699999999</v>
      </c>
      <c r="H132">
        <v>54.209950999999997</v>
      </c>
      <c r="I132">
        <v>232.55240499999999</v>
      </c>
      <c r="K132" s="3">
        <f>VLOOKUP(CelloNetIO_CMO_MV_NAV_QT[[#This Row],[AsOfDate]], 'CMO MV Raw'!$A:$B,2,FALSE)</f>
        <v>78996435.885701001</v>
      </c>
      <c r="L132" s="4">
        <f>CelloNetIO_CMO_MV_NAV_QT[[#This Row],[CMO MV]]/CelloNetIO_CMO_MV_NAV_QT[[#This Row],[NAV]]*100</f>
        <v>75.946053721456323</v>
      </c>
    </row>
    <row r="133" spans="1:12" x14ac:dyDescent="0.2">
      <c r="A133" s="1">
        <v>40904</v>
      </c>
      <c r="B133">
        <v>333.81799999999998</v>
      </c>
      <c r="C133">
        <v>56.0077</v>
      </c>
      <c r="D133">
        <v>238.48310000000001</v>
      </c>
      <c r="F133">
        <v>104159260.62909999</v>
      </c>
      <c r="G133">
        <v>320.488066</v>
      </c>
      <c r="H133">
        <v>53.771214999999998</v>
      </c>
      <c r="I133">
        <v>228.96005500000001</v>
      </c>
      <c r="K133" s="3">
        <f>VLOOKUP(CelloNetIO_CMO_MV_NAV_QT[[#This Row],[AsOfDate]], 'CMO MV Raw'!$A:$B,2,FALSE)</f>
        <v>78450441.094589993</v>
      </c>
      <c r="L133" s="4">
        <f>CelloNetIO_CMO_MV_NAV_QT[[#This Row],[CMO MV]]/CelloNetIO_CMO_MV_NAV_QT[[#This Row],[NAV]]*100</f>
        <v>75.317778391249945</v>
      </c>
    </row>
    <row r="134" spans="1:12" x14ac:dyDescent="0.2">
      <c r="A134" s="1">
        <v>40905</v>
      </c>
      <c r="B134">
        <v>329.52460000000002</v>
      </c>
      <c r="C134">
        <v>53.026699999999998</v>
      </c>
      <c r="D134">
        <v>233.26169999999999</v>
      </c>
      <c r="F134">
        <v>104277631.9795</v>
      </c>
      <c r="G134">
        <v>316.00698399999999</v>
      </c>
      <c r="H134">
        <v>50.851461999999998</v>
      </c>
      <c r="I134">
        <v>223.692939</v>
      </c>
      <c r="K134" s="3">
        <f>VLOOKUP(CelloNetIO_CMO_MV_NAV_QT[[#This Row],[AsOfDate]], 'CMO MV Raw'!$A:$B,2,FALSE)</f>
        <v>76958953.601814002</v>
      </c>
      <c r="L134" s="4">
        <f>CelloNetIO_CMO_MV_NAV_QT[[#This Row],[CMO MV]]/CelloNetIO_CMO_MV_NAV_QT[[#This Row],[NAV]]*100</f>
        <v>73.801976647248196</v>
      </c>
    </row>
    <row r="135" spans="1:12" x14ac:dyDescent="0.2">
      <c r="A135" s="1">
        <v>40906</v>
      </c>
      <c r="B135">
        <v>332.1626</v>
      </c>
      <c r="C135">
        <v>52.971200000000003</v>
      </c>
      <c r="D135">
        <v>233.21289999999999</v>
      </c>
      <c r="F135">
        <v>104432134.7904</v>
      </c>
      <c r="G135">
        <v>318.06550800000002</v>
      </c>
      <c r="H135">
        <v>50.723084999999998</v>
      </c>
      <c r="I135">
        <v>223.31526600000001</v>
      </c>
      <c r="K135" s="3">
        <f>VLOOKUP(CelloNetIO_CMO_MV_NAV_QT[[#This Row],[AsOfDate]], 'CMO MV Raw'!$A:$B,2,FALSE)</f>
        <v>76842171.355306</v>
      </c>
      <c r="L135" s="4">
        <f>CelloNetIO_CMO_MV_NAV_QT[[#This Row],[CMO MV]]/CelloNetIO_CMO_MV_NAV_QT[[#This Row],[NAV]]*100</f>
        <v>73.580963857084512</v>
      </c>
    </row>
    <row r="136" spans="1:12" x14ac:dyDescent="0.2">
      <c r="A136" s="1">
        <v>40907</v>
      </c>
      <c r="B136">
        <v>348.1139</v>
      </c>
      <c r="C136">
        <v>55.227600000000002</v>
      </c>
      <c r="D136">
        <v>231.90010000000001</v>
      </c>
      <c r="F136">
        <v>106126574.38609999</v>
      </c>
      <c r="G136">
        <v>328.01765399999999</v>
      </c>
      <c r="H136">
        <v>52.039369000000001</v>
      </c>
      <c r="I136">
        <v>218.512754</v>
      </c>
      <c r="K136" s="3">
        <f>VLOOKUP(CelloNetIO_CMO_MV_NAV_QT[[#This Row],[AsOfDate]], 'CMO MV Raw'!$A:$B,2,FALSE)</f>
        <v>78370360.457415</v>
      </c>
      <c r="L136" s="4">
        <f>CelloNetIO_CMO_MV_NAV_QT[[#This Row],[CMO MV]]/CelloNetIO_CMO_MV_NAV_QT[[#This Row],[NAV]]*100</f>
        <v>73.846122812082044</v>
      </c>
    </row>
    <row r="137" spans="1:12" x14ac:dyDescent="0.2">
      <c r="A137" s="1">
        <v>40911</v>
      </c>
      <c r="B137">
        <v>320.84050000000002</v>
      </c>
      <c r="C137">
        <v>52.190600000000003</v>
      </c>
      <c r="D137">
        <v>225.5626</v>
      </c>
      <c r="F137">
        <v>108215691.0231</v>
      </c>
      <c r="G137">
        <v>296.48241999999999</v>
      </c>
      <c r="H137">
        <v>48.228310999999998</v>
      </c>
      <c r="I137">
        <v>208.43798000000001</v>
      </c>
      <c r="K137" s="3">
        <f>VLOOKUP(CelloNetIO_CMO_MV_NAV_QT[[#This Row],[AsOfDate]], 'CMO MV Raw'!$A:$B,2,FALSE)</f>
        <v>77124339.758475006</v>
      </c>
      <c r="L137" s="4">
        <f>CelloNetIO_CMO_MV_NAV_QT[[#This Row],[CMO MV]]/CelloNetIO_CMO_MV_NAV_QT[[#This Row],[NAV]]*100</f>
        <v>71.269091413011296</v>
      </c>
    </row>
    <row r="138" spans="1:12" x14ac:dyDescent="0.2">
      <c r="A138" s="1">
        <v>40912</v>
      </c>
      <c r="B138">
        <v>325.36590000000001</v>
      </c>
      <c r="C138">
        <v>54.2089</v>
      </c>
      <c r="D138">
        <v>222.505</v>
      </c>
      <c r="F138">
        <v>108049460.8307</v>
      </c>
      <c r="G138">
        <v>301.12681500000002</v>
      </c>
      <c r="H138">
        <v>50.170448999999998</v>
      </c>
      <c r="I138">
        <v>205.92883900000001</v>
      </c>
      <c r="K138" s="3">
        <f>VLOOKUP(CelloNetIO_CMO_MV_NAV_QT[[#This Row],[AsOfDate]], 'CMO MV Raw'!$A:$B,2,FALSE)</f>
        <v>77509179.800458997</v>
      </c>
      <c r="L138" s="4">
        <f>CelloNetIO_CMO_MV_NAV_QT[[#This Row],[CMO MV]]/CelloNetIO_CMO_MV_NAV_QT[[#This Row],[NAV]]*100</f>
        <v>71.734906592367182</v>
      </c>
    </row>
    <row r="139" spans="1:12" x14ac:dyDescent="0.2">
      <c r="A139" s="1">
        <v>40913</v>
      </c>
      <c r="B139">
        <v>301.1182</v>
      </c>
      <c r="C139">
        <v>48.648299999999999</v>
      </c>
      <c r="D139">
        <v>214.7037</v>
      </c>
      <c r="F139">
        <v>106699937.4712</v>
      </c>
      <c r="G139">
        <v>282.21028699999999</v>
      </c>
      <c r="H139">
        <v>45.593559999999997</v>
      </c>
      <c r="I139">
        <v>201.22195500000001</v>
      </c>
      <c r="K139" s="3">
        <f>VLOOKUP(CelloNetIO_CMO_MV_NAV_QT[[#This Row],[AsOfDate]], 'CMO MV Raw'!$A:$B,2,FALSE)</f>
        <v>75911577.259592995</v>
      </c>
      <c r="L139" s="4">
        <f>CelloNetIO_CMO_MV_NAV_QT[[#This Row],[CMO MV]]/CelloNetIO_CMO_MV_NAV_QT[[#This Row],[NAV]]*100</f>
        <v>71.144912601361852</v>
      </c>
    </row>
    <row r="140" spans="1:12" x14ac:dyDescent="0.2">
      <c r="A140" s="1">
        <v>40914</v>
      </c>
      <c r="B140">
        <v>311.80099999999999</v>
      </c>
      <c r="C140">
        <v>49.5244</v>
      </c>
      <c r="D140">
        <v>211.75540000000001</v>
      </c>
      <c r="F140">
        <v>107020359.9131</v>
      </c>
      <c r="G140">
        <v>291.34736600000002</v>
      </c>
      <c r="H140">
        <v>46.275680999999999</v>
      </c>
      <c r="I140">
        <v>197.86459300000001</v>
      </c>
      <c r="K140" s="3">
        <f>VLOOKUP(CelloNetIO_CMO_MV_NAV_QT[[#This Row],[AsOfDate]], 'CMO MV Raw'!$A:$B,2,FALSE)</f>
        <v>75409759.414052993</v>
      </c>
      <c r="L140" s="4">
        <f>CelloNetIO_CMO_MV_NAV_QT[[#This Row],[CMO MV]]/CelloNetIO_CMO_MV_NAV_QT[[#This Row],[NAV]]*100</f>
        <v>70.463002998013962</v>
      </c>
    </row>
    <row r="141" spans="1:12" x14ac:dyDescent="0.2">
      <c r="A141" s="1">
        <v>40917</v>
      </c>
      <c r="B141">
        <v>329.7405</v>
      </c>
      <c r="C141">
        <v>52.030500000000004</v>
      </c>
      <c r="D141">
        <v>218.12110000000001</v>
      </c>
      <c r="F141">
        <v>108332550.4576</v>
      </c>
      <c r="G141">
        <v>304.37804599999998</v>
      </c>
      <c r="H141">
        <v>48.028500999999999</v>
      </c>
      <c r="I141">
        <v>201.344009</v>
      </c>
      <c r="K141" s="3">
        <f>VLOOKUP(CelloNetIO_CMO_MV_NAV_QT[[#This Row],[AsOfDate]], 'CMO MV Raw'!$A:$B,2,FALSE)</f>
        <v>76730501.741741002</v>
      </c>
      <c r="L141" s="4">
        <f>CelloNetIO_CMO_MV_NAV_QT[[#This Row],[CMO MV]]/CelloNetIO_CMO_MV_NAV_QT[[#This Row],[NAV]]*100</f>
        <v>70.82866730048265</v>
      </c>
    </row>
    <row r="142" spans="1:12" x14ac:dyDescent="0.2">
      <c r="A142" s="1">
        <v>40918</v>
      </c>
      <c r="B142">
        <v>342.7595</v>
      </c>
      <c r="C142">
        <v>55.439599999999999</v>
      </c>
      <c r="D142">
        <v>214.24350000000001</v>
      </c>
      <c r="F142">
        <v>108416120.5485</v>
      </c>
      <c r="G142">
        <v>316.15178500000002</v>
      </c>
      <c r="H142">
        <v>51.135938000000003</v>
      </c>
      <c r="I142">
        <v>197.61221800000001</v>
      </c>
      <c r="K142" s="3">
        <f>VLOOKUP(CelloNetIO_CMO_MV_NAV_QT[[#This Row],[AsOfDate]], 'CMO MV Raw'!$A:$B,2,FALSE)</f>
        <v>79520451.527826995</v>
      </c>
      <c r="L142" s="4">
        <f>CelloNetIO_CMO_MV_NAV_QT[[#This Row],[CMO MV]]/CelloNetIO_CMO_MV_NAV_QT[[#This Row],[NAV]]*100</f>
        <v>73.347442359601388</v>
      </c>
    </row>
    <row r="143" spans="1:12" x14ac:dyDescent="0.2">
      <c r="A143" s="1">
        <v>40919</v>
      </c>
      <c r="B143">
        <v>323.37079999999997</v>
      </c>
      <c r="C143">
        <v>52.2667</v>
      </c>
      <c r="D143">
        <v>207.6679</v>
      </c>
      <c r="F143">
        <v>108997327.6469</v>
      </c>
      <c r="G143">
        <v>296.67773199999999</v>
      </c>
      <c r="H143">
        <v>47.952277000000002</v>
      </c>
      <c r="I143">
        <v>190.52567999999999</v>
      </c>
      <c r="K143" s="3">
        <f>VLOOKUP(CelloNetIO_CMO_MV_NAV_QT[[#This Row],[AsOfDate]], 'CMO MV Raw'!$A:$B,2,FALSE)</f>
        <v>79002563.511426002</v>
      </c>
      <c r="L143" s="4">
        <f>CelloNetIO_CMO_MV_NAV_QT[[#This Row],[CMO MV]]/CelloNetIO_CMO_MV_NAV_QT[[#This Row],[NAV]]*100</f>
        <v>72.481193087005863</v>
      </c>
    </row>
    <row r="144" spans="1:12" x14ac:dyDescent="0.2">
      <c r="A144" s="1">
        <v>40920</v>
      </c>
      <c r="B144">
        <v>317.80110000000002</v>
      </c>
      <c r="C144">
        <v>51.254100000000001</v>
      </c>
      <c r="D144">
        <v>203.82060000000001</v>
      </c>
      <c r="F144">
        <v>108201792.11589999</v>
      </c>
      <c r="G144">
        <v>293.71149400000002</v>
      </c>
      <c r="H144">
        <v>47.368994000000001</v>
      </c>
      <c r="I144">
        <v>188.37081699999999</v>
      </c>
      <c r="K144" s="3">
        <f>VLOOKUP(CelloNetIO_CMO_MV_NAV_QT[[#This Row],[AsOfDate]], 'CMO MV Raw'!$A:$B,2,FALSE)</f>
        <v>78670505.965657994</v>
      </c>
      <c r="L144" s="4">
        <f>CelloNetIO_CMO_MV_NAV_QT[[#This Row],[CMO MV]]/CelloNetIO_CMO_MV_NAV_QT[[#This Row],[NAV]]*100</f>
        <v>72.707211615672989</v>
      </c>
    </row>
    <row r="145" spans="1:12" x14ac:dyDescent="0.2">
      <c r="A145" s="1">
        <v>40921</v>
      </c>
      <c r="B145">
        <v>316.53969999999998</v>
      </c>
      <c r="C145">
        <v>49.061399999999999</v>
      </c>
      <c r="D145">
        <v>187.352</v>
      </c>
      <c r="F145">
        <v>109673800.93700001</v>
      </c>
      <c r="G145">
        <v>288.61924800000003</v>
      </c>
      <c r="H145">
        <v>44.733929000000003</v>
      </c>
      <c r="I145">
        <v>170.82657699999999</v>
      </c>
      <c r="K145" s="3">
        <f>VLOOKUP(CelloNetIO_CMO_MV_NAV_QT[[#This Row],[AsOfDate]], 'CMO MV Raw'!$A:$B,2,FALSE)</f>
        <v>78413283.940751001</v>
      </c>
      <c r="L145" s="4">
        <f>CelloNetIO_CMO_MV_NAV_QT[[#This Row],[CMO MV]]/CelloNetIO_CMO_MV_NAV_QT[[#This Row],[NAV]]*100</f>
        <v>71.496823553871351</v>
      </c>
    </row>
    <row r="146" spans="1:12" x14ac:dyDescent="0.2">
      <c r="A146" s="1">
        <v>40925</v>
      </c>
      <c r="B146">
        <v>318.17970000000003</v>
      </c>
      <c r="C146">
        <v>49.849899999999998</v>
      </c>
      <c r="D146">
        <v>189.71770000000001</v>
      </c>
      <c r="F146">
        <v>110533542.9518</v>
      </c>
      <c r="G146">
        <v>287.85804899999999</v>
      </c>
      <c r="H146">
        <v>45.099341000000003</v>
      </c>
      <c r="I146">
        <v>171.638124</v>
      </c>
      <c r="K146" s="3">
        <f>VLOOKUP(CelloNetIO_CMO_MV_NAV_QT[[#This Row],[AsOfDate]], 'CMO MV Raw'!$A:$B,2,FALSE)</f>
        <v>78650693.692548007</v>
      </c>
      <c r="L146" s="4">
        <f>CelloNetIO_CMO_MV_NAV_QT[[#This Row],[CMO MV]]/CelloNetIO_CMO_MV_NAV_QT[[#This Row],[NAV]]*100</f>
        <v>71.155498676854094</v>
      </c>
    </row>
    <row r="147" spans="1:12" x14ac:dyDescent="0.2">
      <c r="A147" s="1">
        <v>40926</v>
      </c>
      <c r="B147">
        <v>308.72239999999999</v>
      </c>
      <c r="C147">
        <v>49.478099999999998</v>
      </c>
      <c r="D147">
        <v>190.1146</v>
      </c>
      <c r="F147">
        <v>110228834.7973</v>
      </c>
      <c r="G147">
        <v>280.07408500000003</v>
      </c>
      <c r="H147">
        <v>44.886712000000003</v>
      </c>
      <c r="I147">
        <v>172.472657</v>
      </c>
      <c r="K147" s="3">
        <f>VLOOKUP(CelloNetIO_CMO_MV_NAV_QT[[#This Row],[AsOfDate]], 'CMO MV Raw'!$A:$B,2,FALSE)</f>
        <v>79400902.265212998</v>
      </c>
      <c r="L147" s="4">
        <f>CelloNetIO_CMO_MV_NAV_QT[[#This Row],[CMO MV]]/CelloNetIO_CMO_MV_NAV_QT[[#This Row],[NAV]]*100</f>
        <v>72.032787438262829</v>
      </c>
    </row>
    <row r="148" spans="1:12" x14ac:dyDescent="0.2">
      <c r="A148" s="1">
        <v>40927</v>
      </c>
      <c r="B148">
        <v>305.9119</v>
      </c>
      <c r="C148">
        <v>50.977600000000002</v>
      </c>
      <c r="D148">
        <v>301.53710000000001</v>
      </c>
      <c r="F148">
        <v>109858445.16159999</v>
      </c>
      <c r="G148">
        <v>278.46006699999998</v>
      </c>
      <c r="H148">
        <v>46.402987000000003</v>
      </c>
      <c r="I148">
        <v>274.47785199999998</v>
      </c>
      <c r="K148" s="3">
        <f>VLOOKUP(CelloNetIO_CMO_MV_NAV_QT[[#This Row],[AsOfDate]], 'CMO MV Raw'!$A:$B,2,FALSE)</f>
        <v>78214088.061039001</v>
      </c>
      <c r="L148" s="4">
        <f>CelloNetIO_CMO_MV_NAV_QT[[#This Row],[CMO MV]]/CelloNetIO_CMO_MV_NAV_QT[[#This Row],[NAV]]*100</f>
        <v>71.19533500222704</v>
      </c>
    </row>
    <row r="149" spans="1:12" x14ac:dyDescent="0.2">
      <c r="A149" s="1">
        <v>40928</v>
      </c>
      <c r="B149">
        <v>302.6259</v>
      </c>
      <c r="C149">
        <v>51.080300000000001</v>
      </c>
      <c r="D149">
        <v>300.82069999999999</v>
      </c>
      <c r="F149">
        <v>108939939.345</v>
      </c>
      <c r="G149">
        <v>277.79150800000002</v>
      </c>
      <c r="H149">
        <v>46.888497000000001</v>
      </c>
      <c r="I149">
        <v>276.13444800000002</v>
      </c>
      <c r="K149" s="3">
        <f>VLOOKUP(CelloNetIO_CMO_MV_NAV_QT[[#This Row],[AsOfDate]], 'CMO MV Raw'!$A:$B,2,FALSE)</f>
        <v>78165550.977464005</v>
      </c>
      <c r="L149" s="4">
        <f>CelloNetIO_CMO_MV_NAV_QT[[#This Row],[CMO MV]]/CelloNetIO_CMO_MV_NAV_QT[[#This Row],[NAV]]*100</f>
        <v>71.751050576522616</v>
      </c>
    </row>
    <row r="150" spans="1:12" x14ac:dyDescent="0.2">
      <c r="A150" s="1">
        <v>40932</v>
      </c>
      <c r="B150">
        <v>429.27839999999998</v>
      </c>
      <c r="C150">
        <v>76.820999999999998</v>
      </c>
      <c r="D150">
        <v>317.98410000000001</v>
      </c>
      <c r="F150">
        <v>108272615.1605</v>
      </c>
      <c r="G150">
        <v>396.47920099999999</v>
      </c>
      <c r="H150">
        <v>70.951459</v>
      </c>
      <c r="I150">
        <v>293.68839000000003</v>
      </c>
      <c r="K150" s="3">
        <f>VLOOKUP(CelloNetIO_CMO_MV_NAV_QT[[#This Row],[AsOfDate]], 'CMO MV Raw'!$A:$B,2,FALSE)</f>
        <v>71187134.870802</v>
      </c>
      <c r="L150" s="4">
        <f>CelloNetIO_CMO_MV_NAV_QT[[#This Row],[CMO MV]]/CelloNetIO_CMO_MV_NAV_QT[[#This Row],[NAV]]*100</f>
        <v>65.748051587445616</v>
      </c>
    </row>
    <row r="151" spans="1:12" x14ac:dyDescent="0.2">
      <c r="A151" s="1">
        <v>40933</v>
      </c>
      <c r="B151">
        <v>441.02109999999999</v>
      </c>
      <c r="C151">
        <v>76.635400000000004</v>
      </c>
      <c r="D151">
        <v>320.32929999999999</v>
      </c>
      <c r="F151">
        <v>108621648.8345</v>
      </c>
      <c r="G151">
        <v>406.01584000000003</v>
      </c>
      <c r="H151">
        <v>70.552601999999993</v>
      </c>
      <c r="I151">
        <v>294.90373599999998</v>
      </c>
      <c r="K151" s="3">
        <f>VLOOKUP(CelloNetIO_CMO_MV_NAV_QT[[#This Row],[AsOfDate]], 'CMO MV Raw'!$A:$B,2,FALSE)</f>
        <v>70499464.996608004</v>
      </c>
      <c r="L151" s="4">
        <f>CelloNetIO_CMO_MV_NAV_QT[[#This Row],[CMO MV]]/CelloNetIO_CMO_MV_NAV_QT[[#This Row],[NAV]]*100</f>
        <v>64.903696227281188</v>
      </c>
    </row>
    <row r="152" spans="1:12" x14ac:dyDescent="0.2">
      <c r="A152" s="1">
        <v>40934</v>
      </c>
      <c r="B152">
        <v>452.91039999999998</v>
      </c>
      <c r="C152">
        <v>75.845299999999995</v>
      </c>
      <c r="D152">
        <v>321.45440000000002</v>
      </c>
      <c r="F152">
        <v>109026252.7061</v>
      </c>
      <c r="G152">
        <v>415.41407600000002</v>
      </c>
      <c r="H152">
        <v>69.566089000000005</v>
      </c>
      <c r="I152">
        <v>294.84128099999998</v>
      </c>
      <c r="K152" s="3">
        <f>VLOOKUP(CelloNetIO_CMO_MV_NAV_QT[[#This Row],[AsOfDate]], 'CMO MV Raw'!$A:$B,2,FALSE)</f>
        <v>69425055.663398996</v>
      </c>
      <c r="L152" s="4">
        <f>CelloNetIO_CMO_MV_NAV_QT[[#This Row],[CMO MV]]/CelloNetIO_CMO_MV_NAV_QT[[#This Row],[NAV]]*100</f>
        <v>63.677374889281758</v>
      </c>
    </row>
    <row r="153" spans="1:12" x14ac:dyDescent="0.2">
      <c r="A153" s="1">
        <v>40935</v>
      </c>
      <c r="B153">
        <v>447.24720000000002</v>
      </c>
      <c r="C153">
        <v>73.573999999999998</v>
      </c>
      <c r="D153">
        <v>316.89640000000003</v>
      </c>
      <c r="F153">
        <v>108647006.41670001</v>
      </c>
      <c r="G153">
        <v>411.65165500000001</v>
      </c>
      <c r="H153">
        <v>67.718387000000007</v>
      </c>
      <c r="I153">
        <v>291.67522500000001</v>
      </c>
      <c r="K153" s="3">
        <f>VLOOKUP(CelloNetIO_CMO_MV_NAV_QT[[#This Row],[AsOfDate]], 'CMO MV Raw'!$A:$B,2,FALSE)</f>
        <v>68168068.189192995</v>
      </c>
      <c r="L153" s="4">
        <f>CelloNetIO_CMO_MV_NAV_QT[[#This Row],[CMO MV]]/CelloNetIO_CMO_MV_NAV_QT[[#This Row],[NAV]]*100</f>
        <v>62.742702663839765</v>
      </c>
    </row>
    <row r="154" spans="1:12" x14ac:dyDescent="0.2">
      <c r="A154" s="1">
        <v>40938</v>
      </c>
      <c r="B154">
        <v>421.4248</v>
      </c>
      <c r="C154">
        <v>68.444400000000002</v>
      </c>
      <c r="D154">
        <v>318.25700000000001</v>
      </c>
      <c r="F154">
        <v>110009784.3987</v>
      </c>
      <c r="G154">
        <v>383.07938000000001</v>
      </c>
      <c r="H154">
        <v>62.216647999999999</v>
      </c>
      <c r="I154">
        <v>289.298813</v>
      </c>
      <c r="K154" s="3">
        <f>VLOOKUP(CelloNetIO_CMO_MV_NAV_QT[[#This Row],[AsOfDate]], 'CMO MV Raw'!$A:$B,2,FALSE)</f>
        <v>68966338.156616002</v>
      </c>
      <c r="L154" s="4">
        <f>CelloNetIO_CMO_MV_NAV_QT[[#This Row],[CMO MV]]/CelloNetIO_CMO_MV_NAV_QT[[#This Row],[NAV]]*100</f>
        <v>62.691094736325091</v>
      </c>
    </row>
    <row r="155" spans="1:12" x14ac:dyDescent="0.2">
      <c r="A155" s="1">
        <v>40939</v>
      </c>
      <c r="B155">
        <v>425.21940000000001</v>
      </c>
      <c r="C155">
        <v>68.370400000000004</v>
      </c>
      <c r="D155">
        <v>314.46940000000001</v>
      </c>
      <c r="F155">
        <v>110605747.04269999</v>
      </c>
      <c r="G155">
        <v>384.44602700000002</v>
      </c>
      <c r="H155">
        <v>61.814509000000001</v>
      </c>
      <c r="I155">
        <v>284.315606</v>
      </c>
      <c r="K155" s="3">
        <f>VLOOKUP(CelloNetIO_CMO_MV_NAV_QT[[#This Row],[AsOfDate]], 'CMO MV Raw'!$A:$B,2,FALSE)</f>
        <v>65015251.752650999</v>
      </c>
      <c r="L155" s="4">
        <f>CelloNetIO_CMO_MV_NAV_QT[[#This Row],[CMO MV]]/CelloNetIO_CMO_MV_NAV_QT[[#This Row],[NAV]]*100</f>
        <v>58.781079185289961</v>
      </c>
    </row>
    <row r="156" spans="1:12" x14ac:dyDescent="0.2">
      <c r="A156" s="1">
        <v>40940</v>
      </c>
      <c r="B156">
        <v>419.8605</v>
      </c>
      <c r="C156">
        <v>67.562100000000001</v>
      </c>
      <c r="D156">
        <v>316.42090000000002</v>
      </c>
      <c r="F156">
        <v>146480475.5598</v>
      </c>
      <c r="G156">
        <v>286.63239800000002</v>
      </c>
      <c r="H156">
        <v>46.123621</v>
      </c>
      <c r="I156">
        <v>216.01575099999999</v>
      </c>
      <c r="K156" s="3">
        <f>VLOOKUP(CelloNetIO_CMO_MV_NAV_QT[[#This Row],[AsOfDate]], 'CMO MV Raw'!$A:$B,2,FALSE)</f>
        <v>63464418.962734997</v>
      </c>
      <c r="L156" s="4">
        <f>CelloNetIO_CMO_MV_NAV_QT[[#This Row],[CMO MV]]/CelloNetIO_CMO_MV_NAV_QT[[#This Row],[NAV]]*100</f>
        <v>43.326196696313929</v>
      </c>
    </row>
    <row r="157" spans="1:12" x14ac:dyDescent="0.2">
      <c r="A157" s="1">
        <v>40941</v>
      </c>
      <c r="B157">
        <v>478.38749999999999</v>
      </c>
      <c r="C157">
        <v>75.832800000000006</v>
      </c>
      <c r="D157">
        <v>303.30829999999997</v>
      </c>
      <c r="F157">
        <v>145326704.2484</v>
      </c>
      <c r="G157">
        <v>329.18072599999999</v>
      </c>
      <c r="H157">
        <v>52.180911999999999</v>
      </c>
      <c r="I157">
        <v>208.70789099999999</v>
      </c>
      <c r="K157" s="3">
        <f>VLOOKUP(CelloNetIO_CMO_MV_NAV_QT[[#This Row],[AsOfDate]], 'CMO MV Raw'!$A:$B,2,FALSE)</f>
        <v>64907454.395623997</v>
      </c>
      <c r="L157" s="4">
        <f>CelloNetIO_CMO_MV_NAV_QT[[#This Row],[CMO MV]]/CelloNetIO_CMO_MV_NAV_QT[[#This Row],[NAV]]*100</f>
        <v>44.66312969203566</v>
      </c>
    </row>
    <row r="158" spans="1:12" x14ac:dyDescent="0.2">
      <c r="A158" s="1">
        <v>40942</v>
      </c>
      <c r="B158">
        <v>514.26509999999996</v>
      </c>
      <c r="C158">
        <v>85.992999999999995</v>
      </c>
      <c r="D158">
        <v>418.68720000000002</v>
      </c>
      <c r="F158">
        <v>146950900.0244</v>
      </c>
      <c r="G158">
        <v>349.95709399999998</v>
      </c>
      <c r="H158">
        <v>58.518185000000003</v>
      </c>
      <c r="I158">
        <v>284.91638999999998</v>
      </c>
      <c r="K158" s="3">
        <f>VLOOKUP(CelloNetIO_CMO_MV_NAV_QT[[#This Row],[AsOfDate]], 'CMO MV Raw'!$A:$B,2,FALSE)</f>
        <v>73579116.588172004</v>
      </c>
      <c r="L158" s="4">
        <f>CelloNetIO_CMO_MV_NAV_QT[[#This Row],[CMO MV]]/CelloNetIO_CMO_MV_NAV_QT[[#This Row],[NAV]]*100</f>
        <v>50.070545043245595</v>
      </c>
    </row>
    <row r="159" spans="1:12" x14ac:dyDescent="0.2">
      <c r="A159" s="1">
        <v>40945</v>
      </c>
      <c r="B159">
        <v>509.27170000000001</v>
      </c>
      <c r="C159">
        <v>83.824700000000007</v>
      </c>
      <c r="D159">
        <v>410.80770000000001</v>
      </c>
      <c r="F159">
        <v>146858286.5941</v>
      </c>
      <c r="G159">
        <v>346.77764000000002</v>
      </c>
      <c r="H159">
        <v>57.078631000000001</v>
      </c>
      <c r="I159">
        <v>279.73069099999998</v>
      </c>
      <c r="K159" s="3">
        <f>VLOOKUP(CelloNetIO_CMO_MV_NAV_QT[[#This Row],[AsOfDate]], 'CMO MV Raw'!$A:$B,2,FALSE)</f>
        <v>72323543.986122996</v>
      </c>
      <c r="L159" s="4">
        <f>CelloNetIO_CMO_MV_NAV_QT[[#This Row],[CMO MV]]/CelloNetIO_CMO_MV_NAV_QT[[#This Row],[NAV]]*100</f>
        <v>49.247165865428649</v>
      </c>
    </row>
    <row r="160" spans="1:12" x14ac:dyDescent="0.2">
      <c r="A160" s="1">
        <v>40946</v>
      </c>
      <c r="B160">
        <v>501.57380000000001</v>
      </c>
      <c r="C160">
        <v>84.831000000000003</v>
      </c>
      <c r="D160">
        <v>465.83710000000002</v>
      </c>
      <c r="F160">
        <v>147493388.48210001</v>
      </c>
      <c r="G160">
        <v>340.06527699999998</v>
      </c>
      <c r="H160">
        <v>57.515120000000003</v>
      </c>
      <c r="I160">
        <v>315.83591999999999</v>
      </c>
      <c r="K160" s="3">
        <f>VLOOKUP(CelloNetIO_CMO_MV_NAV_QT[[#This Row],[AsOfDate]], 'CMO MV Raw'!$A:$B,2,FALSE)</f>
        <v>73596256.409583002</v>
      </c>
      <c r="L160" s="4">
        <f>CelloNetIO_CMO_MV_NAV_QT[[#This Row],[CMO MV]]/CelloNetIO_CMO_MV_NAV_QT[[#This Row],[NAV]]*100</f>
        <v>49.898003677985024</v>
      </c>
    </row>
    <row r="161" spans="1:12" x14ac:dyDescent="0.2">
      <c r="A161" s="1">
        <v>40947</v>
      </c>
      <c r="B161">
        <v>483.23349999999999</v>
      </c>
      <c r="C161">
        <v>80.938500000000005</v>
      </c>
      <c r="D161">
        <v>455.58350000000002</v>
      </c>
      <c r="F161">
        <v>146556381.1038</v>
      </c>
      <c r="G161">
        <v>329.72532200000001</v>
      </c>
      <c r="H161">
        <v>55.226869000000001</v>
      </c>
      <c r="I161">
        <v>310.85886299999999</v>
      </c>
      <c r="K161" s="3">
        <f>VLOOKUP(CelloNetIO_CMO_MV_NAV_QT[[#This Row],[AsOfDate]], 'CMO MV Raw'!$A:$B,2,FALSE)</f>
        <v>72057675.408985004</v>
      </c>
      <c r="L161" s="4">
        <f>CelloNetIO_CMO_MV_NAV_QT[[#This Row],[CMO MV]]/CelloNetIO_CMO_MV_NAV_QT[[#This Row],[NAV]]*100</f>
        <v>49.167204366181402</v>
      </c>
    </row>
    <row r="162" spans="1:12" x14ac:dyDescent="0.2">
      <c r="A162" s="1">
        <v>40948</v>
      </c>
      <c r="B162">
        <v>504.899</v>
      </c>
      <c r="C162">
        <v>87.033100000000005</v>
      </c>
      <c r="D162">
        <v>470.74009999999998</v>
      </c>
      <c r="F162">
        <v>148533211.17480001</v>
      </c>
      <c r="G162">
        <v>339.92330500000003</v>
      </c>
      <c r="H162">
        <v>58.595044000000001</v>
      </c>
      <c r="I162">
        <v>316.92582199999998</v>
      </c>
      <c r="K162" s="3">
        <f>VLOOKUP(CelloNetIO_CMO_MV_NAV_QT[[#This Row],[AsOfDate]], 'CMO MV Raw'!$A:$B,2,FALSE)</f>
        <v>75102577.752681002</v>
      </c>
      <c r="L162" s="4">
        <f>CelloNetIO_CMO_MV_NAV_QT[[#This Row],[CMO MV]]/CelloNetIO_CMO_MV_NAV_QT[[#This Row],[NAV]]*100</f>
        <v>50.562818347943207</v>
      </c>
    </row>
    <row r="163" spans="1:12" x14ac:dyDescent="0.2">
      <c r="A163" s="1">
        <v>40949</v>
      </c>
      <c r="B163">
        <v>483.54579999999999</v>
      </c>
      <c r="C163">
        <v>82.310500000000005</v>
      </c>
      <c r="D163">
        <v>461.05259999999998</v>
      </c>
      <c r="F163">
        <v>148761214.2166</v>
      </c>
      <c r="G163">
        <v>325.04830099999998</v>
      </c>
      <c r="H163">
        <v>55.330618999999999</v>
      </c>
      <c r="I163">
        <v>309.92796199999998</v>
      </c>
      <c r="K163" s="3">
        <f>VLOOKUP(CelloNetIO_CMO_MV_NAV_QT[[#This Row],[AsOfDate]], 'CMO MV Raw'!$A:$B,2,FALSE)</f>
        <v>73991174.557248995</v>
      </c>
      <c r="L163" s="4">
        <f>CelloNetIO_CMO_MV_NAV_QT[[#This Row],[CMO MV]]/CelloNetIO_CMO_MV_NAV_QT[[#This Row],[NAV]]*100</f>
        <v>49.738216340124794</v>
      </c>
    </row>
    <row r="164" spans="1:12" x14ac:dyDescent="0.2">
      <c r="A164" s="1">
        <v>40952</v>
      </c>
      <c r="B164">
        <v>475.73039999999997</v>
      </c>
      <c r="C164">
        <v>82.247200000000007</v>
      </c>
      <c r="D164">
        <v>351.31810000000002</v>
      </c>
      <c r="F164">
        <v>149215725.89129999</v>
      </c>
      <c r="G164">
        <v>318.82055100000002</v>
      </c>
      <c r="H164">
        <v>55.119658999999999</v>
      </c>
      <c r="I164">
        <v>235.44307900000001</v>
      </c>
      <c r="K164" s="3">
        <f>VLOOKUP(CelloNetIO_CMO_MV_NAV_QT[[#This Row],[AsOfDate]], 'CMO MV Raw'!$A:$B,2,FALSE)</f>
        <v>74384225.520078003</v>
      </c>
      <c r="L164" s="4">
        <f>CelloNetIO_CMO_MV_NAV_QT[[#This Row],[CMO MV]]/CelloNetIO_CMO_MV_NAV_QT[[#This Row],[NAV]]*100</f>
        <v>49.850124761156266</v>
      </c>
    </row>
    <row r="165" spans="1:12" x14ac:dyDescent="0.2">
      <c r="A165" s="1">
        <v>40953</v>
      </c>
      <c r="B165">
        <v>494.7491</v>
      </c>
      <c r="C165">
        <v>83.727900000000005</v>
      </c>
      <c r="D165">
        <v>198.09989999999999</v>
      </c>
      <c r="F165">
        <v>149089897.4341</v>
      </c>
      <c r="G165">
        <v>331.84616</v>
      </c>
      <c r="H165">
        <v>56.159337999999998</v>
      </c>
      <c r="I165">
        <v>132.87278599999999</v>
      </c>
      <c r="K165" s="3">
        <f>VLOOKUP(CelloNetIO_CMO_MV_NAV_QT[[#This Row],[AsOfDate]], 'CMO MV Raw'!$A:$B,2,FALSE)</f>
        <v>76818929.850270003</v>
      </c>
      <c r="L165" s="4">
        <f>CelloNetIO_CMO_MV_NAV_QT[[#This Row],[CMO MV]]/CelloNetIO_CMO_MV_NAV_QT[[#This Row],[NAV]]*100</f>
        <v>51.525241597422877</v>
      </c>
    </row>
    <row r="166" spans="1:12" x14ac:dyDescent="0.2">
      <c r="A166" s="1">
        <v>40954</v>
      </c>
      <c r="B166">
        <v>508.80790000000002</v>
      </c>
      <c r="C166">
        <v>86.061700000000002</v>
      </c>
      <c r="D166">
        <v>417.97300000000001</v>
      </c>
      <c r="F166">
        <v>149578024.82699999</v>
      </c>
      <c r="G166">
        <v>340.16219999999998</v>
      </c>
      <c r="H166">
        <v>57.536326000000003</v>
      </c>
      <c r="I166">
        <v>279.43476399999997</v>
      </c>
      <c r="K166" s="3">
        <f>VLOOKUP(CelloNetIO_CMO_MV_NAV_QT[[#This Row],[AsOfDate]], 'CMO MV Raw'!$A:$B,2,FALSE)</f>
        <v>77342586.267736003</v>
      </c>
      <c r="L166" s="4">
        <f>CelloNetIO_CMO_MV_NAV_QT[[#This Row],[CMO MV]]/CelloNetIO_CMO_MV_NAV_QT[[#This Row],[NAV]]*100</f>
        <v>51.707185167867699</v>
      </c>
    </row>
    <row r="167" spans="1:12" x14ac:dyDescent="0.2">
      <c r="A167" s="1">
        <v>40955</v>
      </c>
      <c r="B167">
        <v>504.74160000000001</v>
      </c>
      <c r="C167">
        <v>88.105900000000005</v>
      </c>
      <c r="D167">
        <v>420.0607</v>
      </c>
      <c r="F167">
        <v>149025769.76879999</v>
      </c>
      <c r="G167">
        <v>338.69417399999998</v>
      </c>
      <c r="H167">
        <v>59.121251000000001</v>
      </c>
      <c r="I167">
        <v>281.87118299999997</v>
      </c>
      <c r="K167" s="3">
        <f>VLOOKUP(CelloNetIO_CMO_MV_NAV_QT[[#This Row],[AsOfDate]], 'CMO MV Raw'!$A:$B,2,FALSE)</f>
        <v>78597046.170598999</v>
      </c>
      <c r="L167" s="4">
        <f>CelloNetIO_CMO_MV_NAV_QT[[#This Row],[CMO MV]]/CelloNetIO_CMO_MV_NAV_QT[[#This Row],[NAV]]*100</f>
        <v>52.740573856813633</v>
      </c>
    </row>
    <row r="168" spans="1:12" x14ac:dyDescent="0.2">
      <c r="A168" s="1">
        <v>40956</v>
      </c>
      <c r="B168">
        <v>516.24969999999996</v>
      </c>
      <c r="C168">
        <v>90.976500000000001</v>
      </c>
      <c r="D168">
        <v>425.65140000000002</v>
      </c>
      <c r="F168">
        <v>149644136.36300001</v>
      </c>
      <c r="G168">
        <v>344.984917</v>
      </c>
      <c r="H168">
        <v>60.795231999999999</v>
      </c>
      <c r="I168">
        <v>284.44241799999998</v>
      </c>
      <c r="K168" s="3">
        <f>VLOOKUP(CelloNetIO_CMO_MV_NAV_QT[[#This Row],[AsOfDate]], 'CMO MV Raw'!$A:$B,2,FALSE)</f>
        <v>79761970.627382994</v>
      </c>
      <c r="L168" s="4">
        <f>CelloNetIO_CMO_MV_NAV_QT[[#This Row],[CMO MV]]/CelloNetIO_CMO_MV_NAV_QT[[#This Row],[NAV]]*100</f>
        <v>53.30109990671469</v>
      </c>
    </row>
    <row r="169" spans="1:12" x14ac:dyDescent="0.2">
      <c r="A169" s="1">
        <v>40960</v>
      </c>
      <c r="B169">
        <v>514.28139999999996</v>
      </c>
      <c r="C169">
        <v>92.365899999999996</v>
      </c>
      <c r="D169">
        <v>490.6671</v>
      </c>
      <c r="F169">
        <v>149314552.57609999</v>
      </c>
      <c r="G169">
        <v>344.42818299999999</v>
      </c>
      <c r="H169">
        <v>61.859945000000003</v>
      </c>
      <c r="I169">
        <v>328.613046</v>
      </c>
      <c r="K169" s="3">
        <f>VLOOKUP(CelloNetIO_CMO_MV_NAV_QT[[#This Row],[AsOfDate]], 'CMO MV Raw'!$A:$B,2,FALSE)</f>
        <v>80620183.686096996</v>
      </c>
      <c r="L169" s="4">
        <f>CelloNetIO_CMO_MV_NAV_QT[[#This Row],[CMO MV]]/CelloNetIO_CMO_MV_NAV_QT[[#This Row],[NAV]]*100</f>
        <v>53.993520588027032</v>
      </c>
    </row>
    <row r="170" spans="1:12" x14ac:dyDescent="0.2">
      <c r="A170" s="1">
        <v>40961</v>
      </c>
      <c r="B170">
        <v>511.66579999999999</v>
      </c>
      <c r="C170">
        <v>90.090500000000006</v>
      </c>
      <c r="D170">
        <v>485.3252</v>
      </c>
      <c r="F170">
        <v>149583062.4885</v>
      </c>
      <c r="G170">
        <v>342.06132100000002</v>
      </c>
      <c r="H170">
        <v>60.227741000000002</v>
      </c>
      <c r="I170">
        <v>324.451975</v>
      </c>
      <c r="K170" s="3">
        <f>VLOOKUP(CelloNetIO_CMO_MV_NAV_QT[[#This Row],[AsOfDate]], 'CMO MV Raw'!$A:$B,2,FALSE)</f>
        <v>79173749.630343005</v>
      </c>
      <c r="L170" s="4">
        <f>CelloNetIO_CMO_MV_NAV_QT[[#This Row],[CMO MV]]/CelloNetIO_CMO_MV_NAV_QT[[#This Row],[NAV]]*100</f>
        <v>52.929622052917871</v>
      </c>
    </row>
    <row r="171" spans="1:12" x14ac:dyDescent="0.2">
      <c r="A171" s="1">
        <v>40962</v>
      </c>
      <c r="B171">
        <v>495.58710000000002</v>
      </c>
      <c r="C171">
        <v>86.644099999999995</v>
      </c>
      <c r="D171">
        <v>422.15910000000002</v>
      </c>
      <c r="F171">
        <v>148971042.831</v>
      </c>
      <c r="G171">
        <v>332.67344500000002</v>
      </c>
      <c r="H171">
        <v>58.161706000000002</v>
      </c>
      <c r="I171">
        <v>283.383329</v>
      </c>
      <c r="K171" s="3">
        <f>VLOOKUP(CelloNetIO_CMO_MV_NAV_QT[[#This Row],[AsOfDate]], 'CMO MV Raw'!$A:$B,2,FALSE)</f>
        <v>77910666.695475996</v>
      </c>
      <c r="L171" s="4">
        <f>CelloNetIO_CMO_MV_NAV_QT[[#This Row],[CMO MV]]/CelloNetIO_CMO_MV_NAV_QT[[#This Row],[NAV]]*100</f>
        <v>52.299202056242336</v>
      </c>
    </row>
    <row r="172" spans="1:12" x14ac:dyDescent="0.2">
      <c r="A172" s="1">
        <v>40963</v>
      </c>
      <c r="B172">
        <v>484.81130000000002</v>
      </c>
      <c r="C172">
        <v>85.413899999999998</v>
      </c>
      <c r="D172">
        <v>314.82510000000002</v>
      </c>
      <c r="F172">
        <v>148751331.32120001</v>
      </c>
      <c r="G172">
        <v>325.92064599999998</v>
      </c>
      <c r="H172">
        <v>57.420594999999999</v>
      </c>
      <c r="I172">
        <v>211.64523199999999</v>
      </c>
      <c r="K172" s="3">
        <f>VLOOKUP(CelloNetIO_CMO_MV_NAV_QT[[#This Row],[AsOfDate]], 'CMO MV Raw'!$A:$B,2,FALSE)</f>
        <v>77680916.934357002</v>
      </c>
      <c r="L172" s="4">
        <f>CelloNetIO_CMO_MV_NAV_QT[[#This Row],[CMO MV]]/CelloNetIO_CMO_MV_NAV_QT[[#This Row],[NAV]]*100</f>
        <v>52.221997776019855</v>
      </c>
    </row>
    <row r="173" spans="1:12" x14ac:dyDescent="0.2">
      <c r="A173" s="1">
        <v>40966</v>
      </c>
      <c r="B173">
        <v>481.12299999999999</v>
      </c>
      <c r="C173">
        <v>84.029700000000005</v>
      </c>
      <c r="D173">
        <v>312.29939999999999</v>
      </c>
      <c r="F173">
        <v>149049902.37450001</v>
      </c>
      <c r="G173">
        <v>322.79323399999998</v>
      </c>
      <c r="H173">
        <v>56.376890000000003</v>
      </c>
      <c r="I173">
        <v>209.52673899999999</v>
      </c>
      <c r="K173" s="3">
        <f>VLOOKUP(CelloNetIO_CMO_MV_NAV_QT[[#This Row],[AsOfDate]], 'CMO MV Raw'!$A:$B,2,FALSE)</f>
        <v>77126351.318700001</v>
      </c>
      <c r="L173" s="4">
        <f>CelloNetIO_CMO_MV_NAV_QT[[#This Row],[CMO MV]]/CelloNetIO_CMO_MV_NAV_QT[[#This Row],[NAV]]*100</f>
        <v>51.745321593645713</v>
      </c>
    </row>
    <row r="174" spans="1:12" x14ac:dyDescent="0.2">
      <c r="A174" s="1">
        <v>40967</v>
      </c>
      <c r="B174">
        <v>471.8562</v>
      </c>
      <c r="C174">
        <v>82.4572</v>
      </c>
      <c r="D174">
        <v>311.67439999999999</v>
      </c>
      <c r="F174">
        <v>148171512.7773</v>
      </c>
      <c r="G174">
        <v>318.45271100000002</v>
      </c>
      <c r="H174">
        <v>55.649833000000001</v>
      </c>
      <c r="I174">
        <v>210.34704600000001</v>
      </c>
      <c r="K174" s="3">
        <f>VLOOKUP(CelloNetIO_CMO_MV_NAV_QT[[#This Row],[AsOfDate]], 'CMO MV Raw'!$A:$B,2,FALSE)</f>
        <v>76398511.184207007</v>
      </c>
      <c r="L174" s="4">
        <f>CelloNetIO_CMO_MV_NAV_QT[[#This Row],[CMO MV]]/CelloNetIO_CMO_MV_NAV_QT[[#This Row],[NAV]]*100</f>
        <v>51.560863321300531</v>
      </c>
    </row>
    <row r="175" spans="1:12" x14ac:dyDescent="0.2">
      <c r="A175" s="1">
        <v>40968</v>
      </c>
      <c r="B175">
        <v>470.86439999999999</v>
      </c>
      <c r="C175">
        <v>84.479799999999997</v>
      </c>
      <c r="D175">
        <v>315.95690000000002</v>
      </c>
      <c r="F175">
        <v>148816872.09940001</v>
      </c>
      <c r="G175">
        <v>316.40525300000002</v>
      </c>
      <c r="H175">
        <v>56.767622000000003</v>
      </c>
      <c r="I175">
        <v>212.31255300000001</v>
      </c>
      <c r="K175" s="3">
        <f>VLOOKUP(CelloNetIO_CMO_MV_NAV_QT[[#This Row],[AsOfDate]], 'CMO MV Raw'!$A:$B,2,FALSE)</f>
        <v>78081310.189976007</v>
      </c>
      <c r="L175" s="4">
        <f>CelloNetIO_CMO_MV_NAV_QT[[#This Row],[CMO MV]]/CelloNetIO_CMO_MV_NAV_QT[[#This Row],[NAV]]*100</f>
        <v>52.46804954872507</v>
      </c>
    </row>
    <row r="176" spans="1:12" x14ac:dyDescent="0.2">
      <c r="A176" s="1">
        <v>40969</v>
      </c>
      <c r="B176">
        <v>565.99379999999996</v>
      </c>
      <c r="C176">
        <v>103.1961</v>
      </c>
      <c r="D176">
        <v>226.72569999999999</v>
      </c>
      <c r="F176">
        <v>170143000.45879999</v>
      </c>
      <c r="G176">
        <v>332.65770500000002</v>
      </c>
      <c r="H176">
        <v>60.652569</v>
      </c>
      <c r="I176">
        <v>133.255967</v>
      </c>
      <c r="K176" s="3">
        <f>VLOOKUP(CelloNetIO_CMO_MV_NAV_QT[[#This Row],[AsOfDate]], 'CMO MV Raw'!$A:$B,2,FALSE)</f>
        <v>92080091.935628995</v>
      </c>
      <c r="L176" s="4">
        <f>CelloNetIO_CMO_MV_NAV_QT[[#This Row],[CMO MV]]/CelloNetIO_CMO_MV_NAV_QT[[#This Row],[NAV]]*100</f>
        <v>54.119235988156987</v>
      </c>
    </row>
    <row r="177" spans="1:12" x14ac:dyDescent="0.2">
      <c r="A177" s="1">
        <v>40970</v>
      </c>
      <c r="B177">
        <v>566.1069</v>
      </c>
      <c r="C177">
        <v>101.9478</v>
      </c>
      <c r="D177">
        <v>225.721</v>
      </c>
      <c r="F177">
        <v>170013326.9833</v>
      </c>
      <c r="G177">
        <v>332.97795500000001</v>
      </c>
      <c r="H177">
        <v>59.964593000000001</v>
      </c>
      <c r="I177">
        <v>132.766651</v>
      </c>
      <c r="K177" s="3">
        <f>VLOOKUP(CelloNetIO_CMO_MV_NAV_QT[[#This Row],[AsOfDate]], 'CMO MV Raw'!$A:$B,2,FALSE)</f>
        <v>91465376.922547996</v>
      </c>
      <c r="L177" s="4">
        <f>CelloNetIO_CMO_MV_NAV_QT[[#This Row],[CMO MV]]/CelloNetIO_CMO_MV_NAV_QT[[#This Row],[NAV]]*100</f>
        <v>53.798945380048011</v>
      </c>
    </row>
    <row r="178" spans="1:12" x14ac:dyDescent="0.2">
      <c r="A178" s="1">
        <v>40973</v>
      </c>
      <c r="B178">
        <v>570.23779999999999</v>
      </c>
      <c r="C178">
        <v>103.1919</v>
      </c>
      <c r="D178">
        <v>224.9288</v>
      </c>
      <c r="F178">
        <v>170025295.204</v>
      </c>
      <c r="G178">
        <v>335.384096</v>
      </c>
      <c r="H178">
        <v>60.692087000000001</v>
      </c>
      <c r="I178">
        <v>132.29137399999999</v>
      </c>
      <c r="K178" s="3">
        <f>VLOOKUP(CelloNetIO_CMO_MV_NAV_QT[[#This Row],[AsOfDate]], 'CMO MV Raw'!$A:$B,2,FALSE)</f>
        <v>93474135.950975001</v>
      </c>
      <c r="L178" s="4">
        <f>CelloNetIO_CMO_MV_NAV_QT[[#This Row],[CMO MV]]/CelloNetIO_CMO_MV_NAV_QT[[#This Row],[NAV]]*100</f>
        <v>54.976605592022487</v>
      </c>
    </row>
    <row r="179" spans="1:12" x14ac:dyDescent="0.2">
      <c r="A179" s="1">
        <v>40974</v>
      </c>
      <c r="B179">
        <v>580.63499999999999</v>
      </c>
      <c r="C179">
        <v>102.32899999999999</v>
      </c>
      <c r="D179">
        <v>195.69470000000001</v>
      </c>
      <c r="F179">
        <v>170087366.68610001</v>
      </c>
      <c r="G179">
        <v>341.37455999999997</v>
      </c>
      <c r="H179">
        <v>60.162610999999998</v>
      </c>
      <c r="I179">
        <v>115.05540000000001</v>
      </c>
      <c r="K179" s="3">
        <f>VLOOKUP(CelloNetIO_CMO_MV_NAV_QT[[#This Row],[AsOfDate]], 'CMO MV Raw'!$A:$B,2,FALSE)</f>
        <v>89978485.263762996</v>
      </c>
      <c r="L179" s="4">
        <f>CelloNetIO_CMO_MV_NAV_QT[[#This Row],[CMO MV]]/CelloNetIO_CMO_MV_NAV_QT[[#This Row],[NAV]]*100</f>
        <v>52.90133360099594</v>
      </c>
    </row>
    <row r="180" spans="1:12" x14ac:dyDescent="0.2">
      <c r="A180" s="1">
        <v>40975</v>
      </c>
      <c r="B180">
        <v>604.48199999999997</v>
      </c>
      <c r="C180">
        <v>106.8133</v>
      </c>
      <c r="D180">
        <v>199.97839999999999</v>
      </c>
      <c r="F180">
        <v>170830453.17930001</v>
      </c>
      <c r="G180">
        <v>353.84908799999999</v>
      </c>
      <c r="H180">
        <v>62.525913000000003</v>
      </c>
      <c r="I180">
        <v>117.0625</v>
      </c>
      <c r="K180" s="3">
        <f>VLOOKUP(CelloNetIO_CMO_MV_NAV_QT[[#This Row],[AsOfDate]], 'CMO MV Raw'!$A:$B,2,FALSE)</f>
        <v>91237512.129401997</v>
      </c>
      <c r="L180" s="4">
        <f>CelloNetIO_CMO_MV_NAV_QT[[#This Row],[CMO MV]]/CelloNetIO_CMO_MV_NAV_QT[[#This Row],[NAV]]*100</f>
        <v>53.40822460597294</v>
      </c>
    </row>
    <row r="181" spans="1:12" x14ac:dyDescent="0.2">
      <c r="A181" s="1">
        <v>40976</v>
      </c>
      <c r="B181">
        <v>620.26030000000003</v>
      </c>
      <c r="C181">
        <v>110.3295</v>
      </c>
      <c r="D181">
        <v>203.49619999999999</v>
      </c>
      <c r="F181">
        <v>171484244.26429999</v>
      </c>
      <c r="G181">
        <v>361.70104300000003</v>
      </c>
      <c r="H181">
        <v>64.337980999999999</v>
      </c>
      <c r="I181">
        <v>118.66757800000001</v>
      </c>
      <c r="K181" s="3">
        <f>VLOOKUP(CelloNetIO_CMO_MV_NAV_QT[[#This Row],[AsOfDate]], 'CMO MV Raw'!$A:$B,2,FALSE)</f>
        <v>92346133.546918005</v>
      </c>
      <c r="L181" s="4">
        <f>CelloNetIO_CMO_MV_NAV_QT[[#This Row],[CMO MV]]/CelloNetIO_CMO_MV_NAV_QT[[#This Row],[NAV]]*100</f>
        <v>53.851089319080295</v>
      </c>
    </row>
    <row r="182" spans="1:12" x14ac:dyDescent="0.2">
      <c r="A182" s="1">
        <v>40977</v>
      </c>
      <c r="B182">
        <v>583.08630000000005</v>
      </c>
      <c r="C182">
        <v>105.3409</v>
      </c>
      <c r="D182">
        <v>201.7894</v>
      </c>
      <c r="F182">
        <v>171117809.4777</v>
      </c>
      <c r="G182">
        <v>340.75138199999998</v>
      </c>
      <c r="H182">
        <v>61.560454</v>
      </c>
      <c r="I182">
        <v>117.924254</v>
      </c>
      <c r="K182" s="3">
        <f>VLOOKUP(CelloNetIO_CMO_MV_NAV_QT[[#This Row],[AsOfDate]], 'CMO MV Raw'!$A:$B,2,FALSE)</f>
        <v>91906382.022847995</v>
      </c>
      <c r="L182" s="4">
        <f>CelloNetIO_CMO_MV_NAV_QT[[#This Row],[CMO MV]]/CelloNetIO_CMO_MV_NAV_QT[[#This Row],[NAV]]*100</f>
        <v>53.709419436452755</v>
      </c>
    </row>
    <row r="183" spans="1:12" x14ac:dyDescent="0.2">
      <c r="A183" s="1">
        <v>40980</v>
      </c>
      <c r="B183">
        <v>614.37720000000002</v>
      </c>
      <c r="C183">
        <v>110.4765</v>
      </c>
      <c r="D183">
        <v>203.69810000000001</v>
      </c>
      <c r="F183">
        <v>171385945.0855</v>
      </c>
      <c r="G183">
        <v>358.47583600000002</v>
      </c>
      <c r="H183">
        <v>64.460652999999994</v>
      </c>
      <c r="I183">
        <v>118.85344499999999</v>
      </c>
      <c r="K183" s="3">
        <f>VLOOKUP(CelloNetIO_CMO_MV_NAV_QT[[#This Row],[AsOfDate]], 'CMO MV Raw'!$A:$B,2,FALSE)</f>
        <v>97151057.471231997</v>
      </c>
      <c r="L183" s="4">
        <f>CelloNetIO_CMO_MV_NAV_QT[[#This Row],[CMO MV]]/CelloNetIO_CMO_MV_NAV_QT[[#This Row],[NAV]]*100</f>
        <v>56.685545260298831</v>
      </c>
    </row>
    <row r="184" spans="1:12" x14ac:dyDescent="0.2">
      <c r="A184" s="1">
        <v>40981</v>
      </c>
      <c r="B184">
        <v>616.06920000000002</v>
      </c>
      <c r="C184">
        <v>113.7291</v>
      </c>
      <c r="D184">
        <v>205.6242</v>
      </c>
      <c r="F184">
        <v>172028819.95320001</v>
      </c>
      <c r="G184">
        <v>358.11976199999998</v>
      </c>
      <c r="H184">
        <v>66.110491999999994</v>
      </c>
      <c r="I184">
        <v>119.528925</v>
      </c>
      <c r="K184" s="3">
        <f>VLOOKUP(CelloNetIO_CMO_MV_NAV_QT[[#This Row],[AsOfDate]], 'CMO MV Raw'!$A:$B,2,FALSE)</f>
        <v>98710849.871389002</v>
      </c>
      <c r="L184" s="4">
        <f>CelloNetIO_CMO_MV_NAV_QT[[#This Row],[CMO MV]]/CelloNetIO_CMO_MV_NAV_QT[[#This Row],[NAV]]*100</f>
        <v>57.380414455114568</v>
      </c>
    </row>
    <row r="185" spans="1:12" x14ac:dyDescent="0.2">
      <c r="A185" s="1">
        <v>40982</v>
      </c>
      <c r="B185">
        <v>610.75620000000004</v>
      </c>
      <c r="C185">
        <v>117.8801</v>
      </c>
      <c r="D185">
        <v>205.46260000000001</v>
      </c>
      <c r="F185">
        <v>172012481.95159999</v>
      </c>
      <c r="G185">
        <v>355.06504699999999</v>
      </c>
      <c r="H185">
        <v>68.529968999999994</v>
      </c>
      <c r="I185">
        <v>119.446332</v>
      </c>
      <c r="K185" s="3">
        <f>VLOOKUP(CelloNetIO_CMO_MV_NAV_QT[[#This Row],[AsOfDate]], 'CMO MV Raw'!$A:$B,2,FALSE)</f>
        <v>101921347.51233301</v>
      </c>
      <c r="L185" s="4">
        <f>CelloNetIO_CMO_MV_NAV_QT[[#This Row],[CMO MV]]/CelloNetIO_CMO_MV_NAV_QT[[#This Row],[NAV]]*100</f>
        <v>59.252297482115935</v>
      </c>
    </row>
    <row r="186" spans="1:12" x14ac:dyDescent="0.2">
      <c r="A186" s="1">
        <v>40983</v>
      </c>
      <c r="B186">
        <v>623.34310000000005</v>
      </c>
      <c r="C186">
        <v>120.08799999999999</v>
      </c>
      <c r="D186">
        <v>208.38839999999999</v>
      </c>
      <c r="F186">
        <v>172185456.0914</v>
      </c>
      <c r="G186">
        <v>362.018439</v>
      </c>
      <c r="H186">
        <v>69.743404999999996</v>
      </c>
      <c r="I186">
        <v>121.025553</v>
      </c>
      <c r="K186" s="3">
        <f>VLOOKUP(CelloNetIO_CMO_MV_NAV_QT[[#This Row],[AsOfDate]], 'CMO MV Raw'!$A:$B,2,FALSE)</f>
        <v>100109709.80080201</v>
      </c>
      <c r="L186" s="4">
        <f>CelloNetIO_CMO_MV_NAV_QT[[#This Row],[CMO MV]]/CelloNetIO_CMO_MV_NAV_QT[[#This Row],[NAV]]*100</f>
        <v>58.140630499977576</v>
      </c>
    </row>
    <row r="187" spans="1:12" x14ac:dyDescent="0.2">
      <c r="A187" s="1">
        <v>40984</v>
      </c>
      <c r="B187">
        <v>615.14620000000002</v>
      </c>
      <c r="C187">
        <v>118.6627</v>
      </c>
      <c r="D187">
        <v>207.52789999999999</v>
      </c>
      <c r="F187">
        <v>172107442.22139999</v>
      </c>
      <c r="G187">
        <v>357.419872</v>
      </c>
      <c r="H187">
        <v>68.946872999999997</v>
      </c>
      <c r="I187">
        <v>120.580434</v>
      </c>
      <c r="K187" s="3">
        <f>VLOOKUP(CelloNetIO_CMO_MV_NAV_QT[[#This Row],[AsOfDate]], 'CMO MV Raw'!$A:$B,2,FALSE)</f>
        <v>99502054.690507993</v>
      </c>
      <c r="L187" s="4">
        <f>CelloNetIO_CMO_MV_NAV_QT[[#This Row],[CMO MV]]/CelloNetIO_CMO_MV_NAV_QT[[#This Row],[NAV]]*100</f>
        <v>57.813917519329571</v>
      </c>
    </row>
    <row r="188" spans="1:12" x14ac:dyDescent="0.2">
      <c r="A188" s="1">
        <v>40987</v>
      </c>
      <c r="B188">
        <v>586.95309999999995</v>
      </c>
      <c r="C188">
        <v>117.0427</v>
      </c>
      <c r="D188">
        <v>204.22800000000001</v>
      </c>
      <c r="F188">
        <v>172220452.84290001</v>
      </c>
      <c r="G188">
        <v>340.81497899999999</v>
      </c>
      <c r="H188">
        <v>67.960976000000002</v>
      </c>
      <c r="I188">
        <v>118.585218</v>
      </c>
      <c r="K188" s="3">
        <f>VLOOKUP(CelloNetIO_CMO_MV_NAV_QT[[#This Row],[AsOfDate]], 'CMO MV Raw'!$A:$B,2,FALSE)</f>
        <v>100514316.549557</v>
      </c>
      <c r="L188" s="4">
        <f>CelloNetIO_CMO_MV_NAV_QT[[#This Row],[CMO MV]]/CelloNetIO_CMO_MV_NAV_QT[[#This Row],[NAV]]*100</f>
        <v>58.363751163310695</v>
      </c>
    </row>
    <row r="189" spans="1:12" x14ac:dyDescent="0.2">
      <c r="A189" s="1">
        <v>40988</v>
      </c>
      <c r="B189">
        <v>576.33309999999994</v>
      </c>
      <c r="C189">
        <v>115.2518</v>
      </c>
      <c r="D189">
        <v>146.8185</v>
      </c>
      <c r="F189">
        <v>172049730.46079999</v>
      </c>
      <c r="G189">
        <v>334.98053099999998</v>
      </c>
      <c r="H189">
        <v>66.987492000000003</v>
      </c>
      <c r="I189">
        <v>85.334919999999997</v>
      </c>
      <c r="K189" s="3">
        <f>VLOOKUP(CelloNetIO_CMO_MV_NAV_QT[[#This Row],[AsOfDate]], 'CMO MV Raw'!$A:$B,2,FALSE)</f>
        <v>99624678.528747007</v>
      </c>
      <c r="L189" s="4">
        <f>CelloNetIO_CMO_MV_NAV_QT[[#This Row],[CMO MV]]/CelloNetIO_CMO_MV_NAV_QT[[#This Row],[NAV]]*100</f>
        <v>57.904582740073288</v>
      </c>
    </row>
    <row r="190" spans="1:12" x14ac:dyDescent="0.2">
      <c r="A190" s="1">
        <v>40989</v>
      </c>
      <c r="B190">
        <v>583.37900000000002</v>
      </c>
      <c r="C190">
        <v>115.0001</v>
      </c>
      <c r="D190">
        <v>182.2422</v>
      </c>
      <c r="F190">
        <v>171319835.66370001</v>
      </c>
      <c r="G190">
        <v>340.52040599999998</v>
      </c>
      <c r="H190">
        <v>67.125968999999998</v>
      </c>
      <c r="I190">
        <v>106.375423</v>
      </c>
      <c r="K190" s="3">
        <f>VLOOKUP(CelloNetIO_CMO_MV_NAV_QT[[#This Row],[AsOfDate]], 'CMO MV Raw'!$A:$B,2,FALSE)</f>
        <v>98847873.083300993</v>
      </c>
      <c r="L190" s="4">
        <f>CelloNetIO_CMO_MV_NAV_QT[[#This Row],[CMO MV]]/CelloNetIO_CMO_MV_NAV_QT[[#This Row],[NAV]]*100</f>
        <v>57.697856585234462</v>
      </c>
    </row>
    <row r="191" spans="1:12" x14ac:dyDescent="0.2">
      <c r="A191" s="1">
        <v>40990</v>
      </c>
      <c r="B191">
        <v>601.74969999999996</v>
      </c>
      <c r="C191">
        <v>118.6832</v>
      </c>
      <c r="D191">
        <v>183.0307</v>
      </c>
      <c r="F191">
        <v>171310380.3107</v>
      </c>
      <c r="G191">
        <v>351.26283599999999</v>
      </c>
      <c r="H191">
        <v>69.279630999999995</v>
      </c>
      <c r="I191">
        <v>106.84157</v>
      </c>
      <c r="K191" s="3">
        <f>VLOOKUP(CelloNetIO_CMO_MV_NAV_QT[[#This Row],[AsOfDate]], 'CMO MV Raw'!$A:$B,2,FALSE)</f>
        <v>105144303.212887</v>
      </c>
      <c r="L191" s="4">
        <f>CelloNetIO_CMO_MV_NAV_QT[[#This Row],[CMO MV]]/CelloNetIO_CMO_MV_NAV_QT[[#This Row],[NAV]]*100</f>
        <v>61.376492785895543</v>
      </c>
    </row>
    <row r="192" spans="1:12" x14ac:dyDescent="0.2">
      <c r="A192" s="1">
        <v>40991</v>
      </c>
      <c r="B192">
        <v>598.28420000000006</v>
      </c>
      <c r="C192">
        <v>117.497</v>
      </c>
      <c r="D192">
        <v>165.2732</v>
      </c>
      <c r="F192">
        <v>171157311.41339999</v>
      </c>
      <c r="G192">
        <v>349.55223100000001</v>
      </c>
      <c r="H192">
        <v>68.648543000000004</v>
      </c>
      <c r="I192">
        <v>96.562162000000001</v>
      </c>
      <c r="K192" s="3">
        <f>VLOOKUP(CelloNetIO_CMO_MV_NAV_QT[[#This Row],[AsOfDate]], 'CMO MV Raw'!$A:$B,2,FALSE)</f>
        <v>104885958.537287</v>
      </c>
      <c r="L192" s="4">
        <f>CelloNetIO_CMO_MV_NAV_QT[[#This Row],[CMO MV]]/CelloNetIO_CMO_MV_NAV_QT[[#This Row],[NAV]]*100</f>
        <v>61.280442927707391</v>
      </c>
    </row>
    <row r="193" spans="1:12" x14ac:dyDescent="0.2">
      <c r="A193" s="1">
        <v>40994</v>
      </c>
      <c r="B193">
        <v>594.82309999999995</v>
      </c>
      <c r="C193">
        <v>116.7872</v>
      </c>
      <c r="D193">
        <v>162.54730000000001</v>
      </c>
      <c r="F193">
        <v>170960814.5598</v>
      </c>
      <c r="G193">
        <v>347.92949599999997</v>
      </c>
      <c r="H193">
        <v>68.312262000000004</v>
      </c>
      <c r="I193">
        <v>95.078688</v>
      </c>
      <c r="K193" s="3">
        <f>VLOOKUP(CelloNetIO_CMO_MV_NAV_QT[[#This Row],[AsOfDate]], 'CMO MV Raw'!$A:$B,2,FALSE)</f>
        <v>104519921.711538</v>
      </c>
      <c r="L193" s="4">
        <f>CelloNetIO_CMO_MV_NAV_QT[[#This Row],[CMO MV]]/CelloNetIO_CMO_MV_NAV_QT[[#This Row],[NAV]]*100</f>
        <v>61.136771008410363</v>
      </c>
    </row>
    <row r="194" spans="1:12" x14ac:dyDescent="0.2">
      <c r="A194" s="1">
        <v>40995</v>
      </c>
      <c r="B194">
        <v>605.53060000000005</v>
      </c>
      <c r="C194">
        <v>116.58069999999999</v>
      </c>
      <c r="D194">
        <v>162.5532</v>
      </c>
      <c r="F194">
        <v>170832711.33520001</v>
      </c>
      <c r="G194">
        <v>354.45822700000002</v>
      </c>
      <c r="H194">
        <v>68.242609000000002</v>
      </c>
      <c r="I194">
        <v>95.153439000000006</v>
      </c>
      <c r="K194" s="3">
        <f>VLOOKUP(CelloNetIO_CMO_MV_NAV_QT[[#This Row],[AsOfDate]], 'CMO MV Raw'!$A:$B,2,FALSE)</f>
        <v>103935463.94937199</v>
      </c>
      <c r="L194" s="4">
        <f>CelloNetIO_CMO_MV_NAV_QT[[#This Row],[CMO MV]]/CelloNetIO_CMO_MV_NAV_QT[[#This Row],[NAV]]*100</f>
        <v>60.840493098206849</v>
      </c>
    </row>
    <row r="195" spans="1:12" x14ac:dyDescent="0.2">
      <c r="A195" s="1">
        <v>40996</v>
      </c>
      <c r="B195">
        <v>602.02980000000002</v>
      </c>
      <c r="C195">
        <v>116.77079999999999</v>
      </c>
      <c r="D195">
        <v>190.3535</v>
      </c>
      <c r="F195">
        <v>170782198.81020001</v>
      </c>
      <c r="G195">
        <v>352.51320299999998</v>
      </c>
      <c r="H195">
        <v>68.374105</v>
      </c>
      <c r="I195">
        <v>111.459802</v>
      </c>
      <c r="K195" s="3">
        <f>VLOOKUP(CelloNetIO_CMO_MV_NAV_QT[[#This Row],[AsOfDate]], 'CMO MV Raw'!$A:$B,2,FALSE)</f>
        <v>104207130.481574</v>
      </c>
      <c r="L195" s="4">
        <f>CelloNetIO_CMO_MV_NAV_QT[[#This Row],[CMO MV]]/CelloNetIO_CMO_MV_NAV_QT[[#This Row],[NAV]]*100</f>
        <v>61.017559914066524</v>
      </c>
    </row>
    <row r="196" spans="1:12" x14ac:dyDescent="0.2">
      <c r="A196" s="1">
        <v>40997</v>
      </c>
      <c r="B196">
        <v>602.99480000000005</v>
      </c>
      <c r="C196">
        <v>115.98269999999999</v>
      </c>
      <c r="D196">
        <v>190.18899999999999</v>
      </c>
      <c r="F196">
        <v>170847569.0429</v>
      </c>
      <c r="G196">
        <v>352.94315499999999</v>
      </c>
      <c r="H196">
        <v>67.886655000000005</v>
      </c>
      <c r="I196">
        <v>111.32087</v>
      </c>
      <c r="K196" s="3">
        <f>VLOOKUP(CelloNetIO_CMO_MV_NAV_QT[[#This Row],[AsOfDate]], 'CMO MV Raw'!$A:$B,2,FALSE)</f>
        <v>103764665.059753</v>
      </c>
      <c r="L196" s="4">
        <f>CelloNetIO_CMO_MV_NAV_QT[[#This Row],[CMO MV]]/CelloNetIO_CMO_MV_NAV_QT[[#This Row],[NAV]]*100</f>
        <v>60.735230615834858</v>
      </c>
    </row>
    <row r="197" spans="1:12" x14ac:dyDescent="0.2">
      <c r="A197" s="1">
        <v>40998</v>
      </c>
      <c r="B197">
        <v>587.70320000000004</v>
      </c>
      <c r="C197">
        <v>115.67489999999999</v>
      </c>
      <c r="D197">
        <v>189.12870000000001</v>
      </c>
      <c r="F197">
        <v>171751607.8994</v>
      </c>
      <c r="G197">
        <v>342.18206600000002</v>
      </c>
      <c r="H197">
        <v>67.350111999999996</v>
      </c>
      <c r="I197">
        <v>110.117572</v>
      </c>
      <c r="K197" s="3">
        <f>VLOOKUP(CelloNetIO_CMO_MV_NAV_QT[[#This Row],[AsOfDate]], 'CMO MV Raw'!$A:$B,2,FALSE)</f>
        <v>105210349.020658</v>
      </c>
      <c r="L197" s="4">
        <f>CelloNetIO_CMO_MV_NAV_QT[[#This Row],[CMO MV]]/CelloNetIO_CMO_MV_NAV_QT[[#This Row],[NAV]]*100</f>
        <v>61.257271653772705</v>
      </c>
    </row>
    <row r="198" spans="1:12" x14ac:dyDescent="0.2">
      <c r="A198" s="1">
        <v>41001</v>
      </c>
      <c r="B198">
        <v>624.48199999999997</v>
      </c>
      <c r="C198">
        <v>122.19410000000001</v>
      </c>
      <c r="D198">
        <v>190.3426</v>
      </c>
      <c r="F198">
        <v>196509671.19319999</v>
      </c>
      <c r="G198">
        <v>317.78690399999999</v>
      </c>
      <c r="H198">
        <v>62.182231999999999</v>
      </c>
      <c r="I198">
        <v>96.861695999999995</v>
      </c>
      <c r="K198" s="3">
        <f>VLOOKUP(CelloNetIO_CMO_MV_NAV_QT[[#This Row],[AsOfDate]], 'CMO MV Raw'!$A:$B,2,FALSE)</f>
        <v>109055585.971982</v>
      </c>
      <c r="L198" s="4">
        <f>CelloNetIO_CMO_MV_NAV_QT[[#This Row],[CMO MV]]/CelloNetIO_CMO_MV_NAV_QT[[#This Row],[NAV]]*100</f>
        <v>55.496294563926661</v>
      </c>
    </row>
    <row r="199" spans="1:12" x14ac:dyDescent="0.2">
      <c r="A199" s="1">
        <v>41002</v>
      </c>
      <c r="B199">
        <v>552.56740000000002</v>
      </c>
      <c r="C199">
        <v>111.9545</v>
      </c>
      <c r="D199">
        <v>191.32560000000001</v>
      </c>
      <c r="F199">
        <v>197580940.91999999</v>
      </c>
      <c r="G199">
        <v>279.66634699999997</v>
      </c>
      <c r="H199">
        <v>56.662601000000002</v>
      </c>
      <c r="I199">
        <v>96.834035999999998</v>
      </c>
      <c r="K199" s="3">
        <f>VLOOKUP(CelloNetIO_CMO_MV_NAV_QT[[#This Row],[AsOfDate]], 'CMO MV Raw'!$A:$B,2,FALSE)</f>
        <v>111063891.375018</v>
      </c>
      <c r="L199" s="4">
        <f>CelloNetIO_CMO_MV_NAV_QT[[#This Row],[CMO MV]]/CelloNetIO_CMO_MV_NAV_QT[[#This Row],[NAV]]*100</f>
        <v>56.211844552348545</v>
      </c>
    </row>
    <row r="200" spans="1:12" x14ac:dyDescent="0.2">
      <c r="A200" s="1">
        <v>41003</v>
      </c>
      <c r="B200">
        <v>550.88220000000001</v>
      </c>
      <c r="C200">
        <v>110.1756</v>
      </c>
      <c r="D200">
        <v>189.4573</v>
      </c>
      <c r="F200">
        <v>197142564.32499999</v>
      </c>
      <c r="G200">
        <v>279.43341500000002</v>
      </c>
      <c r="H200">
        <v>55.886257000000001</v>
      </c>
      <c r="I200">
        <v>96.101671999999994</v>
      </c>
      <c r="K200" s="3">
        <f>VLOOKUP(CelloNetIO_CMO_MV_NAV_QT[[#This Row],[AsOfDate]], 'CMO MV Raw'!$A:$B,2,FALSE)</f>
        <v>110033256.544227</v>
      </c>
      <c r="L200" s="4">
        <f>CelloNetIO_CMO_MV_NAV_QT[[#This Row],[CMO MV]]/CelloNetIO_CMO_MV_NAV_QT[[#This Row],[NAV]]*100</f>
        <v>55.814053611898515</v>
      </c>
    </row>
    <row r="201" spans="1:12" x14ac:dyDescent="0.2">
      <c r="A201" s="1">
        <v>41004</v>
      </c>
      <c r="B201">
        <v>615.79600000000005</v>
      </c>
      <c r="C201">
        <v>120.7929</v>
      </c>
      <c r="D201">
        <v>185.06489999999999</v>
      </c>
      <c r="F201">
        <v>196972799.11809999</v>
      </c>
      <c r="G201">
        <v>312.62996900000002</v>
      </c>
      <c r="H201">
        <v>61.324660000000002</v>
      </c>
      <c r="I201">
        <v>93.954545999999993</v>
      </c>
      <c r="K201" s="3">
        <f>VLOOKUP(CelloNetIO_CMO_MV_NAV_QT[[#This Row],[AsOfDate]], 'CMO MV Raw'!$A:$B,2,FALSE)</f>
        <v>117993506.42136399</v>
      </c>
      <c r="L201" s="4">
        <f>CelloNetIO_CMO_MV_NAV_QT[[#This Row],[CMO MV]]/CelloNetIO_CMO_MV_NAV_QT[[#This Row],[NAV]]*100</f>
        <v>59.90345212620857</v>
      </c>
    </row>
    <row r="202" spans="1:12" x14ac:dyDescent="0.2">
      <c r="A202" s="1">
        <v>41005</v>
      </c>
      <c r="B202">
        <v>607.99109999999996</v>
      </c>
      <c r="C202">
        <v>115.89919999999999</v>
      </c>
      <c r="D202">
        <v>208.11099999999999</v>
      </c>
      <c r="F202">
        <v>196207829.75209999</v>
      </c>
      <c r="G202">
        <v>309.87096700000001</v>
      </c>
      <c r="H202">
        <v>59.069609999999997</v>
      </c>
      <c r="I202">
        <v>106.066613</v>
      </c>
      <c r="K202" s="3">
        <f>VLOOKUP(CelloNetIO_CMO_MV_NAV_QT[[#This Row],[AsOfDate]], 'CMO MV Raw'!$A:$B,2,FALSE)</f>
        <v>115679666.455585</v>
      </c>
      <c r="L202" s="4">
        <f>CelloNetIO_CMO_MV_NAV_QT[[#This Row],[CMO MV]]/CelloNetIO_CMO_MV_NAV_QT[[#This Row],[NAV]]*100</f>
        <v>58.957721820653738</v>
      </c>
    </row>
    <row r="203" spans="1:12" x14ac:dyDescent="0.2">
      <c r="A203" s="1">
        <v>41008</v>
      </c>
      <c r="B203">
        <v>634.16510000000005</v>
      </c>
      <c r="C203">
        <v>117.7214</v>
      </c>
      <c r="D203">
        <v>265.64870000000002</v>
      </c>
      <c r="F203">
        <v>196053408.72549999</v>
      </c>
      <c r="G203">
        <v>323.46548000000001</v>
      </c>
      <c r="H203">
        <v>60.045577000000002</v>
      </c>
      <c r="I203">
        <v>135.49812900000001</v>
      </c>
      <c r="K203" s="3">
        <f>VLOOKUP(CelloNetIO_CMO_MV_NAV_QT[[#This Row],[AsOfDate]], 'CMO MV Raw'!$A:$B,2,FALSE)</f>
        <v>115212353.302329</v>
      </c>
      <c r="L203" s="4">
        <f>CelloNetIO_CMO_MV_NAV_QT[[#This Row],[CMO MV]]/CelloNetIO_CMO_MV_NAV_QT[[#This Row],[NAV]]*100</f>
        <v>58.765799611085122</v>
      </c>
    </row>
    <row r="204" spans="1:12" x14ac:dyDescent="0.2">
      <c r="A204" s="1">
        <v>41009</v>
      </c>
      <c r="B204">
        <v>675.35850000000005</v>
      </c>
      <c r="C204">
        <v>123.36109999999999</v>
      </c>
      <c r="D204">
        <v>283.68740000000003</v>
      </c>
      <c r="F204">
        <v>197566520.8664</v>
      </c>
      <c r="G204">
        <v>341.83853499999998</v>
      </c>
      <c r="H204">
        <v>62.440286</v>
      </c>
      <c r="I204">
        <v>143.59082599999999</v>
      </c>
      <c r="K204" s="3">
        <f>VLOOKUP(CelloNetIO_CMO_MV_NAV_QT[[#This Row],[AsOfDate]], 'CMO MV Raw'!$A:$B,2,FALSE)</f>
        <v>121689358.74734899</v>
      </c>
      <c r="L204" s="4">
        <f>CelloNetIO_CMO_MV_NAV_QT[[#This Row],[CMO MV]]/CelloNetIO_CMO_MV_NAV_QT[[#This Row],[NAV]]*100</f>
        <v>61.594119395177657</v>
      </c>
    </row>
    <row r="205" spans="1:12" x14ac:dyDescent="0.2">
      <c r="A205" s="1">
        <v>41010</v>
      </c>
      <c r="B205">
        <v>664.51949999999999</v>
      </c>
      <c r="C205">
        <v>124.7418</v>
      </c>
      <c r="D205">
        <v>308.72000000000003</v>
      </c>
      <c r="F205">
        <v>198067548.42449999</v>
      </c>
      <c r="G205">
        <v>335.50145199999997</v>
      </c>
      <c r="H205">
        <v>62.979422999999997</v>
      </c>
      <c r="I205">
        <v>155.866018</v>
      </c>
      <c r="K205" s="3">
        <f>VLOOKUP(CelloNetIO_CMO_MV_NAV_QT[[#This Row],[AsOfDate]], 'CMO MV Raw'!$A:$B,2,FALSE)</f>
        <v>129857542.37398501</v>
      </c>
      <c r="L205" s="4">
        <f>CelloNetIO_CMO_MV_NAV_QT[[#This Row],[CMO MV]]/CelloNetIO_CMO_MV_NAV_QT[[#This Row],[NAV]]*100</f>
        <v>65.562250558922088</v>
      </c>
    </row>
    <row r="206" spans="1:12" x14ac:dyDescent="0.2">
      <c r="A206" s="1">
        <v>41011</v>
      </c>
      <c r="B206">
        <v>681.56169999999997</v>
      </c>
      <c r="C206">
        <v>128.76130000000001</v>
      </c>
      <c r="D206">
        <v>319.10469999999998</v>
      </c>
      <c r="F206">
        <v>198421234.11579999</v>
      </c>
      <c r="G206">
        <v>343.49232000000001</v>
      </c>
      <c r="H206">
        <v>64.892904000000001</v>
      </c>
      <c r="I206">
        <v>160.82185000000001</v>
      </c>
      <c r="K206" s="3">
        <f>VLOOKUP(CelloNetIO_CMO_MV_NAV_QT[[#This Row],[AsOfDate]], 'CMO MV Raw'!$A:$B,2,FALSE)</f>
        <v>126421878.036624</v>
      </c>
      <c r="L206" s="4">
        <f>CelloNetIO_CMO_MV_NAV_QT[[#This Row],[CMO MV]]/CelloNetIO_CMO_MV_NAV_QT[[#This Row],[NAV]]*100</f>
        <v>63.713885562693015</v>
      </c>
    </row>
    <row r="207" spans="1:12" x14ac:dyDescent="0.2">
      <c r="A207" s="1">
        <v>41012</v>
      </c>
      <c r="B207">
        <v>703.71879999999999</v>
      </c>
      <c r="C207">
        <v>130.59639999999999</v>
      </c>
      <c r="D207">
        <v>321.08960000000002</v>
      </c>
      <c r="F207">
        <v>198700856.69580001</v>
      </c>
      <c r="G207">
        <v>354.15992199999999</v>
      </c>
      <c r="H207">
        <v>65.725132000000002</v>
      </c>
      <c r="I207">
        <v>161.594472</v>
      </c>
      <c r="K207" s="3">
        <f>VLOOKUP(CelloNetIO_CMO_MV_NAV_QT[[#This Row],[AsOfDate]], 'CMO MV Raw'!$A:$B,2,FALSE)</f>
        <v>125517368.554482</v>
      </c>
      <c r="L207" s="4">
        <f>CelloNetIO_CMO_MV_NAV_QT[[#This Row],[CMO MV]]/CelloNetIO_CMO_MV_NAV_QT[[#This Row],[NAV]]*100</f>
        <v>63.169012273883716</v>
      </c>
    </row>
    <row r="208" spans="1:12" x14ac:dyDescent="0.2">
      <c r="A208" s="1">
        <v>41015</v>
      </c>
      <c r="B208">
        <v>705.56719999999996</v>
      </c>
      <c r="C208">
        <v>129.57499999999999</v>
      </c>
      <c r="D208">
        <v>265.41140000000001</v>
      </c>
      <c r="F208">
        <v>198709690.42820001</v>
      </c>
      <c r="G208">
        <v>355.07437900000002</v>
      </c>
      <c r="H208">
        <v>65.208194000000006</v>
      </c>
      <c r="I208">
        <v>133.56741700000001</v>
      </c>
      <c r="K208" s="3">
        <f>VLOOKUP(CelloNetIO_CMO_MV_NAV_QT[[#This Row],[AsOfDate]], 'CMO MV Raw'!$A:$B,2,FALSE)</f>
        <v>121077732.01901101</v>
      </c>
      <c r="L208" s="4">
        <f>CelloNetIO_CMO_MV_NAV_QT[[#This Row],[CMO MV]]/CelloNetIO_CMO_MV_NAV_QT[[#This Row],[NAV]]*100</f>
        <v>60.931971540039285</v>
      </c>
    </row>
    <row r="209" spans="1:12" x14ac:dyDescent="0.2">
      <c r="A209" s="1">
        <v>41016</v>
      </c>
      <c r="B209">
        <v>776.1354</v>
      </c>
      <c r="C209">
        <v>143.8203</v>
      </c>
      <c r="D209">
        <v>333.22489999999999</v>
      </c>
      <c r="F209">
        <v>199250044.05219999</v>
      </c>
      <c r="G209">
        <v>389.528346</v>
      </c>
      <c r="H209">
        <v>72.180812000000003</v>
      </c>
      <c r="I209">
        <v>167.23956200000001</v>
      </c>
      <c r="K209" s="3">
        <f>VLOOKUP(CelloNetIO_CMO_MV_NAV_QT[[#This Row],[AsOfDate]], 'CMO MV Raw'!$A:$B,2,FALSE)</f>
        <v>140689833.80493799</v>
      </c>
      <c r="L209" s="4">
        <f>CelloNetIO_CMO_MV_NAV_QT[[#This Row],[CMO MV]]/CelloNetIO_CMO_MV_NAV_QT[[#This Row],[NAV]]*100</f>
        <v>70.609687678703708</v>
      </c>
    </row>
    <row r="210" spans="1:12" x14ac:dyDescent="0.2">
      <c r="A210" s="1">
        <v>41017</v>
      </c>
      <c r="B210">
        <v>779.68219999999997</v>
      </c>
      <c r="C210">
        <v>142.5104</v>
      </c>
      <c r="D210">
        <v>332.15649999999999</v>
      </c>
      <c r="F210">
        <v>199105711.2256</v>
      </c>
      <c r="G210">
        <v>391.592082</v>
      </c>
      <c r="H210">
        <v>71.575244999999995</v>
      </c>
      <c r="I210">
        <v>166.824195</v>
      </c>
      <c r="K210" s="3">
        <f>VLOOKUP(CelloNetIO_CMO_MV_NAV_QT[[#This Row],[AsOfDate]], 'CMO MV Raw'!$A:$B,2,FALSE)</f>
        <v>139657027.47087899</v>
      </c>
      <c r="L210" s="4">
        <f>CelloNetIO_CMO_MV_NAV_QT[[#This Row],[CMO MV]]/CelloNetIO_CMO_MV_NAV_QT[[#This Row],[NAV]]*100</f>
        <v>70.142150424122335</v>
      </c>
    </row>
    <row r="211" spans="1:12" x14ac:dyDescent="0.2">
      <c r="A211" s="1">
        <v>41018</v>
      </c>
      <c r="B211">
        <v>770.66470000000004</v>
      </c>
      <c r="C211">
        <v>139.2534</v>
      </c>
      <c r="D211">
        <v>328.94279999999998</v>
      </c>
      <c r="F211">
        <v>198635750.9305</v>
      </c>
      <c r="G211">
        <v>387.97884900000003</v>
      </c>
      <c r="H211">
        <v>70.104902999999993</v>
      </c>
      <c r="I211">
        <v>165.60100499999999</v>
      </c>
      <c r="K211" s="3">
        <f>VLOOKUP(CelloNetIO_CMO_MV_NAV_QT[[#This Row],[AsOfDate]], 'CMO MV Raw'!$A:$B,2,FALSE)</f>
        <v>138064467.96665999</v>
      </c>
      <c r="L211" s="4">
        <f>CelloNetIO_CMO_MV_NAV_QT[[#This Row],[CMO MV]]/CelloNetIO_CMO_MV_NAV_QT[[#This Row],[NAV]]*100</f>
        <v>69.506353876330607</v>
      </c>
    </row>
    <row r="212" spans="1:12" x14ac:dyDescent="0.2">
      <c r="A212" s="1">
        <v>41019</v>
      </c>
      <c r="B212">
        <v>726.85440000000006</v>
      </c>
      <c r="C212">
        <v>133.06870000000001</v>
      </c>
      <c r="D212">
        <v>325.46499999999997</v>
      </c>
      <c r="F212">
        <v>198655982.34630001</v>
      </c>
      <c r="G212">
        <v>365.885986</v>
      </c>
      <c r="H212">
        <v>66.984492000000003</v>
      </c>
      <c r="I212">
        <v>163.83347499999999</v>
      </c>
      <c r="K212" s="3">
        <f>VLOOKUP(CelloNetIO_CMO_MV_NAV_QT[[#This Row],[AsOfDate]], 'CMO MV Raw'!$A:$B,2,FALSE)</f>
        <v>129880148.29250801</v>
      </c>
      <c r="L212" s="4">
        <f>CelloNetIO_CMO_MV_NAV_QT[[#This Row],[CMO MV]]/CelloNetIO_CMO_MV_NAV_QT[[#This Row],[NAV]]*100</f>
        <v>65.379429684679238</v>
      </c>
    </row>
    <row r="213" spans="1:12" x14ac:dyDescent="0.2">
      <c r="A213" s="1">
        <v>41022</v>
      </c>
      <c r="B213">
        <v>724.21199999999999</v>
      </c>
      <c r="C213">
        <v>130.892</v>
      </c>
      <c r="D213">
        <v>322.69310000000002</v>
      </c>
      <c r="F213">
        <v>198779222.7114</v>
      </c>
      <c r="G213">
        <v>364.32982800000002</v>
      </c>
      <c r="H213">
        <v>65.847927999999996</v>
      </c>
      <c r="I213">
        <v>162.33743899999999</v>
      </c>
      <c r="K213" s="3">
        <f>VLOOKUP(CelloNetIO_CMO_MV_NAV_QT[[#This Row],[AsOfDate]], 'CMO MV Raw'!$A:$B,2,FALSE)</f>
        <v>128757460.695713</v>
      </c>
      <c r="L213" s="4">
        <f>CelloNetIO_CMO_MV_NAV_QT[[#This Row],[CMO MV]]/CelloNetIO_CMO_MV_NAV_QT[[#This Row],[NAV]]*100</f>
        <v>64.774104123875702</v>
      </c>
    </row>
    <row r="214" spans="1:12" x14ac:dyDescent="0.2">
      <c r="A214" s="1">
        <v>41023</v>
      </c>
      <c r="B214">
        <v>695.38070000000005</v>
      </c>
      <c r="C214">
        <v>127.2646</v>
      </c>
      <c r="D214">
        <v>273.24590000000001</v>
      </c>
      <c r="F214">
        <v>200188749.57710001</v>
      </c>
      <c r="G214">
        <v>347.362527</v>
      </c>
      <c r="H214">
        <v>63.572304000000003</v>
      </c>
      <c r="I214">
        <v>136.494134</v>
      </c>
      <c r="K214" s="3">
        <f>VLOOKUP(CelloNetIO_CMO_MV_NAV_QT[[#This Row],[AsOfDate]], 'CMO MV Raw'!$A:$B,2,FALSE)</f>
        <v>135343591.68065399</v>
      </c>
      <c r="L214" s="4">
        <f>CelloNetIO_CMO_MV_NAV_QT[[#This Row],[CMO MV]]/CelloNetIO_CMO_MV_NAV_QT[[#This Row],[NAV]]*100</f>
        <v>67.607990941832725</v>
      </c>
    </row>
    <row r="215" spans="1:12" x14ac:dyDescent="0.2">
      <c r="A215" s="1">
        <v>41024</v>
      </c>
      <c r="B215">
        <v>708.46839999999997</v>
      </c>
      <c r="C215">
        <v>131.5273</v>
      </c>
      <c r="D215">
        <v>328.63319999999999</v>
      </c>
      <c r="F215">
        <v>200686029.8326</v>
      </c>
      <c r="G215">
        <v>353.023278</v>
      </c>
      <c r="H215">
        <v>65.538842000000002</v>
      </c>
      <c r="I215">
        <v>163.754896</v>
      </c>
      <c r="K215" s="3">
        <f>VLOOKUP(CelloNetIO_CMO_MV_NAV_QT[[#This Row],[AsOfDate]], 'CMO MV Raw'!$A:$B,2,FALSE)</f>
        <v>140516788.756062</v>
      </c>
      <c r="L215" s="4">
        <f>CelloNetIO_CMO_MV_NAV_QT[[#This Row],[CMO MV]]/CelloNetIO_CMO_MV_NAV_QT[[#This Row],[NAV]]*100</f>
        <v>70.018221434383094</v>
      </c>
    </row>
    <row r="216" spans="1:12" x14ac:dyDescent="0.2">
      <c r="A216" s="1">
        <v>41025</v>
      </c>
      <c r="B216">
        <v>727.72289999999998</v>
      </c>
      <c r="C216">
        <v>133.9246</v>
      </c>
      <c r="D216">
        <v>328.24119999999999</v>
      </c>
      <c r="F216">
        <v>200700457.77649999</v>
      </c>
      <c r="G216">
        <v>362.59154999999998</v>
      </c>
      <c r="H216">
        <v>66.728596999999993</v>
      </c>
      <c r="I216">
        <v>163.547808</v>
      </c>
      <c r="K216" s="3">
        <f>VLOOKUP(CelloNetIO_CMO_MV_NAV_QT[[#This Row],[AsOfDate]], 'CMO MV Raw'!$A:$B,2,FALSE)</f>
        <v>148251395.830668</v>
      </c>
      <c r="L216" s="4">
        <f>CelloNetIO_CMO_MV_NAV_QT[[#This Row],[CMO MV]]/CelloNetIO_CMO_MV_NAV_QT[[#This Row],[NAV]]*100</f>
        <v>73.866994362195598</v>
      </c>
    </row>
    <row r="217" spans="1:12" x14ac:dyDescent="0.2">
      <c r="A217" s="1">
        <v>41026</v>
      </c>
      <c r="B217">
        <v>704.65250000000003</v>
      </c>
      <c r="C217">
        <v>128.75450000000001</v>
      </c>
      <c r="D217">
        <v>326.51069999999999</v>
      </c>
      <c r="F217">
        <v>201010119.75420001</v>
      </c>
      <c r="G217">
        <v>350.55573399999997</v>
      </c>
      <c r="H217">
        <v>64.053740000000005</v>
      </c>
      <c r="I217">
        <v>162.434956</v>
      </c>
      <c r="K217" s="3">
        <f>VLOOKUP(CelloNetIO_CMO_MV_NAV_QT[[#This Row],[AsOfDate]], 'CMO MV Raw'!$A:$B,2,FALSE)</f>
        <v>137702691.128649</v>
      </c>
      <c r="L217" s="4">
        <f>CelloNetIO_CMO_MV_NAV_QT[[#This Row],[CMO MV]]/CelloNetIO_CMO_MV_NAV_QT[[#This Row],[NAV]]*100</f>
        <v>68.505352515104789</v>
      </c>
    </row>
    <row r="218" spans="1:12" x14ac:dyDescent="0.2">
      <c r="A218" s="1">
        <v>41029</v>
      </c>
      <c r="B218">
        <v>686.29719999999998</v>
      </c>
      <c r="C218">
        <v>125.7897</v>
      </c>
      <c r="D218">
        <v>216.88329999999999</v>
      </c>
      <c r="F218">
        <v>202384914.6029</v>
      </c>
      <c r="G218">
        <v>339.104919</v>
      </c>
      <c r="H218">
        <v>62.153694000000002</v>
      </c>
      <c r="I218">
        <v>107.163768</v>
      </c>
      <c r="K218" s="3">
        <f>VLOOKUP(CelloNetIO_CMO_MV_NAV_QT[[#This Row],[AsOfDate]], 'CMO MV Raw'!$A:$B,2,FALSE)</f>
        <v>136893408.56261</v>
      </c>
      <c r="L218" s="4">
        <f>CelloNetIO_CMO_MV_NAV_QT[[#This Row],[CMO MV]]/CelloNetIO_CMO_MV_NAV_QT[[#This Row],[NAV]]*100</f>
        <v>67.640124675897383</v>
      </c>
    </row>
    <row r="219" spans="1:12" x14ac:dyDescent="0.2">
      <c r="A219" s="1">
        <v>41030</v>
      </c>
      <c r="B219">
        <v>711.1798</v>
      </c>
      <c r="C219">
        <v>132.75290000000001</v>
      </c>
      <c r="D219">
        <v>323.7647</v>
      </c>
      <c r="F219">
        <v>233406501.36750001</v>
      </c>
      <c r="G219">
        <v>304.69579700000003</v>
      </c>
      <c r="H219">
        <v>56.876264999999997</v>
      </c>
      <c r="I219">
        <v>138.71280300000001</v>
      </c>
      <c r="K219" s="3">
        <f>VLOOKUP(CelloNetIO_CMO_MV_NAV_QT[[#This Row],[AsOfDate]], 'CMO MV Raw'!$A:$B,2,FALSE)</f>
        <v>142071573.116357</v>
      </c>
      <c r="L219" s="4">
        <f>CelloNetIO_CMO_MV_NAV_QT[[#This Row],[CMO MV]]/CelloNetIO_CMO_MV_NAV_QT[[#This Row],[NAV]]*100</f>
        <v>60.86872999851208</v>
      </c>
    </row>
    <row r="220" spans="1:12" x14ac:dyDescent="0.2">
      <c r="A220" s="1">
        <v>41031</v>
      </c>
      <c r="B220">
        <v>711.66880000000003</v>
      </c>
      <c r="C220">
        <v>131.93680000000001</v>
      </c>
      <c r="D220">
        <v>269.97980000000001</v>
      </c>
      <c r="F220">
        <v>234118343.47049999</v>
      </c>
      <c r="G220">
        <v>303.97823099999999</v>
      </c>
      <c r="H220">
        <v>56.354747000000003</v>
      </c>
      <c r="I220">
        <v>115.317662</v>
      </c>
      <c r="K220" s="3">
        <f>VLOOKUP(CelloNetIO_CMO_MV_NAV_QT[[#This Row],[AsOfDate]], 'CMO MV Raw'!$A:$B,2,FALSE)</f>
        <v>137836204.77147001</v>
      </c>
      <c r="L220" s="4">
        <f>CelloNetIO_CMO_MV_NAV_QT[[#This Row],[CMO MV]]/CelloNetIO_CMO_MV_NAV_QT[[#This Row],[NAV]]*100</f>
        <v>58.874585702353563</v>
      </c>
    </row>
    <row r="221" spans="1:12" x14ac:dyDescent="0.2">
      <c r="A221" s="1">
        <v>41032</v>
      </c>
      <c r="B221">
        <v>710.48220000000003</v>
      </c>
      <c r="C221">
        <v>132.34370000000001</v>
      </c>
      <c r="D221">
        <v>323.3116</v>
      </c>
      <c r="F221">
        <v>234856201.7137</v>
      </c>
      <c r="G221">
        <v>302.51796400000001</v>
      </c>
      <c r="H221">
        <v>56.350949999999997</v>
      </c>
      <c r="I221">
        <v>137.66364200000001</v>
      </c>
      <c r="K221" s="3">
        <f>VLOOKUP(CelloNetIO_CMO_MV_NAV_QT[[#This Row],[AsOfDate]], 'CMO MV Raw'!$A:$B,2,FALSE)</f>
        <v>136698209.30687401</v>
      </c>
      <c r="L221" s="4">
        <f>CelloNetIO_CMO_MV_NAV_QT[[#This Row],[CMO MV]]/CelloNetIO_CMO_MV_NAV_QT[[#This Row],[NAV]]*100</f>
        <v>58.205066891746426</v>
      </c>
    </row>
    <row r="222" spans="1:12" x14ac:dyDescent="0.2">
      <c r="A222" s="1">
        <v>41033</v>
      </c>
      <c r="B222">
        <v>720.54989999999998</v>
      </c>
      <c r="C222">
        <v>133.23439999999999</v>
      </c>
      <c r="D222">
        <v>318.55720000000002</v>
      </c>
      <c r="F222">
        <v>235288756.73089999</v>
      </c>
      <c r="G222">
        <v>306.24068499999998</v>
      </c>
      <c r="H222">
        <v>56.625909999999998</v>
      </c>
      <c r="I222">
        <v>135.389895</v>
      </c>
      <c r="K222" s="3">
        <f>VLOOKUP(CelloNetIO_CMO_MV_NAV_QT[[#This Row],[AsOfDate]], 'CMO MV Raw'!$A:$B,2,FALSE)</f>
        <v>135752949.40377</v>
      </c>
      <c r="L222" s="4">
        <f>CelloNetIO_CMO_MV_NAV_QT[[#This Row],[CMO MV]]/CelloNetIO_CMO_MV_NAV_QT[[#This Row],[NAV]]*100</f>
        <v>57.696318043377993</v>
      </c>
    </row>
    <row r="223" spans="1:12" x14ac:dyDescent="0.2">
      <c r="A223" s="1">
        <v>41036</v>
      </c>
      <c r="B223">
        <v>683.94899999999996</v>
      </c>
      <c r="C223">
        <v>128.39019999999999</v>
      </c>
      <c r="D223">
        <v>317.22120000000001</v>
      </c>
      <c r="F223">
        <v>235865146.92820001</v>
      </c>
      <c r="G223">
        <v>289.97459300000003</v>
      </c>
      <c r="H223">
        <v>54.433731000000002</v>
      </c>
      <c r="I223">
        <v>134.49261300000001</v>
      </c>
      <c r="K223" s="3">
        <f>VLOOKUP(CelloNetIO_CMO_MV_NAV_QT[[#This Row],[AsOfDate]], 'CMO MV Raw'!$A:$B,2,FALSE)</f>
        <v>136258598.421671</v>
      </c>
      <c r="L223" s="4">
        <f>CelloNetIO_CMO_MV_NAV_QT[[#This Row],[CMO MV]]/CelloNetIO_CMO_MV_NAV_QT[[#This Row],[NAV]]*100</f>
        <v>57.769704509649166</v>
      </c>
    </row>
    <row r="224" spans="1:12" x14ac:dyDescent="0.2">
      <c r="A224" s="1">
        <v>41037</v>
      </c>
      <c r="B224">
        <v>664.27599999999995</v>
      </c>
      <c r="C224">
        <v>125.07389999999999</v>
      </c>
      <c r="D224">
        <v>310.97980000000001</v>
      </c>
      <c r="F224">
        <v>236457207.9894</v>
      </c>
      <c r="G224">
        <v>280.92863199999999</v>
      </c>
      <c r="H224">
        <v>52.894941000000003</v>
      </c>
      <c r="I224">
        <v>131.516312</v>
      </c>
      <c r="K224" s="3">
        <f>VLOOKUP(CelloNetIO_CMO_MV_NAV_QT[[#This Row],[AsOfDate]], 'CMO MV Raw'!$A:$B,2,FALSE)</f>
        <v>135506913.606343</v>
      </c>
      <c r="L224" s="4">
        <f>CelloNetIO_CMO_MV_NAV_QT[[#This Row],[CMO MV]]/CelloNetIO_CMO_MV_NAV_QT[[#This Row],[NAV]]*100</f>
        <v>57.307161307773526</v>
      </c>
    </row>
    <row r="225" spans="1:12" x14ac:dyDescent="0.2">
      <c r="A225" s="1">
        <v>41038</v>
      </c>
      <c r="B225">
        <v>677.37009999999998</v>
      </c>
      <c r="C225">
        <v>126.2478</v>
      </c>
      <c r="D225">
        <v>311.43459999999999</v>
      </c>
      <c r="F225">
        <v>235399932.4068</v>
      </c>
      <c r="G225">
        <v>287.75288599999999</v>
      </c>
      <c r="H225">
        <v>53.631196000000003</v>
      </c>
      <c r="I225">
        <v>132.300208</v>
      </c>
      <c r="K225" s="3">
        <f>VLOOKUP(CelloNetIO_CMO_MV_NAV_QT[[#This Row],[AsOfDate]], 'CMO MV Raw'!$A:$B,2,FALSE)</f>
        <v>137625851.92440099</v>
      </c>
      <c r="L225" s="4">
        <f>CelloNetIO_CMO_MV_NAV_QT[[#This Row],[CMO MV]]/CelloNetIO_CMO_MV_NAV_QT[[#This Row],[NAV]]*100</f>
        <v>58.464694750449887</v>
      </c>
    </row>
    <row r="226" spans="1:12" x14ac:dyDescent="0.2">
      <c r="A226" s="1">
        <v>41039</v>
      </c>
      <c r="B226">
        <v>714.69410000000005</v>
      </c>
      <c r="C226">
        <v>132.94399999999999</v>
      </c>
      <c r="D226">
        <v>313.29239999999999</v>
      </c>
      <c r="F226">
        <v>235077513.89590001</v>
      </c>
      <c r="G226">
        <v>304.02486699999997</v>
      </c>
      <c r="H226">
        <v>56.553260999999999</v>
      </c>
      <c r="I226">
        <v>133.27195599999999</v>
      </c>
      <c r="K226" s="3">
        <f>VLOOKUP(CelloNetIO_CMO_MV_NAV_QT[[#This Row],[AsOfDate]], 'CMO MV Raw'!$A:$B,2,FALSE)</f>
        <v>147405641.244288</v>
      </c>
      <c r="L226" s="4">
        <f>CelloNetIO_CMO_MV_NAV_QT[[#This Row],[CMO MV]]/CelloNetIO_CMO_MV_NAV_QT[[#This Row],[NAV]]*100</f>
        <v>62.70512172830108</v>
      </c>
    </row>
    <row r="227" spans="1:12" x14ac:dyDescent="0.2">
      <c r="A227" s="1">
        <v>41040</v>
      </c>
      <c r="B227">
        <v>702.98320000000001</v>
      </c>
      <c r="C227">
        <v>129.33240000000001</v>
      </c>
      <c r="D227">
        <v>329.83609999999999</v>
      </c>
      <c r="F227">
        <v>235796669.36449999</v>
      </c>
      <c r="G227">
        <v>298.13109800000001</v>
      </c>
      <c r="H227">
        <v>54.849120999999997</v>
      </c>
      <c r="I227">
        <v>139.88157699999999</v>
      </c>
      <c r="K227" s="3">
        <f>VLOOKUP(CelloNetIO_CMO_MV_NAV_QT[[#This Row],[AsOfDate]], 'CMO MV Raw'!$A:$B,2,FALSE)</f>
        <v>147243491.108262</v>
      </c>
      <c r="L227" s="4">
        <f>CelloNetIO_CMO_MV_NAV_QT[[#This Row],[CMO MV]]/CelloNetIO_CMO_MV_NAV_QT[[#This Row],[NAV]]*100</f>
        <v>62.445110656185555</v>
      </c>
    </row>
    <row r="228" spans="1:12" x14ac:dyDescent="0.2">
      <c r="A228" s="1">
        <v>41043</v>
      </c>
      <c r="B228">
        <v>710.56110000000001</v>
      </c>
      <c r="C228">
        <v>127.3561</v>
      </c>
      <c r="D228">
        <v>328.46409999999997</v>
      </c>
      <c r="F228">
        <v>236434971.38159999</v>
      </c>
      <c r="G228">
        <v>300.53130299999998</v>
      </c>
      <c r="H228">
        <v>53.865169999999999</v>
      </c>
      <c r="I228">
        <v>138.923653</v>
      </c>
      <c r="K228" s="3">
        <f>VLOOKUP(CelloNetIO_CMO_MV_NAV_QT[[#This Row],[AsOfDate]], 'CMO MV Raw'!$A:$B,2,FALSE)</f>
        <v>145206514.82744801</v>
      </c>
      <c r="L228" s="4">
        <f>CelloNetIO_CMO_MV_NAV_QT[[#This Row],[CMO MV]]/CelloNetIO_CMO_MV_NAV_QT[[#This Row],[NAV]]*100</f>
        <v>61.414990337063301</v>
      </c>
    </row>
    <row r="229" spans="1:12" x14ac:dyDescent="0.2">
      <c r="A229" s="1">
        <v>41044</v>
      </c>
      <c r="B229">
        <v>714.51549999999997</v>
      </c>
      <c r="C229">
        <v>127.57769999999999</v>
      </c>
      <c r="D229">
        <v>316.83530000000002</v>
      </c>
      <c r="F229">
        <v>236731671.01719999</v>
      </c>
      <c r="G229">
        <v>301.82505700000002</v>
      </c>
      <c r="H229">
        <v>53.891267999999997</v>
      </c>
      <c r="I229">
        <v>133.83731</v>
      </c>
      <c r="K229" s="3">
        <f>VLOOKUP(CelloNetIO_CMO_MV_NAV_QT[[#This Row],[AsOfDate]], 'CMO MV Raw'!$A:$B,2,FALSE)</f>
        <v>143840834.08581701</v>
      </c>
      <c r="L229" s="4">
        <f>CelloNetIO_CMO_MV_NAV_QT[[#This Row],[CMO MV]]/CelloNetIO_CMO_MV_NAV_QT[[#This Row],[NAV]]*100</f>
        <v>60.761128186927763</v>
      </c>
    </row>
    <row r="230" spans="1:12" x14ac:dyDescent="0.2">
      <c r="A230" s="1">
        <v>41045</v>
      </c>
      <c r="B230">
        <v>714.06370000000004</v>
      </c>
      <c r="C230">
        <v>123.9102</v>
      </c>
      <c r="D230">
        <v>317.24630000000002</v>
      </c>
      <c r="F230">
        <v>236857319.34830001</v>
      </c>
      <c r="G230">
        <v>301.47419600000001</v>
      </c>
      <c r="H230">
        <v>52.314278999999999</v>
      </c>
      <c r="I230">
        <v>133.93983399999999</v>
      </c>
      <c r="K230" s="3">
        <f>VLOOKUP(CelloNetIO_CMO_MV_NAV_QT[[#This Row],[AsOfDate]], 'CMO MV Raw'!$A:$B,2,FALSE)</f>
        <v>143077145.35116401</v>
      </c>
      <c r="L230" s="4">
        <f>CelloNetIO_CMO_MV_NAV_QT[[#This Row],[CMO MV]]/CelloNetIO_CMO_MV_NAV_QT[[#This Row],[NAV]]*100</f>
        <v>60.406469913968877</v>
      </c>
    </row>
    <row r="231" spans="1:12" x14ac:dyDescent="0.2">
      <c r="A231" s="1">
        <v>41046</v>
      </c>
      <c r="B231">
        <v>685.09339999999997</v>
      </c>
      <c r="C231">
        <v>113.4932</v>
      </c>
      <c r="D231">
        <v>310.49669999999998</v>
      </c>
      <c r="F231">
        <v>236046463.29499999</v>
      </c>
      <c r="G231">
        <v>290.236672</v>
      </c>
      <c r="H231">
        <v>48.080872999999997</v>
      </c>
      <c r="I231">
        <v>131.54050100000001</v>
      </c>
      <c r="K231" s="3">
        <f>VLOOKUP(CelloNetIO_CMO_MV_NAV_QT[[#This Row],[AsOfDate]], 'CMO MV Raw'!$A:$B,2,FALSE)</f>
        <v>138885105.73064899</v>
      </c>
      <c r="L231" s="4">
        <f>CelloNetIO_CMO_MV_NAV_QT[[#This Row],[CMO MV]]/CelloNetIO_CMO_MV_NAV_QT[[#This Row],[NAV]]*100</f>
        <v>58.838037135543431</v>
      </c>
    </row>
    <row r="232" spans="1:12" x14ac:dyDescent="0.2">
      <c r="A232" s="1">
        <v>41047</v>
      </c>
      <c r="B232">
        <v>687.20150000000001</v>
      </c>
      <c r="C232">
        <v>114.01130000000001</v>
      </c>
      <c r="D232">
        <v>411.63929999999999</v>
      </c>
      <c r="F232">
        <v>236335755.0772</v>
      </c>
      <c r="G232">
        <v>290.77339599999999</v>
      </c>
      <c r="H232">
        <v>48.241241000000002</v>
      </c>
      <c r="I232">
        <v>174.175634</v>
      </c>
      <c r="K232" s="3">
        <f>VLOOKUP(CelloNetIO_CMO_MV_NAV_QT[[#This Row],[AsOfDate]], 'CMO MV Raw'!$A:$B,2,FALSE)</f>
        <v>139455460.105158</v>
      </c>
      <c r="L232" s="4">
        <f>CelloNetIO_CMO_MV_NAV_QT[[#This Row],[CMO MV]]/CelloNetIO_CMO_MV_NAV_QT[[#This Row],[NAV]]*100</f>
        <v>59.007347432302126</v>
      </c>
    </row>
    <row r="233" spans="1:12" x14ac:dyDescent="0.2">
      <c r="A233" s="1">
        <v>41050</v>
      </c>
      <c r="B233">
        <v>730.3981</v>
      </c>
      <c r="C233">
        <v>121.48350000000001</v>
      </c>
      <c r="D233">
        <v>461.95179999999999</v>
      </c>
      <c r="F233">
        <v>237906749.8603</v>
      </c>
      <c r="G233">
        <v>307.01024699999999</v>
      </c>
      <c r="H233">
        <v>51.063493999999999</v>
      </c>
      <c r="I233">
        <v>194.173474</v>
      </c>
      <c r="K233" s="3">
        <f>VLOOKUP(CelloNetIO_CMO_MV_NAV_QT[[#This Row],[AsOfDate]], 'CMO MV Raw'!$A:$B,2,FALSE)</f>
        <v>137111317.462641</v>
      </c>
      <c r="L233" s="4">
        <f>CelloNetIO_CMO_MV_NAV_QT[[#This Row],[CMO MV]]/CelloNetIO_CMO_MV_NAV_QT[[#This Row],[NAV]]*100</f>
        <v>57.63237804019996</v>
      </c>
    </row>
    <row r="234" spans="1:12" x14ac:dyDescent="0.2">
      <c r="A234" s="1">
        <v>41051</v>
      </c>
      <c r="B234">
        <v>734.07299999999998</v>
      </c>
      <c r="C234">
        <v>124.9183</v>
      </c>
      <c r="D234">
        <v>413.67739999999998</v>
      </c>
      <c r="F234">
        <v>237123802.18309999</v>
      </c>
      <c r="G234">
        <v>309.57373000000001</v>
      </c>
      <c r="H234">
        <v>52.680624999999999</v>
      </c>
      <c r="I234">
        <v>174.45629500000001</v>
      </c>
      <c r="K234" s="3">
        <f>VLOOKUP(CelloNetIO_CMO_MV_NAV_QT[[#This Row],[AsOfDate]], 'CMO MV Raw'!$A:$B,2,FALSE)</f>
        <v>134549650.35380799</v>
      </c>
      <c r="L234" s="4">
        <f>CelloNetIO_CMO_MV_NAV_QT[[#This Row],[CMO MV]]/CelloNetIO_CMO_MV_NAV_QT[[#This Row],[NAV]]*100</f>
        <v>56.742363742089765</v>
      </c>
    </row>
    <row r="235" spans="1:12" x14ac:dyDescent="0.2">
      <c r="A235" s="1">
        <v>41052</v>
      </c>
      <c r="B235">
        <v>709.29859999999996</v>
      </c>
      <c r="C235">
        <v>119.0857</v>
      </c>
      <c r="D235">
        <v>437.6309</v>
      </c>
      <c r="F235">
        <v>238158594.62869999</v>
      </c>
      <c r="G235">
        <v>297.82616100000001</v>
      </c>
      <c r="H235">
        <v>50.002687999999999</v>
      </c>
      <c r="I235">
        <v>183.75608099999999</v>
      </c>
      <c r="K235" s="3">
        <f>VLOOKUP(CelloNetIO_CMO_MV_NAV_QT[[#This Row],[AsOfDate]], 'CMO MV Raw'!$A:$B,2,FALSE)</f>
        <v>132573332.395007</v>
      </c>
      <c r="L235" s="4">
        <f>CelloNetIO_CMO_MV_NAV_QT[[#This Row],[CMO MV]]/CelloNetIO_CMO_MV_NAV_QT[[#This Row],[NAV]]*100</f>
        <v>55.665987029229335</v>
      </c>
    </row>
    <row r="236" spans="1:12" x14ac:dyDescent="0.2">
      <c r="A236" s="1">
        <v>41053</v>
      </c>
      <c r="B236">
        <v>705.10640000000001</v>
      </c>
      <c r="C236">
        <v>119.22450000000001</v>
      </c>
      <c r="D236">
        <v>444.92329999999998</v>
      </c>
      <c r="F236">
        <v>238155268.68920001</v>
      </c>
      <c r="G236">
        <v>296.07004000000001</v>
      </c>
      <c r="H236">
        <v>50.061667999999997</v>
      </c>
      <c r="I236">
        <v>186.820683</v>
      </c>
      <c r="K236" s="3">
        <f>VLOOKUP(CelloNetIO_CMO_MV_NAV_QT[[#This Row],[AsOfDate]], 'CMO MV Raw'!$A:$B,2,FALSE)</f>
        <v>134007378.020503</v>
      </c>
      <c r="L236" s="4">
        <f>CelloNetIO_CMO_MV_NAV_QT[[#This Row],[CMO MV]]/CelloNetIO_CMO_MV_NAV_QT[[#This Row],[NAV]]*100</f>
        <v>56.268911772591004</v>
      </c>
    </row>
    <row r="237" spans="1:12" x14ac:dyDescent="0.2">
      <c r="A237" s="1">
        <v>41054</v>
      </c>
      <c r="B237">
        <v>709.63440000000003</v>
      </c>
      <c r="C237">
        <v>119.839</v>
      </c>
      <c r="D237">
        <v>447.48430000000002</v>
      </c>
      <c r="F237">
        <v>238927045.99439999</v>
      </c>
      <c r="G237">
        <v>297.00882000000001</v>
      </c>
      <c r="H237">
        <v>50.157150999999999</v>
      </c>
      <c r="I237">
        <v>187.28909400000001</v>
      </c>
      <c r="K237" s="3">
        <f>VLOOKUP(CelloNetIO_CMO_MV_NAV_QT[[#This Row],[AsOfDate]], 'CMO MV Raw'!$A:$B,2,FALSE)</f>
        <v>134054693.495722</v>
      </c>
      <c r="L237" s="4">
        <f>CelloNetIO_CMO_MV_NAV_QT[[#This Row],[CMO MV]]/CelloNetIO_CMO_MV_NAV_QT[[#This Row],[NAV]]*100</f>
        <v>56.106956388212318</v>
      </c>
    </row>
    <row r="238" spans="1:12" x14ac:dyDescent="0.2">
      <c r="A238" s="1">
        <v>41058</v>
      </c>
      <c r="B238">
        <v>697.68089999999995</v>
      </c>
      <c r="C238">
        <v>117.7157</v>
      </c>
      <c r="D238">
        <v>448.61660000000001</v>
      </c>
      <c r="F238">
        <v>239427140.50009999</v>
      </c>
      <c r="G238">
        <v>291.39591200000001</v>
      </c>
      <c r="H238">
        <v>49.165562000000001</v>
      </c>
      <c r="I238">
        <v>187.37082100000001</v>
      </c>
      <c r="K238" s="3">
        <f>VLOOKUP(CelloNetIO_CMO_MV_NAV_QT[[#This Row],[AsOfDate]], 'CMO MV Raw'!$A:$B,2,FALSE)</f>
        <v>134619870.81264299</v>
      </c>
      <c r="L238" s="4">
        <f>CelloNetIO_CMO_MV_NAV_QT[[#This Row],[CMO MV]]/CelloNetIO_CMO_MV_NAV_QT[[#This Row],[NAV]]*100</f>
        <v>56.225819066066471</v>
      </c>
    </row>
    <row r="239" spans="1:12" x14ac:dyDescent="0.2">
      <c r="A239" s="1">
        <v>41059</v>
      </c>
      <c r="B239">
        <v>697.17070000000001</v>
      </c>
      <c r="C239">
        <v>111.07510000000001</v>
      </c>
      <c r="D239">
        <v>444.53910000000002</v>
      </c>
      <c r="F239">
        <v>239948382.4149</v>
      </c>
      <c r="G239">
        <v>290.55028099999998</v>
      </c>
      <c r="H239">
        <v>46.291248000000003</v>
      </c>
      <c r="I239">
        <v>185.26446999999999</v>
      </c>
      <c r="K239" s="3">
        <f>VLOOKUP(CelloNetIO_CMO_MV_NAV_QT[[#This Row],[AsOfDate]], 'CMO MV Raw'!$A:$B,2,FALSE)</f>
        <v>138376758.195465</v>
      </c>
      <c r="L239" s="4">
        <f>CelloNetIO_CMO_MV_NAV_QT[[#This Row],[CMO MV]]/CelloNetIO_CMO_MV_NAV_QT[[#This Row],[NAV]]*100</f>
        <v>57.669385724882574</v>
      </c>
    </row>
    <row r="240" spans="1:12" x14ac:dyDescent="0.2">
      <c r="A240" s="1">
        <v>41060</v>
      </c>
      <c r="B240">
        <v>760.92700000000002</v>
      </c>
      <c r="C240">
        <v>117.62009999999999</v>
      </c>
      <c r="D240">
        <v>391.73689999999999</v>
      </c>
      <c r="F240">
        <v>242139325.49959999</v>
      </c>
      <c r="G240">
        <v>314.25172199999997</v>
      </c>
      <c r="H240">
        <v>48.575381</v>
      </c>
      <c r="I240">
        <v>161.78161</v>
      </c>
      <c r="K240" s="3">
        <f>VLOOKUP(CelloNetIO_CMO_MV_NAV_QT[[#This Row],[AsOfDate]], 'CMO MV Raw'!$A:$B,2,FALSE)</f>
        <v>135243221.22409201</v>
      </c>
      <c r="L240" s="4">
        <f>CelloNetIO_CMO_MV_NAV_QT[[#This Row],[CMO MV]]/CelloNetIO_CMO_MV_NAV_QT[[#This Row],[NAV]]*100</f>
        <v>55.85347235317851</v>
      </c>
    </row>
    <row r="241" spans="1:12" x14ac:dyDescent="0.2">
      <c r="A241" s="1">
        <v>41061</v>
      </c>
      <c r="B241">
        <v>691.91700000000003</v>
      </c>
      <c r="C241">
        <v>101.1885</v>
      </c>
      <c r="D241">
        <v>377.9436</v>
      </c>
      <c r="F241">
        <v>241584428.6094</v>
      </c>
      <c r="G241">
        <v>286.40794599999998</v>
      </c>
      <c r="H241">
        <v>41.885356999999999</v>
      </c>
      <c r="I241">
        <v>156.443692</v>
      </c>
      <c r="K241" s="3">
        <f>VLOOKUP(CelloNetIO_CMO_MV_NAV_QT[[#This Row],[AsOfDate]], 'CMO MV Raw'!$A:$B,2,FALSE)</f>
        <v>122538204.62842099</v>
      </c>
      <c r="L241" s="4">
        <f>CelloNetIO_CMO_MV_NAV_QT[[#This Row],[CMO MV]]/CelloNetIO_CMO_MV_NAV_QT[[#This Row],[NAV]]*100</f>
        <v>50.722724694538968</v>
      </c>
    </row>
    <row r="242" spans="1:12" x14ac:dyDescent="0.2">
      <c r="A242" s="1">
        <v>41064</v>
      </c>
      <c r="B242">
        <v>599.31769999999995</v>
      </c>
      <c r="C242">
        <v>92.102400000000003</v>
      </c>
      <c r="D242">
        <v>455.70260000000002</v>
      </c>
      <c r="F242">
        <v>243399422.05090001</v>
      </c>
      <c r="G242">
        <v>246.22807</v>
      </c>
      <c r="H242">
        <v>37.840024</v>
      </c>
      <c r="I242">
        <v>187.22419099999999</v>
      </c>
      <c r="K242" s="3">
        <f>VLOOKUP(CelloNetIO_CMO_MV_NAV_QT[[#This Row],[AsOfDate]], 'CMO MV Raw'!$A:$B,2,FALSE)</f>
        <v>126849035.033879</v>
      </c>
      <c r="L242" s="4">
        <f>CelloNetIO_CMO_MV_NAV_QT[[#This Row],[CMO MV]]/CelloNetIO_CMO_MV_NAV_QT[[#This Row],[NAV]]*100</f>
        <v>52.115585963615054</v>
      </c>
    </row>
    <row r="243" spans="1:12" x14ac:dyDescent="0.2">
      <c r="A243" s="1">
        <v>41065</v>
      </c>
      <c r="B243">
        <v>720.26620000000003</v>
      </c>
      <c r="C243">
        <v>112.8978</v>
      </c>
      <c r="D243">
        <v>512.15409999999997</v>
      </c>
      <c r="F243">
        <v>243478649.49079999</v>
      </c>
      <c r="G243">
        <v>295.82314600000001</v>
      </c>
      <c r="H243">
        <v>46.368665</v>
      </c>
      <c r="I243">
        <v>210.34867</v>
      </c>
      <c r="K243" s="3">
        <f>VLOOKUP(CelloNetIO_CMO_MV_NAV_QT[[#This Row],[AsOfDate]], 'CMO MV Raw'!$A:$B,2,FALSE)</f>
        <v>133553494.57232399</v>
      </c>
      <c r="L243" s="4">
        <f>CelloNetIO_CMO_MV_NAV_QT[[#This Row],[CMO MV]]/CelloNetIO_CMO_MV_NAV_QT[[#This Row],[NAV]]*100</f>
        <v>54.852240576999911</v>
      </c>
    </row>
    <row r="244" spans="1:12" x14ac:dyDescent="0.2">
      <c r="A244" s="1">
        <v>41066</v>
      </c>
      <c r="B244">
        <v>725.45280000000002</v>
      </c>
      <c r="C244">
        <v>116.8644</v>
      </c>
      <c r="D244">
        <v>402.08179999999999</v>
      </c>
      <c r="F244">
        <v>241644410.66</v>
      </c>
      <c r="G244">
        <v>300.215013</v>
      </c>
      <c r="H244">
        <v>48.362136999999997</v>
      </c>
      <c r="I244">
        <v>166.39400000000001</v>
      </c>
      <c r="K244" s="3">
        <f>VLOOKUP(CelloNetIO_CMO_MV_NAV_QT[[#This Row],[AsOfDate]], 'CMO MV Raw'!$A:$B,2,FALSE)</f>
        <v>137777857.68763599</v>
      </c>
      <c r="L244" s="4">
        <f>CelloNetIO_CMO_MV_NAV_QT[[#This Row],[CMO MV]]/CelloNetIO_CMO_MV_NAV_QT[[#This Row],[NAV]]*100</f>
        <v>57.016778211970745</v>
      </c>
    </row>
    <row r="245" spans="1:12" x14ac:dyDescent="0.2">
      <c r="A245" s="1">
        <v>41067</v>
      </c>
      <c r="B245">
        <v>758.46410000000003</v>
      </c>
      <c r="C245">
        <v>120.6575</v>
      </c>
      <c r="D245">
        <v>406.24509999999998</v>
      </c>
      <c r="F245">
        <v>243737394.26789999</v>
      </c>
      <c r="G245">
        <v>311.18085200000002</v>
      </c>
      <c r="H245">
        <v>49.503073000000001</v>
      </c>
      <c r="I245">
        <v>166.67327599999999</v>
      </c>
      <c r="K245" s="3">
        <f>VLOOKUP(CelloNetIO_CMO_MV_NAV_QT[[#This Row],[AsOfDate]], 'CMO MV Raw'!$A:$B,2,FALSE)</f>
        <v>139782529.48697501</v>
      </c>
      <c r="L245" s="4">
        <f>CelloNetIO_CMO_MV_NAV_QT[[#This Row],[CMO MV]]/CelloNetIO_CMO_MV_NAV_QT[[#This Row],[NAV]]*100</f>
        <v>57.349644648016266</v>
      </c>
    </row>
    <row r="246" spans="1:12" x14ac:dyDescent="0.2">
      <c r="A246" s="1">
        <v>41068</v>
      </c>
      <c r="B246">
        <v>727.17460000000005</v>
      </c>
      <c r="C246">
        <v>116.0873</v>
      </c>
      <c r="D246">
        <v>411.4853</v>
      </c>
      <c r="F246">
        <v>244454311.3617</v>
      </c>
      <c r="G246">
        <v>297.46851099999998</v>
      </c>
      <c r="H246">
        <v>47.488342000000003</v>
      </c>
      <c r="I246">
        <v>168.328101</v>
      </c>
      <c r="K246" s="3">
        <f>VLOOKUP(CelloNetIO_CMO_MV_NAV_QT[[#This Row],[AsOfDate]], 'CMO MV Raw'!$A:$B,2,FALSE)</f>
        <v>140445914.47825</v>
      </c>
      <c r="L246" s="4">
        <f>CelloNetIO_CMO_MV_NAV_QT[[#This Row],[CMO MV]]/CelloNetIO_CMO_MV_NAV_QT[[#This Row],[NAV]]*100</f>
        <v>57.452827768066285</v>
      </c>
    </row>
    <row r="247" spans="1:12" x14ac:dyDescent="0.2">
      <c r="A247" s="1">
        <v>41071</v>
      </c>
      <c r="B247">
        <v>697.85879999999997</v>
      </c>
      <c r="C247">
        <v>109.2865</v>
      </c>
      <c r="D247">
        <v>404.19869999999997</v>
      </c>
      <c r="F247">
        <v>244078747.03870001</v>
      </c>
      <c r="G247">
        <v>285.91543000000001</v>
      </c>
      <c r="H247">
        <v>44.775098999999997</v>
      </c>
      <c r="I247">
        <v>165.60176000000001</v>
      </c>
      <c r="K247" s="3">
        <f>VLOOKUP(CelloNetIO_CMO_MV_NAV_QT[[#This Row],[AsOfDate]], 'CMO MV Raw'!$A:$B,2,FALSE)</f>
        <v>138657378.45033601</v>
      </c>
      <c r="L247" s="4">
        <f>CelloNetIO_CMO_MV_NAV_QT[[#This Row],[CMO MV]]/CelloNetIO_CMO_MV_NAV_QT[[#This Row],[NAV]]*100</f>
        <v>56.808460438528527</v>
      </c>
    </row>
    <row r="248" spans="1:12" x14ac:dyDescent="0.2">
      <c r="A248" s="1">
        <v>41072</v>
      </c>
      <c r="B248">
        <v>695.54010000000005</v>
      </c>
      <c r="C248">
        <v>112.0301</v>
      </c>
      <c r="D248">
        <v>433.89409999999998</v>
      </c>
      <c r="F248">
        <v>243828914.37599999</v>
      </c>
      <c r="G248">
        <v>285.25743199999999</v>
      </c>
      <c r="H248">
        <v>45.946192000000003</v>
      </c>
      <c r="I248">
        <v>177.95022399999999</v>
      </c>
      <c r="K248" s="3">
        <f>VLOOKUP(CelloNetIO_CMO_MV_NAV_QT[[#This Row],[AsOfDate]], 'CMO MV Raw'!$A:$B,2,FALSE)</f>
        <v>141321387.362441</v>
      </c>
      <c r="L248" s="4">
        <f>CelloNetIO_CMO_MV_NAV_QT[[#This Row],[CMO MV]]/CelloNetIO_CMO_MV_NAV_QT[[#This Row],[NAV]]*100</f>
        <v>57.959240693051797</v>
      </c>
    </row>
    <row r="249" spans="1:12" x14ac:dyDescent="0.2">
      <c r="A249" s="1">
        <v>41073</v>
      </c>
      <c r="B249">
        <v>723.66570000000002</v>
      </c>
      <c r="C249">
        <v>114.28019999999999</v>
      </c>
      <c r="D249">
        <v>433.34429999999998</v>
      </c>
      <c r="F249">
        <v>233469243.4215</v>
      </c>
      <c r="G249">
        <v>309.96189900000002</v>
      </c>
      <c r="H249">
        <v>48.948717000000002</v>
      </c>
      <c r="I249">
        <v>185.610873</v>
      </c>
      <c r="K249" s="3">
        <f>VLOOKUP(CelloNetIO_CMO_MV_NAV_QT[[#This Row],[AsOfDate]], 'CMO MV Raw'!$A:$B,2,FALSE)</f>
        <v>145266319.30905199</v>
      </c>
      <c r="L249" s="4">
        <f>CelloNetIO_CMO_MV_NAV_QT[[#This Row],[CMO MV]]/CelloNetIO_CMO_MV_NAV_QT[[#This Row],[NAV]]*100</f>
        <v>62.220752155688238</v>
      </c>
    </row>
    <row r="250" spans="1:12" x14ac:dyDescent="0.2">
      <c r="A250" s="1">
        <v>41074</v>
      </c>
      <c r="B250">
        <v>776.41049999999996</v>
      </c>
      <c r="C250">
        <v>122.3301</v>
      </c>
      <c r="D250">
        <v>430.39609999999999</v>
      </c>
      <c r="F250">
        <v>243534745.70159999</v>
      </c>
      <c r="G250">
        <v>318.80892299999999</v>
      </c>
      <c r="H250">
        <v>50.231065999999998</v>
      </c>
      <c r="I250">
        <v>176.728827</v>
      </c>
      <c r="K250" s="3">
        <f>VLOOKUP(CelloNetIO_CMO_MV_NAV_QT[[#This Row],[AsOfDate]], 'CMO MV Raw'!$A:$B,2,FALSE)</f>
        <v>162269454.32087001</v>
      </c>
      <c r="L250" s="4">
        <f>CelloNetIO_CMO_MV_NAV_QT[[#This Row],[CMO MV]]/CelloNetIO_CMO_MV_NAV_QT[[#This Row],[NAV]]*100</f>
        <v>66.630925231382264</v>
      </c>
    </row>
    <row r="251" spans="1:12" x14ac:dyDescent="0.2">
      <c r="A251" s="1">
        <v>41075</v>
      </c>
      <c r="B251">
        <v>792.49540000000002</v>
      </c>
      <c r="C251">
        <v>123.20569999999999</v>
      </c>
      <c r="D251">
        <v>408.12470000000002</v>
      </c>
      <c r="F251">
        <v>244106585.64840001</v>
      </c>
      <c r="G251">
        <v>324.65138000000002</v>
      </c>
      <c r="H251">
        <v>50.472092000000004</v>
      </c>
      <c r="I251">
        <v>167.19118800000001</v>
      </c>
      <c r="K251" s="3">
        <f>VLOOKUP(CelloNetIO_CMO_MV_NAV_QT[[#This Row],[AsOfDate]], 'CMO MV Raw'!$A:$B,2,FALSE)</f>
        <v>162001656.72094899</v>
      </c>
      <c r="L251" s="4">
        <f>CelloNetIO_CMO_MV_NAV_QT[[#This Row],[CMO MV]]/CelloNetIO_CMO_MV_NAV_QT[[#This Row],[NAV]]*100</f>
        <v>66.365131563590339</v>
      </c>
    </row>
    <row r="252" spans="1:12" x14ac:dyDescent="0.2">
      <c r="A252" s="1">
        <v>41078</v>
      </c>
      <c r="B252">
        <v>747.57830000000001</v>
      </c>
      <c r="C252">
        <v>115.24169999999999</v>
      </c>
      <c r="D252">
        <v>388.15769999999998</v>
      </c>
      <c r="F252">
        <v>215850339.3567</v>
      </c>
      <c r="G252">
        <v>346.34103499999998</v>
      </c>
      <c r="H252">
        <v>53.389631000000001</v>
      </c>
      <c r="I252">
        <v>179.827236</v>
      </c>
      <c r="K252" s="3">
        <f>VLOOKUP(CelloNetIO_CMO_MV_NAV_QT[[#This Row],[AsOfDate]], 'CMO MV Raw'!$A:$B,2,FALSE)</f>
        <v>162209525.46908301</v>
      </c>
      <c r="L252" s="4">
        <f>CelloNetIO_CMO_MV_NAV_QT[[#This Row],[CMO MV]]/CelloNetIO_CMO_MV_NAV_QT[[#This Row],[NAV]]*100</f>
        <v>75.149071320673841</v>
      </c>
    </row>
    <row r="253" spans="1:12" x14ac:dyDescent="0.2">
      <c r="A253" s="1">
        <v>41079</v>
      </c>
      <c r="B253">
        <v>755.7867</v>
      </c>
      <c r="C253">
        <v>116.5808</v>
      </c>
      <c r="D253">
        <v>391.57339999999999</v>
      </c>
      <c r="F253">
        <v>244233878.97009999</v>
      </c>
      <c r="G253">
        <v>309.45203099999998</v>
      </c>
      <c r="H253">
        <v>47.733263000000001</v>
      </c>
      <c r="I253">
        <v>160.327225</v>
      </c>
      <c r="K253" s="3">
        <f>VLOOKUP(CelloNetIO_CMO_MV_NAV_QT[[#This Row],[AsOfDate]], 'CMO MV Raw'!$A:$B,2,FALSE)</f>
        <v>162513475.35005301</v>
      </c>
      <c r="L253" s="4">
        <f>CelloNetIO_CMO_MV_NAV_QT[[#This Row],[CMO MV]]/CelloNetIO_CMO_MV_NAV_QT[[#This Row],[NAV]]*100</f>
        <v>66.540103295803817</v>
      </c>
    </row>
    <row r="254" spans="1:12" x14ac:dyDescent="0.2">
      <c r="A254" s="1">
        <v>41080</v>
      </c>
      <c r="B254">
        <v>724.67129999999997</v>
      </c>
      <c r="C254">
        <v>116.06789999999999</v>
      </c>
      <c r="D254">
        <v>452.81450000000001</v>
      </c>
      <c r="F254">
        <v>244763754.96250001</v>
      </c>
      <c r="G254">
        <v>296.06969400000003</v>
      </c>
      <c r="H254">
        <v>47.420378999999997</v>
      </c>
      <c r="I254">
        <v>185.00063499999999</v>
      </c>
      <c r="K254" s="3">
        <f>VLOOKUP(CelloNetIO_CMO_MV_NAV_QT[[#This Row],[AsOfDate]], 'CMO MV Raw'!$A:$B,2,FALSE)</f>
        <v>162869286.124549</v>
      </c>
      <c r="L254" s="4">
        <f>CelloNetIO_CMO_MV_NAV_QT[[#This Row],[CMO MV]]/CelloNetIO_CMO_MV_NAV_QT[[#This Row],[NAV]]*100</f>
        <v>66.541423238707068</v>
      </c>
    </row>
    <row r="255" spans="1:12" x14ac:dyDescent="0.2">
      <c r="A255" s="1">
        <v>41081</v>
      </c>
      <c r="B255">
        <v>719.35180000000003</v>
      </c>
      <c r="C255">
        <v>113.4907</v>
      </c>
      <c r="D255">
        <v>453.42669999999998</v>
      </c>
      <c r="F255">
        <v>245061764.24070001</v>
      </c>
      <c r="G255">
        <v>293.53897899999998</v>
      </c>
      <c r="H255">
        <v>46.311059999999998</v>
      </c>
      <c r="I255">
        <v>185.02547799999999</v>
      </c>
      <c r="K255" s="3">
        <f>VLOOKUP(CelloNetIO_CMO_MV_NAV_QT[[#This Row],[AsOfDate]], 'CMO MV Raw'!$A:$B,2,FALSE)</f>
        <v>156530673.60613501</v>
      </c>
      <c r="L255" s="4">
        <f>CelloNetIO_CMO_MV_NAV_QT[[#This Row],[CMO MV]]/CelloNetIO_CMO_MV_NAV_QT[[#This Row],[NAV]]*100</f>
        <v>63.873968299840676</v>
      </c>
    </row>
    <row r="256" spans="1:12" x14ac:dyDescent="0.2">
      <c r="A256" s="1">
        <v>41082</v>
      </c>
      <c r="B256">
        <v>745.06259999999997</v>
      </c>
      <c r="C256">
        <v>118.89400000000001</v>
      </c>
      <c r="D256">
        <v>458.4864</v>
      </c>
      <c r="F256">
        <v>244978298.99419999</v>
      </c>
      <c r="G256">
        <v>304.13412299999999</v>
      </c>
      <c r="H256">
        <v>48.532462000000002</v>
      </c>
      <c r="I256">
        <v>187.15388300000001</v>
      </c>
      <c r="K256" s="3">
        <f>VLOOKUP(CelloNetIO_CMO_MV_NAV_QT[[#This Row],[AsOfDate]], 'CMO MV Raw'!$A:$B,2,FALSE)</f>
        <v>158459973.35840499</v>
      </c>
      <c r="L256" s="4">
        <f>CelloNetIO_CMO_MV_NAV_QT[[#This Row],[CMO MV]]/CelloNetIO_CMO_MV_NAV_QT[[#This Row],[NAV]]*100</f>
        <v>64.683269501416788</v>
      </c>
    </row>
    <row r="257" spans="1:12" x14ac:dyDescent="0.2">
      <c r="A257" s="1">
        <v>41085</v>
      </c>
      <c r="B257">
        <v>738.15030000000002</v>
      </c>
      <c r="C257">
        <v>114.40860000000001</v>
      </c>
      <c r="D257">
        <v>450.2799</v>
      </c>
      <c r="F257">
        <v>216143055.12329999</v>
      </c>
      <c r="G257">
        <v>341.51007099999998</v>
      </c>
      <c r="H257">
        <v>52.931888000000001</v>
      </c>
      <c r="I257">
        <v>208.32494500000001</v>
      </c>
      <c r="K257" s="3">
        <f>VLOOKUP(CelloNetIO_CMO_MV_NAV_QT[[#This Row],[AsOfDate]], 'CMO MV Raw'!$A:$B,2,FALSE)</f>
        <v>161229604.96823999</v>
      </c>
      <c r="L257" s="4">
        <f>CelloNetIO_CMO_MV_NAV_QT[[#This Row],[CMO MV]]/CelloNetIO_CMO_MV_NAV_QT[[#This Row],[NAV]]*100</f>
        <v>74.593932650885165</v>
      </c>
    </row>
    <row r="258" spans="1:12" x14ac:dyDescent="0.2">
      <c r="A258" s="1">
        <v>41086</v>
      </c>
      <c r="B258">
        <v>705.75739999999996</v>
      </c>
      <c r="C258">
        <v>111.3265</v>
      </c>
      <c r="D258">
        <v>447.72919999999999</v>
      </c>
      <c r="F258">
        <v>245840503.3186</v>
      </c>
      <c r="G258">
        <v>287.07938300000001</v>
      </c>
      <c r="H258">
        <v>45.284035000000003</v>
      </c>
      <c r="I258">
        <v>182.12182000000001</v>
      </c>
      <c r="K258" s="3">
        <f>VLOOKUP(CelloNetIO_CMO_MV_NAV_QT[[#This Row],[AsOfDate]], 'CMO MV Raw'!$A:$B,2,FALSE)</f>
        <v>162950292.621122</v>
      </c>
      <c r="L258" s="4">
        <f>CelloNetIO_CMO_MV_NAV_QT[[#This Row],[CMO MV]]/CelloNetIO_CMO_MV_NAV_QT[[#This Row],[NAV]]*100</f>
        <v>66.28293158428194</v>
      </c>
    </row>
    <row r="259" spans="1:12" x14ac:dyDescent="0.2">
      <c r="A259" s="1">
        <v>41087</v>
      </c>
      <c r="B259">
        <v>702.30840000000001</v>
      </c>
      <c r="C259">
        <v>110.3318</v>
      </c>
      <c r="D259">
        <v>447.78930000000003</v>
      </c>
      <c r="F259">
        <v>246341924.36970001</v>
      </c>
      <c r="G259">
        <v>285.09495600000002</v>
      </c>
      <c r="H259">
        <v>44.788072999999997</v>
      </c>
      <c r="I259">
        <v>181.77551399999999</v>
      </c>
      <c r="K259" s="3">
        <f>VLOOKUP(CelloNetIO_CMO_MV_NAV_QT[[#This Row],[AsOfDate]], 'CMO MV Raw'!$A:$B,2,FALSE)</f>
        <v>171532229.08847401</v>
      </c>
      <c r="L259" s="4">
        <f>CelloNetIO_CMO_MV_NAV_QT[[#This Row],[CMO MV]]/CelloNetIO_CMO_MV_NAV_QT[[#This Row],[NAV]]*100</f>
        <v>69.631764681291259</v>
      </c>
    </row>
    <row r="260" spans="1:12" x14ac:dyDescent="0.2">
      <c r="A260" s="1">
        <v>41088</v>
      </c>
      <c r="B260">
        <v>693.08730000000003</v>
      </c>
      <c r="C260">
        <v>107.3248</v>
      </c>
      <c r="D260">
        <v>445.42160000000001</v>
      </c>
      <c r="F260">
        <v>246452932.7762</v>
      </c>
      <c r="G260">
        <v>281.22501599999998</v>
      </c>
      <c r="H260">
        <v>43.547787999999997</v>
      </c>
      <c r="I260">
        <v>180.73292699999999</v>
      </c>
      <c r="K260" s="3">
        <f>VLOOKUP(CelloNetIO_CMO_MV_NAV_QT[[#This Row],[AsOfDate]], 'CMO MV Raw'!$A:$B,2,FALSE)</f>
        <v>166735204.27443001</v>
      </c>
      <c r="L260" s="4">
        <f>CelloNetIO_CMO_MV_NAV_QT[[#This Row],[CMO MV]]/CelloNetIO_CMO_MV_NAV_QT[[#This Row],[NAV]]*100</f>
        <v>67.653974491689098</v>
      </c>
    </row>
    <row r="261" spans="1:12" x14ac:dyDescent="0.2">
      <c r="A261" s="1">
        <v>41089</v>
      </c>
      <c r="B261">
        <v>731.54759999999999</v>
      </c>
      <c r="C261">
        <v>116.05419999999999</v>
      </c>
      <c r="D261">
        <v>448.8236</v>
      </c>
      <c r="F261">
        <v>247732927.91819999</v>
      </c>
      <c r="G261">
        <v>295.29687699999999</v>
      </c>
      <c r="H261">
        <v>46.846497999999997</v>
      </c>
      <c r="I261">
        <v>181.17236299999999</v>
      </c>
      <c r="K261" s="3">
        <f>VLOOKUP(CelloNetIO_CMO_MV_NAV_QT[[#This Row],[AsOfDate]], 'CMO MV Raw'!$A:$B,2,FALSE)</f>
        <v>152937852.62711999</v>
      </c>
      <c r="L261" s="4">
        <f>CelloNetIO_CMO_MV_NAV_QT[[#This Row],[CMO MV]]/CelloNetIO_CMO_MV_NAV_QT[[#This Row],[NAV]]*100</f>
        <v>61.734971572942939</v>
      </c>
    </row>
    <row r="262" spans="1:12" x14ac:dyDescent="0.2">
      <c r="A262" s="1">
        <v>41092</v>
      </c>
      <c r="B262">
        <v>707.40740000000005</v>
      </c>
      <c r="C262">
        <v>108.5159</v>
      </c>
      <c r="D262">
        <v>452.9776</v>
      </c>
      <c r="F262">
        <v>261760005.4181</v>
      </c>
      <c r="G262">
        <v>270.25037600000002</v>
      </c>
      <c r="H262">
        <v>41.456257000000001</v>
      </c>
      <c r="I262">
        <v>173.05072999999999</v>
      </c>
      <c r="K262" s="3">
        <f>VLOOKUP(CelloNetIO_CMO_MV_NAV_QT[[#This Row],[AsOfDate]], 'CMO MV Raw'!$A:$B,2,FALSE)</f>
        <v>148365804.98718899</v>
      </c>
      <c r="L262" s="4">
        <f>CelloNetIO_CMO_MV_NAV_QT[[#This Row],[CMO MV]]/CelloNetIO_CMO_MV_NAV_QT[[#This Row],[NAV]]*100</f>
        <v>56.680089362853401</v>
      </c>
    </row>
    <row r="263" spans="1:12" x14ac:dyDescent="0.2">
      <c r="A263" s="1">
        <v>41093</v>
      </c>
      <c r="B263">
        <v>714.48069999999996</v>
      </c>
      <c r="C263">
        <v>111.3869</v>
      </c>
      <c r="D263">
        <v>454.12509999999997</v>
      </c>
      <c r="F263">
        <v>261261238.5086</v>
      </c>
      <c r="G263">
        <v>273.47367100000002</v>
      </c>
      <c r="H263">
        <v>42.634300000000003</v>
      </c>
      <c r="I263">
        <v>173.820312</v>
      </c>
      <c r="K263" s="3">
        <f>VLOOKUP(CelloNetIO_CMO_MV_NAV_QT[[#This Row],[AsOfDate]], 'CMO MV Raw'!$A:$B,2,FALSE)</f>
        <v>149663455.75328001</v>
      </c>
      <c r="L263" s="4">
        <f>CelloNetIO_CMO_MV_NAV_QT[[#This Row],[CMO MV]]/CelloNetIO_CMO_MV_NAV_QT[[#This Row],[NAV]]*100</f>
        <v>57.284982880594249</v>
      </c>
    </row>
    <row r="264" spans="1:12" x14ac:dyDescent="0.2">
      <c r="A264" s="1">
        <v>41095</v>
      </c>
      <c r="B264">
        <v>717.72940000000006</v>
      </c>
      <c r="C264">
        <v>110.05840000000001</v>
      </c>
      <c r="D264">
        <v>456.71609999999998</v>
      </c>
      <c r="F264">
        <v>261864280.5174</v>
      </c>
      <c r="G264">
        <v>274.08449899999999</v>
      </c>
      <c r="H264">
        <v>42.028793999999998</v>
      </c>
      <c r="I264">
        <v>174.409469</v>
      </c>
      <c r="K264" s="3">
        <f>VLOOKUP(CelloNetIO_CMO_MV_NAV_QT[[#This Row],[AsOfDate]], 'CMO MV Raw'!$A:$B,2,FALSE)</f>
        <v>153236187.20713601</v>
      </c>
      <c r="L264" s="4">
        <f>CelloNetIO_CMO_MV_NAV_QT[[#This Row],[CMO MV]]/CelloNetIO_CMO_MV_NAV_QT[[#This Row],[NAV]]*100</f>
        <v>58.517407148606502</v>
      </c>
    </row>
    <row r="265" spans="1:12" x14ac:dyDescent="0.2">
      <c r="A265" s="1">
        <v>41096</v>
      </c>
      <c r="B265">
        <v>726.66899999999998</v>
      </c>
      <c r="C265">
        <v>106.0141</v>
      </c>
      <c r="D265">
        <v>462.99430000000001</v>
      </c>
      <c r="F265">
        <v>262310612.655</v>
      </c>
      <c r="G265">
        <v>277.02615300000002</v>
      </c>
      <c r="H265">
        <v>40.415483000000002</v>
      </c>
      <c r="I265">
        <v>176.50612599999999</v>
      </c>
      <c r="K265" s="3">
        <f>VLOOKUP(CelloNetIO_CMO_MV_NAV_QT[[#This Row],[AsOfDate]], 'CMO MV Raw'!$A:$B,2,FALSE)</f>
        <v>151731191.004603</v>
      </c>
      <c r="L265" s="4">
        <f>CelloNetIO_CMO_MV_NAV_QT[[#This Row],[CMO MV]]/CelloNetIO_CMO_MV_NAV_QT[[#This Row],[NAV]]*100</f>
        <v>57.844091578622134</v>
      </c>
    </row>
    <row r="266" spans="1:12" x14ac:dyDescent="0.2">
      <c r="A266" s="1">
        <v>41099</v>
      </c>
      <c r="B266">
        <v>745.26139999999998</v>
      </c>
      <c r="C266">
        <v>107.0158</v>
      </c>
      <c r="D266">
        <v>466.21199999999999</v>
      </c>
      <c r="F266">
        <v>264294764.92660001</v>
      </c>
      <c r="G266">
        <v>281.98114299999997</v>
      </c>
      <c r="H266">
        <v>40.491078000000002</v>
      </c>
      <c r="I266">
        <v>176.39850000000001</v>
      </c>
      <c r="K266" s="3">
        <f>VLOOKUP(CelloNetIO_CMO_MV_NAV_QT[[#This Row],[AsOfDate]], 'CMO MV Raw'!$A:$B,2,FALSE)</f>
        <v>152708485.09597099</v>
      </c>
      <c r="L266" s="4">
        <f>CelloNetIO_CMO_MV_NAV_QT[[#This Row],[CMO MV]]/CelloNetIO_CMO_MV_NAV_QT[[#This Row],[NAV]]*100</f>
        <v>57.779610253869848</v>
      </c>
    </row>
    <row r="267" spans="1:12" x14ac:dyDescent="0.2">
      <c r="A267" s="1">
        <v>41100</v>
      </c>
      <c r="B267">
        <v>722.16200000000003</v>
      </c>
      <c r="C267">
        <v>102.9949</v>
      </c>
      <c r="D267">
        <v>460.21719999999999</v>
      </c>
      <c r="F267">
        <v>264106073.86840001</v>
      </c>
      <c r="G267">
        <v>273.43634700000001</v>
      </c>
      <c r="H267">
        <v>38.997551000000001</v>
      </c>
      <c r="I267">
        <v>174.254682</v>
      </c>
      <c r="K267" s="3">
        <f>VLOOKUP(CelloNetIO_CMO_MV_NAV_QT[[#This Row],[AsOfDate]], 'CMO MV Raw'!$A:$B,2,FALSE)</f>
        <v>147306753.55034301</v>
      </c>
      <c r="L267" s="4">
        <f>CelloNetIO_CMO_MV_NAV_QT[[#This Row],[CMO MV]]/CelloNetIO_CMO_MV_NAV_QT[[#This Row],[NAV]]*100</f>
        <v>55.775602352766676</v>
      </c>
    </row>
    <row r="268" spans="1:12" x14ac:dyDescent="0.2">
      <c r="A268" s="1">
        <v>41101</v>
      </c>
      <c r="B268">
        <v>642.7586</v>
      </c>
      <c r="C268">
        <v>93.647499999999994</v>
      </c>
      <c r="D268">
        <v>722.21730000000002</v>
      </c>
      <c r="F268">
        <v>263716157.40470001</v>
      </c>
      <c r="G268">
        <v>243.73121699999999</v>
      </c>
      <c r="H268">
        <v>35.510717999999997</v>
      </c>
      <c r="I268">
        <v>273.861605</v>
      </c>
      <c r="K268" s="3">
        <f>VLOOKUP(CelloNetIO_CMO_MV_NAV_QT[[#This Row],[AsOfDate]], 'CMO MV Raw'!$A:$B,2,FALSE)</f>
        <v>159888556.06705701</v>
      </c>
      <c r="L268" s="4">
        <f>CelloNetIO_CMO_MV_NAV_QT[[#This Row],[CMO MV]]/CelloNetIO_CMO_MV_NAV_QT[[#This Row],[NAV]]*100</f>
        <v>60.629032987801089</v>
      </c>
    </row>
    <row r="269" spans="1:12" x14ac:dyDescent="0.2">
      <c r="A269" s="1">
        <v>41102</v>
      </c>
      <c r="B269">
        <v>642.16780000000006</v>
      </c>
      <c r="C269">
        <v>93.028199999999998</v>
      </c>
      <c r="D269">
        <v>654.74400000000003</v>
      </c>
      <c r="F269">
        <v>264538374.8048</v>
      </c>
      <c r="G269">
        <v>242.750338</v>
      </c>
      <c r="H269">
        <v>35.166240000000002</v>
      </c>
      <c r="I269">
        <v>247.504356</v>
      </c>
      <c r="K269" s="3">
        <f>VLOOKUP(CelloNetIO_CMO_MV_NAV_QT[[#This Row],[AsOfDate]], 'CMO MV Raw'!$A:$B,2,FALSE)</f>
        <v>160368688.23036501</v>
      </c>
      <c r="L269" s="4">
        <f>CelloNetIO_CMO_MV_NAV_QT[[#This Row],[CMO MV]]/CelloNetIO_CMO_MV_NAV_QT[[#This Row],[NAV]]*100</f>
        <v>60.62208870402992</v>
      </c>
    </row>
    <row r="270" spans="1:12" x14ac:dyDescent="0.2">
      <c r="A270" s="1">
        <v>41103</v>
      </c>
      <c r="B270">
        <v>656.18719999999996</v>
      </c>
      <c r="C270">
        <v>96.966700000000003</v>
      </c>
      <c r="D270">
        <v>541.27710000000002</v>
      </c>
      <c r="F270">
        <v>264806326.3348</v>
      </c>
      <c r="G270">
        <v>247.798914</v>
      </c>
      <c r="H270">
        <v>36.61797</v>
      </c>
      <c r="I270">
        <v>204.404898</v>
      </c>
      <c r="K270" s="3">
        <f>VLOOKUP(CelloNetIO_CMO_MV_NAV_QT[[#This Row],[AsOfDate]], 'CMO MV Raw'!$A:$B,2,FALSE)</f>
        <v>161983883.88599101</v>
      </c>
      <c r="L270" s="4">
        <f>CelloNetIO_CMO_MV_NAV_QT[[#This Row],[CMO MV]]/CelloNetIO_CMO_MV_NAV_QT[[#This Row],[NAV]]*100</f>
        <v>61.170700159629689</v>
      </c>
    </row>
    <row r="271" spans="1:12" x14ac:dyDescent="0.2">
      <c r="A271" s="1">
        <v>41106</v>
      </c>
      <c r="B271">
        <v>709.81169999999997</v>
      </c>
      <c r="C271">
        <v>100.69750000000001</v>
      </c>
      <c r="D271">
        <v>551.21789999999999</v>
      </c>
      <c r="F271">
        <v>265020513.00999999</v>
      </c>
      <c r="G271">
        <v>267.832739</v>
      </c>
      <c r="H271">
        <v>37.996115000000003</v>
      </c>
      <c r="I271">
        <v>207.990655</v>
      </c>
      <c r="K271" s="3">
        <f>VLOOKUP(CelloNetIO_CMO_MV_NAV_QT[[#This Row],[AsOfDate]], 'CMO MV Raw'!$A:$B,2,FALSE)</f>
        <v>159502498.32031199</v>
      </c>
      <c r="L271" s="4">
        <f>CelloNetIO_CMO_MV_NAV_QT[[#This Row],[CMO MV]]/CelloNetIO_CMO_MV_NAV_QT[[#This Row],[NAV]]*100</f>
        <v>60.184963235013242</v>
      </c>
    </row>
    <row r="272" spans="1:12" x14ac:dyDescent="0.2">
      <c r="A272" s="1">
        <v>41107</v>
      </c>
      <c r="B272">
        <v>713.89</v>
      </c>
      <c r="C272">
        <v>102.9547</v>
      </c>
      <c r="D272">
        <v>550.96789999999999</v>
      </c>
      <c r="F272">
        <v>264447843.94209999</v>
      </c>
      <c r="G272">
        <v>269.95493299999998</v>
      </c>
      <c r="H272">
        <v>38.931949000000003</v>
      </c>
      <c r="I272">
        <v>208.34652800000001</v>
      </c>
      <c r="K272" s="3">
        <f>VLOOKUP(CelloNetIO_CMO_MV_NAV_QT[[#This Row],[AsOfDate]], 'CMO MV Raw'!$A:$B,2,FALSE)</f>
        <v>156530263.90191701</v>
      </c>
      <c r="L272" s="4">
        <f>CelloNetIO_CMO_MV_NAV_QT[[#This Row],[CMO MV]]/CelloNetIO_CMO_MV_NAV_QT[[#This Row],[NAV]]*100</f>
        <v>59.191355682290535</v>
      </c>
    </row>
    <row r="273" spans="1:12" x14ac:dyDescent="0.2">
      <c r="A273" s="1">
        <v>41108</v>
      </c>
      <c r="B273">
        <v>704.55330000000004</v>
      </c>
      <c r="C273">
        <v>98.177300000000002</v>
      </c>
      <c r="D273">
        <v>522.50530000000003</v>
      </c>
      <c r="F273">
        <v>265183789.389</v>
      </c>
      <c r="G273">
        <v>265.68490500000001</v>
      </c>
      <c r="H273">
        <v>37.022360999999997</v>
      </c>
      <c r="I273">
        <v>197.03515899999999</v>
      </c>
      <c r="K273" s="3">
        <f>VLOOKUP(CelloNetIO_CMO_MV_NAV_QT[[#This Row],[AsOfDate]], 'CMO MV Raw'!$A:$B,2,FALSE)</f>
        <v>156115734.14828801</v>
      </c>
      <c r="L273" s="4">
        <f>CelloNetIO_CMO_MV_NAV_QT[[#This Row],[CMO MV]]/CelloNetIO_CMO_MV_NAV_QT[[#This Row],[NAV]]*100</f>
        <v>58.870768272822559</v>
      </c>
    </row>
    <row r="274" spans="1:12" x14ac:dyDescent="0.2">
      <c r="A274" s="1">
        <v>41109</v>
      </c>
      <c r="B274">
        <v>741.17819999999995</v>
      </c>
      <c r="C274">
        <v>104.0515</v>
      </c>
      <c r="D274">
        <v>521.88480000000004</v>
      </c>
      <c r="F274">
        <v>264535858.067</v>
      </c>
      <c r="G274">
        <v>280.18061699999998</v>
      </c>
      <c r="H274">
        <v>39.333609000000003</v>
      </c>
      <c r="I274">
        <v>197.283198</v>
      </c>
      <c r="K274" s="3">
        <f>VLOOKUP(CelloNetIO_CMO_MV_NAV_QT[[#This Row],[AsOfDate]], 'CMO MV Raw'!$A:$B,2,FALSE)</f>
        <v>160231189.1221</v>
      </c>
      <c r="L274" s="4">
        <f>CelloNetIO_CMO_MV_NAV_QT[[#This Row],[CMO MV]]/CelloNetIO_CMO_MV_NAV_QT[[#This Row],[NAV]]*100</f>
        <v>60.570687956230728</v>
      </c>
    </row>
    <row r="275" spans="1:12" x14ac:dyDescent="0.2">
      <c r="A275" s="1">
        <v>41110</v>
      </c>
      <c r="B275">
        <v>755.88940000000002</v>
      </c>
      <c r="C275">
        <v>102.6446</v>
      </c>
      <c r="D275">
        <v>245.39760000000001</v>
      </c>
      <c r="F275">
        <v>265328213.68259999</v>
      </c>
      <c r="G275">
        <v>284.88843700000001</v>
      </c>
      <c r="H275">
        <v>38.685896999999997</v>
      </c>
      <c r="I275">
        <v>92.488316999999995</v>
      </c>
      <c r="K275" s="3">
        <f>VLOOKUP(CelloNetIO_CMO_MV_NAV_QT[[#This Row],[AsOfDate]], 'CMO MV Raw'!$A:$B,2,FALSE)</f>
        <v>157631069.243707</v>
      </c>
      <c r="L275" s="4">
        <f>CelloNetIO_CMO_MV_NAV_QT[[#This Row],[CMO MV]]/CelloNetIO_CMO_MV_NAV_QT[[#This Row],[NAV]]*100</f>
        <v>59.409840761327338</v>
      </c>
    </row>
    <row r="276" spans="1:12" x14ac:dyDescent="0.2">
      <c r="A276" s="1">
        <v>41113</v>
      </c>
      <c r="B276">
        <v>761.74540000000002</v>
      </c>
      <c r="C276">
        <v>100.1859</v>
      </c>
      <c r="D276">
        <v>248.14420000000001</v>
      </c>
      <c r="F276">
        <v>264707081.60530001</v>
      </c>
      <c r="G276">
        <v>287.769181</v>
      </c>
      <c r="H276">
        <v>37.847835000000003</v>
      </c>
      <c r="I276">
        <v>93.742940000000004</v>
      </c>
      <c r="K276" s="3">
        <f>VLOOKUP(CelloNetIO_CMO_MV_NAV_QT[[#This Row],[AsOfDate]], 'CMO MV Raw'!$A:$B,2,FALSE)</f>
        <v>148568526.487726</v>
      </c>
      <c r="L276" s="4">
        <f>CelloNetIO_CMO_MV_NAV_QT[[#This Row],[CMO MV]]/CelloNetIO_CMO_MV_NAV_QT[[#This Row],[NAV]]*100</f>
        <v>56.125633506569308</v>
      </c>
    </row>
    <row r="277" spans="1:12" x14ac:dyDescent="0.2">
      <c r="A277" s="1">
        <v>41114</v>
      </c>
      <c r="B277">
        <v>774.87120000000004</v>
      </c>
      <c r="C277">
        <v>99.322599999999994</v>
      </c>
      <c r="D277">
        <v>250.72980000000001</v>
      </c>
      <c r="F277">
        <v>264599861.24759999</v>
      </c>
      <c r="G277">
        <v>292.84641199999999</v>
      </c>
      <c r="H277">
        <v>37.536906000000002</v>
      </c>
      <c r="I277">
        <v>94.758099999999999</v>
      </c>
      <c r="K277" s="3">
        <f>VLOOKUP(CelloNetIO_CMO_MV_NAV_QT[[#This Row],[AsOfDate]], 'CMO MV Raw'!$A:$B,2,FALSE)</f>
        <v>147934763.085195</v>
      </c>
      <c r="L277" s="4">
        <f>CelloNetIO_CMO_MV_NAV_QT[[#This Row],[CMO MV]]/CelloNetIO_CMO_MV_NAV_QT[[#This Row],[NAV]]*100</f>
        <v>55.908858904035732</v>
      </c>
    </row>
    <row r="278" spans="1:12" x14ac:dyDescent="0.2">
      <c r="A278" s="1">
        <v>41115</v>
      </c>
      <c r="B278">
        <v>775.75379999999996</v>
      </c>
      <c r="C278">
        <v>100.2653</v>
      </c>
      <c r="D278">
        <v>250.09729999999999</v>
      </c>
      <c r="F278">
        <v>264923377.82859999</v>
      </c>
      <c r="G278">
        <v>292.82195000000002</v>
      </c>
      <c r="H278">
        <v>37.846905</v>
      </c>
      <c r="I278">
        <v>94.403636000000006</v>
      </c>
      <c r="K278" s="3">
        <f>VLOOKUP(CelloNetIO_CMO_MV_NAV_QT[[#This Row],[AsOfDate]], 'CMO MV Raw'!$A:$B,2,FALSE)</f>
        <v>144668867.27511099</v>
      </c>
      <c r="L278" s="4">
        <f>CelloNetIO_CMO_MV_NAV_QT[[#This Row],[CMO MV]]/CelloNetIO_CMO_MV_NAV_QT[[#This Row],[NAV]]*100</f>
        <v>54.607814705091371</v>
      </c>
    </row>
    <row r="279" spans="1:12" x14ac:dyDescent="0.2">
      <c r="A279" s="1">
        <v>41116</v>
      </c>
      <c r="B279">
        <v>753.2106</v>
      </c>
      <c r="C279">
        <v>100.25060000000001</v>
      </c>
      <c r="D279">
        <v>245.92699999999999</v>
      </c>
      <c r="F279">
        <v>265002938.07449999</v>
      </c>
      <c r="G279">
        <v>284.22726399999999</v>
      </c>
      <c r="H279">
        <v>37.829996000000001</v>
      </c>
      <c r="I279">
        <v>92.801613000000003</v>
      </c>
      <c r="K279" s="3">
        <f>VLOOKUP(CelloNetIO_CMO_MV_NAV_QT[[#This Row],[AsOfDate]], 'CMO MV Raw'!$A:$B,2,FALSE)</f>
        <v>145197151.60602301</v>
      </c>
      <c r="L279" s="4">
        <f>CelloNetIO_CMO_MV_NAV_QT[[#This Row],[CMO MV]]/CelloNetIO_CMO_MV_NAV_QT[[#This Row],[NAV]]*100</f>
        <v>54.790770495232735</v>
      </c>
    </row>
    <row r="280" spans="1:12" x14ac:dyDescent="0.2">
      <c r="A280" s="1">
        <v>41117</v>
      </c>
      <c r="B280">
        <v>789.19200000000001</v>
      </c>
      <c r="C280">
        <v>112.5591</v>
      </c>
      <c r="D280">
        <v>244.7604</v>
      </c>
      <c r="F280">
        <v>267568670.1284</v>
      </c>
      <c r="G280">
        <v>294.94932999999997</v>
      </c>
      <c r="H280">
        <v>42.067368999999999</v>
      </c>
      <c r="I280">
        <v>91.475731999999994</v>
      </c>
      <c r="K280" s="3">
        <f>VLOOKUP(CelloNetIO_CMO_MV_NAV_QT[[#This Row],[AsOfDate]], 'CMO MV Raw'!$A:$B,2,FALSE)</f>
        <v>149425935.56090701</v>
      </c>
      <c r="L280" s="4">
        <f>CelloNetIO_CMO_MV_NAV_QT[[#This Row],[CMO MV]]/CelloNetIO_CMO_MV_NAV_QT[[#This Row],[NAV]]*100</f>
        <v>55.845826601896619</v>
      </c>
    </row>
    <row r="281" spans="1:12" x14ac:dyDescent="0.2">
      <c r="A281" s="1">
        <v>41120</v>
      </c>
      <c r="B281">
        <v>741.01099999999997</v>
      </c>
      <c r="C281">
        <v>102.6322</v>
      </c>
      <c r="D281">
        <v>241.97139999999999</v>
      </c>
      <c r="F281">
        <v>265377444.73140001</v>
      </c>
      <c r="G281">
        <v>279.22908100000001</v>
      </c>
      <c r="H281">
        <v>38.674047999999999</v>
      </c>
      <c r="I281">
        <v>91.180092999999999</v>
      </c>
      <c r="K281" s="3">
        <f>VLOOKUP(CelloNetIO_CMO_MV_NAV_QT[[#This Row],[AsOfDate]], 'CMO MV Raw'!$A:$B,2,FALSE)</f>
        <v>146564381.325306</v>
      </c>
      <c r="L281" s="4">
        <f>CelloNetIO_CMO_MV_NAV_QT[[#This Row],[CMO MV]]/CelloNetIO_CMO_MV_NAV_QT[[#This Row],[NAV]]*100</f>
        <v>55.228650450549836</v>
      </c>
    </row>
    <row r="282" spans="1:12" x14ac:dyDescent="0.2">
      <c r="A282" s="1">
        <v>41121</v>
      </c>
      <c r="B282">
        <v>765.34929999999997</v>
      </c>
      <c r="C282">
        <v>105.96299999999999</v>
      </c>
      <c r="D282">
        <v>240.74879999999999</v>
      </c>
      <c r="F282">
        <v>272196391.19419998</v>
      </c>
      <c r="G282">
        <v>281.17540300000002</v>
      </c>
      <c r="H282">
        <v>38.928877999999997</v>
      </c>
      <c r="I282">
        <v>88.446726999999996</v>
      </c>
      <c r="K282" s="3">
        <f>VLOOKUP(CelloNetIO_CMO_MV_NAV_QT[[#This Row],[AsOfDate]], 'CMO MV Raw'!$A:$B,2,FALSE)</f>
        <v>159722118.98167601</v>
      </c>
      <c r="L282" s="4">
        <f>CelloNetIO_CMO_MV_NAV_QT[[#This Row],[CMO MV]]/CelloNetIO_CMO_MV_NAV_QT[[#This Row],[NAV]]*100</f>
        <v>58.678999483031866</v>
      </c>
    </row>
    <row r="283" spans="1:12" x14ac:dyDescent="0.2">
      <c r="A283" s="1">
        <v>41122</v>
      </c>
      <c r="B283">
        <v>778.01819999999998</v>
      </c>
      <c r="C283">
        <v>110.9759</v>
      </c>
      <c r="D283">
        <v>271.56700000000001</v>
      </c>
      <c r="F283">
        <v>360385275.91100001</v>
      </c>
      <c r="G283">
        <v>215.88512399999999</v>
      </c>
      <c r="H283">
        <v>30.793683000000001</v>
      </c>
      <c r="I283">
        <v>75.354631999999995</v>
      </c>
      <c r="K283" s="3">
        <f>VLOOKUP(CelloNetIO_CMO_MV_NAV_QT[[#This Row],[AsOfDate]], 'CMO MV Raw'!$A:$B,2,FALSE)</f>
        <v>157364673.69118199</v>
      </c>
      <c r="L283" s="4">
        <f>CelloNetIO_CMO_MV_NAV_QT[[#This Row],[CMO MV]]/CelloNetIO_CMO_MV_NAV_QT[[#This Row],[NAV]]*100</f>
        <v>43.665677875819888</v>
      </c>
    </row>
    <row r="284" spans="1:12" x14ac:dyDescent="0.2">
      <c r="A284" s="1">
        <v>41123</v>
      </c>
      <c r="B284">
        <v>783.95060000000001</v>
      </c>
      <c r="C284">
        <v>110.43559999999999</v>
      </c>
      <c r="D284">
        <v>271.73719999999997</v>
      </c>
      <c r="F284">
        <v>360596794.97869998</v>
      </c>
      <c r="G284">
        <v>217.40365199999999</v>
      </c>
      <c r="H284">
        <v>30.625785</v>
      </c>
      <c r="I284">
        <v>75.35763</v>
      </c>
      <c r="K284" s="3">
        <f>VLOOKUP(CelloNetIO_CMO_MV_NAV_QT[[#This Row],[AsOfDate]], 'CMO MV Raw'!$A:$B,2,FALSE)</f>
        <v>158644553.394016</v>
      </c>
      <c r="L284" s="4">
        <f>CelloNetIO_CMO_MV_NAV_QT[[#This Row],[CMO MV]]/CelloNetIO_CMO_MV_NAV_QT[[#This Row],[NAV]]*100</f>
        <v>43.994998181663526</v>
      </c>
    </row>
    <row r="285" spans="1:12" x14ac:dyDescent="0.2">
      <c r="A285" s="1">
        <v>41124</v>
      </c>
      <c r="B285">
        <v>809.15909999999997</v>
      </c>
      <c r="C285">
        <v>118.871</v>
      </c>
      <c r="D285">
        <v>269.57470000000001</v>
      </c>
      <c r="F285">
        <v>361362943.3897</v>
      </c>
      <c r="G285">
        <v>223.91867099999999</v>
      </c>
      <c r="H285">
        <v>32.895183000000003</v>
      </c>
      <c r="I285">
        <v>74.599430999999996</v>
      </c>
      <c r="K285" s="3">
        <f>VLOOKUP(CelloNetIO_CMO_MV_NAV_QT[[#This Row],[AsOfDate]], 'CMO MV Raw'!$A:$B,2,FALSE)</f>
        <v>164655924.47718501</v>
      </c>
      <c r="L285" s="4">
        <f>CelloNetIO_CMO_MV_NAV_QT[[#This Row],[CMO MV]]/CelloNetIO_CMO_MV_NAV_QT[[#This Row],[NAV]]*100</f>
        <v>45.565248869366563</v>
      </c>
    </row>
    <row r="286" spans="1:12" x14ac:dyDescent="0.2">
      <c r="A286" s="1">
        <v>41127</v>
      </c>
      <c r="B286">
        <v>814.92570000000001</v>
      </c>
      <c r="C286">
        <v>118.6473</v>
      </c>
      <c r="D286">
        <v>269.84500000000003</v>
      </c>
      <c r="F286">
        <v>361758409.63080001</v>
      </c>
      <c r="G286">
        <v>225.26793499999999</v>
      </c>
      <c r="H286">
        <v>32.797384999999998</v>
      </c>
      <c r="I286">
        <v>74.592599000000007</v>
      </c>
      <c r="K286" s="3">
        <f>VLOOKUP(CelloNetIO_CMO_MV_NAV_QT[[#This Row],[AsOfDate]], 'CMO MV Raw'!$A:$B,2,FALSE)</f>
        <v>165028893.173042</v>
      </c>
      <c r="L286" s="4">
        <f>CelloNetIO_CMO_MV_NAV_QT[[#This Row],[CMO MV]]/CelloNetIO_CMO_MV_NAV_QT[[#This Row],[NAV]]*100</f>
        <v>45.618536785769713</v>
      </c>
    </row>
    <row r="287" spans="1:12" x14ac:dyDescent="0.2">
      <c r="A287" s="1">
        <v>41128</v>
      </c>
      <c r="B287">
        <v>926.27739999999994</v>
      </c>
      <c r="C287">
        <v>136.54239999999999</v>
      </c>
      <c r="D287">
        <v>274.45429999999999</v>
      </c>
      <c r="F287">
        <v>369556402.3901</v>
      </c>
      <c r="G287">
        <v>250.645746</v>
      </c>
      <c r="H287">
        <v>36.947648000000001</v>
      </c>
      <c r="I287">
        <v>74.265876000000006</v>
      </c>
      <c r="K287" s="3">
        <f>VLOOKUP(CelloNetIO_CMO_MV_NAV_QT[[#This Row],[AsOfDate]], 'CMO MV Raw'!$A:$B,2,FALSE)</f>
        <v>173467417.40164</v>
      </c>
      <c r="L287" s="4">
        <f>CelloNetIO_CMO_MV_NAV_QT[[#This Row],[CMO MV]]/CelloNetIO_CMO_MV_NAV_QT[[#This Row],[NAV]]*100</f>
        <v>46.939361970119393</v>
      </c>
    </row>
    <row r="288" spans="1:12" x14ac:dyDescent="0.2">
      <c r="A288" s="1">
        <v>41129</v>
      </c>
      <c r="B288">
        <v>772.37270000000001</v>
      </c>
      <c r="C288">
        <v>110.422</v>
      </c>
      <c r="D288">
        <v>217.49080000000001</v>
      </c>
      <c r="F288">
        <v>369875634.16070002</v>
      </c>
      <c r="G288">
        <v>208.819568</v>
      </c>
      <c r="H288">
        <v>29.853818</v>
      </c>
      <c r="I288">
        <v>58.801062000000002</v>
      </c>
      <c r="K288" s="3">
        <f>VLOOKUP(CelloNetIO_CMO_MV_NAV_QT[[#This Row],[AsOfDate]], 'CMO MV Raw'!$A:$B,2,FALSE)</f>
        <v>182442802.97086301</v>
      </c>
      <c r="L288" s="4">
        <f>CelloNetIO_CMO_MV_NAV_QT[[#This Row],[CMO MV]]/CelloNetIO_CMO_MV_NAV_QT[[#This Row],[NAV]]*100</f>
        <v>49.325445128293318</v>
      </c>
    </row>
    <row r="289" spans="1:12" x14ac:dyDescent="0.2">
      <c r="A289" s="1">
        <v>41130</v>
      </c>
      <c r="B289">
        <v>860.26620000000003</v>
      </c>
      <c r="C289">
        <v>123.8584</v>
      </c>
      <c r="D289">
        <v>238.63069999999999</v>
      </c>
      <c r="F289">
        <v>369620820.94639999</v>
      </c>
      <c r="G289">
        <v>232.742895</v>
      </c>
      <c r="H289">
        <v>33.509583999999997</v>
      </c>
      <c r="I289">
        <v>64.560946000000001</v>
      </c>
      <c r="K289" s="3">
        <f>VLOOKUP(CelloNetIO_CMO_MV_NAV_QT[[#This Row],[AsOfDate]], 'CMO MV Raw'!$A:$B,2,FALSE)</f>
        <v>198011453.51521799</v>
      </c>
      <c r="L289" s="4">
        <f>CelloNetIO_CMO_MV_NAV_QT[[#This Row],[CMO MV]]/CelloNetIO_CMO_MV_NAV_QT[[#This Row],[NAV]]*100</f>
        <v>53.571509583312228</v>
      </c>
    </row>
    <row r="290" spans="1:12" x14ac:dyDescent="0.2">
      <c r="A290" s="1">
        <v>41131</v>
      </c>
      <c r="B290">
        <v>894.84069999999997</v>
      </c>
      <c r="C290">
        <v>131.55080000000001</v>
      </c>
      <c r="D290">
        <v>222.50049999999999</v>
      </c>
      <c r="F290">
        <v>369673872.06599998</v>
      </c>
      <c r="G290">
        <v>242.062198</v>
      </c>
      <c r="H290">
        <v>35.585636000000001</v>
      </c>
      <c r="I290">
        <v>60.188321999999999</v>
      </c>
      <c r="K290" s="3">
        <f>VLOOKUP(CelloNetIO_CMO_MV_NAV_QT[[#This Row],[AsOfDate]], 'CMO MV Raw'!$A:$B,2,FALSE)</f>
        <v>198045725.48363599</v>
      </c>
      <c r="L290" s="4">
        <f>CelloNetIO_CMO_MV_NAV_QT[[#This Row],[CMO MV]]/CelloNetIO_CMO_MV_NAV_QT[[#This Row],[NAV]]*100</f>
        <v>53.57309251444142</v>
      </c>
    </row>
    <row r="291" spans="1:12" x14ac:dyDescent="0.2">
      <c r="A291" s="1">
        <v>41134</v>
      </c>
      <c r="B291">
        <v>1075.8136</v>
      </c>
      <c r="C291">
        <v>158.59299999999999</v>
      </c>
      <c r="D291">
        <v>202.2456</v>
      </c>
      <c r="F291">
        <v>369582354.94739997</v>
      </c>
      <c r="G291">
        <v>291.08900499999999</v>
      </c>
      <c r="H291">
        <v>42.911409999999997</v>
      </c>
      <c r="I291">
        <v>54.722741999999997</v>
      </c>
      <c r="K291" s="3">
        <f>VLOOKUP(CelloNetIO_CMO_MV_NAV_QT[[#This Row],[AsOfDate]], 'CMO MV Raw'!$A:$B,2,FALSE)</f>
        <v>206933146.262835</v>
      </c>
      <c r="L291" s="4">
        <f>CelloNetIO_CMO_MV_NAV_QT[[#This Row],[CMO MV]]/CelloNetIO_CMO_MV_NAV_QT[[#This Row],[NAV]]*100</f>
        <v>55.991078441038212</v>
      </c>
    </row>
    <row r="292" spans="1:12" x14ac:dyDescent="0.2">
      <c r="A292" s="1">
        <v>41135</v>
      </c>
      <c r="B292">
        <v>1093.8987</v>
      </c>
      <c r="C292">
        <v>165.98169999999999</v>
      </c>
      <c r="D292">
        <v>198.43450000000001</v>
      </c>
      <c r="F292">
        <v>369770311.611</v>
      </c>
      <c r="G292">
        <v>295.83194400000002</v>
      </c>
      <c r="H292">
        <v>44.887784000000003</v>
      </c>
      <c r="I292">
        <v>53.664259999999999</v>
      </c>
      <c r="K292" s="3">
        <f>VLOOKUP(CelloNetIO_CMO_MV_NAV_QT[[#This Row],[AsOfDate]], 'CMO MV Raw'!$A:$B,2,FALSE)</f>
        <v>209735760.934214</v>
      </c>
      <c r="L292" s="4">
        <f>CelloNetIO_CMO_MV_NAV_QT[[#This Row],[CMO MV]]/CelloNetIO_CMO_MV_NAV_QT[[#This Row],[NAV]]*100</f>
        <v>56.7205517447969</v>
      </c>
    </row>
    <row r="293" spans="1:12" x14ac:dyDescent="0.2">
      <c r="A293" s="1">
        <v>41136</v>
      </c>
      <c r="B293">
        <v>1131.6929</v>
      </c>
      <c r="C293">
        <v>179.46369999999999</v>
      </c>
      <c r="D293">
        <v>108.52119999999999</v>
      </c>
      <c r="F293">
        <v>370856494.19630003</v>
      </c>
      <c r="G293">
        <v>305.15655500000003</v>
      </c>
      <c r="H293">
        <v>48.391683</v>
      </c>
      <c r="I293">
        <v>29.262315999999998</v>
      </c>
      <c r="K293" s="3">
        <f>VLOOKUP(CelloNetIO_CMO_MV_NAV_QT[[#This Row],[AsOfDate]], 'CMO MV Raw'!$A:$B,2,FALSE)</f>
        <v>212753104.50034699</v>
      </c>
      <c r="L293" s="4">
        <f>CelloNetIO_CMO_MV_NAV_QT[[#This Row],[CMO MV]]/CelloNetIO_CMO_MV_NAV_QT[[#This Row],[NAV]]*100</f>
        <v>57.36804069223971</v>
      </c>
    </row>
    <row r="294" spans="1:12" x14ac:dyDescent="0.2">
      <c r="A294" s="1">
        <v>41137</v>
      </c>
      <c r="B294">
        <v>1112.8105</v>
      </c>
      <c r="C294">
        <v>180.23259999999999</v>
      </c>
      <c r="D294">
        <v>106.47110000000001</v>
      </c>
      <c r="F294">
        <v>371658516.55599999</v>
      </c>
      <c r="G294">
        <v>299.417463</v>
      </c>
      <c r="H294">
        <v>48.494140000000002</v>
      </c>
      <c r="I294">
        <v>28.647561</v>
      </c>
      <c r="K294" s="3">
        <f>VLOOKUP(CelloNetIO_CMO_MV_NAV_QT[[#This Row],[AsOfDate]], 'CMO MV Raw'!$A:$B,2,FALSE)</f>
        <v>213216324.97189799</v>
      </c>
      <c r="L294" s="4">
        <f>CelloNetIO_CMO_MV_NAV_QT[[#This Row],[CMO MV]]/CelloNetIO_CMO_MV_NAV_QT[[#This Row],[NAV]]*100</f>
        <v>57.368879084941248</v>
      </c>
    </row>
    <row r="295" spans="1:12" x14ac:dyDescent="0.2">
      <c r="A295" s="1">
        <v>41138</v>
      </c>
      <c r="B295">
        <v>1109.4016999999999</v>
      </c>
      <c r="C295">
        <v>177.7149</v>
      </c>
      <c r="D295">
        <v>60.149500000000003</v>
      </c>
      <c r="F295">
        <v>371743159.29110003</v>
      </c>
      <c r="G295">
        <v>298.43231100000003</v>
      </c>
      <c r="H295">
        <v>47.805829000000003</v>
      </c>
      <c r="I295">
        <v>16.180392000000001</v>
      </c>
      <c r="K295" s="3">
        <f>VLOOKUP(CelloNetIO_CMO_MV_NAV_QT[[#This Row],[AsOfDate]], 'CMO MV Raw'!$A:$B,2,FALSE)</f>
        <v>223696661.18649</v>
      </c>
      <c r="L295" s="4">
        <f>CelloNetIO_CMO_MV_NAV_QT[[#This Row],[CMO MV]]/CelloNetIO_CMO_MV_NAV_QT[[#This Row],[NAV]]*100</f>
        <v>60.175057857976725</v>
      </c>
    </row>
    <row r="296" spans="1:12" x14ac:dyDescent="0.2">
      <c r="A296" s="1">
        <v>41141</v>
      </c>
      <c r="B296">
        <v>1108.4772</v>
      </c>
      <c r="C296">
        <v>176.1121</v>
      </c>
      <c r="D296">
        <v>60.780999999999999</v>
      </c>
      <c r="F296">
        <v>371246091.74830002</v>
      </c>
      <c r="G296">
        <v>298.58285999999998</v>
      </c>
      <c r="H296">
        <v>47.438102000000001</v>
      </c>
      <c r="I296">
        <v>16.372159</v>
      </c>
      <c r="K296" s="3">
        <f>VLOOKUP(CelloNetIO_CMO_MV_NAV_QT[[#This Row],[AsOfDate]], 'CMO MV Raw'!$A:$B,2,FALSE)</f>
        <v>222069712.26732501</v>
      </c>
      <c r="L296" s="4">
        <f>CelloNetIO_CMO_MV_NAV_QT[[#This Row],[CMO MV]]/CelloNetIO_CMO_MV_NAV_QT[[#This Row],[NAV]]*100</f>
        <v>59.817387227307265</v>
      </c>
    </row>
    <row r="297" spans="1:12" x14ac:dyDescent="0.2">
      <c r="A297" s="1">
        <v>41142</v>
      </c>
      <c r="B297">
        <v>1127.8793000000001</v>
      </c>
      <c r="C297">
        <v>180.3638</v>
      </c>
      <c r="D297">
        <v>79.719300000000004</v>
      </c>
      <c r="F297">
        <v>371557827.69840002</v>
      </c>
      <c r="G297">
        <v>303.55417499999999</v>
      </c>
      <c r="H297">
        <v>48.542591999999999</v>
      </c>
      <c r="I297">
        <v>21.455421999999999</v>
      </c>
      <c r="K297" s="3">
        <f>VLOOKUP(CelloNetIO_CMO_MV_NAV_QT[[#This Row],[AsOfDate]], 'CMO MV Raw'!$A:$B,2,FALSE)</f>
        <v>225906121.03533399</v>
      </c>
      <c r="L297" s="4">
        <f>CelloNetIO_CMO_MV_NAV_QT[[#This Row],[CMO MV]]/CelloNetIO_CMO_MV_NAV_QT[[#This Row],[NAV]]*100</f>
        <v>60.799720580427639</v>
      </c>
    </row>
    <row r="298" spans="1:12" x14ac:dyDescent="0.2">
      <c r="A298" s="1">
        <v>41143</v>
      </c>
      <c r="B298">
        <v>1103.1708000000001</v>
      </c>
      <c r="C298">
        <v>172.41810000000001</v>
      </c>
      <c r="D298">
        <v>81.733500000000006</v>
      </c>
      <c r="F298">
        <v>370673213.99180001</v>
      </c>
      <c r="G298">
        <v>297.61276500000002</v>
      </c>
      <c r="H298">
        <v>46.514853000000002</v>
      </c>
      <c r="I298">
        <v>22.050014999999998</v>
      </c>
      <c r="K298" s="3">
        <f>VLOOKUP(CelloNetIO_CMO_MV_NAV_QT[[#This Row],[AsOfDate]], 'CMO MV Raw'!$A:$B,2,FALSE)</f>
        <v>213891140.79448301</v>
      </c>
      <c r="L298" s="4">
        <f>CelloNetIO_CMO_MV_NAV_QT[[#This Row],[CMO MV]]/CelloNetIO_CMO_MV_NAV_QT[[#This Row],[NAV]]*100</f>
        <v>57.703425206013051</v>
      </c>
    </row>
    <row r="299" spans="1:12" x14ac:dyDescent="0.2">
      <c r="A299" s="1">
        <v>41144</v>
      </c>
      <c r="B299">
        <v>1108.9829999999999</v>
      </c>
      <c r="C299">
        <v>168.93610000000001</v>
      </c>
      <c r="D299">
        <v>266.75670000000002</v>
      </c>
      <c r="F299">
        <v>369970855.9756</v>
      </c>
      <c r="G299">
        <v>299.74874599999998</v>
      </c>
      <c r="H299">
        <v>45.662002000000001</v>
      </c>
      <c r="I299">
        <v>72.102085000000002</v>
      </c>
      <c r="K299" s="3">
        <f>VLOOKUP(CelloNetIO_CMO_MV_NAV_QT[[#This Row],[AsOfDate]], 'CMO MV Raw'!$A:$B,2,FALSE)</f>
        <v>236755686.29960799</v>
      </c>
      <c r="L299" s="4">
        <f>CelloNetIO_CMO_MV_NAV_QT[[#This Row],[CMO MV]]/CelloNetIO_CMO_MV_NAV_QT[[#This Row],[NAV]]*100</f>
        <v>63.993063906423565</v>
      </c>
    </row>
    <row r="300" spans="1:12" x14ac:dyDescent="0.2">
      <c r="A300" s="1">
        <v>41145</v>
      </c>
      <c r="B300">
        <v>1102.2081000000001</v>
      </c>
      <c r="C300">
        <v>170.7671</v>
      </c>
      <c r="D300">
        <v>264.05149999999998</v>
      </c>
      <c r="F300">
        <v>370508107.2094</v>
      </c>
      <c r="G300">
        <v>297.48555499999998</v>
      </c>
      <c r="H300">
        <v>46.089976999999998</v>
      </c>
      <c r="I300">
        <v>71.267401000000007</v>
      </c>
      <c r="K300" s="3">
        <f>VLOOKUP(CelloNetIO_CMO_MV_NAV_QT[[#This Row],[AsOfDate]], 'CMO MV Raw'!$A:$B,2,FALSE)</f>
        <v>237504755.831085</v>
      </c>
      <c r="L300" s="4">
        <f>CelloNetIO_CMO_MV_NAV_QT[[#This Row],[CMO MV]]/CelloNetIO_CMO_MV_NAV_QT[[#This Row],[NAV]]*100</f>
        <v>64.102445050373618</v>
      </c>
    </row>
    <row r="301" spans="1:12" x14ac:dyDescent="0.2">
      <c r="A301" s="1">
        <v>41148</v>
      </c>
      <c r="B301">
        <v>1103.6876999999999</v>
      </c>
      <c r="C301">
        <v>168.86189999999999</v>
      </c>
      <c r="D301">
        <v>265.33269999999999</v>
      </c>
      <c r="F301">
        <v>370598606.82849997</v>
      </c>
      <c r="G301">
        <v>297.81215600000002</v>
      </c>
      <c r="H301">
        <v>45.564633999999998</v>
      </c>
      <c r="I301">
        <v>71.595708999999999</v>
      </c>
      <c r="K301" s="3">
        <f>VLOOKUP(CelloNetIO_CMO_MV_NAV_QT[[#This Row],[AsOfDate]], 'CMO MV Raw'!$A:$B,2,FALSE)</f>
        <v>239159507.01832801</v>
      </c>
      <c r="L301" s="4">
        <f>CelloNetIO_CMO_MV_NAV_QT[[#This Row],[CMO MV]]/CelloNetIO_CMO_MV_NAV_QT[[#This Row],[NAV]]*100</f>
        <v>64.533298995644259</v>
      </c>
    </row>
    <row r="302" spans="1:12" x14ac:dyDescent="0.2">
      <c r="A302" s="1">
        <v>41149</v>
      </c>
      <c r="B302">
        <v>1079.7286999999999</v>
      </c>
      <c r="C302">
        <v>163.9528</v>
      </c>
      <c r="D302">
        <v>263.4273</v>
      </c>
      <c r="F302">
        <v>369685064.89279997</v>
      </c>
      <c r="G302">
        <v>292.06716799999998</v>
      </c>
      <c r="H302">
        <v>44.349316999999999</v>
      </c>
      <c r="I302">
        <v>71.257220000000004</v>
      </c>
      <c r="K302" s="3">
        <f>VLOOKUP(CelloNetIO_CMO_MV_NAV_QT[[#This Row],[AsOfDate]], 'CMO MV Raw'!$A:$B,2,FALSE)</f>
        <v>230167180.66768399</v>
      </c>
      <c r="L302" s="4">
        <f>CelloNetIO_CMO_MV_NAV_QT[[#This Row],[CMO MV]]/CelloNetIO_CMO_MV_NAV_QT[[#This Row],[NAV]]*100</f>
        <v>62.260340631944942</v>
      </c>
    </row>
    <row r="303" spans="1:12" x14ac:dyDescent="0.2">
      <c r="A303" s="1">
        <v>41150</v>
      </c>
      <c r="B303">
        <v>1092.0853</v>
      </c>
      <c r="C303">
        <v>169.21010000000001</v>
      </c>
      <c r="D303">
        <v>262.82979999999998</v>
      </c>
      <c r="F303">
        <v>370446312.2335</v>
      </c>
      <c r="G303">
        <v>294.80258400000002</v>
      </c>
      <c r="H303">
        <v>45.677360999999998</v>
      </c>
      <c r="I303">
        <v>70.949498000000006</v>
      </c>
      <c r="K303" s="3">
        <f>VLOOKUP(CelloNetIO_CMO_MV_NAV_QT[[#This Row],[AsOfDate]], 'CMO MV Raw'!$A:$B,2,FALSE)</f>
        <v>231228157.45351499</v>
      </c>
      <c r="L303" s="4">
        <f>CelloNetIO_CMO_MV_NAV_QT[[#This Row],[CMO MV]]/CelloNetIO_CMO_MV_NAV_QT[[#This Row],[NAV]]*100</f>
        <v>62.418803971725623</v>
      </c>
    </row>
    <row r="304" spans="1:12" x14ac:dyDescent="0.2">
      <c r="A304" s="1">
        <v>41151</v>
      </c>
      <c r="B304">
        <v>1087.4593</v>
      </c>
      <c r="C304">
        <v>166.22309999999999</v>
      </c>
      <c r="D304">
        <v>263.77449999999999</v>
      </c>
      <c r="F304">
        <v>369911323.8664</v>
      </c>
      <c r="G304">
        <v>293.97837500000003</v>
      </c>
      <c r="H304">
        <v>44.935932000000001</v>
      </c>
      <c r="I304">
        <v>71.307495000000003</v>
      </c>
      <c r="K304" s="3">
        <f>VLOOKUP(CelloNetIO_CMO_MV_NAV_QT[[#This Row],[AsOfDate]], 'CMO MV Raw'!$A:$B,2,FALSE)</f>
        <v>229370694.941901</v>
      </c>
      <c r="L304" s="4">
        <f>CelloNetIO_CMO_MV_NAV_QT[[#This Row],[CMO MV]]/CelloNetIO_CMO_MV_NAV_QT[[#This Row],[NAV]]*100</f>
        <v>62.00694062146156</v>
      </c>
    </row>
    <row r="305" spans="1:12" x14ac:dyDescent="0.2">
      <c r="A305" s="1">
        <v>41152</v>
      </c>
      <c r="B305">
        <v>1140.5458000000001</v>
      </c>
      <c r="C305">
        <v>170.70840000000001</v>
      </c>
      <c r="D305">
        <v>215.52950000000001</v>
      </c>
      <c r="F305">
        <v>372101832.9465</v>
      </c>
      <c r="G305">
        <v>306.51442700000001</v>
      </c>
      <c r="H305">
        <v>45.876795999999999</v>
      </c>
      <c r="I305">
        <v>57.922181999999999</v>
      </c>
      <c r="K305" s="3">
        <f>VLOOKUP(CelloNetIO_CMO_MV_NAV_QT[[#This Row],[AsOfDate]], 'CMO MV Raw'!$A:$B,2,FALSE)</f>
        <v>231978935.62696001</v>
      </c>
      <c r="L305" s="4">
        <f>CelloNetIO_CMO_MV_NAV_QT[[#This Row],[CMO MV]]/CelloNetIO_CMO_MV_NAV_QT[[#This Row],[NAV]]*100</f>
        <v>62.342862917397511</v>
      </c>
    </row>
    <row r="306" spans="1:12" x14ac:dyDescent="0.2">
      <c r="A306" s="1">
        <v>41156</v>
      </c>
      <c r="B306">
        <v>1149.1524999999999</v>
      </c>
      <c r="C306">
        <v>172.10890000000001</v>
      </c>
      <c r="D306">
        <v>216.28299999999999</v>
      </c>
      <c r="F306">
        <v>382466999.09119999</v>
      </c>
      <c r="G306">
        <v>300.45794899999999</v>
      </c>
      <c r="H306">
        <v>44.999673000000001</v>
      </c>
      <c r="I306">
        <v>56.549453999999997</v>
      </c>
      <c r="K306" s="3">
        <f>VLOOKUP(CelloNetIO_CMO_MV_NAV_QT[[#This Row],[AsOfDate]], 'CMO MV Raw'!$A:$B,2,FALSE)</f>
        <v>227610692.703731</v>
      </c>
      <c r="L306" s="4">
        <f>CelloNetIO_CMO_MV_NAV_QT[[#This Row],[CMO MV]]/CelloNetIO_CMO_MV_NAV_QT[[#This Row],[NAV]]*100</f>
        <v>59.511197892777354</v>
      </c>
    </row>
    <row r="307" spans="1:12" x14ac:dyDescent="0.2">
      <c r="A307" s="1">
        <v>41157</v>
      </c>
      <c r="B307">
        <v>1151.9702</v>
      </c>
      <c r="C307">
        <v>173.04820000000001</v>
      </c>
      <c r="D307">
        <v>216.6583</v>
      </c>
      <c r="F307">
        <v>382681561.58939999</v>
      </c>
      <c r="G307">
        <v>301.02579200000002</v>
      </c>
      <c r="H307">
        <v>45.219895000000001</v>
      </c>
      <c r="I307">
        <v>56.615819000000002</v>
      </c>
      <c r="K307" s="3">
        <f>VLOOKUP(CelloNetIO_CMO_MV_NAV_QT[[#This Row],[AsOfDate]], 'CMO MV Raw'!$A:$B,2,FALSE)</f>
        <v>227874129.372942</v>
      </c>
      <c r="L307" s="4">
        <f>CelloNetIO_CMO_MV_NAV_QT[[#This Row],[CMO MV]]/CelloNetIO_CMO_MV_NAV_QT[[#This Row],[NAV]]*100</f>
        <v>59.546670716641593</v>
      </c>
    </row>
    <row r="308" spans="1:12" x14ac:dyDescent="0.2">
      <c r="A308" s="1">
        <v>41158</v>
      </c>
      <c r="B308">
        <v>1148.7152000000001</v>
      </c>
      <c r="C308">
        <v>177.1662</v>
      </c>
      <c r="D308">
        <v>213.6585</v>
      </c>
      <c r="F308">
        <v>383029250.77990001</v>
      </c>
      <c r="G308">
        <v>299.90273500000001</v>
      </c>
      <c r="H308">
        <v>46.253960999999997</v>
      </c>
      <c r="I308">
        <v>55.781249000000003</v>
      </c>
      <c r="K308" s="3">
        <f>VLOOKUP(CelloNetIO_CMO_MV_NAV_QT[[#This Row],[AsOfDate]], 'CMO MV Raw'!$A:$B,2,FALSE)</f>
        <v>227944799.20559299</v>
      </c>
      <c r="L308" s="4">
        <f>CelloNetIO_CMO_MV_NAV_QT[[#This Row],[CMO MV]]/CelloNetIO_CMO_MV_NAV_QT[[#This Row],[NAV]]*100</f>
        <v>59.511068343074626</v>
      </c>
    </row>
    <row r="309" spans="1:12" x14ac:dyDescent="0.2">
      <c r="A309" s="1">
        <v>41159</v>
      </c>
      <c r="B309">
        <v>1167.5848000000001</v>
      </c>
      <c r="C309">
        <v>169.31649999999999</v>
      </c>
      <c r="D309">
        <v>212.36099999999999</v>
      </c>
      <c r="F309">
        <v>381774650.66659999</v>
      </c>
      <c r="G309">
        <v>305.83088700000002</v>
      </c>
      <c r="H309">
        <v>44.349854000000001</v>
      </c>
      <c r="I309">
        <v>55.624699</v>
      </c>
      <c r="K309" s="3">
        <f>VLOOKUP(CelloNetIO_CMO_MV_NAV_QT[[#This Row],[AsOfDate]], 'CMO MV Raw'!$A:$B,2,FALSE)</f>
        <v>226436972.91460201</v>
      </c>
      <c r="L309" s="4">
        <f>CelloNetIO_CMO_MV_NAV_QT[[#This Row],[CMO MV]]/CelloNetIO_CMO_MV_NAV_QT[[#This Row],[NAV]]*100</f>
        <v>59.311683612107387</v>
      </c>
    </row>
    <row r="310" spans="1:12" x14ac:dyDescent="0.2">
      <c r="A310" s="1">
        <v>41162</v>
      </c>
      <c r="B310">
        <v>1254.4148</v>
      </c>
      <c r="C310">
        <v>178.2088</v>
      </c>
      <c r="D310">
        <v>211.3038</v>
      </c>
      <c r="F310">
        <v>384628241.15450001</v>
      </c>
      <c r="G310">
        <v>326.13694600000002</v>
      </c>
      <c r="H310">
        <v>46.332738999999997</v>
      </c>
      <c r="I310">
        <v>54.937151999999998</v>
      </c>
      <c r="K310" s="3">
        <f>VLOOKUP(CelloNetIO_CMO_MV_NAV_QT[[#This Row],[AsOfDate]], 'CMO MV Raw'!$A:$B,2,FALSE)</f>
        <v>229428567.98719901</v>
      </c>
      <c r="L310" s="4">
        <f>CelloNetIO_CMO_MV_NAV_QT[[#This Row],[CMO MV]]/CelloNetIO_CMO_MV_NAV_QT[[#This Row],[NAV]]*100</f>
        <v>59.649433774947546</v>
      </c>
    </row>
    <row r="311" spans="1:12" x14ac:dyDescent="0.2">
      <c r="A311" s="1">
        <v>41163</v>
      </c>
      <c r="B311">
        <v>1201.5160000000001</v>
      </c>
      <c r="C311">
        <v>180.0857</v>
      </c>
      <c r="D311">
        <v>210.65260000000001</v>
      </c>
      <c r="F311">
        <v>384302996.9443</v>
      </c>
      <c r="G311">
        <v>312.64809500000001</v>
      </c>
      <c r="H311">
        <v>46.860342000000003</v>
      </c>
      <c r="I311">
        <v>54.814197</v>
      </c>
      <c r="K311" s="3">
        <f>VLOOKUP(CelloNetIO_CMO_MV_NAV_QT[[#This Row],[AsOfDate]], 'CMO MV Raw'!$A:$B,2,FALSE)</f>
        <v>229168940.06799501</v>
      </c>
      <c r="L311" s="4">
        <f>CelloNetIO_CMO_MV_NAV_QT[[#This Row],[CMO MV]]/CelloNetIO_CMO_MV_NAV_QT[[#This Row],[NAV]]*100</f>
        <v>59.632358292852516</v>
      </c>
    </row>
    <row r="312" spans="1:12" x14ac:dyDescent="0.2">
      <c r="A312" s="1">
        <v>41164</v>
      </c>
      <c r="B312">
        <v>1199.7276999999999</v>
      </c>
      <c r="C312">
        <v>179.9744</v>
      </c>
      <c r="D312">
        <v>229.15469999999999</v>
      </c>
      <c r="F312">
        <v>384469049.08219999</v>
      </c>
      <c r="G312">
        <v>312.04792800000001</v>
      </c>
      <c r="H312">
        <v>46.811154000000002</v>
      </c>
      <c r="I312">
        <v>59.602899000000001</v>
      </c>
      <c r="K312" s="3">
        <f>VLOOKUP(CelloNetIO_CMO_MV_NAV_QT[[#This Row],[AsOfDate]], 'CMO MV Raw'!$A:$B,2,FALSE)</f>
        <v>228874091.28916499</v>
      </c>
      <c r="L312" s="4">
        <f>CelloNetIO_CMO_MV_NAV_QT[[#This Row],[CMO MV]]/CelloNetIO_CMO_MV_NAV_QT[[#This Row],[NAV]]*100</f>
        <v>59.529913223322019</v>
      </c>
    </row>
    <row r="313" spans="1:12" x14ac:dyDescent="0.2">
      <c r="A313" s="1">
        <v>41165</v>
      </c>
      <c r="B313">
        <v>1253.6561999999999</v>
      </c>
      <c r="C313">
        <v>168.8005</v>
      </c>
      <c r="D313">
        <v>258.60739999999998</v>
      </c>
      <c r="F313">
        <v>381252923.48290002</v>
      </c>
      <c r="G313">
        <v>328.825334</v>
      </c>
      <c r="H313">
        <v>44.275201000000003</v>
      </c>
      <c r="I313">
        <v>67.830928999999998</v>
      </c>
      <c r="K313" s="3">
        <f>VLOOKUP(CelloNetIO_CMO_MV_NAV_QT[[#This Row],[AsOfDate]], 'CMO MV Raw'!$A:$B,2,FALSE)</f>
        <v>224040981.11512101</v>
      </c>
      <c r="L313" s="4">
        <f>CelloNetIO_CMO_MV_NAV_QT[[#This Row],[CMO MV]]/CelloNetIO_CMO_MV_NAV_QT[[#This Row],[NAV]]*100</f>
        <v>58.764396891285664</v>
      </c>
    </row>
    <row r="314" spans="1:12" x14ac:dyDescent="0.2">
      <c r="A314" s="1">
        <v>41166</v>
      </c>
      <c r="B314">
        <v>1265.2193</v>
      </c>
      <c r="C314">
        <v>173.24860000000001</v>
      </c>
      <c r="D314">
        <v>243.1541</v>
      </c>
      <c r="F314">
        <v>381849724.97039998</v>
      </c>
      <c r="G314">
        <v>331.33958699999999</v>
      </c>
      <c r="H314">
        <v>45.370885000000001</v>
      </c>
      <c r="I314">
        <v>63.677956000000002</v>
      </c>
      <c r="K314" s="3">
        <f>VLOOKUP(CelloNetIO_CMO_MV_NAV_QT[[#This Row],[AsOfDate]], 'CMO MV Raw'!$A:$B,2,FALSE)</f>
        <v>227559817.55858499</v>
      </c>
      <c r="L314" s="4">
        <f>CelloNetIO_CMO_MV_NAV_QT[[#This Row],[CMO MV]]/CelloNetIO_CMO_MV_NAV_QT[[#This Row],[NAV]]*100</f>
        <v>59.594076590267242</v>
      </c>
    </row>
    <row r="315" spans="1:12" x14ac:dyDescent="0.2">
      <c r="A315" s="1">
        <v>41169</v>
      </c>
      <c r="B315">
        <v>1224.6958</v>
      </c>
      <c r="C315">
        <v>168.59010000000001</v>
      </c>
      <c r="D315">
        <v>241.91759999999999</v>
      </c>
      <c r="F315">
        <v>382775291.98220003</v>
      </c>
      <c r="G315">
        <v>319.95163400000001</v>
      </c>
      <c r="H315">
        <v>44.044144000000003</v>
      </c>
      <c r="I315">
        <v>63.200944999999997</v>
      </c>
      <c r="K315" s="3">
        <f>VLOOKUP(CelloNetIO_CMO_MV_NAV_QT[[#This Row],[AsOfDate]], 'CMO MV Raw'!$A:$B,2,FALSE)</f>
        <v>220472095.008683</v>
      </c>
      <c r="L315" s="4">
        <f>CelloNetIO_CMO_MV_NAV_QT[[#This Row],[CMO MV]]/CelloNetIO_CMO_MV_NAV_QT[[#This Row],[NAV]]*100</f>
        <v>57.59830888429849</v>
      </c>
    </row>
    <row r="316" spans="1:12" x14ac:dyDescent="0.2">
      <c r="A316" s="1">
        <v>41170</v>
      </c>
      <c r="B316">
        <v>1179.4163000000001</v>
      </c>
      <c r="C316">
        <v>161.7039</v>
      </c>
      <c r="D316">
        <v>210.1575</v>
      </c>
      <c r="F316">
        <v>383224206.4939</v>
      </c>
      <c r="G316">
        <v>307.76143100000002</v>
      </c>
      <c r="H316">
        <v>42.195638000000002</v>
      </c>
      <c r="I316">
        <v>54.839306999999998</v>
      </c>
      <c r="K316" s="3">
        <f>VLOOKUP(CelloNetIO_CMO_MV_NAV_QT[[#This Row],[AsOfDate]], 'CMO MV Raw'!$A:$B,2,FALSE)</f>
        <v>220048464.77471101</v>
      </c>
      <c r="L316" s="4">
        <f>CelloNetIO_CMO_MV_NAV_QT[[#This Row],[CMO MV]]/CelloNetIO_CMO_MV_NAV_QT[[#This Row],[NAV]]*100</f>
        <v>57.42029366775234</v>
      </c>
    </row>
    <row r="317" spans="1:12" x14ac:dyDescent="0.2">
      <c r="A317" s="1">
        <v>41171</v>
      </c>
      <c r="B317">
        <v>1126.3380999999999</v>
      </c>
      <c r="C317">
        <v>150.55350000000001</v>
      </c>
      <c r="D317">
        <v>212.28190000000001</v>
      </c>
      <c r="F317">
        <v>382743243.32730001</v>
      </c>
      <c r="G317">
        <v>294.28033499999998</v>
      </c>
      <c r="H317">
        <v>39.335377999999999</v>
      </c>
      <c r="I317">
        <v>55.463265</v>
      </c>
      <c r="K317" s="3">
        <f>VLOOKUP(CelloNetIO_CMO_MV_NAV_QT[[#This Row],[AsOfDate]], 'CMO MV Raw'!$A:$B,2,FALSE)</f>
        <v>219314835.08575299</v>
      </c>
      <c r="L317" s="4">
        <f>CelloNetIO_CMO_MV_NAV_QT[[#This Row],[CMO MV]]/CelloNetIO_CMO_MV_NAV_QT[[#This Row],[NAV]]*100</f>
        <v>57.300772491549267</v>
      </c>
    </row>
    <row r="318" spans="1:12" x14ac:dyDescent="0.2">
      <c r="A318" s="1">
        <v>41172</v>
      </c>
      <c r="B318">
        <v>1070.3390999999999</v>
      </c>
      <c r="C318">
        <v>139.33410000000001</v>
      </c>
      <c r="D318">
        <v>204.7465</v>
      </c>
      <c r="F318">
        <v>382116370.9465</v>
      </c>
      <c r="G318">
        <v>280.10815100000002</v>
      </c>
      <c r="H318">
        <v>36.463787000000004</v>
      </c>
      <c r="I318">
        <v>53.582236999999999</v>
      </c>
      <c r="K318" s="3">
        <f>VLOOKUP(CelloNetIO_CMO_MV_NAV_QT[[#This Row],[AsOfDate]], 'CMO MV Raw'!$A:$B,2,FALSE)</f>
        <v>207600583.38827699</v>
      </c>
      <c r="L318" s="4">
        <f>CelloNetIO_CMO_MV_NAV_QT[[#This Row],[CMO MV]]/CelloNetIO_CMO_MV_NAV_QT[[#This Row],[NAV]]*100</f>
        <v>54.329151842945535</v>
      </c>
    </row>
    <row r="319" spans="1:12" x14ac:dyDescent="0.2">
      <c r="A319" s="1">
        <v>41173</v>
      </c>
      <c r="B319">
        <v>1068.8929000000001</v>
      </c>
      <c r="C319">
        <v>133.40170000000001</v>
      </c>
      <c r="D319">
        <v>281.82119999999998</v>
      </c>
      <c r="F319">
        <v>380539522.57700002</v>
      </c>
      <c r="G319">
        <v>280.8888</v>
      </c>
      <c r="H319">
        <v>35.055937999999998</v>
      </c>
      <c r="I319">
        <v>74.058325999999994</v>
      </c>
      <c r="K319" s="3">
        <f>VLOOKUP(CelloNetIO_CMO_MV_NAV_QT[[#This Row],[AsOfDate]], 'CMO MV Raw'!$A:$B,2,FALSE)</f>
        <v>199832283.54301801</v>
      </c>
      <c r="L319" s="4">
        <f>CelloNetIO_CMO_MV_NAV_QT[[#This Row],[CMO MV]]/CelloNetIO_CMO_MV_NAV_QT[[#This Row],[NAV]]*100</f>
        <v>52.512885439536191</v>
      </c>
    </row>
    <row r="320" spans="1:12" x14ac:dyDescent="0.2">
      <c r="A320" s="1">
        <v>41176</v>
      </c>
      <c r="B320">
        <v>1080.7905000000001</v>
      </c>
      <c r="C320">
        <v>127.5539</v>
      </c>
      <c r="D320">
        <v>332.34469999999999</v>
      </c>
      <c r="F320">
        <v>380182345.92570001</v>
      </c>
      <c r="G320">
        <v>284.28213799999997</v>
      </c>
      <c r="H320">
        <v>33.550716000000001</v>
      </c>
      <c r="I320">
        <v>87.417184000000006</v>
      </c>
      <c r="K320" s="3">
        <f>VLOOKUP(CelloNetIO_CMO_MV_NAV_QT[[#This Row],[AsOfDate]], 'CMO MV Raw'!$A:$B,2,FALSE)</f>
        <v>190212612.35381001</v>
      </c>
      <c r="L320" s="4">
        <f>CelloNetIO_CMO_MV_NAV_QT[[#This Row],[CMO MV]]/CelloNetIO_CMO_MV_NAV_QT[[#This Row],[NAV]]*100</f>
        <v>50.031942406653393</v>
      </c>
    </row>
    <row r="321" spans="1:12" x14ac:dyDescent="0.2">
      <c r="A321" s="1">
        <v>41177</v>
      </c>
      <c r="B321">
        <v>987.97889999999995</v>
      </c>
      <c r="C321">
        <v>110.059</v>
      </c>
      <c r="D321">
        <v>348.90620000000001</v>
      </c>
      <c r="F321">
        <v>380208269.11839998</v>
      </c>
      <c r="G321">
        <v>259.85202900000002</v>
      </c>
      <c r="H321">
        <v>28.947030000000002</v>
      </c>
      <c r="I321">
        <v>91.767126000000005</v>
      </c>
      <c r="K321" s="3">
        <f>VLOOKUP(CelloNetIO_CMO_MV_NAV_QT[[#This Row],[AsOfDate]], 'CMO MV Raw'!$A:$B,2,FALSE)</f>
        <v>179743363.222747</v>
      </c>
      <c r="L321" s="4">
        <f>CelloNetIO_CMO_MV_NAV_QT[[#This Row],[CMO MV]]/CelloNetIO_CMO_MV_NAV_QT[[#This Row],[NAV]]*100</f>
        <v>47.27497474989778</v>
      </c>
    </row>
    <row r="322" spans="1:12" x14ac:dyDescent="0.2">
      <c r="A322" s="1">
        <v>41178</v>
      </c>
      <c r="B322">
        <v>954.19669999999996</v>
      </c>
      <c r="C322">
        <v>105.8288</v>
      </c>
      <c r="D322">
        <v>344.1635</v>
      </c>
      <c r="F322">
        <v>381878438.11570001</v>
      </c>
      <c r="G322">
        <v>249.869227</v>
      </c>
      <c r="H322">
        <v>27.712693000000002</v>
      </c>
      <c r="I322">
        <v>90.123836999999995</v>
      </c>
      <c r="K322" s="3">
        <f>VLOOKUP(CelloNetIO_CMO_MV_NAV_QT[[#This Row],[AsOfDate]], 'CMO MV Raw'!$A:$B,2,FALSE)</f>
        <v>178809333.199651</v>
      </c>
      <c r="L322" s="4">
        <f>CelloNetIO_CMO_MV_NAV_QT[[#This Row],[CMO MV]]/CelloNetIO_CMO_MV_NAV_QT[[#This Row],[NAV]]*100</f>
        <v>46.823626408955846</v>
      </c>
    </row>
    <row r="323" spans="1:12" x14ac:dyDescent="0.2">
      <c r="A323" s="1">
        <v>41179</v>
      </c>
      <c r="B323">
        <v>913.77380000000005</v>
      </c>
      <c r="C323">
        <v>106.434</v>
      </c>
      <c r="D323">
        <v>334.39030000000002</v>
      </c>
      <c r="F323">
        <v>382763232.25749999</v>
      </c>
      <c r="G323">
        <v>238.730819</v>
      </c>
      <c r="H323">
        <v>27.806746</v>
      </c>
      <c r="I323">
        <v>87.362178999999998</v>
      </c>
      <c r="K323" s="3">
        <f>VLOOKUP(CelloNetIO_CMO_MV_NAV_QT[[#This Row],[AsOfDate]], 'CMO MV Raw'!$A:$B,2,FALSE)</f>
        <v>173711983.220687</v>
      </c>
      <c r="L323" s="4">
        <f>CelloNetIO_CMO_MV_NAV_QT[[#This Row],[CMO MV]]/CelloNetIO_CMO_MV_NAV_QT[[#This Row],[NAV]]*100</f>
        <v>45.383665039128957</v>
      </c>
    </row>
    <row r="324" spans="1:12" x14ac:dyDescent="0.2">
      <c r="A324" s="1">
        <v>41180</v>
      </c>
      <c r="B324">
        <v>934.65060000000005</v>
      </c>
      <c r="C324">
        <v>109.83329999999999</v>
      </c>
      <c r="D324">
        <v>333.89240000000001</v>
      </c>
      <c r="F324">
        <v>384906532.58569998</v>
      </c>
      <c r="G324">
        <v>242.82534100000001</v>
      </c>
      <c r="H324">
        <v>28.535056999999998</v>
      </c>
      <c r="I324">
        <v>86.746358000000001</v>
      </c>
      <c r="K324" s="3">
        <f>VLOOKUP(CelloNetIO_CMO_MV_NAV_QT[[#This Row],[AsOfDate]], 'CMO MV Raw'!$A:$B,2,FALSE)</f>
        <v>171354774.010555</v>
      </c>
      <c r="L324" s="4">
        <f>CelloNetIO_CMO_MV_NAV_QT[[#This Row],[CMO MV]]/CelloNetIO_CMO_MV_NAV_QT[[#This Row],[NAV]]*100</f>
        <v>44.518541387032087</v>
      </c>
    </row>
    <row r="325" spans="1:12" x14ac:dyDescent="0.2">
      <c r="A325" s="1">
        <v>41183</v>
      </c>
      <c r="B325">
        <v>905.90920000000006</v>
      </c>
      <c r="C325">
        <v>103.9979</v>
      </c>
      <c r="D325">
        <v>334.42180000000002</v>
      </c>
      <c r="F325">
        <v>391898669.37419999</v>
      </c>
      <c r="G325">
        <v>231.15904</v>
      </c>
      <c r="H325">
        <v>26.536936000000001</v>
      </c>
      <c r="I325">
        <v>85.333742000000001</v>
      </c>
      <c r="K325" s="3">
        <f>VLOOKUP(CelloNetIO_CMO_MV_NAV_QT[[#This Row],[AsOfDate]], 'CMO MV Raw'!$A:$B,2,FALSE)</f>
        <v>162585639.35804799</v>
      </c>
      <c r="L325" s="4">
        <f>CelloNetIO_CMO_MV_NAV_QT[[#This Row],[CMO MV]]/CelloNetIO_CMO_MV_NAV_QT[[#This Row],[NAV]]*100</f>
        <v>41.486652561916443</v>
      </c>
    </row>
    <row r="326" spans="1:12" x14ac:dyDescent="0.2">
      <c r="A326" s="1">
        <v>41184</v>
      </c>
      <c r="B326">
        <v>900.2817</v>
      </c>
      <c r="C326">
        <v>101.46850000000001</v>
      </c>
      <c r="D326">
        <v>334.64420000000001</v>
      </c>
      <c r="F326">
        <v>392017795.64060003</v>
      </c>
      <c r="G326">
        <v>229.65327300000001</v>
      </c>
      <c r="H326">
        <v>25.883645999999999</v>
      </c>
      <c r="I326">
        <v>85.364542999999998</v>
      </c>
      <c r="K326" s="3">
        <f>VLOOKUP(CelloNetIO_CMO_MV_NAV_QT[[#This Row],[AsOfDate]], 'CMO MV Raw'!$A:$B,2,FALSE)</f>
        <v>150563004.504329</v>
      </c>
      <c r="L326" s="4">
        <f>CelloNetIO_CMO_MV_NAV_QT[[#This Row],[CMO MV]]/CelloNetIO_CMO_MV_NAV_QT[[#This Row],[NAV]]*100</f>
        <v>38.407186147836107</v>
      </c>
    </row>
    <row r="327" spans="1:12" x14ac:dyDescent="0.2">
      <c r="A327" s="1">
        <v>41185</v>
      </c>
      <c r="B327">
        <v>933.8596</v>
      </c>
      <c r="C327">
        <v>105.1772</v>
      </c>
      <c r="D327">
        <v>333.15530000000001</v>
      </c>
      <c r="F327">
        <v>391997115.77920002</v>
      </c>
      <c r="G327">
        <v>238.23124300000001</v>
      </c>
      <c r="H327">
        <v>26.831116000000002</v>
      </c>
      <c r="I327">
        <v>84.989221999999998</v>
      </c>
      <c r="K327" s="3">
        <f>VLOOKUP(CelloNetIO_CMO_MV_NAV_QT[[#This Row],[AsOfDate]], 'CMO MV Raw'!$A:$B,2,FALSE)</f>
        <v>144560786.11644</v>
      </c>
      <c r="L327" s="4">
        <f>CelloNetIO_CMO_MV_NAV_QT[[#This Row],[CMO MV]]/CelloNetIO_CMO_MV_NAV_QT[[#This Row],[NAV]]*100</f>
        <v>36.878022897971185</v>
      </c>
    </row>
    <row r="328" spans="1:12" x14ac:dyDescent="0.2">
      <c r="A328" s="1">
        <v>41186</v>
      </c>
      <c r="B328">
        <v>955.6354</v>
      </c>
      <c r="C328">
        <v>110.8584</v>
      </c>
      <c r="D328">
        <v>379.8535</v>
      </c>
      <c r="F328">
        <v>391598188.75989997</v>
      </c>
      <c r="G328">
        <v>244.034683</v>
      </c>
      <c r="H328">
        <v>28.309221999999998</v>
      </c>
      <c r="I328">
        <v>97.000832000000003</v>
      </c>
      <c r="K328" s="3">
        <f>VLOOKUP(CelloNetIO_CMO_MV_NAV_QT[[#This Row],[AsOfDate]], 'CMO MV Raw'!$A:$B,2,FALSE)</f>
        <v>146226812.75793099</v>
      </c>
      <c r="L328" s="4">
        <f>CelloNetIO_CMO_MV_NAV_QT[[#This Row],[CMO MV]]/CelloNetIO_CMO_MV_NAV_QT[[#This Row],[NAV]]*100</f>
        <v>37.341033987158411</v>
      </c>
    </row>
    <row r="329" spans="1:12" x14ac:dyDescent="0.2">
      <c r="A329" s="1">
        <v>41187</v>
      </c>
      <c r="B329">
        <v>964.87419999999997</v>
      </c>
      <c r="C329">
        <v>112.476</v>
      </c>
      <c r="D329">
        <v>377.50009999999997</v>
      </c>
      <c r="F329">
        <v>390311738.37159997</v>
      </c>
      <c r="G329">
        <v>247.206042</v>
      </c>
      <c r="H329">
        <v>28.816966000000001</v>
      </c>
      <c r="I329">
        <v>96.717588000000006</v>
      </c>
      <c r="K329" s="3">
        <f>VLOOKUP(CelloNetIO_CMO_MV_NAV_QT[[#This Row],[AsOfDate]], 'CMO MV Raw'!$A:$B,2,FALSE)</f>
        <v>146171996.951078</v>
      </c>
      <c r="L329" s="4">
        <f>CelloNetIO_CMO_MV_NAV_QT[[#This Row],[CMO MV]]/CelloNetIO_CMO_MV_NAV_QT[[#This Row],[NAV]]*100</f>
        <v>37.450064289871179</v>
      </c>
    </row>
    <row r="330" spans="1:12" x14ac:dyDescent="0.2">
      <c r="A330" s="1">
        <v>41191</v>
      </c>
      <c r="B330">
        <v>1005.1638</v>
      </c>
      <c r="C330">
        <v>114.1721</v>
      </c>
      <c r="D330">
        <v>381.09879999999998</v>
      </c>
      <c r="F330">
        <v>392928484.48830003</v>
      </c>
      <c r="G330">
        <v>255.81342100000001</v>
      </c>
      <c r="H330">
        <v>29.056712000000001</v>
      </c>
      <c r="I330">
        <v>96.989354000000006</v>
      </c>
      <c r="K330" s="3">
        <f>VLOOKUP(CelloNetIO_CMO_MV_NAV_QT[[#This Row],[AsOfDate]], 'CMO MV Raw'!$A:$B,2,FALSE)</f>
        <v>148977850.64686799</v>
      </c>
      <c r="L330" s="4">
        <f>CelloNetIO_CMO_MV_NAV_QT[[#This Row],[CMO MV]]/CelloNetIO_CMO_MV_NAV_QT[[#This Row],[NAV]]*100</f>
        <v>37.914749509921066</v>
      </c>
    </row>
    <row r="331" spans="1:12" x14ac:dyDescent="0.2">
      <c r="A331" s="1">
        <v>41192</v>
      </c>
      <c r="B331">
        <v>1010.7446</v>
      </c>
      <c r="C331">
        <v>111.2624</v>
      </c>
      <c r="D331">
        <v>382.29140000000001</v>
      </c>
      <c r="F331">
        <v>392962369.28619999</v>
      </c>
      <c r="G331">
        <v>257.21154999999999</v>
      </c>
      <c r="H331">
        <v>28.313753999999999</v>
      </c>
      <c r="I331">
        <v>97.284481</v>
      </c>
      <c r="K331" s="3">
        <f>VLOOKUP(CelloNetIO_CMO_MV_NAV_QT[[#This Row],[AsOfDate]], 'CMO MV Raw'!$A:$B,2,FALSE)</f>
        <v>147364034.73673499</v>
      </c>
      <c r="L331" s="4">
        <f>CelloNetIO_CMO_MV_NAV_QT[[#This Row],[CMO MV]]/CelloNetIO_CMO_MV_NAV_QT[[#This Row],[NAV]]*100</f>
        <v>37.50080065030545</v>
      </c>
    </row>
    <row r="332" spans="1:12" x14ac:dyDescent="0.2">
      <c r="A332" s="1">
        <v>41193</v>
      </c>
      <c r="B332">
        <v>947.79489999999998</v>
      </c>
      <c r="C332">
        <v>106.9974</v>
      </c>
      <c r="D332">
        <v>383.13339999999999</v>
      </c>
      <c r="F332">
        <v>393836830.45420003</v>
      </c>
      <c r="G332">
        <v>240.656746</v>
      </c>
      <c r="H332">
        <v>27.167952</v>
      </c>
      <c r="I332">
        <v>97.282268000000002</v>
      </c>
      <c r="K332" s="3">
        <f>VLOOKUP(CelloNetIO_CMO_MV_NAV_QT[[#This Row],[AsOfDate]], 'CMO MV Raw'!$A:$B,2,FALSE)</f>
        <v>146928661.16017699</v>
      </c>
      <c r="L332" s="4">
        <f>CelloNetIO_CMO_MV_NAV_QT[[#This Row],[CMO MV]]/CelloNetIO_CMO_MV_NAV_QT[[#This Row],[NAV]]*100</f>
        <v>37.306988528911489</v>
      </c>
    </row>
    <row r="333" spans="1:12" x14ac:dyDescent="0.2">
      <c r="A333" s="1">
        <v>41194</v>
      </c>
      <c r="B333">
        <v>908.77380000000005</v>
      </c>
      <c r="C333">
        <v>102.9123</v>
      </c>
      <c r="D333">
        <v>389.93830000000003</v>
      </c>
      <c r="F333">
        <v>393658313.58399999</v>
      </c>
      <c r="G333">
        <v>230.85345000000001</v>
      </c>
      <c r="H333">
        <v>26.142544999999998</v>
      </c>
      <c r="I333">
        <v>99.055014999999997</v>
      </c>
      <c r="K333" s="3">
        <f>VLOOKUP(CelloNetIO_CMO_MV_NAV_QT[[#This Row],[AsOfDate]], 'CMO MV Raw'!$A:$B,2,FALSE)</f>
        <v>147031222.122684</v>
      </c>
      <c r="L333" s="4">
        <f>CelloNetIO_CMO_MV_NAV_QT[[#This Row],[CMO MV]]/CelloNetIO_CMO_MV_NAV_QT[[#This Row],[NAV]]*100</f>
        <v>37.349959863431167</v>
      </c>
    </row>
    <row r="334" spans="1:12" x14ac:dyDescent="0.2">
      <c r="A334" s="1">
        <v>41197</v>
      </c>
      <c r="B334">
        <v>908.41430000000003</v>
      </c>
      <c r="C334">
        <v>103.8616</v>
      </c>
      <c r="D334">
        <v>410.07279999999997</v>
      </c>
      <c r="F334">
        <v>393895218.36860001</v>
      </c>
      <c r="G334">
        <v>230.62333799999999</v>
      </c>
      <c r="H334">
        <v>26.367825</v>
      </c>
      <c r="I334">
        <v>104.107077</v>
      </c>
      <c r="K334" s="3">
        <f>VLOOKUP(CelloNetIO_CMO_MV_NAV_QT[[#This Row],[AsOfDate]], 'CMO MV Raw'!$A:$B,2,FALSE)</f>
        <v>147133891.65842599</v>
      </c>
      <c r="L334" s="4">
        <f>CelloNetIO_CMO_MV_NAV_QT[[#This Row],[CMO MV]]/CelloNetIO_CMO_MV_NAV_QT[[#This Row],[NAV]]*100</f>
        <v>37.353561251089054</v>
      </c>
    </row>
    <row r="335" spans="1:12" x14ac:dyDescent="0.2">
      <c r="A335" s="1">
        <v>41198</v>
      </c>
      <c r="B335">
        <v>977.54139999999995</v>
      </c>
      <c r="C335">
        <v>113.6884</v>
      </c>
      <c r="D335">
        <v>483.85559999999998</v>
      </c>
      <c r="F335">
        <v>392745476.67549998</v>
      </c>
      <c r="G335">
        <v>248.89946699999999</v>
      </c>
      <c r="H335">
        <v>28.947092999999999</v>
      </c>
      <c r="I335">
        <v>123.198262</v>
      </c>
      <c r="K335" s="3">
        <f>VLOOKUP(CelloNetIO_CMO_MV_NAV_QT[[#This Row],[AsOfDate]], 'CMO MV Raw'!$A:$B,2,FALSE)</f>
        <v>147000854.505427</v>
      </c>
      <c r="L335" s="4">
        <f>CelloNetIO_CMO_MV_NAV_QT[[#This Row],[CMO MV]]/CelloNetIO_CMO_MV_NAV_QT[[#This Row],[NAV]]*100</f>
        <v>37.429038202999912</v>
      </c>
    </row>
    <row r="336" spans="1:12" x14ac:dyDescent="0.2">
      <c r="A336" s="1">
        <v>41199</v>
      </c>
      <c r="B336">
        <v>983.97739999999999</v>
      </c>
      <c r="C336">
        <v>119.9562</v>
      </c>
      <c r="D336">
        <v>465.1397</v>
      </c>
      <c r="F336">
        <v>391721535.52020001</v>
      </c>
      <c r="G336">
        <v>251.193083</v>
      </c>
      <c r="H336">
        <v>30.622824999999999</v>
      </c>
      <c r="I336">
        <v>118.74243800000001</v>
      </c>
      <c r="K336" s="3">
        <f>VLOOKUP(CelloNetIO_CMO_MV_NAV_QT[[#This Row],[AsOfDate]], 'CMO MV Raw'!$A:$B,2,FALSE)</f>
        <v>148800747.262651</v>
      </c>
      <c r="L336" s="4">
        <f>CelloNetIO_CMO_MV_NAV_QT[[#This Row],[CMO MV]]/CelloNetIO_CMO_MV_NAV_QT[[#This Row],[NAV]]*100</f>
        <v>37.986358616981818</v>
      </c>
    </row>
    <row r="337" spans="1:12" x14ac:dyDescent="0.2">
      <c r="A337" s="1">
        <v>41200</v>
      </c>
      <c r="B337">
        <v>958.37909999999999</v>
      </c>
      <c r="C337">
        <v>121.7718</v>
      </c>
      <c r="D337">
        <v>605.08669999999995</v>
      </c>
      <c r="F337">
        <v>391733262.63810003</v>
      </c>
      <c r="G337">
        <v>244.650938</v>
      </c>
      <c r="H337">
        <v>31.085387000000001</v>
      </c>
      <c r="I337">
        <v>154.46395699999999</v>
      </c>
      <c r="K337" s="3">
        <f>VLOOKUP(CelloNetIO_CMO_MV_NAV_QT[[#This Row],[AsOfDate]], 'CMO MV Raw'!$A:$B,2,FALSE)</f>
        <v>149903980.68268201</v>
      </c>
      <c r="L337" s="4">
        <f>CelloNetIO_CMO_MV_NAV_QT[[#This Row],[CMO MV]]/CelloNetIO_CMO_MV_NAV_QT[[#This Row],[NAV]]*100</f>
        <v>38.266850170742259</v>
      </c>
    </row>
    <row r="338" spans="1:12" x14ac:dyDescent="0.2">
      <c r="A338" s="1">
        <v>41201</v>
      </c>
      <c r="B338">
        <v>971.83699999999999</v>
      </c>
      <c r="C338">
        <v>118.5612</v>
      </c>
      <c r="D338">
        <v>606.03420000000006</v>
      </c>
      <c r="F338">
        <v>392581695.82859999</v>
      </c>
      <c r="G338">
        <v>247.55025800000001</v>
      </c>
      <c r="H338">
        <v>30.200389000000001</v>
      </c>
      <c r="I338">
        <v>154.371487</v>
      </c>
      <c r="K338" s="3">
        <f>VLOOKUP(CelloNetIO_CMO_MV_NAV_QT[[#This Row],[AsOfDate]], 'CMO MV Raw'!$A:$B,2,FALSE)</f>
        <v>148425646.875646</v>
      </c>
      <c r="L338" s="4">
        <f>CelloNetIO_CMO_MV_NAV_QT[[#This Row],[CMO MV]]/CelloNetIO_CMO_MV_NAV_QT[[#This Row],[NAV]]*100</f>
        <v>37.807582078520589</v>
      </c>
    </row>
    <row r="339" spans="1:12" x14ac:dyDescent="0.2">
      <c r="A339" s="1">
        <v>41204</v>
      </c>
      <c r="B339">
        <v>987.38199999999995</v>
      </c>
      <c r="C339">
        <v>122.1895</v>
      </c>
      <c r="D339">
        <v>605.10299999999995</v>
      </c>
      <c r="F339">
        <v>393058590.34179997</v>
      </c>
      <c r="G339">
        <v>251.20478800000001</v>
      </c>
      <c r="H339">
        <v>31.086841</v>
      </c>
      <c r="I339">
        <v>153.94727800000001</v>
      </c>
      <c r="K339" s="3">
        <f>VLOOKUP(CelloNetIO_CMO_MV_NAV_QT[[#This Row],[AsOfDate]], 'CMO MV Raw'!$A:$B,2,FALSE)</f>
        <v>148747421.02800101</v>
      </c>
      <c r="L339" s="4">
        <f>CelloNetIO_CMO_MV_NAV_QT[[#This Row],[CMO MV]]/CelloNetIO_CMO_MV_NAV_QT[[#This Row],[NAV]]*100</f>
        <v>37.843574643325226</v>
      </c>
    </row>
    <row r="340" spans="1:12" x14ac:dyDescent="0.2">
      <c r="A340" s="1">
        <v>41205</v>
      </c>
      <c r="B340">
        <v>982.29020000000003</v>
      </c>
      <c r="C340">
        <v>119.5984</v>
      </c>
      <c r="D340">
        <v>605.66600000000005</v>
      </c>
      <c r="F340">
        <v>393256720.3466</v>
      </c>
      <c r="G340">
        <v>249.78344899999999</v>
      </c>
      <c r="H340">
        <v>30.412296999999999</v>
      </c>
      <c r="I340">
        <v>154.01288</v>
      </c>
      <c r="K340" s="3">
        <f>VLOOKUP(CelloNetIO_CMO_MV_NAV_QT[[#This Row],[AsOfDate]], 'CMO MV Raw'!$A:$B,2,FALSE)</f>
        <v>148045277.18803999</v>
      </c>
      <c r="L340" s="4">
        <f>CelloNetIO_CMO_MV_NAV_QT[[#This Row],[CMO MV]]/CelloNetIO_CMO_MV_NAV_QT[[#This Row],[NAV]]*100</f>
        <v>37.645962428196796</v>
      </c>
    </row>
    <row r="341" spans="1:12" x14ac:dyDescent="0.2">
      <c r="A341" s="1">
        <v>41206</v>
      </c>
      <c r="B341">
        <v>975.57730000000004</v>
      </c>
      <c r="C341">
        <v>121.07380000000001</v>
      </c>
      <c r="D341">
        <v>605.35209999999995</v>
      </c>
      <c r="F341">
        <v>393246882.70370001</v>
      </c>
      <c r="G341">
        <v>248.08265299999999</v>
      </c>
      <c r="H341">
        <v>30.788242</v>
      </c>
      <c r="I341">
        <v>153.93691000000001</v>
      </c>
      <c r="K341" s="3">
        <f>VLOOKUP(CelloNetIO_CMO_MV_NAV_QT[[#This Row],[AsOfDate]], 'CMO MV Raw'!$A:$B,2,FALSE)</f>
        <v>149210212.83765599</v>
      </c>
      <c r="L341" s="4">
        <f>CelloNetIO_CMO_MV_NAV_QT[[#This Row],[CMO MV]]/CelloNetIO_CMO_MV_NAV_QT[[#This Row],[NAV]]*100</f>
        <v>37.943139386582629</v>
      </c>
    </row>
    <row r="342" spans="1:12" x14ac:dyDescent="0.2">
      <c r="A342" s="1">
        <v>41207</v>
      </c>
      <c r="B342">
        <v>964.83090000000004</v>
      </c>
      <c r="C342">
        <v>123.214</v>
      </c>
      <c r="D342">
        <v>604.38549999999998</v>
      </c>
      <c r="F342">
        <v>392744289.66299999</v>
      </c>
      <c r="G342">
        <v>245.66389000000001</v>
      </c>
      <c r="H342">
        <v>31.372575999999999</v>
      </c>
      <c r="I342">
        <v>153.887788</v>
      </c>
      <c r="K342" s="3">
        <f>VLOOKUP(CelloNetIO_CMO_MV_NAV_QT[[#This Row],[AsOfDate]], 'CMO MV Raw'!$A:$B,2,FALSE)</f>
        <v>148637432.720128</v>
      </c>
      <c r="L342" s="4">
        <f>CelloNetIO_CMO_MV_NAV_QT[[#This Row],[CMO MV]]/CelloNetIO_CMO_MV_NAV_QT[[#This Row],[NAV]]*100</f>
        <v>37.845854575675311</v>
      </c>
    </row>
    <row r="343" spans="1:12" x14ac:dyDescent="0.2">
      <c r="A343" s="1">
        <v>41208</v>
      </c>
      <c r="B343">
        <v>950.47180000000003</v>
      </c>
      <c r="C343">
        <v>117.6293</v>
      </c>
      <c r="D343">
        <v>556.19539999999995</v>
      </c>
      <c r="F343">
        <v>394058479.63990003</v>
      </c>
      <c r="G343">
        <v>241.20069699999999</v>
      </c>
      <c r="H343">
        <v>29.850722000000001</v>
      </c>
      <c r="I343">
        <v>141.14539600000001</v>
      </c>
      <c r="K343" s="3">
        <f>VLOOKUP(CelloNetIO_CMO_MV_NAV_QT[[#This Row],[AsOfDate]], 'CMO MV Raw'!$A:$B,2,FALSE)</f>
        <v>147598886.34861499</v>
      </c>
      <c r="L343" s="4">
        <f>CelloNetIO_CMO_MV_NAV_QT[[#This Row],[CMO MV]]/CelloNetIO_CMO_MV_NAV_QT[[#This Row],[NAV]]*100</f>
        <v>37.456086843631518</v>
      </c>
    </row>
    <row r="344" spans="1:12" x14ac:dyDescent="0.2">
      <c r="A344" s="1">
        <v>41211</v>
      </c>
      <c r="B344">
        <v>948.44560000000001</v>
      </c>
      <c r="C344">
        <v>115.9208</v>
      </c>
      <c r="D344">
        <v>556.33249999999998</v>
      </c>
      <c r="F344">
        <v>394182809.46219999</v>
      </c>
      <c r="G344">
        <v>240.61059399999999</v>
      </c>
      <c r="H344">
        <v>29.407878</v>
      </c>
      <c r="I344">
        <v>141.13565800000001</v>
      </c>
      <c r="K344" s="3">
        <f>VLOOKUP(CelloNetIO_CMO_MV_NAV_QT[[#This Row],[AsOfDate]], 'CMO MV Raw'!$A:$B,2,FALSE)</f>
        <v>147148911.841912</v>
      </c>
      <c r="L344" s="4">
        <f>CelloNetIO_CMO_MV_NAV_QT[[#This Row],[CMO MV]]/CelloNetIO_CMO_MV_NAV_QT[[#This Row],[NAV]]*100</f>
        <v>37.330118998003336</v>
      </c>
    </row>
    <row r="345" spans="1:12" x14ac:dyDescent="0.2">
      <c r="A345" s="1">
        <v>41213</v>
      </c>
      <c r="B345">
        <v>935.66279999999995</v>
      </c>
      <c r="C345">
        <v>112.5586</v>
      </c>
      <c r="D345">
        <v>556.04880000000003</v>
      </c>
      <c r="F345">
        <v>394653031.38789999</v>
      </c>
      <c r="G345">
        <v>237.084914</v>
      </c>
      <c r="H345">
        <v>28.520900999999999</v>
      </c>
      <c r="I345">
        <v>140.895611</v>
      </c>
      <c r="K345" s="3">
        <f>VLOOKUP(CelloNetIO_CMO_MV_NAV_QT[[#This Row],[AsOfDate]], 'CMO MV Raw'!$A:$B,2,FALSE)</f>
        <v>146511907.08761999</v>
      </c>
      <c r="L345" s="4">
        <f>CelloNetIO_CMO_MV_NAV_QT[[#This Row],[CMO MV]]/CelloNetIO_CMO_MV_NAV_QT[[#This Row],[NAV]]*100</f>
        <v>37.124232030442734</v>
      </c>
    </row>
    <row r="346" spans="1:12" x14ac:dyDescent="0.2">
      <c r="A346" s="1">
        <v>41214</v>
      </c>
      <c r="B346">
        <v>961.6345</v>
      </c>
      <c r="C346">
        <v>119.2144</v>
      </c>
      <c r="D346">
        <v>705.24599999999998</v>
      </c>
      <c r="F346">
        <v>397772268.4479</v>
      </c>
      <c r="G346">
        <v>241.75503800000001</v>
      </c>
      <c r="H346">
        <v>29.970516</v>
      </c>
      <c r="I346">
        <v>177.298936</v>
      </c>
      <c r="K346" s="3">
        <f>VLOOKUP(CelloNetIO_CMO_MV_NAV_QT[[#This Row],[AsOfDate]], 'CMO MV Raw'!$A:$B,2,FALSE)</f>
        <v>146894538.309531</v>
      </c>
      <c r="L346" s="4">
        <f>CelloNetIO_CMO_MV_NAV_QT[[#This Row],[CMO MV]]/CelloNetIO_CMO_MV_NAV_QT[[#This Row],[NAV]]*100</f>
        <v>36.929306027971926</v>
      </c>
    </row>
    <row r="347" spans="1:12" x14ac:dyDescent="0.2">
      <c r="A347" s="1">
        <v>41215</v>
      </c>
      <c r="B347">
        <v>955.61980000000005</v>
      </c>
      <c r="C347">
        <v>117.02670000000001</v>
      </c>
      <c r="D347">
        <v>755.11279999999999</v>
      </c>
      <c r="F347">
        <v>398338423.12260002</v>
      </c>
      <c r="G347">
        <v>239.901487</v>
      </c>
      <c r="H347">
        <v>29.378712</v>
      </c>
      <c r="I347">
        <v>189.56564499999999</v>
      </c>
      <c r="K347" s="3">
        <f>VLOOKUP(CelloNetIO_CMO_MV_NAV_QT[[#This Row],[AsOfDate]], 'CMO MV Raw'!$A:$B,2,FALSE)</f>
        <v>146133473.267297</v>
      </c>
      <c r="L347" s="4">
        <f>CelloNetIO_CMO_MV_NAV_QT[[#This Row],[CMO MV]]/CelloNetIO_CMO_MV_NAV_QT[[#This Row],[NAV]]*100</f>
        <v>36.68575883836349</v>
      </c>
    </row>
    <row r="348" spans="1:12" x14ac:dyDescent="0.2">
      <c r="A348" s="1">
        <v>41218</v>
      </c>
      <c r="B348">
        <v>961.07320000000004</v>
      </c>
      <c r="C348">
        <v>114.71080000000001</v>
      </c>
      <c r="D348">
        <v>753.92660000000001</v>
      </c>
      <c r="F348">
        <v>399600367.34130001</v>
      </c>
      <c r="G348">
        <v>240.508588</v>
      </c>
      <c r="H348">
        <v>28.706379999999999</v>
      </c>
      <c r="I348">
        <v>188.67014699999999</v>
      </c>
      <c r="K348" s="3">
        <f>VLOOKUP(CelloNetIO_CMO_MV_NAV_QT[[#This Row],[AsOfDate]], 'CMO MV Raw'!$A:$B,2,FALSE)</f>
        <v>145620468.255784</v>
      </c>
      <c r="L348" s="4">
        <f>CelloNetIO_CMO_MV_NAV_QT[[#This Row],[CMO MV]]/CelloNetIO_CMO_MV_NAV_QT[[#This Row],[NAV]]*100</f>
        <v>36.441525122875845</v>
      </c>
    </row>
    <row r="349" spans="1:12" x14ac:dyDescent="0.2">
      <c r="A349" s="1">
        <v>41219</v>
      </c>
      <c r="B349">
        <v>979.34180000000003</v>
      </c>
      <c r="C349">
        <v>117.0239</v>
      </c>
      <c r="D349">
        <v>777.36990000000003</v>
      </c>
      <c r="F349">
        <v>397742700.7859</v>
      </c>
      <c r="G349">
        <v>246.22495900000001</v>
      </c>
      <c r="H349">
        <v>29.422011000000001</v>
      </c>
      <c r="I349">
        <v>195.44542200000001</v>
      </c>
      <c r="K349" s="3">
        <f>VLOOKUP(CelloNetIO_CMO_MV_NAV_QT[[#This Row],[AsOfDate]], 'CMO MV Raw'!$A:$B,2,FALSE)</f>
        <v>146808354.763807</v>
      </c>
      <c r="L349" s="4">
        <f>CelloNetIO_CMO_MV_NAV_QT[[#This Row],[CMO MV]]/CelloNetIO_CMO_MV_NAV_QT[[#This Row],[NAV]]*100</f>
        <v>36.910383138076021</v>
      </c>
    </row>
    <row r="350" spans="1:12" x14ac:dyDescent="0.2">
      <c r="A350" s="1">
        <v>41220</v>
      </c>
      <c r="B350">
        <v>956.2953</v>
      </c>
      <c r="C350">
        <v>116.51179999999999</v>
      </c>
      <c r="D350">
        <v>777.8895</v>
      </c>
      <c r="F350">
        <v>399897344.61799997</v>
      </c>
      <c r="G350">
        <v>239.13519600000001</v>
      </c>
      <c r="H350">
        <v>29.135427</v>
      </c>
      <c r="I350">
        <v>194.52229700000001</v>
      </c>
      <c r="K350" s="3">
        <f>VLOOKUP(CelloNetIO_CMO_MV_NAV_QT[[#This Row],[AsOfDate]], 'CMO MV Raw'!$A:$B,2,FALSE)</f>
        <v>145001497.928893</v>
      </c>
      <c r="L350" s="4">
        <f>CelloNetIO_CMO_MV_NAV_QT[[#This Row],[CMO MV]]/CelloNetIO_CMO_MV_NAV_QT[[#This Row],[NAV]]*100</f>
        <v>36.259680110505606</v>
      </c>
    </row>
    <row r="351" spans="1:12" x14ac:dyDescent="0.2">
      <c r="A351" s="1">
        <v>41221</v>
      </c>
      <c r="B351">
        <v>925.58140000000003</v>
      </c>
      <c r="C351">
        <v>111.4032</v>
      </c>
      <c r="D351">
        <v>778.07150000000001</v>
      </c>
      <c r="F351">
        <v>399126541.03780001</v>
      </c>
      <c r="G351">
        <v>231.90174200000001</v>
      </c>
      <c r="H351">
        <v>27.911749</v>
      </c>
      <c r="I351">
        <v>194.94356300000001</v>
      </c>
      <c r="K351" s="3">
        <f>VLOOKUP(CelloNetIO_CMO_MV_NAV_QT[[#This Row],[AsOfDate]], 'CMO MV Raw'!$A:$B,2,FALSE)</f>
        <v>143362712.34187001</v>
      </c>
      <c r="L351" s="4">
        <f>CelloNetIO_CMO_MV_NAV_QT[[#This Row],[CMO MV]]/CelloNetIO_CMO_MV_NAV_QT[[#This Row],[NAV]]*100</f>
        <v>35.919112762859982</v>
      </c>
    </row>
    <row r="352" spans="1:12" x14ac:dyDescent="0.2">
      <c r="A352" s="1">
        <v>41222</v>
      </c>
      <c r="B352">
        <v>882.28769999999997</v>
      </c>
      <c r="C352">
        <v>105.73569999999999</v>
      </c>
      <c r="D352">
        <v>885.58370000000002</v>
      </c>
      <c r="F352">
        <v>398855991.46789998</v>
      </c>
      <c r="G352">
        <v>221.20457500000001</v>
      </c>
      <c r="H352">
        <v>26.509743</v>
      </c>
      <c r="I352">
        <v>222.03093799999999</v>
      </c>
      <c r="K352" s="3">
        <f>VLOOKUP(CelloNetIO_CMO_MV_NAV_QT[[#This Row],[AsOfDate]], 'CMO MV Raw'!$A:$B,2,FALSE)</f>
        <v>143448284.22595701</v>
      </c>
      <c r="L352" s="4">
        <f>CelloNetIO_CMO_MV_NAV_QT[[#This Row],[CMO MV]]/CelloNetIO_CMO_MV_NAV_QT[[#This Row],[NAV]]*100</f>
        <v>35.964931527799742</v>
      </c>
    </row>
    <row r="353" spans="1:12" x14ac:dyDescent="0.2">
      <c r="A353" s="1">
        <v>41226</v>
      </c>
      <c r="B353">
        <v>919.39480000000003</v>
      </c>
      <c r="C353">
        <v>110.60639999999999</v>
      </c>
      <c r="D353">
        <v>854.79089999999997</v>
      </c>
      <c r="F353">
        <v>397391025.11229998</v>
      </c>
      <c r="G353">
        <v>231.35771600000001</v>
      </c>
      <c r="H353">
        <v>27.83314</v>
      </c>
      <c r="I353">
        <v>215.100706</v>
      </c>
      <c r="K353" s="3">
        <f>VLOOKUP(CelloNetIO_CMO_MV_NAV_QT[[#This Row],[AsOfDate]], 'CMO MV Raw'!$A:$B,2,FALSE)</f>
        <v>160142413.604794</v>
      </c>
      <c r="L353" s="4">
        <f>CelloNetIO_CMO_MV_NAV_QT[[#This Row],[CMO MV]]/CelloNetIO_CMO_MV_NAV_QT[[#This Row],[NAV]]*100</f>
        <v>40.298447495017996</v>
      </c>
    </row>
    <row r="354" spans="1:12" x14ac:dyDescent="0.2">
      <c r="A354" s="1">
        <v>41227</v>
      </c>
      <c r="B354">
        <v>922.95060000000001</v>
      </c>
      <c r="C354">
        <v>113.1614</v>
      </c>
      <c r="D354">
        <v>778.31219999999996</v>
      </c>
      <c r="F354">
        <v>395843089.66790003</v>
      </c>
      <c r="G354">
        <v>233.160721</v>
      </c>
      <c r="H354">
        <v>28.587439</v>
      </c>
      <c r="I354">
        <v>196.62139400000001</v>
      </c>
      <c r="K354" s="3">
        <f>VLOOKUP(CelloNetIO_CMO_MV_NAV_QT[[#This Row],[AsOfDate]], 'CMO MV Raw'!$A:$B,2,FALSE)</f>
        <v>160969608.51361299</v>
      </c>
      <c r="L354" s="4">
        <f>CelloNetIO_CMO_MV_NAV_QT[[#This Row],[CMO MV]]/CelloNetIO_CMO_MV_NAV_QT[[#This Row],[NAV]]*100</f>
        <v>40.665004067308956</v>
      </c>
    </row>
    <row r="355" spans="1:12" x14ac:dyDescent="0.2">
      <c r="A355" s="1">
        <v>41228</v>
      </c>
      <c r="B355">
        <v>908.7473</v>
      </c>
      <c r="C355">
        <v>109.4408</v>
      </c>
      <c r="D355">
        <v>593.93240000000003</v>
      </c>
      <c r="F355">
        <v>394775170.43989998</v>
      </c>
      <c r="G355">
        <v>230.19363100000001</v>
      </c>
      <c r="H355">
        <v>27.722311000000001</v>
      </c>
      <c r="I355">
        <v>150.44826599999999</v>
      </c>
      <c r="K355" s="3">
        <f>VLOOKUP(CelloNetIO_CMO_MV_NAV_QT[[#This Row],[AsOfDate]], 'CMO MV Raw'!$A:$B,2,FALSE)</f>
        <v>167866647.57703</v>
      </c>
      <c r="L355" s="4">
        <f>CelloNetIO_CMO_MV_NAV_QT[[#This Row],[CMO MV]]/CelloNetIO_CMO_MV_NAV_QT[[#This Row],[NAV]]*100</f>
        <v>42.522088557387065</v>
      </c>
    </row>
    <row r="356" spans="1:12" x14ac:dyDescent="0.2">
      <c r="A356" s="1">
        <v>41229</v>
      </c>
      <c r="B356">
        <v>923.87929999999994</v>
      </c>
      <c r="C356">
        <v>108.8596</v>
      </c>
      <c r="D356">
        <v>392.75799999999998</v>
      </c>
      <c r="F356">
        <v>394917536.14300001</v>
      </c>
      <c r="G356">
        <v>233.94233399999999</v>
      </c>
      <c r="H356">
        <v>27.565147</v>
      </c>
      <c r="I356">
        <v>99.453168000000005</v>
      </c>
      <c r="K356" s="3">
        <f>VLOOKUP(CelloNetIO_CMO_MV_NAV_QT[[#This Row],[AsOfDate]], 'CMO MV Raw'!$A:$B,2,FALSE)</f>
        <v>166801543.95037201</v>
      </c>
      <c r="L356" s="4">
        <f>CelloNetIO_CMO_MV_NAV_QT[[#This Row],[CMO MV]]/CelloNetIO_CMO_MV_NAV_QT[[#This Row],[NAV]]*100</f>
        <v>42.237056773790115</v>
      </c>
    </row>
    <row r="357" spans="1:12" x14ac:dyDescent="0.2">
      <c r="A357" s="1">
        <v>41232</v>
      </c>
      <c r="B357">
        <v>927.99400000000003</v>
      </c>
      <c r="C357">
        <v>110.7174</v>
      </c>
      <c r="D357">
        <v>380.92559999999997</v>
      </c>
      <c r="F357">
        <v>394565391.7647</v>
      </c>
      <c r="G357">
        <v>235.19396800000001</v>
      </c>
      <c r="H357">
        <v>28.060596</v>
      </c>
      <c r="I357">
        <v>96.543085000000005</v>
      </c>
      <c r="K357" s="3">
        <f>VLOOKUP(CelloNetIO_CMO_MV_NAV_QT[[#This Row],[AsOfDate]], 'CMO MV Raw'!$A:$B,2,FALSE)</f>
        <v>167694484.05075899</v>
      </c>
      <c r="L357" s="4">
        <f>CelloNetIO_CMO_MV_NAV_QT[[#This Row],[CMO MV]]/CelloNetIO_CMO_MV_NAV_QT[[#This Row],[NAV]]*100</f>
        <v>42.501062574379048</v>
      </c>
    </row>
    <row r="358" spans="1:12" x14ac:dyDescent="0.2">
      <c r="A358" s="1">
        <v>41233</v>
      </c>
      <c r="B358">
        <v>871.6789</v>
      </c>
      <c r="C358">
        <v>105.4635</v>
      </c>
      <c r="D358">
        <v>241.3432</v>
      </c>
      <c r="F358">
        <v>395094725.42729998</v>
      </c>
      <c r="G358">
        <v>220.625294</v>
      </c>
      <c r="H358">
        <v>26.693218999999999</v>
      </c>
      <c r="I358">
        <v>61.084895000000003</v>
      </c>
      <c r="K358" s="3">
        <f>VLOOKUP(CelloNetIO_CMO_MV_NAV_QT[[#This Row],[AsOfDate]], 'CMO MV Raw'!$A:$B,2,FALSE)</f>
        <v>166947041.15001601</v>
      </c>
      <c r="L358" s="4">
        <f>CelloNetIO_CMO_MV_NAV_QT[[#This Row],[CMO MV]]/CelloNetIO_CMO_MV_NAV_QT[[#This Row],[NAV]]*100</f>
        <v>42.254940500524441</v>
      </c>
    </row>
    <row r="359" spans="1:12" x14ac:dyDescent="0.2">
      <c r="A359" s="1">
        <v>41234</v>
      </c>
      <c r="B359">
        <v>855.1454</v>
      </c>
      <c r="C359">
        <v>107.0943</v>
      </c>
      <c r="D359">
        <v>150.87440000000001</v>
      </c>
      <c r="F359">
        <v>395562245.22079998</v>
      </c>
      <c r="G359">
        <v>216.184788</v>
      </c>
      <c r="H359">
        <v>27.073944000000001</v>
      </c>
      <c r="I359">
        <v>38.141759</v>
      </c>
      <c r="K359" s="3">
        <f>VLOOKUP(CelloNetIO_CMO_MV_NAV_QT[[#This Row],[AsOfDate]], 'CMO MV Raw'!$A:$B,2,FALSE)</f>
        <v>168513986.74357501</v>
      </c>
      <c r="L359" s="4">
        <f>CelloNetIO_CMO_MV_NAV_QT[[#This Row],[CMO MV]]/CelloNetIO_CMO_MV_NAV_QT[[#This Row],[NAV]]*100</f>
        <v>42.601130107731016</v>
      </c>
    </row>
    <row r="360" spans="1:12" x14ac:dyDescent="0.2">
      <c r="A360" s="1">
        <v>41236</v>
      </c>
      <c r="B360">
        <v>848.17600000000004</v>
      </c>
      <c r="C360">
        <v>107.3304</v>
      </c>
      <c r="D360">
        <v>150.51730000000001</v>
      </c>
      <c r="F360">
        <v>395916989.01770002</v>
      </c>
      <c r="G360">
        <v>214.23076599999999</v>
      </c>
      <c r="H360">
        <v>27.109318999999999</v>
      </c>
      <c r="I360">
        <v>38.017389000000001</v>
      </c>
      <c r="K360" s="3">
        <f>VLOOKUP(CelloNetIO_CMO_MV_NAV_QT[[#This Row],[AsOfDate]], 'CMO MV Raw'!$A:$B,2,FALSE)</f>
        <v>168728616.45714501</v>
      </c>
      <c r="L360" s="4">
        <f>CelloNetIO_CMO_MV_NAV_QT[[#This Row],[CMO MV]]/CelloNetIO_CMO_MV_NAV_QT[[#This Row],[NAV]]*100</f>
        <v>42.617170047633842</v>
      </c>
    </row>
    <row r="361" spans="1:12" x14ac:dyDescent="0.2">
      <c r="A361" s="1">
        <v>41239</v>
      </c>
      <c r="B361">
        <v>835.83249999999998</v>
      </c>
      <c r="C361">
        <v>103.8271</v>
      </c>
      <c r="D361">
        <v>151.65199999999999</v>
      </c>
      <c r="F361">
        <v>395957975.03890002</v>
      </c>
      <c r="G361">
        <v>211.09121500000001</v>
      </c>
      <c r="H361">
        <v>26.221747000000001</v>
      </c>
      <c r="I361">
        <v>38.300024000000001</v>
      </c>
      <c r="K361" s="3">
        <f>VLOOKUP(CelloNetIO_CMO_MV_NAV_QT[[#This Row],[AsOfDate]], 'CMO MV Raw'!$A:$B,2,FALSE)</f>
        <v>156864845.05076</v>
      </c>
      <c r="L361" s="4">
        <f>CelloNetIO_CMO_MV_NAV_QT[[#This Row],[CMO MV]]/CelloNetIO_CMO_MV_NAV_QT[[#This Row],[NAV]]*100</f>
        <v>39.61653886005179</v>
      </c>
    </row>
    <row r="362" spans="1:12" x14ac:dyDescent="0.2">
      <c r="A362" s="1">
        <v>41240</v>
      </c>
      <c r="B362">
        <v>814.87739999999997</v>
      </c>
      <c r="C362">
        <v>98.674300000000002</v>
      </c>
      <c r="D362">
        <v>153.74440000000001</v>
      </c>
      <c r="F362">
        <v>395833863.5122</v>
      </c>
      <c r="G362">
        <v>205.86348799999999</v>
      </c>
      <c r="H362">
        <v>24.928211000000001</v>
      </c>
      <c r="I362">
        <v>38.840639000000003</v>
      </c>
      <c r="K362" s="3">
        <f>VLOOKUP(CelloNetIO_CMO_MV_NAV_QT[[#This Row],[AsOfDate]], 'CMO MV Raw'!$A:$B,2,FALSE)</f>
        <v>156317421.681647</v>
      </c>
      <c r="L362" s="4">
        <f>CelloNetIO_CMO_MV_NAV_QT[[#This Row],[CMO MV]]/CelloNetIO_CMO_MV_NAV_QT[[#This Row],[NAV]]*100</f>
        <v>39.490664162650432</v>
      </c>
    </row>
    <row r="363" spans="1:12" x14ac:dyDescent="0.2">
      <c r="A363" s="1">
        <v>41241</v>
      </c>
      <c r="B363">
        <v>815.51369999999997</v>
      </c>
      <c r="C363">
        <v>99.163600000000002</v>
      </c>
      <c r="D363">
        <v>153.53919999999999</v>
      </c>
      <c r="F363">
        <v>395709080.81129998</v>
      </c>
      <c r="G363">
        <v>206.08920499999999</v>
      </c>
      <c r="H363">
        <v>25.059723000000002</v>
      </c>
      <c r="I363">
        <v>38.801029999999997</v>
      </c>
      <c r="K363" s="3">
        <f>VLOOKUP(CelloNetIO_CMO_MV_NAV_QT[[#This Row],[AsOfDate]], 'CMO MV Raw'!$A:$B,2,FALSE)</f>
        <v>156995615.11735499</v>
      </c>
      <c r="L363" s="4">
        <f>CelloNetIO_CMO_MV_NAV_QT[[#This Row],[CMO MV]]/CelloNetIO_CMO_MV_NAV_QT[[#This Row],[NAV]]*100</f>
        <v>39.674504005689165</v>
      </c>
    </row>
    <row r="364" spans="1:12" x14ac:dyDescent="0.2">
      <c r="A364" s="1">
        <v>41242</v>
      </c>
      <c r="B364">
        <v>819.06349999999998</v>
      </c>
      <c r="C364">
        <v>99.959299999999999</v>
      </c>
      <c r="D364">
        <v>153.1841</v>
      </c>
      <c r="F364">
        <v>395336539.46810001</v>
      </c>
      <c r="G364">
        <v>207.18133</v>
      </c>
      <c r="H364">
        <v>25.284609</v>
      </c>
      <c r="I364">
        <v>38.747771999999998</v>
      </c>
      <c r="K364" s="3">
        <f>VLOOKUP(CelloNetIO_CMO_MV_NAV_QT[[#This Row],[AsOfDate]], 'CMO MV Raw'!$A:$B,2,FALSE)</f>
        <v>157158609.972363</v>
      </c>
      <c r="L364" s="4">
        <f>CelloNetIO_CMO_MV_NAV_QT[[#This Row],[CMO MV]]/CelloNetIO_CMO_MV_NAV_QT[[#This Row],[NAV]]*100</f>
        <v>39.753120261489066</v>
      </c>
    </row>
    <row r="365" spans="1:12" x14ac:dyDescent="0.2">
      <c r="A365" s="1">
        <v>41243</v>
      </c>
      <c r="B365">
        <v>833.06079999999997</v>
      </c>
      <c r="C365">
        <v>100.8762</v>
      </c>
      <c r="D365">
        <v>152.86170000000001</v>
      </c>
      <c r="F365">
        <v>395462386.07779998</v>
      </c>
      <c r="G365">
        <v>210.654876</v>
      </c>
      <c r="H365">
        <v>25.508417999999999</v>
      </c>
      <c r="I365">
        <v>38.653916000000002</v>
      </c>
      <c r="K365" s="3">
        <f>VLOOKUP(CelloNetIO_CMO_MV_NAV_QT[[#This Row],[AsOfDate]], 'CMO MV Raw'!$A:$B,2,FALSE)</f>
        <v>157279324.773866</v>
      </c>
      <c r="L365" s="4">
        <f>CelloNetIO_CMO_MV_NAV_QT[[#This Row],[CMO MV]]/CelloNetIO_CMO_MV_NAV_QT[[#This Row],[NAV]]*100</f>
        <v>39.770994742069895</v>
      </c>
    </row>
    <row r="366" spans="1:12" x14ac:dyDescent="0.2">
      <c r="A366" s="1">
        <v>41246</v>
      </c>
      <c r="B366">
        <v>845.46590000000003</v>
      </c>
      <c r="C366">
        <v>102.58150000000001</v>
      </c>
      <c r="D366">
        <v>178.62190000000001</v>
      </c>
      <c r="F366">
        <v>397215487.329</v>
      </c>
      <c r="G366">
        <v>212.84817100000001</v>
      </c>
      <c r="H366">
        <v>25.825151000000002</v>
      </c>
      <c r="I366">
        <v>44.968513000000002</v>
      </c>
      <c r="K366" s="3">
        <f>VLOOKUP(CelloNetIO_CMO_MV_NAV_QT[[#This Row],[AsOfDate]], 'CMO MV Raw'!$A:$B,2,FALSE)</f>
        <v>158945628.68184999</v>
      </c>
      <c r="L366" s="4">
        <f>CelloNetIO_CMO_MV_NAV_QT[[#This Row],[CMO MV]]/CelloNetIO_CMO_MV_NAV_QT[[#This Row],[NAV]]*100</f>
        <v>40.01496259641074</v>
      </c>
    </row>
    <row r="367" spans="1:12" x14ac:dyDescent="0.2">
      <c r="A367" s="1">
        <v>41247</v>
      </c>
      <c r="B367">
        <v>912.22739999999999</v>
      </c>
      <c r="C367">
        <v>109.3582</v>
      </c>
      <c r="D367">
        <v>204.88919999999999</v>
      </c>
      <c r="F367">
        <v>396897465.71880001</v>
      </c>
      <c r="G367">
        <v>229.839563</v>
      </c>
      <c r="H367">
        <v>27.553262</v>
      </c>
      <c r="I367">
        <v>51.622703000000001</v>
      </c>
      <c r="K367" s="3">
        <f>VLOOKUP(CelloNetIO_CMO_MV_NAV_QT[[#This Row],[AsOfDate]], 'CMO MV Raw'!$A:$B,2,FALSE)</f>
        <v>165211540.76919699</v>
      </c>
      <c r="L367" s="4">
        <f>CelloNetIO_CMO_MV_NAV_QT[[#This Row],[CMO MV]]/CelloNetIO_CMO_MV_NAV_QT[[#This Row],[NAV]]*100</f>
        <v>41.625748471331534</v>
      </c>
    </row>
    <row r="368" spans="1:12" x14ac:dyDescent="0.2">
      <c r="A368" s="1">
        <v>41248</v>
      </c>
      <c r="B368">
        <v>935.0729</v>
      </c>
      <c r="C368">
        <v>109.89149999999999</v>
      </c>
      <c r="D368">
        <v>205.5711</v>
      </c>
      <c r="F368">
        <v>396235921.67409998</v>
      </c>
      <c r="G368">
        <v>235.98892699999999</v>
      </c>
      <c r="H368">
        <v>27.733855999999999</v>
      </c>
      <c r="I368">
        <v>51.880985000000003</v>
      </c>
      <c r="K368" s="3">
        <f>VLOOKUP(CelloNetIO_CMO_MV_NAV_QT[[#This Row],[AsOfDate]], 'CMO MV Raw'!$A:$B,2,FALSE)</f>
        <v>165017790.434901</v>
      </c>
      <c r="L368" s="4">
        <f>CelloNetIO_CMO_MV_NAV_QT[[#This Row],[CMO MV]]/CelloNetIO_CMO_MV_NAV_QT[[#This Row],[NAV]]*100</f>
        <v>41.646347897409072</v>
      </c>
    </row>
    <row r="369" spans="1:12" x14ac:dyDescent="0.2">
      <c r="A369" s="1">
        <v>41249</v>
      </c>
      <c r="B369">
        <v>939.38840000000005</v>
      </c>
      <c r="C369">
        <v>111.6155</v>
      </c>
      <c r="D369">
        <v>204.84190000000001</v>
      </c>
      <c r="F369">
        <v>396092875.0341</v>
      </c>
      <c r="G369">
        <v>237.16367</v>
      </c>
      <c r="H369">
        <v>28.179123000000001</v>
      </c>
      <c r="I369">
        <v>51.715623999999998</v>
      </c>
      <c r="K369" s="3">
        <f>VLOOKUP(CelloNetIO_CMO_MV_NAV_QT[[#This Row],[AsOfDate]], 'CMO MV Raw'!$A:$B,2,FALSE)</f>
        <v>165615500.96612501</v>
      </c>
      <c r="L369" s="4">
        <f>CelloNetIO_CMO_MV_NAV_QT[[#This Row],[CMO MV]]/CelloNetIO_CMO_MV_NAV_QT[[#This Row],[NAV]]*100</f>
        <v>41.812289845372</v>
      </c>
    </row>
    <row r="370" spans="1:12" x14ac:dyDescent="0.2">
      <c r="A370" s="1">
        <v>41250</v>
      </c>
      <c r="B370">
        <v>971.47249999999997</v>
      </c>
      <c r="C370">
        <v>118.31529999999999</v>
      </c>
      <c r="D370">
        <v>202.36439999999999</v>
      </c>
      <c r="F370">
        <v>396815473.04509997</v>
      </c>
      <c r="G370">
        <v>244.81719200000001</v>
      </c>
      <c r="H370">
        <v>29.816201</v>
      </c>
      <c r="I370">
        <v>50.997104</v>
      </c>
      <c r="K370" s="3">
        <f>VLOOKUP(CelloNetIO_CMO_MV_NAV_QT[[#This Row],[AsOfDate]], 'CMO MV Raw'!$A:$B,2,FALSE)</f>
        <v>166772058.730389</v>
      </c>
      <c r="L370" s="4">
        <f>CelloNetIO_CMO_MV_NAV_QT[[#This Row],[CMO MV]]/CelloNetIO_CMO_MV_NAV_QT[[#This Row],[NAV]]*100</f>
        <v>42.027609823429081</v>
      </c>
    </row>
    <row r="371" spans="1:12" x14ac:dyDescent="0.2">
      <c r="A371" s="1">
        <v>41253</v>
      </c>
      <c r="B371">
        <v>1000.511</v>
      </c>
      <c r="C371">
        <v>123.84350000000001</v>
      </c>
      <c r="D371">
        <v>179.41970000000001</v>
      </c>
      <c r="F371">
        <v>397003257.13010001</v>
      </c>
      <c r="G371">
        <v>252.015817</v>
      </c>
      <c r="H371">
        <v>31.194579999999998</v>
      </c>
      <c r="I371">
        <v>45.193508000000001</v>
      </c>
      <c r="K371" s="3">
        <f>VLOOKUP(CelloNetIO_CMO_MV_NAV_QT[[#This Row],[AsOfDate]], 'CMO MV Raw'!$A:$B,2,FALSE)</f>
        <v>173127137.85839099</v>
      </c>
      <c r="L371" s="4">
        <f>CelloNetIO_CMO_MV_NAV_QT[[#This Row],[CMO MV]]/CelloNetIO_CMO_MV_NAV_QT[[#This Row],[NAV]]*100</f>
        <v>43.608493066256216</v>
      </c>
    </row>
    <row r="372" spans="1:12" x14ac:dyDescent="0.2">
      <c r="A372" s="1">
        <v>41254</v>
      </c>
      <c r="B372">
        <v>973.40800000000002</v>
      </c>
      <c r="C372">
        <v>119.51949999999999</v>
      </c>
      <c r="D372">
        <v>193.73929999999999</v>
      </c>
      <c r="F372">
        <v>397170891.3452</v>
      </c>
      <c r="G372">
        <v>245.08543299999999</v>
      </c>
      <c r="H372">
        <v>30.092714000000001</v>
      </c>
      <c r="I372">
        <v>48.779834000000001</v>
      </c>
      <c r="K372" s="3">
        <f>VLOOKUP(CelloNetIO_CMO_MV_NAV_QT[[#This Row],[AsOfDate]], 'CMO MV Raw'!$A:$B,2,FALSE)</f>
        <v>175243066.187904</v>
      </c>
      <c r="L372" s="4">
        <f>CelloNetIO_CMO_MV_NAV_QT[[#This Row],[CMO MV]]/CelloNetIO_CMO_MV_NAV_QT[[#This Row],[NAV]]*100</f>
        <v>44.122837299169532</v>
      </c>
    </row>
    <row r="373" spans="1:12" x14ac:dyDescent="0.2">
      <c r="A373" s="1">
        <v>41255</v>
      </c>
      <c r="B373">
        <v>989.59370000000001</v>
      </c>
      <c r="C373">
        <v>123.7739</v>
      </c>
      <c r="D373">
        <v>226.52369999999999</v>
      </c>
      <c r="F373">
        <v>397002795.47920001</v>
      </c>
      <c r="G373">
        <v>249.26617899999999</v>
      </c>
      <c r="H373">
        <v>31.177085000000002</v>
      </c>
      <c r="I373">
        <v>57.058464999999998</v>
      </c>
      <c r="K373" s="3">
        <f>VLOOKUP(CelloNetIO_CMO_MV_NAV_QT[[#This Row],[AsOfDate]], 'CMO MV Raw'!$A:$B,2,FALSE)</f>
        <v>177931560.343402</v>
      </c>
      <c r="L373" s="4">
        <f>CelloNetIO_CMO_MV_NAV_QT[[#This Row],[CMO MV]]/CelloNetIO_CMO_MV_NAV_QT[[#This Row],[NAV]]*100</f>
        <v>44.818717240676023</v>
      </c>
    </row>
    <row r="374" spans="1:12" x14ac:dyDescent="0.2">
      <c r="A374" s="1">
        <v>41256</v>
      </c>
      <c r="B374">
        <v>980.1105</v>
      </c>
      <c r="C374">
        <v>124.3447</v>
      </c>
      <c r="D374">
        <v>250.48050000000001</v>
      </c>
      <c r="F374">
        <v>397170306.31440002</v>
      </c>
      <c r="G374">
        <v>246.773358</v>
      </c>
      <c r="H374">
        <v>31.307652999999998</v>
      </c>
      <c r="I374">
        <v>63.066271</v>
      </c>
      <c r="K374" s="3">
        <f>VLOOKUP(CelloNetIO_CMO_MV_NAV_QT[[#This Row],[AsOfDate]], 'CMO MV Raw'!$A:$B,2,FALSE)</f>
        <v>178024881.34953499</v>
      </c>
      <c r="L374" s="4">
        <f>CelloNetIO_CMO_MV_NAV_QT[[#This Row],[CMO MV]]/CelloNetIO_CMO_MV_NAV_QT[[#This Row],[NAV]]*100</f>
        <v>44.823310937200453</v>
      </c>
    </row>
    <row r="375" spans="1:12" x14ac:dyDescent="0.2">
      <c r="A375" s="1">
        <v>41257</v>
      </c>
      <c r="B375">
        <v>985.11199999999997</v>
      </c>
      <c r="C375">
        <v>124.43559999999999</v>
      </c>
      <c r="D375">
        <v>250.5992</v>
      </c>
      <c r="F375">
        <v>397716423.1031</v>
      </c>
      <c r="G375">
        <v>247.69206</v>
      </c>
      <c r="H375">
        <v>31.287519</v>
      </c>
      <c r="I375">
        <v>63.009518</v>
      </c>
      <c r="K375" s="3">
        <f>VLOOKUP(CelloNetIO_CMO_MV_NAV_QT[[#This Row],[AsOfDate]], 'CMO MV Raw'!$A:$B,2,FALSE)</f>
        <v>178086561.718986</v>
      </c>
      <c r="L375" s="4">
        <f>CelloNetIO_CMO_MV_NAV_QT[[#This Row],[CMO MV]]/CelloNetIO_CMO_MV_NAV_QT[[#This Row],[NAV]]*100</f>
        <v>44.777271285279724</v>
      </c>
    </row>
    <row r="376" spans="1:12" x14ac:dyDescent="0.2">
      <c r="A376" s="1">
        <v>41260</v>
      </c>
      <c r="B376">
        <v>1075.4739</v>
      </c>
      <c r="C376">
        <v>138.42949999999999</v>
      </c>
      <c r="D376">
        <v>335.41980000000001</v>
      </c>
      <c r="F376">
        <v>397383399.0966</v>
      </c>
      <c r="G376">
        <v>270.63886000000002</v>
      </c>
      <c r="H376">
        <v>34.835250000000002</v>
      </c>
      <c r="I376">
        <v>84.407099000000002</v>
      </c>
      <c r="K376" s="3">
        <f>VLOOKUP(CelloNetIO_CMO_MV_NAV_QT[[#This Row],[AsOfDate]], 'CMO MV Raw'!$A:$B,2,FALSE)</f>
        <v>188592846.474392</v>
      </c>
      <c r="L376" s="4">
        <f>CelloNetIO_CMO_MV_NAV_QT[[#This Row],[CMO MV]]/CelloNetIO_CMO_MV_NAV_QT[[#This Row],[NAV]]*100</f>
        <v>47.458662566965195</v>
      </c>
    </row>
    <row r="377" spans="1:12" x14ac:dyDescent="0.2">
      <c r="A377" s="1">
        <v>41261</v>
      </c>
      <c r="B377">
        <v>1067.4432999999999</v>
      </c>
      <c r="C377">
        <v>141.53749999999999</v>
      </c>
      <c r="D377">
        <v>332.93239999999997</v>
      </c>
      <c r="F377">
        <v>396587588.57169998</v>
      </c>
      <c r="G377">
        <v>269.15701100000001</v>
      </c>
      <c r="H377">
        <v>35.688836999999999</v>
      </c>
      <c r="I377">
        <v>83.949274000000003</v>
      </c>
      <c r="K377" s="3">
        <f>VLOOKUP(CelloNetIO_CMO_MV_NAV_QT[[#This Row],[AsOfDate]], 'CMO MV Raw'!$A:$B,2,FALSE)</f>
        <v>189033495.49024901</v>
      </c>
      <c r="L377" s="4">
        <f>CelloNetIO_CMO_MV_NAV_QT[[#This Row],[CMO MV]]/CelloNetIO_CMO_MV_NAV_QT[[#This Row],[NAV]]*100</f>
        <v>47.665005395415498</v>
      </c>
    </row>
    <row r="378" spans="1:12" x14ac:dyDescent="0.2">
      <c r="A378" s="1">
        <v>41262</v>
      </c>
      <c r="B378">
        <v>1069.4110000000001</v>
      </c>
      <c r="C378">
        <v>138.99430000000001</v>
      </c>
      <c r="D378">
        <v>333.90879999999999</v>
      </c>
      <c r="F378">
        <v>397269137.52630001</v>
      </c>
      <c r="G378">
        <v>269.19055600000002</v>
      </c>
      <c r="H378">
        <v>34.987439999999999</v>
      </c>
      <c r="I378">
        <v>84.051029999999997</v>
      </c>
      <c r="K378" s="3">
        <f>VLOOKUP(CelloNetIO_CMO_MV_NAV_QT[[#This Row],[AsOfDate]], 'CMO MV Raw'!$A:$B,2,FALSE)</f>
        <v>188583064.35475299</v>
      </c>
      <c r="L378" s="4">
        <f>CelloNetIO_CMO_MV_NAV_QT[[#This Row],[CMO MV]]/CelloNetIO_CMO_MV_NAV_QT[[#This Row],[NAV]]*100</f>
        <v>47.469850169840697</v>
      </c>
    </row>
    <row r="379" spans="1:12" x14ac:dyDescent="0.2">
      <c r="A379" s="1">
        <v>41263</v>
      </c>
      <c r="B379">
        <v>1070.4175</v>
      </c>
      <c r="C379">
        <v>137.78970000000001</v>
      </c>
      <c r="D379">
        <v>333.98160000000001</v>
      </c>
      <c r="F379">
        <v>397169672.26289999</v>
      </c>
      <c r="G379">
        <v>269.51138900000001</v>
      </c>
      <c r="H379">
        <v>34.692906000000001</v>
      </c>
      <c r="I379">
        <v>84.090408999999994</v>
      </c>
      <c r="K379" s="3">
        <f>VLOOKUP(CelloNetIO_CMO_MV_NAV_QT[[#This Row],[AsOfDate]], 'CMO MV Raw'!$A:$B,2,FALSE)</f>
        <v>187313005.916686</v>
      </c>
      <c r="L379" s="4">
        <f>CelloNetIO_CMO_MV_NAV_QT[[#This Row],[CMO MV]]/CelloNetIO_CMO_MV_NAV_QT[[#This Row],[NAV]]*100</f>
        <v>47.161960995022099</v>
      </c>
    </row>
    <row r="380" spans="1:12" x14ac:dyDescent="0.2">
      <c r="A380" s="1">
        <v>41264</v>
      </c>
      <c r="B380">
        <v>1088.3823</v>
      </c>
      <c r="C380">
        <v>136.4665</v>
      </c>
      <c r="D380">
        <v>335.49250000000001</v>
      </c>
      <c r="F380">
        <v>397805795.75510001</v>
      </c>
      <c r="G380">
        <v>273.59639099999998</v>
      </c>
      <c r="H380">
        <v>34.304803999999997</v>
      </c>
      <c r="I380">
        <v>84.335750000000004</v>
      </c>
      <c r="K380" s="3">
        <f>VLOOKUP(CelloNetIO_CMO_MV_NAV_QT[[#This Row],[AsOfDate]], 'CMO MV Raw'!$A:$B,2,FALSE)</f>
        <v>186795648.42872801</v>
      </c>
      <c r="L380" s="4">
        <f>CelloNetIO_CMO_MV_NAV_QT[[#This Row],[CMO MV]]/CelloNetIO_CMO_MV_NAV_QT[[#This Row],[NAV]]*100</f>
        <v>46.956492444802002</v>
      </c>
    </row>
    <row r="381" spans="1:12" x14ac:dyDescent="0.2">
      <c r="A381" s="1">
        <v>41267</v>
      </c>
      <c r="B381">
        <v>1089.5912000000001</v>
      </c>
      <c r="C381">
        <v>137.74510000000001</v>
      </c>
      <c r="D381">
        <v>334.76710000000003</v>
      </c>
      <c r="F381">
        <v>397745988.85140002</v>
      </c>
      <c r="G381">
        <v>273.94146799999999</v>
      </c>
      <c r="H381">
        <v>34.631424000000003</v>
      </c>
      <c r="I381">
        <v>84.166053000000005</v>
      </c>
      <c r="K381" s="3">
        <f>VLOOKUP(CelloNetIO_CMO_MV_NAV_QT[[#This Row],[AsOfDate]], 'CMO MV Raw'!$A:$B,2,FALSE)</f>
        <v>186930215.11500701</v>
      </c>
      <c r="L381" s="4">
        <f>CelloNetIO_CMO_MV_NAV_QT[[#This Row],[CMO MV]]/CelloNetIO_CMO_MV_NAV_QT[[#This Row],[NAV]]*100</f>
        <v>46.997385355115448</v>
      </c>
    </row>
    <row r="382" spans="1:12" x14ac:dyDescent="0.2">
      <c r="A382" s="1">
        <v>41269</v>
      </c>
      <c r="B382">
        <v>1075.1151</v>
      </c>
      <c r="C382">
        <v>134.64240000000001</v>
      </c>
      <c r="D382">
        <v>336.03820000000002</v>
      </c>
      <c r="F382">
        <v>397905810.53439999</v>
      </c>
      <c r="G382">
        <v>270.19336499999997</v>
      </c>
      <c r="H382">
        <v>33.837757000000003</v>
      </c>
      <c r="I382">
        <v>84.451695000000001</v>
      </c>
      <c r="K382" s="3">
        <f>VLOOKUP(CelloNetIO_CMO_MV_NAV_QT[[#This Row],[AsOfDate]], 'CMO MV Raw'!$A:$B,2,FALSE)</f>
        <v>185446035.388549</v>
      </c>
      <c r="L382" s="4">
        <f>CelloNetIO_CMO_MV_NAV_QT[[#This Row],[CMO MV]]/CelloNetIO_CMO_MV_NAV_QT[[#This Row],[NAV]]*100</f>
        <v>46.605510771378071</v>
      </c>
    </row>
    <row r="383" spans="1:12" x14ac:dyDescent="0.2">
      <c r="A383" s="1">
        <v>41270</v>
      </c>
      <c r="B383">
        <v>1082.3543999999999</v>
      </c>
      <c r="C383">
        <v>133.5275</v>
      </c>
      <c r="D383">
        <v>336.26519999999999</v>
      </c>
      <c r="F383">
        <v>398254031.68000001</v>
      </c>
      <c r="G383">
        <v>271.77487600000001</v>
      </c>
      <c r="H383">
        <v>33.528222999999997</v>
      </c>
      <c r="I383">
        <v>84.434850999999995</v>
      </c>
      <c r="K383" s="3">
        <f>VLOOKUP(CelloNetIO_CMO_MV_NAV_QT[[#This Row],[AsOfDate]], 'CMO MV Raw'!$A:$B,2,FALSE)</f>
        <v>185465918.786145</v>
      </c>
      <c r="L383" s="4">
        <f>CelloNetIO_CMO_MV_NAV_QT[[#This Row],[CMO MV]]/CelloNetIO_CMO_MV_NAV_QT[[#This Row],[NAV]]*100</f>
        <v>46.56975297996938</v>
      </c>
    </row>
    <row r="384" spans="1:12" x14ac:dyDescent="0.2">
      <c r="A384" s="1">
        <v>41271</v>
      </c>
      <c r="B384">
        <v>1085.2783999999999</v>
      </c>
      <c r="C384">
        <v>134.6619</v>
      </c>
      <c r="D384">
        <v>335.28480000000002</v>
      </c>
      <c r="F384">
        <v>398364083.37870002</v>
      </c>
      <c r="G384">
        <v>272.43379700000003</v>
      </c>
      <c r="H384">
        <v>33.803725</v>
      </c>
      <c r="I384">
        <v>84.165419</v>
      </c>
      <c r="K384" s="3">
        <f>VLOOKUP(CelloNetIO_CMO_MV_NAV_QT[[#This Row],[AsOfDate]], 'CMO MV Raw'!$A:$B,2,FALSE)</f>
        <v>185944127.12083799</v>
      </c>
      <c r="L384" s="4">
        <f>CelloNetIO_CMO_MV_NAV_QT[[#This Row],[CMO MV]]/CelloNetIO_CMO_MV_NAV_QT[[#This Row],[NAV]]*100</f>
        <v>46.676930697106158</v>
      </c>
    </row>
    <row r="385" spans="1:12" x14ac:dyDescent="0.2">
      <c r="A385" s="1">
        <v>41274</v>
      </c>
      <c r="B385">
        <v>1114.6356000000001</v>
      </c>
      <c r="C385">
        <v>138.3329</v>
      </c>
      <c r="D385">
        <v>333.52550000000002</v>
      </c>
      <c r="F385">
        <v>399884722.51959997</v>
      </c>
      <c r="G385">
        <v>278.73923100000002</v>
      </c>
      <c r="H385">
        <v>34.593195000000001</v>
      </c>
      <c r="I385">
        <v>83.405411999999998</v>
      </c>
      <c r="K385" s="3">
        <f>VLOOKUP(CelloNetIO_CMO_MV_NAV_QT[[#This Row],[AsOfDate]], 'CMO MV Raw'!$A:$B,2,FALSE)</f>
        <v>188076652.55169299</v>
      </c>
      <c r="L385" s="4">
        <f>CelloNetIO_CMO_MV_NAV_QT[[#This Row],[CMO MV]]/CelloNetIO_CMO_MV_NAV_QT[[#This Row],[NAV]]*100</f>
        <v>47.032717670896915</v>
      </c>
    </row>
    <row r="386" spans="1:12" x14ac:dyDescent="0.2">
      <c r="A386" s="1">
        <v>41276</v>
      </c>
      <c r="B386">
        <v>1094.2118</v>
      </c>
      <c r="C386">
        <v>139.7028</v>
      </c>
      <c r="D386">
        <v>351.5607</v>
      </c>
      <c r="F386">
        <v>384353548.92750001</v>
      </c>
      <c r="G386">
        <v>284.68887599999999</v>
      </c>
      <c r="H386">
        <v>36.347472000000003</v>
      </c>
      <c r="I386">
        <v>91.468051000000003</v>
      </c>
      <c r="K386" s="3">
        <f>VLOOKUP(CelloNetIO_CMO_MV_NAV_QT[[#This Row],[AsOfDate]], 'CMO MV Raw'!$A:$B,2,FALSE)</f>
        <v>186526574.879462</v>
      </c>
      <c r="L386" s="4">
        <f>CelloNetIO_CMO_MV_NAV_QT[[#This Row],[CMO MV]]/CelloNetIO_CMO_MV_NAV_QT[[#This Row],[NAV]]*100</f>
        <v>48.529947336233967</v>
      </c>
    </row>
    <row r="387" spans="1:12" x14ac:dyDescent="0.2">
      <c r="A387" s="1">
        <v>41277</v>
      </c>
      <c r="B387">
        <v>1112.463</v>
      </c>
      <c r="C387">
        <v>150.1507</v>
      </c>
      <c r="D387">
        <v>413.1703</v>
      </c>
      <c r="F387">
        <v>384437442.9364</v>
      </c>
      <c r="G387">
        <v>289.374259</v>
      </c>
      <c r="H387">
        <v>39.057251999999998</v>
      </c>
      <c r="I387">
        <v>107.474001</v>
      </c>
      <c r="K387" s="3">
        <f>VLOOKUP(CelloNetIO_CMO_MV_NAV_QT[[#This Row],[AsOfDate]], 'CMO MV Raw'!$A:$B,2,FALSE)</f>
        <v>192411475.781966</v>
      </c>
      <c r="L387" s="4">
        <f>CelloNetIO_CMO_MV_NAV_QT[[#This Row],[CMO MV]]/CelloNetIO_CMO_MV_NAV_QT[[#This Row],[NAV]]*100</f>
        <v>50.050139318452878</v>
      </c>
    </row>
    <row r="388" spans="1:12" x14ac:dyDescent="0.2">
      <c r="A388" s="1">
        <v>41278</v>
      </c>
      <c r="B388">
        <v>1095.287</v>
      </c>
      <c r="C388">
        <v>150.49760000000001</v>
      </c>
      <c r="D388">
        <v>362.15339999999998</v>
      </c>
      <c r="F388">
        <v>384335086.76910001</v>
      </c>
      <c r="G388">
        <v>284.98230799999999</v>
      </c>
      <c r="H388">
        <v>39.157913000000001</v>
      </c>
      <c r="I388">
        <v>94.228555</v>
      </c>
      <c r="K388" s="3">
        <f>VLOOKUP(CelloNetIO_CMO_MV_NAV_QT[[#This Row],[AsOfDate]], 'CMO MV Raw'!$A:$B,2,FALSE)</f>
        <v>192999927.12789401</v>
      </c>
      <c r="L388" s="4">
        <f>CelloNetIO_CMO_MV_NAV_QT[[#This Row],[CMO MV]]/CelloNetIO_CMO_MV_NAV_QT[[#This Row],[NAV]]*100</f>
        <v>50.216577609486926</v>
      </c>
    </row>
    <row r="389" spans="1:12" x14ac:dyDescent="0.2">
      <c r="A389" s="1">
        <v>41281</v>
      </c>
      <c r="B389">
        <v>1112.6902</v>
      </c>
      <c r="C389">
        <v>144.5934</v>
      </c>
      <c r="D389">
        <v>360.47770000000003</v>
      </c>
      <c r="F389">
        <v>384207334.2992</v>
      </c>
      <c r="G389">
        <v>289.60670499999998</v>
      </c>
      <c r="H389">
        <v>37.634211000000001</v>
      </c>
      <c r="I389">
        <v>93.823742999999993</v>
      </c>
      <c r="K389" s="3">
        <f>VLOOKUP(CelloNetIO_CMO_MV_NAV_QT[[#This Row],[AsOfDate]], 'CMO MV Raw'!$A:$B,2,FALSE)</f>
        <v>191963805.52802601</v>
      </c>
      <c r="L389" s="4">
        <f>CelloNetIO_CMO_MV_NAV_QT[[#This Row],[CMO MV]]/CelloNetIO_CMO_MV_NAV_QT[[#This Row],[NAV]]*100</f>
        <v>49.963597357705545</v>
      </c>
    </row>
    <row r="390" spans="1:12" x14ac:dyDescent="0.2">
      <c r="A390" s="1">
        <v>41282</v>
      </c>
      <c r="B390">
        <v>1217.1213</v>
      </c>
      <c r="C390">
        <v>162.7098</v>
      </c>
      <c r="D390">
        <v>373.73719999999997</v>
      </c>
      <c r="F390">
        <v>385858451.25120002</v>
      </c>
      <c r="G390">
        <v>315.43207000000001</v>
      </c>
      <c r="H390">
        <v>42.168261000000001</v>
      </c>
      <c r="I390">
        <v>96.858627999999996</v>
      </c>
      <c r="K390" s="3">
        <f>VLOOKUP(CelloNetIO_CMO_MV_NAV_QT[[#This Row],[AsOfDate]], 'CMO MV Raw'!$A:$B,2,FALSE)</f>
        <v>202369990.95374501</v>
      </c>
      <c r="L390" s="4">
        <f>CelloNetIO_CMO_MV_NAV_QT[[#This Row],[CMO MV]]/CelloNetIO_CMO_MV_NAV_QT[[#This Row],[NAV]]*100</f>
        <v>52.44669134433417</v>
      </c>
    </row>
    <row r="391" spans="1:12" x14ac:dyDescent="0.2">
      <c r="A391" s="1">
        <v>41283</v>
      </c>
      <c r="B391">
        <v>1231.5573999999999</v>
      </c>
      <c r="C391">
        <v>166.89009999999999</v>
      </c>
      <c r="D391">
        <v>336.87670000000003</v>
      </c>
      <c r="F391">
        <v>386010535.28570002</v>
      </c>
      <c r="G391">
        <v>319.04761300000001</v>
      </c>
      <c r="H391">
        <v>43.234597000000001</v>
      </c>
      <c r="I391">
        <v>87.271375000000006</v>
      </c>
      <c r="K391" s="3">
        <f>VLOOKUP(CelloNetIO_CMO_MV_NAV_QT[[#This Row],[AsOfDate]], 'CMO MV Raw'!$A:$B,2,FALSE)</f>
        <v>204084006.34660101</v>
      </c>
      <c r="L391" s="4">
        <f>CelloNetIO_CMO_MV_NAV_QT[[#This Row],[CMO MV]]/CelloNetIO_CMO_MV_NAV_QT[[#This Row],[NAV]]*100</f>
        <v>52.870061226580574</v>
      </c>
    </row>
    <row r="392" spans="1:12" x14ac:dyDescent="0.2">
      <c r="A392" s="1">
        <v>41284</v>
      </c>
      <c r="B392">
        <v>1206.5373</v>
      </c>
      <c r="C392">
        <v>166.88339999999999</v>
      </c>
      <c r="D392">
        <v>317.44150000000002</v>
      </c>
      <c r="F392">
        <v>384999971.98559999</v>
      </c>
      <c r="G392">
        <v>313.38633399999998</v>
      </c>
      <c r="H392">
        <v>43.346341000000002</v>
      </c>
      <c r="I392">
        <v>82.452343999999997</v>
      </c>
      <c r="K392" s="3">
        <f>VLOOKUP(CelloNetIO_CMO_MV_NAV_QT[[#This Row],[AsOfDate]], 'CMO MV Raw'!$A:$B,2,FALSE)</f>
        <v>203372241.47770599</v>
      </c>
      <c r="L392" s="4">
        <f>CelloNetIO_CMO_MV_NAV_QT[[#This Row],[CMO MV]]/CelloNetIO_CMO_MV_NAV_QT[[#This Row],[NAV]]*100</f>
        <v>52.823962669096666</v>
      </c>
    </row>
    <row r="393" spans="1:12" x14ac:dyDescent="0.2">
      <c r="A393" s="1">
        <v>41285</v>
      </c>
      <c r="B393">
        <v>1235.2112</v>
      </c>
      <c r="C393">
        <v>167.91069999999999</v>
      </c>
      <c r="D393">
        <v>381.94450000000001</v>
      </c>
      <c r="F393">
        <v>385235035.91790003</v>
      </c>
      <c r="G393">
        <v>320.63833399999999</v>
      </c>
      <c r="H393">
        <v>43.586559999999999</v>
      </c>
      <c r="I393">
        <v>99.145837</v>
      </c>
      <c r="K393" s="3">
        <f>VLOOKUP(CelloNetIO_CMO_MV_NAV_QT[[#This Row],[AsOfDate]], 'CMO MV Raw'!$A:$B,2,FALSE)</f>
        <v>210831178.59617999</v>
      </c>
      <c r="L393" s="4">
        <f>CelloNetIO_CMO_MV_NAV_QT[[#This Row],[CMO MV]]/CelloNetIO_CMO_MV_NAV_QT[[#This Row],[NAV]]*100</f>
        <v>54.727934621479136</v>
      </c>
    </row>
    <row r="394" spans="1:12" x14ac:dyDescent="0.2">
      <c r="A394" s="1">
        <v>41288</v>
      </c>
      <c r="B394">
        <v>1237.251</v>
      </c>
      <c r="C394">
        <v>165.74119999999999</v>
      </c>
      <c r="D394">
        <v>399.41109999999998</v>
      </c>
      <c r="F394">
        <v>385541435.59130001</v>
      </c>
      <c r="G394">
        <v>320.91258800000003</v>
      </c>
      <c r="H394">
        <v>42.989204999999998</v>
      </c>
      <c r="I394">
        <v>103.59745100000001</v>
      </c>
      <c r="K394" s="3">
        <f>VLOOKUP(CelloNetIO_CMO_MV_NAV_QT[[#This Row],[AsOfDate]], 'CMO MV Raw'!$A:$B,2,FALSE)</f>
        <v>214102698.74893501</v>
      </c>
      <c r="L394" s="4">
        <f>CelloNetIO_CMO_MV_NAV_QT[[#This Row],[CMO MV]]/CelloNetIO_CMO_MV_NAV_QT[[#This Row],[NAV]]*100</f>
        <v>55.53299308038536</v>
      </c>
    </row>
    <row r="395" spans="1:12" x14ac:dyDescent="0.2">
      <c r="A395" s="1">
        <v>41289</v>
      </c>
      <c r="B395">
        <v>1270.0377000000001</v>
      </c>
      <c r="C395">
        <v>169.3296</v>
      </c>
      <c r="D395">
        <v>408.197</v>
      </c>
      <c r="F395">
        <v>385790003.25330001</v>
      </c>
      <c r="G395">
        <v>329.204409</v>
      </c>
      <c r="H395">
        <v>43.891651000000003</v>
      </c>
      <c r="I395">
        <v>105.808081</v>
      </c>
      <c r="K395" s="3">
        <f>VLOOKUP(CelloNetIO_CMO_MV_NAV_QT[[#This Row],[AsOfDate]], 'CMO MV Raw'!$A:$B,2,FALSE)</f>
        <v>224984201.81392199</v>
      </c>
      <c r="L395" s="4">
        <f>CelloNetIO_CMO_MV_NAV_QT[[#This Row],[CMO MV]]/CelloNetIO_CMO_MV_NAV_QT[[#This Row],[NAV]]*100</f>
        <v>58.317789449355693</v>
      </c>
    </row>
    <row r="396" spans="1:12" x14ac:dyDescent="0.2">
      <c r="A396" s="1">
        <v>41290</v>
      </c>
      <c r="B396">
        <v>1264.0335</v>
      </c>
      <c r="C396">
        <v>168.7235</v>
      </c>
      <c r="D396">
        <v>415.69740000000002</v>
      </c>
      <c r="F396">
        <v>385884423.54570001</v>
      </c>
      <c r="G396">
        <v>327.56789900000001</v>
      </c>
      <c r="H396">
        <v>43.723843000000002</v>
      </c>
      <c r="I396">
        <v>107.725882</v>
      </c>
      <c r="K396" s="3">
        <f>VLOOKUP(CelloNetIO_CMO_MV_NAV_QT[[#This Row],[AsOfDate]], 'CMO MV Raw'!$A:$B,2,FALSE)</f>
        <v>225299940.81832501</v>
      </c>
      <c r="L396" s="4">
        <f>CelloNetIO_CMO_MV_NAV_QT[[#This Row],[CMO MV]]/CelloNetIO_CMO_MV_NAV_QT[[#This Row],[NAV]]*100</f>
        <v>58.385342105326757</v>
      </c>
    </row>
    <row r="397" spans="1:12" x14ac:dyDescent="0.2">
      <c r="A397" s="1">
        <v>41291</v>
      </c>
      <c r="B397">
        <v>1336.0002999999999</v>
      </c>
      <c r="C397">
        <v>184.2901</v>
      </c>
      <c r="D397">
        <v>462.52839999999998</v>
      </c>
      <c r="F397">
        <v>385761465.03860003</v>
      </c>
      <c r="G397">
        <v>346.32808599999998</v>
      </c>
      <c r="H397">
        <v>47.773071000000002</v>
      </c>
      <c r="I397">
        <v>119.900105</v>
      </c>
      <c r="K397" s="3">
        <f>VLOOKUP(CelloNetIO_CMO_MV_NAV_QT[[#This Row],[AsOfDate]], 'CMO MV Raw'!$A:$B,2,FALSE)</f>
        <v>233621701.65912899</v>
      </c>
      <c r="L397" s="4">
        <f>CelloNetIO_CMO_MV_NAV_QT[[#This Row],[CMO MV]]/CelloNetIO_CMO_MV_NAV_QT[[#This Row],[NAV]]*100</f>
        <v>60.56118167110143</v>
      </c>
    </row>
    <row r="398" spans="1:12" x14ac:dyDescent="0.2">
      <c r="A398" s="1">
        <v>41292</v>
      </c>
      <c r="B398">
        <v>1329.711</v>
      </c>
      <c r="C398">
        <v>182.72380000000001</v>
      </c>
      <c r="D398">
        <v>470.81599999999997</v>
      </c>
      <c r="F398">
        <v>386201033.7277</v>
      </c>
      <c r="G398">
        <v>344.30539599999997</v>
      </c>
      <c r="H398">
        <v>47.313130999999998</v>
      </c>
      <c r="I398">
        <v>121.909565</v>
      </c>
      <c r="K398" s="3">
        <f>VLOOKUP(CelloNetIO_CMO_MV_NAV_QT[[#This Row],[AsOfDate]], 'CMO MV Raw'!$A:$B,2,FALSE)</f>
        <v>227839371.864344</v>
      </c>
      <c r="L398" s="4">
        <f>CelloNetIO_CMO_MV_NAV_QT[[#This Row],[CMO MV]]/CelloNetIO_CMO_MV_NAV_QT[[#This Row],[NAV]]*100</f>
        <v>58.995018647461059</v>
      </c>
    </row>
    <row r="399" spans="1:12" x14ac:dyDescent="0.2">
      <c r="A399" s="1">
        <v>41296</v>
      </c>
      <c r="B399">
        <v>1303.8172</v>
      </c>
      <c r="C399">
        <v>178.33150000000001</v>
      </c>
      <c r="D399">
        <v>494.79379999999998</v>
      </c>
      <c r="F399">
        <v>386442660.37480003</v>
      </c>
      <c r="G399">
        <v>337.38956200000001</v>
      </c>
      <c r="H399">
        <v>46.146949999999997</v>
      </c>
      <c r="I399">
        <v>128.03809000000001</v>
      </c>
      <c r="K399" s="3">
        <f>VLOOKUP(CelloNetIO_CMO_MV_NAV_QT[[#This Row],[AsOfDate]], 'CMO MV Raw'!$A:$B,2,FALSE)</f>
        <v>226749559.58830199</v>
      </c>
      <c r="L399" s="4">
        <f>CelloNetIO_CMO_MV_NAV_QT[[#This Row],[CMO MV]]/CelloNetIO_CMO_MV_NAV_QT[[#This Row],[NAV]]*100</f>
        <v>58.676120117893781</v>
      </c>
    </row>
    <row r="400" spans="1:12" x14ac:dyDescent="0.2">
      <c r="A400" s="1">
        <v>41297</v>
      </c>
      <c r="B400">
        <v>1323.7570000000001</v>
      </c>
      <c r="C400">
        <v>179.88419999999999</v>
      </c>
      <c r="D400">
        <v>523.00289999999995</v>
      </c>
      <c r="F400">
        <v>386514055.72100002</v>
      </c>
      <c r="G400">
        <v>342.48612200000002</v>
      </c>
      <c r="H400">
        <v>46.540143999999998</v>
      </c>
      <c r="I400">
        <v>135.31277600000001</v>
      </c>
      <c r="K400" s="3">
        <f>VLOOKUP(CelloNetIO_CMO_MV_NAV_QT[[#This Row],[AsOfDate]], 'CMO MV Raw'!$A:$B,2,FALSE)</f>
        <v>230522573.23761901</v>
      </c>
      <c r="L400" s="4">
        <f>CelloNetIO_CMO_MV_NAV_QT[[#This Row],[CMO MV]]/CelloNetIO_CMO_MV_NAV_QT[[#This Row],[NAV]]*100</f>
        <v>59.64144636541203</v>
      </c>
    </row>
    <row r="401" spans="1:12" x14ac:dyDescent="0.2">
      <c r="A401" s="1">
        <v>41298</v>
      </c>
      <c r="B401">
        <v>1323.5154</v>
      </c>
      <c r="C401">
        <v>181.9016</v>
      </c>
      <c r="D401">
        <v>494.0274</v>
      </c>
      <c r="F401">
        <v>386503437.4558</v>
      </c>
      <c r="G401">
        <v>342.43302199999999</v>
      </c>
      <c r="H401">
        <v>47.063384999999997</v>
      </c>
      <c r="I401">
        <v>127.819665</v>
      </c>
      <c r="K401" s="3">
        <f>VLOOKUP(CelloNetIO_CMO_MV_NAV_QT[[#This Row],[AsOfDate]], 'CMO MV Raw'!$A:$B,2,FALSE)</f>
        <v>240738321.061865</v>
      </c>
      <c r="L401" s="4">
        <f>CelloNetIO_CMO_MV_NAV_QT[[#This Row],[CMO MV]]/CelloNetIO_CMO_MV_NAV_QT[[#This Row],[NAV]]*100</f>
        <v>62.286204398737212</v>
      </c>
    </row>
    <row r="402" spans="1:12" x14ac:dyDescent="0.2">
      <c r="A402" s="1">
        <v>41299</v>
      </c>
      <c r="B402">
        <v>1280.3480999999999</v>
      </c>
      <c r="C402">
        <v>189.6173</v>
      </c>
      <c r="D402">
        <v>490.1968</v>
      </c>
      <c r="F402">
        <v>385971756.70590001</v>
      </c>
      <c r="G402">
        <v>331.72067099999998</v>
      </c>
      <c r="H402">
        <v>49.127246999999997</v>
      </c>
      <c r="I402">
        <v>127.003282</v>
      </c>
      <c r="K402" s="3">
        <f>VLOOKUP(CelloNetIO_CMO_MV_NAV_QT[[#This Row],[AsOfDate]], 'CMO MV Raw'!$A:$B,2,FALSE)</f>
        <v>236089493.584001</v>
      </c>
      <c r="L402" s="4">
        <f>CelloNetIO_CMO_MV_NAV_QT[[#This Row],[CMO MV]]/CelloNetIO_CMO_MV_NAV_QT[[#This Row],[NAV]]*100</f>
        <v>61.167556817867066</v>
      </c>
    </row>
    <row r="403" spans="1:12" x14ac:dyDescent="0.2">
      <c r="A403" s="1">
        <v>41302</v>
      </c>
      <c r="B403">
        <v>1254.3107</v>
      </c>
      <c r="C403">
        <v>188.3201</v>
      </c>
      <c r="D403">
        <v>490.85109999999997</v>
      </c>
      <c r="F403">
        <v>385668252.85339999</v>
      </c>
      <c r="G403">
        <v>325.23047700000001</v>
      </c>
      <c r="H403">
        <v>48.829557000000001</v>
      </c>
      <c r="I403">
        <v>127.272882</v>
      </c>
      <c r="K403" s="3">
        <f>VLOOKUP(CelloNetIO_CMO_MV_NAV_QT[[#This Row],[AsOfDate]], 'CMO MV Raw'!$A:$B,2,FALSE)</f>
        <v>236175256.98661199</v>
      </c>
      <c r="L403" s="4">
        <f>CelloNetIO_CMO_MV_NAV_QT[[#This Row],[CMO MV]]/CelloNetIO_CMO_MV_NAV_QT[[#This Row],[NAV]]*100</f>
        <v>61.237930589113546</v>
      </c>
    </row>
    <row r="404" spans="1:12" x14ac:dyDescent="0.2">
      <c r="A404" s="1">
        <v>41303</v>
      </c>
      <c r="B404">
        <v>1251.5684000000001</v>
      </c>
      <c r="C404">
        <v>189.4461</v>
      </c>
      <c r="D404">
        <v>489.95330000000001</v>
      </c>
      <c r="F404">
        <v>385567321.12919998</v>
      </c>
      <c r="G404">
        <v>324.604377</v>
      </c>
      <c r="H404">
        <v>49.134377000000001</v>
      </c>
      <c r="I404">
        <v>127.073347</v>
      </c>
      <c r="K404" s="3">
        <f>VLOOKUP(CelloNetIO_CMO_MV_NAV_QT[[#This Row],[AsOfDate]], 'CMO MV Raw'!$A:$B,2,FALSE)</f>
        <v>231642765.96262401</v>
      </c>
      <c r="L404" s="4">
        <f>CelloNetIO_CMO_MV_NAV_QT[[#This Row],[CMO MV]]/CelloNetIO_CMO_MV_NAV_QT[[#This Row],[NAV]]*100</f>
        <v>60.078422954574698</v>
      </c>
    </row>
    <row r="405" spans="1:12" x14ac:dyDescent="0.2">
      <c r="A405" s="1">
        <v>41304</v>
      </c>
      <c r="B405">
        <v>1210.4644000000001</v>
      </c>
      <c r="C405">
        <v>185.63669999999999</v>
      </c>
      <c r="D405">
        <v>489.24279999999999</v>
      </c>
      <c r="F405">
        <v>385412853.61220002</v>
      </c>
      <c r="G405">
        <v>314.069546</v>
      </c>
      <c r="H405">
        <v>48.165674000000003</v>
      </c>
      <c r="I405">
        <v>126.93992799999999</v>
      </c>
      <c r="K405" s="3">
        <f>VLOOKUP(CelloNetIO_CMO_MV_NAV_QT[[#This Row],[AsOfDate]], 'CMO MV Raw'!$A:$B,2,FALSE)</f>
        <v>232137113.895888</v>
      </c>
      <c r="L405" s="4">
        <f>CelloNetIO_CMO_MV_NAV_QT[[#This Row],[CMO MV]]/CelloNetIO_CMO_MV_NAV_QT[[#This Row],[NAV]]*100</f>
        <v>60.230765974780617</v>
      </c>
    </row>
    <row r="406" spans="1:12" x14ac:dyDescent="0.2">
      <c r="A406" s="1">
        <v>41305</v>
      </c>
      <c r="B406">
        <v>1228.8223</v>
      </c>
      <c r="C406">
        <v>187.0335</v>
      </c>
      <c r="D406">
        <v>489.82580000000002</v>
      </c>
      <c r="F406">
        <v>387061190.00730002</v>
      </c>
      <c r="G406">
        <v>317.47494499999999</v>
      </c>
      <c r="H406">
        <v>48.321429000000002</v>
      </c>
      <c r="I406">
        <v>126.549965</v>
      </c>
      <c r="K406" s="3">
        <f>VLOOKUP(CelloNetIO_CMO_MV_NAV_QT[[#This Row],[AsOfDate]], 'CMO MV Raw'!$A:$B,2,FALSE)</f>
        <v>233198691.28344801</v>
      </c>
      <c r="L406" s="4">
        <f>CelloNetIO_CMO_MV_NAV_QT[[#This Row],[CMO MV]]/CelloNetIO_CMO_MV_NAV_QT[[#This Row],[NAV]]*100</f>
        <v>60.248533643750193</v>
      </c>
    </row>
    <row r="407" spans="1:12" x14ac:dyDescent="0.2">
      <c r="A407" s="1">
        <v>41306</v>
      </c>
      <c r="B407">
        <v>1210.6194</v>
      </c>
      <c r="C407">
        <v>185.29839999999999</v>
      </c>
      <c r="D407">
        <v>489.72309999999999</v>
      </c>
      <c r="F407">
        <v>392845190.6789</v>
      </c>
      <c r="G407">
        <v>308.16704099999998</v>
      </c>
      <c r="H407">
        <v>47.168300000000002</v>
      </c>
      <c r="I407">
        <v>124.66058200000001</v>
      </c>
      <c r="K407" s="3">
        <f>VLOOKUP(CelloNetIO_CMO_MV_NAV_QT[[#This Row],[AsOfDate]], 'CMO MV Raw'!$A:$B,2,FALSE)</f>
        <v>229158293.35738301</v>
      </c>
      <c r="L407" s="4">
        <f>CelloNetIO_CMO_MV_NAV_QT[[#This Row],[CMO MV]]/CelloNetIO_CMO_MV_NAV_QT[[#This Row],[NAV]]*100</f>
        <v>58.332976652039562</v>
      </c>
    </row>
    <row r="408" spans="1:12" x14ac:dyDescent="0.2">
      <c r="A408" s="1">
        <v>41309</v>
      </c>
      <c r="B408">
        <v>1212.4165</v>
      </c>
      <c r="C408">
        <v>183.70509999999999</v>
      </c>
      <c r="D408">
        <v>489.47590000000002</v>
      </c>
      <c r="F408">
        <v>393981930.47909999</v>
      </c>
      <c r="G408">
        <v>307.734037</v>
      </c>
      <c r="H408">
        <v>46.627797999999999</v>
      </c>
      <c r="I408">
        <v>124.23815999999999</v>
      </c>
      <c r="K408" s="3">
        <f>VLOOKUP(CelloNetIO_CMO_MV_NAV_QT[[#This Row],[AsOfDate]], 'CMO MV Raw'!$A:$B,2,FALSE)</f>
        <v>223487282.62531701</v>
      </c>
      <c r="L408" s="4">
        <f>CelloNetIO_CMO_MV_NAV_QT[[#This Row],[CMO MV]]/CelloNetIO_CMO_MV_NAV_QT[[#This Row],[NAV]]*100</f>
        <v>56.72526208335146</v>
      </c>
    </row>
    <row r="409" spans="1:12" x14ac:dyDescent="0.2">
      <c r="A409" s="1">
        <v>41310</v>
      </c>
      <c r="B409">
        <v>1197.0368000000001</v>
      </c>
      <c r="C409">
        <v>186.0634</v>
      </c>
      <c r="D409">
        <v>487.65620000000001</v>
      </c>
      <c r="F409">
        <v>394013886.18940002</v>
      </c>
      <c r="G409">
        <v>303.80573900000002</v>
      </c>
      <c r="H409">
        <v>47.222549000000001</v>
      </c>
      <c r="I409">
        <v>123.76624700000001</v>
      </c>
      <c r="K409" s="3">
        <f>VLOOKUP(CelloNetIO_CMO_MV_NAV_QT[[#This Row],[AsOfDate]], 'CMO MV Raw'!$A:$B,2,FALSE)</f>
        <v>224915598.361348</v>
      </c>
      <c r="L409" s="4">
        <f>CelloNetIO_CMO_MV_NAV_QT[[#This Row],[CMO MV]]/CelloNetIO_CMO_MV_NAV_QT[[#This Row],[NAV]]*100</f>
        <v>57.083165402255013</v>
      </c>
    </row>
    <row r="410" spans="1:12" x14ac:dyDescent="0.2">
      <c r="A410" s="1">
        <v>41311</v>
      </c>
      <c r="B410">
        <v>1183.9357</v>
      </c>
      <c r="C410">
        <v>180.93629999999999</v>
      </c>
      <c r="D410">
        <v>490.95119999999997</v>
      </c>
      <c r="F410">
        <v>396006734.26859999</v>
      </c>
      <c r="G410">
        <v>298.96857699999998</v>
      </c>
      <c r="H410">
        <v>45.690207999999998</v>
      </c>
      <c r="I410">
        <v>123.97546699999999</v>
      </c>
      <c r="K410" s="3">
        <f>VLOOKUP(CelloNetIO_CMO_MV_NAV_QT[[#This Row],[AsOfDate]], 'CMO MV Raw'!$A:$B,2,FALSE)</f>
        <v>225691125.625763</v>
      </c>
      <c r="L410" s="4">
        <f>CelloNetIO_CMO_MV_NAV_QT[[#This Row],[CMO MV]]/CelloNetIO_CMO_MV_NAV_QT[[#This Row],[NAV]]*100</f>
        <v>56.991739305292519</v>
      </c>
    </row>
    <row r="411" spans="1:12" x14ac:dyDescent="0.2">
      <c r="A411" s="1">
        <v>41312</v>
      </c>
      <c r="B411">
        <v>1228.7571</v>
      </c>
      <c r="C411">
        <v>195.74170000000001</v>
      </c>
      <c r="D411">
        <v>485.35770000000002</v>
      </c>
      <c r="F411">
        <v>396179082.00120002</v>
      </c>
      <c r="G411">
        <v>310.15193799999997</v>
      </c>
      <c r="H411">
        <v>49.407378999999999</v>
      </c>
      <c r="I411">
        <v>122.509674</v>
      </c>
      <c r="K411" s="3">
        <f>VLOOKUP(CelloNetIO_CMO_MV_NAV_QT[[#This Row],[AsOfDate]], 'CMO MV Raw'!$A:$B,2,FALSE)</f>
        <v>226102960.87369099</v>
      </c>
      <c r="L411" s="4">
        <f>CelloNetIO_CMO_MV_NAV_QT[[#This Row],[CMO MV]]/CelloNetIO_CMO_MV_NAV_QT[[#This Row],[NAV]]*100</f>
        <v>57.070898274484392</v>
      </c>
    </row>
    <row r="412" spans="1:12" x14ac:dyDescent="0.2">
      <c r="A412" s="1">
        <v>41313</v>
      </c>
      <c r="B412">
        <v>1057.5535</v>
      </c>
      <c r="C412">
        <v>169.7876</v>
      </c>
      <c r="D412">
        <v>594.28139999999996</v>
      </c>
      <c r="F412">
        <v>396287186.23299998</v>
      </c>
      <c r="G412">
        <v>266.86542900000001</v>
      </c>
      <c r="H412">
        <v>42.844585000000002</v>
      </c>
      <c r="I412">
        <v>149.96230499999999</v>
      </c>
      <c r="K412" s="3">
        <f>VLOOKUP(CelloNetIO_CMO_MV_NAV_QT[[#This Row],[AsOfDate]], 'CMO MV Raw'!$A:$B,2,FALSE)</f>
        <v>229138055.41139901</v>
      </c>
      <c r="L412" s="4">
        <f>CelloNetIO_CMO_MV_NAV_QT[[#This Row],[CMO MV]]/CelloNetIO_CMO_MV_NAV_QT[[#This Row],[NAV]]*100</f>
        <v>57.821212335812348</v>
      </c>
    </row>
    <row r="413" spans="1:12" x14ac:dyDescent="0.2">
      <c r="A413" s="1">
        <v>41316</v>
      </c>
      <c r="B413">
        <v>1024.3241</v>
      </c>
      <c r="C413">
        <v>160.6781</v>
      </c>
      <c r="D413">
        <v>597.11239999999998</v>
      </c>
      <c r="F413">
        <v>395671120.18769997</v>
      </c>
      <c r="G413">
        <v>258.88270499999999</v>
      </c>
      <c r="H413">
        <v>40.609003999999999</v>
      </c>
      <c r="I413">
        <v>150.911292</v>
      </c>
      <c r="K413" s="3">
        <f>VLOOKUP(CelloNetIO_CMO_MV_NAV_QT[[#This Row],[AsOfDate]], 'CMO MV Raw'!$A:$B,2,FALSE)</f>
        <v>227808186.19928199</v>
      </c>
      <c r="L413" s="4">
        <f>CelloNetIO_CMO_MV_NAV_QT[[#This Row],[CMO MV]]/CelloNetIO_CMO_MV_NAV_QT[[#This Row],[NAV]]*100</f>
        <v>57.575136161368931</v>
      </c>
    </row>
    <row r="414" spans="1:12" x14ac:dyDescent="0.2">
      <c r="A414" s="1">
        <v>41317</v>
      </c>
      <c r="B414">
        <v>1026.1901</v>
      </c>
      <c r="C414">
        <v>163.83750000000001</v>
      </c>
      <c r="D414">
        <v>587.46109999999999</v>
      </c>
      <c r="F414">
        <v>395268929.47140002</v>
      </c>
      <c r="G414">
        <v>259.61820499999999</v>
      </c>
      <c r="H414">
        <v>41.449627999999997</v>
      </c>
      <c r="I414">
        <v>148.623141</v>
      </c>
      <c r="K414" s="3">
        <f>VLOOKUP(CelloNetIO_CMO_MV_NAV_QT[[#This Row],[AsOfDate]], 'CMO MV Raw'!$A:$B,2,FALSE)</f>
        <v>233866453.98718899</v>
      </c>
      <c r="L414" s="4">
        <f>CelloNetIO_CMO_MV_NAV_QT[[#This Row],[CMO MV]]/CelloNetIO_CMO_MV_NAV_QT[[#This Row],[NAV]]*100</f>
        <v>59.166414698960189</v>
      </c>
    </row>
    <row r="415" spans="1:12" x14ac:dyDescent="0.2">
      <c r="A415" s="1">
        <v>41318</v>
      </c>
      <c r="B415">
        <v>1324.3176000000001</v>
      </c>
      <c r="C415">
        <v>259.88529999999997</v>
      </c>
      <c r="D415">
        <v>482.90570000000002</v>
      </c>
      <c r="F415">
        <v>394793830.09020001</v>
      </c>
      <c r="G415">
        <v>335.44536399999998</v>
      </c>
      <c r="H415">
        <v>65.828106000000005</v>
      </c>
      <c r="I415">
        <v>122.31845199999999</v>
      </c>
      <c r="K415" s="3">
        <f>VLOOKUP(CelloNetIO_CMO_MV_NAV_QT[[#This Row],[AsOfDate]], 'CMO MV Raw'!$A:$B,2,FALSE)</f>
        <v>237891512.37838399</v>
      </c>
      <c r="L415" s="4">
        <f>CelloNetIO_CMO_MV_NAV_QT[[#This Row],[CMO MV]]/CelloNetIO_CMO_MV_NAV_QT[[#This Row],[NAV]]*100</f>
        <v>60.25715050410794</v>
      </c>
    </row>
    <row r="416" spans="1:12" x14ac:dyDescent="0.2">
      <c r="A416" s="1">
        <v>41319</v>
      </c>
      <c r="B416">
        <v>1331.854</v>
      </c>
      <c r="C416">
        <v>258.54950000000002</v>
      </c>
      <c r="D416">
        <v>484.44600000000003</v>
      </c>
      <c r="F416">
        <v>395412383.70060003</v>
      </c>
      <c r="G416">
        <v>336.82657799999998</v>
      </c>
      <c r="H416">
        <v>65.387304999999998</v>
      </c>
      <c r="I416">
        <v>122.516648</v>
      </c>
      <c r="K416" s="3">
        <f>VLOOKUP(CelloNetIO_CMO_MV_NAV_QT[[#This Row],[AsOfDate]], 'CMO MV Raw'!$A:$B,2,FALSE)</f>
        <v>232018204.63318899</v>
      </c>
      <c r="L416" s="4">
        <f>CelloNetIO_CMO_MV_NAV_QT[[#This Row],[CMO MV]]/CelloNetIO_CMO_MV_NAV_QT[[#This Row],[NAV]]*100</f>
        <v>58.677526096114754</v>
      </c>
    </row>
    <row r="417" spans="1:12" x14ac:dyDescent="0.2">
      <c r="A417" s="1">
        <v>41320</v>
      </c>
      <c r="B417">
        <v>1378.0121999999999</v>
      </c>
      <c r="C417">
        <v>268.60059999999999</v>
      </c>
      <c r="D417">
        <v>487.11110000000002</v>
      </c>
      <c r="F417">
        <v>395272327</v>
      </c>
      <c r="G417">
        <v>348.62349499999999</v>
      </c>
      <c r="H417">
        <v>67.953301999999994</v>
      </c>
      <c r="I417">
        <v>123.23430399999999</v>
      </c>
      <c r="K417" s="3">
        <f>VLOOKUP(CelloNetIO_CMO_MV_NAV_QT[[#This Row],[AsOfDate]], 'CMO MV Raw'!$A:$B,2,FALSE)</f>
        <v>243633454.358156</v>
      </c>
      <c r="L417" s="4">
        <f>CelloNetIO_CMO_MV_NAV_QT[[#This Row],[CMO MV]]/CelloNetIO_CMO_MV_NAV_QT[[#This Row],[NAV]]*100</f>
        <v>61.636860897210241</v>
      </c>
    </row>
    <row r="418" spans="1:12" x14ac:dyDescent="0.2">
      <c r="A418" s="1">
        <v>41324</v>
      </c>
      <c r="B418">
        <v>1375.8373999999999</v>
      </c>
      <c r="C418">
        <v>269.08030000000002</v>
      </c>
      <c r="D418">
        <v>486.54149999999998</v>
      </c>
      <c r="F418">
        <v>394745480.48720002</v>
      </c>
      <c r="G418">
        <v>348.537847</v>
      </c>
      <c r="H418">
        <v>68.165518000000006</v>
      </c>
      <c r="I418">
        <v>123.25448299999999</v>
      </c>
      <c r="K418" s="3">
        <f>VLOOKUP(CelloNetIO_CMO_MV_NAV_QT[[#This Row],[AsOfDate]], 'CMO MV Raw'!$A:$B,2,FALSE)</f>
        <v>243483160.741658</v>
      </c>
      <c r="L418" s="4">
        <f>CelloNetIO_CMO_MV_NAV_QT[[#This Row],[CMO MV]]/CelloNetIO_CMO_MV_NAV_QT[[#This Row],[NAV]]*100</f>
        <v>61.681050899214327</v>
      </c>
    </row>
    <row r="419" spans="1:12" x14ac:dyDescent="0.2">
      <c r="A419" s="1">
        <v>41325</v>
      </c>
      <c r="B419">
        <v>1378.653</v>
      </c>
      <c r="C419">
        <v>255.8638</v>
      </c>
      <c r="D419">
        <v>461.02370000000002</v>
      </c>
      <c r="F419">
        <v>394850596.46640003</v>
      </c>
      <c r="G419">
        <v>349.15814</v>
      </c>
      <c r="H419">
        <v>64.800155000000004</v>
      </c>
      <c r="I419">
        <v>116.759023</v>
      </c>
      <c r="K419" s="3">
        <f>VLOOKUP(CelloNetIO_CMO_MV_NAV_QT[[#This Row],[AsOfDate]], 'CMO MV Raw'!$A:$B,2,FALSE)</f>
        <v>242611918.32827601</v>
      </c>
      <c r="L419" s="4">
        <f>CelloNetIO_CMO_MV_NAV_QT[[#This Row],[CMO MV]]/CelloNetIO_CMO_MV_NAV_QT[[#This Row],[NAV]]*100</f>
        <v>61.443979190980194</v>
      </c>
    </row>
    <row r="420" spans="1:12" x14ac:dyDescent="0.2">
      <c r="A420" s="1">
        <v>41326</v>
      </c>
      <c r="B420">
        <v>1388.902</v>
      </c>
      <c r="C420">
        <v>256.14760000000001</v>
      </c>
      <c r="D420">
        <v>461.53199999999998</v>
      </c>
      <c r="F420">
        <v>395227888.73390001</v>
      </c>
      <c r="G420">
        <v>351.41801500000003</v>
      </c>
      <c r="H420">
        <v>64.810102999999998</v>
      </c>
      <c r="I420">
        <v>116.776172</v>
      </c>
      <c r="K420" s="3">
        <f>VLOOKUP(CelloNetIO_CMO_MV_NAV_QT[[#This Row],[AsOfDate]], 'CMO MV Raw'!$A:$B,2,FALSE)</f>
        <v>242756717.15845901</v>
      </c>
      <c r="L420" s="4">
        <f>CelloNetIO_CMO_MV_NAV_QT[[#This Row],[CMO MV]]/CelloNetIO_CMO_MV_NAV_QT[[#This Row],[NAV]]*100</f>
        <v>61.421960362190639</v>
      </c>
    </row>
    <row r="421" spans="1:12" x14ac:dyDescent="0.2">
      <c r="A421" s="1">
        <v>41327</v>
      </c>
      <c r="B421">
        <v>1372.9386999999999</v>
      </c>
      <c r="C421">
        <v>255.7</v>
      </c>
      <c r="D421">
        <v>461.73349999999999</v>
      </c>
      <c r="F421">
        <v>395702493.49260002</v>
      </c>
      <c r="G421">
        <v>346.962357</v>
      </c>
      <c r="H421">
        <v>64.619253999999998</v>
      </c>
      <c r="I421">
        <v>116.687033</v>
      </c>
      <c r="K421" s="3">
        <f>VLOOKUP(CelloNetIO_CMO_MV_NAV_QT[[#This Row],[AsOfDate]], 'CMO MV Raw'!$A:$B,2,FALSE)</f>
        <v>243367386.50285801</v>
      </c>
      <c r="L421" s="4">
        <f>CelloNetIO_CMO_MV_NAV_QT[[#This Row],[CMO MV]]/CelloNetIO_CMO_MV_NAV_QT[[#This Row],[NAV]]*100</f>
        <v>61.502616360796111</v>
      </c>
    </row>
    <row r="422" spans="1:12" x14ac:dyDescent="0.2">
      <c r="A422" s="1">
        <v>41330</v>
      </c>
      <c r="B422">
        <v>1359.8371</v>
      </c>
      <c r="C422">
        <v>249.3349</v>
      </c>
      <c r="D422">
        <v>465.38760000000002</v>
      </c>
      <c r="F422">
        <v>396579030.80779999</v>
      </c>
      <c r="G422">
        <v>342.89183100000002</v>
      </c>
      <c r="H422">
        <v>62.871428000000002</v>
      </c>
      <c r="I422">
        <v>117.350531</v>
      </c>
      <c r="K422" s="3">
        <f>VLOOKUP(CelloNetIO_CMO_MV_NAV_QT[[#This Row],[AsOfDate]], 'CMO MV Raw'!$A:$B,2,FALSE)</f>
        <v>241044145.65515199</v>
      </c>
      <c r="L422" s="4">
        <f>CelloNetIO_CMO_MV_NAV_QT[[#This Row],[CMO MV]]/CelloNetIO_CMO_MV_NAV_QT[[#This Row],[NAV]]*100</f>
        <v>60.780860037951122</v>
      </c>
    </row>
    <row r="423" spans="1:12" x14ac:dyDescent="0.2">
      <c r="A423" s="1">
        <v>41331</v>
      </c>
      <c r="B423">
        <v>1367.6307999999999</v>
      </c>
      <c r="C423">
        <v>249.16820000000001</v>
      </c>
      <c r="D423">
        <v>465.53910000000002</v>
      </c>
      <c r="F423">
        <v>396823011.71969998</v>
      </c>
      <c r="G423">
        <v>344.64503300000001</v>
      </c>
      <c r="H423">
        <v>62.790764000000003</v>
      </c>
      <c r="I423">
        <v>117.316558</v>
      </c>
      <c r="K423" s="3">
        <f>VLOOKUP(CelloNetIO_CMO_MV_NAV_QT[[#This Row],[AsOfDate]], 'CMO MV Raw'!$A:$B,2,FALSE)</f>
        <v>240504666.469888</v>
      </c>
      <c r="L423" s="4">
        <f>CelloNetIO_CMO_MV_NAV_QT[[#This Row],[CMO MV]]/CelloNetIO_CMO_MV_NAV_QT[[#This Row],[NAV]]*100</f>
        <v>60.607540229993248</v>
      </c>
    </row>
    <row r="424" spans="1:12" x14ac:dyDescent="0.2">
      <c r="A424" s="1">
        <v>41332</v>
      </c>
      <c r="B424">
        <v>1341.8811000000001</v>
      </c>
      <c r="C424">
        <v>246.2654</v>
      </c>
      <c r="D424">
        <v>463.74799999999999</v>
      </c>
      <c r="F424">
        <v>396341593.56129998</v>
      </c>
      <c r="G424">
        <v>338.56681300000002</v>
      </c>
      <c r="H424">
        <v>62.134633999999998</v>
      </c>
      <c r="I424">
        <v>117.007149</v>
      </c>
      <c r="K424" s="3">
        <f>VLOOKUP(CelloNetIO_CMO_MV_NAV_QT[[#This Row],[AsOfDate]], 'CMO MV Raw'!$A:$B,2,FALSE)</f>
        <v>241270970.01511699</v>
      </c>
      <c r="L424" s="4">
        <f>CelloNetIO_CMO_MV_NAV_QT[[#This Row],[CMO MV]]/CelloNetIO_CMO_MV_NAV_QT[[#This Row],[NAV]]*100</f>
        <v>60.874501675989492</v>
      </c>
    </row>
    <row r="425" spans="1:12" x14ac:dyDescent="0.2">
      <c r="A425" s="1">
        <v>41333</v>
      </c>
      <c r="B425">
        <v>1301.8434</v>
      </c>
      <c r="C425">
        <v>238.6326</v>
      </c>
      <c r="D425">
        <v>450.05919999999998</v>
      </c>
      <c r="F425">
        <v>398593497.2044</v>
      </c>
      <c r="G425">
        <v>326.60929199999998</v>
      </c>
      <c r="H425">
        <v>59.868664000000003</v>
      </c>
      <c r="I425">
        <v>112.911827</v>
      </c>
      <c r="K425" s="3">
        <f>VLOOKUP(CelloNetIO_CMO_MV_NAV_QT[[#This Row],[AsOfDate]], 'CMO MV Raw'!$A:$B,2,FALSE)</f>
        <v>242531407.612097</v>
      </c>
      <c r="L425" s="4">
        <f>CelloNetIO_CMO_MV_NAV_QT[[#This Row],[CMO MV]]/CelloNetIO_CMO_MV_NAV_QT[[#This Row],[NAV]]*100</f>
        <v>60.846804906033405</v>
      </c>
    </row>
    <row r="426" spans="1:12" x14ac:dyDescent="0.2">
      <c r="A426" s="1">
        <v>41334</v>
      </c>
      <c r="B426">
        <v>1292.201</v>
      </c>
      <c r="C426">
        <v>237.18799999999999</v>
      </c>
      <c r="D426">
        <v>450.46800000000002</v>
      </c>
      <c r="F426">
        <v>398206380.42430001</v>
      </c>
      <c r="G426">
        <v>324.50534800000003</v>
      </c>
      <c r="H426">
        <v>59.564087999999998</v>
      </c>
      <c r="I426">
        <v>113.12425500000001</v>
      </c>
      <c r="K426" s="3">
        <f>VLOOKUP(CelloNetIO_CMO_MV_NAV_QT[[#This Row],[AsOfDate]], 'CMO MV Raw'!$A:$B,2,FALSE)</f>
        <v>239210875.93163401</v>
      </c>
      <c r="L426" s="4">
        <f>CelloNetIO_CMO_MV_NAV_QT[[#This Row],[CMO MV]]/CelloNetIO_CMO_MV_NAV_QT[[#This Row],[NAV]]*100</f>
        <v>60.072085152615614</v>
      </c>
    </row>
    <row r="427" spans="1:12" x14ac:dyDescent="0.2">
      <c r="A427" s="1">
        <v>41337</v>
      </c>
      <c r="B427">
        <v>1293.5923</v>
      </c>
      <c r="C427">
        <v>238.15979999999999</v>
      </c>
      <c r="D427">
        <v>449.66129999999998</v>
      </c>
      <c r="F427">
        <v>398138654.52899998</v>
      </c>
      <c r="G427">
        <v>324.90999900000003</v>
      </c>
      <c r="H427">
        <v>59.818306</v>
      </c>
      <c r="I427">
        <v>112.94088000000001</v>
      </c>
      <c r="K427" s="3">
        <f>VLOOKUP(CelloNetIO_CMO_MV_NAV_QT[[#This Row],[AsOfDate]], 'CMO MV Raw'!$A:$B,2,FALSE)</f>
        <v>234050759.826594</v>
      </c>
      <c r="L427" s="4">
        <f>CelloNetIO_CMO_MV_NAV_QT[[#This Row],[CMO MV]]/CelloNetIO_CMO_MV_NAV_QT[[#This Row],[NAV]]*100</f>
        <v>58.786243727948793</v>
      </c>
    </row>
    <row r="428" spans="1:12" x14ac:dyDescent="0.2">
      <c r="A428" s="1">
        <v>41338</v>
      </c>
      <c r="B428">
        <v>1282.8698999999999</v>
      </c>
      <c r="C428">
        <v>239.1</v>
      </c>
      <c r="D428">
        <v>583.12300000000005</v>
      </c>
      <c r="F428">
        <v>398715397.03140002</v>
      </c>
      <c r="G428">
        <v>321.75078000000002</v>
      </c>
      <c r="H428">
        <v>59.967585999999997</v>
      </c>
      <c r="I428">
        <v>146.25043400000001</v>
      </c>
      <c r="K428" s="3">
        <f>VLOOKUP(CelloNetIO_CMO_MV_NAV_QT[[#This Row],[AsOfDate]], 'CMO MV Raw'!$A:$B,2,FALSE)</f>
        <v>227093321.790043</v>
      </c>
      <c r="L428" s="4">
        <f>CelloNetIO_CMO_MV_NAV_QT[[#This Row],[CMO MV]]/CelloNetIO_CMO_MV_NAV_QT[[#This Row],[NAV]]*100</f>
        <v>56.956245853770916</v>
      </c>
    </row>
    <row r="429" spans="1:12" x14ac:dyDescent="0.2">
      <c r="A429" s="1">
        <v>41339</v>
      </c>
      <c r="B429">
        <v>1279.8614</v>
      </c>
      <c r="C429">
        <v>241.2449</v>
      </c>
      <c r="D429">
        <v>578.77319999999997</v>
      </c>
      <c r="F429">
        <v>398017422.95609999</v>
      </c>
      <c r="G429">
        <v>321.55913900000002</v>
      </c>
      <c r="H429">
        <v>60.611643000000001</v>
      </c>
      <c r="I429">
        <v>145.41403600000001</v>
      </c>
      <c r="K429" s="3">
        <f>VLOOKUP(CelloNetIO_CMO_MV_NAV_QT[[#This Row],[AsOfDate]], 'CMO MV Raw'!$A:$B,2,FALSE)</f>
        <v>228136392.698513</v>
      </c>
      <c r="L429" s="4">
        <f>CelloNetIO_CMO_MV_NAV_QT[[#This Row],[CMO MV]]/CelloNetIO_CMO_MV_NAV_QT[[#This Row],[NAV]]*100</f>
        <v>57.318192506280226</v>
      </c>
    </row>
    <row r="430" spans="1:12" x14ac:dyDescent="0.2">
      <c r="A430" s="1">
        <v>41340</v>
      </c>
      <c r="B430">
        <v>1257.0749000000001</v>
      </c>
      <c r="C430">
        <v>241.95820000000001</v>
      </c>
      <c r="D430">
        <v>575.78769999999997</v>
      </c>
      <c r="F430">
        <v>397454894.21289998</v>
      </c>
      <c r="G430">
        <v>316.28114699999998</v>
      </c>
      <c r="H430">
        <v>60.876894999999998</v>
      </c>
      <c r="I430">
        <v>144.86868999999999</v>
      </c>
      <c r="K430" s="3">
        <f>VLOOKUP(CelloNetIO_CMO_MV_NAV_QT[[#This Row],[AsOfDate]], 'CMO MV Raw'!$A:$B,2,FALSE)</f>
        <v>229437467.00885701</v>
      </c>
      <c r="L430" s="4">
        <f>CelloNetIO_CMO_MV_NAV_QT[[#This Row],[CMO MV]]/CelloNetIO_CMO_MV_NAV_QT[[#This Row],[NAV]]*100</f>
        <v>57.726667943848987</v>
      </c>
    </row>
    <row r="431" spans="1:12" x14ac:dyDescent="0.2">
      <c r="A431" s="1">
        <v>41341</v>
      </c>
      <c r="B431">
        <v>1235.2174</v>
      </c>
      <c r="C431">
        <v>244.61859999999999</v>
      </c>
      <c r="D431">
        <v>576.82389999999998</v>
      </c>
      <c r="F431">
        <v>396693721.6268</v>
      </c>
      <c r="G431">
        <v>311.378107</v>
      </c>
      <c r="H431">
        <v>61.664349000000001</v>
      </c>
      <c r="I431">
        <v>145.407872</v>
      </c>
      <c r="K431" s="3">
        <f>VLOOKUP(CelloNetIO_CMO_MV_NAV_QT[[#This Row],[AsOfDate]], 'CMO MV Raw'!$A:$B,2,FALSE)</f>
        <v>231842194.26670101</v>
      </c>
      <c r="L431" s="4">
        <f>CelloNetIO_CMO_MV_NAV_QT[[#This Row],[CMO MV]]/CelloNetIO_CMO_MV_NAV_QT[[#This Row],[NAV]]*100</f>
        <v>58.443625806816435</v>
      </c>
    </row>
    <row r="432" spans="1:12" x14ac:dyDescent="0.2">
      <c r="A432" s="1">
        <v>41344</v>
      </c>
      <c r="B432">
        <v>1227.5075999999999</v>
      </c>
      <c r="C432">
        <v>241.09479999999999</v>
      </c>
      <c r="D432">
        <v>577.28110000000004</v>
      </c>
      <c r="F432">
        <v>397086370.03969997</v>
      </c>
      <c r="G432">
        <v>309.12861600000002</v>
      </c>
      <c r="H432">
        <v>60.715960000000003</v>
      </c>
      <c r="I432">
        <v>145.37922800000001</v>
      </c>
      <c r="K432" s="3">
        <f>VLOOKUP(CelloNetIO_CMO_MV_NAV_QT[[#This Row],[AsOfDate]], 'CMO MV Raw'!$A:$B,2,FALSE)</f>
        <v>231544828.338927</v>
      </c>
      <c r="L432" s="4">
        <f>CelloNetIO_CMO_MV_NAV_QT[[#This Row],[CMO MV]]/CelloNetIO_CMO_MV_NAV_QT[[#This Row],[NAV]]*100</f>
        <v>58.310948400414141</v>
      </c>
    </row>
    <row r="433" spans="1:12" x14ac:dyDescent="0.2">
      <c r="A433" s="1">
        <v>41345</v>
      </c>
      <c r="B433">
        <v>1237.3601000000001</v>
      </c>
      <c r="C433">
        <v>241.38820000000001</v>
      </c>
      <c r="D433">
        <v>578.05229999999995</v>
      </c>
      <c r="F433">
        <v>397677416.92970002</v>
      </c>
      <c r="G433">
        <v>311.14668499999999</v>
      </c>
      <c r="H433">
        <v>60.699499000000003</v>
      </c>
      <c r="I433">
        <v>145.35708500000001</v>
      </c>
      <c r="K433" s="3">
        <f>VLOOKUP(CelloNetIO_CMO_MV_NAV_QT[[#This Row],[AsOfDate]], 'CMO MV Raw'!$A:$B,2,FALSE)</f>
        <v>231092247.611931</v>
      </c>
      <c r="L433" s="4">
        <f>CelloNetIO_CMO_MV_NAV_QT[[#This Row],[CMO MV]]/CelloNetIO_CMO_MV_NAV_QT[[#This Row],[NAV]]*100</f>
        <v>58.110477933621929</v>
      </c>
    </row>
    <row r="434" spans="1:12" x14ac:dyDescent="0.2">
      <c r="A434" s="1">
        <v>41346</v>
      </c>
      <c r="B434">
        <v>1230.4575</v>
      </c>
      <c r="C434">
        <v>240.3399</v>
      </c>
      <c r="D434">
        <v>577.52610000000004</v>
      </c>
      <c r="F434">
        <v>397940386.33710003</v>
      </c>
      <c r="G434">
        <v>309.20648999999997</v>
      </c>
      <c r="H434">
        <v>60.395955999999998</v>
      </c>
      <c r="I434">
        <v>145.12879799999999</v>
      </c>
      <c r="K434" s="3">
        <f>VLOOKUP(CelloNetIO_CMO_MV_NAV_QT[[#This Row],[AsOfDate]], 'CMO MV Raw'!$A:$B,2,FALSE)</f>
        <v>231058422.71280399</v>
      </c>
      <c r="L434" s="4">
        <f>CelloNetIO_CMO_MV_NAV_QT[[#This Row],[CMO MV]]/CelloNetIO_CMO_MV_NAV_QT[[#This Row],[NAV]]*100</f>
        <v>58.063577019566857</v>
      </c>
    </row>
    <row r="435" spans="1:12" x14ac:dyDescent="0.2">
      <c r="A435" s="1">
        <v>41347</v>
      </c>
      <c r="B435">
        <v>1225.3353999999999</v>
      </c>
      <c r="C435">
        <v>240.20349999999999</v>
      </c>
      <c r="D435">
        <v>576.59040000000005</v>
      </c>
      <c r="F435">
        <v>397958235.76300001</v>
      </c>
      <c r="G435">
        <v>307.90552600000001</v>
      </c>
      <c r="H435">
        <v>60.358972000000001</v>
      </c>
      <c r="I435">
        <v>144.88716400000001</v>
      </c>
      <c r="K435" s="3">
        <f>VLOOKUP(CelloNetIO_CMO_MV_NAV_QT[[#This Row],[AsOfDate]], 'CMO MV Raw'!$A:$B,2,FALSE)</f>
        <v>231221983.982106</v>
      </c>
      <c r="L435" s="4">
        <f>CelloNetIO_CMO_MV_NAV_QT[[#This Row],[CMO MV]]/CelloNetIO_CMO_MV_NAV_QT[[#This Row],[NAV]]*100</f>
        <v>58.102072831533988</v>
      </c>
    </row>
    <row r="436" spans="1:12" x14ac:dyDescent="0.2">
      <c r="A436" s="1">
        <v>41348</v>
      </c>
      <c r="B436">
        <v>1262.3686</v>
      </c>
      <c r="C436">
        <v>242.65129999999999</v>
      </c>
      <c r="D436">
        <v>578.0086</v>
      </c>
      <c r="F436">
        <v>398999666.28250003</v>
      </c>
      <c r="G436">
        <v>316.38337200000001</v>
      </c>
      <c r="H436">
        <v>60.814912999999997</v>
      </c>
      <c r="I436">
        <v>144.86443199999999</v>
      </c>
      <c r="K436" s="3">
        <f>VLOOKUP(CelloNetIO_CMO_MV_NAV_QT[[#This Row],[AsOfDate]], 'CMO MV Raw'!$A:$B,2,FALSE)</f>
        <v>230196056.376156</v>
      </c>
      <c r="L436" s="4">
        <f>CelloNetIO_CMO_MV_NAV_QT[[#This Row],[CMO MV]]/CelloNetIO_CMO_MV_NAV_QT[[#This Row],[NAV]]*100</f>
        <v>57.693295465859471</v>
      </c>
    </row>
    <row r="437" spans="1:12" x14ac:dyDescent="0.2">
      <c r="A437" s="1">
        <v>41351</v>
      </c>
      <c r="B437">
        <v>1256.7883999999999</v>
      </c>
      <c r="C437">
        <v>240.11420000000001</v>
      </c>
      <c r="D437">
        <v>579.20119999999997</v>
      </c>
      <c r="F437">
        <v>399387818.17559999</v>
      </c>
      <c r="G437">
        <v>314.67870099999999</v>
      </c>
      <c r="H437">
        <v>60.120562</v>
      </c>
      <c r="I437">
        <v>145.02225000000001</v>
      </c>
      <c r="K437" s="3">
        <f>VLOOKUP(CelloNetIO_CMO_MV_NAV_QT[[#This Row],[AsOfDate]], 'CMO MV Raw'!$A:$B,2,FALSE)</f>
        <v>229121090.80544901</v>
      </c>
      <c r="L437" s="4">
        <f>CelloNetIO_CMO_MV_NAV_QT[[#This Row],[CMO MV]]/CelloNetIO_CMO_MV_NAV_QT[[#This Row],[NAV]]*100</f>
        <v>57.368071928701312</v>
      </c>
    </row>
    <row r="438" spans="1:12" x14ac:dyDescent="0.2">
      <c r="A438" s="1">
        <v>41352</v>
      </c>
      <c r="B438">
        <v>1265.9481000000001</v>
      </c>
      <c r="C438">
        <v>239.39869999999999</v>
      </c>
      <c r="D438">
        <v>598.67079999999999</v>
      </c>
      <c r="F438">
        <v>399982507.25919998</v>
      </c>
      <c r="G438">
        <v>316.50086599999997</v>
      </c>
      <c r="H438">
        <v>59.852291999999998</v>
      </c>
      <c r="I438">
        <v>149.67424600000001</v>
      </c>
      <c r="K438" s="3">
        <f>VLOOKUP(CelloNetIO_CMO_MV_NAV_QT[[#This Row],[AsOfDate]], 'CMO MV Raw'!$A:$B,2,FALSE)</f>
        <v>228558085.19907299</v>
      </c>
      <c r="L438" s="4">
        <f>CelloNetIO_CMO_MV_NAV_QT[[#This Row],[CMO MV]]/CelloNetIO_CMO_MV_NAV_QT[[#This Row],[NAV]]*100</f>
        <v>57.142020226139756</v>
      </c>
    </row>
    <row r="439" spans="1:12" x14ac:dyDescent="0.2">
      <c r="A439" s="1">
        <v>41353</v>
      </c>
      <c r="B439">
        <v>1327.5904</v>
      </c>
      <c r="C439">
        <v>253.4512</v>
      </c>
      <c r="D439">
        <v>620.94690000000003</v>
      </c>
      <c r="F439">
        <v>399705916.31349999</v>
      </c>
      <c r="G439">
        <v>332.141794</v>
      </c>
      <c r="H439">
        <v>63.409419</v>
      </c>
      <c r="I439">
        <v>155.35094000000001</v>
      </c>
      <c r="K439" s="3">
        <f>VLOOKUP(CelloNetIO_CMO_MV_NAV_QT[[#This Row],[AsOfDate]], 'CMO MV Raw'!$A:$B,2,FALSE)</f>
        <v>241990973.28448299</v>
      </c>
      <c r="L439" s="4">
        <f>CelloNetIO_CMO_MV_NAV_QT[[#This Row],[CMO MV]]/CelloNetIO_CMO_MV_NAV_QT[[#This Row],[NAV]]*100</f>
        <v>60.542254544634524</v>
      </c>
    </row>
    <row r="440" spans="1:12" x14ac:dyDescent="0.2">
      <c r="A440" s="1">
        <v>41354</v>
      </c>
      <c r="B440">
        <v>1400.4444000000001</v>
      </c>
      <c r="C440">
        <v>268.77949999999998</v>
      </c>
      <c r="D440">
        <v>665.6</v>
      </c>
      <c r="F440">
        <v>399667458.935</v>
      </c>
      <c r="G440">
        <v>350.40240799999998</v>
      </c>
      <c r="H440">
        <v>67.250783999999996</v>
      </c>
      <c r="I440">
        <v>166.53845200000001</v>
      </c>
      <c r="K440" s="3">
        <f>VLOOKUP(CelloNetIO_CMO_MV_NAV_QT[[#This Row],[AsOfDate]], 'CMO MV Raw'!$A:$B,2,FALSE)</f>
        <v>260700048.016994</v>
      </c>
      <c r="L440" s="4">
        <f>CelloNetIO_CMO_MV_NAV_QT[[#This Row],[CMO MV]]/CelloNetIO_CMO_MV_NAV_QT[[#This Row],[NAV]]*100</f>
        <v>65.229240507016868</v>
      </c>
    </row>
    <row r="441" spans="1:12" x14ac:dyDescent="0.2">
      <c r="A441" s="1">
        <v>41355</v>
      </c>
      <c r="B441">
        <v>1416.7021</v>
      </c>
      <c r="C441">
        <v>270.7079</v>
      </c>
      <c r="D441">
        <v>664.90009999999995</v>
      </c>
      <c r="F441">
        <v>400545321.35540003</v>
      </c>
      <c r="G441">
        <v>353.69333399999999</v>
      </c>
      <c r="H441">
        <v>67.584835999999996</v>
      </c>
      <c r="I441">
        <v>165.998718</v>
      </c>
      <c r="K441" s="3">
        <f>VLOOKUP(CelloNetIO_CMO_MV_NAV_QT[[#This Row],[AsOfDate]], 'CMO MV Raw'!$A:$B,2,FALSE)</f>
        <v>262683139.42848301</v>
      </c>
      <c r="L441" s="4">
        <f>CelloNetIO_CMO_MV_NAV_QT[[#This Row],[CMO MV]]/CelloNetIO_CMO_MV_NAV_QT[[#This Row],[NAV]]*100</f>
        <v>65.581377542894032</v>
      </c>
    </row>
    <row r="442" spans="1:12" x14ac:dyDescent="0.2">
      <c r="A442" s="1">
        <v>41358</v>
      </c>
      <c r="B442">
        <v>1399.6459</v>
      </c>
      <c r="C442">
        <v>267.34129999999999</v>
      </c>
      <c r="D442">
        <v>666.03510000000006</v>
      </c>
      <c r="F442">
        <v>400552432.24239999</v>
      </c>
      <c r="G442">
        <v>349.42888599999998</v>
      </c>
      <c r="H442">
        <v>66.743146999999993</v>
      </c>
      <c r="I442">
        <v>166.27913000000001</v>
      </c>
      <c r="K442" s="3">
        <f>VLOOKUP(CelloNetIO_CMO_MV_NAV_QT[[#This Row],[AsOfDate]], 'CMO MV Raw'!$A:$B,2,FALSE)</f>
        <v>261625247.62304601</v>
      </c>
      <c r="L442" s="4">
        <f>CelloNetIO_CMO_MV_NAV_QT[[#This Row],[CMO MV]]/CelloNetIO_CMO_MV_NAV_QT[[#This Row],[NAV]]*100</f>
        <v>65.316105099748782</v>
      </c>
    </row>
    <row r="443" spans="1:12" x14ac:dyDescent="0.2">
      <c r="A443" s="1">
        <v>41359</v>
      </c>
      <c r="B443">
        <v>1402.136</v>
      </c>
      <c r="C443">
        <v>268.15769999999998</v>
      </c>
      <c r="D443">
        <v>665.48710000000005</v>
      </c>
      <c r="F443">
        <v>400537591.4673</v>
      </c>
      <c r="G443">
        <v>350.06352199999998</v>
      </c>
      <c r="H443">
        <v>66.949445999999995</v>
      </c>
      <c r="I443">
        <v>166.14847499999999</v>
      </c>
      <c r="K443" s="3">
        <f>VLOOKUP(CelloNetIO_CMO_MV_NAV_QT[[#This Row],[AsOfDate]], 'CMO MV Raw'!$A:$B,2,FALSE)</f>
        <v>261748941.037927</v>
      </c>
      <c r="L443" s="4">
        <f>CelloNetIO_CMO_MV_NAV_QT[[#This Row],[CMO MV]]/CelloNetIO_CMO_MV_NAV_QT[[#This Row],[NAV]]*100</f>
        <v>65.349407050423196</v>
      </c>
    </row>
    <row r="444" spans="1:12" x14ac:dyDescent="0.2">
      <c r="A444" s="1">
        <v>41360</v>
      </c>
      <c r="B444">
        <v>1407.6045999999999</v>
      </c>
      <c r="C444">
        <v>267.33609999999999</v>
      </c>
      <c r="D444">
        <v>666.53420000000006</v>
      </c>
      <c r="F444">
        <v>401405274.70899999</v>
      </c>
      <c r="G444">
        <v>350.66918399999997</v>
      </c>
      <c r="H444">
        <v>66.600047000000004</v>
      </c>
      <c r="I444">
        <v>166.050185</v>
      </c>
      <c r="K444" s="3">
        <f>VLOOKUP(CelloNetIO_CMO_MV_NAV_QT[[#This Row],[AsOfDate]], 'CMO MV Raw'!$A:$B,2,FALSE)</f>
        <v>261698359.92276299</v>
      </c>
      <c r="L444" s="4">
        <f>CelloNetIO_CMO_MV_NAV_QT[[#This Row],[CMO MV]]/CelloNetIO_CMO_MV_NAV_QT[[#This Row],[NAV]]*100</f>
        <v>65.195545851379762</v>
      </c>
    </row>
    <row r="445" spans="1:12" x14ac:dyDescent="0.2">
      <c r="A445" s="1">
        <v>41361</v>
      </c>
      <c r="B445">
        <v>1398.3486</v>
      </c>
      <c r="C445">
        <v>266.15359999999998</v>
      </c>
      <c r="D445">
        <v>666.18769999999995</v>
      </c>
      <c r="F445">
        <v>400871802.22049999</v>
      </c>
      <c r="G445">
        <v>348.82688000000002</v>
      </c>
      <c r="H445">
        <v>66.393694999999994</v>
      </c>
      <c r="I445">
        <v>166.18472399999999</v>
      </c>
      <c r="K445" s="3">
        <f>VLOOKUP(CelloNetIO_CMO_MV_NAV_QT[[#This Row],[AsOfDate]], 'CMO MV Raw'!$A:$B,2,FALSE)</f>
        <v>261214484.09327701</v>
      </c>
      <c r="L445" s="4">
        <f>CelloNetIO_CMO_MV_NAV_QT[[#This Row],[CMO MV]]/CelloNetIO_CMO_MV_NAV_QT[[#This Row],[NAV]]*100</f>
        <v>65.161600952315339</v>
      </c>
    </row>
    <row r="446" spans="1:12" x14ac:dyDescent="0.2">
      <c r="A446" s="1">
        <v>41365</v>
      </c>
      <c r="B446">
        <v>1415.6774</v>
      </c>
      <c r="C446">
        <v>268.23630000000003</v>
      </c>
      <c r="D446">
        <v>666.37270000000001</v>
      </c>
      <c r="F446">
        <v>383781043.10549998</v>
      </c>
      <c r="G446">
        <v>368.87632300000001</v>
      </c>
      <c r="H446">
        <v>69.893056000000001</v>
      </c>
      <c r="I446">
        <v>173.63356300000001</v>
      </c>
      <c r="K446" s="3">
        <f>VLOOKUP(CelloNetIO_CMO_MV_NAV_QT[[#This Row],[AsOfDate]], 'CMO MV Raw'!$A:$B,2,FALSE)</f>
        <v>258334748.847471</v>
      </c>
      <c r="L446" s="4">
        <f>CelloNetIO_CMO_MV_NAV_QT[[#This Row],[CMO MV]]/CelloNetIO_CMO_MV_NAV_QT[[#This Row],[NAV]]*100</f>
        <v>67.31305610018255</v>
      </c>
    </row>
    <row r="447" spans="1:12" x14ac:dyDescent="0.2">
      <c r="A447" s="1">
        <v>41366</v>
      </c>
      <c r="B447">
        <v>1425.7074</v>
      </c>
      <c r="C447">
        <v>268.93150000000003</v>
      </c>
      <c r="D447">
        <v>666.02359999999999</v>
      </c>
      <c r="F447">
        <v>382682366.49650002</v>
      </c>
      <c r="G447">
        <v>372.55633499999999</v>
      </c>
      <c r="H447">
        <v>70.275383000000005</v>
      </c>
      <c r="I447">
        <v>174.04083900000001</v>
      </c>
      <c r="K447" s="3">
        <f>VLOOKUP(CelloNetIO_CMO_MV_NAV_QT[[#This Row],[AsOfDate]], 'CMO MV Raw'!$A:$B,2,FALSE)</f>
        <v>257606920.07736</v>
      </c>
      <c r="L447" s="4">
        <f>CelloNetIO_CMO_MV_NAV_QT[[#This Row],[CMO MV]]/CelloNetIO_CMO_MV_NAV_QT[[#This Row],[NAV]]*100</f>
        <v>67.316119745934529</v>
      </c>
    </row>
    <row r="448" spans="1:12" x14ac:dyDescent="0.2">
      <c r="A448" s="1">
        <v>41367</v>
      </c>
      <c r="B448">
        <v>1437.3341</v>
      </c>
      <c r="C448">
        <v>266.97620000000001</v>
      </c>
      <c r="D448">
        <v>667.46220000000005</v>
      </c>
      <c r="F448">
        <v>382671142.84869999</v>
      </c>
      <c r="G448">
        <v>375.60556300000002</v>
      </c>
      <c r="H448">
        <v>69.766484000000005</v>
      </c>
      <c r="I448">
        <v>174.42187999999999</v>
      </c>
      <c r="K448" s="3">
        <f>VLOOKUP(CelloNetIO_CMO_MV_NAV_QT[[#This Row],[AsOfDate]], 'CMO MV Raw'!$A:$B,2,FALSE)</f>
        <v>256302252.15809199</v>
      </c>
      <c r="L448" s="4">
        <f>CelloNetIO_CMO_MV_NAV_QT[[#This Row],[CMO MV]]/CelloNetIO_CMO_MV_NAV_QT[[#This Row],[NAV]]*100</f>
        <v>66.977157004866825</v>
      </c>
    </row>
    <row r="449" spans="1:12" x14ac:dyDescent="0.2">
      <c r="A449" s="1">
        <v>41368</v>
      </c>
      <c r="B449">
        <v>1426.5700999999999</v>
      </c>
      <c r="C449">
        <v>258.17430000000002</v>
      </c>
      <c r="D449">
        <v>706.12929999999994</v>
      </c>
      <c r="F449">
        <v>381738037.56809998</v>
      </c>
      <c r="G449">
        <v>373.70394299999998</v>
      </c>
      <c r="H449">
        <v>67.631274000000005</v>
      </c>
      <c r="I449">
        <v>184.977453</v>
      </c>
      <c r="K449" s="3">
        <f>VLOOKUP(CelloNetIO_CMO_MV_NAV_QT[[#This Row],[AsOfDate]], 'CMO MV Raw'!$A:$B,2,FALSE)</f>
        <v>252317255.85223201</v>
      </c>
      <c r="L449" s="4">
        <f>CelloNetIO_CMO_MV_NAV_QT[[#This Row],[CMO MV]]/CelloNetIO_CMO_MV_NAV_QT[[#This Row],[NAV]]*100</f>
        <v>66.096964677568977</v>
      </c>
    </row>
    <row r="450" spans="1:12" x14ac:dyDescent="0.2">
      <c r="A450" s="1">
        <v>41369</v>
      </c>
      <c r="B450">
        <v>1433.0952</v>
      </c>
      <c r="C450">
        <v>252.77979999999999</v>
      </c>
      <c r="D450">
        <v>708.89080000000001</v>
      </c>
      <c r="F450">
        <v>381364569.1566</v>
      </c>
      <c r="G450">
        <v>375.78089699999998</v>
      </c>
      <c r="H450">
        <v>66.282979999999995</v>
      </c>
      <c r="I450">
        <v>185.882711</v>
      </c>
      <c r="K450" s="3">
        <f>VLOOKUP(CelloNetIO_CMO_MV_NAV_QT[[#This Row],[AsOfDate]], 'CMO MV Raw'!$A:$B,2,FALSE)</f>
        <v>249317768.66491699</v>
      </c>
      <c r="L450" s="4">
        <f>CelloNetIO_CMO_MV_NAV_QT[[#This Row],[CMO MV]]/CelloNetIO_CMO_MV_NAV_QT[[#This Row],[NAV]]*100</f>
        <v>65.375178721057196</v>
      </c>
    </row>
    <row r="451" spans="1:12" x14ac:dyDescent="0.2">
      <c r="A451" s="1">
        <v>41372</v>
      </c>
      <c r="B451">
        <v>1405.6449</v>
      </c>
      <c r="C451">
        <v>253.76230000000001</v>
      </c>
      <c r="D451">
        <v>706.92049999999995</v>
      </c>
      <c r="F451">
        <v>380401986.33329999</v>
      </c>
      <c r="G451">
        <v>369.51565699999998</v>
      </c>
      <c r="H451">
        <v>66.708984000000001</v>
      </c>
      <c r="I451">
        <v>185.83512300000001</v>
      </c>
      <c r="K451" s="3">
        <f>VLOOKUP(CelloNetIO_CMO_MV_NAV_QT[[#This Row],[AsOfDate]], 'CMO MV Raw'!$A:$B,2,FALSE)</f>
        <v>250445470.23797399</v>
      </c>
      <c r="L451" s="4">
        <f>CelloNetIO_CMO_MV_NAV_QT[[#This Row],[CMO MV]]/CelloNetIO_CMO_MV_NAV_QT[[#This Row],[NAV]]*100</f>
        <v>65.837056386592863</v>
      </c>
    </row>
    <row r="452" spans="1:12" x14ac:dyDescent="0.2">
      <c r="A452" s="1">
        <v>41373</v>
      </c>
      <c r="B452">
        <v>1389.6505</v>
      </c>
      <c r="C452">
        <v>253.80950000000001</v>
      </c>
      <c r="D452">
        <v>711.86130000000003</v>
      </c>
      <c r="F452">
        <v>380141972.30839998</v>
      </c>
      <c r="G452">
        <v>365.56092200000001</v>
      </c>
      <c r="H452">
        <v>66.767028999999994</v>
      </c>
      <c r="I452">
        <v>187.26195799999999</v>
      </c>
      <c r="K452" s="3">
        <f>VLOOKUP(CelloNetIO_CMO_MV_NAV_QT[[#This Row],[AsOfDate]], 'CMO MV Raw'!$A:$B,2,FALSE)</f>
        <v>250401777.63100901</v>
      </c>
      <c r="L452" s="4">
        <f>CelloNetIO_CMO_MV_NAV_QT[[#This Row],[CMO MV]]/CelloNetIO_CMO_MV_NAV_QT[[#This Row],[NAV]]*100</f>
        <v>65.870594638748315</v>
      </c>
    </row>
    <row r="453" spans="1:12" x14ac:dyDescent="0.2">
      <c r="A453" s="1">
        <v>41374</v>
      </c>
      <c r="B453">
        <v>1361.1873000000001</v>
      </c>
      <c r="C453">
        <v>254.6875</v>
      </c>
      <c r="D453">
        <v>709.42750000000001</v>
      </c>
      <c r="F453">
        <v>379388032.73049998</v>
      </c>
      <c r="G453">
        <v>358.784986</v>
      </c>
      <c r="H453">
        <v>67.131136999999995</v>
      </c>
      <c r="I453">
        <v>186.99258800000001</v>
      </c>
      <c r="K453" s="3">
        <f>VLOOKUP(CelloNetIO_CMO_MV_NAV_QT[[#This Row],[AsOfDate]], 'CMO MV Raw'!$A:$B,2,FALSE)</f>
        <v>251330279.76205701</v>
      </c>
      <c r="L453" s="4">
        <f>CelloNetIO_CMO_MV_NAV_QT[[#This Row],[CMO MV]]/CelloNetIO_CMO_MV_NAV_QT[[#This Row],[NAV]]*100</f>
        <v>66.246232901234023</v>
      </c>
    </row>
    <row r="454" spans="1:12" x14ac:dyDescent="0.2">
      <c r="A454" s="1">
        <v>41375</v>
      </c>
      <c r="B454">
        <v>1324.8705</v>
      </c>
      <c r="C454">
        <v>243.85509999999999</v>
      </c>
      <c r="D454">
        <v>711.9606</v>
      </c>
      <c r="F454">
        <v>377648109.27880001</v>
      </c>
      <c r="G454">
        <v>350.82143100000002</v>
      </c>
      <c r="H454">
        <v>64.572042999999994</v>
      </c>
      <c r="I454">
        <v>188.524868</v>
      </c>
      <c r="K454" s="3">
        <f>VLOOKUP(CelloNetIO_CMO_MV_NAV_QT[[#This Row],[AsOfDate]], 'CMO MV Raw'!$A:$B,2,FALSE)</f>
        <v>248501095.44994</v>
      </c>
      <c r="L454" s="4">
        <f>CelloNetIO_CMO_MV_NAV_QT[[#This Row],[CMO MV]]/CelloNetIO_CMO_MV_NAV_QT[[#This Row],[NAV]]*100</f>
        <v>65.80228772348579</v>
      </c>
    </row>
    <row r="455" spans="1:12" x14ac:dyDescent="0.2">
      <c r="A455" s="1">
        <v>41376</v>
      </c>
      <c r="B455">
        <v>1328.0966000000001</v>
      </c>
      <c r="C455">
        <v>240.63800000000001</v>
      </c>
      <c r="D455">
        <v>714.42539999999997</v>
      </c>
      <c r="F455">
        <v>379472703.13120002</v>
      </c>
      <c r="G455">
        <v>349.98475200000001</v>
      </c>
      <c r="H455">
        <v>63.413784</v>
      </c>
      <c r="I455">
        <v>188.26792900000001</v>
      </c>
      <c r="K455" s="3">
        <f>VLOOKUP(CelloNetIO_CMO_MV_NAV_QT[[#This Row],[AsOfDate]], 'CMO MV Raw'!$A:$B,2,FALSE)</f>
        <v>247457787.70083699</v>
      </c>
      <c r="L455" s="4">
        <f>CelloNetIO_CMO_MV_NAV_QT[[#This Row],[CMO MV]]/CelloNetIO_CMO_MV_NAV_QT[[#This Row],[NAV]]*100</f>
        <v>65.210958695830143</v>
      </c>
    </row>
    <row r="456" spans="1:12" x14ac:dyDescent="0.2">
      <c r="A456" s="1">
        <v>41379</v>
      </c>
      <c r="B456">
        <v>1336.4692</v>
      </c>
      <c r="C456">
        <v>239.3409</v>
      </c>
      <c r="D456">
        <v>715.54909999999995</v>
      </c>
      <c r="F456">
        <v>379634406.25400001</v>
      </c>
      <c r="G456">
        <v>352.04111599999999</v>
      </c>
      <c r="H456">
        <v>63.045102</v>
      </c>
      <c r="I456">
        <v>188.483733</v>
      </c>
      <c r="K456" s="3">
        <f>VLOOKUP(CelloNetIO_CMO_MV_NAV_QT[[#This Row],[AsOfDate]], 'CMO MV Raw'!$A:$B,2,FALSE)</f>
        <v>245705166.20715901</v>
      </c>
      <c r="L456" s="4">
        <f>CelloNetIO_CMO_MV_NAV_QT[[#This Row],[CMO MV]]/CelloNetIO_CMO_MV_NAV_QT[[#This Row],[NAV]]*100</f>
        <v>64.721522116930132</v>
      </c>
    </row>
    <row r="457" spans="1:12" x14ac:dyDescent="0.2">
      <c r="A457" s="1">
        <v>41380</v>
      </c>
      <c r="B457">
        <v>1332.2773</v>
      </c>
      <c r="C457">
        <v>240.15219999999999</v>
      </c>
      <c r="D457">
        <v>714.13350000000003</v>
      </c>
      <c r="F457">
        <v>379116935.42650002</v>
      </c>
      <c r="G457">
        <v>351.41592900000001</v>
      </c>
      <c r="H457">
        <v>63.345151999999999</v>
      </c>
      <c r="I457">
        <v>188.36760699999999</v>
      </c>
      <c r="K457" s="3">
        <f>VLOOKUP(CelloNetIO_CMO_MV_NAV_QT[[#This Row],[AsOfDate]], 'CMO MV Raw'!$A:$B,2,FALSE)</f>
        <v>246061554.56980899</v>
      </c>
      <c r="L457" s="4">
        <f>CelloNetIO_CMO_MV_NAV_QT[[#This Row],[CMO MV]]/CelloNetIO_CMO_MV_NAV_QT[[#This Row],[NAV]]*100</f>
        <v>64.903867798201617</v>
      </c>
    </row>
    <row r="458" spans="1:12" x14ac:dyDescent="0.2">
      <c r="A458" s="1">
        <v>41381</v>
      </c>
      <c r="B458">
        <v>1285.5118</v>
      </c>
      <c r="C458">
        <v>231.23650000000001</v>
      </c>
      <c r="D458">
        <v>711.08849999999995</v>
      </c>
      <c r="F458">
        <v>379875256.505</v>
      </c>
      <c r="G458">
        <v>338.40366799999998</v>
      </c>
      <c r="H458">
        <v>60.871693</v>
      </c>
      <c r="I458">
        <v>187.19000199999999</v>
      </c>
      <c r="K458" s="3">
        <f>VLOOKUP(CelloNetIO_CMO_MV_NAV_QT[[#This Row],[AsOfDate]], 'CMO MV Raw'!$A:$B,2,FALSE)</f>
        <v>246087040.285739</v>
      </c>
      <c r="L458" s="4">
        <f>CelloNetIO_CMO_MV_NAV_QT[[#This Row],[CMO MV]]/CelloNetIO_CMO_MV_NAV_QT[[#This Row],[NAV]]*100</f>
        <v>64.781013259414536</v>
      </c>
    </row>
    <row r="459" spans="1:12" x14ac:dyDescent="0.2">
      <c r="A459" s="1">
        <v>41382</v>
      </c>
      <c r="B459">
        <v>1281.4722999999999</v>
      </c>
      <c r="C459">
        <v>230.0171</v>
      </c>
      <c r="D459">
        <v>711.2328</v>
      </c>
      <c r="F459">
        <v>380717376.52139997</v>
      </c>
      <c r="G459">
        <v>336.59411899999998</v>
      </c>
      <c r="H459">
        <v>60.416758999999999</v>
      </c>
      <c r="I459">
        <v>186.81385299999999</v>
      </c>
      <c r="K459" s="3">
        <f>VLOOKUP(CelloNetIO_CMO_MV_NAV_QT[[#This Row],[AsOfDate]], 'CMO MV Raw'!$A:$B,2,FALSE)</f>
        <v>246295556.26292399</v>
      </c>
      <c r="L459" s="4">
        <f>CelloNetIO_CMO_MV_NAV_QT[[#This Row],[CMO MV]]/CelloNetIO_CMO_MV_NAV_QT[[#This Row],[NAV]]*100</f>
        <v>64.692491452141482</v>
      </c>
    </row>
    <row r="460" spans="1:12" x14ac:dyDescent="0.2">
      <c r="A460" s="1">
        <v>41383</v>
      </c>
      <c r="B460">
        <v>1259.6193000000001</v>
      </c>
      <c r="C460">
        <v>229.1549</v>
      </c>
      <c r="D460">
        <v>710.28679999999997</v>
      </c>
      <c r="F460">
        <v>380351915.94880003</v>
      </c>
      <c r="G460">
        <v>331.17206599999997</v>
      </c>
      <c r="H460">
        <v>60.248125999999999</v>
      </c>
      <c r="I460">
        <v>186.74463600000001</v>
      </c>
      <c r="K460" s="3">
        <f>VLOOKUP(CelloNetIO_CMO_MV_NAV_QT[[#This Row],[AsOfDate]], 'CMO MV Raw'!$A:$B,2,FALSE)</f>
        <v>246617116.181995</v>
      </c>
      <c r="L460" s="4">
        <f>CelloNetIO_CMO_MV_NAV_QT[[#This Row],[CMO MV]]/CelloNetIO_CMO_MV_NAV_QT[[#This Row],[NAV]]*100</f>
        <v>64.839193873074279</v>
      </c>
    </row>
    <row r="461" spans="1:12" x14ac:dyDescent="0.2">
      <c r="A461" s="1">
        <v>41386</v>
      </c>
      <c r="B461">
        <v>1258.7316000000001</v>
      </c>
      <c r="C461">
        <v>228.70779999999999</v>
      </c>
      <c r="D461">
        <v>710.42570000000001</v>
      </c>
      <c r="F461">
        <v>380310022.40369999</v>
      </c>
      <c r="G461">
        <v>330.97513199999997</v>
      </c>
      <c r="H461">
        <v>60.1372</v>
      </c>
      <c r="I461">
        <v>186.80172999999999</v>
      </c>
      <c r="K461" s="3">
        <f>VLOOKUP(CelloNetIO_CMO_MV_NAV_QT[[#This Row],[AsOfDate]], 'CMO MV Raw'!$A:$B,2,FALSE)</f>
        <v>233891742.77448699</v>
      </c>
      <c r="L461" s="4">
        <f>CelloNetIO_CMO_MV_NAV_QT[[#This Row],[CMO MV]]/CelloNetIO_CMO_MV_NAV_QT[[#This Row],[NAV]]*100</f>
        <v>61.500283714903091</v>
      </c>
    </row>
    <row r="462" spans="1:12" x14ac:dyDescent="0.2">
      <c r="A462" s="1">
        <v>41387</v>
      </c>
      <c r="B462">
        <v>1255.9556</v>
      </c>
      <c r="C462">
        <v>227.91669999999999</v>
      </c>
      <c r="D462">
        <v>710.30960000000005</v>
      </c>
      <c r="F462">
        <v>380300120.8229</v>
      </c>
      <c r="G462">
        <v>330.25380000000001</v>
      </c>
      <c r="H462">
        <v>59.930745999999999</v>
      </c>
      <c r="I462">
        <v>186.77606499999999</v>
      </c>
      <c r="K462" s="3">
        <f>VLOOKUP(CelloNetIO_CMO_MV_NAV_QT[[#This Row],[AsOfDate]], 'CMO MV Raw'!$A:$B,2,FALSE)</f>
        <v>233450058.90773699</v>
      </c>
      <c r="L462" s="4">
        <f>CelloNetIO_CMO_MV_NAV_QT[[#This Row],[CMO MV]]/CelloNetIO_CMO_MV_NAV_QT[[#This Row],[NAV]]*100</f>
        <v>61.385744080910023</v>
      </c>
    </row>
    <row r="463" spans="1:12" x14ac:dyDescent="0.2">
      <c r="A463" s="1">
        <v>41388</v>
      </c>
      <c r="B463">
        <v>1249.9898000000001</v>
      </c>
      <c r="C463">
        <v>226.93940000000001</v>
      </c>
      <c r="D463">
        <v>710.16430000000003</v>
      </c>
      <c r="F463">
        <v>380212818.0298</v>
      </c>
      <c r="G463">
        <v>328.76056299999999</v>
      </c>
      <c r="H463">
        <v>59.687466999999998</v>
      </c>
      <c r="I463">
        <v>186.78073599999999</v>
      </c>
      <c r="K463" s="3">
        <f>VLOOKUP(CelloNetIO_CMO_MV_NAV_QT[[#This Row],[AsOfDate]], 'CMO MV Raw'!$A:$B,2,FALSE)</f>
        <v>233366594.35605201</v>
      </c>
      <c r="L463" s="4">
        <f>CelloNetIO_CMO_MV_NAV_QT[[#This Row],[CMO MV]]/CelloNetIO_CMO_MV_NAV_QT[[#This Row],[NAV]]*100</f>
        <v>61.377887143657894</v>
      </c>
    </row>
    <row r="464" spans="1:12" x14ac:dyDescent="0.2">
      <c r="A464" s="1">
        <v>41389</v>
      </c>
      <c r="B464">
        <v>1206.0989</v>
      </c>
      <c r="C464">
        <v>218.13159999999999</v>
      </c>
      <c r="D464">
        <v>712.6943</v>
      </c>
      <c r="F464">
        <v>377717896.11199999</v>
      </c>
      <c r="G464">
        <v>319.31208800000002</v>
      </c>
      <c r="H464">
        <v>57.749872000000003</v>
      </c>
      <c r="I464">
        <v>188.684282</v>
      </c>
      <c r="K464" s="3">
        <f>VLOOKUP(CelloNetIO_CMO_MV_NAV_QT[[#This Row],[AsOfDate]], 'CMO MV Raw'!$A:$B,2,FALSE)</f>
        <v>229805542.033106</v>
      </c>
      <c r="L464" s="4">
        <f>CelloNetIO_CMO_MV_NAV_QT[[#This Row],[CMO MV]]/CelloNetIO_CMO_MV_NAV_QT[[#This Row],[NAV]]*100</f>
        <v>60.840522622461236</v>
      </c>
    </row>
    <row r="465" spans="1:12" x14ac:dyDescent="0.2">
      <c r="A465" s="1">
        <v>41390</v>
      </c>
      <c r="B465">
        <v>1201.0926999999999</v>
      </c>
      <c r="C465">
        <v>213.95750000000001</v>
      </c>
      <c r="D465">
        <v>714.17089999999996</v>
      </c>
      <c r="F465">
        <v>378634941.86930001</v>
      </c>
      <c r="G465">
        <v>317.21654999999998</v>
      </c>
      <c r="H465">
        <v>56.507595000000002</v>
      </c>
      <c r="I465">
        <v>188.61727200000001</v>
      </c>
      <c r="K465" s="3">
        <f>VLOOKUP(CelloNetIO_CMO_MV_NAV_QT[[#This Row],[AsOfDate]], 'CMO MV Raw'!$A:$B,2,FALSE)</f>
        <v>228345832.03644699</v>
      </c>
      <c r="L465" s="4">
        <f>CelloNetIO_CMO_MV_NAV_QT[[#This Row],[CMO MV]]/CelloNetIO_CMO_MV_NAV_QT[[#This Row],[NAV]]*100</f>
        <v>60.307649079906909</v>
      </c>
    </row>
    <row r="466" spans="1:12" x14ac:dyDescent="0.2">
      <c r="A466" s="1">
        <v>41393</v>
      </c>
      <c r="B466">
        <v>1209.5098</v>
      </c>
      <c r="C466">
        <v>214.79689999999999</v>
      </c>
      <c r="D466">
        <v>712.71879999999999</v>
      </c>
      <c r="F466">
        <v>378312566.162</v>
      </c>
      <c r="G466">
        <v>319.71177</v>
      </c>
      <c r="H466">
        <v>56.777628</v>
      </c>
      <c r="I466">
        <v>188.39416499999999</v>
      </c>
      <c r="K466" s="3">
        <f>VLOOKUP(CelloNetIO_CMO_MV_NAV_QT[[#This Row],[AsOfDate]], 'CMO MV Raw'!$A:$B,2,FALSE)</f>
        <v>228462517.16912699</v>
      </c>
      <c r="L466" s="4">
        <f>CelloNetIO_CMO_MV_NAV_QT[[#This Row],[CMO MV]]/CelloNetIO_CMO_MV_NAV_QT[[#This Row],[NAV]]*100</f>
        <v>60.389883288015177</v>
      </c>
    </row>
    <row r="467" spans="1:12" x14ac:dyDescent="0.2">
      <c r="A467" s="1">
        <v>41394</v>
      </c>
      <c r="B467">
        <v>1219.0463</v>
      </c>
      <c r="C467">
        <v>214.3124</v>
      </c>
      <c r="D467">
        <v>711.64380000000006</v>
      </c>
      <c r="F467">
        <v>377307185.39179999</v>
      </c>
      <c r="G467">
        <v>323.09119700000002</v>
      </c>
      <c r="H467">
        <v>56.800508999999998</v>
      </c>
      <c r="I467">
        <v>188.61125000000001</v>
      </c>
      <c r="K467" s="3">
        <f>VLOOKUP(CelloNetIO_CMO_MV_NAV_QT[[#This Row],[AsOfDate]], 'CMO MV Raw'!$A:$B,2,FALSE)</f>
        <v>227003662.578895</v>
      </c>
      <c r="L467" s="4">
        <f>CelloNetIO_CMO_MV_NAV_QT[[#This Row],[CMO MV]]/CelloNetIO_CMO_MV_NAV_QT[[#This Row],[NAV]]*100</f>
        <v>60.164150423791128</v>
      </c>
    </row>
    <row r="468" spans="1:12" x14ac:dyDescent="0.2">
      <c r="A468" s="1">
        <v>41395</v>
      </c>
      <c r="B468">
        <v>1223.2195999999999</v>
      </c>
      <c r="C468">
        <v>211.31819999999999</v>
      </c>
      <c r="D468">
        <v>713.88130000000001</v>
      </c>
      <c r="F468">
        <v>387291085.45469999</v>
      </c>
      <c r="G468">
        <v>315.839854</v>
      </c>
      <c r="H468">
        <v>54.563146000000003</v>
      </c>
      <c r="I468">
        <v>184.326809</v>
      </c>
      <c r="K468" s="3">
        <f>VLOOKUP(CelloNetIO_CMO_MV_NAV_QT[[#This Row],[AsOfDate]], 'CMO MV Raw'!$A:$B,2,FALSE)</f>
        <v>222861623.642057</v>
      </c>
      <c r="L468" s="4">
        <f>CelloNetIO_CMO_MV_NAV_QT[[#This Row],[CMO MV]]/CelloNetIO_CMO_MV_NAV_QT[[#This Row],[NAV]]*100</f>
        <v>57.543700852397826</v>
      </c>
    </row>
    <row r="469" spans="1:12" x14ac:dyDescent="0.2">
      <c r="A469" s="1">
        <v>41396</v>
      </c>
      <c r="B469">
        <v>1218.69</v>
      </c>
      <c r="C469">
        <v>214.4528</v>
      </c>
      <c r="D469">
        <v>713.76120000000003</v>
      </c>
      <c r="F469">
        <v>388579138.87029999</v>
      </c>
      <c r="G469">
        <v>313.62723299999999</v>
      </c>
      <c r="H469">
        <v>55.188963999999999</v>
      </c>
      <c r="I469">
        <v>183.684899</v>
      </c>
      <c r="K469" s="3">
        <f>VLOOKUP(CelloNetIO_CMO_MV_NAV_QT[[#This Row],[AsOfDate]], 'CMO MV Raw'!$A:$B,2,FALSE)</f>
        <v>225264852.11195099</v>
      </c>
      <c r="L469" s="4">
        <f>CelloNetIO_CMO_MV_NAV_QT[[#This Row],[CMO MV]]/CelloNetIO_CMO_MV_NAV_QT[[#This Row],[NAV]]*100</f>
        <v>57.971421926265563</v>
      </c>
    </row>
    <row r="470" spans="1:12" x14ac:dyDescent="0.2">
      <c r="A470" s="1">
        <v>41397</v>
      </c>
      <c r="B470">
        <v>1208.1595</v>
      </c>
      <c r="C470">
        <v>221.58949999999999</v>
      </c>
      <c r="D470">
        <v>501.3476</v>
      </c>
      <c r="F470">
        <v>387624879.59960002</v>
      </c>
      <c r="G470">
        <v>311.68265100000002</v>
      </c>
      <c r="H470">
        <v>57.165964000000002</v>
      </c>
      <c r="I470">
        <v>129.33834400000001</v>
      </c>
      <c r="K470" s="3">
        <f>VLOOKUP(CelloNetIO_CMO_MV_NAV_QT[[#This Row],[AsOfDate]], 'CMO MV Raw'!$A:$B,2,FALSE)</f>
        <v>228071329.30576</v>
      </c>
      <c r="L470" s="4">
        <f>CelloNetIO_CMO_MV_NAV_QT[[#This Row],[CMO MV]]/CelloNetIO_CMO_MV_NAV_QT[[#This Row],[NAV]]*100</f>
        <v>58.838155471689014</v>
      </c>
    </row>
    <row r="471" spans="1:12" x14ac:dyDescent="0.2">
      <c r="A471" s="1">
        <v>41400</v>
      </c>
      <c r="B471">
        <v>1183.2731000000001</v>
      </c>
      <c r="C471">
        <v>217.48949999999999</v>
      </c>
      <c r="D471">
        <v>400.08449999999999</v>
      </c>
      <c r="F471">
        <v>385146009.82450002</v>
      </c>
      <c r="G471">
        <v>307.227148</v>
      </c>
      <c r="H471">
        <v>56.469363000000001</v>
      </c>
      <c r="I471">
        <v>103.87865600000001</v>
      </c>
      <c r="K471" s="3">
        <f>VLOOKUP(CelloNetIO_CMO_MV_NAV_QT[[#This Row],[AsOfDate]], 'CMO MV Raw'!$A:$B,2,FALSE)</f>
        <v>225758366.06358099</v>
      </c>
      <c r="L471" s="4">
        <f>CelloNetIO_CMO_MV_NAV_QT[[#This Row],[CMO MV]]/CelloNetIO_CMO_MV_NAV_QT[[#This Row],[NAV]]*100</f>
        <v>58.616306622637119</v>
      </c>
    </row>
    <row r="472" spans="1:12" x14ac:dyDescent="0.2">
      <c r="A472" s="1">
        <v>41401</v>
      </c>
      <c r="B472">
        <v>1153.8282999999999</v>
      </c>
      <c r="C472">
        <v>214.7013</v>
      </c>
      <c r="D472">
        <v>352.12360000000001</v>
      </c>
      <c r="F472">
        <v>383564912.88950002</v>
      </c>
      <c r="G472">
        <v>300.816957</v>
      </c>
      <c r="H472">
        <v>55.975219000000003</v>
      </c>
      <c r="I472">
        <v>91.802869999999999</v>
      </c>
      <c r="K472" s="3">
        <f>VLOOKUP(CelloNetIO_CMO_MV_NAV_QT[[#This Row],[AsOfDate]], 'CMO MV Raw'!$A:$B,2,FALSE)</f>
        <v>226602775.324424</v>
      </c>
      <c r="L472" s="4">
        <f>CelloNetIO_CMO_MV_NAV_QT[[#This Row],[CMO MV]]/CelloNetIO_CMO_MV_NAV_QT[[#This Row],[NAV]]*100</f>
        <v>59.078077193600151</v>
      </c>
    </row>
    <row r="473" spans="1:12" x14ac:dyDescent="0.2">
      <c r="A473" s="1">
        <v>41402</v>
      </c>
      <c r="B473">
        <v>1175.3154</v>
      </c>
      <c r="C473">
        <v>217.13980000000001</v>
      </c>
      <c r="D473">
        <v>352.0641</v>
      </c>
      <c r="F473">
        <v>383050190.13419998</v>
      </c>
      <c r="G473">
        <v>306.83065299999998</v>
      </c>
      <c r="H473">
        <v>56.687035999999999</v>
      </c>
      <c r="I473">
        <v>91.910696999999999</v>
      </c>
      <c r="K473" s="3">
        <f>VLOOKUP(CelloNetIO_CMO_MV_NAV_QT[[#This Row],[AsOfDate]], 'CMO MV Raw'!$A:$B,2,FALSE)</f>
        <v>228760992.81294799</v>
      </c>
      <c r="L473" s="4">
        <f>CelloNetIO_CMO_MV_NAV_QT[[#This Row],[CMO MV]]/CelloNetIO_CMO_MV_NAV_QT[[#This Row],[NAV]]*100</f>
        <v>59.720892641458434</v>
      </c>
    </row>
    <row r="474" spans="1:12" x14ac:dyDescent="0.2">
      <c r="A474" s="1">
        <v>41403</v>
      </c>
      <c r="B474">
        <v>1189.1159</v>
      </c>
      <c r="C474">
        <v>220.52500000000001</v>
      </c>
      <c r="D474">
        <v>353.04059999999998</v>
      </c>
      <c r="F474">
        <v>382061743.33240002</v>
      </c>
      <c r="G474">
        <v>311.23657900000001</v>
      </c>
      <c r="H474">
        <v>57.719728000000003</v>
      </c>
      <c r="I474">
        <v>92.404070000000004</v>
      </c>
      <c r="K474" s="3">
        <f>VLOOKUP(CelloNetIO_CMO_MV_NAV_QT[[#This Row],[AsOfDate]], 'CMO MV Raw'!$A:$B,2,FALSE)</f>
        <v>232550647.89994499</v>
      </c>
      <c r="L474" s="4">
        <f>CelloNetIO_CMO_MV_NAV_QT[[#This Row],[CMO MV]]/CelloNetIO_CMO_MV_NAV_QT[[#This Row],[NAV]]*100</f>
        <v>60.86729487009174</v>
      </c>
    </row>
    <row r="475" spans="1:12" x14ac:dyDescent="0.2">
      <c r="A475" s="1">
        <v>41404</v>
      </c>
      <c r="B475">
        <v>1147.6410000000001</v>
      </c>
      <c r="C475">
        <v>216.71270000000001</v>
      </c>
      <c r="D475">
        <v>351.39159999999998</v>
      </c>
      <c r="F475">
        <v>381614206.5363</v>
      </c>
      <c r="G475">
        <v>300.73330099999998</v>
      </c>
      <c r="H475">
        <v>56.788426000000001</v>
      </c>
      <c r="I475">
        <v>92.080325000000002</v>
      </c>
      <c r="K475" s="3">
        <f>VLOOKUP(CelloNetIO_CMO_MV_NAV_QT[[#This Row],[AsOfDate]], 'CMO MV Raw'!$A:$B,2,FALSE)</f>
        <v>233098812.36906099</v>
      </c>
      <c r="L475" s="4">
        <f>CelloNetIO_CMO_MV_NAV_QT[[#This Row],[CMO MV]]/CelloNetIO_CMO_MV_NAV_QT[[#This Row],[NAV]]*100</f>
        <v>61.082320410649629</v>
      </c>
    </row>
    <row r="476" spans="1:12" x14ac:dyDescent="0.2">
      <c r="A476" s="1">
        <v>41407</v>
      </c>
      <c r="B476">
        <v>1104.0751</v>
      </c>
      <c r="C476">
        <v>210.9965</v>
      </c>
      <c r="D476">
        <v>251.4975</v>
      </c>
      <c r="F476">
        <v>379585401.33200002</v>
      </c>
      <c r="G476">
        <v>290.86342500000001</v>
      </c>
      <c r="H476">
        <v>55.586041999999999</v>
      </c>
      <c r="I476">
        <v>66.255841000000004</v>
      </c>
      <c r="K476" s="3">
        <f>VLOOKUP(CelloNetIO_CMO_MV_NAV_QT[[#This Row],[AsOfDate]], 'CMO MV Raw'!$A:$B,2,FALSE)</f>
        <v>231465627.568856</v>
      </c>
      <c r="L476" s="4">
        <f>CelloNetIO_CMO_MV_NAV_QT[[#This Row],[CMO MV]]/CelloNetIO_CMO_MV_NAV_QT[[#This Row],[NAV]]*100</f>
        <v>60.978537835391421</v>
      </c>
    </row>
    <row r="477" spans="1:12" x14ac:dyDescent="0.2">
      <c r="A477" s="1">
        <v>41408</v>
      </c>
      <c r="B477">
        <v>1097.6597999999999</v>
      </c>
      <c r="C477">
        <v>212.42920000000001</v>
      </c>
      <c r="D477">
        <v>200.5419</v>
      </c>
      <c r="F477">
        <v>379066511.33410001</v>
      </c>
      <c r="G477">
        <v>289.56918300000001</v>
      </c>
      <c r="H477">
        <v>56.040086000000002</v>
      </c>
      <c r="I477">
        <v>52.904145999999997</v>
      </c>
      <c r="K477" s="3">
        <f>VLOOKUP(CelloNetIO_CMO_MV_NAV_QT[[#This Row],[AsOfDate]], 'CMO MV Raw'!$A:$B,2,FALSE)</f>
        <v>234671786.326056</v>
      </c>
      <c r="L477" s="4">
        <f>CelloNetIO_CMO_MV_NAV_QT[[#This Row],[CMO MV]]/CelloNetIO_CMO_MV_NAV_QT[[#This Row],[NAV]]*100</f>
        <v>61.907812826868792</v>
      </c>
    </row>
    <row r="478" spans="1:12" x14ac:dyDescent="0.2">
      <c r="A478" s="1">
        <v>41409</v>
      </c>
      <c r="B478">
        <v>1111.4277999999999</v>
      </c>
      <c r="C478">
        <v>215.53049999999999</v>
      </c>
      <c r="D478">
        <v>152.56639999999999</v>
      </c>
      <c r="F478">
        <v>378353714.99309999</v>
      </c>
      <c r="G478">
        <v>293.75363700000003</v>
      </c>
      <c r="H478">
        <v>56.965344999999999</v>
      </c>
      <c r="I478">
        <v>40.323748000000002</v>
      </c>
      <c r="K478" s="3">
        <f>VLOOKUP(CelloNetIO_CMO_MV_NAV_QT[[#This Row],[AsOfDate]], 'CMO MV Raw'!$A:$B,2,FALSE)</f>
        <v>240982345.91907901</v>
      </c>
      <c r="L478" s="4">
        <f>CelloNetIO_CMO_MV_NAV_QT[[#This Row],[CMO MV]]/CelloNetIO_CMO_MV_NAV_QT[[#This Row],[NAV]]*100</f>
        <v>63.692343003285636</v>
      </c>
    </row>
    <row r="479" spans="1:12" x14ac:dyDescent="0.2">
      <c r="A479" s="1">
        <v>41410</v>
      </c>
      <c r="B479">
        <v>1156.7243000000001</v>
      </c>
      <c r="C479">
        <v>218.8141</v>
      </c>
      <c r="D479">
        <v>154.4795</v>
      </c>
      <c r="F479">
        <v>375985811.93419999</v>
      </c>
      <c r="G479">
        <v>307.65105</v>
      </c>
      <c r="H479">
        <v>58.197434999999999</v>
      </c>
      <c r="I479">
        <v>41.086523999999997</v>
      </c>
      <c r="K479" s="3">
        <f>VLOOKUP(CelloNetIO_CMO_MV_NAV_QT[[#This Row],[AsOfDate]], 'CMO MV Raw'!$A:$B,2,FALSE)</f>
        <v>245281916.64884299</v>
      </c>
      <c r="L479" s="4">
        <f>CelloNetIO_CMO_MV_NAV_QT[[#This Row],[CMO MV]]/CelloNetIO_CMO_MV_NAV_QT[[#This Row],[NAV]]*100</f>
        <v>65.237013967901788</v>
      </c>
    </row>
    <row r="480" spans="1:12" x14ac:dyDescent="0.2">
      <c r="A480" s="1">
        <v>41411</v>
      </c>
      <c r="B480">
        <v>1136.6946</v>
      </c>
      <c r="C480">
        <v>219.39019999999999</v>
      </c>
      <c r="D480">
        <v>152.20849999999999</v>
      </c>
      <c r="F480">
        <v>376102304.69889998</v>
      </c>
      <c r="G480">
        <v>302.23016100000001</v>
      </c>
      <c r="H480">
        <v>58.332585999999999</v>
      </c>
      <c r="I480">
        <v>40.469973000000003</v>
      </c>
      <c r="K480" s="3">
        <f>VLOOKUP(CelloNetIO_CMO_MV_NAV_QT[[#This Row],[AsOfDate]], 'CMO MV Raw'!$A:$B,2,FALSE)</f>
        <v>245733494.81884801</v>
      </c>
      <c r="L480" s="4">
        <f>CelloNetIO_CMO_MV_NAV_QT[[#This Row],[CMO MV]]/CelloNetIO_CMO_MV_NAV_QT[[#This Row],[NAV]]*100</f>
        <v>65.336875565167659</v>
      </c>
    </row>
    <row r="481" spans="1:12" x14ac:dyDescent="0.2">
      <c r="A481" s="1">
        <v>41414</v>
      </c>
      <c r="B481">
        <v>1125.2045000000001</v>
      </c>
      <c r="C481">
        <v>217.97329999999999</v>
      </c>
      <c r="D481">
        <v>152.1311</v>
      </c>
      <c r="F481">
        <v>375541665.99760002</v>
      </c>
      <c r="G481">
        <v>299.62174700000003</v>
      </c>
      <c r="H481">
        <v>58.042374000000002</v>
      </c>
      <c r="I481">
        <v>40.509779000000002</v>
      </c>
      <c r="K481" s="3">
        <f>VLOOKUP(CelloNetIO_CMO_MV_NAV_QT[[#This Row],[AsOfDate]], 'CMO MV Raw'!$A:$B,2,FALSE)</f>
        <v>244264151.39273199</v>
      </c>
      <c r="L481" s="4">
        <f>CelloNetIO_CMO_MV_NAV_QT[[#This Row],[CMO MV]]/CelloNetIO_CMO_MV_NAV_QT[[#This Row],[NAV]]*100</f>
        <v>65.043155928879813</v>
      </c>
    </row>
    <row r="482" spans="1:12" x14ac:dyDescent="0.2">
      <c r="A482" s="1">
        <v>41415</v>
      </c>
      <c r="B482">
        <v>1132.8786</v>
      </c>
      <c r="C482">
        <v>217.78890000000001</v>
      </c>
      <c r="D482">
        <v>102.7115</v>
      </c>
      <c r="F482">
        <v>375331010.07679999</v>
      </c>
      <c r="G482">
        <v>301.83453300000002</v>
      </c>
      <c r="H482">
        <v>58.025821000000001</v>
      </c>
      <c r="I482">
        <v>27.365577999999999</v>
      </c>
      <c r="K482" s="3">
        <f>VLOOKUP(CelloNetIO_CMO_MV_NAV_QT[[#This Row],[AsOfDate]], 'CMO MV Raw'!$A:$B,2,FALSE)</f>
        <v>243747392.49674499</v>
      </c>
      <c r="L482" s="4">
        <f>CelloNetIO_CMO_MV_NAV_QT[[#This Row],[CMO MV]]/CelloNetIO_CMO_MV_NAV_QT[[#This Row],[NAV]]*100</f>
        <v>64.941980798993811</v>
      </c>
    </row>
    <row r="483" spans="1:12" x14ac:dyDescent="0.2">
      <c r="A483" s="1">
        <v>41416</v>
      </c>
      <c r="B483">
        <v>1086.0568000000001</v>
      </c>
      <c r="C483">
        <v>217.3604</v>
      </c>
      <c r="D483">
        <v>199.5976</v>
      </c>
      <c r="F483">
        <v>376547846.78799999</v>
      </c>
      <c r="G483">
        <v>288.42464799999999</v>
      </c>
      <c r="H483">
        <v>57.724510000000002</v>
      </c>
      <c r="I483">
        <v>53.007233999999997</v>
      </c>
      <c r="K483" s="3">
        <f>VLOOKUP(CelloNetIO_CMO_MV_NAV_QT[[#This Row],[AsOfDate]], 'CMO MV Raw'!$A:$B,2,FALSE)</f>
        <v>246300072.85811299</v>
      </c>
      <c r="L483" s="4">
        <f>CelloNetIO_CMO_MV_NAV_QT[[#This Row],[CMO MV]]/CelloNetIO_CMO_MV_NAV_QT[[#This Row],[NAV]]*100</f>
        <v>65.410033534671157</v>
      </c>
    </row>
    <row r="484" spans="1:12" x14ac:dyDescent="0.2">
      <c r="A484" s="1">
        <v>41417</v>
      </c>
      <c r="B484">
        <v>1086.2322999999999</v>
      </c>
      <c r="C484">
        <v>218.84350000000001</v>
      </c>
      <c r="D484">
        <v>198.90520000000001</v>
      </c>
      <c r="F484">
        <v>377639443.64319998</v>
      </c>
      <c r="G484">
        <v>287.637406</v>
      </c>
      <c r="H484">
        <v>57.950381999999998</v>
      </c>
      <c r="I484">
        <v>52.670662999999998</v>
      </c>
      <c r="K484" s="3">
        <f>VLOOKUP(CelloNetIO_CMO_MV_NAV_QT[[#This Row],[AsOfDate]], 'CMO MV Raw'!$A:$B,2,FALSE)</f>
        <v>247866400.01225099</v>
      </c>
      <c r="L484" s="4">
        <f>CelloNetIO_CMO_MV_NAV_QT[[#This Row],[CMO MV]]/CelloNetIO_CMO_MV_NAV_QT[[#This Row],[NAV]]*100</f>
        <v>65.635728519513265</v>
      </c>
    </row>
    <row r="485" spans="1:12" x14ac:dyDescent="0.2">
      <c r="A485" s="1">
        <v>41418</v>
      </c>
      <c r="B485">
        <v>1094.1491000000001</v>
      </c>
      <c r="C485">
        <v>219.77430000000001</v>
      </c>
      <c r="D485">
        <v>199.32409999999999</v>
      </c>
      <c r="F485">
        <v>378112559.19679999</v>
      </c>
      <c r="G485">
        <v>289.37126599999999</v>
      </c>
      <c r="H485">
        <v>58.124040999999998</v>
      </c>
      <c r="I485">
        <v>52.715546000000003</v>
      </c>
      <c r="K485" s="3">
        <f>VLOOKUP(CelloNetIO_CMO_MV_NAV_QT[[#This Row],[AsOfDate]], 'CMO MV Raw'!$A:$B,2,FALSE)</f>
        <v>247982594.78334901</v>
      </c>
      <c r="L485" s="4">
        <f>CelloNetIO_CMO_MV_NAV_QT[[#This Row],[CMO MV]]/CelloNetIO_CMO_MV_NAV_QT[[#This Row],[NAV]]*100</f>
        <v>65.584331636622267</v>
      </c>
    </row>
    <row r="486" spans="1:12" x14ac:dyDescent="0.2">
      <c r="A486" s="1">
        <v>41422</v>
      </c>
      <c r="B486">
        <v>1064.6858</v>
      </c>
      <c r="C486">
        <v>216.77770000000001</v>
      </c>
      <c r="D486">
        <v>197.928</v>
      </c>
      <c r="F486">
        <v>380548184.14999998</v>
      </c>
      <c r="G486">
        <v>279.77686999999997</v>
      </c>
      <c r="H486">
        <v>56.964587000000002</v>
      </c>
      <c r="I486">
        <v>52.011285000000001</v>
      </c>
      <c r="K486" s="3">
        <f>VLOOKUP(CelloNetIO_CMO_MV_NAV_QT[[#This Row],[AsOfDate]], 'CMO MV Raw'!$A:$B,2,FALSE)</f>
        <v>249033965.027982</v>
      </c>
      <c r="L486" s="4">
        <f>CelloNetIO_CMO_MV_NAV_QT[[#This Row],[CMO MV]]/CelloNetIO_CMO_MV_NAV_QT[[#This Row],[NAV]]*100</f>
        <v>65.440849648048967</v>
      </c>
    </row>
    <row r="487" spans="1:12" x14ac:dyDescent="0.2">
      <c r="A487" s="1">
        <v>41423</v>
      </c>
      <c r="B487">
        <v>1071.5318</v>
      </c>
      <c r="C487">
        <v>216.92140000000001</v>
      </c>
      <c r="D487">
        <v>198.33580000000001</v>
      </c>
      <c r="F487">
        <v>381016894.62330002</v>
      </c>
      <c r="G487">
        <v>281.22947199999999</v>
      </c>
      <c r="H487">
        <v>56.932226</v>
      </c>
      <c r="I487">
        <v>52.054332000000002</v>
      </c>
      <c r="K487" s="3">
        <f>VLOOKUP(CelloNetIO_CMO_MV_NAV_QT[[#This Row],[AsOfDate]], 'CMO MV Raw'!$A:$B,2,FALSE)</f>
        <v>248779488.85033199</v>
      </c>
      <c r="L487" s="4">
        <f>CelloNetIO_CMO_MV_NAV_QT[[#This Row],[CMO MV]]/CelloNetIO_CMO_MV_NAV_QT[[#This Row],[NAV]]*100</f>
        <v>65.29355846445938</v>
      </c>
    </row>
    <row r="488" spans="1:12" x14ac:dyDescent="0.2">
      <c r="A488" s="1">
        <v>41424</v>
      </c>
      <c r="B488">
        <v>1084.0301999999999</v>
      </c>
      <c r="C488">
        <v>218.858</v>
      </c>
      <c r="D488">
        <v>595.75969999999995</v>
      </c>
      <c r="F488">
        <v>380215014.83990002</v>
      </c>
      <c r="G488">
        <v>285.109782</v>
      </c>
      <c r="H488">
        <v>57.561641000000002</v>
      </c>
      <c r="I488">
        <v>156.69020900000001</v>
      </c>
      <c r="K488" s="3">
        <f>VLOOKUP(CelloNetIO_CMO_MV_NAV_QT[[#This Row],[AsOfDate]], 'CMO MV Raw'!$A:$B,2,FALSE)</f>
        <v>251234959.64197999</v>
      </c>
      <c r="L488" s="4">
        <f>CelloNetIO_CMO_MV_NAV_QT[[#This Row],[CMO MV]]/CelloNetIO_CMO_MV_NAV_QT[[#This Row],[NAV]]*100</f>
        <v>66.077074769856054</v>
      </c>
    </row>
    <row r="489" spans="1:12" x14ac:dyDescent="0.2">
      <c r="A489" s="1">
        <v>41425</v>
      </c>
      <c r="B489">
        <v>1081.7657999999999</v>
      </c>
      <c r="C489">
        <v>220.10650000000001</v>
      </c>
      <c r="D489">
        <v>715.14509999999996</v>
      </c>
      <c r="F489">
        <v>381109937.89459997</v>
      </c>
      <c r="G489">
        <v>283.84612700000002</v>
      </c>
      <c r="H489">
        <v>57.754069999999999</v>
      </c>
      <c r="I489">
        <v>187.64797999999999</v>
      </c>
      <c r="K489" s="3">
        <f>VLOOKUP(CelloNetIO_CMO_MV_NAV_QT[[#This Row],[AsOfDate]], 'CMO MV Raw'!$A:$B,2,FALSE)</f>
        <v>254215024.30046099</v>
      </c>
      <c r="L489" s="4">
        <f>CelloNetIO_CMO_MV_NAV_QT[[#This Row],[CMO MV]]/CelloNetIO_CMO_MV_NAV_QT[[#This Row],[NAV]]*100</f>
        <v>66.703856032945239</v>
      </c>
    </row>
    <row r="490" spans="1:12" x14ac:dyDescent="0.2">
      <c r="A490" s="1">
        <v>41428</v>
      </c>
      <c r="B490">
        <v>1065.8687</v>
      </c>
      <c r="C490">
        <v>217.2901</v>
      </c>
      <c r="D490">
        <v>715.56849999999997</v>
      </c>
      <c r="F490">
        <v>379587468.71969998</v>
      </c>
      <c r="G490">
        <v>280.79659800000002</v>
      </c>
      <c r="H490">
        <v>57.243749999999999</v>
      </c>
      <c r="I490">
        <v>188.51214999999999</v>
      </c>
      <c r="K490" s="3">
        <f>VLOOKUP(CelloNetIO_CMO_MV_NAV_QT[[#This Row],[AsOfDate]], 'CMO MV Raw'!$A:$B,2,FALSE)</f>
        <v>249574979.38030601</v>
      </c>
      <c r="L490" s="4">
        <f>CelloNetIO_CMO_MV_NAV_QT[[#This Row],[CMO MV]]/CelloNetIO_CMO_MV_NAV_QT[[#This Row],[NAV]]*100</f>
        <v>65.749003838849191</v>
      </c>
    </row>
    <row r="491" spans="1:12" x14ac:dyDescent="0.2">
      <c r="A491" s="1">
        <v>41429</v>
      </c>
      <c r="B491">
        <v>1076.2112999999999</v>
      </c>
      <c r="C491">
        <v>218.47819999999999</v>
      </c>
      <c r="D491">
        <v>714.76930000000004</v>
      </c>
      <c r="F491">
        <v>378168298.53920001</v>
      </c>
      <c r="G491">
        <v>284.58527700000002</v>
      </c>
      <c r="H491">
        <v>57.772742999999998</v>
      </c>
      <c r="I491">
        <v>189.00825399999999</v>
      </c>
      <c r="K491" s="3">
        <f>VLOOKUP(CelloNetIO_CMO_MV_NAV_QT[[#This Row],[AsOfDate]], 'CMO MV Raw'!$A:$B,2,FALSE)</f>
        <v>249823653.31910199</v>
      </c>
      <c r="L491" s="4">
        <f>CelloNetIO_CMO_MV_NAV_QT[[#This Row],[CMO MV]]/CelloNetIO_CMO_MV_NAV_QT[[#This Row],[NAV]]*100</f>
        <v>66.061500735024154</v>
      </c>
    </row>
    <row r="492" spans="1:12" x14ac:dyDescent="0.2">
      <c r="A492" s="1">
        <v>41430</v>
      </c>
      <c r="B492">
        <v>1098.0488</v>
      </c>
      <c r="C492">
        <v>219.74019999999999</v>
      </c>
      <c r="D492">
        <v>715.44809999999995</v>
      </c>
      <c r="F492">
        <v>378415332.43110001</v>
      </c>
      <c r="G492">
        <v>290.17027200000001</v>
      </c>
      <c r="H492">
        <v>58.068523999999996</v>
      </c>
      <c r="I492">
        <v>189.06424699999999</v>
      </c>
      <c r="K492" s="3">
        <f>VLOOKUP(CelloNetIO_CMO_MV_NAV_QT[[#This Row],[AsOfDate]], 'CMO MV Raw'!$A:$B,2,FALSE)</f>
        <v>249126034.58043399</v>
      </c>
      <c r="L492" s="4">
        <f>CelloNetIO_CMO_MV_NAV_QT[[#This Row],[CMO MV]]/CelloNetIO_CMO_MV_NAV_QT[[#This Row],[NAV]]*100</f>
        <v>65.834022363719541</v>
      </c>
    </row>
    <row r="493" spans="1:12" x14ac:dyDescent="0.2">
      <c r="A493" s="1">
        <v>41431</v>
      </c>
      <c r="B493">
        <v>1105.8178</v>
      </c>
      <c r="C493">
        <v>221.56620000000001</v>
      </c>
      <c r="D493">
        <v>711.37720000000002</v>
      </c>
      <c r="F493">
        <v>378941420.45910001</v>
      </c>
      <c r="G493">
        <v>291.817611</v>
      </c>
      <c r="H493">
        <v>58.469776000000003</v>
      </c>
      <c r="I493">
        <v>187.727485</v>
      </c>
      <c r="K493" s="3">
        <f>VLOOKUP(CelloNetIO_CMO_MV_NAV_QT[[#This Row],[AsOfDate]], 'CMO MV Raw'!$A:$B,2,FALSE)</f>
        <v>247411201.761226</v>
      </c>
      <c r="L493" s="4">
        <f>CelloNetIO_CMO_MV_NAV_QT[[#This Row],[CMO MV]]/CelloNetIO_CMO_MV_NAV_QT[[#This Row],[NAV]]*100</f>
        <v>65.290091925416647</v>
      </c>
    </row>
    <row r="494" spans="1:12" x14ac:dyDescent="0.2">
      <c r="A494" s="1">
        <v>41432</v>
      </c>
      <c r="B494">
        <v>1102.7873999999999</v>
      </c>
      <c r="C494">
        <v>224.6866</v>
      </c>
      <c r="D494">
        <v>658.63589999999999</v>
      </c>
      <c r="F494">
        <v>379221370.36500001</v>
      </c>
      <c r="G494">
        <v>290.80307299999998</v>
      </c>
      <c r="H494">
        <v>59.249456000000002</v>
      </c>
      <c r="I494">
        <v>173.68111400000001</v>
      </c>
      <c r="K494" s="3">
        <f>VLOOKUP(CelloNetIO_CMO_MV_NAV_QT[[#This Row],[AsOfDate]], 'CMO MV Raw'!$A:$B,2,FALSE)</f>
        <v>250623163.42692399</v>
      </c>
      <c r="L494" s="4">
        <f>CelloNetIO_CMO_MV_NAV_QT[[#This Row],[CMO MV]]/CelloNetIO_CMO_MV_NAV_QT[[#This Row],[NAV]]*100</f>
        <v>66.088881854337373</v>
      </c>
    </row>
    <row r="495" spans="1:12" x14ac:dyDescent="0.2">
      <c r="A495" s="1">
        <v>41435</v>
      </c>
      <c r="B495">
        <v>1091.3823</v>
      </c>
      <c r="C495">
        <v>224.15610000000001</v>
      </c>
      <c r="D495">
        <v>658.3587</v>
      </c>
      <c r="F495">
        <v>378999586.79979998</v>
      </c>
      <c r="G495">
        <v>287.96398199999999</v>
      </c>
      <c r="H495">
        <v>59.144154</v>
      </c>
      <c r="I495">
        <v>173.709609</v>
      </c>
      <c r="K495" s="3">
        <f>VLOOKUP(CelloNetIO_CMO_MV_NAV_QT[[#This Row],[AsOfDate]], 'CMO MV Raw'!$A:$B,2,FALSE)</f>
        <v>251062469.970489</v>
      </c>
      <c r="L495" s="4">
        <f>CelloNetIO_CMO_MV_NAV_QT[[#This Row],[CMO MV]]/CelloNetIO_CMO_MV_NAV_QT[[#This Row],[NAV]]*100</f>
        <v>66.243467991723278</v>
      </c>
    </row>
    <row r="496" spans="1:12" x14ac:dyDescent="0.2">
      <c r="A496" s="1">
        <v>41436</v>
      </c>
      <c r="B496">
        <v>1080.2573</v>
      </c>
      <c r="C496">
        <v>220.61109999999999</v>
      </c>
      <c r="D496">
        <v>714.2278</v>
      </c>
      <c r="F496">
        <v>380684752.77109998</v>
      </c>
      <c r="G496">
        <v>283.76689399999998</v>
      </c>
      <c r="H496">
        <v>57.951126000000002</v>
      </c>
      <c r="I496">
        <v>187.616603</v>
      </c>
      <c r="K496" s="3">
        <f>VLOOKUP(CelloNetIO_CMO_MV_NAV_QT[[#This Row],[AsOfDate]], 'CMO MV Raw'!$A:$B,2,FALSE)</f>
        <v>250587891.00196901</v>
      </c>
      <c r="L496" s="4">
        <f>CelloNetIO_CMO_MV_NAV_QT[[#This Row],[CMO MV]]/CelloNetIO_CMO_MV_NAV_QT[[#This Row],[NAV]]*100</f>
        <v>65.8255654259533</v>
      </c>
    </row>
    <row r="497" spans="1:12" x14ac:dyDescent="0.2">
      <c r="A497" s="1">
        <v>41437</v>
      </c>
      <c r="B497">
        <v>1078.9378999999999</v>
      </c>
      <c r="C497">
        <v>221.27189999999999</v>
      </c>
      <c r="D497">
        <v>713.577</v>
      </c>
      <c r="F497">
        <v>379662493.10659999</v>
      </c>
      <c r="G497">
        <v>284.18343099999998</v>
      </c>
      <c r="H497">
        <v>58.281210999999999</v>
      </c>
      <c r="I497">
        <v>187.950354</v>
      </c>
      <c r="K497" s="3">
        <f>VLOOKUP(CelloNetIO_CMO_MV_NAV_QT[[#This Row],[AsOfDate]], 'CMO MV Raw'!$A:$B,2,FALSE)</f>
        <v>251374701.22652999</v>
      </c>
      <c r="L497" s="4">
        <f>CelloNetIO_CMO_MV_NAV_QT[[#This Row],[CMO MV]]/CelloNetIO_CMO_MV_NAV_QT[[#This Row],[NAV]]*100</f>
        <v>66.210043338663453</v>
      </c>
    </row>
    <row r="498" spans="1:12" x14ac:dyDescent="0.2">
      <c r="A498" s="1">
        <v>41438</v>
      </c>
      <c r="B498">
        <v>1089.6921</v>
      </c>
      <c r="C498">
        <v>222.20490000000001</v>
      </c>
      <c r="D498">
        <v>714.68560000000002</v>
      </c>
      <c r="F498">
        <v>381904039.21569997</v>
      </c>
      <c r="G498">
        <v>285.331389</v>
      </c>
      <c r="H498">
        <v>58.183438000000002</v>
      </c>
      <c r="I498">
        <v>187.13748100000001</v>
      </c>
      <c r="K498" s="3">
        <f>VLOOKUP(CelloNetIO_CMO_MV_NAV_QT[[#This Row],[AsOfDate]], 'CMO MV Raw'!$A:$B,2,FALSE)</f>
        <v>251257635.48456499</v>
      </c>
      <c r="L498" s="4">
        <f>CelloNetIO_CMO_MV_NAV_QT[[#This Row],[CMO MV]]/CelloNetIO_CMO_MV_NAV_QT[[#This Row],[NAV]]*100</f>
        <v>65.790777180718507</v>
      </c>
    </row>
    <row r="499" spans="1:12" x14ac:dyDescent="0.2">
      <c r="A499" s="1">
        <v>41439</v>
      </c>
      <c r="B499">
        <v>1175.6113</v>
      </c>
      <c r="C499">
        <v>238.74029999999999</v>
      </c>
      <c r="D499">
        <v>772.45479999999998</v>
      </c>
      <c r="F499">
        <v>383333184.93400002</v>
      </c>
      <c r="G499">
        <v>306.68132700000001</v>
      </c>
      <c r="H499">
        <v>62.280101999999999</v>
      </c>
      <c r="I499">
        <v>201.51002600000001</v>
      </c>
      <c r="K499" s="3">
        <f>VLOOKUP(CelloNetIO_CMO_MV_NAV_QT[[#This Row],[AsOfDate]], 'CMO MV Raw'!$A:$B,2,FALSE)</f>
        <v>263962750.97375301</v>
      </c>
      <c r="L499" s="4">
        <f>CelloNetIO_CMO_MV_NAV_QT[[#This Row],[CMO MV]]/CelloNetIO_CMO_MV_NAV_QT[[#This Row],[NAV]]*100</f>
        <v>68.85987473774297</v>
      </c>
    </row>
    <row r="500" spans="1:12" x14ac:dyDescent="0.2">
      <c r="A500" s="1">
        <v>41442</v>
      </c>
      <c r="B500">
        <v>1198.2684999999999</v>
      </c>
      <c r="C500">
        <v>245.3083</v>
      </c>
      <c r="D500">
        <v>767.65200000000004</v>
      </c>
      <c r="F500">
        <v>381037161.64139998</v>
      </c>
      <c r="G500">
        <v>314.47549500000002</v>
      </c>
      <c r="H500">
        <v>64.379101000000006</v>
      </c>
      <c r="I500">
        <v>201.46381400000001</v>
      </c>
      <c r="K500" s="3">
        <f>VLOOKUP(CelloNetIO_CMO_MV_NAV_QT[[#This Row],[AsOfDate]], 'CMO MV Raw'!$A:$B,2,FALSE)</f>
        <v>264417151.896171</v>
      </c>
      <c r="L500" s="4">
        <f>CelloNetIO_CMO_MV_NAV_QT[[#This Row],[CMO MV]]/CelloNetIO_CMO_MV_NAV_QT[[#This Row],[NAV]]*100</f>
        <v>69.39405877293882</v>
      </c>
    </row>
    <row r="501" spans="1:12" x14ac:dyDescent="0.2">
      <c r="A501" s="1">
        <v>41443</v>
      </c>
      <c r="B501">
        <v>1198.5576000000001</v>
      </c>
      <c r="C501">
        <v>246.21279999999999</v>
      </c>
      <c r="D501">
        <v>767.01840000000004</v>
      </c>
      <c r="F501">
        <v>381855100.62730002</v>
      </c>
      <c r="G501">
        <v>313.87759299999999</v>
      </c>
      <c r="H501">
        <v>64.478070000000002</v>
      </c>
      <c r="I501">
        <v>200.86634900000001</v>
      </c>
      <c r="K501" s="3">
        <f>VLOOKUP(CelloNetIO_CMO_MV_NAV_QT[[#This Row],[AsOfDate]], 'CMO MV Raw'!$A:$B,2,FALSE)</f>
        <v>264986982.69728899</v>
      </c>
      <c r="L501" s="4">
        <f>CelloNetIO_CMO_MV_NAV_QT[[#This Row],[CMO MV]]/CelloNetIO_CMO_MV_NAV_QT[[#This Row],[NAV]]*100</f>
        <v>69.394642696136927</v>
      </c>
    </row>
    <row r="502" spans="1:12" x14ac:dyDescent="0.2">
      <c r="A502" s="1">
        <v>41444</v>
      </c>
      <c r="B502">
        <v>1192.1547</v>
      </c>
      <c r="C502">
        <v>249.46459999999999</v>
      </c>
      <c r="D502">
        <v>580.53560000000004</v>
      </c>
      <c r="F502">
        <v>380749352.53570002</v>
      </c>
      <c r="G502">
        <v>313.10747900000001</v>
      </c>
      <c r="H502">
        <v>65.519375999999994</v>
      </c>
      <c r="I502">
        <v>152.47185500000001</v>
      </c>
      <c r="K502" s="3">
        <f>VLOOKUP(CelloNetIO_CMO_MV_NAV_QT[[#This Row],[AsOfDate]], 'CMO MV Raw'!$A:$B,2,FALSE)</f>
        <v>269869900.71589202</v>
      </c>
      <c r="L502" s="4">
        <f>CelloNetIO_CMO_MV_NAV_QT[[#This Row],[CMO MV]]/CelloNetIO_CMO_MV_NAV_QT[[#This Row],[NAV]]*100</f>
        <v>70.878623671615657</v>
      </c>
    </row>
    <row r="503" spans="1:12" x14ac:dyDescent="0.2">
      <c r="A503" s="1">
        <v>41445</v>
      </c>
      <c r="B503">
        <v>1223.6903</v>
      </c>
      <c r="C503">
        <v>256.36489999999998</v>
      </c>
      <c r="D503">
        <v>527.68389999999999</v>
      </c>
      <c r="F503">
        <v>380719931.64719999</v>
      </c>
      <c r="G503">
        <v>321.41482400000001</v>
      </c>
      <c r="H503">
        <v>67.336873999999995</v>
      </c>
      <c r="I503">
        <v>138.601596</v>
      </c>
      <c r="K503" s="3">
        <f>VLOOKUP(CelloNetIO_CMO_MV_NAV_QT[[#This Row],[AsOfDate]], 'CMO MV Raw'!$A:$B,2,FALSE)</f>
        <v>273766203.04119301</v>
      </c>
      <c r="L503" s="4">
        <f>CelloNetIO_CMO_MV_NAV_QT[[#This Row],[CMO MV]]/CelloNetIO_CMO_MV_NAV_QT[[#This Row],[NAV]]*100</f>
        <v>71.907504778311079</v>
      </c>
    </row>
    <row r="504" spans="1:12" x14ac:dyDescent="0.2">
      <c r="A504" s="1">
        <v>41446</v>
      </c>
      <c r="B504">
        <v>1240.0468000000001</v>
      </c>
      <c r="C504">
        <v>260.8809</v>
      </c>
      <c r="D504">
        <v>474.92599999999999</v>
      </c>
      <c r="F504">
        <v>380293011.25209999</v>
      </c>
      <c r="G504">
        <v>326.07667300000003</v>
      </c>
      <c r="H504">
        <v>68.599971999999994</v>
      </c>
      <c r="I504">
        <v>124.88423</v>
      </c>
      <c r="K504" s="3">
        <f>VLOOKUP(CelloNetIO_CMO_MV_NAV_QT[[#This Row],[AsOfDate]], 'CMO MV Raw'!$A:$B,2,FALSE)</f>
        <v>278581909.879511</v>
      </c>
      <c r="L504" s="4">
        <f>CelloNetIO_CMO_MV_NAV_QT[[#This Row],[CMO MV]]/CelloNetIO_CMO_MV_NAV_QT[[#This Row],[NAV]]*100</f>
        <v>73.254543637888816</v>
      </c>
    </row>
    <row r="505" spans="1:12" x14ac:dyDescent="0.2">
      <c r="A505" s="1">
        <v>41449</v>
      </c>
      <c r="B505">
        <v>1246.9249</v>
      </c>
      <c r="C505">
        <v>262.43090000000001</v>
      </c>
      <c r="D505">
        <v>473.80189999999999</v>
      </c>
      <c r="F505">
        <v>380707212.04070002</v>
      </c>
      <c r="G505">
        <v>327.52857299999999</v>
      </c>
      <c r="H505">
        <v>68.932473999999999</v>
      </c>
      <c r="I505">
        <v>124.453093</v>
      </c>
      <c r="K505" s="3">
        <f>VLOOKUP(CelloNetIO_CMO_MV_NAV_QT[[#This Row],[AsOfDate]], 'CMO MV Raw'!$A:$B,2,FALSE)</f>
        <v>280265967.31480098</v>
      </c>
      <c r="L505" s="4">
        <f>CelloNetIO_CMO_MV_NAV_QT[[#This Row],[CMO MV]]/CelloNetIO_CMO_MV_NAV_QT[[#This Row],[NAV]]*100</f>
        <v>73.617194119463846</v>
      </c>
    </row>
    <row r="506" spans="1:12" x14ac:dyDescent="0.2">
      <c r="A506" s="1">
        <v>41450</v>
      </c>
      <c r="B506">
        <v>1119.6224</v>
      </c>
      <c r="C506">
        <v>243.82140000000001</v>
      </c>
      <c r="D506">
        <v>615.38720000000001</v>
      </c>
      <c r="F506">
        <v>380653690.23769999</v>
      </c>
      <c r="G506">
        <v>294.13149800000002</v>
      </c>
      <c r="H506">
        <v>64.053338999999994</v>
      </c>
      <c r="I506">
        <v>161.665896</v>
      </c>
      <c r="K506" s="3">
        <f>VLOOKUP(CelloNetIO_CMO_MV_NAV_QT[[#This Row],[AsOfDate]], 'CMO MV Raw'!$A:$B,2,FALSE)</f>
        <v>279539965.70977902</v>
      </c>
      <c r="L506" s="4">
        <f>CelloNetIO_CMO_MV_NAV_QT[[#This Row],[CMO MV]]/CelloNetIO_CMO_MV_NAV_QT[[#This Row],[NAV]]*100</f>
        <v>73.436820101552073</v>
      </c>
    </row>
    <row r="507" spans="1:12" x14ac:dyDescent="0.2">
      <c r="A507" s="1">
        <v>41451</v>
      </c>
      <c r="B507">
        <v>1124.1596</v>
      </c>
      <c r="C507">
        <v>242.98390000000001</v>
      </c>
      <c r="D507">
        <v>566.84100000000001</v>
      </c>
      <c r="F507">
        <v>381119741.26539999</v>
      </c>
      <c r="G507">
        <v>294.962312</v>
      </c>
      <c r="H507">
        <v>63.755265000000001</v>
      </c>
      <c r="I507">
        <v>148.730422</v>
      </c>
      <c r="K507" s="3">
        <f>VLOOKUP(CelloNetIO_CMO_MV_NAV_QT[[#This Row],[AsOfDate]], 'CMO MV Raw'!$A:$B,2,FALSE)</f>
        <v>278193367.689367</v>
      </c>
      <c r="L507" s="4">
        <f>CelloNetIO_CMO_MV_NAV_QT[[#This Row],[CMO MV]]/CelloNetIO_CMO_MV_NAV_QT[[#This Row],[NAV]]*100</f>
        <v>72.993691369989079</v>
      </c>
    </row>
    <row r="508" spans="1:12" x14ac:dyDescent="0.2">
      <c r="A508" s="1">
        <v>41452</v>
      </c>
      <c r="B508">
        <v>1146.6862000000001</v>
      </c>
      <c r="C508">
        <v>243.1275</v>
      </c>
      <c r="D508">
        <v>571.10230000000001</v>
      </c>
      <c r="F508">
        <v>382371772.8488</v>
      </c>
      <c r="G508">
        <v>299.88777499999998</v>
      </c>
      <c r="H508">
        <v>63.584060999999998</v>
      </c>
      <c r="I508">
        <v>149.35786100000001</v>
      </c>
      <c r="K508" s="3">
        <f>VLOOKUP(CelloNetIO_CMO_MV_NAV_QT[[#This Row],[AsOfDate]], 'CMO MV Raw'!$A:$B,2,FALSE)</f>
        <v>274892390.75752002</v>
      </c>
      <c r="L508" s="4">
        <f>CelloNetIO_CMO_MV_NAV_QT[[#This Row],[CMO MV]]/CelloNetIO_CMO_MV_NAV_QT[[#This Row],[NAV]]*100</f>
        <v>71.891392167752883</v>
      </c>
    </row>
    <row r="509" spans="1:12" x14ac:dyDescent="0.2">
      <c r="A509" s="1">
        <v>41453</v>
      </c>
      <c r="B509">
        <v>1142.5931</v>
      </c>
      <c r="C509">
        <v>242.0558</v>
      </c>
      <c r="D509">
        <v>622.74649999999997</v>
      </c>
      <c r="F509">
        <v>384584336.54350001</v>
      </c>
      <c r="G509">
        <v>297.09818899999999</v>
      </c>
      <c r="H509">
        <v>62.939588999999998</v>
      </c>
      <c r="I509">
        <v>161.92716200000001</v>
      </c>
      <c r="K509" s="3">
        <f>VLOOKUP(CelloNetIO_CMO_MV_NAV_QT[[#This Row],[AsOfDate]], 'CMO MV Raw'!$A:$B,2,FALSE)</f>
        <v>270452361.00163603</v>
      </c>
      <c r="L509" s="4">
        <f>CelloNetIO_CMO_MV_NAV_QT[[#This Row],[CMO MV]]/CelloNetIO_CMO_MV_NAV_QT[[#This Row],[NAV]]*100</f>
        <v>70.323290707146469</v>
      </c>
    </row>
    <row r="510" spans="1:12" x14ac:dyDescent="0.2">
      <c r="A510" s="1">
        <v>41456</v>
      </c>
      <c r="B510">
        <v>1138.0512000000001</v>
      </c>
      <c r="C510">
        <v>243.34469999999999</v>
      </c>
      <c r="D510">
        <v>621.13980000000004</v>
      </c>
      <c r="F510">
        <v>344115414.54820001</v>
      </c>
      <c r="G510">
        <v>330.71787899999998</v>
      </c>
      <c r="H510">
        <v>70.716013000000004</v>
      </c>
      <c r="I510">
        <v>180.50333499999999</v>
      </c>
      <c r="K510" s="3">
        <f>VLOOKUP(CelloNetIO_CMO_MV_NAV_QT[[#This Row],[AsOfDate]], 'CMO MV Raw'!$A:$B,2,FALSE)</f>
        <v>265881004.89496601</v>
      </c>
      <c r="L510" s="4">
        <f>CelloNetIO_CMO_MV_NAV_QT[[#This Row],[CMO MV]]/CelloNetIO_CMO_MV_NAV_QT[[#This Row],[NAV]]*100</f>
        <v>77.265066792793803</v>
      </c>
    </row>
    <row r="511" spans="1:12" x14ac:dyDescent="0.2">
      <c r="A511" s="1">
        <v>41457</v>
      </c>
      <c r="B511">
        <v>1128.6974</v>
      </c>
      <c r="C511">
        <v>242.8518</v>
      </c>
      <c r="D511">
        <v>621.02639999999997</v>
      </c>
      <c r="F511">
        <v>344477964.7252</v>
      </c>
      <c r="G511">
        <v>327.65445599999998</v>
      </c>
      <c r="H511">
        <v>70.498501000000005</v>
      </c>
      <c r="I511">
        <v>180.28044299999999</v>
      </c>
      <c r="K511" s="3">
        <f>VLOOKUP(CelloNetIO_CMO_MV_NAV_QT[[#This Row],[AsOfDate]], 'CMO MV Raw'!$A:$B,2,FALSE)</f>
        <v>266578295.093483</v>
      </c>
      <c r="L511" s="4">
        <f>CelloNetIO_CMO_MV_NAV_QT[[#This Row],[CMO MV]]/CelloNetIO_CMO_MV_NAV_QT[[#This Row],[NAV]]*100</f>
        <v>77.386167590179582</v>
      </c>
    </row>
    <row r="512" spans="1:12" x14ac:dyDescent="0.2">
      <c r="A512" s="1">
        <v>41458</v>
      </c>
      <c r="B512">
        <v>1122.0582999999999</v>
      </c>
      <c r="C512">
        <v>243.40350000000001</v>
      </c>
      <c r="D512">
        <v>618.94629999999995</v>
      </c>
      <c r="F512">
        <v>344468398.8197</v>
      </c>
      <c r="G512">
        <v>325.73620799999998</v>
      </c>
      <c r="H512">
        <v>70.660617999999999</v>
      </c>
      <c r="I512">
        <v>179.681591</v>
      </c>
      <c r="K512" s="3">
        <f>VLOOKUP(CelloNetIO_CMO_MV_NAV_QT[[#This Row],[AsOfDate]], 'CMO MV Raw'!$A:$B,2,FALSE)</f>
        <v>268451408.72922599</v>
      </c>
      <c r="L512" s="4">
        <f>CelloNetIO_CMO_MV_NAV_QT[[#This Row],[CMO MV]]/CelloNetIO_CMO_MV_NAV_QT[[#This Row],[NAV]]*100</f>
        <v>77.932085976263252</v>
      </c>
    </row>
    <row r="513" spans="1:12" x14ac:dyDescent="0.2">
      <c r="A513" s="1">
        <v>41460</v>
      </c>
      <c r="B513">
        <v>1122.2793999999999</v>
      </c>
      <c r="C513">
        <v>251.488</v>
      </c>
      <c r="D513">
        <v>574.95280000000002</v>
      </c>
      <c r="F513">
        <v>338467283.0262</v>
      </c>
      <c r="G513">
        <v>331.57692200000002</v>
      </c>
      <c r="H513">
        <v>74.302012000000005</v>
      </c>
      <c r="I513">
        <v>169.86953500000001</v>
      </c>
      <c r="K513" s="3">
        <f>VLOOKUP(CelloNetIO_CMO_MV_NAV_QT[[#This Row],[AsOfDate]], 'CMO MV Raw'!$A:$B,2,FALSE)</f>
        <v>275568033.51788402</v>
      </c>
      <c r="L513" s="4">
        <f>CelloNetIO_CMO_MV_NAV_QT[[#This Row],[CMO MV]]/CelloNetIO_CMO_MV_NAV_QT[[#This Row],[NAV]]*100</f>
        <v>81.416446237893226</v>
      </c>
    </row>
    <row r="514" spans="1:12" x14ac:dyDescent="0.2">
      <c r="A514" s="1">
        <v>41463</v>
      </c>
      <c r="B514">
        <v>1132.1713999999999</v>
      </c>
      <c r="C514">
        <v>252.2304</v>
      </c>
      <c r="D514">
        <v>578.78319999999997</v>
      </c>
      <c r="F514">
        <v>341100943.05489999</v>
      </c>
      <c r="G514">
        <v>331.91681899999998</v>
      </c>
      <c r="H514">
        <v>73.945970000000003</v>
      </c>
      <c r="I514">
        <v>169.680915</v>
      </c>
      <c r="K514" s="3">
        <f>VLOOKUP(CelloNetIO_CMO_MV_NAV_QT[[#This Row],[AsOfDate]], 'CMO MV Raw'!$A:$B,2,FALSE)</f>
        <v>274535306.26224101</v>
      </c>
      <c r="L514" s="4">
        <f>CelloNetIO_CMO_MV_NAV_QT[[#This Row],[CMO MV]]/CelloNetIO_CMO_MV_NAV_QT[[#This Row],[NAV]]*100</f>
        <v>80.485062223370846</v>
      </c>
    </row>
    <row r="515" spans="1:12" x14ac:dyDescent="0.2">
      <c r="A515" s="1">
        <v>41464</v>
      </c>
      <c r="B515">
        <v>1128.3977</v>
      </c>
      <c r="C515">
        <v>253.08090000000001</v>
      </c>
      <c r="D515">
        <v>579.28009999999995</v>
      </c>
      <c r="F515">
        <v>344007551.11519998</v>
      </c>
      <c r="G515">
        <v>328.01538699999998</v>
      </c>
      <c r="H515">
        <v>73.568414000000004</v>
      </c>
      <c r="I515">
        <v>168.391682</v>
      </c>
      <c r="K515" s="3">
        <f>VLOOKUP(CelloNetIO_CMO_MV_NAV_QT[[#This Row],[AsOfDate]], 'CMO MV Raw'!$A:$B,2,FALSE)</f>
        <v>275267609.05383301</v>
      </c>
      <c r="L515" s="4">
        <f>CelloNetIO_CMO_MV_NAV_QT[[#This Row],[CMO MV]]/CelloNetIO_CMO_MV_NAV_QT[[#This Row],[NAV]]*100</f>
        <v>80.017897328553815</v>
      </c>
    </row>
    <row r="516" spans="1:12" x14ac:dyDescent="0.2">
      <c r="A516" s="1">
        <v>41465</v>
      </c>
      <c r="B516">
        <v>1113.7528</v>
      </c>
      <c r="C516">
        <v>253.7346</v>
      </c>
      <c r="D516">
        <v>574.84190000000001</v>
      </c>
      <c r="F516">
        <v>343685835.34530002</v>
      </c>
      <c r="G516">
        <v>324.06130400000001</v>
      </c>
      <c r="H516">
        <v>73.827483000000001</v>
      </c>
      <c r="I516">
        <v>167.25795500000001</v>
      </c>
      <c r="K516" s="3">
        <f>VLOOKUP(CelloNetIO_CMO_MV_NAV_QT[[#This Row],[AsOfDate]], 'CMO MV Raw'!$A:$B,2,FALSE)</f>
        <v>278929731.815216</v>
      </c>
      <c r="L516" s="4">
        <f>CelloNetIO_CMO_MV_NAV_QT[[#This Row],[CMO MV]]/CelloNetIO_CMO_MV_NAV_QT[[#This Row],[NAV]]*100</f>
        <v>81.158343792369621</v>
      </c>
    </row>
    <row r="517" spans="1:12" x14ac:dyDescent="0.2">
      <c r="A517" s="1">
        <v>41466</v>
      </c>
      <c r="B517">
        <v>1144.2378000000001</v>
      </c>
      <c r="C517">
        <v>258.69979999999998</v>
      </c>
      <c r="D517">
        <v>595.52350000000001</v>
      </c>
      <c r="F517">
        <v>348049580.09210002</v>
      </c>
      <c r="G517">
        <v>328.75712700000003</v>
      </c>
      <c r="H517">
        <v>74.328433000000004</v>
      </c>
      <c r="I517">
        <v>171.10306499999999</v>
      </c>
      <c r="K517" s="3">
        <f>VLOOKUP(CelloNetIO_CMO_MV_NAV_QT[[#This Row],[AsOfDate]], 'CMO MV Raw'!$A:$B,2,FALSE)</f>
        <v>283889780.74371099</v>
      </c>
      <c r="L517" s="4">
        <f>CelloNetIO_CMO_MV_NAV_QT[[#This Row],[CMO MV]]/CelloNetIO_CMO_MV_NAV_QT[[#This Row],[NAV]]*100</f>
        <v>81.565902383387098</v>
      </c>
    </row>
    <row r="518" spans="1:12" x14ac:dyDescent="0.2">
      <c r="A518" s="1">
        <v>41467</v>
      </c>
      <c r="B518">
        <v>1036.5174</v>
      </c>
      <c r="C518">
        <v>233.68430000000001</v>
      </c>
      <c r="D518">
        <v>600.0367</v>
      </c>
      <c r="F518">
        <v>350570373.55320001</v>
      </c>
      <c r="G518">
        <v>295.666</v>
      </c>
      <c r="H518">
        <v>66.658314000000004</v>
      </c>
      <c r="I518">
        <v>171.16012799999999</v>
      </c>
      <c r="K518" s="3">
        <f>VLOOKUP(CelloNetIO_CMO_MV_NAV_QT[[#This Row],[AsOfDate]], 'CMO MV Raw'!$A:$B,2,FALSE)</f>
        <v>283892082.99521399</v>
      </c>
      <c r="L518" s="4">
        <f>CelloNetIO_CMO_MV_NAV_QT[[#This Row],[CMO MV]]/CelloNetIO_CMO_MV_NAV_QT[[#This Row],[NAV]]*100</f>
        <v>80.980055478684818</v>
      </c>
    </row>
    <row r="519" spans="1:12" x14ac:dyDescent="0.2">
      <c r="A519" s="1">
        <v>41470</v>
      </c>
      <c r="B519">
        <v>1023.3977</v>
      </c>
      <c r="C519">
        <v>228.26650000000001</v>
      </c>
      <c r="D519">
        <v>604.40599999999995</v>
      </c>
      <c r="F519">
        <v>351659816.36580002</v>
      </c>
      <c r="G519">
        <v>291.01923299999999</v>
      </c>
      <c r="H519">
        <v>64.911169999999998</v>
      </c>
      <c r="I519">
        <v>171.872353</v>
      </c>
      <c r="K519" s="3">
        <f>VLOOKUP(CelloNetIO_CMO_MV_NAV_QT[[#This Row],[AsOfDate]], 'CMO MV Raw'!$A:$B,2,FALSE)</f>
        <v>282953121.84014702</v>
      </c>
      <c r="L519" s="4">
        <f>CelloNetIO_CMO_MV_NAV_QT[[#This Row],[CMO MV]]/CelloNetIO_CMO_MV_NAV_QT[[#This Row],[NAV]]*100</f>
        <v>80.462170732016872</v>
      </c>
    </row>
    <row r="520" spans="1:12" x14ac:dyDescent="0.2">
      <c r="A520" s="1">
        <v>41471</v>
      </c>
      <c r="B520">
        <v>1115.2333000000001</v>
      </c>
      <c r="C520">
        <v>246.5848</v>
      </c>
      <c r="D520">
        <v>662.34870000000001</v>
      </c>
      <c r="F520">
        <v>350075946.14609998</v>
      </c>
      <c r="G520">
        <v>318.56896</v>
      </c>
      <c r="H520">
        <v>70.437516000000002</v>
      </c>
      <c r="I520">
        <v>189.20143100000001</v>
      </c>
      <c r="K520" s="3">
        <f>VLOOKUP(CelloNetIO_CMO_MV_NAV_QT[[#This Row],[AsOfDate]], 'CMO MV Raw'!$A:$B,2,FALSE)</f>
        <v>302416002.77804399</v>
      </c>
      <c r="L520" s="4">
        <f>CelloNetIO_CMO_MV_NAV_QT[[#This Row],[CMO MV]]/CelloNetIO_CMO_MV_NAV_QT[[#This Row],[NAV]]*100</f>
        <v>86.385827448948547</v>
      </c>
    </row>
    <row r="521" spans="1:12" x14ac:dyDescent="0.2">
      <c r="A521" s="1">
        <v>41472</v>
      </c>
      <c r="B521">
        <v>1102.2138</v>
      </c>
      <c r="C521">
        <v>242.7884</v>
      </c>
      <c r="D521">
        <v>665.02170000000001</v>
      </c>
      <c r="F521">
        <v>349255010.07740003</v>
      </c>
      <c r="G521">
        <v>315.58997499999998</v>
      </c>
      <c r="H521">
        <v>69.516081999999997</v>
      </c>
      <c r="I521">
        <v>190.41149899999999</v>
      </c>
      <c r="K521" s="3">
        <f>VLOOKUP(CelloNetIO_CMO_MV_NAV_QT[[#This Row],[AsOfDate]], 'CMO MV Raw'!$A:$B,2,FALSE)</f>
        <v>272127561.46169698</v>
      </c>
      <c r="L521" s="4">
        <f>CelloNetIO_CMO_MV_NAV_QT[[#This Row],[CMO MV]]/CelloNetIO_CMO_MV_NAV_QT[[#This Row],[NAV]]*100</f>
        <v>77.916580610079009</v>
      </c>
    </row>
    <row r="522" spans="1:12" x14ac:dyDescent="0.2">
      <c r="A522" s="1">
        <v>41473</v>
      </c>
      <c r="B522">
        <v>1006.0456</v>
      </c>
      <c r="C522">
        <v>222.17599999999999</v>
      </c>
      <c r="D522">
        <v>646.80110000000002</v>
      </c>
      <c r="F522">
        <v>348129736.18349999</v>
      </c>
      <c r="G522">
        <v>288.98582800000003</v>
      </c>
      <c r="H522">
        <v>63.819885999999997</v>
      </c>
      <c r="I522">
        <v>185.79311999999999</v>
      </c>
      <c r="K522" s="3">
        <f>VLOOKUP(CelloNetIO_CMO_MV_NAV_QT[[#This Row],[AsOfDate]], 'CMO MV Raw'!$A:$B,2,FALSE)</f>
        <v>267075389.78973901</v>
      </c>
      <c r="L522" s="4">
        <f>CelloNetIO_CMO_MV_NAV_QT[[#This Row],[CMO MV]]/CelloNetIO_CMO_MV_NAV_QT[[#This Row],[NAV]]*100</f>
        <v>76.717201097973131</v>
      </c>
    </row>
    <row r="523" spans="1:12" x14ac:dyDescent="0.2">
      <c r="A523" s="1">
        <v>41474</v>
      </c>
      <c r="B523">
        <v>1006.3462</v>
      </c>
      <c r="C523">
        <v>220.95480000000001</v>
      </c>
      <c r="D523">
        <v>649.42719999999997</v>
      </c>
      <c r="F523">
        <v>349204783.2766</v>
      </c>
      <c r="G523">
        <v>288.18225000000001</v>
      </c>
      <c r="H523">
        <v>63.273704000000002</v>
      </c>
      <c r="I523">
        <v>185.97316900000001</v>
      </c>
      <c r="K523" s="3">
        <f>VLOOKUP(CelloNetIO_CMO_MV_NAV_QT[[#This Row],[AsOfDate]], 'CMO MV Raw'!$A:$B,2,FALSE)</f>
        <v>267382320.38207501</v>
      </c>
      <c r="L523" s="4">
        <f>CelloNetIO_CMO_MV_NAV_QT[[#This Row],[CMO MV]]/CelloNetIO_CMO_MV_NAV_QT[[#This Row],[NAV]]*100</f>
        <v>76.568916918381774</v>
      </c>
    </row>
    <row r="524" spans="1:12" x14ac:dyDescent="0.2">
      <c r="A524" s="1">
        <v>41477</v>
      </c>
      <c r="B524">
        <v>1008.4902</v>
      </c>
      <c r="C524">
        <v>221.21100000000001</v>
      </c>
      <c r="D524">
        <v>649.20479999999998</v>
      </c>
      <c r="F524">
        <v>349588720.0959</v>
      </c>
      <c r="G524">
        <v>288.47904499999999</v>
      </c>
      <c r="H524">
        <v>63.277498999999999</v>
      </c>
      <c r="I524">
        <v>185.70530500000001</v>
      </c>
      <c r="K524" s="3">
        <f>VLOOKUP(CelloNetIO_CMO_MV_NAV_QT[[#This Row],[AsOfDate]], 'CMO MV Raw'!$A:$B,2,FALSE)</f>
        <v>266028182.729029</v>
      </c>
      <c r="L524" s="4">
        <f>CelloNetIO_CMO_MV_NAV_QT[[#This Row],[CMO MV]]/CelloNetIO_CMO_MV_NAV_QT[[#This Row],[NAV]]*100</f>
        <v>76.097473241142197</v>
      </c>
    </row>
    <row r="525" spans="1:12" x14ac:dyDescent="0.2">
      <c r="A525" s="1">
        <v>41478</v>
      </c>
      <c r="B525">
        <v>1009.1682</v>
      </c>
      <c r="C525">
        <v>222.71950000000001</v>
      </c>
      <c r="D525">
        <v>645.71050000000002</v>
      </c>
      <c r="F525">
        <v>349404810.00099999</v>
      </c>
      <c r="G525">
        <v>288.82493099999999</v>
      </c>
      <c r="H525">
        <v>63.742539999999998</v>
      </c>
      <c r="I525">
        <v>184.80297999999999</v>
      </c>
      <c r="K525" s="3">
        <f>VLOOKUP(CelloNetIO_CMO_MV_NAV_QT[[#This Row],[AsOfDate]], 'CMO MV Raw'!$A:$B,2,FALSE)</f>
        <v>250844701.18063101</v>
      </c>
      <c r="L525" s="4">
        <f>CelloNetIO_CMO_MV_NAV_QT[[#This Row],[CMO MV]]/CelloNetIO_CMO_MV_NAV_QT[[#This Row],[NAV]]*100</f>
        <v>71.791999995624877</v>
      </c>
    </row>
    <row r="526" spans="1:12" x14ac:dyDescent="0.2">
      <c r="A526" s="1">
        <v>41479</v>
      </c>
      <c r="B526">
        <v>1002.0453</v>
      </c>
      <c r="C526">
        <v>222.80860000000001</v>
      </c>
      <c r="D526">
        <v>692.57719999999995</v>
      </c>
      <c r="F526">
        <v>348720209.10759997</v>
      </c>
      <c r="G526">
        <v>287.34936299999998</v>
      </c>
      <c r="H526">
        <v>63.893228000000001</v>
      </c>
      <c r="I526">
        <v>198.60541000000001</v>
      </c>
      <c r="K526" s="3">
        <f>VLOOKUP(CelloNetIO_CMO_MV_NAV_QT[[#This Row],[AsOfDate]], 'CMO MV Raw'!$A:$B,2,FALSE)</f>
        <v>252774851.28957501</v>
      </c>
      <c r="L526" s="4">
        <f>CelloNetIO_CMO_MV_NAV_QT[[#This Row],[CMO MV]]/CelloNetIO_CMO_MV_NAV_QT[[#This Row],[NAV]]*100</f>
        <v>72.486436027451333</v>
      </c>
    </row>
    <row r="527" spans="1:12" x14ac:dyDescent="0.2">
      <c r="A527" s="1">
        <v>41480</v>
      </c>
      <c r="B527">
        <v>997.27710000000002</v>
      </c>
      <c r="C527">
        <v>221.84530000000001</v>
      </c>
      <c r="D527">
        <v>615.20669999999996</v>
      </c>
      <c r="F527">
        <v>347771795.73970002</v>
      </c>
      <c r="G527">
        <v>286.76192600000002</v>
      </c>
      <c r="H527">
        <v>63.790481</v>
      </c>
      <c r="I527">
        <v>176.89953800000001</v>
      </c>
      <c r="K527" s="3">
        <f>VLOOKUP(CelloNetIO_CMO_MV_NAV_QT[[#This Row],[AsOfDate]], 'CMO MV Raw'!$A:$B,2,FALSE)</f>
        <v>251661731.99223599</v>
      </c>
      <c r="L527" s="4">
        <f>CelloNetIO_CMO_MV_NAV_QT[[#This Row],[CMO MV]]/CelloNetIO_CMO_MV_NAV_QT[[#This Row],[NAV]]*100</f>
        <v>72.364043052128238</v>
      </c>
    </row>
    <row r="528" spans="1:12" x14ac:dyDescent="0.2">
      <c r="A528" s="1">
        <v>41481</v>
      </c>
      <c r="B528">
        <v>964.16809999999998</v>
      </c>
      <c r="C528">
        <v>213.55520000000001</v>
      </c>
      <c r="D528">
        <v>620.92909999999995</v>
      </c>
      <c r="F528">
        <v>348767910.01499999</v>
      </c>
      <c r="G528">
        <v>276.44977399999999</v>
      </c>
      <c r="H528">
        <v>61.231321000000001</v>
      </c>
      <c r="I528">
        <v>178.035043</v>
      </c>
      <c r="K528" s="3">
        <f>VLOOKUP(CelloNetIO_CMO_MV_NAV_QT[[#This Row],[AsOfDate]], 'CMO MV Raw'!$A:$B,2,FALSE)</f>
        <v>250805754.64611399</v>
      </c>
      <c r="L528" s="4">
        <f>CelloNetIO_CMO_MV_NAV_QT[[#This Row],[CMO MV]]/CelloNetIO_CMO_MV_NAV_QT[[#This Row],[NAV]]*100</f>
        <v>71.911935543418309</v>
      </c>
    </row>
    <row r="529" spans="1:12" x14ac:dyDescent="0.2">
      <c r="A529" s="1">
        <v>41484</v>
      </c>
      <c r="B529">
        <v>961.1884</v>
      </c>
      <c r="C529">
        <v>213.29640000000001</v>
      </c>
      <c r="D529">
        <v>620.40859999999998</v>
      </c>
      <c r="F529">
        <v>348773059.43769997</v>
      </c>
      <c r="G529">
        <v>275.59135500000002</v>
      </c>
      <c r="H529">
        <v>61.156213999999999</v>
      </c>
      <c r="I529">
        <v>177.88317699999999</v>
      </c>
      <c r="K529" s="3">
        <f>VLOOKUP(CelloNetIO_CMO_MV_NAV_QT[[#This Row],[AsOfDate]], 'CMO MV Raw'!$A:$B,2,FALSE)</f>
        <v>251306514.925982</v>
      </c>
      <c r="L529" s="4">
        <f>CelloNetIO_CMO_MV_NAV_QT[[#This Row],[CMO MV]]/CelloNetIO_CMO_MV_NAV_QT[[#This Row],[NAV]]*100</f>
        <v>72.054451490933445</v>
      </c>
    </row>
    <row r="530" spans="1:12" x14ac:dyDescent="0.2">
      <c r="A530" s="1">
        <v>41485</v>
      </c>
      <c r="B530">
        <v>951.83339999999998</v>
      </c>
      <c r="C530">
        <v>214.131</v>
      </c>
      <c r="D530">
        <v>618.44159999999999</v>
      </c>
      <c r="F530">
        <v>349852022.26990002</v>
      </c>
      <c r="G530">
        <v>272.06742800000001</v>
      </c>
      <c r="H530">
        <v>61.206162999999997</v>
      </c>
      <c r="I530">
        <v>176.77233799999999</v>
      </c>
      <c r="K530" s="3">
        <f>VLOOKUP(CelloNetIO_CMO_MV_NAV_QT[[#This Row],[AsOfDate]], 'CMO MV Raw'!$A:$B,2,FALSE)</f>
        <v>253546185.83061501</v>
      </c>
      <c r="L530" s="4">
        <f>CelloNetIO_CMO_MV_NAV_QT[[#This Row],[CMO MV]]/CelloNetIO_CMO_MV_NAV_QT[[#This Row],[NAV]]*100</f>
        <v>72.472408244366804</v>
      </c>
    </row>
    <row r="531" spans="1:12" x14ac:dyDescent="0.2">
      <c r="A531" s="1">
        <v>41486</v>
      </c>
      <c r="B531">
        <v>959.33510000000001</v>
      </c>
      <c r="C531">
        <v>217.77500000000001</v>
      </c>
      <c r="D531">
        <v>566.21010000000001</v>
      </c>
      <c r="F531">
        <v>351818189.01490003</v>
      </c>
      <c r="G531">
        <v>272.67922199999998</v>
      </c>
      <c r="H531">
        <v>61.89987</v>
      </c>
      <c r="I531">
        <v>160.93826799999999</v>
      </c>
      <c r="K531" s="3">
        <f>VLOOKUP(CelloNetIO_CMO_MV_NAV_QT[[#This Row],[AsOfDate]], 'CMO MV Raw'!$A:$B,2,FALSE)</f>
        <v>253346800.505521</v>
      </c>
      <c r="L531" s="4">
        <f>CelloNetIO_CMO_MV_NAV_QT[[#This Row],[CMO MV]]/CelloNetIO_CMO_MV_NAV_QT[[#This Row],[NAV]]*100</f>
        <v>72.010717016905389</v>
      </c>
    </row>
    <row r="532" spans="1:12" x14ac:dyDescent="0.2">
      <c r="A532" s="1">
        <v>41487</v>
      </c>
      <c r="B532">
        <v>949.60569999999996</v>
      </c>
      <c r="C532">
        <v>219.2201</v>
      </c>
      <c r="D532">
        <v>536.39340000000004</v>
      </c>
      <c r="F532">
        <v>387501861.58859998</v>
      </c>
      <c r="G532">
        <v>245.058358</v>
      </c>
      <c r="H532">
        <v>56.572657</v>
      </c>
      <c r="I532">
        <v>138.423438</v>
      </c>
      <c r="K532" s="3">
        <f>VLOOKUP(CelloNetIO_CMO_MV_NAV_QT[[#This Row],[AsOfDate]], 'CMO MV Raw'!$A:$B,2,FALSE)</f>
        <v>255265098.198237</v>
      </c>
      <c r="L532" s="4">
        <f>CelloNetIO_CMO_MV_NAV_QT[[#This Row],[CMO MV]]/CelloNetIO_CMO_MV_NAV_QT[[#This Row],[NAV]]*100</f>
        <v>65.87454758326939</v>
      </c>
    </row>
    <row r="533" spans="1:12" x14ac:dyDescent="0.2">
      <c r="A533" s="1">
        <v>41488</v>
      </c>
      <c r="B533">
        <v>966.57439999999997</v>
      </c>
      <c r="C533">
        <v>219.9391</v>
      </c>
      <c r="D533">
        <v>540.64380000000006</v>
      </c>
      <c r="F533">
        <v>389802126.78289998</v>
      </c>
      <c r="G533">
        <v>247.96539899999999</v>
      </c>
      <c r="H533">
        <v>56.423268</v>
      </c>
      <c r="I533">
        <v>138.69698600000001</v>
      </c>
      <c r="K533" s="3">
        <f>VLOOKUP(CelloNetIO_CMO_MV_NAV_QT[[#This Row],[AsOfDate]], 'CMO MV Raw'!$A:$B,2,FALSE)</f>
        <v>253181220.411125</v>
      </c>
      <c r="L533" s="4">
        <f>CelloNetIO_CMO_MV_NAV_QT[[#This Row],[CMO MV]]/CelloNetIO_CMO_MV_NAV_QT[[#This Row],[NAV]]*100</f>
        <v>64.951215761871438</v>
      </c>
    </row>
    <row r="534" spans="1:12" x14ac:dyDescent="0.2">
      <c r="A534" s="1">
        <v>41491</v>
      </c>
      <c r="B534">
        <v>964.40009999999995</v>
      </c>
      <c r="C534">
        <v>219.99340000000001</v>
      </c>
      <c r="D534">
        <v>539.91650000000004</v>
      </c>
      <c r="F534">
        <v>390096348.70649999</v>
      </c>
      <c r="G534">
        <v>247.221001</v>
      </c>
      <c r="H534">
        <v>56.394632000000001</v>
      </c>
      <c r="I534">
        <v>138.405935</v>
      </c>
      <c r="K534" s="3">
        <f>VLOOKUP(CelloNetIO_CMO_MV_NAV_QT[[#This Row],[AsOfDate]], 'CMO MV Raw'!$A:$B,2,FALSE)</f>
        <v>253671160.40896901</v>
      </c>
      <c r="L534" s="4">
        <f>CelloNetIO_CMO_MV_NAV_QT[[#This Row],[CMO MV]]/CelloNetIO_CMO_MV_NAV_QT[[#This Row],[NAV]]*100</f>
        <v>65.027822293160114</v>
      </c>
    </row>
    <row r="535" spans="1:12" x14ac:dyDescent="0.2">
      <c r="A535" s="1">
        <v>41492</v>
      </c>
      <c r="B535">
        <v>968.51340000000005</v>
      </c>
      <c r="C535">
        <v>221.02420000000001</v>
      </c>
      <c r="D535">
        <v>535.50840000000005</v>
      </c>
      <c r="F535">
        <v>388189385.1825</v>
      </c>
      <c r="G535">
        <v>249.49507600000001</v>
      </c>
      <c r="H535">
        <v>56.937209000000003</v>
      </c>
      <c r="I535">
        <v>137.95029400000001</v>
      </c>
      <c r="K535" s="3">
        <f>VLOOKUP(CelloNetIO_CMO_MV_NAV_QT[[#This Row],[AsOfDate]], 'CMO MV Raw'!$A:$B,2,FALSE)</f>
        <v>252843430.733172</v>
      </c>
      <c r="L535" s="4">
        <f>CelloNetIO_CMO_MV_NAV_QT[[#This Row],[CMO MV]]/CelloNetIO_CMO_MV_NAV_QT[[#This Row],[NAV]]*100</f>
        <v>65.134040338146377</v>
      </c>
    </row>
    <row r="536" spans="1:12" x14ac:dyDescent="0.2">
      <c r="A536" s="1">
        <v>41493</v>
      </c>
      <c r="B536">
        <v>991.16629999999998</v>
      </c>
      <c r="C536">
        <v>224.2791</v>
      </c>
      <c r="D536">
        <v>536.22670000000005</v>
      </c>
      <c r="F536">
        <v>390116015.2719</v>
      </c>
      <c r="G536">
        <v>254.069626</v>
      </c>
      <c r="H536">
        <v>57.490360000000003</v>
      </c>
      <c r="I536">
        <v>137.453137</v>
      </c>
      <c r="K536" s="3">
        <f>VLOOKUP(CelloNetIO_CMO_MV_NAV_QT[[#This Row],[AsOfDate]], 'CMO MV Raw'!$A:$B,2,FALSE)</f>
        <v>253194496.85075399</v>
      </c>
      <c r="L536" s="4">
        <f>CelloNetIO_CMO_MV_NAV_QT[[#This Row],[CMO MV]]/CelloNetIO_CMO_MV_NAV_QT[[#This Row],[NAV]]*100</f>
        <v>64.902359026271839</v>
      </c>
    </row>
    <row r="537" spans="1:12" x14ac:dyDescent="0.2">
      <c r="A537" s="1">
        <v>41494</v>
      </c>
      <c r="B537">
        <v>989.91459999999995</v>
      </c>
      <c r="C537">
        <v>223.01429999999999</v>
      </c>
      <c r="D537">
        <v>558.05179999999996</v>
      </c>
      <c r="F537">
        <v>390282818.72729999</v>
      </c>
      <c r="G537">
        <v>253.640322</v>
      </c>
      <c r="H537">
        <v>57.141716000000002</v>
      </c>
      <c r="I537">
        <v>142.986515</v>
      </c>
      <c r="K537" s="3">
        <f>VLOOKUP(CelloNetIO_CMO_MV_NAV_QT[[#This Row],[AsOfDate]], 'CMO MV Raw'!$A:$B,2,FALSE)</f>
        <v>262276238.723867</v>
      </c>
      <c r="L537" s="4">
        <f>CelloNetIO_CMO_MV_NAV_QT[[#This Row],[CMO MV]]/CelloNetIO_CMO_MV_NAV_QT[[#This Row],[NAV]]*100</f>
        <v>67.201584630125808</v>
      </c>
    </row>
    <row r="538" spans="1:12" x14ac:dyDescent="0.2">
      <c r="A538" s="1">
        <v>41495</v>
      </c>
      <c r="B538">
        <v>977.95450000000005</v>
      </c>
      <c r="C538">
        <v>219.88419999999999</v>
      </c>
      <c r="D538">
        <v>557.70349999999996</v>
      </c>
      <c r="F538">
        <v>391049263.50040001</v>
      </c>
      <c r="G538">
        <v>250.084731</v>
      </c>
      <c r="H538">
        <v>56.229284</v>
      </c>
      <c r="I538">
        <v>142.617197</v>
      </c>
      <c r="K538" s="3">
        <f>VLOOKUP(CelloNetIO_CMO_MV_NAV_QT[[#This Row],[AsOfDate]], 'CMO MV Raw'!$A:$B,2,FALSE)</f>
        <v>262354428.54342401</v>
      </c>
      <c r="L538" s="4">
        <f>CelloNetIO_CMO_MV_NAV_QT[[#This Row],[CMO MV]]/CelloNetIO_CMO_MV_NAV_QT[[#This Row],[NAV]]*100</f>
        <v>67.089866426293781</v>
      </c>
    </row>
    <row r="539" spans="1:12" x14ac:dyDescent="0.2">
      <c r="A539" s="1">
        <v>41498</v>
      </c>
      <c r="B539">
        <v>992.1549</v>
      </c>
      <c r="C539">
        <v>224.571</v>
      </c>
      <c r="D539">
        <v>554.30560000000003</v>
      </c>
      <c r="F539">
        <v>391299753.59939998</v>
      </c>
      <c r="G539">
        <v>253.553674</v>
      </c>
      <c r="H539">
        <v>57.391039999999997</v>
      </c>
      <c r="I539">
        <v>141.65753900000001</v>
      </c>
      <c r="K539" s="3">
        <f>VLOOKUP(CelloNetIO_CMO_MV_NAV_QT[[#This Row],[AsOfDate]], 'CMO MV Raw'!$A:$B,2,FALSE)</f>
        <v>268340593.56132799</v>
      </c>
      <c r="L539" s="4">
        <f>CelloNetIO_CMO_MV_NAV_QT[[#This Row],[CMO MV]]/CelloNetIO_CMO_MV_NAV_QT[[#This Row],[NAV]]*100</f>
        <v>68.576734611503582</v>
      </c>
    </row>
    <row r="540" spans="1:12" x14ac:dyDescent="0.2">
      <c r="A540" s="1">
        <v>41499</v>
      </c>
      <c r="B540">
        <v>1019.4068</v>
      </c>
      <c r="C540">
        <v>234.6626</v>
      </c>
      <c r="D540">
        <v>521.60450000000003</v>
      </c>
      <c r="F540">
        <v>390328990.9659</v>
      </c>
      <c r="G540">
        <v>261.16604799999999</v>
      </c>
      <c r="H540">
        <v>60.119183</v>
      </c>
      <c r="I540">
        <v>133.63201599999999</v>
      </c>
      <c r="K540" s="3">
        <f>VLOOKUP(CelloNetIO_CMO_MV_NAV_QT[[#This Row],[AsOfDate]], 'CMO MV Raw'!$A:$B,2,FALSE)</f>
        <v>281036118.87823403</v>
      </c>
      <c r="L540" s="4">
        <f>CelloNetIO_CMO_MV_NAV_QT[[#This Row],[CMO MV]]/CelloNetIO_CMO_MV_NAV_QT[[#This Row],[NAV]]*100</f>
        <v>71.999806671492138</v>
      </c>
    </row>
    <row r="541" spans="1:12" x14ac:dyDescent="0.2">
      <c r="A541" s="1">
        <v>41500</v>
      </c>
      <c r="B541">
        <v>1019.9827</v>
      </c>
      <c r="C541">
        <v>234.89359999999999</v>
      </c>
      <c r="D541">
        <v>521.62400000000002</v>
      </c>
      <c r="F541">
        <v>390485382.48610002</v>
      </c>
      <c r="G541">
        <v>261.208933</v>
      </c>
      <c r="H541">
        <v>60.154262000000003</v>
      </c>
      <c r="I541">
        <v>133.58349000000001</v>
      </c>
      <c r="K541" s="3">
        <f>VLOOKUP(CelloNetIO_CMO_MV_NAV_QT[[#This Row],[AsOfDate]], 'CMO MV Raw'!$A:$B,2,FALSE)</f>
        <v>281187206.06572902</v>
      </c>
      <c r="L541" s="4">
        <f>CelloNetIO_CMO_MV_NAV_QT[[#This Row],[CMO MV]]/CelloNetIO_CMO_MV_NAV_QT[[#This Row],[NAV]]*100</f>
        <v>72.009662506569853</v>
      </c>
    </row>
    <row r="542" spans="1:12" x14ac:dyDescent="0.2">
      <c r="A542" s="1">
        <v>41501</v>
      </c>
      <c r="B542">
        <v>1010.6988</v>
      </c>
      <c r="C542">
        <v>233.64109999999999</v>
      </c>
      <c r="D542">
        <v>468.98559999999998</v>
      </c>
      <c r="F542">
        <v>388218564.42309999</v>
      </c>
      <c r="G542">
        <v>260.34272800000002</v>
      </c>
      <c r="H542">
        <v>60.182876999999998</v>
      </c>
      <c r="I542">
        <v>120.80452699999999</v>
      </c>
      <c r="K542" s="3">
        <f>VLOOKUP(CelloNetIO_CMO_MV_NAV_QT[[#This Row],[AsOfDate]], 'CMO MV Raw'!$A:$B,2,FALSE)</f>
        <v>279773839.99329197</v>
      </c>
      <c r="L542" s="4">
        <f>CelloNetIO_CMO_MV_NAV_QT[[#This Row],[CMO MV]]/CelloNetIO_CMO_MV_NAV_QT[[#This Row],[NAV]]*100</f>
        <v>72.066064230864669</v>
      </c>
    </row>
    <row r="543" spans="1:12" x14ac:dyDescent="0.2">
      <c r="A543" s="1">
        <v>41502</v>
      </c>
      <c r="B543">
        <v>1007.0616</v>
      </c>
      <c r="C543">
        <v>234.20240000000001</v>
      </c>
      <c r="D543">
        <v>315.59870000000001</v>
      </c>
      <c r="F543">
        <v>386849821.30440003</v>
      </c>
      <c r="G543">
        <v>260.32365700000003</v>
      </c>
      <c r="H543">
        <v>60.540908999999999</v>
      </c>
      <c r="I543">
        <v>81.581710000000001</v>
      </c>
      <c r="K543" s="3">
        <f>VLOOKUP(CelloNetIO_CMO_MV_NAV_QT[[#This Row],[AsOfDate]], 'CMO MV Raw'!$A:$B,2,FALSE)</f>
        <v>281151353.30811298</v>
      </c>
      <c r="L543" s="4">
        <f>CelloNetIO_CMO_MV_NAV_QT[[#This Row],[CMO MV]]/CelloNetIO_CMO_MV_NAV_QT[[#This Row],[NAV]]*100</f>
        <v>72.677131492555034</v>
      </c>
    </row>
    <row r="544" spans="1:12" x14ac:dyDescent="0.2">
      <c r="A544" s="1">
        <v>41505</v>
      </c>
      <c r="B544">
        <v>1006.7338</v>
      </c>
      <c r="C544">
        <v>234.06379999999999</v>
      </c>
      <c r="D544">
        <v>239.52869999999999</v>
      </c>
      <c r="F544">
        <v>386191252.66750002</v>
      </c>
      <c r="G544">
        <v>260.682704</v>
      </c>
      <c r="H544">
        <v>60.608260000000001</v>
      </c>
      <c r="I544">
        <v>62.023336</v>
      </c>
      <c r="K544" s="3">
        <f>VLOOKUP(CelloNetIO_CMO_MV_NAV_QT[[#This Row],[AsOfDate]], 'CMO MV Raw'!$A:$B,2,FALSE)</f>
        <v>281618578.01431</v>
      </c>
      <c r="L544" s="4">
        <f>CelloNetIO_CMO_MV_NAV_QT[[#This Row],[CMO MV]]/CelloNetIO_CMO_MV_NAV_QT[[#This Row],[NAV]]*100</f>
        <v>72.922049908980142</v>
      </c>
    </row>
    <row r="545" spans="1:12" x14ac:dyDescent="0.2">
      <c r="A545" s="1">
        <v>41506</v>
      </c>
      <c r="B545">
        <v>1013.3013</v>
      </c>
      <c r="C545">
        <v>233.78380000000001</v>
      </c>
      <c r="D545">
        <v>240.5558</v>
      </c>
      <c r="F545">
        <v>385680414.76539999</v>
      </c>
      <c r="G545">
        <v>262.730816</v>
      </c>
      <c r="H545">
        <v>60.615938</v>
      </c>
      <c r="I545">
        <v>62.371796000000003</v>
      </c>
      <c r="K545" s="3">
        <f>VLOOKUP(CelloNetIO_CMO_MV_NAV_QT[[#This Row],[AsOfDate]], 'CMO MV Raw'!$A:$B,2,FALSE)</f>
        <v>279128179.18995702</v>
      </c>
      <c r="L545" s="4">
        <f>CelloNetIO_CMO_MV_NAV_QT[[#This Row],[CMO MV]]/CelloNetIO_CMO_MV_NAV_QT[[#This Row],[NAV]]*100</f>
        <v>72.372920299762669</v>
      </c>
    </row>
    <row r="546" spans="1:12" x14ac:dyDescent="0.2">
      <c r="A546" s="1">
        <v>41507</v>
      </c>
      <c r="B546">
        <v>1042.2003999999999</v>
      </c>
      <c r="C546">
        <v>240.71860000000001</v>
      </c>
      <c r="D546">
        <v>217.54759999999999</v>
      </c>
      <c r="F546">
        <v>385894298.82499999</v>
      </c>
      <c r="G546">
        <v>270.07405999999997</v>
      </c>
      <c r="H546">
        <v>62.379413</v>
      </c>
      <c r="I546">
        <v>56.374918999999998</v>
      </c>
      <c r="K546" s="3">
        <f>VLOOKUP(CelloNetIO_CMO_MV_NAV_QT[[#This Row],[AsOfDate]], 'CMO MV Raw'!$A:$B,2,FALSE)</f>
        <v>287714378.91266102</v>
      </c>
      <c r="L546" s="4">
        <f>CelloNetIO_CMO_MV_NAV_QT[[#This Row],[CMO MV]]/CelloNetIO_CMO_MV_NAV_QT[[#This Row],[NAV]]*100</f>
        <v>74.557820571258873</v>
      </c>
    </row>
    <row r="547" spans="1:12" x14ac:dyDescent="0.2">
      <c r="A547" s="1">
        <v>41508</v>
      </c>
      <c r="B547">
        <v>1047.2662</v>
      </c>
      <c r="C547">
        <v>241.49879999999999</v>
      </c>
      <c r="D547">
        <v>217.12540000000001</v>
      </c>
      <c r="F547">
        <v>386455297.86360002</v>
      </c>
      <c r="G547">
        <v>270.99284299999999</v>
      </c>
      <c r="H547">
        <v>62.490746000000001</v>
      </c>
      <c r="I547">
        <v>56.183833</v>
      </c>
      <c r="K547" s="3">
        <f>VLOOKUP(CelloNetIO_CMO_MV_NAV_QT[[#This Row],[AsOfDate]], 'CMO MV Raw'!$A:$B,2,FALSE)</f>
        <v>287581380.29351997</v>
      </c>
      <c r="L547" s="4">
        <f>CelloNetIO_CMO_MV_NAV_QT[[#This Row],[CMO MV]]/CelloNetIO_CMO_MV_NAV_QT[[#This Row],[NAV]]*100</f>
        <v>74.415173471117029</v>
      </c>
    </row>
    <row r="548" spans="1:12" x14ac:dyDescent="0.2">
      <c r="A548" s="1">
        <v>41509</v>
      </c>
      <c r="B548">
        <v>1088.4277999999999</v>
      </c>
      <c r="C548">
        <v>248.92500000000001</v>
      </c>
      <c r="D548">
        <v>178.69589999999999</v>
      </c>
      <c r="F548">
        <v>387184415.76550001</v>
      </c>
      <c r="G548">
        <v>281.11353500000001</v>
      </c>
      <c r="H548">
        <v>64.291068999999993</v>
      </c>
      <c r="I548">
        <v>46.152658000000002</v>
      </c>
      <c r="K548" s="3">
        <f>VLOOKUP(CelloNetIO_CMO_MV_NAV_QT[[#This Row],[AsOfDate]], 'CMO MV Raw'!$A:$B,2,FALSE)</f>
        <v>295420517.05706298</v>
      </c>
      <c r="L548" s="4">
        <f>CelloNetIO_CMO_MV_NAV_QT[[#This Row],[CMO MV]]/CelloNetIO_CMO_MV_NAV_QT[[#This Row],[NAV]]*100</f>
        <v>76.299692091942504</v>
      </c>
    </row>
    <row r="549" spans="1:12" x14ac:dyDescent="0.2">
      <c r="A549" s="1">
        <v>41512</v>
      </c>
      <c r="B549">
        <v>1060.9758999999999</v>
      </c>
      <c r="C549">
        <v>242.59059999999999</v>
      </c>
      <c r="D549">
        <v>208.93350000000001</v>
      </c>
      <c r="F549">
        <v>387426640.18709999</v>
      </c>
      <c r="G549">
        <v>273.85207700000001</v>
      </c>
      <c r="H549">
        <v>62.615879999999997</v>
      </c>
      <c r="I549">
        <v>53.928531999999997</v>
      </c>
      <c r="K549" s="3">
        <f>VLOOKUP(CelloNetIO_CMO_MV_NAV_QT[[#This Row],[AsOfDate]], 'CMO MV Raw'!$A:$B,2,FALSE)</f>
        <v>294695752.03412497</v>
      </c>
      <c r="L549" s="4">
        <f>CelloNetIO_CMO_MV_NAV_QT[[#This Row],[CMO MV]]/CelloNetIO_CMO_MV_NAV_QT[[#This Row],[NAV]]*100</f>
        <v>76.064916932869536</v>
      </c>
    </row>
    <row r="550" spans="1:12" x14ac:dyDescent="0.2">
      <c r="A550" s="1">
        <v>41513</v>
      </c>
      <c r="B550">
        <v>1043.5468000000001</v>
      </c>
      <c r="C550">
        <v>237.892</v>
      </c>
      <c r="D550">
        <v>215.0675</v>
      </c>
      <c r="F550">
        <v>387702763.77789998</v>
      </c>
      <c r="G550">
        <v>269.16155800000001</v>
      </c>
      <c r="H550">
        <v>61.359377000000002</v>
      </c>
      <c r="I550">
        <v>55.472264000000003</v>
      </c>
      <c r="K550" s="3">
        <f>VLOOKUP(CelloNetIO_CMO_MV_NAV_QT[[#This Row],[AsOfDate]], 'CMO MV Raw'!$A:$B,2,FALSE)</f>
        <v>296282704.22206002</v>
      </c>
      <c r="L550" s="4">
        <f>CelloNetIO_CMO_MV_NAV_QT[[#This Row],[CMO MV]]/CelloNetIO_CMO_MV_NAV_QT[[#This Row],[NAV]]*100</f>
        <v>76.420065035128047</v>
      </c>
    </row>
    <row r="551" spans="1:12" x14ac:dyDescent="0.2">
      <c r="A551" s="1">
        <v>41514</v>
      </c>
      <c r="B551">
        <v>1041.6741</v>
      </c>
      <c r="C551">
        <v>238.38040000000001</v>
      </c>
      <c r="D551">
        <v>213.74369999999999</v>
      </c>
      <c r="F551">
        <v>388043849.14109999</v>
      </c>
      <c r="G551">
        <v>268.44236899999999</v>
      </c>
      <c r="H551">
        <v>61.431305000000002</v>
      </c>
      <c r="I551">
        <v>55.082357000000002</v>
      </c>
      <c r="K551" s="3">
        <f>VLOOKUP(CelloNetIO_CMO_MV_NAV_QT[[#This Row],[AsOfDate]], 'CMO MV Raw'!$A:$B,2,FALSE)</f>
        <v>297026841.24975097</v>
      </c>
      <c r="L551" s="4">
        <f>CelloNetIO_CMO_MV_NAV_QT[[#This Row],[CMO MV]]/CelloNetIO_CMO_MV_NAV_QT[[#This Row],[NAV]]*100</f>
        <v>76.544659039743337</v>
      </c>
    </row>
    <row r="552" spans="1:12" x14ac:dyDescent="0.2">
      <c r="A552" s="1">
        <v>41515</v>
      </c>
      <c r="B552">
        <v>1045.3121000000001</v>
      </c>
      <c r="C552">
        <v>238.6557</v>
      </c>
      <c r="D552">
        <v>214.3682</v>
      </c>
      <c r="F552">
        <v>388132635.93910003</v>
      </c>
      <c r="G552">
        <v>269.31826999999998</v>
      </c>
      <c r="H552">
        <v>61.488182000000002</v>
      </c>
      <c r="I552">
        <v>55.230656000000003</v>
      </c>
      <c r="K552" s="3">
        <f>VLOOKUP(CelloNetIO_CMO_MV_NAV_QT[[#This Row],[AsOfDate]], 'CMO MV Raw'!$A:$B,2,FALSE)</f>
        <v>296555329.501598</v>
      </c>
      <c r="L552" s="4">
        <f>CelloNetIO_CMO_MV_NAV_QT[[#This Row],[CMO MV]]/CelloNetIO_CMO_MV_NAV_QT[[#This Row],[NAV]]*100</f>
        <v>76.405667043193205</v>
      </c>
    </row>
    <row r="553" spans="1:12" x14ac:dyDescent="0.2">
      <c r="A553" s="1">
        <v>41516</v>
      </c>
      <c r="B553">
        <v>1116.3094000000001</v>
      </c>
      <c r="C553">
        <v>255.19159999999999</v>
      </c>
      <c r="D553">
        <v>187.1773</v>
      </c>
      <c r="F553">
        <v>392148070.88859999</v>
      </c>
      <c r="G553">
        <v>284.665279</v>
      </c>
      <c r="H553">
        <v>65.075316999999998</v>
      </c>
      <c r="I553">
        <v>47.731282</v>
      </c>
      <c r="K553" s="3">
        <f>VLOOKUP(CelloNetIO_CMO_MV_NAV_QT[[#This Row],[AsOfDate]], 'CMO MV Raw'!$A:$B,2,FALSE)</f>
        <v>308001089.06537402</v>
      </c>
      <c r="L553" s="4">
        <f>CelloNetIO_CMO_MV_NAV_QT[[#This Row],[CMO MV]]/CelloNetIO_CMO_MV_NAV_QT[[#This Row],[NAV]]*100</f>
        <v>78.542038564017275</v>
      </c>
    </row>
    <row r="554" spans="1:12" x14ac:dyDescent="0.2">
      <c r="A554" s="1">
        <v>41520</v>
      </c>
      <c r="B554">
        <v>1057.4722999999999</v>
      </c>
      <c r="C554">
        <v>244.1593</v>
      </c>
      <c r="D554">
        <v>188.38140000000001</v>
      </c>
      <c r="F554">
        <v>393777303.9127</v>
      </c>
      <c r="G554">
        <v>268.545772</v>
      </c>
      <c r="H554">
        <v>62.004412000000002</v>
      </c>
      <c r="I554">
        <v>47.839578000000003</v>
      </c>
      <c r="K554" s="3">
        <f>VLOOKUP(CelloNetIO_CMO_MV_NAV_QT[[#This Row],[AsOfDate]], 'CMO MV Raw'!$A:$B,2,FALSE)</f>
        <v>302965408.18827099</v>
      </c>
      <c r="L554" s="4">
        <f>CelloNetIO_CMO_MV_NAV_QT[[#This Row],[CMO MV]]/CelloNetIO_CMO_MV_NAV_QT[[#This Row],[NAV]]*100</f>
        <v>76.93826057975096</v>
      </c>
    </row>
    <row r="555" spans="1:12" x14ac:dyDescent="0.2">
      <c r="A555" s="1">
        <v>41521</v>
      </c>
      <c r="B555">
        <v>1040.0241000000001</v>
      </c>
      <c r="C555">
        <v>243.48609999999999</v>
      </c>
      <c r="D555">
        <v>187.02539999999999</v>
      </c>
      <c r="F555">
        <v>395029018.17400002</v>
      </c>
      <c r="G555">
        <v>263.27789899999999</v>
      </c>
      <c r="H555">
        <v>61.637523000000002</v>
      </c>
      <c r="I555">
        <v>47.344723999999999</v>
      </c>
      <c r="K555" s="3">
        <f>VLOOKUP(CelloNetIO_CMO_MV_NAV_QT[[#This Row],[AsOfDate]], 'CMO MV Raw'!$A:$B,2,FALSE)</f>
        <v>304209262.759781</v>
      </c>
      <c r="L555" s="4">
        <f>CelloNetIO_CMO_MV_NAV_QT[[#This Row],[CMO MV]]/CelloNetIO_CMO_MV_NAV_QT[[#This Row],[NAV]]*100</f>
        <v>77.009345836407576</v>
      </c>
    </row>
    <row r="556" spans="1:12" x14ac:dyDescent="0.2">
      <c r="A556" s="1">
        <v>41522</v>
      </c>
      <c r="B556">
        <v>1020.2251</v>
      </c>
      <c r="C556">
        <v>243.0932</v>
      </c>
      <c r="D556">
        <v>184.93</v>
      </c>
      <c r="F556">
        <v>396442078.89069998</v>
      </c>
      <c r="G556">
        <v>257.34531099999998</v>
      </c>
      <c r="H556">
        <v>61.318717999999997</v>
      </c>
      <c r="I556">
        <v>46.647419999999997</v>
      </c>
      <c r="K556" s="3">
        <f>VLOOKUP(CelloNetIO_CMO_MV_NAV_QT[[#This Row],[AsOfDate]], 'CMO MV Raw'!$A:$B,2,FALSE)</f>
        <v>305961456.22663999</v>
      </c>
      <c r="L556" s="4">
        <f>CelloNetIO_CMO_MV_NAV_QT[[#This Row],[CMO MV]]/CelloNetIO_CMO_MV_NAV_QT[[#This Row],[NAV]]*100</f>
        <v>77.176836798647273</v>
      </c>
    </row>
    <row r="557" spans="1:12" x14ac:dyDescent="0.2">
      <c r="A557" s="1">
        <v>41523</v>
      </c>
      <c r="B557">
        <v>1046.6873000000001</v>
      </c>
      <c r="C557">
        <v>249.3683</v>
      </c>
      <c r="D557">
        <v>181.83850000000001</v>
      </c>
      <c r="F557">
        <v>398907204.77630001</v>
      </c>
      <c r="G557">
        <v>262.388668</v>
      </c>
      <c r="H557">
        <v>62.512858999999999</v>
      </c>
      <c r="I557">
        <v>45.584159999999997</v>
      </c>
      <c r="K557" s="3">
        <f>VLOOKUP(CelloNetIO_CMO_MV_NAV_QT[[#This Row],[AsOfDate]], 'CMO MV Raw'!$A:$B,2,FALSE)</f>
        <v>308584353.25278503</v>
      </c>
      <c r="L557" s="4">
        <f>CelloNetIO_CMO_MV_NAV_QT[[#This Row],[CMO MV]]/CelloNetIO_CMO_MV_NAV_QT[[#This Row],[NAV]]*100</f>
        <v>77.357427882465444</v>
      </c>
    </row>
    <row r="558" spans="1:12" x14ac:dyDescent="0.2">
      <c r="A558" s="1">
        <v>41526</v>
      </c>
      <c r="B558">
        <v>1051.7855999999999</v>
      </c>
      <c r="C558">
        <v>250.85409999999999</v>
      </c>
      <c r="D558">
        <v>181.83500000000001</v>
      </c>
      <c r="F558">
        <v>400039685.44029999</v>
      </c>
      <c r="G558">
        <v>262.92031500000002</v>
      </c>
      <c r="H558">
        <v>62.707304000000001</v>
      </c>
      <c r="I558">
        <v>45.454239999999999</v>
      </c>
      <c r="K558" s="3">
        <f>VLOOKUP(CelloNetIO_CMO_MV_NAV_QT[[#This Row],[AsOfDate]], 'CMO MV Raw'!$A:$B,2,FALSE)</f>
        <v>310001104.15872198</v>
      </c>
      <c r="L558" s="4">
        <f>CelloNetIO_CMO_MV_NAV_QT[[#This Row],[CMO MV]]/CelloNetIO_CMO_MV_NAV_QT[[#This Row],[NAV]]*100</f>
        <v>77.492587721021252</v>
      </c>
    </row>
    <row r="559" spans="1:12" x14ac:dyDescent="0.2">
      <c r="A559" s="1">
        <v>41527</v>
      </c>
      <c r="B559">
        <v>1040.3150000000001</v>
      </c>
      <c r="C559">
        <v>250.98429999999999</v>
      </c>
      <c r="D559">
        <v>181.68049999999999</v>
      </c>
      <c r="F559">
        <v>401030718.50639999</v>
      </c>
      <c r="G559">
        <v>259.410303</v>
      </c>
      <c r="H559">
        <v>62.584806999999998</v>
      </c>
      <c r="I559">
        <v>45.303387000000001</v>
      </c>
      <c r="K559" s="3">
        <f>VLOOKUP(CelloNetIO_CMO_MV_NAV_QT[[#This Row],[AsOfDate]], 'CMO MV Raw'!$A:$B,2,FALSE)</f>
        <v>311104139.355676</v>
      </c>
      <c r="L559" s="4">
        <f>CelloNetIO_CMO_MV_NAV_QT[[#This Row],[CMO MV]]/CelloNetIO_CMO_MV_NAV_QT[[#This Row],[NAV]]*100</f>
        <v>77.57613693892408</v>
      </c>
    </row>
    <row r="560" spans="1:12" x14ac:dyDescent="0.2">
      <c r="A560" s="1">
        <v>41528</v>
      </c>
      <c r="B560">
        <v>1034.4398000000001</v>
      </c>
      <c r="C560">
        <v>247.62469999999999</v>
      </c>
      <c r="D560">
        <v>182.41929999999999</v>
      </c>
      <c r="F560">
        <v>400599084.65439999</v>
      </c>
      <c r="G560">
        <v>258.223206</v>
      </c>
      <c r="H560">
        <v>61.813595999999997</v>
      </c>
      <c r="I560">
        <v>45.536624000000003</v>
      </c>
      <c r="K560" s="3">
        <f>VLOOKUP(CelloNetIO_CMO_MV_NAV_QT[[#This Row],[AsOfDate]], 'CMO MV Raw'!$A:$B,2,FALSE)</f>
        <v>310779621.22469997</v>
      </c>
      <c r="L560" s="4">
        <f>CelloNetIO_CMO_MV_NAV_QT[[#This Row],[CMO MV]]/CelloNetIO_CMO_MV_NAV_QT[[#This Row],[NAV]]*100</f>
        <v>77.578714762369472</v>
      </c>
    </row>
    <row r="561" spans="1:12" x14ac:dyDescent="0.2">
      <c r="A561" s="1">
        <v>41529</v>
      </c>
      <c r="B561">
        <v>1178.4319</v>
      </c>
      <c r="C561">
        <v>284.964</v>
      </c>
      <c r="D561">
        <v>178.03569999999999</v>
      </c>
      <c r="F561">
        <v>400966108.84460002</v>
      </c>
      <c r="G561">
        <v>293.89813099999998</v>
      </c>
      <c r="H561">
        <v>71.069348000000005</v>
      </c>
      <c r="I561">
        <v>44.401682999999998</v>
      </c>
      <c r="K561" s="3">
        <f>VLOOKUP(CelloNetIO_CMO_MV_NAV_QT[[#This Row],[AsOfDate]], 'CMO MV Raw'!$A:$B,2,FALSE)</f>
        <v>356434177.84465098</v>
      </c>
      <c r="L561" s="4">
        <f>CelloNetIO_CMO_MV_NAV_QT[[#This Row],[CMO MV]]/CelloNetIO_CMO_MV_NAV_QT[[#This Row],[NAV]]*100</f>
        <v>88.893841644554556</v>
      </c>
    </row>
    <row r="562" spans="1:12" x14ac:dyDescent="0.2">
      <c r="A562" s="1">
        <v>41530</v>
      </c>
      <c r="B562">
        <v>1176.7476999999999</v>
      </c>
      <c r="C562">
        <v>285.08769999999998</v>
      </c>
      <c r="D562">
        <v>178.1182</v>
      </c>
      <c r="F562">
        <v>401415232.39310002</v>
      </c>
      <c r="G562">
        <v>293.14973700000002</v>
      </c>
      <c r="H562">
        <v>71.020647999999994</v>
      </c>
      <c r="I562">
        <v>44.372556000000003</v>
      </c>
      <c r="K562" s="3">
        <f>VLOOKUP(CelloNetIO_CMO_MV_NAV_QT[[#This Row],[AsOfDate]], 'CMO MV Raw'!$A:$B,2,FALSE)</f>
        <v>356492991.51363498</v>
      </c>
      <c r="L562" s="4">
        <f>CelloNetIO_CMO_MV_NAV_QT[[#This Row],[CMO MV]]/CelloNetIO_CMO_MV_NAV_QT[[#This Row],[NAV]]*100</f>
        <v>88.809034322974227</v>
      </c>
    </row>
    <row r="563" spans="1:12" x14ac:dyDescent="0.2">
      <c r="A563" s="1">
        <v>41533</v>
      </c>
      <c r="B563">
        <v>1176.0126</v>
      </c>
      <c r="C563">
        <v>283.9187</v>
      </c>
      <c r="D563">
        <v>178.9425</v>
      </c>
      <c r="F563">
        <v>400254747.35750002</v>
      </c>
      <c r="G563">
        <v>293.81602800000002</v>
      </c>
      <c r="H563">
        <v>70.934499000000002</v>
      </c>
      <c r="I563">
        <v>44.707152000000001</v>
      </c>
      <c r="K563" s="3">
        <f>VLOOKUP(CelloNetIO_CMO_MV_NAV_QT[[#This Row],[AsOfDate]], 'CMO MV Raw'!$A:$B,2,FALSE)</f>
        <v>354362691.53392297</v>
      </c>
      <c r="L563" s="4">
        <f>CelloNetIO_CMO_MV_NAV_QT[[#This Row],[CMO MV]]/CelloNetIO_CMO_MV_NAV_QT[[#This Row],[NAV]]*100</f>
        <v>88.534288193567107</v>
      </c>
    </row>
    <row r="564" spans="1:12" x14ac:dyDescent="0.2">
      <c r="A564" s="1">
        <v>41534</v>
      </c>
      <c r="B564">
        <v>1183.1564000000001</v>
      </c>
      <c r="C564">
        <v>284.45890000000003</v>
      </c>
      <c r="D564">
        <v>179.2098</v>
      </c>
      <c r="F564">
        <v>400096715.85479999</v>
      </c>
      <c r="G564">
        <v>295.71759900000001</v>
      </c>
      <c r="H564">
        <v>71.097533999999996</v>
      </c>
      <c r="I564">
        <v>44.791620000000002</v>
      </c>
      <c r="K564" s="3">
        <f>VLOOKUP(CelloNetIO_CMO_MV_NAV_QT[[#This Row],[AsOfDate]], 'CMO MV Raw'!$A:$B,2,FALSE)</f>
        <v>354264036.05425698</v>
      </c>
      <c r="L564" s="4">
        <f>CelloNetIO_CMO_MV_NAV_QT[[#This Row],[CMO MV]]/CelloNetIO_CMO_MV_NAV_QT[[#This Row],[NAV]]*100</f>
        <v>88.544599846908952</v>
      </c>
    </row>
    <row r="565" spans="1:12" x14ac:dyDescent="0.2">
      <c r="A565" s="1">
        <v>41535</v>
      </c>
      <c r="B565">
        <v>1203.0437999999999</v>
      </c>
      <c r="C565">
        <v>283.16149999999999</v>
      </c>
      <c r="D565">
        <v>182.37620000000001</v>
      </c>
      <c r="F565">
        <v>396391458.204</v>
      </c>
      <c r="G565">
        <v>303.498921</v>
      </c>
      <c r="H565">
        <v>71.434814000000003</v>
      </c>
      <c r="I565">
        <v>46.009115000000001</v>
      </c>
      <c r="K565" s="3">
        <f>VLOOKUP(CelloNetIO_CMO_MV_NAV_QT[[#This Row],[AsOfDate]], 'CMO MV Raw'!$A:$B,2,FALSE)</f>
        <v>349907887.24654698</v>
      </c>
      <c r="L565" s="4">
        <f>CelloNetIO_CMO_MV_NAV_QT[[#This Row],[CMO MV]]/CelloNetIO_CMO_MV_NAV_QT[[#This Row],[NAV]]*100</f>
        <v>88.273316693537183</v>
      </c>
    </row>
    <row r="566" spans="1:12" x14ac:dyDescent="0.2">
      <c r="A566" s="1">
        <v>41536</v>
      </c>
      <c r="B566">
        <v>1199.5708999999999</v>
      </c>
      <c r="C566">
        <v>281.33170000000001</v>
      </c>
      <c r="D566">
        <v>182.03030000000001</v>
      </c>
      <c r="F566">
        <v>394628910.2105</v>
      </c>
      <c r="G566">
        <v>303.97440999999998</v>
      </c>
      <c r="H566">
        <v>71.290189999999996</v>
      </c>
      <c r="I566">
        <v>46.126955000000002</v>
      </c>
      <c r="K566" s="3">
        <f>VLOOKUP(CelloNetIO_CMO_MV_NAV_QT[[#This Row],[AsOfDate]], 'CMO MV Raw'!$A:$B,2,FALSE)</f>
        <v>348442769.30592901</v>
      </c>
      <c r="L566" s="4">
        <f>CelloNetIO_CMO_MV_NAV_QT[[#This Row],[CMO MV]]/CelloNetIO_CMO_MV_NAV_QT[[#This Row],[NAV]]*100</f>
        <v>88.296310860769239</v>
      </c>
    </row>
    <row r="567" spans="1:12" x14ac:dyDescent="0.2">
      <c r="A567" s="1">
        <v>41537</v>
      </c>
      <c r="B567">
        <v>1194.5317</v>
      </c>
      <c r="C567">
        <v>282.73180000000002</v>
      </c>
      <c r="D567">
        <v>206.7587</v>
      </c>
      <c r="F567">
        <v>396687820.26050001</v>
      </c>
      <c r="G567">
        <v>301.12638700000002</v>
      </c>
      <c r="H567">
        <v>71.273122999999998</v>
      </c>
      <c r="I567">
        <v>52.121262000000002</v>
      </c>
      <c r="K567" s="3">
        <f>VLOOKUP(CelloNetIO_CMO_MV_NAV_QT[[#This Row],[AsOfDate]], 'CMO MV Raw'!$A:$B,2,FALSE)</f>
        <v>349486137.08710802</v>
      </c>
      <c r="L567" s="4">
        <f>CelloNetIO_CMO_MV_NAV_QT[[#This Row],[CMO MV]]/CelloNetIO_CMO_MV_NAV_QT[[#This Row],[NAV]]*100</f>
        <v>88.101050558498301</v>
      </c>
    </row>
    <row r="568" spans="1:12" x14ac:dyDescent="0.2">
      <c r="A568" s="1">
        <v>41540</v>
      </c>
      <c r="B568">
        <v>1202.3028999999999</v>
      </c>
      <c r="C568">
        <v>282.8143</v>
      </c>
      <c r="D568">
        <v>382.7962</v>
      </c>
      <c r="F568">
        <v>396124639.25019997</v>
      </c>
      <c r="G568">
        <v>303.51631300000003</v>
      </c>
      <c r="H568">
        <v>71.395280999999997</v>
      </c>
      <c r="I568">
        <v>96.635292000000007</v>
      </c>
      <c r="K568" s="3">
        <f>VLOOKUP(CelloNetIO_CMO_MV_NAV_QT[[#This Row],[AsOfDate]], 'CMO MV Raw'!$A:$B,2,FALSE)</f>
        <v>366510982.827335</v>
      </c>
      <c r="L568" s="4">
        <f>CelloNetIO_CMO_MV_NAV_QT[[#This Row],[CMO MV]]/CelloNetIO_CMO_MV_NAV_QT[[#This Row],[NAV]]*100</f>
        <v>92.524156922195289</v>
      </c>
    </row>
    <row r="569" spans="1:12" x14ac:dyDescent="0.2">
      <c r="A569" s="1">
        <v>41541</v>
      </c>
      <c r="B569">
        <v>1210.5254</v>
      </c>
      <c r="C569">
        <v>282.60289999999998</v>
      </c>
      <c r="D569">
        <v>504.81349999999998</v>
      </c>
      <c r="F569">
        <v>396374115.61790001</v>
      </c>
      <c r="G569">
        <v>305.39971000000003</v>
      </c>
      <c r="H569">
        <v>71.297011999999995</v>
      </c>
      <c r="I569">
        <v>127.357837</v>
      </c>
      <c r="K569" s="3">
        <f>VLOOKUP(CelloNetIO_CMO_MV_NAV_QT[[#This Row],[AsOfDate]], 'CMO MV Raw'!$A:$B,2,FALSE)</f>
        <v>364039958.412386</v>
      </c>
      <c r="L569" s="4">
        <f>CelloNetIO_CMO_MV_NAV_QT[[#This Row],[CMO MV]]/CelloNetIO_CMO_MV_NAV_QT[[#This Row],[NAV]]*100</f>
        <v>91.842515459136649</v>
      </c>
    </row>
    <row r="570" spans="1:12" x14ac:dyDescent="0.2">
      <c r="A570" s="1">
        <v>41542</v>
      </c>
      <c r="B570">
        <v>1209.6469</v>
      </c>
      <c r="C570">
        <v>280.61430000000001</v>
      </c>
      <c r="D570">
        <v>508.0403</v>
      </c>
      <c r="F570">
        <v>397606445.82980001</v>
      </c>
      <c r="G570">
        <v>304.23221599999999</v>
      </c>
      <c r="H570">
        <v>70.575892999999994</v>
      </c>
      <c r="I570">
        <v>127.774664</v>
      </c>
      <c r="K570" s="3">
        <f>VLOOKUP(CelloNetIO_CMO_MV_NAV_QT[[#This Row],[AsOfDate]], 'CMO MV Raw'!$A:$B,2,FALSE)</f>
        <v>362365713.67621398</v>
      </c>
      <c r="L570" s="4">
        <f>CelloNetIO_CMO_MV_NAV_QT[[#This Row],[CMO MV]]/CelloNetIO_CMO_MV_NAV_QT[[#This Row],[NAV]]*100</f>
        <v>91.136780471443558</v>
      </c>
    </row>
    <row r="571" spans="1:12" x14ac:dyDescent="0.2">
      <c r="A571" s="1">
        <v>41543</v>
      </c>
      <c r="B571">
        <v>1204.5634</v>
      </c>
      <c r="C571">
        <v>281.62520000000001</v>
      </c>
      <c r="D571">
        <v>506.8288</v>
      </c>
      <c r="F571">
        <v>398340836.36699998</v>
      </c>
      <c r="G571">
        <v>302.39515799999998</v>
      </c>
      <c r="H571">
        <v>70.699555000000004</v>
      </c>
      <c r="I571">
        <v>127.234959</v>
      </c>
      <c r="K571" s="3">
        <f>VLOOKUP(CelloNetIO_CMO_MV_NAV_QT[[#This Row],[AsOfDate]], 'CMO MV Raw'!$A:$B,2,FALSE)</f>
        <v>364137004.596883</v>
      </c>
      <c r="L571" s="4">
        <f>CelloNetIO_CMO_MV_NAV_QT[[#This Row],[CMO MV]]/CelloNetIO_CMO_MV_NAV_QT[[#This Row],[NAV]]*100</f>
        <v>91.413425728060616</v>
      </c>
    </row>
    <row r="572" spans="1:12" x14ac:dyDescent="0.2">
      <c r="A572" s="1">
        <v>41544</v>
      </c>
      <c r="B572">
        <v>1158.4263000000001</v>
      </c>
      <c r="C572">
        <v>270.45850000000002</v>
      </c>
      <c r="D572">
        <v>509.79399999999998</v>
      </c>
      <c r="F572">
        <v>399782564.47670001</v>
      </c>
      <c r="G572">
        <v>289.76408800000002</v>
      </c>
      <c r="H572">
        <v>67.651399999999995</v>
      </c>
      <c r="I572">
        <v>127.51781699999999</v>
      </c>
      <c r="K572" s="3">
        <f>VLOOKUP(CelloNetIO_CMO_MV_NAV_QT[[#This Row],[AsOfDate]], 'CMO MV Raw'!$A:$B,2,FALSE)</f>
        <v>347084201.615251</v>
      </c>
      <c r="L572" s="4">
        <f>CelloNetIO_CMO_MV_NAV_QT[[#This Row],[CMO MV]]/CelloNetIO_CMO_MV_NAV_QT[[#This Row],[NAV]]*100</f>
        <v>86.818243829510394</v>
      </c>
    </row>
    <row r="573" spans="1:12" x14ac:dyDescent="0.2">
      <c r="A573" s="1">
        <v>41547</v>
      </c>
      <c r="B573">
        <v>1170.2162000000001</v>
      </c>
      <c r="C573">
        <v>273.32420000000002</v>
      </c>
      <c r="D573">
        <v>508.75479999999999</v>
      </c>
      <c r="F573">
        <v>400256010.00880003</v>
      </c>
      <c r="G573">
        <v>292.36692799999997</v>
      </c>
      <c r="H573">
        <v>68.287344000000004</v>
      </c>
      <c r="I573">
        <v>127.107348</v>
      </c>
      <c r="K573" s="3">
        <f>VLOOKUP(CelloNetIO_CMO_MV_NAV_QT[[#This Row],[AsOfDate]], 'CMO MV Raw'!$A:$B,2,FALSE)</f>
        <v>339049555.16173398</v>
      </c>
      <c r="L573" s="4">
        <f>CelloNetIO_CMO_MV_NAV_QT[[#This Row],[CMO MV]]/CelloNetIO_CMO_MV_NAV_QT[[#This Row],[NAV]]*100</f>
        <v>84.708173439864069</v>
      </c>
    </row>
    <row r="574" spans="1:12" x14ac:dyDescent="0.2">
      <c r="A574" s="1">
        <v>41548</v>
      </c>
      <c r="B574">
        <v>1147.7016000000001</v>
      </c>
      <c r="C574">
        <v>270.15030000000002</v>
      </c>
      <c r="D574">
        <v>508.68920000000003</v>
      </c>
      <c r="F574">
        <v>397343160.15350002</v>
      </c>
      <c r="G574">
        <v>288.84393</v>
      </c>
      <c r="H574">
        <v>67.989165999999997</v>
      </c>
      <c r="I574">
        <v>128.022639</v>
      </c>
      <c r="K574" s="3">
        <f>VLOOKUP(CelloNetIO_CMO_MV_NAV_QT[[#This Row],[AsOfDate]], 'CMO MV Raw'!$A:$B,2,FALSE)</f>
        <v>336499628.14028698</v>
      </c>
      <c r="L574" s="4">
        <f>CelloNetIO_CMO_MV_NAV_QT[[#This Row],[CMO MV]]/CelloNetIO_CMO_MV_NAV_QT[[#This Row],[NAV]]*100</f>
        <v>84.687409243509265</v>
      </c>
    </row>
    <row r="575" spans="1:12" x14ac:dyDescent="0.2">
      <c r="A575" s="1">
        <v>41549</v>
      </c>
      <c r="B575">
        <v>1148.9516000000001</v>
      </c>
      <c r="C575">
        <v>270.37259999999998</v>
      </c>
      <c r="D575">
        <v>508.74790000000002</v>
      </c>
      <c r="F575">
        <v>397465084.00650001</v>
      </c>
      <c r="G575">
        <v>289.069819</v>
      </c>
      <c r="H575">
        <v>68.024238999999994</v>
      </c>
      <c r="I575">
        <v>127.998136</v>
      </c>
      <c r="K575" s="3">
        <f>VLOOKUP(CelloNetIO_CMO_MV_NAV_QT[[#This Row],[AsOfDate]], 'CMO MV Raw'!$A:$B,2,FALSE)</f>
        <v>323082518.54847902</v>
      </c>
      <c r="L575" s="4">
        <f>CelloNetIO_CMO_MV_NAV_QT[[#This Row],[CMO MV]]/CelloNetIO_CMO_MV_NAV_QT[[#This Row],[NAV]]*100</f>
        <v>81.285761076612062</v>
      </c>
    </row>
    <row r="576" spans="1:12" x14ac:dyDescent="0.2">
      <c r="A576" s="1">
        <v>41550</v>
      </c>
      <c r="B576">
        <v>1150.1501000000001</v>
      </c>
      <c r="C576">
        <v>269.68439999999998</v>
      </c>
      <c r="D576">
        <v>508.37920000000003</v>
      </c>
      <c r="F576">
        <v>397396750.77039999</v>
      </c>
      <c r="G576">
        <v>289.42111299999999</v>
      </c>
      <c r="H576">
        <v>67.862758999999997</v>
      </c>
      <c r="I576">
        <v>127.927367</v>
      </c>
      <c r="K576" s="3">
        <f>VLOOKUP(CelloNetIO_CMO_MV_NAV_QT[[#This Row],[AsOfDate]], 'CMO MV Raw'!$A:$B,2,FALSE)</f>
        <v>322103921.01139897</v>
      </c>
      <c r="L576" s="4">
        <f>CelloNetIO_CMO_MV_NAV_QT[[#This Row],[CMO MV]]/CelloNetIO_CMO_MV_NAV_QT[[#This Row],[NAV]]*100</f>
        <v>81.053486317380035</v>
      </c>
    </row>
    <row r="577" spans="1:12" x14ac:dyDescent="0.2">
      <c r="A577" s="1">
        <v>41551</v>
      </c>
      <c r="B577">
        <v>1140.8780999999999</v>
      </c>
      <c r="C577">
        <v>270.52670000000001</v>
      </c>
      <c r="D577">
        <v>504.9196</v>
      </c>
      <c r="F577">
        <v>397306644.41930002</v>
      </c>
      <c r="G577">
        <v>287.15303799999998</v>
      </c>
      <c r="H577">
        <v>68.090152000000003</v>
      </c>
      <c r="I577">
        <v>127.085617</v>
      </c>
      <c r="K577" s="3">
        <f>VLOOKUP(CelloNetIO_CMO_MV_NAV_QT[[#This Row],[AsOfDate]], 'CMO MV Raw'!$A:$B,2,FALSE)</f>
        <v>323275627.08401799</v>
      </c>
      <c r="L577" s="4">
        <f>CelloNetIO_CMO_MV_NAV_QT[[#This Row],[CMO MV]]/CelloNetIO_CMO_MV_NAV_QT[[#This Row],[NAV]]*100</f>
        <v>81.366780954925858</v>
      </c>
    </row>
    <row r="578" spans="1:12" x14ac:dyDescent="0.2">
      <c r="A578" s="1">
        <v>41554</v>
      </c>
      <c r="B578">
        <v>1159.8144</v>
      </c>
      <c r="C578">
        <v>276.75389999999999</v>
      </c>
      <c r="D578">
        <v>502.0068</v>
      </c>
      <c r="F578">
        <v>401703449.97039998</v>
      </c>
      <c r="G578">
        <v>288.72403300000002</v>
      </c>
      <c r="H578">
        <v>68.895077000000001</v>
      </c>
      <c r="I578">
        <v>124.96950200000001</v>
      </c>
      <c r="K578" s="3">
        <f>VLOOKUP(CelloNetIO_CMO_MV_NAV_QT[[#This Row],[AsOfDate]], 'CMO MV Raw'!$A:$B,2,FALSE)</f>
        <v>327396156.04330498</v>
      </c>
      <c r="L578" s="4">
        <f>CelloNetIO_CMO_MV_NAV_QT[[#This Row],[CMO MV]]/CelloNetIO_CMO_MV_NAV_QT[[#This Row],[NAV]]*100</f>
        <v>81.501952763270907</v>
      </c>
    </row>
    <row r="579" spans="1:12" x14ac:dyDescent="0.2">
      <c r="A579" s="1">
        <v>41555</v>
      </c>
      <c r="B579">
        <v>1167.6210000000001</v>
      </c>
      <c r="C579">
        <v>279.27730000000003</v>
      </c>
      <c r="D579">
        <v>512.14689999999996</v>
      </c>
      <c r="F579">
        <v>402737506.04939997</v>
      </c>
      <c r="G579">
        <v>289.92109799999997</v>
      </c>
      <c r="H579">
        <v>69.344746000000001</v>
      </c>
      <c r="I579">
        <v>127.166428</v>
      </c>
      <c r="K579" s="3">
        <f>VLOOKUP(CelloNetIO_CMO_MV_NAV_QT[[#This Row],[AsOfDate]], 'CMO MV Raw'!$A:$B,2,FALSE)</f>
        <v>328693841.85178798</v>
      </c>
      <c r="L579" s="4">
        <f>CelloNetIO_CMO_MV_NAV_QT[[#This Row],[CMO MV]]/CelloNetIO_CMO_MV_NAV_QT[[#This Row],[NAV]]*100</f>
        <v>81.614907207443011</v>
      </c>
    </row>
    <row r="580" spans="1:12" x14ac:dyDescent="0.2">
      <c r="A580" s="1">
        <v>41556</v>
      </c>
      <c r="B580">
        <v>1111.3136999999999</v>
      </c>
      <c r="C580">
        <v>264.52820000000003</v>
      </c>
      <c r="D580">
        <v>495.67200000000003</v>
      </c>
      <c r="F580">
        <v>402015640.75080001</v>
      </c>
      <c r="G580">
        <v>276.43543899999997</v>
      </c>
      <c r="H580">
        <v>65.800475000000006</v>
      </c>
      <c r="I580">
        <v>123.296695</v>
      </c>
      <c r="K580" s="3">
        <f>VLOOKUP(CelloNetIO_CMO_MV_NAV_QT[[#This Row],[AsOfDate]], 'CMO MV Raw'!$A:$B,2,FALSE)</f>
        <v>328114249.62643898</v>
      </c>
      <c r="L580" s="4">
        <f>CelloNetIO_CMO_MV_NAV_QT[[#This Row],[CMO MV]]/CelloNetIO_CMO_MV_NAV_QT[[#This Row],[NAV]]*100</f>
        <v>81.61728459461338</v>
      </c>
    </row>
    <row r="581" spans="1:12" x14ac:dyDescent="0.2">
      <c r="A581" s="1">
        <v>41557</v>
      </c>
      <c r="B581">
        <v>1113.2286999999999</v>
      </c>
      <c r="C581">
        <v>265.27100000000002</v>
      </c>
      <c r="D581">
        <v>495.56470000000002</v>
      </c>
      <c r="F581">
        <v>401720677.07520002</v>
      </c>
      <c r="G581">
        <v>277.11511100000001</v>
      </c>
      <c r="H581">
        <v>66.033693</v>
      </c>
      <c r="I581">
        <v>123.360516</v>
      </c>
      <c r="K581" s="3">
        <f>VLOOKUP(CelloNetIO_CMO_MV_NAV_QT[[#This Row],[AsOfDate]], 'CMO MV Raw'!$A:$B,2,FALSE)</f>
        <v>328925461.824893</v>
      </c>
      <c r="L581" s="4">
        <f>CelloNetIO_CMO_MV_NAV_QT[[#This Row],[CMO MV]]/CelloNetIO_CMO_MV_NAV_QT[[#This Row],[NAV]]*100</f>
        <v>81.879146530294207</v>
      </c>
    </row>
    <row r="582" spans="1:12" x14ac:dyDescent="0.2">
      <c r="A582" s="1">
        <v>41558</v>
      </c>
      <c r="B582">
        <v>1107.1827000000001</v>
      </c>
      <c r="C582">
        <v>262.072</v>
      </c>
      <c r="D582">
        <v>495.86430000000001</v>
      </c>
      <c r="F582">
        <v>401556116.7586</v>
      </c>
      <c r="G582">
        <v>275.72303199999999</v>
      </c>
      <c r="H582">
        <v>65.264104000000003</v>
      </c>
      <c r="I582">
        <v>123.48568</v>
      </c>
      <c r="K582" s="3">
        <f>VLOOKUP(CelloNetIO_CMO_MV_NAV_QT[[#This Row],[AsOfDate]], 'CMO MV Raw'!$A:$B,2,FALSE)</f>
        <v>329283779.28719002</v>
      </c>
      <c r="L582" s="4">
        <f>CelloNetIO_CMO_MV_NAV_QT[[#This Row],[CMO MV]]/CelloNetIO_CMO_MV_NAV_QT[[#This Row],[NAV]]*100</f>
        <v>82.001933364930579</v>
      </c>
    </row>
    <row r="583" spans="1:12" x14ac:dyDescent="0.2">
      <c r="A583" s="1">
        <v>41562</v>
      </c>
      <c r="B583">
        <v>1107.6775</v>
      </c>
      <c r="C583">
        <v>262.11959999999999</v>
      </c>
      <c r="D583">
        <v>494.55099999999999</v>
      </c>
      <c r="F583">
        <v>400317862.62</v>
      </c>
      <c r="G583">
        <v>276.69949400000002</v>
      </c>
      <c r="H583">
        <v>65.477868000000001</v>
      </c>
      <c r="I583">
        <v>123.53957800000001</v>
      </c>
      <c r="K583" s="3">
        <f>VLOOKUP(CelloNetIO_CMO_MV_NAV_QT[[#This Row],[AsOfDate]], 'CMO MV Raw'!$A:$B,2,FALSE)</f>
        <v>315262226.59048402</v>
      </c>
      <c r="L583" s="4">
        <f>CelloNetIO_CMO_MV_NAV_QT[[#This Row],[CMO MV]]/CelloNetIO_CMO_MV_NAV_QT[[#This Row],[NAV]]*100</f>
        <v>78.752975080141582</v>
      </c>
    </row>
    <row r="584" spans="1:12" x14ac:dyDescent="0.2">
      <c r="A584" s="1">
        <v>41563</v>
      </c>
      <c r="B584">
        <v>1106.9631999999999</v>
      </c>
      <c r="C584">
        <v>260.85140000000001</v>
      </c>
      <c r="D584">
        <v>495.30560000000003</v>
      </c>
      <c r="F584">
        <v>400562615.83810002</v>
      </c>
      <c r="G584">
        <v>276.35210000000001</v>
      </c>
      <c r="H584">
        <v>65.121253999999993</v>
      </c>
      <c r="I584">
        <v>123.652478</v>
      </c>
      <c r="K584" s="3">
        <f>VLOOKUP(CelloNetIO_CMO_MV_NAV_QT[[#This Row],[AsOfDate]], 'CMO MV Raw'!$A:$B,2,FALSE)</f>
        <v>313799506.839252</v>
      </c>
      <c r="L584" s="4">
        <f>CelloNetIO_CMO_MV_NAV_QT[[#This Row],[CMO MV]]/CelloNetIO_CMO_MV_NAV_QT[[#This Row],[NAV]]*100</f>
        <v>78.339688835586173</v>
      </c>
    </row>
    <row r="585" spans="1:12" x14ac:dyDescent="0.2">
      <c r="A585" s="1">
        <v>41564</v>
      </c>
      <c r="B585">
        <v>1033.3905999999999</v>
      </c>
      <c r="C585">
        <v>240.7013</v>
      </c>
      <c r="D585">
        <v>498.96039999999999</v>
      </c>
      <c r="F585">
        <v>402415785.35079998</v>
      </c>
      <c r="G585">
        <v>256.79673600000001</v>
      </c>
      <c r="H585">
        <v>59.814079999999997</v>
      </c>
      <c r="I585">
        <v>123.991259</v>
      </c>
      <c r="K585" s="3">
        <f>VLOOKUP(CelloNetIO_CMO_MV_NAV_QT[[#This Row],[AsOfDate]], 'CMO MV Raw'!$A:$B,2,FALSE)</f>
        <v>311121084.44811302</v>
      </c>
      <c r="L585" s="4">
        <f>CelloNetIO_CMO_MV_NAV_QT[[#This Row],[CMO MV]]/CelloNetIO_CMO_MV_NAV_QT[[#This Row],[NAV]]*100</f>
        <v>77.313340026385362</v>
      </c>
    </row>
    <row r="586" spans="1:12" x14ac:dyDescent="0.2">
      <c r="A586" s="1">
        <v>41565</v>
      </c>
      <c r="B586">
        <v>1023.7492999999999</v>
      </c>
      <c r="C586">
        <v>239.3974</v>
      </c>
      <c r="D586">
        <v>499.02370000000002</v>
      </c>
      <c r="F586">
        <v>402150648.15390003</v>
      </c>
      <c r="G586">
        <v>254.56860599999999</v>
      </c>
      <c r="H586">
        <v>59.529283999999997</v>
      </c>
      <c r="I586">
        <v>124.088747</v>
      </c>
      <c r="K586" s="3">
        <f>VLOOKUP(CelloNetIO_CMO_MV_NAV_QT[[#This Row],[AsOfDate]], 'CMO MV Raw'!$A:$B,2,FALSE)</f>
        <v>311615512.12752998</v>
      </c>
      <c r="L586" s="4">
        <f>CelloNetIO_CMO_MV_NAV_QT[[#This Row],[CMO MV]]/CelloNetIO_CMO_MV_NAV_QT[[#This Row],[NAV]]*100</f>
        <v>77.487258458496143</v>
      </c>
    </row>
    <row r="587" spans="1:12" x14ac:dyDescent="0.2">
      <c r="A587" s="1">
        <v>41568</v>
      </c>
      <c r="B587">
        <v>1023.9448</v>
      </c>
      <c r="C587">
        <v>240.0249</v>
      </c>
      <c r="D587">
        <v>497.97550000000001</v>
      </c>
      <c r="F587">
        <v>401861379.06330001</v>
      </c>
      <c r="G587">
        <v>254.800499</v>
      </c>
      <c r="H587">
        <v>59.728282999999998</v>
      </c>
      <c r="I587">
        <v>123.917233</v>
      </c>
      <c r="K587" s="3">
        <f>VLOOKUP(CelloNetIO_CMO_MV_NAV_QT[[#This Row],[AsOfDate]], 'CMO MV Raw'!$A:$B,2,FALSE)</f>
        <v>311454963.01988</v>
      </c>
      <c r="L587" s="4">
        <f>CelloNetIO_CMO_MV_NAV_QT[[#This Row],[CMO MV]]/CelloNetIO_CMO_MV_NAV_QT[[#This Row],[NAV]]*100</f>
        <v>77.503084209249323</v>
      </c>
    </row>
    <row r="588" spans="1:12" x14ac:dyDescent="0.2">
      <c r="A588" s="1">
        <v>41569</v>
      </c>
      <c r="B588">
        <v>1010.5410000000001</v>
      </c>
      <c r="C588">
        <v>232.87870000000001</v>
      </c>
      <c r="D588">
        <v>500.21780000000001</v>
      </c>
      <c r="F588">
        <v>403095469.14660001</v>
      </c>
      <c r="G588">
        <v>250.69520199999999</v>
      </c>
      <c r="H588">
        <v>57.772592000000003</v>
      </c>
      <c r="I588">
        <v>124.094126</v>
      </c>
      <c r="K588" s="3">
        <f>VLOOKUP(CelloNetIO_CMO_MV_NAV_QT[[#This Row],[AsOfDate]], 'CMO MV Raw'!$A:$B,2,FALSE)</f>
        <v>289126702.67212301</v>
      </c>
      <c r="L588" s="4">
        <f>CelloNetIO_CMO_MV_NAV_QT[[#This Row],[CMO MV]]/CelloNetIO_CMO_MV_NAV_QT[[#This Row],[NAV]]*100</f>
        <v>71.726606921243217</v>
      </c>
    </row>
    <row r="589" spans="1:12" x14ac:dyDescent="0.2">
      <c r="A589" s="1">
        <v>41570</v>
      </c>
      <c r="B589">
        <v>997.92819999999995</v>
      </c>
      <c r="C589">
        <v>228.5034</v>
      </c>
      <c r="D589">
        <v>527.68079999999998</v>
      </c>
      <c r="F589">
        <v>403385224.7245</v>
      </c>
      <c r="G589">
        <v>247.38838699999999</v>
      </c>
      <c r="H589">
        <v>56.646447999999999</v>
      </c>
      <c r="I589">
        <v>130.81312</v>
      </c>
      <c r="K589" s="3">
        <f>VLOOKUP(CelloNetIO_CMO_MV_NAV_QT[[#This Row],[AsOfDate]], 'CMO MV Raw'!$A:$B,2,FALSE)</f>
        <v>288397446.345631</v>
      </c>
      <c r="L589" s="4">
        <f>CelloNetIO_CMO_MV_NAV_QT[[#This Row],[CMO MV]]/CelloNetIO_CMO_MV_NAV_QT[[#This Row],[NAV]]*100</f>
        <v>71.494300898749529</v>
      </c>
    </row>
    <row r="590" spans="1:12" x14ac:dyDescent="0.2">
      <c r="A590" s="1">
        <v>41571</v>
      </c>
      <c r="B590">
        <v>752.96979999999996</v>
      </c>
      <c r="C590">
        <v>172.9605</v>
      </c>
      <c r="D590">
        <v>537.38940000000002</v>
      </c>
      <c r="F590">
        <v>402769478.60600001</v>
      </c>
      <c r="G590">
        <v>186.94807800000001</v>
      </c>
      <c r="H590">
        <v>42.942802</v>
      </c>
      <c r="I590">
        <v>133.42356599999999</v>
      </c>
      <c r="K590" s="3">
        <f>VLOOKUP(CelloNetIO_CMO_MV_NAV_QT[[#This Row],[AsOfDate]], 'CMO MV Raw'!$A:$B,2,FALSE)</f>
        <v>288948823.86122298</v>
      </c>
      <c r="L590" s="4">
        <f>CelloNetIO_CMO_MV_NAV_QT[[#This Row],[CMO MV]]/CelloNetIO_CMO_MV_NAV_QT[[#This Row],[NAV]]*100</f>
        <v>71.740496539431319</v>
      </c>
    </row>
    <row r="591" spans="1:12" x14ac:dyDescent="0.2">
      <c r="A591" s="1">
        <v>41572</v>
      </c>
      <c r="B591">
        <v>741.08349999999996</v>
      </c>
      <c r="C591">
        <v>169.1721</v>
      </c>
      <c r="D591">
        <v>531.24289999999996</v>
      </c>
      <c r="F591">
        <v>402697409.26450002</v>
      </c>
      <c r="G591">
        <v>184.029865</v>
      </c>
      <c r="H591">
        <v>42.009731000000002</v>
      </c>
      <c r="I591">
        <v>131.92111199999999</v>
      </c>
      <c r="K591" s="3">
        <f>VLOOKUP(CelloNetIO_CMO_MV_NAV_QT[[#This Row],[AsOfDate]], 'CMO MV Raw'!$A:$B,2,FALSE)</f>
        <v>272753669.746077</v>
      </c>
      <c r="L591" s="4">
        <f>CelloNetIO_CMO_MV_NAV_QT[[#This Row],[CMO MV]]/CelloNetIO_CMO_MV_NAV_QT[[#This Row],[NAV]]*100</f>
        <v>67.731667368867207</v>
      </c>
    </row>
    <row r="592" spans="1:12" x14ac:dyDescent="0.2">
      <c r="A592" s="1">
        <v>41575</v>
      </c>
      <c r="B592">
        <v>966.03570000000002</v>
      </c>
      <c r="C592">
        <v>219.7073</v>
      </c>
      <c r="D592">
        <v>529.70090000000005</v>
      </c>
      <c r="F592">
        <v>402037048.7317</v>
      </c>
      <c r="G592">
        <v>240.28524300000001</v>
      </c>
      <c r="H592">
        <v>54.648521000000002</v>
      </c>
      <c r="I592">
        <v>131.75425000000001</v>
      </c>
      <c r="K592" s="3">
        <f>VLOOKUP(CelloNetIO_CMO_MV_NAV_QT[[#This Row],[AsOfDate]], 'CMO MV Raw'!$A:$B,2,FALSE)</f>
        <v>272461883.77337998</v>
      </c>
      <c r="L592" s="4">
        <f>CelloNetIO_CMO_MV_NAV_QT[[#This Row],[CMO MV]]/CelloNetIO_CMO_MV_NAV_QT[[#This Row],[NAV]]*100</f>
        <v>67.770342219183831</v>
      </c>
    </row>
    <row r="593" spans="1:12" x14ac:dyDescent="0.2">
      <c r="A593" s="1">
        <v>41576</v>
      </c>
      <c r="B593">
        <v>979.31420000000003</v>
      </c>
      <c r="C593">
        <v>222.21600000000001</v>
      </c>
      <c r="D593">
        <v>530.35329999999999</v>
      </c>
      <c r="F593">
        <v>401930984.62099999</v>
      </c>
      <c r="G593">
        <v>243.65232800000001</v>
      </c>
      <c r="H593">
        <v>55.287103999999999</v>
      </c>
      <c r="I593">
        <v>131.951335</v>
      </c>
      <c r="K593" s="3">
        <f>VLOOKUP(CelloNetIO_CMO_MV_NAV_QT[[#This Row],[AsOfDate]], 'CMO MV Raw'!$A:$B,2,FALSE)</f>
        <v>272087085.81479001</v>
      </c>
      <c r="L593" s="4">
        <f>CelloNetIO_CMO_MV_NAV_QT[[#This Row],[CMO MV]]/CelloNetIO_CMO_MV_NAV_QT[[#This Row],[NAV]]*100</f>
        <v>67.694976557070845</v>
      </c>
    </row>
    <row r="594" spans="1:12" x14ac:dyDescent="0.2">
      <c r="A594" s="1">
        <v>41577</v>
      </c>
      <c r="B594">
        <v>978.22270000000003</v>
      </c>
      <c r="C594">
        <v>222.20920000000001</v>
      </c>
      <c r="D594">
        <v>529.78160000000003</v>
      </c>
      <c r="F594">
        <v>401836052.86540002</v>
      </c>
      <c r="G594">
        <v>243.43826100000001</v>
      </c>
      <c r="H594">
        <v>55.298473000000001</v>
      </c>
      <c r="I594">
        <v>131.840236</v>
      </c>
      <c r="K594" s="3">
        <f>VLOOKUP(CelloNetIO_CMO_MV_NAV_QT[[#This Row],[AsOfDate]], 'CMO MV Raw'!$A:$B,2,FALSE)</f>
        <v>272275537.27131402</v>
      </c>
      <c r="L594" s="4">
        <f>CelloNetIO_CMO_MV_NAV_QT[[#This Row],[CMO MV]]/CelloNetIO_CMO_MV_NAV_QT[[#This Row],[NAV]]*100</f>
        <v>67.757866754309404</v>
      </c>
    </row>
    <row r="595" spans="1:12" x14ac:dyDescent="0.2">
      <c r="A595" s="1">
        <v>41578</v>
      </c>
      <c r="B595">
        <v>980.72550000000001</v>
      </c>
      <c r="C595">
        <v>224.00470000000001</v>
      </c>
      <c r="D595">
        <v>518.60289999999998</v>
      </c>
      <c r="F595">
        <v>404256697.73680001</v>
      </c>
      <c r="G595">
        <v>242.59969100000001</v>
      </c>
      <c r="H595">
        <v>55.411499999999997</v>
      </c>
      <c r="I595">
        <v>128.28554299999999</v>
      </c>
      <c r="K595" s="3">
        <f>VLOOKUP(CelloNetIO_CMO_MV_NAV_QT[[#This Row],[AsOfDate]], 'CMO MV Raw'!$A:$B,2,FALSE)</f>
        <v>275620245.24741399</v>
      </c>
      <c r="L595" s="4">
        <f>CelloNetIO_CMO_MV_NAV_QT[[#This Row],[CMO MV]]/CelloNetIO_CMO_MV_NAV_QT[[#This Row],[NAV]]*100</f>
        <v>68.179512371830256</v>
      </c>
    </row>
    <row r="596" spans="1:12" x14ac:dyDescent="0.2">
      <c r="A596" s="1">
        <v>41579</v>
      </c>
      <c r="B596">
        <v>951.64970000000005</v>
      </c>
      <c r="C596">
        <v>221.06739999999999</v>
      </c>
      <c r="D596">
        <v>516.7346</v>
      </c>
      <c r="F596">
        <v>411179617.28839999</v>
      </c>
      <c r="G596">
        <v>231.443792</v>
      </c>
      <c r="H596">
        <v>53.764192000000001</v>
      </c>
      <c r="I596">
        <v>125.67125900000001</v>
      </c>
      <c r="K596" s="3">
        <f>VLOOKUP(CelloNetIO_CMO_MV_NAV_QT[[#This Row],[AsOfDate]], 'CMO MV Raw'!$A:$B,2,FALSE)</f>
        <v>272990134.72930902</v>
      </c>
      <c r="L596" s="4">
        <f>CelloNetIO_CMO_MV_NAV_QT[[#This Row],[CMO MV]]/CelloNetIO_CMO_MV_NAV_QT[[#This Row],[NAV]]*100</f>
        <v>66.391942414264832</v>
      </c>
    </row>
    <row r="597" spans="1:12" x14ac:dyDescent="0.2">
      <c r="A597" s="1">
        <v>41582</v>
      </c>
      <c r="B597">
        <v>946.78920000000005</v>
      </c>
      <c r="C597">
        <v>220.61779999999999</v>
      </c>
      <c r="D597">
        <v>516.09820000000002</v>
      </c>
      <c r="F597">
        <v>412061683.03250003</v>
      </c>
      <c r="G597">
        <v>229.76880399999999</v>
      </c>
      <c r="H597">
        <v>53.539994</v>
      </c>
      <c r="I597">
        <v>125.24780199999999</v>
      </c>
      <c r="K597" s="3">
        <f>VLOOKUP(CelloNetIO_CMO_MV_NAV_QT[[#This Row],[AsOfDate]], 'CMO MV Raw'!$A:$B,2,FALSE)</f>
        <v>273103409.12464702</v>
      </c>
      <c r="L597" s="4">
        <f>CelloNetIO_CMO_MV_NAV_QT[[#This Row],[CMO MV]]/CelloNetIO_CMO_MV_NAV_QT[[#This Row],[NAV]]*100</f>
        <v>66.277312443803922</v>
      </c>
    </row>
    <row r="598" spans="1:12" x14ac:dyDescent="0.2">
      <c r="A598" s="1">
        <v>41583</v>
      </c>
      <c r="B598">
        <v>934.1377</v>
      </c>
      <c r="C598">
        <v>221.70169999999999</v>
      </c>
      <c r="D598">
        <v>513.53470000000004</v>
      </c>
      <c r="F598">
        <v>411556276.40270001</v>
      </c>
      <c r="G598">
        <v>226.97690499999999</v>
      </c>
      <c r="H598">
        <v>53.869109000000002</v>
      </c>
      <c r="I598">
        <v>124.77873099999999</v>
      </c>
      <c r="K598" s="3">
        <f>VLOOKUP(CelloNetIO_CMO_MV_NAV_QT[[#This Row],[AsOfDate]], 'CMO MV Raw'!$A:$B,2,FALSE)</f>
        <v>273224457.376984</v>
      </c>
      <c r="L598" s="4">
        <f>CelloNetIO_CMO_MV_NAV_QT[[#This Row],[CMO MV]]/CelloNetIO_CMO_MV_NAV_QT[[#This Row],[NAV]]*100</f>
        <v>66.388115804031386</v>
      </c>
    </row>
    <row r="599" spans="1:12" x14ac:dyDescent="0.2">
      <c r="A599" s="1">
        <v>41584</v>
      </c>
      <c r="B599">
        <v>956.22280000000001</v>
      </c>
      <c r="C599">
        <v>227.48670000000001</v>
      </c>
      <c r="D599">
        <v>511.1259</v>
      </c>
      <c r="F599">
        <v>413998468.25550002</v>
      </c>
      <c r="G599">
        <v>230.972545</v>
      </c>
      <c r="H599">
        <v>54.948681999999998</v>
      </c>
      <c r="I599">
        <v>123.460819</v>
      </c>
      <c r="K599" s="3">
        <f>VLOOKUP(CelloNetIO_CMO_MV_NAV_QT[[#This Row],[AsOfDate]], 'CMO MV Raw'!$A:$B,2,FALSE)</f>
        <v>275659816.46384197</v>
      </c>
      <c r="L599" s="4">
        <f>CelloNetIO_CMO_MV_NAV_QT[[#This Row],[CMO MV]]/CelloNetIO_CMO_MV_NAV_QT[[#This Row],[NAV]]*100</f>
        <v>66.584743085019809</v>
      </c>
    </row>
    <row r="600" spans="1:12" x14ac:dyDescent="0.2">
      <c r="A600" s="1">
        <v>41585</v>
      </c>
      <c r="B600">
        <v>957.90049999999997</v>
      </c>
      <c r="C600">
        <v>228.8784</v>
      </c>
      <c r="D600">
        <v>511.09480000000002</v>
      </c>
      <c r="F600">
        <v>415520505.22509998</v>
      </c>
      <c r="G600">
        <v>230.53026</v>
      </c>
      <c r="H600">
        <v>55.082335999999998</v>
      </c>
      <c r="I600">
        <v>123.001102</v>
      </c>
      <c r="K600" s="3">
        <f>VLOOKUP(CelloNetIO_CMO_MV_NAV_QT[[#This Row],[AsOfDate]], 'CMO MV Raw'!$A:$B,2,FALSE)</f>
        <v>277139086.55211502</v>
      </c>
      <c r="L600" s="4">
        <f>CelloNetIO_CMO_MV_NAV_QT[[#This Row],[CMO MV]]/CelloNetIO_CMO_MV_NAV_QT[[#This Row],[NAV]]*100</f>
        <v>66.696849630075519</v>
      </c>
    </row>
    <row r="601" spans="1:12" x14ac:dyDescent="0.2">
      <c r="A601" s="1">
        <v>41586</v>
      </c>
      <c r="B601">
        <v>941.46640000000002</v>
      </c>
      <c r="C601">
        <v>227.1293</v>
      </c>
      <c r="D601">
        <v>507.68959999999998</v>
      </c>
      <c r="F601">
        <v>412884452.33660001</v>
      </c>
      <c r="G601">
        <v>228.021761</v>
      </c>
      <c r="H601">
        <v>55.010379</v>
      </c>
      <c r="I601">
        <v>122.96166599999999</v>
      </c>
      <c r="K601" s="8">
        <f>VLOOKUP(CelloNetIO_CMO_MV_NAV_QT[[#This Row],[AsOfDate]], 'CMO MV Raw'!$A:$B,2,FALSE)</f>
        <v>279785460.60693097</v>
      </c>
      <c r="L601" s="4">
        <f>CelloNetIO_CMO_MV_NAV_QT[[#This Row],[CMO MV]]/CelloNetIO_CMO_MV_NAV_QT[[#This Row],[NAV]]*100</f>
        <v>67.763622249170723</v>
      </c>
    </row>
    <row r="602" spans="1:12" x14ac:dyDescent="0.2">
      <c r="A602" s="1">
        <v>41590</v>
      </c>
      <c r="B602">
        <v>945.28200000000004</v>
      </c>
      <c r="C602">
        <v>228.29239999999999</v>
      </c>
      <c r="D602">
        <v>486.11869999999999</v>
      </c>
      <c r="F602">
        <v>413766650.79009998</v>
      </c>
      <c r="G602">
        <v>228.45775499999999</v>
      </c>
      <c r="H602">
        <v>55.174190000000003</v>
      </c>
      <c r="I602">
        <v>117.48619600000001</v>
      </c>
      <c r="K602" s="8">
        <f>VLOOKUP(CelloNetIO_CMO_MV_NAV_QT[[#This Row],[AsOfDate]], 'CMO MV Raw'!$A:$B,2,FALSE)</f>
        <v>280315461.59672302</v>
      </c>
      <c r="L602" s="4">
        <f>CelloNetIO_CMO_MV_NAV_QT[[#This Row],[CMO MV]]/CelloNetIO_CMO_MV_NAV_QT[[#This Row],[NAV]]*100</f>
        <v>67.747234114071816</v>
      </c>
    </row>
    <row r="603" spans="1:12" x14ac:dyDescent="0.2">
      <c r="A603" s="1">
        <v>41591</v>
      </c>
      <c r="B603">
        <v>951.41600000000005</v>
      </c>
      <c r="C603">
        <v>227.7817</v>
      </c>
      <c r="D603">
        <v>487.28550000000001</v>
      </c>
      <c r="F603">
        <v>413983140.35170001</v>
      </c>
      <c r="G603">
        <v>229.819987</v>
      </c>
      <c r="H603">
        <v>55.021974999999998</v>
      </c>
      <c r="I603">
        <v>117.706605</v>
      </c>
      <c r="K603" s="8">
        <f>VLOOKUP(CelloNetIO_CMO_MV_NAV_QT[[#This Row],[AsOfDate]], 'CMO MV Raw'!$A:$B,2,FALSE)</f>
        <v>279452517.28442597</v>
      </c>
      <c r="L603" s="4">
        <f>CelloNetIO_CMO_MV_NAV_QT[[#This Row],[CMO MV]]/CelloNetIO_CMO_MV_NAV_QT[[#This Row],[NAV]]*100</f>
        <v>67.503357032128577</v>
      </c>
    </row>
    <row r="604" spans="1:12" x14ac:dyDescent="0.2">
      <c r="A604" s="1">
        <v>41592</v>
      </c>
      <c r="B604">
        <v>956.54390000000001</v>
      </c>
      <c r="C604">
        <v>227.6114</v>
      </c>
      <c r="D604">
        <v>487.90550000000002</v>
      </c>
      <c r="F604">
        <v>414762796.829</v>
      </c>
      <c r="G604">
        <v>230.624325</v>
      </c>
      <c r="H604">
        <v>54.877487000000002</v>
      </c>
      <c r="I604">
        <v>117.634827</v>
      </c>
      <c r="K604" s="8">
        <f>VLOOKUP(CelloNetIO_CMO_MV_NAV_QT[[#This Row],[AsOfDate]], 'CMO MV Raw'!$A:$B,2,FALSE)</f>
        <v>278662114.30931002</v>
      </c>
      <c r="L604" s="4">
        <f>CelloNetIO_CMO_MV_NAV_QT[[#This Row],[CMO MV]]/CelloNetIO_CMO_MV_NAV_QT[[#This Row],[NAV]]*100</f>
        <v>67.185899130726014</v>
      </c>
    </row>
    <row r="605" spans="1:12" x14ac:dyDescent="0.2">
      <c r="A605" s="1">
        <v>41593</v>
      </c>
      <c r="B605">
        <v>1019.5989</v>
      </c>
      <c r="C605">
        <v>242.7499</v>
      </c>
      <c r="D605">
        <v>514.6866</v>
      </c>
      <c r="F605">
        <v>415444360.50370002</v>
      </c>
      <c r="G605">
        <v>245.42369500000001</v>
      </c>
      <c r="H605">
        <v>58.431387000000001</v>
      </c>
      <c r="I605">
        <v>123.888214</v>
      </c>
      <c r="K605" s="8">
        <f>VLOOKUP(CelloNetIO_CMO_MV_NAV_QT[[#This Row],[AsOfDate]], 'CMO MV Raw'!$A:$B,2,FALSE)</f>
        <v>289795368.67515498</v>
      </c>
      <c r="L605" s="4">
        <f>CelloNetIO_CMO_MV_NAV_QT[[#This Row],[CMO MV]]/CelloNetIO_CMO_MV_NAV_QT[[#This Row],[NAV]]*100</f>
        <v>69.755518723083981</v>
      </c>
    </row>
    <row r="606" spans="1:12" x14ac:dyDescent="0.2">
      <c r="A606" s="1">
        <v>41596</v>
      </c>
      <c r="B606">
        <v>1012.2933</v>
      </c>
      <c r="C606">
        <v>239.84379999999999</v>
      </c>
      <c r="D606">
        <v>514.09169999999995</v>
      </c>
      <c r="F606">
        <v>416304747.05500001</v>
      </c>
      <c r="G606">
        <v>243.16160400000001</v>
      </c>
      <c r="H606">
        <v>57.612555</v>
      </c>
      <c r="I606">
        <v>123.489272</v>
      </c>
      <c r="K606" s="8">
        <f>VLOOKUP(CelloNetIO_CMO_MV_NAV_QT[[#This Row],[AsOfDate]], 'CMO MV Raw'!$A:$B,2,FALSE)</f>
        <v>289175696.88006598</v>
      </c>
      <c r="L606" s="4">
        <f>CelloNetIO_CMO_MV_NAV_QT[[#This Row],[CMO MV]]/CelloNetIO_CMO_MV_NAV_QT[[#This Row],[NAV]]*100</f>
        <v>69.462502872171569</v>
      </c>
    </row>
    <row r="607" spans="1:12" x14ac:dyDescent="0.2">
      <c r="A607" s="1">
        <v>41597</v>
      </c>
      <c r="B607">
        <v>1007.2406</v>
      </c>
      <c r="C607">
        <v>241.10599999999999</v>
      </c>
      <c r="D607">
        <v>512.64660000000003</v>
      </c>
      <c r="F607">
        <v>416863920.8689</v>
      </c>
      <c r="G607">
        <v>241.623357</v>
      </c>
      <c r="H607">
        <v>57.838059000000001</v>
      </c>
      <c r="I607">
        <v>122.97696500000001</v>
      </c>
      <c r="K607" s="8">
        <f>VLOOKUP(CelloNetIO_CMO_MV_NAV_QT[[#This Row],[AsOfDate]], 'CMO MV Raw'!$A:$B,2,FALSE)</f>
        <v>290993198.477669</v>
      </c>
      <c r="L607" s="4">
        <f>CelloNetIO_CMO_MV_NAV_QT[[#This Row],[CMO MV]]/CelloNetIO_CMO_MV_NAV_QT[[#This Row],[NAV]]*100</f>
        <v>69.805321091623995</v>
      </c>
    </row>
    <row r="608" spans="1:12" x14ac:dyDescent="0.2">
      <c r="A608" s="1">
        <v>41598</v>
      </c>
      <c r="B608">
        <v>996.31370000000004</v>
      </c>
      <c r="C608">
        <v>242.32239999999999</v>
      </c>
      <c r="D608">
        <v>510.40390000000002</v>
      </c>
      <c r="F608">
        <v>416135730.85170001</v>
      </c>
      <c r="G608">
        <v>239.420368</v>
      </c>
      <c r="H608">
        <v>58.231577000000001</v>
      </c>
      <c r="I608">
        <v>122.653226</v>
      </c>
      <c r="K608" s="8">
        <f>VLOOKUP(CelloNetIO_CMO_MV_NAV_QT[[#This Row],[AsOfDate]], 'CMO MV Raw'!$A:$B,2,FALSE)</f>
        <v>293207533.06100303</v>
      </c>
      <c r="L608" s="4">
        <f>CelloNetIO_CMO_MV_NAV_QT[[#This Row],[CMO MV]]/CelloNetIO_CMO_MV_NAV_QT[[#This Row],[NAV]]*100</f>
        <v>70.459590783252054</v>
      </c>
    </row>
    <row r="609" spans="1:12" x14ac:dyDescent="0.2">
      <c r="A609" s="1">
        <v>41599</v>
      </c>
      <c r="B609">
        <v>977.52940000000001</v>
      </c>
      <c r="C609">
        <v>236.626</v>
      </c>
      <c r="D609">
        <v>511.53890000000001</v>
      </c>
      <c r="F609">
        <v>413532779.28560001</v>
      </c>
      <c r="G609">
        <v>236.384985</v>
      </c>
      <c r="H609">
        <v>57.220615000000002</v>
      </c>
      <c r="I609">
        <v>123.69972199999999</v>
      </c>
      <c r="K609" s="8">
        <f>VLOOKUP(CelloNetIO_CMO_MV_NAV_QT[[#This Row],[AsOfDate]], 'CMO MV Raw'!$A:$B,2,FALSE)</f>
        <v>290121499.02731597</v>
      </c>
      <c r="L609" s="4">
        <f>CelloNetIO_CMO_MV_NAV_QT[[#This Row],[CMO MV]]/CelloNetIO_CMO_MV_NAV_QT[[#This Row],[NAV]]*100</f>
        <v>70.156832435028832</v>
      </c>
    </row>
    <row r="610" spans="1:12" x14ac:dyDescent="0.2">
      <c r="A610" s="1">
        <v>41600</v>
      </c>
      <c r="B610">
        <v>869.17</v>
      </c>
      <c r="C610">
        <v>209.97030000000001</v>
      </c>
      <c r="D610">
        <v>514.50609999999995</v>
      </c>
      <c r="F610">
        <v>413107627.00459999</v>
      </c>
      <c r="G610">
        <v>210.397955</v>
      </c>
      <c r="H610">
        <v>50.827021000000002</v>
      </c>
      <c r="I610">
        <v>124.545292</v>
      </c>
      <c r="K610" s="8">
        <f>VLOOKUP(CelloNetIO_CMO_MV_NAV_QT[[#This Row],[AsOfDate]], 'CMO MV Raw'!$A:$B,2,FALSE)</f>
        <v>288704271.79285401</v>
      </c>
      <c r="L610" s="4">
        <f>CelloNetIO_CMO_MV_NAV_QT[[#This Row],[CMO MV]]/CelloNetIO_CMO_MV_NAV_QT[[#This Row],[NAV]]*100</f>
        <v>69.885969883010475</v>
      </c>
    </row>
    <row r="611" spans="1:12" x14ac:dyDescent="0.2">
      <c r="A611" s="1">
        <v>41603</v>
      </c>
      <c r="B611">
        <v>853.75540000000001</v>
      </c>
      <c r="C611">
        <v>206.46420000000001</v>
      </c>
      <c r="D611">
        <v>512.87959999999998</v>
      </c>
      <c r="F611">
        <v>413228303.73189998</v>
      </c>
      <c r="G611">
        <v>206.60622499999999</v>
      </c>
      <c r="H611">
        <v>49.963712000000001</v>
      </c>
      <c r="I611">
        <v>124.115312</v>
      </c>
      <c r="K611" s="8">
        <f>VLOOKUP(CelloNetIO_CMO_MV_NAV_QT[[#This Row],[AsOfDate]], 'CMO MV Raw'!$A:$B,2,FALSE)</f>
        <v>288060066.76390499</v>
      </c>
      <c r="L611" s="4">
        <f>CelloNetIO_CMO_MV_NAV_QT[[#This Row],[CMO MV]]/CelloNetIO_CMO_MV_NAV_QT[[#This Row],[NAV]]*100</f>
        <v>69.709665132424377</v>
      </c>
    </row>
    <row r="612" spans="1:12" x14ac:dyDescent="0.2">
      <c r="A612" s="1">
        <v>41604</v>
      </c>
      <c r="B612">
        <v>848.56380000000001</v>
      </c>
      <c r="C612">
        <v>204.75710000000001</v>
      </c>
      <c r="D612">
        <v>508.94049999999999</v>
      </c>
      <c r="F612">
        <v>413878084.25880003</v>
      </c>
      <c r="G612">
        <v>205.027478</v>
      </c>
      <c r="H612">
        <v>49.472805999999999</v>
      </c>
      <c r="I612">
        <v>122.9687</v>
      </c>
      <c r="K612" s="8">
        <f>VLOOKUP(CelloNetIO_CMO_MV_NAV_QT[[#This Row],[AsOfDate]], 'CMO MV Raw'!$A:$B,2,FALSE)</f>
        <v>292906976.94102103</v>
      </c>
      <c r="L612" s="4">
        <f>CelloNetIO_CMO_MV_NAV_QT[[#This Row],[CMO MV]]/CelloNetIO_CMO_MV_NAV_QT[[#This Row],[NAV]]*100</f>
        <v>70.771318434407576</v>
      </c>
    </row>
    <row r="613" spans="1:12" x14ac:dyDescent="0.2">
      <c r="A613" s="1">
        <v>41605</v>
      </c>
      <c r="B613">
        <v>845.99450000000002</v>
      </c>
      <c r="C613">
        <v>205.49510000000001</v>
      </c>
      <c r="D613">
        <v>507.99459999999999</v>
      </c>
      <c r="F613">
        <v>413162060.34930003</v>
      </c>
      <c r="G613">
        <v>204.76093599999999</v>
      </c>
      <c r="H613">
        <v>49.737166000000002</v>
      </c>
      <c r="I613">
        <v>122.952867</v>
      </c>
      <c r="K613" s="8">
        <f>VLOOKUP(CelloNetIO_CMO_MV_NAV_QT[[#This Row],[AsOfDate]], 'CMO MV Raw'!$A:$B,2,FALSE)</f>
        <v>274169392.90814</v>
      </c>
      <c r="L613" s="4">
        <f>CelloNetIO_CMO_MV_NAV_QT[[#This Row],[CMO MV]]/CelloNetIO_CMO_MV_NAV_QT[[#This Row],[NAV]]*100</f>
        <v>66.358801840698717</v>
      </c>
    </row>
    <row r="614" spans="1:12" x14ac:dyDescent="0.2">
      <c r="A614" s="1">
        <v>41607</v>
      </c>
      <c r="B614">
        <v>861.14459999999997</v>
      </c>
      <c r="C614">
        <v>209.2878</v>
      </c>
      <c r="D614">
        <v>483.06389999999999</v>
      </c>
      <c r="F614">
        <v>415409094.22009999</v>
      </c>
      <c r="G614">
        <v>207.30037300000001</v>
      </c>
      <c r="H614">
        <v>50.381131000000003</v>
      </c>
      <c r="I614">
        <v>116.28630800000001</v>
      </c>
      <c r="K614" s="8">
        <f>VLOOKUP(CelloNetIO_CMO_MV_NAV_QT[[#This Row],[AsOfDate]], 'CMO MV Raw'!$A:$B,2,FALSE)</f>
        <v>276267820.34195203</v>
      </c>
      <c r="L614" s="4">
        <f>CelloNetIO_CMO_MV_NAV_QT[[#This Row],[CMO MV]]/CelloNetIO_CMO_MV_NAV_QT[[#This Row],[NAV]]*100</f>
        <v>66.505000537030739</v>
      </c>
    </row>
    <row r="615" spans="1:12" x14ac:dyDescent="0.2">
      <c r="A615" s="1">
        <v>41610</v>
      </c>
      <c r="B615">
        <v>841.88390000000004</v>
      </c>
      <c r="C615">
        <v>206.53290000000001</v>
      </c>
      <c r="D615">
        <v>480.44670000000002</v>
      </c>
      <c r="F615">
        <v>412251655.16109997</v>
      </c>
      <c r="G615">
        <v>204.216015</v>
      </c>
      <c r="H615">
        <v>50.098744000000003</v>
      </c>
      <c r="I615">
        <v>116.542091</v>
      </c>
      <c r="K615" s="8">
        <f>VLOOKUP(CelloNetIO_CMO_MV_NAV_QT[[#This Row],[AsOfDate]], 'CMO MV Raw'!$A:$B,2,FALSE)</f>
        <v>272554497.98150998</v>
      </c>
      <c r="L615" s="4">
        <f>CelloNetIO_CMO_MV_NAV_QT[[#This Row],[CMO MV]]/CelloNetIO_CMO_MV_NAV_QT[[#This Row],[NAV]]*100</f>
        <v>66.113621272181661</v>
      </c>
    </row>
    <row r="616" spans="1:12" x14ac:dyDescent="0.2">
      <c r="A616" s="1">
        <v>41611</v>
      </c>
      <c r="B616">
        <v>845.42409999999995</v>
      </c>
      <c r="C616">
        <v>207.3486</v>
      </c>
      <c r="D616">
        <v>479.97149999999999</v>
      </c>
      <c r="F616">
        <v>412622042.4059</v>
      </c>
      <c r="G616">
        <v>204.89067800000001</v>
      </c>
      <c r="H616">
        <v>50.251460000000002</v>
      </c>
      <c r="I616">
        <v>116.322312</v>
      </c>
      <c r="K616" s="8">
        <f>VLOOKUP(CelloNetIO_CMO_MV_NAV_QT[[#This Row],[AsOfDate]], 'CMO MV Raw'!$A:$B,2,FALSE)</f>
        <v>273101392.51587301</v>
      </c>
      <c r="L616" s="4">
        <f>CelloNetIO_CMO_MV_NAV_QT[[#This Row],[CMO MV]]/CelloNetIO_CMO_MV_NAV_QT[[#This Row],[NAV]]*100</f>
        <v>66.186816129231588</v>
      </c>
    </row>
    <row r="617" spans="1:12" x14ac:dyDescent="0.2">
      <c r="A617" s="1">
        <v>41612</v>
      </c>
      <c r="B617">
        <v>847.31690000000003</v>
      </c>
      <c r="C617">
        <v>208.96190000000001</v>
      </c>
      <c r="D617">
        <v>452.52420000000001</v>
      </c>
      <c r="F617">
        <v>412149192.36070001</v>
      </c>
      <c r="G617">
        <v>205.58499599999999</v>
      </c>
      <c r="H617">
        <v>50.700547999999998</v>
      </c>
      <c r="I617">
        <v>109.796212</v>
      </c>
      <c r="K617" s="8">
        <f>VLOOKUP(CelloNetIO_CMO_MV_NAV_QT[[#This Row],[AsOfDate]], 'CMO MV Raw'!$A:$B,2,FALSE)</f>
        <v>274330966.84769499</v>
      </c>
      <c r="L617" s="4">
        <f>CelloNetIO_CMO_MV_NAV_QT[[#This Row],[CMO MV]]/CelloNetIO_CMO_MV_NAV_QT[[#This Row],[NAV]]*100</f>
        <v>66.561083202999257</v>
      </c>
    </row>
    <row r="618" spans="1:12" x14ac:dyDescent="0.2">
      <c r="A618" s="1">
        <v>41613</v>
      </c>
      <c r="B618">
        <v>860.85760000000005</v>
      </c>
      <c r="C618">
        <v>212.5147</v>
      </c>
      <c r="D618">
        <v>451.84429999999998</v>
      </c>
      <c r="F618">
        <v>413957693.26069999</v>
      </c>
      <c r="G618">
        <v>207.95787000000001</v>
      </c>
      <c r="H618">
        <v>51.337299000000002</v>
      </c>
      <c r="I618">
        <v>109.15228999999999</v>
      </c>
      <c r="K618" s="8">
        <f>VLOOKUP(CelloNetIO_CMO_MV_NAV_QT[[#This Row],[AsOfDate]], 'CMO MV Raw'!$A:$B,2,FALSE)</f>
        <v>276607781.60950202</v>
      </c>
      <c r="L618" s="4">
        <f>CelloNetIO_CMO_MV_NAV_QT[[#This Row],[CMO MV]]/CelloNetIO_CMO_MV_NAV_QT[[#This Row],[NAV]]*100</f>
        <v>66.820302198201091</v>
      </c>
    </row>
    <row r="619" spans="1:12" x14ac:dyDescent="0.2">
      <c r="A619" s="1">
        <v>41614</v>
      </c>
      <c r="B619">
        <v>817.59479999999996</v>
      </c>
      <c r="C619">
        <v>201.94990000000001</v>
      </c>
      <c r="D619">
        <v>400.73570000000001</v>
      </c>
      <c r="F619">
        <v>415965731.236</v>
      </c>
      <c r="G619">
        <v>196.553403</v>
      </c>
      <c r="H619">
        <v>48.549647999999998</v>
      </c>
      <c r="I619">
        <v>96.338633000000002</v>
      </c>
      <c r="K619" s="8">
        <f>VLOOKUP(CelloNetIO_CMO_MV_NAV_QT[[#This Row],[AsOfDate]], 'CMO MV Raw'!$A:$B,2,FALSE)</f>
        <v>276385885.35896897</v>
      </c>
      <c r="L619" s="4">
        <f>CelloNetIO_CMO_MV_NAV_QT[[#This Row],[CMO MV]]/CelloNetIO_CMO_MV_NAV_QT[[#This Row],[NAV]]*100</f>
        <v>66.444388228260138</v>
      </c>
    </row>
    <row r="620" spans="1:12" x14ac:dyDescent="0.2">
      <c r="A620" s="1">
        <v>41617</v>
      </c>
      <c r="B620">
        <v>818.35850000000005</v>
      </c>
      <c r="C620">
        <v>201.57230000000001</v>
      </c>
      <c r="D620">
        <v>401.79539999999997</v>
      </c>
      <c r="F620">
        <v>416852539.98890001</v>
      </c>
      <c r="G620">
        <v>196.31846300000001</v>
      </c>
      <c r="H620">
        <v>48.355781</v>
      </c>
      <c r="I620">
        <v>96.387898000000007</v>
      </c>
      <c r="K620" s="8">
        <f>VLOOKUP(CelloNetIO_CMO_MV_NAV_QT[[#This Row],[AsOfDate]], 'CMO MV Raw'!$A:$B,2,FALSE)</f>
        <v>277672374.84881002</v>
      </c>
      <c r="L620" s="4">
        <f>CelloNetIO_CMO_MV_NAV_QT[[#This Row],[CMO MV]]/CelloNetIO_CMO_MV_NAV_QT[[#This Row],[NAV]]*100</f>
        <v>66.611654772741431</v>
      </c>
    </row>
    <row r="621" spans="1:12" x14ac:dyDescent="0.2">
      <c r="A621" s="1">
        <v>41618</v>
      </c>
      <c r="B621">
        <v>825.24549999999999</v>
      </c>
      <c r="C621">
        <v>203.61359999999999</v>
      </c>
      <c r="D621">
        <v>405.03550000000001</v>
      </c>
      <c r="F621">
        <v>419110898.50489998</v>
      </c>
      <c r="G621">
        <v>196.903851</v>
      </c>
      <c r="H621">
        <v>48.582273000000001</v>
      </c>
      <c r="I621">
        <v>96.641604999999998</v>
      </c>
      <c r="K621" s="8">
        <f>VLOOKUP(CelloNetIO_CMO_MV_NAV_QT[[#This Row],[AsOfDate]], 'CMO MV Raw'!$A:$B,2,FALSE)</f>
        <v>278933688.76793498</v>
      </c>
      <c r="L621" s="4">
        <f>CelloNetIO_CMO_MV_NAV_QT[[#This Row],[CMO MV]]/CelloNetIO_CMO_MV_NAV_QT[[#This Row],[NAV]]*100</f>
        <v>66.553671060089087</v>
      </c>
    </row>
    <row r="622" spans="1:12" x14ac:dyDescent="0.2">
      <c r="A622" s="1">
        <v>41619</v>
      </c>
      <c r="B622">
        <v>821.18079999999998</v>
      </c>
      <c r="C622">
        <v>202.215</v>
      </c>
      <c r="D622">
        <v>403.95740000000001</v>
      </c>
      <c r="F622">
        <v>418067632.83270001</v>
      </c>
      <c r="G622">
        <v>196.422955</v>
      </c>
      <c r="H622">
        <v>48.368968000000002</v>
      </c>
      <c r="I622">
        <v>96.624892000000003</v>
      </c>
      <c r="K622" s="8">
        <f>VLOOKUP(CelloNetIO_CMO_MV_NAV_QT[[#This Row],[AsOfDate]], 'CMO MV Raw'!$A:$B,2,FALSE)</f>
        <v>267571694.94939899</v>
      </c>
      <c r="L622" s="4">
        <f>CelloNetIO_CMO_MV_NAV_QT[[#This Row],[CMO MV]]/CelloNetIO_CMO_MV_NAV_QT[[#This Row],[NAV]]*100</f>
        <v>64.002011621041788</v>
      </c>
    </row>
    <row r="623" spans="1:12" x14ac:dyDescent="0.2">
      <c r="A623" s="1">
        <v>41620</v>
      </c>
      <c r="B623">
        <v>886.02229999999997</v>
      </c>
      <c r="C623">
        <v>218.6865</v>
      </c>
      <c r="D623">
        <v>426.91640000000001</v>
      </c>
      <c r="F623">
        <v>418490155.41790003</v>
      </c>
      <c r="G623">
        <v>211.71879200000001</v>
      </c>
      <c r="H623">
        <v>52.256067999999999</v>
      </c>
      <c r="I623">
        <v>102.013487</v>
      </c>
      <c r="K623" s="8">
        <f>VLOOKUP(CelloNetIO_CMO_MV_NAV_QT[[#This Row],[AsOfDate]], 'CMO MV Raw'!$A:$B,2,FALSE)</f>
        <v>280860413.16062301</v>
      </c>
      <c r="L623" s="4">
        <f>CelloNetIO_CMO_MV_NAV_QT[[#This Row],[CMO MV]]/CelloNetIO_CMO_MV_NAV_QT[[#This Row],[NAV]]*100</f>
        <v>67.112788562531094</v>
      </c>
    </row>
    <row r="624" spans="1:12" x14ac:dyDescent="0.2">
      <c r="A624" s="1">
        <v>41621</v>
      </c>
      <c r="B624">
        <v>917.18380000000002</v>
      </c>
      <c r="C624">
        <v>226.3596</v>
      </c>
      <c r="D624">
        <v>411.79320000000001</v>
      </c>
      <c r="F624">
        <v>419110626.62159997</v>
      </c>
      <c r="G624">
        <v>218.84050199999999</v>
      </c>
      <c r="H624">
        <v>54.009511000000003</v>
      </c>
      <c r="I624">
        <v>98.254058000000001</v>
      </c>
      <c r="K624" s="8">
        <f>VLOOKUP(CelloNetIO_CMO_MV_NAV_QT[[#This Row],[AsOfDate]], 'CMO MV Raw'!$A:$B,2,FALSE)</f>
        <v>291598071.86375999</v>
      </c>
      <c r="L624" s="4">
        <f>CelloNetIO_CMO_MV_NAV_QT[[#This Row],[CMO MV]]/CelloNetIO_CMO_MV_NAV_QT[[#This Row],[NAV]]*100</f>
        <v>69.575442220183419</v>
      </c>
    </row>
    <row r="625" spans="1:12" x14ac:dyDescent="0.2">
      <c r="A625" s="1">
        <v>41624</v>
      </c>
      <c r="B625">
        <v>916.35329999999999</v>
      </c>
      <c r="C625">
        <v>226.2431</v>
      </c>
      <c r="D625">
        <v>411.49250000000001</v>
      </c>
      <c r="F625">
        <v>419155652.19809997</v>
      </c>
      <c r="G625">
        <v>218.61885799999999</v>
      </c>
      <c r="H625">
        <v>53.975915000000001</v>
      </c>
      <c r="I625">
        <v>98.171764999999994</v>
      </c>
      <c r="K625" s="8">
        <f>VLOOKUP(CelloNetIO_CMO_MV_NAV_QT[[#This Row],[AsOfDate]], 'CMO MV Raw'!$A:$B,2,FALSE)</f>
        <v>290657453.433622</v>
      </c>
      <c r="L625" s="4">
        <f>CelloNetIO_CMO_MV_NAV_QT[[#This Row],[CMO MV]]/CelloNetIO_CMO_MV_NAV_QT[[#This Row],[NAV]]*100</f>
        <v>69.343560538759576</v>
      </c>
    </row>
    <row r="626" spans="1:12" x14ac:dyDescent="0.2">
      <c r="A626" s="1">
        <v>41625</v>
      </c>
      <c r="B626">
        <v>911.83410000000003</v>
      </c>
      <c r="C626">
        <v>224.7876</v>
      </c>
      <c r="D626">
        <v>412.2364</v>
      </c>
      <c r="F626">
        <v>420214647.68040001</v>
      </c>
      <c r="G626">
        <v>216.99245999999999</v>
      </c>
      <c r="H626">
        <v>53.493518000000002</v>
      </c>
      <c r="I626">
        <v>98.101388</v>
      </c>
      <c r="K626" s="8">
        <f>VLOOKUP(CelloNetIO_CMO_MV_NAV_QT[[#This Row],[AsOfDate]], 'CMO MV Raw'!$A:$B,2,FALSE)</f>
        <v>291020522.64560902</v>
      </c>
      <c r="L626" s="4">
        <f>CelloNetIO_CMO_MV_NAV_QT[[#This Row],[CMO MV]]/CelloNetIO_CMO_MV_NAV_QT[[#This Row],[NAV]]*100</f>
        <v>69.255206654992335</v>
      </c>
    </row>
    <row r="627" spans="1:12" x14ac:dyDescent="0.2">
      <c r="A627" s="1">
        <v>41626</v>
      </c>
      <c r="B627">
        <v>905.82749999999999</v>
      </c>
      <c r="C627">
        <v>224.5284</v>
      </c>
      <c r="D627">
        <v>390.87569999999999</v>
      </c>
      <c r="F627">
        <v>419959951.27539998</v>
      </c>
      <c r="G627">
        <v>215.693782</v>
      </c>
      <c r="H627">
        <v>53.464241000000001</v>
      </c>
      <c r="I627">
        <v>93.074517999999998</v>
      </c>
      <c r="K627" s="8">
        <f>VLOOKUP(CelloNetIO_CMO_MV_NAV_QT[[#This Row],[AsOfDate]], 'CMO MV Raw'!$A:$B,2,FALSE)</f>
        <v>292296439.20323902</v>
      </c>
      <c r="L627" s="4">
        <f>CelloNetIO_CMO_MV_NAV_QT[[#This Row],[CMO MV]]/CelloNetIO_CMO_MV_NAV_QT[[#This Row],[NAV]]*100</f>
        <v>69.601027030207888</v>
      </c>
    </row>
    <row r="628" spans="1:12" x14ac:dyDescent="0.2">
      <c r="A628" s="1">
        <v>41627</v>
      </c>
      <c r="B628">
        <v>901.88959999999997</v>
      </c>
      <c r="C628">
        <v>224.76650000000001</v>
      </c>
      <c r="D628">
        <v>390.47500000000002</v>
      </c>
      <c r="F628">
        <v>420081732.07440001</v>
      </c>
      <c r="G628">
        <v>214.69383999999999</v>
      </c>
      <c r="H628">
        <v>53.505420999999998</v>
      </c>
      <c r="I628">
        <v>92.952150000000003</v>
      </c>
      <c r="K628" s="8">
        <f>VLOOKUP(CelloNetIO_CMO_MV_NAV_QT[[#This Row],[AsOfDate]], 'CMO MV Raw'!$A:$B,2,FALSE)</f>
        <v>292510658.65797502</v>
      </c>
      <c r="L628" s="4">
        <f>CelloNetIO_CMO_MV_NAV_QT[[#This Row],[CMO MV]]/CelloNetIO_CMO_MV_NAV_QT[[#This Row],[NAV]]*100</f>
        <v>69.631844549281411</v>
      </c>
    </row>
    <row r="629" spans="1:12" x14ac:dyDescent="0.2">
      <c r="A629" s="1">
        <v>41628</v>
      </c>
      <c r="B629">
        <v>899.82640000000004</v>
      </c>
      <c r="C629">
        <v>223.81370000000001</v>
      </c>
      <c r="D629">
        <v>391.31659999999999</v>
      </c>
      <c r="F629">
        <v>422011317.65359998</v>
      </c>
      <c r="G629">
        <v>213.223286</v>
      </c>
      <c r="H629">
        <v>53.034998999999999</v>
      </c>
      <c r="I629">
        <v>92.726564999999994</v>
      </c>
      <c r="K629" s="8">
        <f>VLOOKUP(CelloNetIO_CMO_MV_NAV_QT[[#This Row],[AsOfDate]], 'CMO MV Raw'!$A:$B,2,FALSE)</f>
        <v>290422741.45568401</v>
      </c>
      <c r="L629" s="4">
        <f>CelloNetIO_CMO_MV_NAV_QT[[#This Row],[CMO MV]]/CelloNetIO_CMO_MV_NAV_QT[[#This Row],[NAV]]*100</f>
        <v>68.818709192551097</v>
      </c>
    </row>
    <row r="630" spans="1:12" x14ac:dyDescent="0.2">
      <c r="A630" s="1">
        <v>41631</v>
      </c>
      <c r="B630">
        <v>893.73199999999997</v>
      </c>
      <c r="C630">
        <v>220.9813</v>
      </c>
      <c r="D630">
        <v>390.9178</v>
      </c>
      <c r="F630">
        <v>419814439.15609998</v>
      </c>
      <c r="G630">
        <v>212.88738900000001</v>
      </c>
      <c r="H630">
        <v>52.637850999999998</v>
      </c>
      <c r="I630">
        <v>93.116806999999994</v>
      </c>
      <c r="K630" s="8">
        <f>VLOOKUP(CelloNetIO_CMO_MV_NAV_QT[[#This Row],[AsOfDate]], 'CMO MV Raw'!$A:$B,2,FALSE)</f>
        <v>286172040.14782101</v>
      </c>
      <c r="L630" s="4">
        <f>CelloNetIO_CMO_MV_NAV_QT[[#This Row],[CMO MV]]/CelloNetIO_CMO_MV_NAV_QT[[#This Row],[NAV]]*100</f>
        <v>68.166316700082191</v>
      </c>
    </row>
    <row r="631" spans="1:12" x14ac:dyDescent="0.2">
      <c r="A631" s="1">
        <v>41632</v>
      </c>
      <c r="B631">
        <v>896.89919999999995</v>
      </c>
      <c r="C631">
        <v>222.92420000000001</v>
      </c>
      <c r="D631">
        <v>364.26089999999999</v>
      </c>
      <c r="F631">
        <v>418842795.75639999</v>
      </c>
      <c r="G631">
        <v>214.13742999999999</v>
      </c>
      <c r="H631">
        <v>53.223835000000001</v>
      </c>
      <c r="I631">
        <v>86.968405000000004</v>
      </c>
      <c r="K631" s="8">
        <f>VLOOKUP(CelloNetIO_CMO_MV_NAV_QT[[#This Row],[AsOfDate]], 'CMO MV Raw'!$A:$B,2,FALSE)</f>
        <v>286427939.938003</v>
      </c>
      <c r="L631" s="4">
        <f>CelloNetIO_CMO_MV_NAV_QT[[#This Row],[CMO MV]]/CelloNetIO_CMO_MV_NAV_QT[[#This Row],[NAV]]*100</f>
        <v>68.385547713846847</v>
      </c>
    </row>
    <row r="632" spans="1:12" x14ac:dyDescent="0.2">
      <c r="A632" s="1">
        <v>41634</v>
      </c>
      <c r="B632">
        <v>880.26599999999996</v>
      </c>
      <c r="C632">
        <v>218.87710000000001</v>
      </c>
      <c r="D632">
        <v>366.51710000000003</v>
      </c>
      <c r="F632">
        <v>418813331.35170001</v>
      </c>
      <c r="G632">
        <v>210.18098900000001</v>
      </c>
      <c r="H632">
        <v>52.261254000000001</v>
      </c>
      <c r="I632">
        <v>87.513236000000006</v>
      </c>
      <c r="K632" s="8">
        <f>VLOOKUP(CelloNetIO_CMO_MV_NAV_QT[[#This Row],[AsOfDate]], 'CMO MV Raw'!$A:$B,2,FALSE)</f>
        <v>285405109.74960101</v>
      </c>
      <c r="L632" s="4">
        <f>CelloNetIO_CMO_MV_NAV_QT[[#This Row],[CMO MV]]/CelloNetIO_CMO_MV_NAV_QT[[#This Row],[NAV]]*100</f>
        <v>68.146137762250703</v>
      </c>
    </row>
    <row r="633" spans="1:12" x14ac:dyDescent="0.2">
      <c r="A633" s="1">
        <v>41635</v>
      </c>
      <c r="B633">
        <v>877.45939999999996</v>
      </c>
      <c r="C633">
        <v>218.43549999999999</v>
      </c>
      <c r="D633">
        <v>366.27170000000001</v>
      </c>
      <c r="F633">
        <v>418898634.2062</v>
      </c>
      <c r="G633">
        <v>209.46819300000001</v>
      </c>
      <c r="H633">
        <v>52.145192999999999</v>
      </c>
      <c r="I633">
        <v>87.436832999999993</v>
      </c>
      <c r="K633" s="8">
        <f>VLOOKUP(CelloNetIO_CMO_MV_NAV_QT[[#This Row],[AsOfDate]], 'CMO MV Raw'!$A:$B,2,FALSE)</f>
        <v>285749545.48834503</v>
      </c>
      <c r="L633" s="4">
        <f>CelloNetIO_CMO_MV_NAV_QT[[#This Row],[CMO MV]]/CelloNetIO_CMO_MV_NAV_QT[[#This Row],[NAV]]*100</f>
        <v>68.214484878861342</v>
      </c>
    </row>
    <row r="634" spans="1:12" x14ac:dyDescent="0.2">
      <c r="A634" s="1">
        <v>41638</v>
      </c>
      <c r="B634">
        <v>881.58309999999994</v>
      </c>
      <c r="C634">
        <v>219.1326</v>
      </c>
      <c r="D634">
        <v>365.77269999999999</v>
      </c>
      <c r="F634">
        <v>419602782.00419998</v>
      </c>
      <c r="G634">
        <v>210.09944100000001</v>
      </c>
      <c r="H634">
        <v>52.223820000000003</v>
      </c>
      <c r="I634">
        <v>87.171181000000004</v>
      </c>
      <c r="K634" s="8">
        <f>VLOOKUP(CelloNetIO_CMO_MV_NAV_QT[[#This Row],[AsOfDate]], 'CMO MV Raw'!$A:$B,2,FALSE)</f>
        <v>285859567.89427698</v>
      </c>
      <c r="L634" s="4">
        <f>CelloNetIO_CMO_MV_NAV_QT[[#This Row],[CMO MV]]/CelloNetIO_CMO_MV_NAV_QT[[#This Row],[NAV]]*100</f>
        <v>68.126232750147892</v>
      </c>
    </row>
    <row r="635" spans="1:12" x14ac:dyDescent="0.2">
      <c r="A635" s="1">
        <v>41639</v>
      </c>
      <c r="B635">
        <v>885.20320000000004</v>
      </c>
      <c r="C635">
        <v>220.39359999999999</v>
      </c>
      <c r="D635">
        <v>365.40449999999998</v>
      </c>
      <c r="F635">
        <v>420467026.76179999</v>
      </c>
      <c r="G635">
        <v>210.52856600000001</v>
      </c>
      <c r="H635">
        <v>52.416381000000001</v>
      </c>
      <c r="I635">
        <v>86.904436000000004</v>
      </c>
      <c r="K635" s="8">
        <f>VLOOKUP(CelloNetIO_CMO_MV_NAV_QT[[#This Row],[AsOfDate]], 'CMO MV Raw'!$A:$B,2,FALSE)</f>
        <v>286873751.70586598</v>
      </c>
      <c r="L635" s="4">
        <f>CelloNetIO_CMO_MV_NAV_QT[[#This Row],[CMO MV]]/CelloNetIO_CMO_MV_NAV_QT[[#This Row],[NAV]]*100</f>
        <v>68.227407489049952</v>
      </c>
    </row>
    <row r="636" spans="1:12" x14ac:dyDescent="0.2">
      <c r="A636" s="1">
        <v>41641</v>
      </c>
      <c r="B636">
        <v>881.80340000000001</v>
      </c>
      <c r="C636">
        <v>219.77160000000001</v>
      </c>
      <c r="D636">
        <v>364.39760000000001</v>
      </c>
      <c r="F636">
        <v>388745546.50870001</v>
      </c>
      <c r="G636">
        <v>226.833055</v>
      </c>
      <c r="H636">
        <v>56.533535000000001</v>
      </c>
      <c r="I636">
        <v>93.736790999999997</v>
      </c>
      <c r="K636" s="8">
        <f>VLOOKUP(CelloNetIO_CMO_MV_NAV_QT[[#This Row],[AsOfDate]], 'CMO MV Raw'!$A:$B,2,FALSE)</f>
        <v>283017089.86664701</v>
      </c>
      <c r="L636" s="4">
        <f>CelloNetIO_CMO_MV_NAV_QT[[#This Row],[CMO MV]]/CelloNetIO_CMO_MV_NAV_QT[[#This Row],[NAV]]*100</f>
        <v>72.802657781781988</v>
      </c>
    </row>
    <row r="637" spans="1:12" x14ac:dyDescent="0.2">
      <c r="A637" s="1">
        <v>41642</v>
      </c>
      <c r="B637">
        <v>879.09829999999999</v>
      </c>
      <c r="C637">
        <v>219.49010000000001</v>
      </c>
      <c r="D637">
        <v>364.51979999999998</v>
      </c>
      <c r="F637">
        <v>388861227.65069997</v>
      </c>
      <c r="G637">
        <v>226.069929</v>
      </c>
      <c r="H637">
        <v>56.444325999999997</v>
      </c>
      <c r="I637">
        <v>93.740330999999998</v>
      </c>
      <c r="K637" s="8">
        <f>VLOOKUP(CelloNetIO_CMO_MV_NAV_QT[[#This Row],[AsOfDate]], 'CMO MV Raw'!$A:$B,2,FALSE)</f>
        <v>282979135.04409099</v>
      </c>
      <c r="L637" s="4">
        <f>CelloNetIO_CMO_MV_NAV_QT[[#This Row],[CMO MV]]/CelloNetIO_CMO_MV_NAV_QT[[#This Row],[NAV]]*100</f>
        <v>72.771239435133637</v>
      </c>
    </row>
    <row r="638" spans="1:12" x14ac:dyDescent="0.2">
      <c r="A638" s="1">
        <v>41645</v>
      </c>
      <c r="B638">
        <v>866.49450000000002</v>
      </c>
      <c r="C638">
        <v>215.61619999999999</v>
      </c>
      <c r="D638">
        <v>364.71620000000001</v>
      </c>
      <c r="F638">
        <v>389141063.86699998</v>
      </c>
      <c r="G638">
        <v>222.66848200000001</v>
      </c>
      <c r="H638">
        <v>55.408236000000002</v>
      </c>
      <c r="I638">
        <v>93.723391000000007</v>
      </c>
      <c r="K638" s="8">
        <f>VLOOKUP(CelloNetIO_CMO_MV_NAV_QT[[#This Row],[AsOfDate]], 'CMO MV Raw'!$A:$B,2,FALSE)</f>
        <v>282802389.295739</v>
      </c>
      <c r="L638" s="4">
        <f>CelloNetIO_CMO_MV_NAV_QT[[#This Row],[CMO MV]]/CelloNetIO_CMO_MV_NAV_QT[[#This Row],[NAV]]*100</f>
        <v>72.673489270306035</v>
      </c>
    </row>
    <row r="639" spans="1:12" x14ac:dyDescent="0.2">
      <c r="A639" s="1">
        <v>41646</v>
      </c>
      <c r="B639">
        <v>873.71690000000001</v>
      </c>
      <c r="C639">
        <v>216.95079999999999</v>
      </c>
      <c r="D639">
        <v>365.15890000000002</v>
      </c>
      <c r="F639">
        <v>390895235.13120002</v>
      </c>
      <c r="G639">
        <v>223.516897</v>
      </c>
      <c r="H639">
        <v>55.501009000000003</v>
      </c>
      <c r="I639">
        <v>93.416053000000005</v>
      </c>
      <c r="K639" s="8">
        <f>VLOOKUP(CelloNetIO_CMO_MV_NAV_QT[[#This Row],[AsOfDate]], 'CMO MV Raw'!$A:$B,2,FALSE)</f>
        <v>283880985.88885897</v>
      </c>
      <c r="L639" s="4">
        <f>CelloNetIO_CMO_MV_NAV_QT[[#This Row],[CMO MV]]/CelloNetIO_CMO_MV_NAV_QT[[#This Row],[NAV]]*100</f>
        <v>72.623291453930676</v>
      </c>
    </row>
    <row r="640" spans="1:12" x14ac:dyDescent="0.2">
      <c r="A640" s="1">
        <v>41647</v>
      </c>
      <c r="B640">
        <v>876.11879999999996</v>
      </c>
      <c r="C640">
        <v>219.0016</v>
      </c>
      <c r="D640">
        <v>352.11529999999999</v>
      </c>
      <c r="F640">
        <v>390560782.82169998</v>
      </c>
      <c r="G640">
        <v>224.32329100000001</v>
      </c>
      <c r="H640">
        <v>56.073627999999999</v>
      </c>
      <c r="I640">
        <v>90.156338000000005</v>
      </c>
      <c r="K640" s="8">
        <f>VLOOKUP(CelloNetIO_CMO_MV_NAV_QT[[#This Row],[AsOfDate]], 'CMO MV Raw'!$A:$B,2,FALSE)</f>
        <v>283884570.865408</v>
      </c>
      <c r="L640" s="4">
        <f>CelloNetIO_CMO_MV_NAV_QT[[#This Row],[CMO MV]]/CelloNetIO_CMO_MV_NAV_QT[[#This Row],[NAV]]*100</f>
        <v>72.68639949316362</v>
      </c>
    </row>
    <row r="641" spans="1:12" x14ac:dyDescent="0.2">
      <c r="A641" s="1">
        <v>41648</v>
      </c>
      <c r="B641">
        <v>834.78909999999996</v>
      </c>
      <c r="C641">
        <v>208.4914</v>
      </c>
      <c r="D641">
        <v>330.0487</v>
      </c>
      <c r="F641">
        <v>391026195.54909998</v>
      </c>
      <c r="G641">
        <v>213.48674600000001</v>
      </c>
      <c r="H641">
        <v>53.319037000000002</v>
      </c>
      <c r="I641">
        <v>84.405777</v>
      </c>
      <c r="K641" s="8">
        <f>VLOOKUP(CelloNetIO_CMO_MV_NAV_QT[[#This Row],[AsOfDate]], 'CMO MV Raw'!$A:$B,2,FALSE)</f>
        <v>305896029.30769801</v>
      </c>
      <c r="L641" s="4">
        <f>CelloNetIO_CMO_MV_NAV_QT[[#This Row],[CMO MV]]/CelloNetIO_CMO_MV_NAV_QT[[#This Row],[NAV]]*100</f>
        <v>78.229037540091753</v>
      </c>
    </row>
    <row r="642" spans="1:12" x14ac:dyDescent="0.2">
      <c r="A642" s="1">
        <v>41649</v>
      </c>
      <c r="B642">
        <v>845.17660000000001</v>
      </c>
      <c r="C642">
        <v>208.60310000000001</v>
      </c>
      <c r="D642">
        <v>331.96319999999997</v>
      </c>
      <c r="F642">
        <v>392486053.89130002</v>
      </c>
      <c r="G642">
        <v>215.339269</v>
      </c>
      <c r="H642">
        <v>53.149175</v>
      </c>
      <c r="I642">
        <v>84.579616999999999</v>
      </c>
      <c r="K642" s="8">
        <f>VLOOKUP(CelloNetIO_CMO_MV_NAV_QT[[#This Row],[AsOfDate]], 'CMO MV Raw'!$A:$B,2,FALSE)</f>
        <v>306612719.45838302</v>
      </c>
      <c r="L642" s="4">
        <f>CelloNetIO_CMO_MV_NAV_QT[[#This Row],[CMO MV]]/CelloNetIO_CMO_MV_NAV_QT[[#This Row],[NAV]]*100</f>
        <v>78.120666051308959</v>
      </c>
    </row>
    <row r="643" spans="1:12" x14ac:dyDescent="0.2">
      <c r="A643" s="1">
        <v>41652</v>
      </c>
      <c r="B643">
        <v>846.79349999999999</v>
      </c>
      <c r="C643">
        <v>208.4248</v>
      </c>
      <c r="D643">
        <v>331.1336</v>
      </c>
      <c r="F643">
        <v>393389486.18510002</v>
      </c>
      <c r="G643">
        <v>215.255753</v>
      </c>
      <c r="H643">
        <v>52.981791999999999</v>
      </c>
      <c r="I643">
        <v>84.174492000000001</v>
      </c>
      <c r="K643" s="8">
        <f>VLOOKUP(CelloNetIO_CMO_MV_NAV_QT[[#This Row],[AsOfDate]], 'CMO MV Raw'!$A:$B,2,FALSE)</f>
        <v>307013788.60707903</v>
      </c>
      <c r="L643" s="4">
        <f>CelloNetIO_CMO_MV_NAV_QT[[#This Row],[CMO MV]]/CelloNetIO_CMO_MV_NAV_QT[[#This Row],[NAV]]*100</f>
        <v>78.043211470735912</v>
      </c>
    </row>
    <row r="644" spans="1:12" x14ac:dyDescent="0.2">
      <c r="A644" s="1">
        <v>41653</v>
      </c>
      <c r="B644">
        <v>840.78129999999999</v>
      </c>
      <c r="C644">
        <v>208.2081</v>
      </c>
      <c r="D644">
        <v>330.23349999999999</v>
      </c>
      <c r="F644">
        <v>392634821.16420001</v>
      </c>
      <c r="G644">
        <v>214.13824099999999</v>
      </c>
      <c r="H644">
        <v>53.028435000000002</v>
      </c>
      <c r="I644">
        <v>84.107033000000001</v>
      </c>
      <c r="K644" s="8">
        <f>VLOOKUP(CelloNetIO_CMO_MV_NAV_QT[[#This Row],[AsOfDate]], 'CMO MV Raw'!$A:$B,2,FALSE)</f>
        <v>306978653.14444298</v>
      </c>
      <c r="L644" s="4">
        <f>CelloNetIO_CMO_MV_NAV_QT[[#This Row],[CMO MV]]/CelloNetIO_CMO_MV_NAV_QT[[#This Row],[NAV]]*100</f>
        <v>78.184266039935466</v>
      </c>
    </row>
    <row r="645" spans="1:12" x14ac:dyDescent="0.2">
      <c r="A645" s="1">
        <v>41654</v>
      </c>
      <c r="B645">
        <v>837.23929999999996</v>
      </c>
      <c r="C645">
        <v>207.54169999999999</v>
      </c>
      <c r="D645">
        <v>329.75799999999998</v>
      </c>
      <c r="F645">
        <v>392606039.25150001</v>
      </c>
      <c r="G645">
        <v>213.25176300000001</v>
      </c>
      <c r="H645">
        <v>52.862585000000003</v>
      </c>
      <c r="I645">
        <v>83.992085000000003</v>
      </c>
      <c r="K645" s="8">
        <f>VLOOKUP(CelloNetIO_CMO_MV_NAV_QT[[#This Row],[AsOfDate]], 'CMO MV Raw'!$A:$B,2,FALSE)</f>
        <v>305495939.695189</v>
      </c>
      <c r="L645" s="4">
        <f>CelloNetIO_CMO_MV_NAV_QT[[#This Row],[CMO MV]]/CelloNetIO_CMO_MV_NAV_QT[[#This Row],[NAV]]*100</f>
        <v>77.812338362806216</v>
      </c>
    </row>
    <row r="646" spans="1:12" x14ac:dyDescent="0.2">
      <c r="A646" s="1">
        <v>41655</v>
      </c>
      <c r="B646">
        <v>841.23469999999998</v>
      </c>
      <c r="C646">
        <v>207.56379999999999</v>
      </c>
      <c r="D646">
        <v>330.39420000000001</v>
      </c>
      <c r="F646">
        <v>393005088.66170001</v>
      </c>
      <c r="G646">
        <v>214.05185900000001</v>
      </c>
      <c r="H646">
        <v>52.814532</v>
      </c>
      <c r="I646">
        <v>84.068681999999995</v>
      </c>
      <c r="K646" s="8">
        <f>VLOOKUP(CelloNetIO_CMO_MV_NAV_QT[[#This Row],[AsOfDate]], 'CMO MV Raw'!$A:$B,2,FALSE)</f>
        <v>305268335.633641</v>
      </c>
      <c r="L646" s="4">
        <f>CelloNetIO_CMO_MV_NAV_QT[[#This Row],[CMO MV]]/CelloNetIO_CMO_MV_NAV_QT[[#This Row],[NAV]]*100</f>
        <v>77.675415520234381</v>
      </c>
    </row>
    <row r="647" spans="1:12" x14ac:dyDescent="0.2">
      <c r="A647" s="1">
        <v>41656</v>
      </c>
      <c r="B647">
        <v>840.57209999999998</v>
      </c>
      <c r="C647">
        <v>207.4631</v>
      </c>
      <c r="D647">
        <v>330.28379999999999</v>
      </c>
      <c r="F647">
        <v>393374081.23049998</v>
      </c>
      <c r="G647">
        <v>213.68263400000001</v>
      </c>
      <c r="H647">
        <v>52.739392000000002</v>
      </c>
      <c r="I647">
        <v>83.961759999999998</v>
      </c>
      <c r="K647" s="8">
        <f>VLOOKUP(CelloNetIO_CMO_MV_NAV_QT[[#This Row],[AsOfDate]], 'CMO MV Raw'!$A:$B,2,FALSE)</f>
        <v>305222842.13035399</v>
      </c>
      <c r="L647" s="4">
        <f>CelloNetIO_CMO_MV_NAV_QT[[#This Row],[CMO MV]]/CelloNetIO_CMO_MV_NAV_QT[[#This Row],[NAV]]*100</f>
        <v>77.59098951705127</v>
      </c>
    </row>
    <row r="648" spans="1:12" x14ac:dyDescent="0.2">
      <c r="A648" s="1">
        <v>41660</v>
      </c>
      <c r="B648">
        <v>842.17589999999996</v>
      </c>
      <c r="C648">
        <v>207.41499999999999</v>
      </c>
      <c r="D648">
        <v>330.20170000000002</v>
      </c>
      <c r="F648">
        <v>393632754.54040003</v>
      </c>
      <c r="G648">
        <v>213.94964999999999</v>
      </c>
      <c r="H648">
        <v>52.692515</v>
      </c>
      <c r="I648">
        <v>83.885728</v>
      </c>
      <c r="K648" s="8">
        <f>VLOOKUP(CelloNetIO_CMO_MV_NAV_QT[[#This Row],[AsOfDate]], 'CMO MV Raw'!$A:$B,2,FALSE)</f>
        <v>303725508.31105202</v>
      </c>
      <c r="L648" s="4">
        <f>CelloNetIO_CMO_MV_NAV_QT[[#This Row],[CMO MV]]/CelloNetIO_CMO_MV_NAV_QT[[#This Row],[NAV]]*100</f>
        <v>77.159612559599509</v>
      </c>
    </row>
    <row r="649" spans="1:12" x14ac:dyDescent="0.2">
      <c r="A649" s="1">
        <v>41661</v>
      </c>
      <c r="B649">
        <v>843.13409999999999</v>
      </c>
      <c r="C649">
        <v>208.91829999999999</v>
      </c>
      <c r="D649">
        <v>329.71319999999997</v>
      </c>
      <c r="F649">
        <v>393751157.34189999</v>
      </c>
      <c r="G649">
        <v>214.12866600000001</v>
      </c>
      <c r="H649">
        <v>53.058459999999997</v>
      </c>
      <c r="I649">
        <v>83.736440000000002</v>
      </c>
      <c r="K649" s="8">
        <f>VLOOKUP(CelloNetIO_CMO_MV_NAV_QT[[#This Row],[AsOfDate]], 'CMO MV Raw'!$A:$B,2,FALSE)</f>
        <v>304441949.95800298</v>
      </c>
      <c r="L649" s="4">
        <f>CelloNetIO_CMO_MV_NAV_QT[[#This Row],[CMO MV]]/CelloNetIO_CMO_MV_NAV_QT[[#This Row],[NAV]]*100</f>
        <v>77.318363205127426</v>
      </c>
    </row>
    <row r="650" spans="1:12" x14ac:dyDescent="0.2">
      <c r="A650" s="1">
        <v>41662</v>
      </c>
      <c r="B650">
        <v>854.23329999999999</v>
      </c>
      <c r="C650">
        <v>211.21789999999999</v>
      </c>
      <c r="D650">
        <v>330.18759999999997</v>
      </c>
      <c r="F650">
        <v>395572490.27039999</v>
      </c>
      <c r="G650">
        <v>215.948611</v>
      </c>
      <c r="H650">
        <v>53.395498000000003</v>
      </c>
      <c r="I650">
        <v>83.470820000000003</v>
      </c>
      <c r="K650" s="8">
        <f>VLOOKUP(CelloNetIO_CMO_MV_NAV_QT[[#This Row],[AsOfDate]], 'CMO MV Raw'!$A:$B,2,FALSE)</f>
        <v>306224262.86510098</v>
      </c>
      <c r="L650" s="4">
        <f>CelloNetIO_CMO_MV_NAV_QT[[#This Row],[CMO MV]]/CelloNetIO_CMO_MV_NAV_QT[[#This Row],[NAV]]*100</f>
        <v>77.412931990234313</v>
      </c>
    </row>
    <row r="651" spans="1:12" x14ac:dyDescent="0.2">
      <c r="A651" s="1">
        <v>41663</v>
      </c>
      <c r="B651">
        <v>855.61969999999997</v>
      </c>
      <c r="C651">
        <v>210.47389999999999</v>
      </c>
      <c r="D651">
        <v>330.93099999999998</v>
      </c>
      <c r="F651">
        <v>395871098.42930001</v>
      </c>
      <c r="G651">
        <v>216.13593499999999</v>
      </c>
      <c r="H651">
        <v>53.167281000000003</v>
      </c>
      <c r="I651">
        <v>83.595645000000005</v>
      </c>
      <c r="K651" s="8">
        <f>VLOOKUP(CelloNetIO_CMO_MV_NAV_QT[[#This Row],[AsOfDate]], 'CMO MV Raw'!$A:$B,2,FALSE)</f>
        <v>305784693.71163201</v>
      </c>
      <c r="L651" s="4">
        <f>CelloNetIO_CMO_MV_NAV_QT[[#This Row],[CMO MV]]/CelloNetIO_CMO_MV_NAV_QT[[#This Row],[NAV]]*100</f>
        <v>77.243500453782971</v>
      </c>
    </row>
    <row r="652" spans="1:12" x14ac:dyDescent="0.2">
      <c r="A652" s="1">
        <v>41666</v>
      </c>
      <c r="B652">
        <v>856.72569999999996</v>
      </c>
      <c r="C652">
        <v>211.4975</v>
      </c>
      <c r="D652">
        <v>329.96499999999997</v>
      </c>
      <c r="F652">
        <v>395710740.00309998</v>
      </c>
      <c r="G652">
        <v>216.50301899999999</v>
      </c>
      <c r="H652">
        <v>53.447501000000003</v>
      </c>
      <c r="I652">
        <v>83.385403999999994</v>
      </c>
      <c r="K652" s="8">
        <f>VLOOKUP(CelloNetIO_CMO_MV_NAV_QT[[#This Row],[AsOfDate]], 'CMO MV Raw'!$A:$B,2,FALSE)</f>
        <v>305281178.73967701</v>
      </c>
      <c r="L652" s="4">
        <f>CelloNetIO_CMO_MV_NAV_QT[[#This Row],[CMO MV]]/CelloNetIO_CMO_MV_NAV_QT[[#This Row],[NAV]]*100</f>
        <v>77.147559537374562</v>
      </c>
    </row>
    <row r="653" spans="1:12" x14ac:dyDescent="0.2">
      <c r="A653" s="1">
        <v>41667</v>
      </c>
      <c r="B653">
        <v>844.56859999999995</v>
      </c>
      <c r="C653">
        <v>208.31450000000001</v>
      </c>
      <c r="D653">
        <v>331.59379999999999</v>
      </c>
      <c r="F653">
        <v>395539949.41579998</v>
      </c>
      <c r="G653">
        <v>213.52295799999999</v>
      </c>
      <c r="H653">
        <v>52.665855999999998</v>
      </c>
      <c r="I653">
        <v>83.833201000000003</v>
      </c>
      <c r="K653" s="8">
        <f>VLOOKUP(CelloNetIO_CMO_MV_NAV_QT[[#This Row],[AsOfDate]], 'CMO MV Raw'!$A:$B,2,FALSE)</f>
        <v>305290841.71805203</v>
      </c>
      <c r="L653" s="4">
        <f>CelloNetIO_CMO_MV_NAV_QT[[#This Row],[CMO MV]]/CelloNetIO_CMO_MV_NAV_QT[[#This Row],[NAV]]*100</f>
        <v>77.183314142846243</v>
      </c>
    </row>
    <row r="654" spans="1:12" x14ac:dyDescent="0.2">
      <c r="A654" s="1">
        <v>41668</v>
      </c>
      <c r="B654">
        <v>847.6875</v>
      </c>
      <c r="C654">
        <v>208.10720000000001</v>
      </c>
      <c r="D654">
        <v>331.78980000000001</v>
      </c>
      <c r="F654">
        <v>396408629.08319998</v>
      </c>
      <c r="G654">
        <v>213.841838</v>
      </c>
      <c r="H654">
        <v>52.498151</v>
      </c>
      <c r="I654">
        <v>83.698935000000006</v>
      </c>
      <c r="K654" s="8">
        <f>VLOOKUP(CelloNetIO_CMO_MV_NAV_QT[[#This Row],[AsOfDate]], 'CMO MV Raw'!$A:$B,2,FALSE)</f>
        <v>305496398.15310502</v>
      </c>
      <c r="L654" s="4">
        <f>CelloNetIO_CMO_MV_NAV_QT[[#This Row],[CMO MV]]/CelloNetIO_CMO_MV_NAV_QT[[#This Row],[NAV]]*100</f>
        <v>77.066031296958997</v>
      </c>
    </row>
    <row r="655" spans="1:12" x14ac:dyDescent="0.2">
      <c r="A655" s="1">
        <v>41669</v>
      </c>
      <c r="B655">
        <v>842.3655</v>
      </c>
      <c r="C655">
        <v>207.01519999999999</v>
      </c>
      <c r="D655">
        <v>356.2559</v>
      </c>
      <c r="F655">
        <v>396435382.79979998</v>
      </c>
      <c r="G655">
        <v>212.48494400000001</v>
      </c>
      <c r="H655">
        <v>52.219152999999999</v>
      </c>
      <c r="I655">
        <v>89.864808999999994</v>
      </c>
      <c r="K655" s="8">
        <f>VLOOKUP(CelloNetIO_CMO_MV_NAV_QT[[#This Row],[AsOfDate]], 'CMO MV Raw'!$A:$B,2,FALSE)</f>
        <v>323737777.70907003</v>
      </c>
      <c r="L655" s="4">
        <f>CelloNetIO_CMO_MV_NAV_QT[[#This Row],[CMO MV]]/CelloNetIO_CMO_MV_NAV_QT[[#This Row],[NAV]]*100</f>
        <v>81.662180459950946</v>
      </c>
    </row>
    <row r="656" spans="1:12" x14ac:dyDescent="0.2">
      <c r="A656" s="1">
        <v>41670</v>
      </c>
      <c r="B656">
        <v>847.36940000000004</v>
      </c>
      <c r="C656">
        <v>206.6875</v>
      </c>
      <c r="D656">
        <v>356.96910000000003</v>
      </c>
      <c r="F656">
        <v>396771143.236</v>
      </c>
      <c r="G656">
        <v>213.56628699999999</v>
      </c>
      <c r="H656">
        <v>52.092371999999997</v>
      </c>
      <c r="I656">
        <v>89.968513999999999</v>
      </c>
      <c r="K656" s="8">
        <f>VLOOKUP(CelloNetIO_CMO_MV_NAV_QT[[#This Row],[AsOfDate]], 'CMO MV Raw'!$A:$B,2,FALSE)</f>
        <v>323755010.38254398</v>
      </c>
      <c r="L656" s="4">
        <f>CelloNetIO_CMO_MV_NAV_QT[[#This Row],[CMO MV]]/CelloNetIO_CMO_MV_NAV_QT[[#This Row],[NAV]]*100</f>
        <v>81.597418537560856</v>
      </c>
    </row>
    <row r="657" spans="1:12" x14ac:dyDescent="0.2">
      <c r="A657" s="1">
        <v>41673</v>
      </c>
      <c r="B657">
        <v>854.58109999999999</v>
      </c>
      <c r="C657">
        <v>205.45939999999999</v>
      </c>
      <c r="D657">
        <v>358.80509999999998</v>
      </c>
      <c r="F657">
        <v>397068818.57410002</v>
      </c>
      <c r="G657">
        <v>215.22241500000001</v>
      </c>
      <c r="H657">
        <v>51.744028</v>
      </c>
      <c r="I657">
        <v>90.363454000000004</v>
      </c>
      <c r="K657" s="8">
        <f>VLOOKUP(CelloNetIO_CMO_MV_NAV_QT[[#This Row],[AsOfDate]], 'CMO MV Raw'!$A:$B,2,FALSE)</f>
        <v>319966196.54257601</v>
      </c>
      <c r="L657" s="4">
        <f>CelloNetIO_CMO_MV_NAV_QT[[#This Row],[CMO MV]]/CelloNetIO_CMO_MV_NAV_QT[[#This Row],[NAV]]*100</f>
        <v>80.582050661040441</v>
      </c>
    </row>
    <row r="658" spans="1:12" x14ac:dyDescent="0.2">
      <c r="A658" s="1">
        <v>41674</v>
      </c>
      <c r="B658">
        <v>849.2473</v>
      </c>
      <c r="C658">
        <v>204.92250000000001</v>
      </c>
      <c r="D658">
        <v>386.66430000000003</v>
      </c>
      <c r="F658">
        <v>396282747.00870001</v>
      </c>
      <c r="G658">
        <v>214.30337499999999</v>
      </c>
      <c r="H658">
        <v>51.711184000000003</v>
      </c>
      <c r="I658">
        <v>97.572832000000005</v>
      </c>
      <c r="K658" s="8">
        <f>VLOOKUP(CelloNetIO_CMO_MV_NAV_QT[[#This Row],[AsOfDate]], 'CMO MV Raw'!$A:$B,2,FALSE)</f>
        <v>319613778.72235101</v>
      </c>
      <c r="L658" s="4">
        <f>CelloNetIO_CMO_MV_NAV_QT[[#This Row],[CMO MV]]/CelloNetIO_CMO_MV_NAV_QT[[#This Row],[NAV]]*100</f>
        <v>80.652963353798029</v>
      </c>
    </row>
    <row r="659" spans="1:12" x14ac:dyDescent="0.2">
      <c r="A659" s="1">
        <v>41675</v>
      </c>
      <c r="B659">
        <v>845.44290000000001</v>
      </c>
      <c r="C659">
        <v>205.40690000000001</v>
      </c>
      <c r="D659">
        <v>385.31020000000001</v>
      </c>
      <c r="F659">
        <v>395843318.42769998</v>
      </c>
      <c r="G659">
        <v>213.580187</v>
      </c>
      <c r="H659">
        <v>51.890960999999997</v>
      </c>
      <c r="I659">
        <v>97.339068999999995</v>
      </c>
      <c r="K659" s="8">
        <f>VLOOKUP(CelloNetIO_CMO_MV_NAV_QT[[#This Row],[AsOfDate]], 'CMO MV Raw'!$A:$B,2,FALSE)</f>
        <v>320027455.98123598</v>
      </c>
      <c r="L659" s="4">
        <f>CelloNetIO_CMO_MV_NAV_QT[[#This Row],[CMO MV]]/CelloNetIO_CMO_MV_NAV_QT[[#This Row],[NAV]]*100</f>
        <v>80.847002104871549</v>
      </c>
    </row>
    <row r="660" spans="1:12" x14ac:dyDescent="0.2">
      <c r="A660" s="1">
        <v>41676</v>
      </c>
      <c r="B660">
        <v>842.02110000000005</v>
      </c>
      <c r="C660">
        <v>205.57859999999999</v>
      </c>
      <c r="D660">
        <v>384.78570000000002</v>
      </c>
      <c r="F660">
        <v>396229798.84109998</v>
      </c>
      <c r="G660">
        <v>212.50827200000001</v>
      </c>
      <c r="H660">
        <v>51.883679999999998</v>
      </c>
      <c r="I660">
        <v>97.111751999999996</v>
      </c>
      <c r="K660" s="8">
        <f>VLOOKUP(CelloNetIO_CMO_MV_NAV_QT[[#This Row],[AsOfDate]], 'CMO MV Raw'!$A:$B,2,FALSE)</f>
        <v>320623380.36074102</v>
      </c>
      <c r="L660" s="4">
        <f>CelloNetIO_CMO_MV_NAV_QT[[#This Row],[CMO MV]]/CelloNetIO_CMO_MV_NAV_QT[[#This Row],[NAV]]*100</f>
        <v>80.918543052164679</v>
      </c>
    </row>
    <row r="661" spans="1:12" x14ac:dyDescent="0.2">
      <c r="A661" s="1">
        <v>41677</v>
      </c>
      <c r="B661">
        <v>848.3537</v>
      </c>
      <c r="C661">
        <v>208.8304</v>
      </c>
      <c r="D661">
        <v>391.91649999999998</v>
      </c>
      <c r="F661">
        <v>398705079.7421</v>
      </c>
      <c r="G661">
        <v>212.77724900000001</v>
      </c>
      <c r="H661">
        <v>52.377161000000001</v>
      </c>
      <c r="I661">
        <v>98.297342999999998</v>
      </c>
      <c r="K661" s="8">
        <f>VLOOKUP(CelloNetIO_CMO_MV_NAV_QT[[#This Row],[AsOfDate]], 'CMO MV Raw'!$A:$B,2,FALSE)</f>
        <v>334137697.75539798</v>
      </c>
      <c r="L661" s="4">
        <f>CelloNetIO_CMO_MV_NAV_QT[[#This Row],[CMO MV]]/CelloNetIO_CMO_MV_NAV_QT[[#This Row],[NAV]]*100</f>
        <v>83.805728778658377</v>
      </c>
    </row>
    <row r="662" spans="1:12" x14ac:dyDescent="0.2">
      <c r="A662" s="1">
        <v>41680</v>
      </c>
      <c r="B662">
        <v>848.69719999999995</v>
      </c>
      <c r="C662">
        <v>208.99709999999999</v>
      </c>
      <c r="D662">
        <v>392.03489999999999</v>
      </c>
      <c r="F662">
        <v>399109608.17650002</v>
      </c>
      <c r="G662">
        <v>212.647649</v>
      </c>
      <c r="H662">
        <v>52.365839999999999</v>
      </c>
      <c r="I662">
        <v>98.227377000000004</v>
      </c>
      <c r="K662" s="8">
        <f>VLOOKUP(CelloNetIO_CMO_MV_NAV_QT[[#This Row],[AsOfDate]], 'CMO MV Raw'!$A:$B,2,FALSE)</f>
        <v>334580314.96778899</v>
      </c>
      <c r="L662" s="4">
        <f>CelloNetIO_CMO_MV_NAV_QT[[#This Row],[CMO MV]]/CelloNetIO_CMO_MV_NAV_QT[[#This Row],[NAV]]*100</f>
        <v>83.831686362164959</v>
      </c>
    </row>
    <row r="663" spans="1:12" x14ac:dyDescent="0.2">
      <c r="A663" s="1">
        <v>41681</v>
      </c>
      <c r="B663">
        <v>844.98670000000004</v>
      </c>
      <c r="C663">
        <v>207.2859</v>
      </c>
      <c r="D663">
        <v>393.53399999999999</v>
      </c>
      <c r="F663">
        <v>398189183.20569998</v>
      </c>
      <c r="G663">
        <v>212.207347</v>
      </c>
      <c r="H663">
        <v>52.057139999999997</v>
      </c>
      <c r="I663">
        <v>98.830911999999998</v>
      </c>
      <c r="K663" s="8">
        <f>VLOOKUP(CelloNetIO_CMO_MV_NAV_QT[[#This Row],[AsOfDate]], 'CMO MV Raw'!$A:$B,2,FALSE)</f>
        <v>333972706.309533</v>
      </c>
      <c r="L663" s="4">
        <f>CelloNetIO_CMO_MV_NAV_QT[[#This Row],[CMO MV]]/CelloNetIO_CMO_MV_NAV_QT[[#This Row],[NAV]]*100</f>
        <v>83.872872593077574</v>
      </c>
    </row>
    <row r="664" spans="1:12" x14ac:dyDescent="0.2">
      <c r="A664" s="1">
        <v>41682</v>
      </c>
      <c r="B664">
        <v>848.49990000000003</v>
      </c>
      <c r="C664">
        <v>209.95269999999999</v>
      </c>
      <c r="D664">
        <v>392.06130000000002</v>
      </c>
      <c r="F664">
        <v>398847344.01800001</v>
      </c>
      <c r="G664">
        <v>212.73800900000001</v>
      </c>
      <c r="H664">
        <v>52.639864000000003</v>
      </c>
      <c r="I664">
        <v>98.298586</v>
      </c>
      <c r="K664" s="8">
        <f>VLOOKUP(CelloNetIO_CMO_MV_NAV_QT[[#This Row],[AsOfDate]], 'CMO MV Raw'!$A:$B,2,FALSE)</f>
        <v>335190991.538068</v>
      </c>
      <c r="L664" s="4">
        <f>CelloNetIO_CMO_MV_NAV_QT[[#This Row],[CMO MV]]/CelloNetIO_CMO_MV_NAV_QT[[#This Row],[NAV]]*100</f>
        <v>84.039920677757053</v>
      </c>
    </row>
    <row r="665" spans="1:12" x14ac:dyDescent="0.2">
      <c r="A665" s="1">
        <v>41683</v>
      </c>
      <c r="B665">
        <v>854.09839999999997</v>
      </c>
      <c r="C665">
        <v>210.08750000000001</v>
      </c>
      <c r="D665">
        <v>393.54840000000002</v>
      </c>
      <c r="F665">
        <v>399377955.00370002</v>
      </c>
      <c r="G665">
        <v>213.85717199999999</v>
      </c>
      <c r="H665">
        <v>52.603679999999997</v>
      </c>
      <c r="I665">
        <v>98.540340999999998</v>
      </c>
      <c r="K665" s="8">
        <f>VLOOKUP(CelloNetIO_CMO_MV_NAV_QT[[#This Row],[AsOfDate]], 'CMO MV Raw'!$A:$B,2,FALSE)</f>
        <v>335448003.588597</v>
      </c>
      <c r="L665" s="4">
        <f>CelloNetIO_CMO_MV_NAV_QT[[#This Row],[CMO MV]]/CelloNetIO_CMO_MV_NAV_QT[[#This Row],[NAV]]*100</f>
        <v>83.992618867881504</v>
      </c>
    </row>
    <row r="666" spans="1:12" x14ac:dyDescent="0.2">
      <c r="A666" s="1">
        <v>41684</v>
      </c>
      <c r="B666">
        <v>853.17269999999996</v>
      </c>
      <c r="C666">
        <v>210.59190000000001</v>
      </c>
      <c r="D666">
        <v>393.65870000000001</v>
      </c>
      <c r="F666">
        <v>399315976.48280001</v>
      </c>
      <c r="G666">
        <v>213.65854400000001</v>
      </c>
      <c r="H666">
        <v>52.738160000000001</v>
      </c>
      <c r="I666">
        <v>98.583258000000001</v>
      </c>
      <c r="K666" s="8">
        <f>VLOOKUP(CelloNetIO_CMO_MV_NAV_QT[[#This Row],[AsOfDate]], 'CMO MV Raw'!$A:$B,2,FALSE)</f>
        <v>335845217.87221199</v>
      </c>
      <c r="L666" s="4">
        <f>CelloNetIO_CMO_MV_NAV_QT[[#This Row],[CMO MV]]/CelloNetIO_CMO_MV_NAV_QT[[#This Row],[NAV]]*100</f>
        <v>84.105129183750066</v>
      </c>
    </row>
    <row r="667" spans="1:12" x14ac:dyDescent="0.2">
      <c r="A667" s="1">
        <v>41688</v>
      </c>
      <c r="B667">
        <v>854.6943</v>
      </c>
      <c r="C667">
        <v>210.6491</v>
      </c>
      <c r="D667">
        <v>393.89150000000001</v>
      </c>
      <c r="F667">
        <v>399893830.23820001</v>
      </c>
      <c r="G667">
        <v>213.73030399999999</v>
      </c>
      <c r="H667">
        <v>52.676257</v>
      </c>
      <c r="I667">
        <v>98.499019000000004</v>
      </c>
      <c r="K667" s="8">
        <f>VLOOKUP(CelloNetIO_CMO_MV_NAV_QT[[#This Row],[AsOfDate]], 'CMO MV Raw'!$A:$B,2,FALSE)</f>
        <v>335130276.28882098</v>
      </c>
      <c r="L667" s="4">
        <f>CelloNetIO_CMO_MV_NAV_QT[[#This Row],[CMO MV]]/CelloNetIO_CMO_MV_NAV_QT[[#This Row],[NAV]]*100</f>
        <v>83.804812914767382</v>
      </c>
    </row>
    <row r="668" spans="1:12" x14ac:dyDescent="0.2">
      <c r="A668" s="1">
        <v>41689</v>
      </c>
      <c r="B668">
        <v>853.55930000000001</v>
      </c>
      <c r="C668">
        <v>210.85210000000001</v>
      </c>
      <c r="D668">
        <v>393.23559999999998</v>
      </c>
      <c r="F668">
        <v>399756383.14240003</v>
      </c>
      <c r="G668">
        <v>213.519868</v>
      </c>
      <c r="H668">
        <v>52.745148999999998</v>
      </c>
      <c r="I668">
        <v>98.368810999999994</v>
      </c>
      <c r="K668" s="8">
        <f>VLOOKUP(CelloNetIO_CMO_MV_NAV_QT[[#This Row],[AsOfDate]], 'CMO MV Raw'!$A:$B,2,FALSE)</f>
        <v>335029216.96108103</v>
      </c>
      <c r="L668" s="4">
        <f>CelloNetIO_CMO_MV_NAV_QT[[#This Row],[CMO MV]]/CelloNetIO_CMO_MV_NAV_QT[[#This Row],[NAV]]*100</f>
        <v>83.808347055646109</v>
      </c>
    </row>
    <row r="669" spans="1:12" x14ac:dyDescent="0.2">
      <c r="A669" s="1">
        <v>41690</v>
      </c>
      <c r="B669">
        <v>852.17849999999999</v>
      </c>
      <c r="C669">
        <v>210.8604</v>
      </c>
      <c r="D669">
        <v>424.50189999999998</v>
      </c>
      <c r="F669">
        <v>399787604.38789999</v>
      </c>
      <c r="G669">
        <v>213.15780899999999</v>
      </c>
      <c r="H669">
        <v>52.743105999999997</v>
      </c>
      <c r="I669">
        <v>106.181856</v>
      </c>
      <c r="K669" s="8">
        <f>VLOOKUP(CelloNetIO_CMO_MV_NAV_QT[[#This Row],[AsOfDate]], 'CMO MV Raw'!$A:$B,2,FALSE)</f>
        <v>360356077.21224397</v>
      </c>
      <c r="L669" s="4">
        <f>CelloNetIO_CMO_MV_NAV_QT[[#This Row],[CMO MV]]/CelloNetIO_CMO_MV_NAV_QT[[#This Row],[NAV]]*100</f>
        <v>90.136880998091925</v>
      </c>
    </row>
    <row r="670" spans="1:12" x14ac:dyDescent="0.2">
      <c r="A670" s="1">
        <v>41691</v>
      </c>
      <c r="B670">
        <v>854.67110000000002</v>
      </c>
      <c r="C670">
        <v>211.19300000000001</v>
      </c>
      <c r="D670">
        <v>425.54829999999998</v>
      </c>
      <c r="F670">
        <v>400581297.39660001</v>
      </c>
      <c r="G670">
        <v>213.35771399999999</v>
      </c>
      <c r="H670">
        <v>52.721632999999997</v>
      </c>
      <c r="I670">
        <v>106.232693</v>
      </c>
      <c r="K670" s="8">
        <f>VLOOKUP(CelloNetIO_CMO_MV_NAV_QT[[#This Row],[AsOfDate]], 'CMO MV Raw'!$A:$B,2,FALSE)</f>
        <v>361009786.24872702</v>
      </c>
      <c r="L670" s="4">
        <f>CelloNetIO_CMO_MV_NAV_QT[[#This Row],[CMO MV]]/CelloNetIO_CMO_MV_NAV_QT[[#This Row],[NAV]]*100</f>
        <v>90.121478110673053</v>
      </c>
    </row>
    <row r="671" spans="1:12" x14ac:dyDescent="0.2">
      <c r="A671" s="1">
        <v>41694</v>
      </c>
      <c r="B671">
        <v>826.09990000000005</v>
      </c>
      <c r="C671">
        <v>203.82490000000001</v>
      </c>
      <c r="D671">
        <v>415.62110000000001</v>
      </c>
      <c r="F671">
        <v>400469361.73900002</v>
      </c>
      <c r="G671">
        <v>206.28292200000001</v>
      </c>
      <c r="H671">
        <v>50.896503000000003</v>
      </c>
      <c r="I671">
        <v>103.783495</v>
      </c>
      <c r="K671" s="8">
        <f>VLOOKUP(CelloNetIO_CMO_MV_NAV_QT[[#This Row],[AsOfDate]], 'CMO MV Raw'!$A:$B,2,FALSE)</f>
        <v>360575468.39073598</v>
      </c>
      <c r="L671" s="4">
        <f>CelloNetIO_CMO_MV_NAV_QT[[#This Row],[CMO MV]]/CelloNetIO_CMO_MV_NAV_QT[[#This Row],[NAV]]*100</f>
        <v>90.038215863748334</v>
      </c>
    </row>
    <row r="672" spans="1:12" x14ac:dyDescent="0.2">
      <c r="A672" s="1">
        <v>41695</v>
      </c>
      <c r="B672">
        <v>842.80060000000003</v>
      </c>
      <c r="C672">
        <v>206.97479999999999</v>
      </c>
      <c r="D672">
        <v>439.30880000000002</v>
      </c>
      <c r="F672">
        <v>401664966.43290001</v>
      </c>
      <c r="G672">
        <v>209.826764</v>
      </c>
      <c r="H672">
        <v>51.529214000000003</v>
      </c>
      <c r="I672">
        <v>109.371948</v>
      </c>
      <c r="K672" s="8">
        <f>VLOOKUP(CelloNetIO_CMO_MV_NAV_QT[[#This Row],[AsOfDate]], 'CMO MV Raw'!$A:$B,2,FALSE)</f>
        <v>392298098.89048803</v>
      </c>
      <c r="L672" s="4">
        <f>CelloNetIO_CMO_MV_NAV_QT[[#This Row],[CMO MV]]/CelloNetIO_CMO_MV_NAV_QT[[#This Row],[NAV]]*100</f>
        <v>97.66798991069669</v>
      </c>
    </row>
    <row r="673" spans="1:12" x14ac:dyDescent="0.2">
      <c r="A673" s="1">
        <v>41696</v>
      </c>
      <c r="B673">
        <v>846.07659999999998</v>
      </c>
      <c r="C673">
        <v>207.5966</v>
      </c>
      <c r="D673">
        <v>439.82920000000001</v>
      </c>
      <c r="F673">
        <v>402333774.26130003</v>
      </c>
      <c r="G673">
        <v>210.292214</v>
      </c>
      <c r="H673">
        <v>51.598103999999999</v>
      </c>
      <c r="I673">
        <v>109.31948300000001</v>
      </c>
      <c r="K673" s="8">
        <f>VLOOKUP(CelloNetIO_CMO_MV_NAV_QT[[#This Row],[AsOfDate]], 'CMO MV Raw'!$A:$B,2,FALSE)</f>
        <v>393130857.90201098</v>
      </c>
      <c r="L673" s="4">
        <f>CelloNetIO_CMO_MV_NAV_QT[[#This Row],[CMO MV]]/CelloNetIO_CMO_MV_NAV_QT[[#This Row],[NAV]]*100</f>
        <v>97.712616502011059</v>
      </c>
    </row>
    <row r="674" spans="1:12" x14ac:dyDescent="0.2">
      <c r="A674" s="1">
        <v>41697</v>
      </c>
      <c r="B674">
        <v>775.14059999999995</v>
      </c>
      <c r="C674">
        <v>189.90379999999999</v>
      </c>
      <c r="D674">
        <v>441.53609999999998</v>
      </c>
      <c r="F674">
        <v>403030992.52359998</v>
      </c>
      <c r="G674">
        <v>192.32778999999999</v>
      </c>
      <c r="H674">
        <v>47.118907</v>
      </c>
      <c r="I674">
        <v>109.553883</v>
      </c>
      <c r="K674" s="8">
        <f>VLOOKUP(CelloNetIO_CMO_MV_NAV_QT[[#This Row],[AsOfDate]], 'CMO MV Raw'!$A:$B,2,FALSE)</f>
        <v>386413007.12919599</v>
      </c>
      <c r="L674" s="4">
        <f>CelloNetIO_CMO_MV_NAV_QT[[#This Row],[CMO MV]]/CelloNetIO_CMO_MV_NAV_QT[[#This Row],[NAV]]*100</f>
        <v>95.876747519998489</v>
      </c>
    </row>
    <row r="675" spans="1:12" x14ac:dyDescent="0.2">
      <c r="A675" s="1">
        <v>41698</v>
      </c>
      <c r="B675">
        <v>772.08540000000005</v>
      </c>
      <c r="C675">
        <v>189.77250000000001</v>
      </c>
      <c r="D675">
        <v>441.26310000000001</v>
      </c>
      <c r="F675">
        <v>404550334.14929998</v>
      </c>
      <c r="G675">
        <v>190.850269</v>
      </c>
      <c r="H675">
        <v>46.909489999999998</v>
      </c>
      <c r="I675">
        <v>109.074956</v>
      </c>
      <c r="K675" s="8">
        <f>VLOOKUP(CelloNetIO_CMO_MV_NAV_QT[[#This Row],[AsOfDate]], 'CMO MV Raw'!$A:$B,2,FALSE)</f>
        <v>387950028.186122</v>
      </c>
      <c r="L675" s="4">
        <f>CelloNetIO_CMO_MV_NAV_QT[[#This Row],[CMO MV]]/CelloNetIO_CMO_MV_NAV_QT[[#This Row],[NAV]]*100</f>
        <v>95.896603077071845</v>
      </c>
    </row>
    <row r="676" spans="1:12" x14ac:dyDescent="0.2">
      <c r="A676" s="1">
        <v>41701</v>
      </c>
      <c r="B676">
        <v>777.17660000000001</v>
      </c>
      <c r="C676">
        <v>190.49209999999999</v>
      </c>
      <c r="D676">
        <v>442.3329</v>
      </c>
      <c r="F676">
        <v>405454138.40380001</v>
      </c>
      <c r="G676">
        <v>191.68052</v>
      </c>
      <c r="H676">
        <v>46.982404000000002</v>
      </c>
      <c r="I676">
        <v>109.095668</v>
      </c>
      <c r="K676" s="8">
        <f>VLOOKUP(CelloNetIO_CMO_MV_NAV_QT[[#This Row],[AsOfDate]], 'CMO MV Raw'!$A:$B,2,FALSE)</f>
        <v>384457509.80445302</v>
      </c>
      <c r="L676" s="4">
        <f>CelloNetIO_CMO_MV_NAV_QT[[#This Row],[CMO MV]]/CelloNetIO_CMO_MV_NAV_QT[[#This Row],[NAV]]*100</f>
        <v>94.821454115129526</v>
      </c>
    </row>
    <row r="677" spans="1:12" x14ac:dyDescent="0.2">
      <c r="A677" s="1">
        <v>41702</v>
      </c>
      <c r="B677">
        <v>774.46699999999998</v>
      </c>
      <c r="C677">
        <v>191.2338</v>
      </c>
      <c r="D677">
        <v>439.70510000000002</v>
      </c>
      <c r="F677">
        <v>403975801.76660001</v>
      </c>
      <c r="G677">
        <v>191.71123499999999</v>
      </c>
      <c r="H677">
        <v>47.337933999999997</v>
      </c>
      <c r="I677">
        <v>108.844415</v>
      </c>
      <c r="K677" s="8">
        <f>VLOOKUP(CelloNetIO_CMO_MV_NAV_QT[[#This Row],[AsOfDate]], 'CMO MV Raw'!$A:$B,2,FALSE)</f>
        <v>363930273.46525902</v>
      </c>
      <c r="L677" s="4">
        <f>CelloNetIO_CMO_MV_NAV_QT[[#This Row],[CMO MV]]/CelloNetIO_CMO_MV_NAV_QT[[#This Row],[NAV]]*100</f>
        <v>90.087146773093707</v>
      </c>
    </row>
    <row r="678" spans="1:12" x14ac:dyDescent="0.2">
      <c r="A678" s="1">
        <v>41703</v>
      </c>
      <c r="B678">
        <v>775.25250000000005</v>
      </c>
      <c r="C678">
        <v>191.50360000000001</v>
      </c>
      <c r="D678">
        <v>439.47590000000002</v>
      </c>
      <c r="F678">
        <v>404400889.78320003</v>
      </c>
      <c r="G678">
        <v>191.70395500000001</v>
      </c>
      <c r="H678">
        <v>47.354891000000002</v>
      </c>
      <c r="I678">
        <v>108.673327</v>
      </c>
      <c r="K678" s="8">
        <f>VLOOKUP(CelloNetIO_CMO_MV_NAV_QT[[#This Row],[AsOfDate]], 'CMO MV Raw'!$A:$B,2,FALSE)</f>
        <v>364342518.41953999</v>
      </c>
      <c r="L678" s="4">
        <f>CelloNetIO_CMO_MV_NAV_QT[[#This Row],[CMO MV]]/CelloNetIO_CMO_MV_NAV_QT[[#This Row],[NAV]]*100</f>
        <v>90.094390893863903</v>
      </c>
    </row>
    <row r="679" spans="1:12" x14ac:dyDescent="0.2">
      <c r="A679" s="1">
        <v>41704</v>
      </c>
      <c r="B679">
        <v>793.74969999999996</v>
      </c>
      <c r="C679">
        <v>196.6463</v>
      </c>
      <c r="D679">
        <v>434.166</v>
      </c>
      <c r="F679">
        <v>405607079.78030002</v>
      </c>
      <c r="G679">
        <v>195.694242</v>
      </c>
      <c r="H679">
        <v>48.481968999999999</v>
      </c>
      <c r="I679">
        <v>107.041031</v>
      </c>
      <c r="K679" s="8">
        <f>VLOOKUP(CelloNetIO_CMO_MV_NAV_QT[[#This Row],[AsOfDate]], 'CMO MV Raw'!$A:$B,2,FALSE)</f>
        <v>365483405.70135301</v>
      </c>
      <c r="L679" s="4">
        <f>CelloNetIO_CMO_MV_NAV_QT[[#This Row],[CMO MV]]/CelloNetIO_CMO_MV_NAV_QT[[#This Row],[NAV]]*100</f>
        <v>90.107748094367508</v>
      </c>
    </row>
    <row r="680" spans="1:12" x14ac:dyDescent="0.2">
      <c r="A680" s="1">
        <v>41705</v>
      </c>
      <c r="B680">
        <v>783.51379999999995</v>
      </c>
      <c r="C680">
        <v>195.43989999999999</v>
      </c>
      <c r="D680">
        <v>394.93849999999998</v>
      </c>
      <c r="F680">
        <v>405435470.72359997</v>
      </c>
      <c r="G680">
        <v>193.25240600000001</v>
      </c>
      <c r="H680">
        <v>48.204934000000002</v>
      </c>
      <c r="I680">
        <v>97.410938999999999</v>
      </c>
      <c r="K680" s="8">
        <f>VLOOKUP(CelloNetIO_CMO_MV_NAV_QT[[#This Row],[AsOfDate]], 'CMO MV Raw'!$A:$B,2,FALSE)</f>
        <v>382129727.87163502</v>
      </c>
      <c r="L680" s="4">
        <f>CelloNetIO_CMO_MV_NAV_QT[[#This Row],[CMO MV]]/CelloNetIO_CMO_MV_NAV_QT[[#This Row],[NAV]]*100</f>
        <v>94.251676398621441</v>
      </c>
    </row>
    <row r="681" spans="1:12" x14ac:dyDescent="0.2">
      <c r="A681" s="1">
        <v>41708</v>
      </c>
      <c r="B681">
        <v>778.50319999999999</v>
      </c>
      <c r="C681">
        <v>194.5103</v>
      </c>
      <c r="D681">
        <v>393.54689999999999</v>
      </c>
      <c r="F681">
        <v>405920628.76010001</v>
      </c>
      <c r="G681">
        <v>191.78704999999999</v>
      </c>
      <c r="H681">
        <v>47.918309000000001</v>
      </c>
      <c r="I681">
        <v>96.951688000000004</v>
      </c>
      <c r="K681" s="8">
        <f>VLOOKUP(CelloNetIO_CMO_MV_NAV_QT[[#This Row],[AsOfDate]], 'CMO MV Raw'!$A:$B,2,FALSE)</f>
        <v>382498428.267784</v>
      </c>
      <c r="L681" s="4">
        <f>CelloNetIO_CMO_MV_NAV_QT[[#This Row],[CMO MV]]/CelloNetIO_CMO_MV_NAV_QT[[#This Row],[NAV]]*100</f>
        <v>94.229857062485351</v>
      </c>
    </row>
    <row r="682" spans="1:12" x14ac:dyDescent="0.2">
      <c r="A682" s="1">
        <v>41709</v>
      </c>
      <c r="B682">
        <v>782.80859999999996</v>
      </c>
      <c r="C682">
        <v>193.9896</v>
      </c>
      <c r="D682">
        <v>395.76929999999999</v>
      </c>
      <c r="F682">
        <v>406287642.53750002</v>
      </c>
      <c r="G682">
        <v>192.673495</v>
      </c>
      <c r="H682">
        <v>47.746862</v>
      </c>
      <c r="I682">
        <v>97.411108999999996</v>
      </c>
      <c r="K682" s="8">
        <f>VLOOKUP(CelloNetIO_CMO_MV_NAV_QT[[#This Row],[AsOfDate]], 'CMO MV Raw'!$A:$B,2,FALSE)</f>
        <v>382931649.15267599</v>
      </c>
      <c r="L682" s="4">
        <f>CelloNetIO_CMO_MV_NAV_QT[[#This Row],[CMO MV]]/CelloNetIO_CMO_MV_NAV_QT[[#This Row],[NAV]]*100</f>
        <v>94.25136505778211</v>
      </c>
    </row>
    <row r="683" spans="1:12" x14ac:dyDescent="0.2">
      <c r="A683" s="1">
        <v>41710</v>
      </c>
      <c r="B683">
        <v>786.75869999999998</v>
      </c>
      <c r="C683">
        <v>194.43109999999999</v>
      </c>
      <c r="D683">
        <v>395.85849999999999</v>
      </c>
      <c r="F683">
        <v>407198280.15259999</v>
      </c>
      <c r="G683">
        <v>193.21267800000001</v>
      </c>
      <c r="H683">
        <v>47.748506999999996</v>
      </c>
      <c r="I683">
        <v>97.215170000000001</v>
      </c>
      <c r="K683" s="8">
        <f>VLOOKUP(CelloNetIO_CMO_MV_NAV_QT[[#This Row],[AsOfDate]], 'CMO MV Raw'!$A:$B,2,FALSE)</f>
        <v>383586516.39018899</v>
      </c>
      <c r="L683" s="4">
        <f>CelloNetIO_CMO_MV_NAV_QT[[#This Row],[CMO MV]]/CelloNetIO_CMO_MV_NAV_QT[[#This Row],[NAV]]*100</f>
        <v>94.201408769810541</v>
      </c>
    </row>
    <row r="684" spans="1:12" x14ac:dyDescent="0.2">
      <c r="A684" s="1">
        <v>41711</v>
      </c>
      <c r="B684">
        <v>789.3152</v>
      </c>
      <c r="C684">
        <v>193.6591</v>
      </c>
      <c r="D684">
        <v>397.80439999999999</v>
      </c>
      <c r="F684">
        <v>408119542.58459997</v>
      </c>
      <c r="G684">
        <v>193.402941</v>
      </c>
      <c r="H684">
        <v>47.451563</v>
      </c>
      <c r="I684">
        <v>97.472519000000005</v>
      </c>
      <c r="K684" s="8">
        <f>VLOOKUP(CelloNetIO_CMO_MV_NAV_QT[[#This Row],[AsOfDate]], 'CMO MV Raw'!$A:$B,2,FALSE)</f>
        <v>384628963.63689297</v>
      </c>
      <c r="L684" s="4">
        <f>CelloNetIO_CMO_MV_NAV_QT[[#This Row],[CMO MV]]/CelloNetIO_CMO_MV_NAV_QT[[#This Row],[NAV]]*100</f>
        <v>94.244191591771781</v>
      </c>
    </row>
    <row r="685" spans="1:12" x14ac:dyDescent="0.2">
      <c r="A685" s="1">
        <v>41712</v>
      </c>
      <c r="B685">
        <v>813.60580000000004</v>
      </c>
      <c r="C685">
        <v>200.10990000000001</v>
      </c>
      <c r="D685">
        <v>395.21319999999997</v>
      </c>
      <c r="F685">
        <v>408536000.66180003</v>
      </c>
      <c r="G685">
        <v>199.151555</v>
      </c>
      <c r="H685">
        <v>48.982194999999997</v>
      </c>
      <c r="I685">
        <v>96.738892000000007</v>
      </c>
      <c r="K685" s="8">
        <f>VLOOKUP(CelloNetIO_CMO_MV_NAV_QT[[#This Row],[AsOfDate]], 'CMO MV Raw'!$A:$B,2,FALSE)</f>
        <v>391179318.685709</v>
      </c>
      <c r="L685" s="4">
        <f>CelloNetIO_CMO_MV_NAV_QT[[#This Row],[CMO MV]]/CelloNetIO_CMO_MV_NAV_QT[[#This Row],[NAV]]*100</f>
        <v>95.751492659649486</v>
      </c>
    </row>
    <row r="686" spans="1:12" x14ac:dyDescent="0.2">
      <c r="A686" s="1">
        <v>41715</v>
      </c>
      <c r="B686">
        <v>805.16060000000004</v>
      </c>
      <c r="C686">
        <v>199.24260000000001</v>
      </c>
      <c r="D686">
        <v>399.15260000000001</v>
      </c>
      <c r="F686">
        <v>407287871.00620002</v>
      </c>
      <c r="G686">
        <v>197.688332</v>
      </c>
      <c r="H686">
        <v>48.919355000000003</v>
      </c>
      <c r="I686">
        <v>98.002574999999993</v>
      </c>
      <c r="K686" s="3">
        <f>VLOOKUP(CelloNetIO_CMO_MV_NAV_QT[[#This Row],[AsOfDate]], 'CMO MV Raw'!$A:$B,2,FALSE)</f>
        <v>390522547.76580399</v>
      </c>
      <c r="L686" s="4">
        <f>CelloNetIO_CMO_MV_NAV_QT[[#This Row],[CMO MV]]/CelloNetIO_CMO_MV_NAV_QT[[#This Row],[NAV]]*100</f>
        <v>95.883667441660492</v>
      </c>
    </row>
    <row r="687" spans="1:12" x14ac:dyDescent="0.2">
      <c r="A687" s="1">
        <v>41716</v>
      </c>
      <c r="B687">
        <v>806.22260000000006</v>
      </c>
      <c r="C687">
        <v>199.08170000000001</v>
      </c>
      <c r="D687">
        <v>399.37599999999998</v>
      </c>
      <c r="F687">
        <v>407764587.60280001</v>
      </c>
      <c r="G687">
        <v>197.71766</v>
      </c>
      <c r="H687">
        <v>48.822704999999999</v>
      </c>
      <c r="I687">
        <v>97.942786999999996</v>
      </c>
      <c r="K687" s="3">
        <f>VLOOKUP(CelloNetIO_CMO_MV_NAV_QT[[#This Row],[AsOfDate]], 'CMO MV Raw'!$A:$B,2,FALSE)</f>
        <v>390930878.74414599</v>
      </c>
      <c r="L687" s="4">
        <f>CelloNetIO_CMO_MV_NAV_QT[[#This Row],[CMO MV]]/CelloNetIO_CMO_MV_NAV_QT[[#This Row],[NAV]]*100</f>
        <v>95.871708978551226</v>
      </c>
    </row>
    <row r="688" spans="1:12" x14ac:dyDescent="0.2">
      <c r="A688" s="1">
        <v>41717</v>
      </c>
      <c r="B688">
        <v>801.00810000000001</v>
      </c>
      <c r="C688">
        <v>199.87270000000001</v>
      </c>
      <c r="D688">
        <v>397.03269999999998</v>
      </c>
      <c r="F688">
        <v>406750630.50489998</v>
      </c>
      <c r="G688">
        <v>196.92854500000001</v>
      </c>
      <c r="H688">
        <v>49.138879000000003</v>
      </c>
      <c r="I688">
        <v>97.610838000000001</v>
      </c>
      <c r="K688" s="3">
        <f>VLOOKUP(CelloNetIO_CMO_MV_NAV_QT[[#This Row],[AsOfDate]], 'CMO MV Raw'!$A:$B,2,FALSE)</f>
        <v>389188440.75267702</v>
      </c>
      <c r="L688" s="4">
        <f>CelloNetIO_CMO_MV_NAV_QT[[#This Row],[CMO MV]]/CelloNetIO_CMO_MV_NAV_QT[[#This Row],[NAV]]*100</f>
        <v>95.68232021412652</v>
      </c>
    </row>
    <row r="689" spans="1:12" x14ac:dyDescent="0.2">
      <c r="A689" s="1">
        <v>41718</v>
      </c>
      <c r="B689">
        <v>801.10410000000002</v>
      </c>
      <c r="C689">
        <v>199.72569999999999</v>
      </c>
      <c r="D689">
        <v>396.88150000000002</v>
      </c>
      <c r="F689">
        <v>406471515.014</v>
      </c>
      <c r="G689">
        <v>197.08739</v>
      </c>
      <c r="H689">
        <v>49.136457</v>
      </c>
      <c r="I689">
        <v>97.640666999999993</v>
      </c>
      <c r="K689" s="3">
        <f>VLOOKUP(CelloNetIO_CMO_MV_NAV_QT[[#This Row],[AsOfDate]], 'CMO MV Raw'!$A:$B,2,FALSE)</f>
        <v>388119924.18887901</v>
      </c>
      <c r="L689" s="4">
        <f>CelloNetIO_CMO_MV_NAV_QT[[#This Row],[CMO MV]]/CelloNetIO_CMO_MV_NAV_QT[[#This Row],[NAV]]*100</f>
        <v>95.485147138911103</v>
      </c>
    </row>
    <row r="690" spans="1:12" x14ac:dyDescent="0.2">
      <c r="A690" s="1">
        <v>41719</v>
      </c>
      <c r="B690">
        <v>803.35829999999999</v>
      </c>
      <c r="C690">
        <v>199.76920000000001</v>
      </c>
      <c r="D690">
        <v>398.59859999999998</v>
      </c>
      <c r="F690">
        <v>407147259.51440001</v>
      </c>
      <c r="G690">
        <v>197.31394</v>
      </c>
      <c r="H690">
        <v>49.065589000000003</v>
      </c>
      <c r="I690">
        <v>97.900351999999998</v>
      </c>
      <c r="K690" s="3">
        <f>VLOOKUP(CelloNetIO_CMO_MV_NAV_QT[[#This Row],[AsOfDate]], 'CMO MV Raw'!$A:$B,2,FALSE)</f>
        <v>388498069.37316799</v>
      </c>
      <c r="L690" s="4">
        <f>CelloNetIO_CMO_MV_NAV_QT[[#This Row],[CMO MV]]/CelloNetIO_CMO_MV_NAV_QT[[#This Row],[NAV]]*100</f>
        <v>95.419546686013632</v>
      </c>
    </row>
    <row r="691" spans="1:12" x14ac:dyDescent="0.2">
      <c r="A691" s="1">
        <v>41722</v>
      </c>
      <c r="B691">
        <v>804.71910000000003</v>
      </c>
      <c r="C691">
        <v>200.059</v>
      </c>
      <c r="D691">
        <v>399.07499999999999</v>
      </c>
      <c r="F691">
        <v>408055933.77209997</v>
      </c>
      <c r="G691">
        <v>197.20803799999999</v>
      </c>
      <c r="H691">
        <v>49.027346999999999</v>
      </c>
      <c r="I691">
        <v>97.799092000000002</v>
      </c>
      <c r="K691" s="3">
        <f>VLOOKUP(CelloNetIO_CMO_MV_NAV_QT[[#This Row],[AsOfDate]], 'CMO MV Raw'!$A:$B,2,FALSE)</f>
        <v>389009249.21406299</v>
      </c>
      <c r="L691" s="4">
        <f>CelloNetIO_CMO_MV_NAV_QT[[#This Row],[CMO MV]]/CelloNetIO_CMO_MV_NAV_QT[[#This Row],[NAV]]*100</f>
        <v>95.332334863515399</v>
      </c>
    </row>
    <row r="692" spans="1:12" x14ac:dyDescent="0.2">
      <c r="A692" s="1">
        <v>41723</v>
      </c>
      <c r="B692">
        <v>806.00900000000001</v>
      </c>
      <c r="C692">
        <v>200.45760000000001</v>
      </c>
      <c r="D692">
        <v>398.50229999999999</v>
      </c>
      <c r="F692">
        <v>408117358.6444</v>
      </c>
      <c r="G692">
        <v>197.494417</v>
      </c>
      <c r="H692">
        <v>49.117635999999997</v>
      </c>
      <c r="I692">
        <v>97.644046000000003</v>
      </c>
      <c r="K692" s="3">
        <f>VLOOKUP(CelloNetIO_CMO_MV_NAV_QT[[#This Row],[AsOfDate]], 'CMO MV Raw'!$A:$B,2,FALSE)</f>
        <v>388593342.16036302</v>
      </c>
      <c r="L692" s="4">
        <f>CelloNetIO_CMO_MV_NAV_QT[[#This Row],[CMO MV]]/CelloNetIO_CMO_MV_NAV_QT[[#This Row],[NAV]]*100</f>
        <v>95.216077907372565</v>
      </c>
    </row>
    <row r="693" spans="1:12" x14ac:dyDescent="0.2">
      <c r="A693" s="1">
        <v>41724</v>
      </c>
      <c r="B693">
        <v>794.68430000000001</v>
      </c>
      <c r="C693">
        <v>196.8503</v>
      </c>
      <c r="D693">
        <v>402.12119999999999</v>
      </c>
      <c r="F693">
        <v>408736908.11949998</v>
      </c>
      <c r="G693">
        <v>194.42440500000001</v>
      </c>
      <c r="H693">
        <v>48.160637000000001</v>
      </c>
      <c r="I693">
        <v>98.381426000000005</v>
      </c>
      <c r="K693" s="3">
        <f>VLOOKUP(CelloNetIO_CMO_MV_NAV_QT[[#This Row],[AsOfDate]], 'CMO MV Raw'!$A:$B,2,FALSE)</f>
        <v>389364353.56942999</v>
      </c>
      <c r="L693" s="4">
        <f>CelloNetIO_CMO_MV_NAV_QT[[#This Row],[CMO MV]]/CelloNetIO_CMO_MV_NAV_QT[[#This Row],[NAV]]*100</f>
        <v>95.260385307703572</v>
      </c>
    </row>
    <row r="694" spans="1:12" x14ac:dyDescent="0.2">
      <c r="A694" s="1">
        <v>41725</v>
      </c>
      <c r="B694">
        <v>797.12350000000004</v>
      </c>
      <c r="C694">
        <v>196.78370000000001</v>
      </c>
      <c r="D694">
        <v>403.31270000000001</v>
      </c>
      <c r="F694">
        <v>409118673.87510002</v>
      </c>
      <c r="G694">
        <v>194.83918700000001</v>
      </c>
      <c r="H694">
        <v>48.099418</v>
      </c>
      <c r="I694">
        <v>98.580858000000006</v>
      </c>
      <c r="K694" s="3">
        <f>VLOOKUP(CelloNetIO_CMO_MV_NAV_QT[[#This Row],[AsOfDate]], 'CMO MV Raw'!$A:$B,2,FALSE)</f>
        <v>389698656.88388002</v>
      </c>
      <c r="L694" s="4">
        <f>CelloNetIO_CMO_MV_NAV_QT[[#This Row],[CMO MV]]/CelloNetIO_CMO_MV_NAV_QT[[#This Row],[NAV]]*100</f>
        <v>95.253206897823304</v>
      </c>
    </row>
    <row r="695" spans="1:12" x14ac:dyDescent="0.2">
      <c r="A695" s="1">
        <v>41726</v>
      </c>
      <c r="B695">
        <v>793.06110000000001</v>
      </c>
      <c r="C695">
        <v>196.63300000000001</v>
      </c>
      <c r="D695">
        <v>402.84350000000001</v>
      </c>
      <c r="F695">
        <v>408419119.55220002</v>
      </c>
      <c r="G695">
        <v>194.17824999999999</v>
      </c>
      <c r="H695">
        <v>48.144905999999999</v>
      </c>
      <c r="I695">
        <v>98.634828999999996</v>
      </c>
      <c r="K695" s="3">
        <f>VLOOKUP(CelloNetIO_CMO_MV_NAV_QT[[#This Row],[AsOfDate]], 'CMO MV Raw'!$A:$B,2,FALSE)</f>
        <v>388828002.22373199</v>
      </c>
      <c r="L695" s="4">
        <f>CelloNetIO_CMO_MV_NAV_QT[[#This Row],[CMO MV]]/CelloNetIO_CMO_MV_NAV_QT[[#This Row],[NAV]]*100</f>
        <v>95.203183105152334</v>
      </c>
    </row>
    <row r="696" spans="1:12" x14ac:dyDescent="0.2">
      <c r="A696" s="1">
        <v>41729</v>
      </c>
      <c r="B696">
        <v>790.87260000000003</v>
      </c>
      <c r="C696">
        <v>196.33789999999999</v>
      </c>
      <c r="D696">
        <v>401.6438</v>
      </c>
      <c r="F696">
        <v>410338110.13789999</v>
      </c>
      <c r="G696">
        <v>192.73681400000001</v>
      </c>
      <c r="H696">
        <v>47.847835000000003</v>
      </c>
      <c r="I696">
        <v>97.881184000000005</v>
      </c>
      <c r="K696" s="3">
        <f>VLOOKUP(CelloNetIO_CMO_MV_NAV_QT[[#This Row],[AsOfDate]], 'CMO MV Raw'!$A:$B,2,FALSE)</f>
        <v>390925382.62655598</v>
      </c>
      <c r="L696" s="4">
        <f>CelloNetIO_CMO_MV_NAV_QT[[#This Row],[CMO MV]]/CelloNetIO_CMO_MV_NAV_QT[[#This Row],[NAV]]*100</f>
        <v>95.269089798941636</v>
      </c>
    </row>
    <row r="697" spans="1:12" x14ac:dyDescent="0.2">
      <c r="A697" s="1">
        <v>41730</v>
      </c>
      <c r="B697">
        <v>791.25800000000004</v>
      </c>
      <c r="C697">
        <v>197.00450000000001</v>
      </c>
      <c r="D697">
        <v>399.99160000000001</v>
      </c>
      <c r="F697">
        <v>389371321.1207</v>
      </c>
      <c r="G697">
        <v>203.214247</v>
      </c>
      <c r="H697">
        <v>50.595534000000001</v>
      </c>
      <c r="I697">
        <v>102.72754500000001</v>
      </c>
      <c r="K697" s="3">
        <f>VLOOKUP(CelloNetIO_CMO_MV_NAV_QT[[#This Row],[AsOfDate]], 'CMO MV Raw'!$A:$B,2,FALSE)</f>
        <v>385280051.88481802</v>
      </c>
      <c r="L697" s="4">
        <f>CelloNetIO_CMO_MV_NAV_QT[[#This Row],[CMO MV]]/CelloNetIO_CMO_MV_NAV_QT[[#This Row],[NAV]]*100</f>
        <v>98.949262820870743</v>
      </c>
    </row>
    <row r="698" spans="1:12" x14ac:dyDescent="0.2">
      <c r="A698" s="1">
        <v>41731</v>
      </c>
      <c r="B698">
        <v>791.72730000000001</v>
      </c>
      <c r="C698">
        <v>197.81729999999999</v>
      </c>
      <c r="D698">
        <v>393.31060000000002</v>
      </c>
      <c r="F698">
        <v>388676277.86720002</v>
      </c>
      <c r="G698">
        <v>203.698385</v>
      </c>
      <c r="H698">
        <v>50.895130999999999</v>
      </c>
      <c r="I698">
        <v>101.192335</v>
      </c>
      <c r="K698" s="3">
        <f>VLOOKUP(CelloNetIO_CMO_MV_NAV_QT[[#This Row],[AsOfDate]], 'CMO MV Raw'!$A:$B,2,FALSE)</f>
        <v>384357761.32728899</v>
      </c>
      <c r="L698" s="4">
        <f>CelloNetIO_CMO_MV_NAV_QT[[#This Row],[CMO MV]]/CelloNetIO_CMO_MV_NAV_QT[[#This Row],[NAV]]*100</f>
        <v>98.888916873546222</v>
      </c>
    </row>
    <row r="699" spans="1:12" x14ac:dyDescent="0.2">
      <c r="A699" s="1">
        <v>41732</v>
      </c>
      <c r="B699">
        <v>794.12369999999999</v>
      </c>
      <c r="C699">
        <v>197.62430000000001</v>
      </c>
      <c r="D699">
        <v>394.1234</v>
      </c>
      <c r="F699">
        <v>389073429.17150003</v>
      </c>
      <c r="G699">
        <v>204.106382</v>
      </c>
      <c r="H699">
        <v>50.793574</v>
      </c>
      <c r="I699">
        <v>101.29794800000001</v>
      </c>
      <c r="K699" s="3">
        <f>VLOOKUP(CelloNetIO_CMO_MV_NAV_QT[[#This Row],[AsOfDate]], 'CMO MV Raw'!$A:$B,2,FALSE)</f>
        <v>384764798.02532202</v>
      </c>
      <c r="L699" s="4">
        <f>CelloNetIO_CMO_MV_NAV_QT[[#This Row],[CMO MV]]/CelloNetIO_CMO_MV_NAV_QT[[#This Row],[NAV]]*100</f>
        <v>98.89259177750769</v>
      </c>
    </row>
    <row r="700" spans="1:12" x14ac:dyDescent="0.2">
      <c r="A700" s="1">
        <v>41733</v>
      </c>
      <c r="B700">
        <v>793.92769999999996</v>
      </c>
      <c r="C700">
        <v>196.8135</v>
      </c>
      <c r="D700">
        <v>395.41719999999998</v>
      </c>
      <c r="F700">
        <v>389948356.38</v>
      </c>
      <c r="G700">
        <v>203.59816599999999</v>
      </c>
      <c r="H700">
        <v>50.471682999999999</v>
      </c>
      <c r="I700">
        <v>101.40245299999999</v>
      </c>
      <c r="K700" s="3">
        <f>VLOOKUP(CelloNetIO_CMO_MV_NAV_QT[[#This Row],[AsOfDate]], 'CMO MV Raw'!$A:$B,2,FALSE)</f>
        <v>386611674.45974398</v>
      </c>
      <c r="L700" s="4">
        <f>CelloNetIO_CMO_MV_NAV_QT[[#This Row],[CMO MV]]/CelloNetIO_CMO_MV_NAV_QT[[#This Row],[NAV]]*100</f>
        <v>99.144327225473816</v>
      </c>
    </row>
    <row r="701" spans="1:12" x14ac:dyDescent="0.2">
      <c r="A701" s="1">
        <v>41736</v>
      </c>
      <c r="B701">
        <v>804.71299999999997</v>
      </c>
      <c r="C701">
        <v>198.8109</v>
      </c>
      <c r="D701">
        <v>397.5249</v>
      </c>
      <c r="F701">
        <v>390105758.46619999</v>
      </c>
      <c r="G701">
        <v>206.28072800000001</v>
      </c>
      <c r="H701">
        <v>50.963334000000003</v>
      </c>
      <c r="I701">
        <v>101.90182799999999</v>
      </c>
      <c r="K701" s="3">
        <f>VLOOKUP(CelloNetIO_CMO_MV_NAV_QT[[#This Row],[AsOfDate]], 'CMO MV Raw'!$A:$B,2,FALSE)</f>
        <v>383569780.87701398</v>
      </c>
      <c r="L701" s="4">
        <f>CelloNetIO_CMO_MV_NAV_QT[[#This Row],[CMO MV]]/CelloNetIO_CMO_MV_NAV_QT[[#This Row],[NAV]]*100</f>
        <v>98.324562648117819</v>
      </c>
    </row>
    <row r="702" spans="1:12" x14ac:dyDescent="0.2">
      <c r="A702" s="1">
        <v>41737</v>
      </c>
      <c r="B702">
        <v>806.26189999999997</v>
      </c>
      <c r="C702">
        <v>198.76920000000001</v>
      </c>
      <c r="D702">
        <v>397.54360000000003</v>
      </c>
      <c r="F702">
        <v>390349125.37849998</v>
      </c>
      <c r="G702">
        <v>206.54891900000001</v>
      </c>
      <c r="H702">
        <v>50.920878000000002</v>
      </c>
      <c r="I702">
        <v>101.843087</v>
      </c>
      <c r="K702" s="3">
        <f>VLOOKUP(CelloNetIO_CMO_MV_NAV_QT[[#This Row],[AsOfDate]], 'CMO MV Raw'!$A:$B,2,FALSE)</f>
        <v>383804095.18982899</v>
      </c>
      <c r="L702" s="4">
        <f>CelloNetIO_CMO_MV_NAV_QT[[#This Row],[CMO MV]]/CelloNetIO_CMO_MV_NAV_QT[[#This Row],[NAV]]*100</f>
        <v>98.323288112321336</v>
      </c>
    </row>
    <row r="703" spans="1:12" x14ac:dyDescent="0.2">
      <c r="A703" s="1">
        <v>41738</v>
      </c>
      <c r="B703">
        <v>809.63130000000001</v>
      </c>
      <c r="C703">
        <v>199.55179999999999</v>
      </c>
      <c r="D703">
        <v>396.2516</v>
      </c>
      <c r="F703">
        <v>390573670.52380002</v>
      </c>
      <c r="G703">
        <v>207.29285200000001</v>
      </c>
      <c r="H703">
        <v>51.091974</v>
      </c>
      <c r="I703">
        <v>101.45374099999999</v>
      </c>
      <c r="K703" s="3">
        <f>VLOOKUP(CelloNetIO_CMO_MV_NAV_QT[[#This Row],[AsOfDate]], 'CMO MV Raw'!$A:$B,2,FALSE)</f>
        <v>384276448.040151</v>
      </c>
      <c r="L703" s="4">
        <f>CelloNetIO_CMO_MV_NAV_QT[[#This Row],[CMO MV]]/CelloNetIO_CMO_MV_NAV_QT[[#This Row],[NAV]]*100</f>
        <v>98.387699182281338</v>
      </c>
    </row>
    <row r="704" spans="1:12" x14ac:dyDescent="0.2">
      <c r="A704" s="1">
        <v>41739</v>
      </c>
      <c r="B704">
        <v>846.76689999999996</v>
      </c>
      <c r="C704">
        <v>207.86099999999999</v>
      </c>
      <c r="D704">
        <v>398.56729999999999</v>
      </c>
      <c r="F704">
        <v>391251228.49409997</v>
      </c>
      <c r="G704">
        <v>216.425365</v>
      </c>
      <c r="H704">
        <v>53.127245000000002</v>
      </c>
      <c r="I704">
        <v>101.869917</v>
      </c>
      <c r="K704" s="3">
        <f>VLOOKUP(CelloNetIO_CMO_MV_NAV_QT[[#This Row],[AsOfDate]], 'CMO MV Raw'!$A:$B,2,FALSE)</f>
        <v>396309039.19615602</v>
      </c>
      <c r="L704" s="4">
        <f>CelloNetIO_CMO_MV_NAV_QT[[#This Row],[CMO MV]]/CelloNetIO_CMO_MV_NAV_QT[[#This Row],[NAV]]*100</f>
        <v>101.29272711079355</v>
      </c>
    </row>
    <row r="705" spans="1:12" x14ac:dyDescent="0.2">
      <c r="A705" s="1">
        <v>41740</v>
      </c>
      <c r="B705">
        <v>820.31830000000002</v>
      </c>
      <c r="C705">
        <v>200.11269999999999</v>
      </c>
      <c r="D705">
        <v>399.25709999999998</v>
      </c>
      <c r="F705">
        <v>391721347.6092</v>
      </c>
      <c r="G705">
        <v>209.41373400000001</v>
      </c>
      <c r="H705">
        <v>51.085472000000003</v>
      </c>
      <c r="I705">
        <v>101.923753</v>
      </c>
      <c r="K705" s="3">
        <f>VLOOKUP(CelloNetIO_CMO_MV_NAV_QT[[#This Row],[AsOfDate]], 'CMO MV Raw'!$A:$B,2,FALSE)</f>
        <v>396993711.24589801</v>
      </c>
      <c r="L705" s="4">
        <f>CelloNetIO_CMO_MV_NAV_QT[[#This Row],[CMO MV]]/CelloNetIO_CMO_MV_NAV_QT[[#This Row],[NAV]]*100</f>
        <v>101.34594748764063</v>
      </c>
    </row>
    <row r="706" spans="1:12" x14ac:dyDescent="0.2">
      <c r="A706" s="1">
        <v>41743</v>
      </c>
      <c r="B706">
        <v>818.93790000000001</v>
      </c>
      <c r="C706">
        <v>200.239</v>
      </c>
      <c r="D706">
        <v>398.34840000000003</v>
      </c>
      <c r="F706">
        <v>391758819.7863</v>
      </c>
      <c r="G706">
        <v>209.04134300000001</v>
      </c>
      <c r="H706">
        <v>51.112825000000001</v>
      </c>
      <c r="I706">
        <v>101.68205</v>
      </c>
      <c r="K706" s="3">
        <f>VLOOKUP(CelloNetIO_CMO_MV_NAV_QT[[#This Row],[AsOfDate]], 'CMO MV Raw'!$A:$B,2,FALSE)</f>
        <v>396954718.751831</v>
      </c>
      <c r="L706" s="4">
        <f>CelloNetIO_CMO_MV_NAV_QT[[#This Row],[CMO MV]]/CelloNetIO_CMO_MV_NAV_QT[[#This Row],[NAV]]*100</f>
        <v>101.32630044382034</v>
      </c>
    </row>
    <row r="707" spans="1:12" x14ac:dyDescent="0.2">
      <c r="A707" s="1">
        <v>41744</v>
      </c>
      <c r="B707">
        <v>819.0249</v>
      </c>
      <c r="C707">
        <v>199.9563</v>
      </c>
      <c r="D707">
        <v>398.7423</v>
      </c>
      <c r="F707">
        <v>391323942.74559999</v>
      </c>
      <c r="G707">
        <v>209.295883</v>
      </c>
      <c r="H707">
        <v>51.097385000000003</v>
      </c>
      <c r="I707">
        <v>101.895707</v>
      </c>
      <c r="K707" s="3">
        <f>VLOOKUP(CelloNetIO_CMO_MV_NAV_QT[[#This Row],[AsOfDate]], 'CMO MV Raw'!$A:$B,2,FALSE)</f>
        <v>395209704.31274098</v>
      </c>
      <c r="L707" s="4">
        <f>CelloNetIO_CMO_MV_NAV_QT[[#This Row],[CMO MV]]/CelloNetIO_CMO_MV_NAV_QT[[#This Row],[NAV]]*100</f>
        <v>100.99297823176312</v>
      </c>
    </row>
    <row r="708" spans="1:12" x14ac:dyDescent="0.2">
      <c r="A708" s="1">
        <v>41745</v>
      </c>
      <c r="B708">
        <v>819.41070000000002</v>
      </c>
      <c r="C708">
        <v>200.25700000000001</v>
      </c>
      <c r="D708">
        <v>398.59679999999997</v>
      </c>
      <c r="F708">
        <v>391079060.78850001</v>
      </c>
      <c r="G708">
        <v>209.525588</v>
      </c>
      <c r="H708">
        <v>51.206270000000004</v>
      </c>
      <c r="I708">
        <v>101.922307</v>
      </c>
      <c r="K708" s="3">
        <f>VLOOKUP(CelloNetIO_CMO_MV_NAV_QT[[#This Row],[AsOfDate]], 'CMO MV Raw'!$A:$B,2,FALSE)</f>
        <v>389719054.647596</v>
      </c>
      <c r="L708" s="4">
        <f>CelloNetIO_CMO_MV_NAV_QT[[#This Row],[CMO MV]]/CelloNetIO_CMO_MV_NAV_QT[[#This Row],[NAV]]*100</f>
        <v>99.65224265953745</v>
      </c>
    </row>
    <row r="709" spans="1:12" x14ac:dyDescent="0.2">
      <c r="A709" s="1">
        <v>41746</v>
      </c>
      <c r="B709">
        <v>814.04989999999998</v>
      </c>
      <c r="C709">
        <v>200.15379999999999</v>
      </c>
      <c r="D709">
        <v>396.68340000000001</v>
      </c>
      <c r="F709">
        <v>390447453.71810001</v>
      </c>
      <c r="G709">
        <v>208.49153799999999</v>
      </c>
      <c r="H709">
        <v>51.262672999999999</v>
      </c>
      <c r="I709">
        <v>101.597128</v>
      </c>
      <c r="K709" s="3">
        <f>VLOOKUP(CelloNetIO_CMO_MV_NAV_QT[[#This Row],[AsOfDate]], 'CMO MV Raw'!$A:$B,2,FALSE)</f>
        <v>388127208.40685397</v>
      </c>
      <c r="L709" s="4">
        <f>CelloNetIO_CMO_MV_NAV_QT[[#This Row],[CMO MV]]/CelloNetIO_CMO_MV_NAV_QT[[#This Row],[NAV]]*100</f>
        <v>99.405747101395818</v>
      </c>
    </row>
    <row r="710" spans="1:12" x14ac:dyDescent="0.2">
      <c r="A710" s="1">
        <v>41750</v>
      </c>
      <c r="B710">
        <v>816.58010000000002</v>
      </c>
      <c r="C710">
        <v>200.98419999999999</v>
      </c>
      <c r="D710">
        <v>396.23399999999998</v>
      </c>
      <c r="F710">
        <v>390525722.54460001</v>
      </c>
      <c r="G710">
        <v>209.09764799999999</v>
      </c>
      <c r="H710">
        <v>51.465035</v>
      </c>
      <c r="I710">
        <v>101.461691</v>
      </c>
      <c r="K710" s="3">
        <f>VLOOKUP(CelloNetIO_CMO_MV_NAV_QT[[#This Row],[AsOfDate]], 'CMO MV Raw'!$A:$B,2,FALSE)</f>
        <v>387585841.973194</v>
      </c>
      <c r="L710" s="4">
        <f>CelloNetIO_CMO_MV_NAV_QT[[#This Row],[CMO MV]]/CelloNetIO_CMO_MV_NAV_QT[[#This Row],[NAV]]*100</f>
        <v>99.247199249194068</v>
      </c>
    </row>
    <row r="711" spans="1:12" x14ac:dyDescent="0.2">
      <c r="A711" s="1">
        <v>41751</v>
      </c>
      <c r="B711">
        <v>814.84230000000002</v>
      </c>
      <c r="C711">
        <v>200.50829999999999</v>
      </c>
      <c r="D711">
        <v>396.28949999999998</v>
      </c>
      <c r="F711">
        <v>390870568.1742</v>
      </c>
      <c r="G711">
        <v>208.46857399999999</v>
      </c>
      <c r="H711">
        <v>51.297876000000002</v>
      </c>
      <c r="I711">
        <v>101.386375</v>
      </c>
      <c r="K711" s="3">
        <f>VLOOKUP(CelloNetIO_CMO_MV_NAV_QT[[#This Row],[AsOfDate]], 'CMO MV Raw'!$A:$B,2,FALSE)</f>
        <v>387489063.28839999</v>
      </c>
      <c r="L711" s="4">
        <f>CelloNetIO_CMO_MV_NAV_QT[[#This Row],[CMO MV]]/CelloNetIO_CMO_MV_NAV_QT[[#This Row],[NAV]]*100</f>
        <v>99.134878611711443</v>
      </c>
    </row>
    <row r="712" spans="1:12" x14ac:dyDescent="0.2">
      <c r="A712" s="1">
        <v>41752</v>
      </c>
      <c r="B712">
        <v>818.53290000000004</v>
      </c>
      <c r="C712">
        <v>200.72739999999999</v>
      </c>
      <c r="D712">
        <v>397.92959999999999</v>
      </c>
      <c r="F712">
        <v>391863960.95639998</v>
      </c>
      <c r="G712">
        <v>208.88190299999999</v>
      </c>
      <c r="H712">
        <v>51.223745999999998</v>
      </c>
      <c r="I712">
        <v>101.547894</v>
      </c>
      <c r="K712" s="3">
        <f>VLOOKUP(CelloNetIO_CMO_MV_NAV_QT[[#This Row],[AsOfDate]], 'CMO MV Raw'!$A:$B,2,FALSE)</f>
        <v>388823325.31770003</v>
      </c>
      <c r="L712" s="4">
        <f>CelloNetIO_CMO_MV_NAV_QT[[#This Row],[CMO MV]]/CelloNetIO_CMO_MV_NAV_QT[[#This Row],[NAV]]*100</f>
        <v>99.224058361662344</v>
      </c>
    </row>
    <row r="713" spans="1:12" x14ac:dyDescent="0.2">
      <c r="A713" s="1">
        <v>41753</v>
      </c>
      <c r="B713">
        <v>817.23050000000001</v>
      </c>
      <c r="C713">
        <v>200.36109999999999</v>
      </c>
      <c r="D713">
        <v>398.09969999999998</v>
      </c>
      <c r="F713">
        <v>391806639.96249998</v>
      </c>
      <c r="G713">
        <v>208.58005399999999</v>
      </c>
      <c r="H713">
        <v>51.137749999999997</v>
      </c>
      <c r="I713">
        <v>101.606165</v>
      </c>
      <c r="K713" s="3">
        <f>VLOOKUP(CelloNetIO_CMO_MV_NAV_QT[[#This Row],[AsOfDate]], 'CMO MV Raw'!$A:$B,2,FALSE)</f>
        <v>388720039.20357102</v>
      </c>
      <c r="L713" s="4">
        <f>CelloNetIO_CMO_MV_NAV_QT[[#This Row],[CMO MV]]/CelloNetIO_CMO_MV_NAV_QT[[#This Row],[NAV]]*100</f>
        <v>99.212213259268808</v>
      </c>
    </row>
    <row r="714" spans="1:12" x14ac:dyDescent="0.2">
      <c r="A714" s="1">
        <v>41754</v>
      </c>
      <c r="B714">
        <v>805.24959999999999</v>
      </c>
      <c r="C714">
        <v>197.28030000000001</v>
      </c>
      <c r="D714">
        <v>401.17739999999998</v>
      </c>
      <c r="F714">
        <v>392283828.56169999</v>
      </c>
      <c r="G714">
        <v>205.272188</v>
      </c>
      <c r="H714">
        <v>50.290194</v>
      </c>
      <c r="I714">
        <v>102.267127</v>
      </c>
      <c r="K714" s="3">
        <f>VLOOKUP(CelloNetIO_CMO_MV_NAV_QT[[#This Row],[AsOfDate]], 'CMO MV Raw'!$A:$B,2,FALSE)</f>
        <v>388856043.95191503</v>
      </c>
      <c r="L714" s="4">
        <f>CelloNetIO_CMO_MV_NAV_QT[[#This Row],[CMO MV]]/CelloNetIO_CMO_MV_NAV_QT[[#This Row],[NAV]]*100</f>
        <v>99.126197829170565</v>
      </c>
    </row>
    <row r="715" spans="1:12" x14ac:dyDescent="0.2">
      <c r="A715" s="1">
        <v>41757</v>
      </c>
      <c r="B715">
        <v>800.63879999999995</v>
      </c>
      <c r="C715">
        <v>196.3535</v>
      </c>
      <c r="D715">
        <v>400.90660000000003</v>
      </c>
      <c r="F715">
        <v>392161087.78490001</v>
      </c>
      <c r="G715">
        <v>204.16069400000001</v>
      </c>
      <c r="H715">
        <v>50.069603000000001</v>
      </c>
      <c r="I715">
        <v>102.230082</v>
      </c>
      <c r="K715" s="3">
        <f>VLOOKUP(CelloNetIO_CMO_MV_NAV_QT[[#This Row],[AsOfDate]], 'CMO MV Raw'!$A:$B,2,FALSE)</f>
        <v>388588759.99898499</v>
      </c>
      <c r="L715" s="4">
        <f>CelloNetIO_CMO_MV_NAV_QT[[#This Row],[CMO MV]]/CelloNetIO_CMO_MV_NAV_QT[[#This Row],[NAV]]*100</f>
        <v>99.089066228856851</v>
      </c>
    </row>
    <row r="716" spans="1:12" x14ac:dyDescent="0.2">
      <c r="A716" s="1">
        <v>41758</v>
      </c>
      <c r="B716">
        <v>800.01800000000003</v>
      </c>
      <c r="C716">
        <v>196.65539999999999</v>
      </c>
      <c r="D716">
        <v>399.71039999999999</v>
      </c>
      <c r="F716">
        <v>392214730.40030003</v>
      </c>
      <c r="G716">
        <v>203.974491</v>
      </c>
      <c r="H716">
        <v>50.139727999999998</v>
      </c>
      <c r="I716">
        <v>101.911114</v>
      </c>
      <c r="K716" s="3">
        <f>VLOOKUP(CelloNetIO_CMO_MV_NAV_QT[[#This Row],[AsOfDate]], 'CMO MV Raw'!$A:$B,2,FALSE)</f>
        <v>388376139.10154498</v>
      </c>
      <c r="L716" s="4">
        <f>CelloNetIO_CMO_MV_NAV_QT[[#This Row],[CMO MV]]/CelloNetIO_CMO_MV_NAV_QT[[#This Row],[NAV]]*100</f>
        <v>99.021303637719754</v>
      </c>
    </row>
    <row r="717" spans="1:12" x14ac:dyDescent="0.2">
      <c r="A717" s="1">
        <v>41759</v>
      </c>
      <c r="B717">
        <v>824.02300000000002</v>
      </c>
      <c r="C717">
        <v>202.12110000000001</v>
      </c>
      <c r="D717">
        <v>401.10219999999998</v>
      </c>
      <c r="F717">
        <v>396559845.32630002</v>
      </c>
      <c r="G717">
        <v>207.79284899999999</v>
      </c>
      <c r="H717">
        <v>50.968625000000003</v>
      </c>
      <c r="I717">
        <v>101.14543999999999</v>
      </c>
      <c r="K717" s="3">
        <f>VLOOKUP(CelloNetIO_CMO_MV_NAV_QT[[#This Row],[AsOfDate]], 'CMO MV Raw'!$A:$B,2,FALSE)</f>
        <v>393156509.64430797</v>
      </c>
      <c r="L717" s="4">
        <f>CelloNetIO_CMO_MV_NAV_QT[[#This Row],[CMO MV]]/CelloNetIO_CMO_MV_NAV_QT[[#This Row],[NAV]]*100</f>
        <v>99.141785099499501</v>
      </c>
    </row>
    <row r="718" spans="1:12" x14ac:dyDescent="0.2">
      <c r="A718" s="1">
        <v>41760</v>
      </c>
      <c r="B718">
        <v>832.02599999999995</v>
      </c>
      <c r="C718">
        <v>203.38489999999999</v>
      </c>
      <c r="D718">
        <v>402.1549</v>
      </c>
      <c r="F718">
        <v>406470642.89950001</v>
      </c>
      <c r="G718">
        <v>204.69522599999999</v>
      </c>
      <c r="H718">
        <v>50.036799000000002</v>
      </c>
      <c r="I718">
        <v>98.938239999999993</v>
      </c>
      <c r="K718" s="3">
        <f>VLOOKUP(CelloNetIO_CMO_MV_NAV_QT[[#This Row],[AsOfDate]], 'CMO MV Raw'!$A:$B,2,FALSE)</f>
        <v>391432854.43096298</v>
      </c>
      <c r="L718" s="4">
        <f>CelloNetIO_CMO_MV_NAV_QT[[#This Row],[CMO MV]]/CelloNetIO_CMO_MV_NAV_QT[[#This Row],[NAV]]*100</f>
        <v>96.300399861287119</v>
      </c>
    </row>
    <row r="719" spans="1:12" x14ac:dyDescent="0.2">
      <c r="A719" s="1">
        <v>41761</v>
      </c>
      <c r="B719">
        <v>832.44420000000002</v>
      </c>
      <c r="C719">
        <v>203.5984</v>
      </c>
      <c r="D719">
        <v>403.19189999999998</v>
      </c>
      <c r="F719">
        <v>406898653.13150001</v>
      </c>
      <c r="G719">
        <v>204.58268799999999</v>
      </c>
      <c r="H719">
        <v>50.036636999999999</v>
      </c>
      <c r="I719">
        <v>99.089022999999997</v>
      </c>
      <c r="K719" s="3">
        <f>VLOOKUP(CelloNetIO_CMO_MV_NAV_QT[[#This Row],[AsOfDate]], 'CMO MV Raw'!$A:$B,2,FALSE)</f>
        <v>391937946.16789597</v>
      </c>
      <c r="L719" s="4">
        <f>CelloNetIO_CMO_MV_NAV_QT[[#This Row],[CMO MV]]/CelloNetIO_CMO_MV_NAV_QT[[#This Row],[NAV]]*100</f>
        <v>96.323235073779145</v>
      </c>
    </row>
    <row r="720" spans="1:12" x14ac:dyDescent="0.2">
      <c r="A720" s="1">
        <v>41764</v>
      </c>
      <c r="B720">
        <v>829.79349999999999</v>
      </c>
      <c r="C720">
        <v>203.16030000000001</v>
      </c>
      <c r="D720">
        <v>401.79969999999997</v>
      </c>
      <c r="F720">
        <v>406945446.96289998</v>
      </c>
      <c r="G720">
        <v>203.90779800000001</v>
      </c>
      <c r="H720">
        <v>49.923226999999997</v>
      </c>
      <c r="I720">
        <v>98.735518999999996</v>
      </c>
      <c r="K720" s="3">
        <f>VLOOKUP(CelloNetIO_CMO_MV_NAV_QT[[#This Row],[AsOfDate]], 'CMO MV Raw'!$A:$B,2,FALSE)</f>
        <v>391515584.04204798</v>
      </c>
      <c r="L720" s="4">
        <f>CelloNetIO_CMO_MV_NAV_QT[[#This Row],[CMO MV]]/CelloNetIO_CMO_MV_NAV_QT[[#This Row],[NAV]]*100</f>
        <v>96.208370670809174</v>
      </c>
    </row>
    <row r="721" spans="1:12" x14ac:dyDescent="0.2">
      <c r="A721" s="1">
        <v>41765</v>
      </c>
      <c r="B721">
        <v>832.20650000000001</v>
      </c>
      <c r="C721">
        <v>203.31319999999999</v>
      </c>
      <c r="D721">
        <v>401.88459999999998</v>
      </c>
      <c r="F721">
        <v>407570143.54369998</v>
      </c>
      <c r="G721">
        <v>204.187307</v>
      </c>
      <c r="H721">
        <v>49.884222999999999</v>
      </c>
      <c r="I721">
        <v>98.605014999999995</v>
      </c>
      <c r="K721" s="3">
        <f>VLOOKUP(CelloNetIO_CMO_MV_NAV_QT[[#This Row],[AsOfDate]], 'CMO MV Raw'!$A:$B,2,FALSE)</f>
        <v>392237494.59539801</v>
      </c>
      <c r="L721" s="4">
        <f>CelloNetIO_CMO_MV_NAV_QT[[#This Row],[CMO MV]]/CelloNetIO_CMO_MV_NAV_QT[[#This Row],[NAV]]*100</f>
        <v>96.238034313556625</v>
      </c>
    </row>
    <row r="722" spans="1:12" x14ac:dyDescent="0.2">
      <c r="A722" s="1">
        <v>41766</v>
      </c>
      <c r="B722">
        <v>810.57600000000002</v>
      </c>
      <c r="C722">
        <v>197.09469999999999</v>
      </c>
      <c r="D722">
        <v>404.83730000000003</v>
      </c>
      <c r="F722">
        <v>407730194.02209997</v>
      </c>
      <c r="G722">
        <v>198.802054</v>
      </c>
      <c r="H722">
        <v>48.339491000000002</v>
      </c>
      <c r="I722">
        <v>99.290487999999996</v>
      </c>
      <c r="K722" s="3">
        <f>VLOOKUP(CelloNetIO_CMO_MV_NAV_QT[[#This Row],[AsOfDate]], 'CMO MV Raw'!$A:$B,2,FALSE)</f>
        <v>391880014.428541</v>
      </c>
      <c r="L722" s="4">
        <f>CelloNetIO_CMO_MV_NAV_QT[[#This Row],[CMO MV]]/CelloNetIO_CMO_MV_NAV_QT[[#This Row],[NAV]]*100</f>
        <v>96.112581352584385</v>
      </c>
    </row>
    <row r="723" spans="1:12" x14ac:dyDescent="0.2">
      <c r="A723" s="1">
        <v>41767</v>
      </c>
      <c r="B723">
        <v>811.52480000000003</v>
      </c>
      <c r="C723">
        <v>197.149</v>
      </c>
      <c r="D723">
        <v>404.4778</v>
      </c>
      <c r="F723">
        <v>407684467.22030002</v>
      </c>
      <c r="G723">
        <v>199.05708100000001</v>
      </c>
      <c r="H723">
        <v>48.358232000000001</v>
      </c>
      <c r="I723">
        <v>99.213443999999996</v>
      </c>
      <c r="K723" s="3">
        <f>VLOOKUP(CelloNetIO_CMO_MV_NAV_QT[[#This Row],[AsOfDate]], 'CMO MV Raw'!$A:$B,2,FALSE)</f>
        <v>392722728.35301799</v>
      </c>
      <c r="L723" s="4">
        <f>CelloNetIO_CMO_MV_NAV_QT[[#This Row],[CMO MV]]/CelloNetIO_CMO_MV_NAV_QT[[#This Row],[NAV]]*100</f>
        <v>96.330068945404008</v>
      </c>
    </row>
    <row r="724" spans="1:12" x14ac:dyDescent="0.2">
      <c r="A724" s="1">
        <v>41768</v>
      </c>
      <c r="B724">
        <v>803.28139999999996</v>
      </c>
      <c r="C724">
        <v>195.29740000000001</v>
      </c>
      <c r="D724">
        <v>402.0634</v>
      </c>
      <c r="F724">
        <v>407430940.97039998</v>
      </c>
      <c r="G724">
        <v>197.15768199999999</v>
      </c>
      <c r="H724">
        <v>47.933866000000002</v>
      </c>
      <c r="I724">
        <v>98.682588999999993</v>
      </c>
      <c r="K724" s="3">
        <f>VLOOKUP(CelloNetIO_CMO_MV_NAV_QT[[#This Row],[AsOfDate]], 'CMO MV Raw'!$A:$B,2,FALSE)</f>
        <v>392531186.49313903</v>
      </c>
      <c r="L724" s="4">
        <f>CelloNetIO_CMO_MV_NAV_QT[[#This Row],[CMO MV]]/CelloNetIO_CMO_MV_NAV_QT[[#This Row],[NAV]]*100</f>
        <v>96.34299878114966</v>
      </c>
    </row>
    <row r="725" spans="1:12" x14ac:dyDescent="0.2">
      <c r="A725" s="1">
        <v>41771</v>
      </c>
      <c r="B725">
        <v>802.38319999999999</v>
      </c>
      <c r="C725">
        <v>195.78479999999999</v>
      </c>
      <c r="D725">
        <v>401.26990000000001</v>
      </c>
      <c r="F725">
        <v>407519893.42629999</v>
      </c>
      <c r="G725">
        <v>196.89424099999999</v>
      </c>
      <c r="H725">
        <v>48.043004000000003</v>
      </c>
      <c r="I725">
        <v>98.466334000000003</v>
      </c>
      <c r="K725" s="3">
        <f>VLOOKUP(CelloNetIO_CMO_MV_NAV_QT[[#This Row],[AsOfDate]], 'CMO MV Raw'!$A:$B,2,FALSE)</f>
        <v>385740589.61108702</v>
      </c>
      <c r="L725" s="4">
        <f>CelloNetIO_CMO_MV_NAV_QT[[#This Row],[CMO MV]]/CelloNetIO_CMO_MV_NAV_QT[[#This Row],[NAV]]*100</f>
        <v>94.655646468667001</v>
      </c>
    </row>
    <row r="726" spans="1:12" x14ac:dyDescent="0.2">
      <c r="A726" s="1">
        <v>41772</v>
      </c>
      <c r="B726">
        <v>806.62919999999997</v>
      </c>
      <c r="C726">
        <v>196.6464</v>
      </c>
      <c r="D726">
        <v>432.9572</v>
      </c>
      <c r="F726">
        <v>408834709.97920001</v>
      </c>
      <c r="G726">
        <v>197.299588</v>
      </c>
      <c r="H726">
        <v>48.099243000000001</v>
      </c>
      <c r="I726">
        <v>105.90030400000001</v>
      </c>
      <c r="K726" s="3">
        <f>VLOOKUP(CelloNetIO_CMO_MV_NAV_QT[[#This Row],[AsOfDate]], 'CMO MV Raw'!$A:$B,2,FALSE)</f>
        <v>387306373.72068799</v>
      </c>
      <c r="L726" s="4">
        <f>CelloNetIO_CMO_MV_NAV_QT[[#This Row],[CMO MV]]/CelloNetIO_CMO_MV_NAV_QT[[#This Row],[NAV]]*100</f>
        <v>94.734220032441158</v>
      </c>
    </row>
    <row r="727" spans="1:12" x14ac:dyDescent="0.2">
      <c r="A727" s="1">
        <v>41773</v>
      </c>
      <c r="B727">
        <v>803.64549999999997</v>
      </c>
      <c r="C727">
        <v>193.73689999999999</v>
      </c>
      <c r="D727">
        <v>434.53</v>
      </c>
      <c r="F727">
        <v>409850860.90390003</v>
      </c>
      <c r="G727">
        <v>196.08242300000001</v>
      </c>
      <c r="H727">
        <v>47.270097</v>
      </c>
      <c r="I727">
        <v>106.02149300000001</v>
      </c>
      <c r="K727" s="3">
        <f>VLOOKUP(CelloNetIO_CMO_MV_NAV_QT[[#This Row],[AsOfDate]], 'CMO MV Raw'!$A:$B,2,FALSE)</f>
        <v>388185933.536116</v>
      </c>
      <c r="L727" s="4">
        <f>CelloNetIO_CMO_MV_NAV_QT[[#This Row],[CMO MV]]/CelloNetIO_CMO_MV_NAV_QT[[#This Row],[NAV]]*100</f>
        <v>94.713948551918762</v>
      </c>
    </row>
    <row r="728" spans="1:12" x14ac:dyDescent="0.2">
      <c r="A728" s="1">
        <v>41774</v>
      </c>
      <c r="B728">
        <v>801.81290000000001</v>
      </c>
      <c r="C728">
        <v>192.74780000000001</v>
      </c>
      <c r="D728">
        <v>433.24970000000002</v>
      </c>
      <c r="F728">
        <v>410074524.11220002</v>
      </c>
      <c r="G728">
        <v>195.528581</v>
      </c>
      <c r="H728">
        <v>47.003115000000001</v>
      </c>
      <c r="I728">
        <v>105.651455</v>
      </c>
      <c r="K728" s="3">
        <f>VLOOKUP(CelloNetIO_CMO_MV_NAV_QT[[#This Row],[AsOfDate]], 'CMO MV Raw'!$A:$B,2,FALSE)</f>
        <v>387289601.90969402</v>
      </c>
      <c r="L728" s="4">
        <f>CelloNetIO_CMO_MV_NAV_QT[[#This Row],[CMO MV]]/CelloNetIO_CMO_MV_NAV_QT[[#This Row],[NAV]]*100</f>
        <v>94.443711846807659</v>
      </c>
    </row>
    <row r="729" spans="1:12" x14ac:dyDescent="0.2">
      <c r="A729" s="1">
        <v>41775</v>
      </c>
      <c r="B729">
        <v>792.00810000000001</v>
      </c>
      <c r="C729">
        <v>191.24</v>
      </c>
      <c r="D729">
        <v>433.46910000000003</v>
      </c>
      <c r="F729">
        <v>410034904.87720001</v>
      </c>
      <c r="G729">
        <v>193.156263</v>
      </c>
      <c r="H729">
        <v>46.639932000000002</v>
      </c>
      <c r="I729">
        <v>105.715171</v>
      </c>
      <c r="K729" s="3">
        <f>VLOOKUP(CelloNetIO_CMO_MV_NAV_QT[[#This Row],[AsOfDate]], 'CMO MV Raw'!$A:$B,2,FALSE)</f>
        <v>376870151.74141401</v>
      </c>
      <c r="L729" s="4">
        <f>CelloNetIO_CMO_MV_NAV_QT[[#This Row],[CMO MV]]/CelloNetIO_CMO_MV_NAV_QT[[#This Row],[NAV]]*100</f>
        <v>91.911724406555479</v>
      </c>
    </row>
    <row r="730" spans="1:12" x14ac:dyDescent="0.2">
      <c r="A730" s="1">
        <v>41778</v>
      </c>
      <c r="B730">
        <v>787.11580000000004</v>
      </c>
      <c r="C730">
        <v>190.7501</v>
      </c>
      <c r="D730">
        <v>432.90839999999997</v>
      </c>
      <c r="F730">
        <v>410117131.26770002</v>
      </c>
      <c r="G730">
        <v>191.924633</v>
      </c>
      <c r="H730">
        <v>46.511127000000002</v>
      </c>
      <c r="I730">
        <v>105.557258</v>
      </c>
      <c r="K730" s="3">
        <f>VLOOKUP(CelloNetIO_CMO_MV_NAV_QT[[#This Row],[AsOfDate]], 'CMO MV Raw'!$A:$B,2,FALSE)</f>
        <v>372330375.33763897</v>
      </c>
      <c r="L730" s="4">
        <f>CelloNetIO_CMO_MV_NAV_QT[[#This Row],[CMO MV]]/CelloNetIO_CMO_MV_NAV_QT[[#This Row],[NAV]]*100</f>
        <v>90.786350276746646</v>
      </c>
    </row>
    <row r="731" spans="1:12" x14ac:dyDescent="0.2">
      <c r="A731" s="1">
        <v>41779</v>
      </c>
      <c r="B731">
        <v>793.34630000000004</v>
      </c>
      <c r="C731">
        <v>191.5925</v>
      </c>
      <c r="D731">
        <v>433.01499999999999</v>
      </c>
      <c r="F731">
        <v>411266528.27539998</v>
      </c>
      <c r="G731">
        <v>192.90320199999999</v>
      </c>
      <c r="H731">
        <v>46.585970000000003</v>
      </c>
      <c r="I731">
        <v>105.28816999999999</v>
      </c>
      <c r="K731" s="3">
        <f>VLOOKUP(CelloNetIO_CMO_MV_NAV_QT[[#This Row],[AsOfDate]], 'CMO MV Raw'!$A:$B,2,FALSE)</f>
        <v>369198148.38001001</v>
      </c>
      <c r="L731" s="4">
        <f>CelloNetIO_CMO_MV_NAV_QT[[#This Row],[CMO MV]]/CelloNetIO_CMO_MV_NAV_QT[[#This Row],[NAV]]*100</f>
        <v>89.771017818591019</v>
      </c>
    </row>
    <row r="732" spans="1:12" x14ac:dyDescent="0.2">
      <c r="A732" s="1">
        <v>41780</v>
      </c>
      <c r="B732">
        <v>758.40340000000003</v>
      </c>
      <c r="C732">
        <v>183.70189999999999</v>
      </c>
      <c r="D732">
        <v>432.69279999999998</v>
      </c>
      <c r="F732">
        <v>411996537.82200003</v>
      </c>
      <c r="G732">
        <v>184.08004199999999</v>
      </c>
      <c r="H732">
        <v>44.588214999999998</v>
      </c>
      <c r="I732">
        <v>105.02340700000001</v>
      </c>
      <c r="K732" s="3">
        <f>VLOOKUP(CelloNetIO_CMO_MV_NAV_QT[[#This Row],[AsOfDate]], 'CMO MV Raw'!$A:$B,2,FALSE)</f>
        <v>352728457.92148298</v>
      </c>
      <c r="L732" s="4">
        <f>CelloNetIO_CMO_MV_NAV_QT[[#This Row],[CMO MV]]/CelloNetIO_CMO_MV_NAV_QT[[#This Row],[NAV]]*100</f>
        <v>85.614422826503613</v>
      </c>
    </row>
    <row r="733" spans="1:12" x14ac:dyDescent="0.2">
      <c r="A733" s="1">
        <v>41781</v>
      </c>
      <c r="B733">
        <v>754.64739999999995</v>
      </c>
      <c r="C733">
        <v>183.45609999999999</v>
      </c>
      <c r="D733">
        <v>431.96859999999998</v>
      </c>
      <c r="F733">
        <v>411857235.91850001</v>
      </c>
      <c r="G733">
        <v>183.23033699999999</v>
      </c>
      <c r="H733">
        <v>44.543615000000003</v>
      </c>
      <c r="I733">
        <v>104.88309099999999</v>
      </c>
      <c r="K733" s="3">
        <f>VLOOKUP(CelloNetIO_CMO_MV_NAV_QT[[#This Row],[AsOfDate]], 'CMO MV Raw'!$A:$B,2,FALSE)</f>
        <v>353300341.98622</v>
      </c>
      <c r="L733" s="4">
        <f>CelloNetIO_CMO_MV_NAV_QT[[#This Row],[CMO MV]]/CelloNetIO_CMO_MV_NAV_QT[[#This Row],[NAV]]*100</f>
        <v>85.782235001483016</v>
      </c>
    </row>
    <row r="734" spans="1:12" x14ac:dyDescent="0.2">
      <c r="A734" s="1">
        <v>41782</v>
      </c>
      <c r="B734">
        <v>758.01030000000003</v>
      </c>
      <c r="C734">
        <v>184.44839999999999</v>
      </c>
      <c r="D734">
        <v>431.96839999999997</v>
      </c>
      <c r="F734">
        <v>412747740.09920001</v>
      </c>
      <c r="G734">
        <v>183.649776</v>
      </c>
      <c r="H734">
        <v>44.687925</v>
      </c>
      <c r="I734">
        <v>104.656757</v>
      </c>
      <c r="K734" s="3">
        <f>VLOOKUP(CelloNetIO_CMO_MV_NAV_QT[[#This Row],[AsOfDate]], 'CMO MV Raw'!$A:$B,2,FALSE)</f>
        <v>354250669.70750302</v>
      </c>
      <c r="L734" s="4">
        <f>CelloNetIO_CMO_MV_NAV_QT[[#This Row],[CMO MV]]/CelloNetIO_CMO_MV_NAV_QT[[#This Row],[NAV]]*100</f>
        <v>85.827403833237753</v>
      </c>
    </row>
    <row r="735" spans="1:12" x14ac:dyDescent="0.2">
      <c r="A735" s="1">
        <v>41786</v>
      </c>
      <c r="B735">
        <v>752.28189999999995</v>
      </c>
      <c r="C735">
        <v>182.3058</v>
      </c>
      <c r="D735">
        <v>433.95749999999998</v>
      </c>
      <c r="F735">
        <v>413400482.27020001</v>
      </c>
      <c r="G735">
        <v>181.97412199999999</v>
      </c>
      <c r="H735">
        <v>44.099077999999999</v>
      </c>
      <c r="I735">
        <v>104.97266399999999</v>
      </c>
      <c r="K735" s="3">
        <f>VLOOKUP(CelloNetIO_CMO_MV_NAV_QT[[#This Row],[AsOfDate]], 'CMO MV Raw'!$A:$B,2,FALSE)</f>
        <v>346793973.67813498</v>
      </c>
      <c r="L735" s="4">
        <f>CelloNetIO_CMO_MV_NAV_QT[[#This Row],[CMO MV]]/CelloNetIO_CMO_MV_NAV_QT[[#This Row],[NAV]]*100</f>
        <v>83.888139601024761</v>
      </c>
    </row>
    <row r="736" spans="1:12" x14ac:dyDescent="0.2">
      <c r="A736" s="1">
        <v>41787</v>
      </c>
      <c r="B736">
        <v>760.36950000000002</v>
      </c>
      <c r="C736">
        <v>181.84460000000001</v>
      </c>
      <c r="D736">
        <v>386.07839999999999</v>
      </c>
      <c r="F736">
        <v>414423898.14649999</v>
      </c>
      <c r="G736">
        <v>183.476268</v>
      </c>
      <c r="H736">
        <v>43.878888000000003</v>
      </c>
      <c r="I736">
        <v>93.160264999999995</v>
      </c>
      <c r="K736" s="3">
        <f>VLOOKUP(CelloNetIO_CMO_MV_NAV_QT[[#This Row],[AsOfDate]], 'CMO MV Raw'!$A:$B,2,FALSE)</f>
        <v>347184947.69371402</v>
      </c>
      <c r="L736" s="4">
        <f>CelloNetIO_CMO_MV_NAV_QT[[#This Row],[CMO MV]]/CelloNetIO_CMO_MV_NAV_QT[[#This Row],[NAV]]*100</f>
        <v>83.775320208725802</v>
      </c>
    </row>
    <row r="737" spans="1:12" x14ac:dyDescent="0.2">
      <c r="A737" s="1">
        <v>41788</v>
      </c>
      <c r="B737">
        <v>758.93809999999996</v>
      </c>
      <c r="C737">
        <v>181.9324</v>
      </c>
      <c r="D737">
        <v>385.48500000000001</v>
      </c>
      <c r="F737">
        <v>414173730.3556</v>
      </c>
      <c r="G737">
        <v>183.24148600000001</v>
      </c>
      <c r="H737">
        <v>43.926591000000002</v>
      </c>
      <c r="I737">
        <v>93.073262</v>
      </c>
      <c r="K737" s="3">
        <f>VLOOKUP(CelloNetIO_CMO_MV_NAV_QT[[#This Row],[AsOfDate]], 'CMO MV Raw'!$A:$B,2,FALSE)</f>
        <v>347097755.61923099</v>
      </c>
      <c r="L737" s="4">
        <f>CelloNetIO_CMO_MV_NAV_QT[[#This Row],[CMO MV]]/CelloNetIO_CMO_MV_NAV_QT[[#This Row],[NAV]]*100</f>
        <v>83.804869835955273</v>
      </c>
    </row>
    <row r="738" spans="1:12" x14ac:dyDescent="0.2">
      <c r="A738" s="1">
        <v>41789</v>
      </c>
      <c r="B738">
        <v>755.40650000000005</v>
      </c>
      <c r="C738">
        <v>180.87790000000001</v>
      </c>
      <c r="D738">
        <v>385.9058</v>
      </c>
      <c r="F738">
        <v>412541981.54369998</v>
      </c>
      <c r="G738">
        <v>183.11021299999999</v>
      </c>
      <c r="H738">
        <v>43.844726000000001</v>
      </c>
      <c r="I738">
        <v>93.543401000000003</v>
      </c>
      <c r="K738" s="3">
        <f>VLOOKUP(CelloNetIO_CMO_MV_NAV_QT[[#This Row],[AsOfDate]], 'CMO MV Raw'!$A:$B,2,FALSE)</f>
        <v>345428657.55201697</v>
      </c>
      <c r="L738" s="4">
        <f>CelloNetIO_CMO_MV_NAV_QT[[#This Row],[CMO MV]]/CelloNetIO_CMO_MV_NAV_QT[[#This Row],[NAV]]*100</f>
        <v>83.731758949586137</v>
      </c>
    </row>
    <row r="739" spans="1:12" x14ac:dyDescent="0.2">
      <c r="A739" s="1">
        <v>41792</v>
      </c>
      <c r="B739">
        <v>752.11040000000003</v>
      </c>
      <c r="C739">
        <v>181.4538</v>
      </c>
      <c r="D739">
        <v>383.75639999999999</v>
      </c>
      <c r="F739">
        <v>411974436.08469999</v>
      </c>
      <c r="G739">
        <v>182.56239600000001</v>
      </c>
      <c r="H739">
        <v>44.044916999999998</v>
      </c>
      <c r="I739">
        <v>93.150537</v>
      </c>
      <c r="K739" s="3">
        <f>VLOOKUP(CelloNetIO_CMO_MV_NAV_QT[[#This Row],[AsOfDate]], 'CMO MV Raw'!$A:$B,2,FALSE)</f>
        <v>343337953.10405701</v>
      </c>
      <c r="L739" s="4">
        <f>CelloNetIO_CMO_MV_NAV_QT[[#This Row],[CMO MV]]/CelloNetIO_CMO_MV_NAV_QT[[#This Row],[NAV]]*100</f>
        <v>83.339625722181538</v>
      </c>
    </row>
    <row r="740" spans="1:12" x14ac:dyDescent="0.2">
      <c r="A740" s="1">
        <v>41793</v>
      </c>
      <c r="B740">
        <v>745.07629999999995</v>
      </c>
      <c r="C740">
        <v>181.3424</v>
      </c>
      <c r="D740">
        <v>381.6454</v>
      </c>
      <c r="F740">
        <v>410940331.89749998</v>
      </c>
      <c r="G740">
        <v>181.31009399999999</v>
      </c>
      <c r="H740">
        <v>44.128644999999999</v>
      </c>
      <c r="I740">
        <v>92.871244000000004</v>
      </c>
      <c r="K740" s="3">
        <f>VLOOKUP(CelloNetIO_CMO_MV_NAV_QT[[#This Row],[AsOfDate]], 'CMO MV Raw'!$A:$B,2,FALSE)</f>
        <v>342637773.38611799</v>
      </c>
      <c r="L740" s="4">
        <f>CelloNetIO_CMO_MV_NAV_QT[[#This Row],[CMO MV]]/CelloNetIO_CMO_MV_NAV_QT[[#This Row],[NAV]]*100</f>
        <v>83.378959617811731</v>
      </c>
    </row>
    <row r="741" spans="1:12" x14ac:dyDescent="0.2">
      <c r="A741" s="1">
        <v>41794</v>
      </c>
      <c r="B741">
        <v>741.88549999999998</v>
      </c>
      <c r="C741">
        <v>180.98650000000001</v>
      </c>
      <c r="D741">
        <v>349.90480000000002</v>
      </c>
      <c r="F741">
        <v>410807519.04140002</v>
      </c>
      <c r="G741">
        <v>180.59199599999999</v>
      </c>
      <c r="H741">
        <v>44.056277000000001</v>
      </c>
      <c r="I741">
        <v>85.174876999999995</v>
      </c>
      <c r="K741" s="3">
        <f>VLOOKUP(CelloNetIO_CMO_MV_NAV_QT[[#This Row],[AsOfDate]], 'CMO MV Raw'!$A:$B,2,FALSE)</f>
        <v>342517089.195723</v>
      </c>
      <c r="L741" s="4">
        <f>CelloNetIO_CMO_MV_NAV_QT[[#This Row],[CMO MV]]/CelloNetIO_CMO_MV_NAV_QT[[#This Row],[NAV]]*100</f>
        <v>83.376538480836587</v>
      </c>
    </row>
    <row r="742" spans="1:12" x14ac:dyDescent="0.2">
      <c r="A742" s="1">
        <v>41795</v>
      </c>
      <c r="B742">
        <v>742.56269999999995</v>
      </c>
      <c r="C742">
        <v>180.99199999999999</v>
      </c>
      <c r="D742">
        <v>349.88330000000002</v>
      </c>
      <c r="F742">
        <v>410970541.31910002</v>
      </c>
      <c r="G742">
        <v>180.68514099999999</v>
      </c>
      <c r="H742">
        <v>44.040140000000001</v>
      </c>
      <c r="I742">
        <v>85.135858999999996</v>
      </c>
      <c r="K742" s="3">
        <f>VLOOKUP(CelloNetIO_CMO_MV_NAV_QT[[#This Row],[AsOfDate]], 'CMO MV Raw'!$A:$B,2,FALSE)</f>
        <v>342679615.06502098</v>
      </c>
      <c r="L742" s="4">
        <f>CelloNetIO_CMO_MV_NAV_QT[[#This Row],[CMO MV]]/CelloNetIO_CMO_MV_NAV_QT[[#This Row],[NAV]]*100</f>
        <v>83.383011824914661</v>
      </c>
    </row>
    <row r="743" spans="1:12" x14ac:dyDescent="0.2">
      <c r="A743" s="1">
        <v>41796</v>
      </c>
      <c r="B743">
        <v>753.48680000000002</v>
      </c>
      <c r="C743">
        <v>182.69759999999999</v>
      </c>
      <c r="D743">
        <v>350.7038</v>
      </c>
      <c r="F743">
        <v>410085536.18970001</v>
      </c>
      <c r="G743">
        <v>183.738936</v>
      </c>
      <c r="H743">
        <v>44.551096000000001</v>
      </c>
      <c r="I743">
        <v>85.519671000000002</v>
      </c>
      <c r="K743" s="3">
        <f>VLOOKUP(CelloNetIO_CMO_MV_NAV_QT[[#This Row],[AsOfDate]], 'CMO MV Raw'!$A:$B,2,FALSE)</f>
        <v>341595813.40797698</v>
      </c>
      <c r="L743" s="4">
        <f>CelloNetIO_CMO_MV_NAV_QT[[#This Row],[CMO MV]]/CelloNetIO_CMO_MV_NAV_QT[[#This Row],[NAV]]*100</f>
        <v>83.298673877139478</v>
      </c>
    </row>
    <row r="744" spans="1:12" x14ac:dyDescent="0.2">
      <c r="A744" s="1">
        <v>41799</v>
      </c>
      <c r="B744">
        <v>751.34209999999996</v>
      </c>
      <c r="C744">
        <v>182.48429999999999</v>
      </c>
      <c r="D744">
        <v>350.52050000000003</v>
      </c>
      <c r="F744">
        <v>409921460.3973</v>
      </c>
      <c r="G744">
        <v>183.28928199999999</v>
      </c>
      <c r="H744">
        <v>44.516894000000001</v>
      </c>
      <c r="I744">
        <v>85.509185000000002</v>
      </c>
      <c r="K744" s="3">
        <f>VLOOKUP(CelloNetIO_CMO_MV_NAV_QT[[#This Row],[AsOfDate]], 'CMO MV Raw'!$A:$B,2,FALSE)</f>
        <v>341266930.62890202</v>
      </c>
      <c r="L744" s="4">
        <f>CelloNetIO_CMO_MV_NAV_QT[[#This Row],[CMO MV]]/CelloNetIO_CMO_MV_NAV_QT[[#This Row],[NAV]]*100</f>
        <v>83.251784451134299</v>
      </c>
    </row>
    <row r="745" spans="1:12" x14ac:dyDescent="0.2">
      <c r="A745" s="1">
        <v>41800</v>
      </c>
      <c r="B745">
        <v>752.55380000000002</v>
      </c>
      <c r="C745">
        <v>183.20590000000001</v>
      </c>
      <c r="D745">
        <v>349.5127</v>
      </c>
      <c r="F745">
        <v>409832807.02590001</v>
      </c>
      <c r="G745">
        <v>183.62458699999999</v>
      </c>
      <c r="H745">
        <v>44.702595000000002</v>
      </c>
      <c r="I745">
        <v>85.281777000000005</v>
      </c>
      <c r="K745" s="3">
        <f>VLOOKUP(CelloNetIO_CMO_MV_NAV_QT[[#This Row],[AsOfDate]], 'CMO MV Raw'!$A:$B,2,FALSE)</f>
        <v>341117843.56514698</v>
      </c>
      <c r="L745" s="4">
        <f>CelloNetIO_CMO_MV_NAV_QT[[#This Row],[CMO MV]]/CelloNetIO_CMO_MV_NAV_QT[[#This Row],[NAV]]*100</f>
        <v>83.233415606864654</v>
      </c>
    </row>
    <row r="746" spans="1:12" x14ac:dyDescent="0.2">
      <c r="A746" s="1">
        <v>41801</v>
      </c>
      <c r="B746">
        <v>747.4769</v>
      </c>
      <c r="C746">
        <v>180.6789</v>
      </c>
      <c r="D746">
        <v>349.88380000000001</v>
      </c>
      <c r="F746">
        <v>409626636.56050003</v>
      </c>
      <c r="G746">
        <v>182.477611</v>
      </c>
      <c r="H746">
        <v>44.108190999999998</v>
      </c>
      <c r="I746">
        <v>85.415295</v>
      </c>
      <c r="K746" s="3">
        <f>VLOOKUP(CelloNetIO_CMO_MV_NAV_QT[[#This Row],[AsOfDate]], 'CMO MV Raw'!$A:$B,2,FALSE)</f>
        <v>340917865.187419</v>
      </c>
      <c r="L746" s="4">
        <f>CelloNetIO_CMO_MV_NAV_QT[[#This Row],[CMO MV]]/CelloNetIO_CMO_MV_NAV_QT[[#This Row],[NAV]]*100</f>
        <v>83.226488406611949</v>
      </c>
    </row>
    <row r="747" spans="1:12" x14ac:dyDescent="0.2">
      <c r="A747" s="1">
        <v>41802</v>
      </c>
      <c r="B747">
        <v>752.5883</v>
      </c>
      <c r="C747">
        <v>181.86969999999999</v>
      </c>
      <c r="D747">
        <v>351.13240000000002</v>
      </c>
      <c r="F747">
        <v>411509357.14670002</v>
      </c>
      <c r="G747">
        <v>182.88485700000001</v>
      </c>
      <c r="H747">
        <v>44.195762999999999</v>
      </c>
      <c r="I747">
        <v>85.327926000000005</v>
      </c>
      <c r="K747" s="3">
        <f>VLOOKUP(CelloNetIO_CMO_MV_NAV_QT[[#This Row],[AsOfDate]], 'CMO MV Raw'!$A:$B,2,FALSE)</f>
        <v>342832101.461757</v>
      </c>
      <c r="L747" s="4">
        <f>CelloNetIO_CMO_MV_NAV_QT[[#This Row],[CMO MV]]/CelloNetIO_CMO_MV_NAV_QT[[#This Row],[NAV]]*100</f>
        <v>83.310888442213454</v>
      </c>
    </row>
    <row r="748" spans="1:12" x14ac:dyDescent="0.2">
      <c r="A748" s="1">
        <v>41803</v>
      </c>
      <c r="B748">
        <v>713.22260000000006</v>
      </c>
      <c r="C748">
        <v>172.8998</v>
      </c>
      <c r="D748">
        <v>355.45940000000002</v>
      </c>
      <c r="F748">
        <v>411568108.50629997</v>
      </c>
      <c r="G748">
        <v>173.29394199999999</v>
      </c>
      <c r="H748">
        <v>42.010008999999997</v>
      </c>
      <c r="I748">
        <v>86.367090000000005</v>
      </c>
      <c r="K748" s="3">
        <f>VLOOKUP(CelloNetIO_CMO_MV_NAV_QT[[#This Row],[AsOfDate]], 'CMO MV Raw'!$A:$B,2,FALSE)</f>
        <v>342720035.76749998</v>
      </c>
      <c r="L748" s="4">
        <f>CelloNetIO_CMO_MV_NAV_QT[[#This Row],[CMO MV]]/CelloNetIO_CMO_MV_NAV_QT[[#This Row],[NAV]]*100</f>
        <v>83.271766855631839</v>
      </c>
    </row>
    <row r="749" spans="1:12" x14ac:dyDescent="0.2">
      <c r="A749" s="1">
        <v>41806</v>
      </c>
      <c r="B749">
        <v>711.97460000000001</v>
      </c>
      <c r="C749">
        <v>172.6662</v>
      </c>
      <c r="D749">
        <v>355.7636</v>
      </c>
      <c r="F749">
        <v>412058502.4404</v>
      </c>
      <c r="G749">
        <v>172.78483399999999</v>
      </c>
      <c r="H749">
        <v>41.903322000000003</v>
      </c>
      <c r="I749">
        <v>86.338128999999995</v>
      </c>
      <c r="K749" s="3">
        <f>VLOOKUP(CelloNetIO_CMO_MV_NAV_QT[[#This Row],[AsOfDate]], 'CMO MV Raw'!$A:$B,2,FALSE)</f>
        <v>341223086.25110602</v>
      </c>
      <c r="L749" s="4">
        <f>CelloNetIO_CMO_MV_NAV_QT[[#This Row],[CMO MV]]/CelloNetIO_CMO_MV_NAV_QT[[#This Row],[NAV]]*100</f>
        <v>82.809378821265895</v>
      </c>
    </row>
    <row r="750" spans="1:12" x14ac:dyDescent="0.2">
      <c r="A750" s="1">
        <v>41807</v>
      </c>
      <c r="B750">
        <v>710.14760000000001</v>
      </c>
      <c r="C750">
        <v>173.62299999999999</v>
      </c>
      <c r="D750">
        <v>353.97410000000002</v>
      </c>
      <c r="F750">
        <v>412001327.4612</v>
      </c>
      <c r="G750">
        <v>172.36536699999999</v>
      </c>
      <c r="H750">
        <v>42.141368999999997</v>
      </c>
      <c r="I750">
        <v>85.915767000000002</v>
      </c>
      <c r="K750" s="3">
        <f>VLOOKUP(CelloNetIO_CMO_MV_NAV_QT[[#This Row],[AsOfDate]], 'CMO MV Raw'!$A:$B,2,FALSE)</f>
        <v>341194689.66102803</v>
      </c>
      <c r="L750" s="4">
        <f>CelloNetIO_CMO_MV_NAV_QT[[#This Row],[CMO MV]]/CelloNetIO_CMO_MV_NAV_QT[[#This Row],[NAV]]*100</f>
        <v>82.813978237281248</v>
      </c>
    </row>
    <row r="751" spans="1:12" x14ac:dyDescent="0.2">
      <c r="A751" s="1">
        <v>41808</v>
      </c>
      <c r="B751">
        <v>710.87570000000005</v>
      </c>
      <c r="C751">
        <v>173.20429999999999</v>
      </c>
      <c r="D751">
        <v>355.05470000000003</v>
      </c>
      <c r="F751">
        <v>412726628.51550001</v>
      </c>
      <c r="G751">
        <v>172.23887500000001</v>
      </c>
      <c r="H751">
        <v>41.965865000000001</v>
      </c>
      <c r="I751">
        <v>86.026602999999994</v>
      </c>
      <c r="K751" s="3">
        <f>VLOOKUP(CelloNetIO_CMO_MV_NAV_QT[[#This Row],[AsOfDate]], 'CMO MV Raw'!$A:$B,2,FALSE)</f>
        <v>341711606.94956398</v>
      </c>
      <c r="L751" s="4">
        <f>CelloNetIO_CMO_MV_NAV_QT[[#This Row],[CMO MV]]/CelloNetIO_CMO_MV_NAV_QT[[#This Row],[NAV]]*100</f>
        <v>82.793690384998015</v>
      </c>
    </row>
    <row r="752" spans="1:12" x14ac:dyDescent="0.2">
      <c r="A752" s="1">
        <v>41809</v>
      </c>
      <c r="B752">
        <v>708.91409999999996</v>
      </c>
      <c r="C752">
        <v>172.79470000000001</v>
      </c>
      <c r="D752">
        <v>354.73309999999998</v>
      </c>
      <c r="F752">
        <v>413183801.69510001</v>
      </c>
      <c r="G752">
        <v>171.57354599999999</v>
      </c>
      <c r="H752">
        <v>41.820298999999999</v>
      </c>
      <c r="I752">
        <v>85.853583</v>
      </c>
      <c r="K752" s="3">
        <f>VLOOKUP(CelloNetIO_CMO_MV_NAV_QT[[#This Row],[AsOfDate]], 'CMO MV Raw'!$A:$B,2,FALSE)</f>
        <v>342079369.14890897</v>
      </c>
      <c r="L752" s="4">
        <f>CelloNetIO_CMO_MV_NAV_QT[[#This Row],[CMO MV]]/CelloNetIO_CMO_MV_NAV_QT[[#This Row],[NAV]]*100</f>
        <v>82.791089037255873</v>
      </c>
    </row>
    <row r="753" spans="1:12" x14ac:dyDescent="0.2">
      <c r="A753" s="1">
        <v>41810</v>
      </c>
      <c r="B753">
        <v>709.56759999999997</v>
      </c>
      <c r="C753">
        <v>173.38339999999999</v>
      </c>
      <c r="D753">
        <v>304.91840000000002</v>
      </c>
      <c r="F753">
        <v>413832538.83600003</v>
      </c>
      <c r="G753">
        <v>171.46249599999999</v>
      </c>
      <c r="H753">
        <v>41.896994999999997</v>
      </c>
      <c r="I753">
        <v>73.681590999999997</v>
      </c>
      <c r="K753" s="3">
        <f>VLOOKUP(CelloNetIO_CMO_MV_NAV_QT[[#This Row],[AsOfDate]], 'CMO MV Raw'!$A:$B,2,FALSE)</f>
        <v>341148438.17116803</v>
      </c>
      <c r="L753" s="4">
        <f>CelloNetIO_CMO_MV_NAV_QT[[#This Row],[CMO MV]]/CelloNetIO_CMO_MV_NAV_QT[[#This Row],[NAV]]*100</f>
        <v>82.43634952696739</v>
      </c>
    </row>
    <row r="754" spans="1:12" x14ac:dyDescent="0.2">
      <c r="A754" s="1">
        <v>41813</v>
      </c>
      <c r="B754">
        <v>710.15629999999999</v>
      </c>
      <c r="C754">
        <v>174.03989999999999</v>
      </c>
      <c r="D754">
        <v>304.70440000000002</v>
      </c>
      <c r="F754">
        <v>414540016.38700002</v>
      </c>
      <c r="G754">
        <v>171.311881</v>
      </c>
      <c r="H754">
        <v>41.98386</v>
      </c>
      <c r="I754">
        <v>73.504219000000006</v>
      </c>
      <c r="K754" s="3">
        <f>VLOOKUP(CelloNetIO_CMO_MV_NAV_QT[[#This Row],[AsOfDate]], 'CMO MV Raw'!$A:$B,2,FALSE)</f>
        <v>341853542.28024</v>
      </c>
      <c r="L754" s="4">
        <f>CelloNetIO_CMO_MV_NAV_QT[[#This Row],[CMO MV]]/CelloNetIO_CMO_MV_NAV_QT[[#This Row],[NAV]]*100</f>
        <v>82.465752102710752</v>
      </c>
    </row>
    <row r="755" spans="1:12" x14ac:dyDescent="0.2">
      <c r="A755" s="1">
        <v>41814</v>
      </c>
      <c r="B755">
        <v>713.07730000000004</v>
      </c>
      <c r="C755">
        <v>173.93340000000001</v>
      </c>
      <c r="D755">
        <v>305.04629999999997</v>
      </c>
      <c r="F755">
        <v>414496748.87660003</v>
      </c>
      <c r="G755">
        <v>172.03447399999999</v>
      </c>
      <c r="H755">
        <v>41.962549000000003</v>
      </c>
      <c r="I755">
        <v>73.594376999999994</v>
      </c>
      <c r="K755" s="3">
        <f>VLOOKUP(CelloNetIO_CMO_MV_NAV_QT[[#This Row],[AsOfDate]], 'CMO MV Raw'!$A:$B,2,FALSE)</f>
        <v>341791139.52054101</v>
      </c>
      <c r="L755" s="4">
        <f>CelloNetIO_CMO_MV_NAV_QT[[#This Row],[CMO MV]]/CelloNetIO_CMO_MV_NAV_QT[[#This Row],[NAV]]*100</f>
        <v>82.459305277276314</v>
      </c>
    </row>
    <row r="756" spans="1:12" x14ac:dyDescent="0.2">
      <c r="A756" s="1">
        <v>41815</v>
      </c>
      <c r="B756">
        <v>703.90099999999995</v>
      </c>
      <c r="C756">
        <v>171.21440000000001</v>
      </c>
      <c r="D756">
        <v>307.35890000000001</v>
      </c>
      <c r="F756">
        <v>414786430.5388</v>
      </c>
      <c r="G756">
        <v>169.702032</v>
      </c>
      <c r="H756">
        <v>41.277723999999999</v>
      </c>
      <c r="I756">
        <v>74.100520000000003</v>
      </c>
      <c r="K756" s="3">
        <f>VLOOKUP(CelloNetIO_CMO_MV_NAV_QT[[#This Row],[AsOfDate]], 'CMO MV Raw'!$A:$B,2,FALSE)</f>
        <v>341676309.85580802</v>
      </c>
      <c r="L756" s="4">
        <f>CelloNetIO_CMO_MV_NAV_QT[[#This Row],[CMO MV]]/CelloNetIO_CMO_MV_NAV_QT[[#This Row],[NAV]]*100</f>
        <v>82.374032682789718</v>
      </c>
    </row>
    <row r="757" spans="1:12" x14ac:dyDescent="0.2">
      <c r="A757" s="1">
        <v>41816</v>
      </c>
      <c r="B757">
        <v>708.03899999999999</v>
      </c>
      <c r="C757">
        <v>171.62479999999999</v>
      </c>
      <c r="D757">
        <v>307.50470000000001</v>
      </c>
      <c r="F757">
        <v>414997106.57440001</v>
      </c>
      <c r="G757">
        <v>170.61299700000001</v>
      </c>
      <c r="H757">
        <v>41.355662000000002</v>
      </c>
      <c r="I757">
        <v>74.098034999999996</v>
      </c>
      <c r="K757" s="3">
        <f>VLOOKUP(CelloNetIO_CMO_MV_NAV_QT[[#This Row],[AsOfDate]], 'CMO MV Raw'!$A:$B,2,FALSE)</f>
        <v>342166651.78134501</v>
      </c>
      <c r="L757" s="4">
        <f>CelloNetIO_CMO_MV_NAV_QT[[#This Row],[CMO MV]]/CelloNetIO_CMO_MV_NAV_QT[[#This Row],[NAV]]*100</f>
        <v>82.450370463005129</v>
      </c>
    </row>
    <row r="758" spans="1:12" x14ac:dyDescent="0.2">
      <c r="A758" s="1">
        <v>41817</v>
      </c>
      <c r="B758">
        <v>706.20860000000005</v>
      </c>
      <c r="C758">
        <v>171.27699999999999</v>
      </c>
      <c r="D758">
        <v>307.21120000000002</v>
      </c>
      <c r="F758">
        <v>414886596.33850002</v>
      </c>
      <c r="G758">
        <v>170.21726100000001</v>
      </c>
      <c r="H758">
        <v>41.282846999999997</v>
      </c>
      <c r="I758">
        <v>74.047028999999995</v>
      </c>
      <c r="K758" s="3">
        <f>VLOOKUP(CelloNetIO_CMO_MV_NAV_QT[[#This Row],[AsOfDate]], 'CMO MV Raw'!$A:$B,2,FALSE)</f>
        <v>342010168.69501901</v>
      </c>
      <c r="L758" s="4">
        <f>CelloNetIO_CMO_MV_NAV_QT[[#This Row],[CMO MV]]/CelloNetIO_CMO_MV_NAV_QT[[#This Row],[NAV]]*100</f>
        <v>82.434615076351577</v>
      </c>
    </row>
    <row r="759" spans="1:12" x14ac:dyDescent="0.2">
      <c r="A759" s="1">
        <v>41820</v>
      </c>
      <c r="B759">
        <v>722.70450000000005</v>
      </c>
      <c r="C759">
        <v>175.46180000000001</v>
      </c>
      <c r="D759">
        <v>307.00450000000001</v>
      </c>
      <c r="F759">
        <v>417480371.4971</v>
      </c>
      <c r="G759">
        <v>173.11101300000001</v>
      </c>
      <c r="H759">
        <v>42.028753999999999</v>
      </c>
      <c r="I759">
        <v>73.537469000000002</v>
      </c>
      <c r="K759" s="3">
        <f>VLOOKUP(CelloNetIO_CMO_MV_NAV_QT[[#This Row],[AsOfDate]], 'CMO MV Raw'!$A:$B,2,FALSE)</f>
        <v>344731315.25781697</v>
      </c>
      <c r="L759" s="4">
        <f>CelloNetIO_CMO_MV_NAV_QT[[#This Row],[CMO MV]]/CelloNetIO_CMO_MV_NAV_QT[[#This Row],[NAV]]*100</f>
        <v>82.574257089404654</v>
      </c>
    </row>
    <row r="760" spans="1:12" x14ac:dyDescent="0.2">
      <c r="A760" s="1">
        <v>41821</v>
      </c>
      <c r="B760">
        <v>689.53579999999999</v>
      </c>
      <c r="C760">
        <v>168.66059999999999</v>
      </c>
      <c r="D760">
        <v>305.34050000000002</v>
      </c>
      <c r="F760">
        <v>421274152.14099997</v>
      </c>
      <c r="G760">
        <v>163.678639</v>
      </c>
      <c r="H760">
        <v>40.035829</v>
      </c>
      <c r="I760">
        <v>72.480236000000005</v>
      </c>
      <c r="K760" s="3">
        <f>VLOOKUP(CelloNetIO_CMO_MV_NAV_QT[[#This Row],[AsOfDate]], 'CMO MV Raw'!$A:$B,2,FALSE)</f>
        <v>342627448.17947698</v>
      </c>
      <c r="L760" s="4">
        <f>CelloNetIO_CMO_MV_NAV_QT[[#This Row],[CMO MV]]/CelloNetIO_CMO_MV_NAV_QT[[#This Row],[NAV]]*100</f>
        <v>81.331229660821904</v>
      </c>
    </row>
    <row r="761" spans="1:12" x14ac:dyDescent="0.2">
      <c r="A761" s="1">
        <v>41822</v>
      </c>
      <c r="B761">
        <v>684.40539999999999</v>
      </c>
      <c r="C761">
        <v>168.7551</v>
      </c>
      <c r="D761">
        <v>303.91109999999998</v>
      </c>
      <c r="F761">
        <v>420711103.28839999</v>
      </c>
      <c r="G761">
        <v>162.678236</v>
      </c>
      <c r="H761">
        <v>40.111871999999998</v>
      </c>
      <c r="I761">
        <v>72.237480000000005</v>
      </c>
      <c r="K761" s="3">
        <f>VLOOKUP(CelloNetIO_CMO_MV_NAV_QT[[#This Row],[AsOfDate]], 'CMO MV Raw'!$A:$B,2,FALSE)</f>
        <v>342429343.598598</v>
      </c>
      <c r="L761" s="4">
        <f>CelloNetIO_CMO_MV_NAV_QT[[#This Row],[CMO MV]]/CelloNetIO_CMO_MV_NAV_QT[[#This Row],[NAV]]*100</f>
        <v>81.39298937491094</v>
      </c>
    </row>
    <row r="762" spans="1:12" x14ac:dyDescent="0.2">
      <c r="A762" s="1">
        <v>41823</v>
      </c>
      <c r="B762">
        <v>683.32339999999999</v>
      </c>
      <c r="C762">
        <v>169.50200000000001</v>
      </c>
      <c r="D762">
        <v>303.36149999999998</v>
      </c>
      <c r="F762">
        <v>421167000.79619998</v>
      </c>
      <c r="G762">
        <v>162.245237</v>
      </c>
      <c r="H762">
        <v>40.245792999999999</v>
      </c>
      <c r="I762">
        <v>72.028790999999998</v>
      </c>
      <c r="K762" s="3">
        <f>VLOOKUP(CelloNetIO_CMO_MV_NAV_QT[[#This Row],[AsOfDate]], 'CMO MV Raw'!$A:$B,2,FALSE)</f>
        <v>342732672.59760201</v>
      </c>
      <c r="L762" s="4">
        <f>CelloNetIO_CMO_MV_NAV_QT[[#This Row],[CMO MV]]/CelloNetIO_CMO_MV_NAV_QT[[#This Row],[NAV]]*100</f>
        <v>81.376905586068972</v>
      </c>
    </row>
    <row r="763" spans="1:12" x14ac:dyDescent="0.2">
      <c r="A763" s="1">
        <v>41827</v>
      </c>
      <c r="B763">
        <v>686.99580000000003</v>
      </c>
      <c r="C763">
        <v>169.83529999999999</v>
      </c>
      <c r="D763">
        <v>303.75599999999997</v>
      </c>
      <c r="F763">
        <v>421570605.19870001</v>
      </c>
      <c r="G763">
        <v>162.96102999999999</v>
      </c>
      <c r="H763">
        <v>40.286324</v>
      </c>
      <c r="I763">
        <v>72.053410999999997</v>
      </c>
      <c r="K763" s="3">
        <f>VLOOKUP(CelloNetIO_CMO_MV_NAV_QT[[#This Row],[AsOfDate]], 'CMO MV Raw'!$A:$B,2,FALSE)</f>
        <v>332907377.63682902</v>
      </c>
      <c r="L763" s="4">
        <f>CelloNetIO_CMO_MV_NAV_QT[[#This Row],[CMO MV]]/CelloNetIO_CMO_MV_NAV_QT[[#This Row],[NAV]]*100</f>
        <v>78.968356316000467</v>
      </c>
    </row>
    <row r="764" spans="1:12" x14ac:dyDescent="0.2">
      <c r="A764" s="1">
        <v>41828</v>
      </c>
      <c r="B764">
        <v>703.17190000000005</v>
      </c>
      <c r="C764">
        <v>172.47489999999999</v>
      </c>
      <c r="D764">
        <v>304.45030000000003</v>
      </c>
      <c r="F764">
        <v>422156785.2773</v>
      </c>
      <c r="G764">
        <v>166.56652800000001</v>
      </c>
      <c r="H764">
        <v>40.855649999999997</v>
      </c>
      <c r="I764">
        <v>72.117827000000005</v>
      </c>
      <c r="K764" s="3">
        <f>VLOOKUP(CelloNetIO_CMO_MV_NAV_QT[[#This Row],[AsOfDate]], 'CMO MV Raw'!$A:$B,2,FALSE)</f>
        <v>333377067.67298901</v>
      </c>
      <c r="L764" s="4">
        <f>CelloNetIO_CMO_MV_NAV_QT[[#This Row],[CMO MV]]/CelloNetIO_CMO_MV_NAV_QT[[#This Row],[NAV]]*100</f>
        <v>78.96996549611427</v>
      </c>
    </row>
    <row r="765" spans="1:12" x14ac:dyDescent="0.2">
      <c r="A765" s="1">
        <v>41829</v>
      </c>
      <c r="B765">
        <v>705.61710000000005</v>
      </c>
      <c r="C765">
        <v>172.92359999999999</v>
      </c>
      <c r="D765">
        <v>355.93130000000002</v>
      </c>
      <c r="F765">
        <v>422656154.77389997</v>
      </c>
      <c r="G765">
        <v>166.948261</v>
      </c>
      <c r="H765">
        <v>40.913541000000002</v>
      </c>
      <c r="I765">
        <v>84.212969999999999</v>
      </c>
      <c r="K765" s="3">
        <f>VLOOKUP(CelloNetIO_CMO_MV_NAV_QT[[#This Row],[AsOfDate]], 'CMO MV Raw'!$A:$B,2,FALSE)</f>
        <v>333947032.11255699</v>
      </c>
      <c r="L765" s="4">
        <f>CelloNetIO_CMO_MV_NAV_QT[[#This Row],[CMO MV]]/CelloNetIO_CMO_MV_NAV_QT[[#This Row],[NAV]]*100</f>
        <v>79.011515233039034</v>
      </c>
    </row>
    <row r="766" spans="1:12" x14ac:dyDescent="0.2">
      <c r="A766" s="1">
        <v>41830</v>
      </c>
      <c r="B766">
        <v>691.11680000000001</v>
      </c>
      <c r="C766">
        <v>168.7884</v>
      </c>
      <c r="D766">
        <v>355.85660000000001</v>
      </c>
      <c r="F766">
        <v>422460167.7956</v>
      </c>
      <c r="G766">
        <v>163.59336400000001</v>
      </c>
      <c r="H766">
        <v>39.953684000000003</v>
      </c>
      <c r="I766">
        <v>84.234356000000005</v>
      </c>
      <c r="K766" s="3">
        <f>VLOOKUP(CelloNetIO_CMO_MV_NAV_QT[[#This Row],[AsOfDate]], 'CMO MV Raw'!$A:$B,2,FALSE)</f>
        <v>333645276.03101802</v>
      </c>
      <c r="L766" s="4">
        <f>CelloNetIO_CMO_MV_NAV_QT[[#This Row],[CMO MV]]/CelloNetIO_CMO_MV_NAV_QT[[#This Row],[NAV]]*100</f>
        <v>78.976741824437866</v>
      </c>
    </row>
    <row r="767" spans="1:12" x14ac:dyDescent="0.2">
      <c r="A767" s="1">
        <v>41831</v>
      </c>
      <c r="B767">
        <v>686.94640000000004</v>
      </c>
      <c r="C767">
        <v>166.71799999999999</v>
      </c>
      <c r="D767">
        <v>355.50830000000002</v>
      </c>
      <c r="F767">
        <v>422600184.67540002</v>
      </c>
      <c r="G767">
        <v>162.55231900000001</v>
      </c>
      <c r="H767">
        <v>39.450527000000001</v>
      </c>
      <c r="I767">
        <v>84.124028999999993</v>
      </c>
      <c r="K767" s="3">
        <f>VLOOKUP(CelloNetIO_CMO_MV_NAV_QT[[#This Row],[AsOfDate]], 'CMO MV Raw'!$A:$B,2,FALSE)</f>
        <v>333868639.72495198</v>
      </c>
      <c r="L767" s="4">
        <f>CelloNetIO_CMO_MV_NAV_QT[[#This Row],[CMO MV]]/CelloNetIO_CMO_MV_NAV_QT[[#This Row],[NAV]]*100</f>
        <v>79.003429679378172</v>
      </c>
    </row>
    <row r="768" spans="1:12" x14ac:dyDescent="0.2">
      <c r="A768" s="1">
        <v>41834</v>
      </c>
      <c r="B768">
        <v>708.17750000000001</v>
      </c>
      <c r="C768">
        <v>172.3818</v>
      </c>
      <c r="D768">
        <v>354.92419999999998</v>
      </c>
      <c r="F768">
        <v>422355474.54960001</v>
      </c>
      <c r="G768">
        <v>167.67333300000001</v>
      </c>
      <c r="H768">
        <v>40.814388000000001</v>
      </c>
      <c r="I768">
        <v>84.034474000000003</v>
      </c>
      <c r="K768" s="3">
        <f>VLOOKUP(CelloNetIO_CMO_MV_NAV_QT[[#This Row],[AsOfDate]], 'CMO MV Raw'!$A:$B,2,FALSE)</f>
        <v>333429754.60325402</v>
      </c>
      <c r="L768" s="4">
        <f>CelloNetIO_CMO_MV_NAV_QT[[#This Row],[CMO MV]]/CelloNetIO_CMO_MV_NAV_QT[[#This Row],[NAV]]*100</f>
        <v>78.945290092148952</v>
      </c>
    </row>
    <row r="769" spans="1:12" x14ac:dyDescent="0.2">
      <c r="A769" s="1">
        <v>41835</v>
      </c>
      <c r="B769">
        <v>708.28150000000005</v>
      </c>
      <c r="C769">
        <v>172.69720000000001</v>
      </c>
      <c r="D769">
        <v>354.75259999999997</v>
      </c>
      <c r="F769">
        <v>422694928.88370001</v>
      </c>
      <c r="G769">
        <v>167.56328300000001</v>
      </c>
      <c r="H769">
        <v>40.856226999999997</v>
      </c>
      <c r="I769">
        <v>83.926390999999995</v>
      </c>
      <c r="K769" s="10">
        <f>VLOOKUP(CelloNetIO_CMO_MV_NAV_QT[[#This Row],[AsOfDate]], 'CMO MV Raw'!$A:$B,2,FALSE)</f>
        <v>328892218.335742</v>
      </c>
      <c r="L769" s="4">
        <f>CelloNetIO_CMO_MV_NAV_QT[[#This Row],[CMO MV]]/CelloNetIO_CMO_MV_NAV_QT[[#This Row],[NAV]]*100</f>
        <v>77.808413553556775</v>
      </c>
    </row>
    <row r="770" spans="1:12" x14ac:dyDescent="0.2">
      <c r="A770" s="1">
        <v>41836</v>
      </c>
      <c r="B770">
        <v>709.64269999999999</v>
      </c>
      <c r="C770">
        <v>172.76589999999999</v>
      </c>
      <c r="D770">
        <v>355.1447</v>
      </c>
      <c r="F770">
        <v>422664395.72759998</v>
      </c>
      <c r="G770">
        <v>167.89743999999999</v>
      </c>
      <c r="H770">
        <v>40.875433000000001</v>
      </c>
      <c r="I770">
        <v>84.025222999999997</v>
      </c>
      <c r="K770" s="10">
        <f>VLOOKUP(CelloNetIO_CMO_MV_NAV_QT[[#This Row],[AsOfDate]], 'CMO MV Raw'!$A:$B,2,FALSE)</f>
        <v>328811315.92226797</v>
      </c>
      <c r="L770" s="4">
        <f>CelloNetIO_CMO_MV_NAV_QT[[#This Row],[CMO MV]]/CelloNetIO_CMO_MV_NAV_QT[[#This Row],[NAV]]*100</f>
        <v>77.794893358886398</v>
      </c>
    </row>
    <row r="771" spans="1:12" x14ac:dyDescent="0.2">
      <c r="A771" s="1">
        <v>41837</v>
      </c>
      <c r="B771">
        <v>720.33789999999999</v>
      </c>
      <c r="C771">
        <v>173.52690000000001</v>
      </c>
      <c r="D771">
        <v>355.66070000000002</v>
      </c>
      <c r="F771">
        <v>422791976.42729998</v>
      </c>
      <c r="G771">
        <v>170.37643600000001</v>
      </c>
      <c r="H771">
        <v>41.043092000000001</v>
      </c>
      <c r="I771">
        <v>84.121913000000006</v>
      </c>
      <c r="K771" s="10">
        <f>VLOOKUP(CelloNetIO_CMO_MV_NAV_QT[[#This Row],[AsOfDate]], 'CMO MV Raw'!$A:$B,2,FALSE)</f>
        <v>316416589.07615602</v>
      </c>
      <c r="L771" s="4">
        <f>CelloNetIO_CMO_MV_NAV_QT[[#This Row],[CMO MV]]/CelloNetIO_CMO_MV_NAV_QT[[#This Row],[NAV]]*100</f>
        <v>74.839780960357132</v>
      </c>
    </row>
    <row r="772" spans="1:12" x14ac:dyDescent="0.2">
      <c r="A772" s="1">
        <v>41838</v>
      </c>
      <c r="B772">
        <v>718.7681</v>
      </c>
      <c r="C772">
        <v>173.02109999999999</v>
      </c>
      <c r="D772">
        <v>355.90129999999999</v>
      </c>
      <c r="F772">
        <v>422505623.30779999</v>
      </c>
      <c r="G772">
        <v>170.120363</v>
      </c>
      <c r="H772">
        <v>40.951194999999998</v>
      </c>
      <c r="I772">
        <v>84.235872999999998</v>
      </c>
      <c r="K772" s="10">
        <f>VLOOKUP(CelloNetIO_CMO_MV_NAV_QT[[#This Row],[AsOfDate]], 'CMO MV Raw'!$A:$B,2,FALSE)</f>
        <v>315989316.308348</v>
      </c>
      <c r="L772" s="4">
        <f>CelloNetIO_CMO_MV_NAV_QT[[#This Row],[CMO MV]]/CelloNetIO_CMO_MV_NAV_QT[[#This Row],[NAV]]*100</f>
        <v>74.789375306881141</v>
      </c>
    </row>
    <row r="773" spans="1:12" x14ac:dyDescent="0.2">
      <c r="A773" s="1">
        <v>41841</v>
      </c>
      <c r="B773">
        <v>720.77639999999997</v>
      </c>
      <c r="C773">
        <v>172.4477</v>
      </c>
      <c r="D773">
        <v>356.40120000000002</v>
      </c>
      <c r="F773">
        <v>422013375.13340002</v>
      </c>
      <c r="G773">
        <v>170.79468199999999</v>
      </c>
      <c r="H773">
        <v>40.863089000000002</v>
      </c>
      <c r="I773">
        <v>84.452584000000002</v>
      </c>
      <c r="K773" s="10">
        <f>VLOOKUP(CelloNetIO_CMO_MV_NAV_QT[[#This Row],[AsOfDate]], 'CMO MV Raw'!$A:$B,2,FALSE)</f>
        <v>313552126.46312797</v>
      </c>
      <c r="L773" s="4">
        <f>CelloNetIO_CMO_MV_NAV_QT[[#This Row],[CMO MV]]/CelloNetIO_CMO_MV_NAV_QT[[#This Row],[NAV]]*100</f>
        <v>74.299096886209583</v>
      </c>
    </row>
    <row r="774" spans="1:12" x14ac:dyDescent="0.2">
      <c r="A774" s="1">
        <v>41842</v>
      </c>
      <c r="B774">
        <v>724.1662</v>
      </c>
      <c r="C774">
        <v>172.53809999999999</v>
      </c>
      <c r="D774">
        <v>356.32850000000002</v>
      </c>
      <c r="F774">
        <v>421822352.1074</v>
      </c>
      <c r="G774">
        <v>171.675635</v>
      </c>
      <c r="H774">
        <v>40.903024000000002</v>
      </c>
      <c r="I774">
        <v>84.473594000000006</v>
      </c>
      <c r="K774" s="10">
        <f>VLOOKUP(CelloNetIO_CMO_MV_NAV_QT[[#This Row],[AsOfDate]], 'CMO MV Raw'!$A:$B,2,FALSE)</f>
        <v>313424316.73385799</v>
      </c>
      <c r="L774" s="4">
        <f>CelloNetIO_CMO_MV_NAV_QT[[#This Row],[CMO MV]]/CelloNetIO_CMO_MV_NAV_QT[[#This Row],[NAV]]*100</f>
        <v>74.302443947791829</v>
      </c>
    </row>
    <row r="775" spans="1:12" x14ac:dyDescent="0.2">
      <c r="A775" s="1">
        <v>41843</v>
      </c>
      <c r="B775">
        <v>723.00260000000003</v>
      </c>
      <c r="C775">
        <v>172.55690000000001</v>
      </c>
      <c r="D775">
        <v>356.08699999999999</v>
      </c>
      <c r="F775">
        <v>421895445.42189997</v>
      </c>
      <c r="G775">
        <v>171.37008900000001</v>
      </c>
      <c r="H775">
        <v>40.900393999999999</v>
      </c>
      <c r="I775">
        <v>84.401717000000005</v>
      </c>
      <c r="K775" s="10">
        <f>VLOOKUP(CelloNetIO_CMO_MV_NAV_QT[[#This Row],[AsOfDate]], 'CMO MV Raw'!$A:$B,2,FALSE)</f>
        <v>313715465.39991897</v>
      </c>
      <c r="L775" s="4">
        <f>CelloNetIO_CMO_MV_NAV_QT[[#This Row],[CMO MV]]/CelloNetIO_CMO_MV_NAV_QT[[#This Row],[NAV]]*100</f>
        <v>74.358580734665225</v>
      </c>
    </row>
    <row r="776" spans="1:12" x14ac:dyDescent="0.2">
      <c r="A776" s="1">
        <v>41844</v>
      </c>
      <c r="B776">
        <v>709.82920000000001</v>
      </c>
      <c r="C776">
        <v>171.1455</v>
      </c>
      <c r="D776">
        <v>355.2303</v>
      </c>
      <c r="F776">
        <v>421031043.1049</v>
      </c>
      <c r="G776">
        <v>168.59307899999999</v>
      </c>
      <c r="H776">
        <v>40.649140000000003</v>
      </c>
      <c r="I776">
        <v>84.371521999999999</v>
      </c>
      <c r="K776" s="10">
        <f>VLOOKUP(CelloNetIO_CMO_MV_NAV_QT[[#This Row],[AsOfDate]], 'CMO MV Raw'!$A:$B,2,FALSE)</f>
        <v>313341315.98801202</v>
      </c>
      <c r="L776" s="4">
        <f>CelloNetIO_CMO_MV_NAV_QT[[#This Row],[CMO MV]]/CelloNetIO_CMO_MV_NAV_QT[[#This Row],[NAV]]*100</f>
        <v>74.422378377915223</v>
      </c>
    </row>
    <row r="777" spans="1:12" x14ac:dyDescent="0.2">
      <c r="A777" s="1">
        <v>41845</v>
      </c>
      <c r="B777">
        <v>718.34849999999994</v>
      </c>
      <c r="C777">
        <v>171.9504</v>
      </c>
      <c r="D777">
        <v>355.81740000000002</v>
      </c>
      <c r="F777">
        <v>421798075.69940001</v>
      </c>
      <c r="G777">
        <v>170.306253</v>
      </c>
      <c r="H777">
        <v>40.766047</v>
      </c>
      <c r="I777">
        <v>84.357284000000007</v>
      </c>
      <c r="K777" s="10">
        <f>VLOOKUP(CelloNetIO_CMO_MV_NAV_QT[[#This Row],[AsOfDate]], 'CMO MV Raw'!$A:$B,2,FALSE)</f>
        <v>312951440.34217203</v>
      </c>
      <c r="L777" s="4">
        <f>CelloNetIO_CMO_MV_NAV_QT[[#This Row],[CMO MV]]/CelloNetIO_CMO_MV_NAV_QT[[#This Row],[NAV]]*100</f>
        <v>74.19461073245887</v>
      </c>
    </row>
    <row r="778" spans="1:12" x14ac:dyDescent="0.2">
      <c r="A778" s="1">
        <v>41848</v>
      </c>
      <c r="B778">
        <v>701.05949999999996</v>
      </c>
      <c r="C778">
        <v>167.5505</v>
      </c>
      <c r="D778">
        <v>357.7002</v>
      </c>
      <c r="F778">
        <v>420705764.90429997</v>
      </c>
      <c r="G778">
        <v>166.63891000000001</v>
      </c>
      <c r="H778">
        <v>39.826053000000002</v>
      </c>
      <c r="I778">
        <v>85.023841000000004</v>
      </c>
      <c r="K778" s="10">
        <f>VLOOKUP(CelloNetIO_CMO_MV_NAV_QT[[#This Row],[AsOfDate]], 'CMO MV Raw'!$A:$B,2,FALSE)</f>
        <v>311814310.05067497</v>
      </c>
      <c r="L778" s="4">
        <f>CelloNetIO_CMO_MV_NAV_QT[[#This Row],[CMO MV]]/CelloNetIO_CMO_MV_NAV_QT[[#This Row],[NAV]]*100</f>
        <v>74.116956805097473</v>
      </c>
    </row>
    <row r="779" spans="1:12" x14ac:dyDescent="0.2">
      <c r="A779" s="1">
        <v>41849</v>
      </c>
      <c r="B779">
        <v>705.31910000000005</v>
      </c>
      <c r="C779">
        <v>167.536</v>
      </c>
      <c r="D779">
        <v>357.9649</v>
      </c>
      <c r="F779">
        <v>420845825.24919999</v>
      </c>
      <c r="G779">
        <v>167.59560300000001</v>
      </c>
      <c r="H779">
        <v>39.809353000000002</v>
      </c>
      <c r="I779">
        <v>85.058441000000002</v>
      </c>
      <c r="K779" s="10">
        <f>VLOOKUP(CelloNetIO_CMO_MV_NAV_QT[[#This Row],[AsOfDate]], 'CMO MV Raw'!$A:$B,2,FALSE)</f>
        <v>311598350.00456399</v>
      </c>
      <c r="L779" s="4">
        <f>CelloNetIO_CMO_MV_NAV_QT[[#This Row],[CMO MV]]/CelloNetIO_CMO_MV_NAV_QT[[#This Row],[NAV]]*100</f>
        <v>74.040974463760904</v>
      </c>
    </row>
    <row r="780" spans="1:12" x14ac:dyDescent="0.2">
      <c r="A780" s="1">
        <v>41850</v>
      </c>
      <c r="B780">
        <v>695.24</v>
      </c>
      <c r="C780">
        <v>167.81569999999999</v>
      </c>
      <c r="D780">
        <v>355.78210000000001</v>
      </c>
      <c r="F780">
        <v>420303864.94059998</v>
      </c>
      <c r="G780">
        <v>165.413659</v>
      </c>
      <c r="H780">
        <v>39.927231999999997</v>
      </c>
      <c r="I780">
        <v>84.648781</v>
      </c>
      <c r="K780" s="10">
        <f>VLOOKUP(CelloNetIO_CMO_MV_NAV_QT[[#This Row],[AsOfDate]], 'CMO MV Raw'!$A:$B,2,FALSE)</f>
        <v>312030886.20068198</v>
      </c>
      <c r="L780" s="4">
        <f>CelloNetIO_CMO_MV_NAV_QT[[#This Row],[CMO MV]]/CelloNetIO_CMO_MV_NAV_QT[[#This Row],[NAV]]*100</f>
        <v>74.239356862630842</v>
      </c>
    </row>
    <row r="781" spans="1:12" x14ac:dyDescent="0.2">
      <c r="A781" s="1">
        <v>41851</v>
      </c>
      <c r="B781">
        <v>703.99770000000001</v>
      </c>
      <c r="C781">
        <v>170.36920000000001</v>
      </c>
      <c r="D781">
        <v>330.38720000000001</v>
      </c>
      <c r="F781">
        <v>421495225.19760001</v>
      </c>
      <c r="G781">
        <v>167.02388500000001</v>
      </c>
      <c r="H781">
        <v>40.420197000000002</v>
      </c>
      <c r="I781">
        <v>78.384564999999995</v>
      </c>
      <c r="K781" s="10">
        <f>VLOOKUP(CelloNetIO_CMO_MV_NAV_QT[[#This Row],[AsOfDate]], 'CMO MV Raw'!$A:$B,2,FALSE)</f>
        <v>313561002.46163601</v>
      </c>
      <c r="L781" s="4">
        <f>CelloNetIO_CMO_MV_NAV_QT[[#This Row],[CMO MV]]/CelloNetIO_CMO_MV_NAV_QT[[#This Row],[NAV]]*100</f>
        <v>74.392539634259521</v>
      </c>
    </row>
    <row r="782" spans="1:12" x14ac:dyDescent="0.2">
      <c r="A782" s="1">
        <v>41852</v>
      </c>
      <c r="B782">
        <v>708.8646</v>
      </c>
      <c r="C782">
        <v>170.31379999999999</v>
      </c>
      <c r="D782">
        <v>330.8245</v>
      </c>
      <c r="F782">
        <v>430779834.54860002</v>
      </c>
      <c r="G782">
        <v>164.55380299999999</v>
      </c>
      <c r="H782">
        <v>39.536158999999998</v>
      </c>
      <c r="I782">
        <v>76.796654000000004</v>
      </c>
      <c r="K782" s="10">
        <f>VLOOKUP(CelloNetIO_CMO_MV_NAV_QT[[#This Row],[AsOfDate]], 'CMO MV Raw'!$A:$B,2,FALSE)</f>
        <v>312130684.020491</v>
      </c>
      <c r="L782" s="4">
        <f>CelloNetIO_CMO_MV_NAV_QT[[#This Row],[CMO MV]]/CelloNetIO_CMO_MV_NAV_QT[[#This Row],[NAV]]*100</f>
        <v>72.457125191935333</v>
      </c>
    </row>
    <row r="783" spans="1:12" x14ac:dyDescent="0.2">
      <c r="A783" s="1">
        <v>41855</v>
      </c>
      <c r="B783">
        <v>679.94140000000004</v>
      </c>
      <c r="C783">
        <v>162.68719999999999</v>
      </c>
      <c r="D783">
        <v>331.02809999999999</v>
      </c>
      <c r="F783">
        <v>430908753.03689998</v>
      </c>
      <c r="G783">
        <v>157.79243199999999</v>
      </c>
      <c r="H783">
        <v>37.754443000000002</v>
      </c>
      <c r="I783">
        <v>76.820926999999998</v>
      </c>
      <c r="K783" s="10">
        <f>VLOOKUP(CelloNetIO_CMO_MV_NAV_QT[[#This Row],[AsOfDate]], 'CMO MV Raw'!$A:$B,2,FALSE)</f>
        <v>312153964.33476597</v>
      </c>
      <c r="L783" s="4">
        <f>CelloNetIO_CMO_MV_NAV_QT[[#This Row],[CMO MV]]/CelloNetIO_CMO_MV_NAV_QT[[#This Row],[NAV]]*100</f>
        <v>72.440850211282509</v>
      </c>
    </row>
    <row r="784" spans="1:12" x14ac:dyDescent="0.2">
      <c r="A784" s="1">
        <v>41856</v>
      </c>
      <c r="B784">
        <v>679.57489999999996</v>
      </c>
      <c r="C784">
        <v>162.5598</v>
      </c>
      <c r="D784">
        <v>330.8537</v>
      </c>
      <c r="F784">
        <v>430800440.0395</v>
      </c>
      <c r="G784">
        <v>157.74703</v>
      </c>
      <c r="H784">
        <v>37.734363000000002</v>
      </c>
      <c r="I784">
        <v>76.799758999999995</v>
      </c>
      <c r="K784" s="10">
        <f>VLOOKUP(CelloNetIO_CMO_MV_NAV_QT[[#This Row],[AsOfDate]], 'CMO MV Raw'!$A:$B,2,FALSE)</f>
        <v>312075054.94543999</v>
      </c>
      <c r="L784" s="4">
        <f>CelloNetIO_CMO_MV_NAV_QT[[#This Row],[CMO MV]]/CelloNetIO_CMO_MV_NAV_QT[[#This Row],[NAV]]*100</f>
        <v>72.440746559317788</v>
      </c>
    </row>
    <row r="785" spans="1:12" x14ac:dyDescent="0.2">
      <c r="A785" s="1">
        <v>41857</v>
      </c>
      <c r="B785">
        <v>683.96680000000003</v>
      </c>
      <c r="C785">
        <v>163.0351</v>
      </c>
      <c r="D785">
        <v>333.0197</v>
      </c>
      <c r="F785">
        <v>430283666.86790001</v>
      </c>
      <c r="G785">
        <v>158.95718400000001</v>
      </c>
      <c r="H785">
        <v>37.890143999999999</v>
      </c>
      <c r="I785">
        <v>77.395385000000005</v>
      </c>
      <c r="K785" s="10">
        <f>VLOOKUP(CelloNetIO_CMO_MV_NAV_QT[[#This Row],[AsOfDate]], 'CMO MV Raw'!$A:$B,2,FALSE)</f>
        <v>311629221.87512702</v>
      </c>
      <c r="L785" s="4">
        <f>CelloNetIO_CMO_MV_NAV_QT[[#This Row],[CMO MV]]/CelloNetIO_CMO_MV_NAV_QT[[#This Row],[NAV]]*100</f>
        <v>72.424134558377105</v>
      </c>
    </row>
    <row r="786" spans="1:12" x14ac:dyDescent="0.2">
      <c r="A786" s="1">
        <v>41858</v>
      </c>
      <c r="B786">
        <v>694.20249999999999</v>
      </c>
      <c r="C786">
        <v>164.8921</v>
      </c>
      <c r="D786">
        <v>332.16520000000003</v>
      </c>
      <c r="F786">
        <v>431153006.829</v>
      </c>
      <c r="G786">
        <v>161.010706</v>
      </c>
      <c r="H786">
        <v>38.244450999999998</v>
      </c>
      <c r="I786">
        <v>77.041141999999994</v>
      </c>
      <c r="K786" s="10">
        <f>VLOOKUP(CelloNetIO_CMO_MV_NAV_QT[[#This Row],[AsOfDate]], 'CMO MV Raw'!$A:$B,2,FALSE)</f>
        <v>306113568.80949098</v>
      </c>
      <c r="L786" s="4">
        <f>CelloNetIO_CMO_MV_NAV_QT[[#This Row],[CMO MV]]/CelloNetIO_CMO_MV_NAV_QT[[#This Row],[NAV]]*100</f>
        <v>70.998825002025086</v>
      </c>
    </row>
    <row r="787" spans="1:12" x14ac:dyDescent="0.2">
      <c r="A787" s="1">
        <v>41859</v>
      </c>
      <c r="B787">
        <v>696.28070000000002</v>
      </c>
      <c r="C787">
        <v>164.8272</v>
      </c>
      <c r="D787">
        <v>332.3879</v>
      </c>
      <c r="F787">
        <v>431026969.3574</v>
      </c>
      <c r="G787">
        <v>161.53993800000001</v>
      </c>
      <c r="H787">
        <v>38.240577000000002</v>
      </c>
      <c r="I787">
        <v>77.115336999999997</v>
      </c>
      <c r="K787" s="10">
        <f>VLOOKUP(CelloNetIO_CMO_MV_NAV_QT[[#This Row],[AsOfDate]], 'CMO MV Raw'!$A:$B,2,FALSE)</f>
        <v>305811628.10445797</v>
      </c>
      <c r="L787" s="4">
        <f>CelloNetIO_CMO_MV_NAV_QT[[#This Row],[CMO MV]]/CelloNetIO_CMO_MV_NAV_QT[[#This Row],[NAV]]*100</f>
        <v>70.949534448013708</v>
      </c>
    </row>
    <row r="788" spans="1:12" x14ac:dyDescent="0.2">
      <c r="A788" s="1">
        <v>41862</v>
      </c>
      <c r="B788">
        <v>688.29679999999996</v>
      </c>
      <c r="C788">
        <v>162.5026</v>
      </c>
      <c r="D788">
        <v>332.08010000000002</v>
      </c>
      <c r="F788">
        <v>430978958.64649999</v>
      </c>
      <c r="G788">
        <v>159.70543000000001</v>
      </c>
      <c r="H788">
        <v>37.705460000000002</v>
      </c>
      <c r="I788">
        <v>77.052509000000001</v>
      </c>
      <c r="K788" s="10">
        <f>VLOOKUP(CelloNetIO_CMO_MV_NAV_QT[[#This Row],[AsOfDate]], 'CMO MV Raw'!$A:$B,2,FALSE)</f>
        <v>305837254.681063</v>
      </c>
      <c r="L788" s="4">
        <f>CelloNetIO_CMO_MV_NAV_QT[[#This Row],[CMO MV]]/CelloNetIO_CMO_MV_NAV_QT[[#This Row],[NAV]]*100</f>
        <v>70.963384301069453</v>
      </c>
    </row>
    <row r="789" spans="1:12" x14ac:dyDescent="0.2">
      <c r="A789" s="1">
        <v>41863</v>
      </c>
      <c r="B789">
        <v>686.68439999999998</v>
      </c>
      <c r="C789">
        <v>162.2953</v>
      </c>
      <c r="D789">
        <v>330.86149999999998</v>
      </c>
      <c r="F789">
        <v>430326605.81840003</v>
      </c>
      <c r="G789">
        <v>159.57284300000001</v>
      </c>
      <c r="H789">
        <v>37.714447</v>
      </c>
      <c r="I789">
        <v>76.886135999999993</v>
      </c>
      <c r="K789" s="10">
        <f>VLOOKUP(CelloNetIO_CMO_MV_NAV_QT[[#This Row],[AsOfDate]], 'CMO MV Raw'!$A:$B,2,FALSE)</f>
        <v>305532224.835958</v>
      </c>
      <c r="L789" s="4">
        <f>CelloNetIO_CMO_MV_NAV_QT[[#This Row],[CMO MV]]/CelloNetIO_CMO_MV_NAV_QT[[#This Row],[NAV]]*100</f>
        <v>71.000077779270327</v>
      </c>
    </row>
    <row r="790" spans="1:12" x14ac:dyDescent="0.2">
      <c r="A790" s="1">
        <v>41864</v>
      </c>
      <c r="B790">
        <v>688.12360000000001</v>
      </c>
      <c r="C790">
        <v>162.05719999999999</v>
      </c>
      <c r="D790">
        <v>330.2165</v>
      </c>
      <c r="F790">
        <v>430882088.64740002</v>
      </c>
      <c r="G790">
        <v>159.70113799999999</v>
      </c>
      <c r="H790">
        <v>37.610568000000001</v>
      </c>
      <c r="I790">
        <v>76.637322999999995</v>
      </c>
      <c r="K790" s="10">
        <f>VLOOKUP(CelloNetIO_CMO_MV_NAV_QT[[#This Row],[AsOfDate]], 'CMO MV Raw'!$A:$B,2,FALSE)</f>
        <v>305883762.33617902</v>
      </c>
      <c r="L790" s="4">
        <f>CelloNetIO_CMO_MV_NAV_QT[[#This Row],[CMO MV]]/CelloNetIO_CMO_MV_NAV_QT[[#This Row],[NAV]]*100</f>
        <v>70.990131731024491</v>
      </c>
    </row>
    <row r="791" spans="1:12" x14ac:dyDescent="0.2">
      <c r="A791" s="1">
        <v>41865</v>
      </c>
      <c r="B791">
        <v>692.19669999999996</v>
      </c>
      <c r="C791">
        <v>162.54329999999999</v>
      </c>
      <c r="D791">
        <v>330.79989999999998</v>
      </c>
      <c r="F791">
        <v>431367225.46149999</v>
      </c>
      <c r="G791">
        <v>160.46576099999999</v>
      </c>
      <c r="H791">
        <v>37.680956999999999</v>
      </c>
      <c r="I791">
        <v>76.686378000000005</v>
      </c>
      <c r="K791" s="10">
        <f>VLOOKUP(CelloNetIO_CMO_MV_NAV_QT[[#This Row],[AsOfDate]], 'CMO MV Raw'!$A:$B,2,FALSE)</f>
        <v>306105658.24664402</v>
      </c>
      <c r="L791" s="4">
        <f>CelloNetIO_CMO_MV_NAV_QT[[#This Row],[CMO MV]]/CelloNetIO_CMO_MV_NAV_QT[[#This Row],[NAV]]*100</f>
        <v>70.961732876009677</v>
      </c>
    </row>
    <row r="792" spans="1:12" x14ac:dyDescent="0.2">
      <c r="A792" s="1">
        <v>41866</v>
      </c>
      <c r="B792">
        <v>699.23209999999995</v>
      </c>
      <c r="C792">
        <v>162.65119999999999</v>
      </c>
      <c r="D792">
        <v>332.084</v>
      </c>
      <c r="F792">
        <v>431773462.08289999</v>
      </c>
      <c r="G792">
        <v>161.94420500000001</v>
      </c>
      <c r="H792">
        <v>37.670495000000003</v>
      </c>
      <c r="I792">
        <v>76.911627999999993</v>
      </c>
      <c r="K792" s="10">
        <f>VLOOKUP(CelloNetIO_CMO_MV_NAV_QT[[#This Row],[AsOfDate]], 'CMO MV Raw'!$A:$B,2,FALSE)</f>
        <v>304624865.392349</v>
      </c>
      <c r="L792" s="4">
        <f>CelloNetIO_CMO_MV_NAV_QT[[#This Row],[CMO MV]]/CelloNetIO_CMO_MV_NAV_QT[[#This Row],[NAV]]*100</f>
        <v>70.552012141464445</v>
      </c>
    </row>
    <row r="793" spans="1:12" x14ac:dyDescent="0.2">
      <c r="A793" s="1">
        <v>41869</v>
      </c>
      <c r="B793">
        <v>694.173</v>
      </c>
      <c r="C793">
        <v>162.62610000000001</v>
      </c>
      <c r="D793">
        <v>330.42899999999997</v>
      </c>
      <c r="F793">
        <v>431226950.75770003</v>
      </c>
      <c r="G793">
        <v>160.97625600000001</v>
      </c>
      <c r="H793">
        <v>37.712415999999997</v>
      </c>
      <c r="I793">
        <v>76.625313000000006</v>
      </c>
      <c r="K793" s="10">
        <f>VLOOKUP(CelloNetIO_CMO_MV_NAV_QT[[#This Row],[AsOfDate]], 'CMO MV Raw'!$A:$B,2,FALSE)</f>
        <v>304499381.95151198</v>
      </c>
      <c r="L793" s="4">
        <f>CelloNetIO_CMO_MV_NAV_QT[[#This Row],[CMO MV]]/CelloNetIO_CMO_MV_NAV_QT[[#This Row],[NAV]]*100</f>
        <v>70.612326390194852</v>
      </c>
    </row>
    <row r="794" spans="1:12" x14ac:dyDescent="0.2">
      <c r="A794" s="1">
        <v>41870</v>
      </c>
      <c r="B794">
        <v>691.25940000000003</v>
      </c>
      <c r="C794">
        <v>162.65969999999999</v>
      </c>
      <c r="D794">
        <v>329.47449999999998</v>
      </c>
      <c r="F794">
        <v>430913756.95670003</v>
      </c>
      <c r="G794">
        <v>160.41711100000001</v>
      </c>
      <c r="H794">
        <v>37.747622999999997</v>
      </c>
      <c r="I794">
        <v>76.459498999999994</v>
      </c>
      <c r="K794" s="10">
        <f>VLOOKUP(CelloNetIO_CMO_MV_NAV_QT[[#This Row],[AsOfDate]], 'CMO MV Raw'!$A:$B,2,FALSE)</f>
        <v>304499533.05043399</v>
      </c>
      <c r="L794" s="4">
        <f>CelloNetIO_CMO_MV_NAV_QT[[#This Row],[CMO MV]]/CelloNetIO_CMO_MV_NAV_QT[[#This Row],[NAV]]*100</f>
        <v>70.663683424948388</v>
      </c>
    </row>
    <row r="795" spans="1:12" x14ac:dyDescent="0.2">
      <c r="A795" s="1">
        <v>41871</v>
      </c>
      <c r="B795">
        <v>705.87429999999995</v>
      </c>
      <c r="C795">
        <v>167.2704</v>
      </c>
      <c r="D795">
        <v>329.46420000000001</v>
      </c>
      <c r="F795">
        <v>431284319.94459999</v>
      </c>
      <c r="G795">
        <v>163.66797199999999</v>
      </c>
      <c r="H795">
        <v>38.784253</v>
      </c>
      <c r="I795">
        <v>76.391416000000007</v>
      </c>
      <c r="K795" s="10">
        <f>VLOOKUP(CelloNetIO_CMO_MV_NAV_QT[[#This Row],[AsOfDate]], 'CMO MV Raw'!$A:$B,2,FALSE)</f>
        <v>309611134.37307698</v>
      </c>
      <c r="L795" s="4">
        <f>CelloNetIO_CMO_MV_NAV_QT[[#This Row],[CMO MV]]/CelloNetIO_CMO_MV_NAV_QT[[#This Row],[NAV]]*100</f>
        <v>71.788173150567502</v>
      </c>
    </row>
    <row r="796" spans="1:12" x14ac:dyDescent="0.2">
      <c r="A796" s="1">
        <v>41872</v>
      </c>
      <c r="B796">
        <v>710.28309999999999</v>
      </c>
      <c r="C796">
        <v>167.7183</v>
      </c>
      <c r="D796">
        <v>330.46749999999997</v>
      </c>
      <c r="F796">
        <v>431841849.84640002</v>
      </c>
      <c r="G796">
        <v>164.477598</v>
      </c>
      <c r="H796">
        <v>38.837899</v>
      </c>
      <c r="I796">
        <v>76.525120999999999</v>
      </c>
      <c r="K796" s="10">
        <f>VLOOKUP(CelloNetIO_CMO_MV_NAV_QT[[#This Row],[AsOfDate]], 'CMO MV Raw'!$A:$B,2,FALSE)</f>
        <v>309861263.73703903</v>
      </c>
      <c r="L796" s="4">
        <f>CelloNetIO_CMO_MV_NAV_QT[[#This Row],[CMO MV]]/CelloNetIO_CMO_MV_NAV_QT[[#This Row],[NAV]]*100</f>
        <v>71.753412469692847</v>
      </c>
    </row>
    <row r="797" spans="1:12" x14ac:dyDescent="0.2">
      <c r="A797" s="1">
        <v>41873</v>
      </c>
      <c r="B797">
        <v>713.42819999999995</v>
      </c>
      <c r="C797">
        <v>168.55719999999999</v>
      </c>
      <c r="D797">
        <v>331.04809999999998</v>
      </c>
      <c r="F797">
        <v>432583600.92739999</v>
      </c>
      <c r="G797">
        <v>164.922618</v>
      </c>
      <c r="H797">
        <v>38.965231000000003</v>
      </c>
      <c r="I797">
        <v>76.528120999999999</v>
      </c>
      <c r="K797" s="10">
        <f>VLOOKUP(CelloNetIO_CMO_MV_NAV_QT[[#This Row],[AsOfDate]], 'CMO MV Raw'!$A:$B,2,FALSE)</f>
        <v>310284460.05444098</v>
      </c>
      <c r="L797" s="4">
        <f>CelloNetIO_CMO_MV_NAV_QT[[#This Row],[CMO MV]]/CelloNetIO_CMO_MV_NAV_QT[[#This Row],[NAV]]*100</f>
        <v>71.728206845852128</v>
      </c>
    </row>
    <row r="798" spans="1:12" x14ac:dyDescent="0.2">
      <c r="A798" s="1">
        <v>41876</v>
      </c>
      <c r="B798">
        <v>715.846</v>
      </c>
      <c r="C798">
        <v>168.07919999999999</v>
      </c>
      <c r="D798">
        <v>332.17009999999999</v>
      </c>
      <c r="F798">
        <v>432458662.11189997</v>
      </c>
      <c r="G798">
        <v>165.529347</v>
      </c>
      <c r="H798">
        <v>38.865957999999999</v>
      </c>
      <c r="I798">
        <v>76.809676999999994</v>
      </c>
      <c r="K798" s="10">
        <f>VLOOKUP(CelloNetIO_CMO_MV_NAV_QT[[#This Row],[AsOfDate]], 'CMO MV Raw'!$A:$B,2,FALSE)</f>
        <v>309324540.51803601</v>
      </c>
      <c r="L798" s="4">
        <f>CelloNetIO_CMO_MV_NAV_QT[[#This Row],[CMO MV]]/CelloNetIO_CMO_MV_NAV_QT[[#This Row],[NAV]]*100</f>
        <v>71.526961445854297</v>
      </c>
    </row>
    <row r="799" spans="1:12" x14ac:dyDescent="0.2">
      <c r="A799" s="1">
        <v>41877</v>
      </c>
      <c r="B799">
        <v>703.42470000000003</v>
      </c>
      <c r="C799">
        <v>165.01179999999999</v>
      </c>
      <c r="D799">
        <v>333.73430000000002</v>
      </c>
      <c r="F799">
        <v>432127407.27420002</v>
      </c>
      <c r="G799">
        <v>162.78178299999999</v>
      </c>
      <c r="H799">
        <v>38.185913999999997</v>
      </c>
      <c r="I799">
        <v>77.230532999999994</v>
      </c>
      <c r="K799" s="10">
        <f>VLOOKUP(CelloNetIO_CMO_MV_NAV_QT[[#This Row],[AsOfDate]], 'CMO MV Raw'!$A:$B,2,FALSE)</f>
        <v>308967579.06717801</v>
      </c>
      <c r="L799" s="4">
        <f>CelloNetIO_CMO_MV_NAV_QT[[#This Row],[CMO MV]]/CelloNetIO_CMO_MV_NAV_QT[[#This Row],[NAV]]*100</f>
        <v>71.499186088682237</v>
      </c>
    </row>
    <row r="800" spans="1:12" x14ac:dyDescent="0.2">
      <c r="A800" s="1">
        <v>41878</v>
      </c>
      <c r="B800">
        <v>705.79290000000003</v>
      </c>
      <c r="C800">
        <v>164.42359999999999</v>
      </c>
      <c r="D800">
        <v>335.13380000000001</v>
      </c>
      <c r="F800">
        <v>432040610.86089998</v>
      </c>
      <c r="G800">
        <v>163.362629</v>
      </c>
      <c r="H800">
        <v>38.057440999999997</v>
      </c>
      <c r="I800">
        <v>77.569975999999997</v>
      </c>
      <c r="K800" s="10">
        <f>VLOOKUP(CelloNetIO_CMO_MV_NAV_QT[[#This Row],[AsOfDate]], 'CMO MV Raw'!$A:$B,2,FALSE)</f>
        <v>308572305.54510599</v>
      </c>
      <c r="L800" s="4">
        <f>CelloNetIO_CMO_MV_NAV_QT[[#This Row],[CMO MV]]/CelloNetIO_CMO_MV_NAV_QT[[#This Row],[NAV]]*100</f>
        <v>71.422060285081415</v>
      </c>
    </row>
    <row r="801" spans="1:12" x14ac:dyDescent="0.2">
      <c r="A801" s="1">
        <v>41879</v>
      </c>
      <c r="B801">
        <v>708.34670000000006</v>
      </c>
      <c r="C801">
        <v>164.31129999999999</v>
      </c>
      <c r="D801">
        <v>335.74470000000002</v>
      </c>
      <c r="F801">
        <v>432110301.81620002</v>
      </c>
      <c r="G801">
        <v>163.927288</v>
      </c>
      <c r="H801">
        <v>38.025314000000002</v>
      </c>
      <c r="I801">
        <v>77.698841999999999</v>
      </c>
      <c r="K801" s="10">
        <f>VLOOKUP(CelloNetIO_CMO_MV_NAV_QT[[#This Row],[AsOfDate]], 'CMO MV Raw'!$A:$B,2,FALSE)</f>
        <v>308495974.16891402</v>
      </c>
      <c r="L801" s="4">
        <f>CelloNetIO_CMO_MV_NAV_QT[[#This Row],[CMO MV]]/CelloNetIO_CMO_MV_NAV_QT[[#This Row],[NAV]]*100</f>
        <v>71.392876511454745</v>
      </c>
    </row>
    <row r="802" spans="1:12" x14ac:dyDescent="0.2">
      <c r="A802" s="1">
        <v>41880</v>
      </c>
      <c r="B802">
        <v>703.65279999999996</v>
      </c>
      <c r="C802">
        <v>163.3184</v>
      </c>
      <c r="D802">
        <v>336.49709999999999</v>
      </c>
      <c r="F802">
        <v>432129566.94379997</v>
      </c>
      <c r="G802">
        <v>162.833755</v>
      </c>
      <c r="H802">
        <v>37.793849999999999</v>
      </c>
      <c r="I802">
        <v>77.869491999999994</v>
      </c>
      <c r="K802" s="10">
        <f>VLOOKUP(CelloNetIO_CMO_MV_NAV_QT[[#This Row],[AsOfDate]], 'CMO MV Raw'!$A:$B,2,FALSE)</f>
        <v>308567259.58835101</v>
      </c>
      <c r="L802" s="4">
        <f>CelloNetIO_CMO_MV_NAV_QT[[#This Row],[CMO MV]]/CelloNetIO_CMO_MV_NAV_QT[[#This Row],[NAV]]*100</f>
        <v>71.406189993123363</v>
      </c>
    </row>
    <row r="803" spans="1:12" x14ac:dyDescent="0.2">
      <c r="A803" s="1">
        <v>41884</v>
      </c>
      <c r="B803">
        <v>696.03039999999999</v>
      </c>
      <c r="C803">
        <v>163.792</v>
      </c>
      <c r="D803">
        <v>334.29849999999999</v>
      </c>
      <c r="F803">
        <v>432068311.32870001</v>
      </c>
      <c r="G803">
        <v>161.09267500000001</v>
      </c>
      <c r="H803">
        <v>37.908819999999999</v>
      </c>
      <c r="I803">
        <v>77.371677000000005</v>
      </c>
      <c r="K803" s="10">
        <f>VLOOKUP(CelloNetIO_CMO_MV_NAV_QT[[#This Row],[AsOfDate]], 'CMO MV Raw'!$A:$B,2,FALSE)</f>
        <v>307352001.78957897</v>
      </c>
      <c r="L803" s="4">
        <f>CelloNetIO_CMO_MV_NAV_QT[[#This Row],[CMO MV]]/CelloNetIO_CMO_MV_NAV_QT[[#This Row],[NAV]]*100</f>
        <v>71.135048262254543</v>
      </c>
    </row>
    <row r="804" spans="1:12" x14ac:dyDescent="0.2">
      <c r="A804" s="1">
        <v>41885</v>
      </c>
      <c r="B804">
        <v>698.07590000000005</v>
      </c>
      <c r="C804">
        <v>164.77699999999999</v>
      </c>
      <c r="D804">
        <v>334.32310000000001</v>
      </c>
      <c r="F804">
        <v>433248827.10159999</v>
      </c>
      <c r="G804">
        <v>161.12585999999999</v>
      </c>
      <c r="H804">
        <v>38.032879000000001</v>
      </c>
      <c r="I804">
        <v>77.166533000000001</v>
      </c>
      <c r="K804" s="10">
        <f>VLOOKUP(CelloNetIO_CMO_MV_NAV_QT[[#This Row],[AsOfDate]], 'CMO MV Raw'!$A:$B,2,FALSE)</f>
        <v>308451187.93675101</v>
      </c>
      <c r="L804" s="4">
        <f>CelloNetIO_CMO_MV_NAV_QT[[#This Row],[CMO MV]]/CelloNetIO_CMO_MV_NAV_QT[[#This Row],[NAV]]*100</f>
        <v>71.194927404712161</v>
      </c>
    </row>
    <row r="805" spans="1:12" x14ac:dyDescent="0.2">
      <c r="A805" s="1">
        <v>41886</v>
      </c>
      <c r="B805">
        <v>692.76390000000004</v>
      </c>
      <c r="C805">
        <v>164.78210000000001</v>
      </c>
      <c r="D805">
        <v>332.88369999999998</v>
      </c>
      <c r="F805">
        <v>432913999.4156</v>
      </c>
      <c r="G805">
        <v>160.02344600000001</v>
      </c>
      <c r="H805">
        <v>38.063471999999997</v>
      </c>
      <c r="I805">
        <v>76.893725000000003</v>
      </c>
      <c r="K805" s="10">
        <f>VLOOKUP(CelloNetIO_CMO_MV_NAV_QT[[#This Row],[AsOfDate]], 'CMO MV Raw'!$A:$B,2,FALSE)</f>
        <v>308474065.64329702</v>
      </c>
      <c r="L805" s="4">
        <f>CelloNetIO_CMO_MV_NAV_QT[[#This Row],[CMO MV]]/CelloNetIO_CMO_MV_NAV_QT[[#This Row],[NAV]]*100</f>
        <v>71.255276119440083</v>
      </c>
    </row>
    <row r="806" spans="1:12" x14ac:dyDescent="0.2">
      <c r="A806" s="1">
        <v>41887</v>
      </c>
      <c r="B806">
        <v>691.19820000000004</v>
      </c>
      <c r="C806">
        <v>165.58330000000001</v>
      </c>
      <c r="D806">
        <v>333.69049999999999</v>
      </c>
      <c r="F806">
        <v>433203050.3064</v>
      </c>
      <c r="G806">
        <v>159.55524800000001</v>
      </c>
      <c r="H806">
        <v>38.223022999999998</v>
      </c>
      <c r="I806">
        <v>77.028659000000005</v>
      </c>
      <c r="K806" s="10">
        <f>VLOOKUP(CelloNetIO_CMO_MV_NAV_QT[[#This Row],[AsOfDate]], 'CMO MV Raw'!$A:$B,2,FALSE)</f>
        <v>309274229.73973</v>
      </c>
      <c r="L806" s="4">
        <f>CelloNetIO_CMO_MV_NAV_QT[[#This Row],[CMO MV]]/CelloNetIO_CMO_MV_NAV_QT[[#This Row],[NAV]]*100</f>
        <v>71.392440455113032</v>
      </c>
    </row>
    <row r="807" spans="1:12" x14ac:dyDescent="0.2">
      <c r="A807" s="1">
        <v>41890</v>
      </c>
      <c r="B807">
        <v>712.33579999999995</v>
      </c>
      <c r="C807">
        <v>171.3836</v>
      </c>
      <c r="D807">
        <v>327.05939999999998</v>
      </c>
      <c r="F807">
        <v>433715031.50709999</v>
      </c>
      <c r="G807">
        <v>164.24051499999999</v>
      </c>
      <c r="H807">
        <v>39.515255000000003</v>
      </c>
      <c r="I807">
        <v>75.408822999999998</v>
      </c>
      <c r="K807" s="10">
        <f>VLOOKUP(CelloNetIO_CMO_MV_NAV_QT[[#This Row],[AsOfDate]], 'CMO MV Raw'!$A:$B,2,FALSE)</f>
        <v>309410971.17364198</v>
      </c>
      <c r="L807" s="4">
        <f>CelloNetIO_CMO_MV_NAV_QT[[#This Row],[CMO MV]]/CelloNetIO_CMO_MV_NAV_QT[[#This Row],[NAV]]*100</f>
        <v>71.339692815921424</v>
      </c>
    </row>
    <row r="808" spans="1:12" x14ac:dyDescent="0.2">
      <c r="A808" s="1">
        <v>41891</v>
      </c>
      <c r="B808">
        <v>711.24760000000003</v>
      </c>
      <c r="C808">
        <v>171.85749999999999</v>
      </c>
      <c r="D808">
        <v>325.98579999999998</v>
      </c>
      <c r="F808">
        <v>433458657.34859997</v>
      </c>
      <c r="G808">
        <v>164.08660599999999</v>
      </c>
      <c r="H808">
        <v>39.647956999999998</v>
      </c>
      <c r="I808">
        <v>75.205742000000001</v>
      </c>
      <c r="K808" s="10">
        <f>VLOOKUP(CelloNetIO_CMO_MV_NAV_QT[[#This Row],[AsOfDate]], 'CMO MV Raw'!$A:$B,2,FALSE)</f>
        <v>309483392.257312</v>
      </c>
      <c r="L808" s="4">
        <f>CelloNetIO_CMO_MV_NAV_QT[[#This Row],[CMO MV]]/CelloNetIO_CMO_MV_NAV_QT[[#This Row],[NAV]]*100</f>
        <v>71.398595231751599</v>
      </c>
    </row>
    <row r="809" spans="1:12" x14ac:dyDescent="0.2">
      <c r="A809" s="1">
        <v>41892</v>
      </c>
      <c r="B809">
        <v>708.72349999999994</v>
      </c>
      <c r="C809">
        <v>171.09559999999999</v>
      </c>
      <c r="D809">
        <v>325.3965</v>
      </c>
      <c r="F809">
        <v>431950094.84500003</v>
      </c>
      <c r="G809">
        <v>164.07532</v>
      </c>
      <c r="H809">
        <v>39.610039</v>
      </c>
      <c r="I809">
        <v>75.331965999999994</v>
      </c>
      <c r="K809" s="10">
        <f>VLOOKUP(CelloNetIO_CMO_MV_NAV_QT[[#This Row],[AsOfDate]], 'CMO MV Raw'!$A:$B,2,FALSE)</f>
        <v>308372953.25677001</v>
      </c>
      <c r="L809" s="4">
        <f>CelloNetIO_CMO_MV_NAV_QT[[#This Row],[CMO MV]]/CelloNetIO_CMO_MV_NAV_QT[[#This Row],[NAV]]*100</f>
        <v>71.390875227710239</v>
      </c>
    </row>
    <row r="810" spans="1:12" x14ac:dyDescent="0.2">
      <c r="A810" s="1">
        <v>41893</v>
      </c>
      <c r="B810">
        <v>702.00829999999996</v>
      </c>
      <c r="C810">
        <v>168.59100000000001</v>
      </c>
      <c r="D810">
        <v>326.00439999999998</v>
      </c>
      <c r="F810">
        <v>431754770.54210001</v>
      </c>
      <c r="G810">
        <v>162.59422000000001</v>
      </c>
      <c r="H810">
        <v>39.04786</v>
      </c>
      <c r="I810">
        <v>75.506844000000001</v>
      </c>
      <c r="K810" s="10">
        <f>VLOOKUP(CelloNetIO_CMO_MV_NAV_QT[[#This Row],[AsOfDate]], 'CMO MV Raw'!$A:$B,2,FALSE)</f>
        <v>302607035.39406699</v>
      </c>
      <c r="L810" s="4">
        <f>CelloNetIO_CMO_MV_NAV_QT[[#This Row],[CMO MV]]/CelloNetIO_CMO_MV_NAV_QT[[#This Row],[NAV]]*100</f>
        <v>70.087710904530709</v>
      </c>
    </row>
    <row r="811" spans="1:12" x14ac:dyDescent="0.2">
      <c r="A811" s="1">
        <v>41894</v>
      </c>
      <c r="B811">
        <v>696.33879999999999</v>
      </c>
      <c r="C811">
        <v>168.52160000000001</v>
      </c>
      <c r="D811">
        <v>273.58519999999999</v>
      </c>
      <c r="F811">
        <v>429606214.4914</v>
      </c>
      <c r="G811">
        <v>162.087693</v>
      </c>
      <c r="H811">
        <v>39.226993</v>
      </c>
      <c r="I811">
        <v>63.682785000000003</v>
      </c>
      <c r="K811" s="10">
        <f>VLOOKUP(CelloNetIO_CMO_MV_NAV_QT[[#This Row],[AsOfDate]], 'CMO MV Raw'!$A:$B,2,FALSE)</f>
        <v>301561982.38002503</v>
      </c>
      <c r="L811" s="4">
        <f>CelloNetIO_CMO_MV_NAV_QT[[#This Row],[CMO MV]]/CelloNetIO_CMO_MV_NAV_QT[[#This Row],[NAV]]*100</f>
        <v>70.194976750286699</v>
      </c>
    </row>
    <row r="812" spans="1:12" x14ac:dyDescent="0.2">
      <c r="A812" s="1">
        <v>41897</v>
      </c>
      <c r="B812">
        <v>696.19539999999995</v>
      </c>
      <c r="C812">
        <v>168.2278</v>
      </c>
      <c r="D812">
        <v>273.89210000000003</v>
      </c>
      <c r="F812">
        <v>429965736.82920003</v>
      </c>
      <c r="G812">
        <v>161.91880900000001</v>
      </c>
      <c r="H812">
        <v>39.125861999999998</v>
      </c>
      <c r="I812">
        <v>63.700913</v>
      </c>
      <c r="K812" s="10">
        <f>VLOOKUP(CelloNetIO_CMO_MV_NAV_QT[[#This Row],[AsOfDate]], 'CMO MV Raw'!$A:$B,2,FALSE)</f>
        <v>300465522.78798097</v>
      </c>
      <c r="L812" s="4">
        <f>CelloNetIO_CMO_MV_NAV_QT[[#This Row],[CMO MV]]/CelloNetIO_CMO_MV_NAV_QT[[#This Row],[NAV]]*100</f>
        <v>69.881271238907615</v>
      </c>
    </row>
    <row r="813" spans="1:12" x14ac:dyDescent="0.2">
      <c r="A813" s="1">
        <v>41898</v>
      </c>
      <c r="B813">
        <v>695.3252</v>
      </c>
      <c r="C813">
        <v>168.08580000000001</v>
      </c>
      <c r="D813">
        <v>273.50650000000002</v>
      </c>
      <c r="F813">
        <v>429860077.56830001</v>
      </c>
      <c r="G813">
        <v>161.75617099999999</v>
      </c>
      <c r="H813">
        <v>39.102445000000003</v>
      </c>
      <c r="I813">
        <v>63.626866999999997</v>
      </c>
      <c r="K813" s="10">
        <f>VLOOKUP(CelloNetIO_CMO_MV_NAV_QT[[#This Row],[AsOfDate]], 'CMO MV Raw'!$A:$B,2,FALSE)</f>
        <v>300572979.41553801</v>
      </c>
      <c r="L813" s="4">
        <f>CelloNetIO_CMO_MV_NAV_QT[[#This Row],[CMO MV]]/CelloNetIO_CMO_MV_NAV_QT[[#This Row],[NAV]]*100</f>
        <v>69.923446046877956</v>
      </c>
    </row>
    <row r="814" spans="1:12" x14ac:dyDescent="0.2">
      <c r="A814" s="1">
        <v>41899</v>
      </c>
      <c r="B814">
        <v>692.07600000000002</v>
      </c>
      <c r="C814">
        <v>167.25909999999999</v>
      </c>
      <c r="D814">
        <v>274.17930000000001</v>
      </c>
      <c r="F814">
        <v>430029579.04189998</v>
      </c>
      <c r="G814">
        <v>160.936836</v>
      </c>
      <c r="H814">
        <v>38.89479</v>
      </c>
      <c r="I814">
        <v>63.758242000000003</v>
      </c>
      <c r="K814" s="10">
        <f>VLOOKUP(CelloNetIO_CMO_MV_NAV_QT[[#This Row],[AsOfDate]], 'CMO MV Raw'!$A:$B,2,FALSE)</f>
        <v>300570576.51281101</v>
      </c>
      <c r="L814" s="4">
        <f>CelloNetIO_CMO_MV_NAV_QT[[#This Row],[CMO MV]]/CelloNetIO_CMO_MV_NAV_QT[[#This Row],[NAV]]*100</f>
        <v>69.89532608023805</v>
      </c>
    </row>
    <row r="815" spans="1:12" x14ac:dyDescent="0.2">
      <c r="A815" s="1">
        <v>41900</v>
      </c>
      <c r="B815">
        <v>691.01059999999995</v>
      </c>
      <c r="C815">
        <v>167.1765</v>
      </c>
      <c r="D815">
        <v>274.36840000000001</v>
      </c>
      <c r="F815">
        <v>429857181.05970001</v>
      </c>
      <c r="G815">
        <v>160.75353200000001</v>
      </c>
      <c r="H815">
        <v>38.891173000000002</v>
      </c>
      <c r="I815">
        <v>63.827804</v>
      </c>
      <c r="K815" s="10">
        <f>VLOOKUP(CelloNetIO_CMO_MV_NAV_QT[[#This Row],[AsOfDate]], 'CMO MV Raw'!$A:$B,2,FALSE)</f>
        <v>300415144.44269103</v>
      </c>
      <c r="L815" s="4">
        <f>CelloNetIO_CMO_MV_NAV_QT[[#This Row],[CMO MV]]/CelloNetIO_CMO_MV_NAV_QT[[#This Row],[NAV]]*100</f>
        <v>69.887199209303972</v>
      </c>
    </row>
    <row r="816" spans="1:12" x14ac:dyDescent="0.2">
      <c r="A816" s="1">
        <v>41901</v>
      </c>
      <c r="B816">
        <v>698.24339999999995</v>
      </c>
      <c r="C816">
        <v>168.36680000000001</v>
      </c>
      <c r="D816">
        <v>275.55520000000001</v>
      </c>
      <c r="F816">
        <v>431397448.639</v>
      </c>
      <c r="G816">
        <v>161.85617300000001</v>
      </c>
      <c r="H816">
        <v>39.028233</v>
      </c>
      <c r="I816">
        <v>63.875017999999997</v>
      </c>
      <c r="K816" s="10">
        <f>VLOOKUP(CelloNetIO_CMO_MV_NAV_QT[[#This Row],[AsOfDate]], 'CMO MV Raw'!$A:$B,2,FALSE)</f>
        <v>301368522.132635</v>
      </c>
      <c r="L816" s="4">
        <f>CelloNetIO_CMO_MV_NAV_QT[[#This Row],[CMO MV]]/CelloNetIO_CMO_MV_NAV_QT[[#This Row],[NAV]]*100</f>
        <v>69.858670486673375</v>
      </c>
    </row>
    <row r="817" spans="1:12" x14ac:dyDescent="0.2">
      <c r="A817" s="1">
        <v>41904</v>
      </c>
      <c r="B817">
        <v>700.06219999999996</v>
      </c>
      <c r="C817">
        <v>168.43520000000001</v>
      </c>
      <c r="D817">
        <v>276.0908</v>
      </c>
      <c r="F817">
        <v>432084460.28399998</v>
      </c>
      <c r="G817">
        <v>162.01975899999999</v>
      </c>
      <c r="H817">
        <v>38.982008</v>
      </c>
      <c r="I817">
        <v>63.897415000000002</v>
      </c>
      <c r="K817" s="10">
        <f>VLOOKUP(CelloNetIO_CMO_MV_NAV_QT[[#This Row],[AsOfDate]], 'CMO MV Raw'!$A:$B,2,FALSE)</f>
        <v>300743595.11349601</v>
      </c>
      <c r="L817" s="4">
        <f>CelloNetIO_CMO_MV_NAV_QT[[#This Row],[CMO MV]]/CelloNetIO_CMO_MV_NAV_QT[[#This Row],[NAV]]*100</f>
        <v>69.6029648730768</v>
      </c>
    </row>
    <row r="818" spans="1:12" x14ac:dyDescent="0.2">
      <c r="A818" s="1">
        <v>41905</v>
      </c>
      <c r="B818">
        <v>703.88430000000005</v>
      </c>
      <c r="C818">
        <v>168.98410000000001</v>
      </c>
      <c r="D818">
        <v>276.61169999999998</v>
      </c>
      <c r="F818">
        <v>433065008.21359998</v>
      </c>
      <c r="G818">
        <v>162.535482</v>
      </c>
      <c r="H818">
        <v>39.020493000000002</v>
      </c>
      <c r="I818">
        <v>63.873019999999997</v>
      </c>
      <c r="K818" s="10">
        <f>VLOOKUP(CelloNetIO_CMO_MV_NAV_QT[[#This Row],[AsOfDate]], 'CMO MV Raw'!$A:$B,2,FALSE)</f>
        <v>301463719.083175</v>
      </c>
      <c r="L818" s="4">
        <f>CelloNetIO_CMO_MV_NAV_QT[[#This Row],[CMO MV]]/CelloNetIO_CMO_MV_NAV_QT[[#This Row],[NAV]]*100</f>
        <v>69.611654916825913</v>
      </c>
    </row>
    <row r="819" spans="1:12" x14ac:dyDescent="0.2">
      <c r="A819" s="1">
        <v>41906</v>
      </c>
      <c r="B819">
        <v>701.51589999999999</v>
      </c>
      <c r="C819">
        <v>169.47</v>
      </c>
      <c r="D819">
        <v>275.54259999999999</v>
      </c>
      <c r="F819">
        <v>432928427.03130001</v>
      </c>
      <c r="G819">
        <v>162.039694</v>
      </c>
      <c r="H819">
        <v>39.145038999999997</v>
      </c>
      <c r="I819">
        <v>63.646225000000001</v>
      </c>
      <c r="K819" s="10">
        <f>VLOOKUP(CelloNetIO_CMO_MV_NAV_QT[[#This Row],[AsOfDate]], 'CMO MV Raw'!$A:$B,2,FALSE)</f>
        <v>301522891.61070001</v>
      </c>
      <c r="L819" s="4">
        <f>CelloNetIO_CMO_MV_NAV_QT[[#This Row],[CMO MV]]/CelloNetIO_CMO_MV_NAV_QT[[#This Row],[NAV]]*100</f>
        <v>69.647284119991596</v>
      </c>
    </row>
    <row r="820" spans="1:12" x14ac:dyDescent="0.2">
      <c r="A820" s="1">
        <v>41907</v>
      </c>
      <c r="B820">
        <v>695.37609999999995</v>
      </c>
      <c r="C820">
        <v>167.185</v>
      </c>
      <c r="D820">
        <v>258.62580000000003</v>
      </c>
      <c r="F820">
        <v>434119648.8581</v>
      </c>
      <c r="G820">
        <v>160.18074799999999</v>
      </c>
      <c r="H820">
        <v>38.511271999999998</v>
      </c>
      <c r="I820">
        <v>59.574773999999998</v>
      </c>
      <c r="K820" s="10">
        <f>VLOOKUP(CelloNetIO_CMO_MV_NAV_QT[[#This Row],[AsOfDate]], 'CMO MV Raw'!$A:$B,2,FALSE)</f>
        <v>301651584.73587102</v>
      </c>
      <c r="L820" s="4">
        <f>CelloNetIO_CMO_MV_NAV_QT[[#This Row],[CMO MV]]/CelloNetIO_CMO_MV_NAV_QT[[#This Row],[NAV]]*100</f>
        <v>69.485816992925692</v>
      </c>
    </row>
    <row r="821" spans="1:12" x14ac:dyDescent="0.2">
      <c r="A821" s="1">
        <v>41908</v>
      </c>
      <c r="B821">
        <v>696.5847</v>
      </c>
      <c r="C821">
        <v>167.5693</v>
      </c>
      <c r="D821">
        <v>258.53089999999997</v>
      </c>
      <c r="F821">
        <v>434163084.3143</v>
      </c>
      <c r="G821">
        <v>160.44309699999999</v>
      </c>
      <c r="H821">
        <v>38.595934999999997</v>
      </c>
      <c r="I821">
        <v>59.546956000000002</v>
      </c>
      <c r="K821" s="10">
        <f>VLOOKUP(CelloNetIO_CMO_MV_NAV_QT[[#This Row],[AsOfDate]], 'CMO MV Raw'!$A:$B,2,FALSE)</f>
        <v>301484552.508358</v>
      </c>
      <c r="L821" s="4">
        <f>CelloNetIO_CMO_MV_NAV_QT[[#This Row],[CMO MV]]/CelloNetIO_CMO_MV_NAV_QT[[#This Row],[NAV]]*100</f>
        <v>69.440393115068915</v>
      </c>
    </row>
    <row r="822" spans="1:12" x14ac:dyDescent="0.2">
      <c r="A822" s="1">
        <v>41911</v>
      </c>
      <c r="B822">
        <v>698.32380000000001</v>
      </c>
      <c r="C822">
        <v>167.18260000000001</v>
      </c>
      <c r="D822">
        <v>259.27769999999998</v>
      </c>
      <c r="F822">
        <v>434403040.80489999</v>
      </c>
      <c r="G822">
        <v>160.75481400000001</v>
      </c>
      <c r="H822">
        <v>38.485596000000001</v>
      </c>
      <c r="I822">
        <v>59.685977000000001</v>
      </c>
      <c r="K822" s="10">
        <f>VLOOKUP(CelloNetIO_CMO_MV_NAV_QT[[#This Row],[AsOfDate]], 'CMO MV Raw'!$A:$B,2,FALSE)</f>
        <v>301354985.70963901</v>
      </c>
      <c r="L822" s="4">
        <f>CelloNetIO_CMO_MV_NAV_QT[[#This Row],[CMO MV]]/CelloNetIO_CMO_MV_NAV_QT[[#This Row],[NAV]]*100</f>
        <v>69.372209078293309</v>
      </c>
    </row>
    <row r="823" spans="1:12" x14ac:dyDescent="0.2">
      <c r="A823" s="1">
        <v>41912</v>
      </c>
      <c r="B823">
        <v>690.96339999999998</v>
      </c>
      <c r="C823">
        <v>165.48859999999999</v>
      </c>
      <c r="D823">
        <v>258.65069999999997</v>
      </c>
      <c r="F823">
        <v>432835778.43970001</v>
      </c>
      <c r="G823">
        <v>159.63638700000001</v>
      </c>
      <c r="H823">
        <v>38.233576999999997</v>
      </c>
      <c r="I823">
        <v>59.757237000000003</v>
      </c>
      <c r="K823" s="10">
        <f>VLOOKUP(CelloNetIO_CMO_MV_NAV_QT[[#This Row],[AsOfDate]], 'CMO MV Raw'!$A:$B,2,FALSE)</f>
        <v>299906813.18309098</v>
      </c>
      <c r="L823" s="4">
        <f>CelloNetIO_CMO_MV_NAV_QT[[#This Row],[CMO MV]]/CelloNetIO_CMO_MV_NAV_QT[[#This Row],[NAV]]*100</f>
        <v>69.288822255915278</v>
      </c>
    </row>
    <row r="824" spans="1:12" x14ac:dyDescent="0.2">
      <c r="A824" s="1">
        <v>41913</v>
      </c>
      <c r="B824">
        <v>697.65340000000003</v>
      </c>
      <c r="C824">
        <v>164.76060000000001</v>
      </c>
      <c r="D824">
        <v>262.3852</v>
      </c>
      <c r="F824">
        <v>422894632.87989998</v>
      </c>
      <c r="G824">
        <v>164.97097500000001</v>
      </c>
      <c r="H824">
        <v>38.960200999999998</v>
      </c>
      <c r="I824">
        <v>62.045053000000003</v>
      </c>
      <c r="K824" s="10">
        <f>VLOOKUP(CelloNetIO_CMO_MV_NAV_QT[[#This Row],[AsOfDate]], 'CMO MV Raw'!$A:$B,2,FALSE)</f>
        <v>299582093.99919301</v>
      </c>
      <c r="L824" s="4">
        <f>CelloNetIO_CMO_MV_NAV_QT[[#This Row],[CMO MV]]/CelloNetIO_CMO_MV_NAV_QT[[#This Row],[NAV]]*100</f>
        <v>70.84083615794502</v>
      </c>
    </row>
    <row r="825" spans="1:12" x14ac:dyDescent="0.2">
      <c r="A825" s="1">
        <v>41914</v>
      </c>
      <c r="B825">
        <v>694.92740000000003</v>
      </c>
      <c r="C825">
        <v>164.61770000000001</v>
      </c>
      <c r="D825">
        <v>261.31209999999999</v>
      </c>
      <c r="F825">
        <v>422211890.6365</v>
      </c>
      <c r="G825">
        <v>164.592096</v>
      </c>
      <c r="H825">
        <v>38.989356999999998</v>
      </c>
      <c r="I825">
        <v>61.891221999999999</v>
      </c>
      <c r="K825" s="10">
        <f>VLOOKUP(CelloNetIO_CMO_MV_NAV_QT[[#This Row],[AsOfDate]], 'CMO MV Raw'!$A:$B,2,FALSE)</f>
        <v>299306574.50872701</v>
      </c>
      <c r="L825" s="4">
        <f>CelloNetIO_CMO_MV_NAV_QT[[#This Row],[CMO MV]]/CelloNetIO_CMO_MV_NAV_QT[[#This Row],[NAV]]*100</f>
        <v>70.890133875081375</v>
      </c>
    </row>
    <row r="826" spans="1:12" x14ac:dyDescent="0.2">
      <c r="A826" s="1">
        <v>41915</v>
      </c>
      <c r="B826">
        <v>696.39620000000002</v>
      </c>
      <c r="C826">
        <v>165.49520000000001</v>
      </c>
      <c r="D826">
        <v>261.15660000000003</v>
      </c>
      <c r="F826">
        <v>422709033.04220003</v>
      </c>
      <c r="G826">
        <v>164.745994</v>
      </c>
      <c r="H826">
        <v>39.151091000000001</v>
      </c>
      <c r="I826">
        <v>61.781646000000002</v>
      </c>
      <c r="K826" s="10">
        <f>VLOOKUP(CelloNetIO_CMO_MV_NAV_QT[[#This Row],[AsOfDate]], 'CMO MV Raw'!$A:$B,2,FALSE)</f>
        <v>299535278.850178</v>
      </c>
      <c r="L826" s="4">
        <f>CelloNetIO_CMO_MV_NAV_QT[[#This Row],[CMO MV]]/CelloNetIO_CMO_MV_NAV_QT[[#This Row],[NAV]]*100</f>
        <v>70.860865379300918</v>
      </c>
    </row>
    <row r="827" spans="1:12" x14ac:dyDescent="0.2">
      <c r="A827" s="1">
        <v>41918</v>
      </c>
      <c r="B827">
        <v>695.20709999999997</v>
      </c>
      <c r="C827">
        <v>164.84610000000001</v>
      </c>
      <c r="D827">
        <v>261.625</v>
      </c>
      <c r="F827">
        <v>422979325.95660001</v>
      </c>
      <c r="G827">
        <v>164.35959299999999</v>
      </c>
      <c r="H827">
        <v>38.972614</v>
      </c>
      <c r="I827">
        <v>61.852905</v>
      </c>
      <c r="K827" s="10">
        <f>VLOOKUP(CelloNetIO_CMO_MV_NAV_QT[[#This Row],[AsOfDate]], 'CMO MV Raw'!$A:$B,2,FALSE)</f>
        <v>299915467.614618</v>
      </c>
      <c r="L827" s="4">
        <f>CelloNetIO_CMO_MV_NAV_QT[[#This Row],[CMO MV]]/CelloNetIO_CMO_MV_NAV_QT[[#This Row],[NAV]]*100</f>
        <v>70.905467291181736</v>
      </c>
    </row>
    <row r="828" spans="1:12" x14ac:dyDescent="0.2">
      <c r="A828" s="1">
        <v>41919</v>
      </c>
      <c r="B828">
        <v>698.29639999999995</v>
      </c>
      <c r="C828">
        <v>164.11879999999999</v>
      </c>
      <c r="D828">
        <v>262.34789999999998</v>
      </c>
      <c r="F828">
        <v>422901397.22219998</v>
      </c>
      <c r="G828">
        <v>165.12038100000001</v>
      </c>
      <c r="H828">
        <v>38.807817</v>
      </c>
      <c r="I828">
        <v>62.035240999999999</v>
      </c>
      <c r="K828" s="10">
        <f>VLOOKUP(CelloNetIO_CMO_MV_NAV_QT[[#This Row],[AsOfDate]], 'CMO MV Raw'!$A:$B,2,FALSE)</f>
        <v>300041768.43932498</v>
      </c>
      <c r="L828" s="4">
        <f>CelloNetIO_CMO_MV_NAV_QT[[#This Row],[CMO MV]]/CelloNetIO_CMO_MV_NAV_QT[[#This Row],[NAV]]*100</f>
        <v>70.948398470690705</v>
      </c>
    </row>
    <row r="829" spans="1:12" x14ac:dyDescent="0.2">
      <c r="A829" s="1">
        <v>41920</v>
      </c>
      <c r="B829">
        <v>701.65279999999996</v>
      </c>
      <c r="C829">
        <v>163.5504</v>
      </c>
      <c r="D829">
        <v>265.80270000000002</v>
      </c>
      <c r="F829">
        <v>422282339.88069999</v>
      </c>
      <c r="G829">
        <v>166.15726799999999</v>
      </c>
      <c r="H829">
        <v>38.730106999999997</v>
      </c>
      <c r="I829">
        <v>62.944308999999997</v>
      </c>
      <c r="K829" s="10">
        <f>VLOOKUP(CelloNetIO_CMO_MV_NAV_QT[[#This Row],[AsOfDate]], 'CMO MV Raw'!$A:$B,2,FALSE)</f>
        <v>299822331.64009202</v>
      </c>
      <c r="L829" s="4">
        <f>CelloNetIO_CMO_MV_NAV_QT[[#This Row],[CMO MV]]/CelloNetIO_CMO_MV_NAV_QT[[#This Row],[NAV]]*100</f>
        <v>71.000442908598913</v>
      </c>
    </row>
    <row r="830" spans="1:12" x14ac:dyDescent="0.2">
      <c r="A830" s="1">
        <v>41921</v>
      </c>
      <c r="B830">
        <v>702.66700000000003</v>
      </c>
      <c r="C830">
        <v>163.7458</v>
      </c>
      <c r="D830">
        <v>265.44380000000001</v>
      </c>
      <c r="F830">
        <v>422139007.98500001</v>
      </c>
      <c r="G830">
        <v>166.453937</v>
      </c>
      <c r="H830">
        <v>38.789544999999997</v>
      </c>
      <c r="I830">
        <v>62.880661000000003</v>
      </c>
      <c r="K830" s="10">
        <f>VLOOKUP(CelloNetIO_CMO_MV_NAV_QT[[#This Row],[AsOfDate]], 'CMO MV Raw'!$A:$B,2,FALSE)</f>
        <v>299600895.53104699</v>
      </c>
      <c r="L830" s="4">
        <f>CelloNetIO_CMO_MV_NAV_QT[[#This Row],[CMO MV]]/CelloNetIO_CMO_MV_NAV_QT[[#This Row],[NAV]]*100</f>
        <v>70.972094467444421</v>
      </c>
    </row>
    <row r="831" spans="1:12" x14ac:dyDescent="0.2">
      <c r="A831" s="1">
        <v>41922</v>
      </c>
      <c r="B831">
        <v>700.83259999999996</v>
      </c>
      <c r="C831">
        <v>162.09450000000001</v>
      </c>
      <c r="D831">
        <v>290.05459999999999</v>
      </c>
      <c r="F831">
        <v>423234609.98369998</v>
      </c>
      <c r="G831">
        <v>165.58962399999999</v>
      </c>
      <c r="H831">
        <v>38.298971000000002</v>
      </c>
      <c r="I831">
        <v>68.532816999999994</v>
      </c>
      <c r="K831" s="10">
        <f>VLOOKUP(CelloNetIO_CMO_MV_NAV_QT[[#This Row],[AsOfDate]], 'CMO MV Raw'!$A:$B,2,FALSE)</f>
        <v>299834814.434138</v>
      </c>
      <c r="L831" s="4">
        <f>CelloNetIO_CMO_MV_NAV_QT[[#This Row],[CMO MV]]/CelloNetIO_CMO_MV_NAV_QT[[#This Row],[NAV]]*100</f>
        <v>70.843642594750349</v>
      </c>
    </row>
    <row r="832" spans="1:12" x14ac:dyDescent="0.2">
      <c r="A832" s="1">
        <v>41926</v>
      </c>
      <c r="B832">
        <v>705.23770000000002</v>
      </c>
      <c r="C832">
        <v>159.10400000000001</v>
      </c>
      <c r="D832">
        <v>244.54179999999999</v>
      </c>
      <c r="F832">
        <v>423111805.29890001</v>
      </c>
      <c r="G832">
        <v>166.67880500000001</v>
      </c>
      <c r="H832">
        <v>37.603299999999997</v>
      </c>
      <c r="I832">
        <v>57.796024000000003</v>
      </c>
      <c r="K832" s="10">
        <f>VLOOKUP(CelloNetIO_CMO_MV_NAV_QT[[#This Row],[AsOfDate]], 'CMO MV Raw'!$A:$B,2,FALSE)</f>
        <v>298877825.261334</v>
      </c>
      <c r="L832" s="4">
        <f>CelloNetIO_CMO_MV_NAV_QT[[#This Row],[CMO MV]]/CelloNetIO_CMO_MV_NAV_QT[[#This Row],[NAV]]*100</f>
        <v>70.63802558054293</v>
      </c>
    </row>
    <row r="833" spans="1:12" x14ac:dyDescent="0.2">
      <c r="A833" s="1">
        <v>41927</v>
      </c>
      <c r="B833">
        <v>528.25639999999999</v>
      </c>
      <c r="C833">
        <v>115.5137</v>
      </c>
      <c r="D833">
        <v>72.625</v>
      </c>
      <c r="F833">
        <v>422384893.65549999</v>
      </c>
      <c r="G833">
        <v>125.065173</v>
      </c>
      <c r="H833">
        <v>27.347971000000001</v>
      </c>
      <c r="I833">
        <v>17.194033000000001</v>
      </c>
      <c r="K833" s="10">
        <f>VLOOKUP(CelloNetIO_CMO_MV_NAV_QT[[#This Row],[AsOfDate]], 'CMO MV Raw'!$A:$B,2,FALSE)</f>
        <v>295363036.65596801</v>
      </c>
      <c r="L833" s="4">
        <f>CelloNetIO_CMO_MV_NAV_QT[[#This Row],[CMO MV]]/CelloNetIO_CMO_MV_NAV_QT[[#This Row],[NAV]]*100</f>
        <v>69.927462154190607</v>
      </c>
    </row>
    <row r="834" spans="1:12" x14ac:dyDescent="0.2">
      <c r="A834" s="1">
        <v>41928</v>
      </c>
      <c r="B834">
        <v>527.59199999999998</v>
      </c>
      <c r="C834">
        <v>116.9036</v>
      </c>
      <c r="D834">
        <v>69.586299999999994</v>
      </c>
      <c r="F834">
        <v>421188755.20380002</v>
      </c>
      <c r="G834">
        <v>125.262603</v>
      </c>
      <c r="H834">
        <v>27.755631999999999</v>
      </c>
      <c r="I834">
        <v>16.521405000000001</v>
      </c>
      <c r="K834" s="10">
        <f>VLOOKUP(CelloNetIO_CMO_MV_NAV_QT[[#This Row],[AsOfDate]], 'CMO MV Raw'!$A:$B,2,FALSE)</f>
        <v>295422882.08090502</v>
      </c>
      <c r="L834" s="4">
        <f>CelloNetIO_CMO_MV_NAV_QT[[#This Row],[CMO MV]]/CelloNetIO_CMO_MV_NAV_QT[[#This Row],[NAV]]*100</f>
        <v>70.140258596875199</v>
      </c>
    </row>
    <row r="835" spans="1:12" x14ac:dyDescent="0.2">
      <c r="A835" s="1">
        <v>41929</v>
      </c>
      <c r="B835">
        <v>526.56970000000001</v>
      </c>
      <c r="C835">
        <v>116.91330000000001</v>
      </c>
      <c r="D835">
        <v>44.243699999999997</v>
      </c>
      <c r="F835">
        <v>420194807.37889999</v>
      </c>
      <c r="G835">
        <v>125.315613</v>
      </c>
      <c r="H835">
        <v>27.823595000000001</v>
      </c>
      <c r="I835">
        <v>10.529331000000001</v>
      </c>
      <c r="K835" s="10">
        <f>VLOOKUP(CelloNetIO_CMO_MV_NAV_QT[[#This Row],[AsOfDate]], 'CMO MV Raw'!$A:$B,2,FALSE)</f>
        <v>294950697.85787803</v>
      </c>
      <c r="L835" s="4">
        <f>CelloNetIO_CMO_MV_NAV_QT[[#This Row],[CMO MV]]/CelloNetIO_CMO_MV_NAV_QT[[#This Row],[NAV]]*100</f>
        <v>70.19379884718893</v>
      </c>
    </row>
    <row r="836" spans="1:12" x14ac:dyDescent="0.2">
      <c r="A836" s="1">
        <v>41932</v>
      </c>
      <c r="B836">
        <v>526.67920000000004</v>
      </c>
      <c r="C836">
        <v>116.1658</v>
      </c>
      <c r="D836">
        <v>45.773099999999999</v>
      </c>
      <c r="F836">
        <v>420275797.0747</v>
      </c>
      <c r="G836">
        <v>125.317519</v>
      </c>
      <c r="H836">
        <v>27.640373</v>
      </c>
      <c r="I836">
        <v>10.891204999999999</v>
      </c>
      <c r="K836" s="10">
        <f>VLOOKUP(CelloNetIO_CMO_MV_NAV_QT[[#This Row],[AsOfDate]], 'CMO MV Raw'!$A:$B,2,FALSE)</f>
        <v>257337502.59773701</v>
      </c>
      <c r="L836" s="4">
        <f>CelloNetIO_CMO_MV_NAV_QT[[#This Row],[CMO MV]]/CelloNetIO_CMO_MV_NAV_QT[[#This Row],[NAV]]*100</f>
        <v>61.23062626706475</v>
      </c>
    </row>
    <row r="837" spans="1:12" x14ac:dyDescent="0.2">
      <c r="A837" s="1">
        <v>41933</v>
      </c>
      <c r="B837">
        <v>525.40179999999998</v>
      </c>
      <c r="C837">
        <v>116.0986</v>
      </c>
      <c r="D837">
        <v>44.419400000000003</v>
      </c>
      <c r="F837">
        <v>419259715.90499997</v>
      </c>
      <c r="G837">
        <v>125.316547</v>
      </c>
      <c r="H837">
        <v>27.691331999999999</v>
      </c>
      <c r="I837">
        <v>10.594722000000001</v>
      </c>
      <c r="K837" s="3">
        <f>VLOOKUP(CelloNetIO_CMO_MV_NAV_QT[[#This Row],[AsOfDate]], 'CMO MV Raw'!$A:$B,2,FALSE)</f>
        <v>256905091.15382901</v>
      </c>
      <c r="L837" s="4">
        <f>CelloNetIO_CMO_MV_NAV_QT[[#This Row],[CMO MV]]/CelloNetIO_CMO_MV_NAV_QT[[#This Row],[NAV]]*100</f>
        <v>61.275882563456477</v>
      </c>
    </row>
    <row r="838" spans="1:12" x14ac:dyDescent="0.2">
      <c r="A838" s="1">
        <v>41934</v>
      </c>
      <c r="B838">
        <v>525.34450000000004</v>
      </c>
      <c r="C838">
        <v>116.3019</v>
      </c>
      <c r="D838">
        <v>44.045000000000002</v>
      </c>
      <c r="F838">
        <v>418808134.07929999</v>
      </c>
      <c r="G838">
        <v>125.437989</v>
      </c>
      <c r="H838">
        <v>27.769732999999999</v>
      </c>
      <c r="I838">
        <v>10.516749000000001</v>
      </c>
      <c r="K838" s="3">
        <f>VLOOKUP(CelloNetIO_CMO_MV_NAV_QT[[#This Row],[AsOfDate]], 'CMO MV Raw'!$A:$B,2,FALSE)</f>
        <v>256716682.661154</v>
      </c>
      <c r="L838" s="4">
        <f>CelloNetIO_CMO_MV_NAV_QT[[#This Row],[CMO MV]]/CelloNetIO_CMO_MV_NAV_QT[[#This Row],[NAV]]*100</f>
        <v>61.296966742423756</v>
      </c>
    </row>
    <row r="839" spans="1:12" x14ac:dyDescent="0.2">
      <c r="A839" s="1">
        <v>41935</v>
      </c>
      <c r="B839">
        <v>524.2482</v>
      </c>
      <c r="C839">
        <v>117.66670000000001</v>
      </c>
      <c r="D839">
        <v>41.651899999999998</v>
      </c>
      <c r="F839">
        <v>418245742.59600002</v>
      </c>
      <c r="G839">
        <v>125.344539</v>
      </c>
      <c r="H839">
        <v>28.133389000000001</v>
      </c>
      <c r="I839">
        <v>9.9587149999999998</v>
      </c>
      <c r="K839" s="3">
        <f>VLOOKUP(CelloNetIO_CMO_MV_NAV_QT[[#This Row],[AsOfDate]], 'CMO MV Raw'!$A:$B,2,FALSE)</f>
        <v>256765005.10319701</v>
      </c>
      <c r="L839" s="4">
        <f>CelloNetIO_CMO_MV_NAV_QT[[#This Row],[CMO MV]]/CelloNetIO_CMO_MV_NAV_QT[[#This Row],[NAV]]*100</f>
        <v>61.390942920180876</v>
      </c>
    </row>
    <row r="840" spans="1:12" x14ac:dyDescent="0.2">
      <c r="A840" s="1">
        <v>41936</v>
      </c>
      <c r="B840">
        <v>526.67930000000001</v>
      </c>
      <c r="C840">
        <v>119.1069</v>
      </c>
      <c r="D840">
        <v>41.096800000000002</v>
      </c>
      <c r="F840">
        <v>419323638.17290002</v>
      </c>
      <c r="G840">
        <v>125.602101</v>
      </c>
      <c r="H840">
        <v>28.404527999999999</v>
      </c>
      <c r="I840">
        <v>9.8007349999999995</v>
      </c>
      <c r="K840" s="3">
        <f>VLOOKUP(CelloNetIO_CMO_MV_NAV_QT[[#This Row],[AsOfDate]], 'CMO MV Raw'!$A:$B,2,FALSE)</f>
        <v>257829536.174054</v>
      </c>
      <c r="L840" s="4">
        <f>CelloNetIO_CMO_MV_NAV_QT[[#This Row],[CMO MV]]/CelloNetIO_CMO_MV_NAV_QT[[#This Row],[NAV]]*100</f>
        <v>61.487002568584735</v>
      </c>
    </row>
    <row r="841" spans="1:12" x14ac:dyDescent="0.2">
      <c r="A841" s="1">
        <v>41939</v>
      </c>
      <c r="B841">
        <v>527.84879999999998</v>
      </c>
      <c r="C841">
        <v>119.2567</v>
      </c>
      <c r="D841">
        <v>41.832900000000002</v>
      </c>
      <c r="F841">
        <v>419901571.07859999</v>
      </c>
      <c r="G841">
        <v>125.707746</v>
      </c>
      <c r="H841">
        <v>28.401108000000001</v>
      </c>
      <c r="I841">
        <v>9.9625489999999992</v>
      </c>
      <c r="K841" s="3">
        <f>VLOOKUP(CelloNetIO_CMO_MV_NAV_QT[[#This Row],[AsOfDate]], 'CMO MV Raw'!$A:$B,2,FALSE)</f>
        <v>257821502.554589</v>
      </c>
      <c r="L841" s="4">
        <f>CelloNetIO_CMO_MV_NAV_QT[[#This Row],[CMO MV]]/CelloNetIO_CMO_MV_NAV_QT[[#This Row],[NAV]]*100</f>
        <v>61.400461515855639</v>
      </c>
    </row>
    <row r="842" spans="1:12" x14ac:dyDescent="0.2">
      <c r="A842" s="1">
        <v>41940</v>
      </c>
      <c r="B842">
        <v>523.15009999999995</v>
      </c>
      <c r="C842">
        <v>119.0637</v>
      </c>
      <c r="D842">
        <v>41.132599999999996</v>
      </c>
      <c r="F842">
        <v>419697268.60509998</v>
      </c>
      <c r="G842">
        <v>124.649394</v>
      </c>
      <c r="H842">
        <v>28.368948</v>
      </c>
      <c r="I842">
        <v>9.8005399999999998</v>
      </c>
      <c r="K842" s="3">
        <f>VLOOKUP(CelloNetIO_CMO_MV_NAV_QT[[#This Row],[AsOfDate]], 'CMO MV Raw'!$A:$B,2,FALSE)</f>
        <v>257943795.95744899</v>
      </c>
      <c r="L842" s="4">
        <f>CelloNetIO_CMO_MV_NAV_QT[[#This Row],[CMO MV]]/CelloNetIO_CMO_MV_NAV_QT[[#This Row],[NAV]]*100</f>
        <v>61.459488839359707</v>
      </c>
    </row>
    <row r="843" spans="1:12" x14ac:dyDescent="0.2">
      <c r="A843" s="1">
        <v>41941</v>
      </c>
      <c r="B843">
        <v>522.06439999999998</v>
      </c>
      <c r="C843">
        <v>120.0095</v>
      </c>
      <c r="D843">
        <v>40.412500000000001</v>
      </c>
      <c r="F843">
        <v>420541807.35280001</v>
      </c>
      <c r="G843">
        <v>124.14090400000001</v>
      </c>
      <c r="H843">
        <v>28.536877</v>
      </c>
      <c r="I843">
        <v>9.6096269999999997</v>
      </c>
      <c r="K843" s="3">
        <f>VLOOKUP(CelloNetIO_CMO_MV_NAV_QT[[#This Row],[AsOfDate]], 'CMO MV Raw'!$A:$B,2,FALSE)</f>
        <v>257905152.395556</v>
      </c>
      <c r="L843" s="4">
        <f>CelloNetIO_CMO_MV_NAV_QT[[#This Row],[CMO MV]]/CelloNetIO_CMO_MV_NAV_QT[[#This Row],[NAV]]*100</f>
        <v>61.326875922039967</v>
      </c>
    </row>
    <row r="844" spans="1:12" x14ac:dyDescent="0.2">
      <c r="A844" s="1">
        <v>41942</v>
      </c>
      <c r="B844">
        <v>521.58849999999995</v>
      </c>
      <c r="C844">
        <v>119.706</v>
      </c>
      <c r="D844">
        <v>41.222499999999997</v>
      </c>
      <c r="F844">
        <v>420737273.46780002</v>
      </c>
      <c r="G844">
        <v>123.970119</v>
      </c>
      <c r="H844">
        <v>28.451484000000001</v>
      </c>
      <c r="I844">
        <v>9.797682</v>
      </c>
      <c r="K844" s="3">
        <f>VLOOKUP(CelloNetIO_CMO_MV_NAV_QT[[#This Row],[AsOfDate]], 'CMO MV Raw'!$A:$B,2,FALSE)</f>
        <v>258343121.17978901</v>
      </c>
      <c r="L844" s="4">
        <f>CelloNetIO_CMO_MV_NAV_QT[[#This Row],[CMO MV]]/CelloNetIO_CMO_MV_NAV_QT[[#This Row],[NAV]]*100</f>
        <v>61.402480234392776</v>
      </c>
    </row>
    <row r="845" spans="1:12" x14ac:dyDescent="0.2">
      <c r="A845" s="1">
        <v>41943</v>
      </c>
      <c r="B845">
        <v>522.66449999999998</v>
      </c>
      <c r="C845">
        <v>120.8711</v>
      </c>
      <c r="D845">
        <v>40.2151</v>
      </c>
      <c r="F845">
        <v>420439061.47479999</v>
      </c>
      <c r="G845">
        <v>124.313973</v>
      </c>
      <c r="H845">
        <v>28.74878</v>
      </c>
      <c r="I845">
        <v>9.5650250000000003</v>
      </c>
      <c r="K845" s="3">
        <f>VLOOKUP(CelloNetIO_CMO_MV_NAV_QT[[#This Row],[AsOfDate]], 'CMO MV Raw'!$A:$B,2,FALSE)</f>
        <v>258310863.89876899</v>
      </c>
      <c r="L845" s="4">
        <f>CelloNetIO_CMO_MV_NAV_QT[[#This Row],[CMO MV]]/CelloNetIO_CMO_MV_NAV_QT[[#This Row],[NAV]]*100</f>
        <v>61.438359935605426</v>
      </c>
    </row>
    <row r="846" spans="1:12" x14ac:dyDescent="0.2">
      <c r="A846" s="1">
        <v>41946</v>
      </c>
      <c r="B846">
        <v>521.84490000000005</v>
      </c>
      <c r="C846">
        <v>121.6293</v>
      </c>
      <c r="D846">
        <v>39.578000000000003</v>
      </c>
      <c r="F846">
        <v>421443646.43049997</v>
      </c>
      <c r="G846">
        <v>123.82317399999999</v>
      </c>
      <c r="H846">
        <v>28.860157000000001</v>
      </c>
      <c r="I846">
        <v>9.3910540000000005</v>
      </c>
      <c r="K846" s="3">
        <f>VLOOKUP(CelloNetIO_CMO_MV_NAV_QT[[#This Row],[AsOfDate]], 'CMO MV Raw'!$A:$B,2,FALSE)</f>
        <v>258003397.603654</v>
      </c>
      <c r="L846" s="4">
        <f>CelloNetIO_CMO_MV_NAV_QT[[#This Row],[CMO MV]]/CelloNetIO_CMO_MV_NAV_QT[[#This Row],[NAV]]*100</f>
        <v>61.218955319142808</v>
      </c>
    </row>
    <row r="847" spans="1:12" x14ac:dyDescent="0.2">
      <c r="A847" s="1">
        <v>41947</v>
      </c>
      <c r="B847">
        <v>522.41930000000002</v>
      </c>
      <c r="C847">
        <v>121.8955</v>
      </c>
      <c r="D847">
        <v>39.551699999999997</v>
      </c>
      <c r="F847">
        <v>421968478.11049998</v>
      </c>
      <c r="G847">
        <v>123.80529</v>
      </c>
      <c r="H847">
        <v>28.887346999999998</v>
      </c>
      <c r="I847">
        <v>9.3731410000000004</v>
      </c>
      <c r="K847" s="3">
        <f>VLOOKUP(CelloNetIO_CMO_MV_NAV_QT[[#This Row],[AsOfDate]], 'CMO MV Raw'!$A:$B,2,FALSE)</f>
        <v>258318279.631879</v>
      </c>
      <c r="L847" s="4">
        <f>CelloNetIO_CMO_MV_NAV_QT[[#This Row],[CMO MV]]/CelloNetIO_CMO_MV_NAV_QT[[#This Row],[NAV]]*100</f>
        <v>61.217435195297632</v>
      </c>
    </row>
    <row r="848" spans="1:12" x14ac:dyDescent="0.2">
      <c r="A848" s="1">
        <v>41948</v>
      </c>
      <c r="B848">
        <v>521.49959999999999</v>
      </c>
      <c r="C848">
        <v>121.73180000000001</v>
      </c>
      <c r="D848">
        <v>39.769399999999997</v>
      </c>
      <c r="F848">
        <v>421695031.03960001</v>
      </c>
      <c r="G848">
        <v>123.66747599999999</v>
      </c>
      <c r="H848">
        <v>28.867260000000002</v>
      </c>
      <c r="I848">
        <v>9.4308440000000004</v>
      </c>
      <c r="K848" s="3">
        <f>VLOOKUP(CelloNetIO_CMO_MV_NAV_QT[[#This Row],[AsOfDate]], 'CMO MV Raw'!$A:$B,2,FALSE)</f>
        <v>258127124.37670901</v>
      </c>
      <c r="L848" s="4">
        <f>CelloNetIO_CMO_MV_NAV_QT[[#This Row],[CMO MV]]/CelloNetIO_CMO_MV_NAV_QT[[#This Row],[NAV]]*100</f>
        <v>61.211801272675928</v>
      </c>
    </row>
    <row r="849" spans="1:12" x14ac:dyDescent="0.2">
      <c r="A849" s="1">
        <v>41949</v>
      </c>
      <c r="B849">
        <v>519.18859999999995</v>
      </c>
      <c r="C849">
        <v>121.32380000000001</v>
      </c>
      <c r="D849">
        <v>39.898600000000002</v>
      </c>
      <c r="F849">
        <v>420913437.8786</v>
      </c>
      <c r="G849">
        <v>123.34807000000001</v>
      </c>
      <c r="H849">
        <v>28.823931000000002</v>
      </c>
      <c r="I849">
        <v>9.4790510000000001</v>
      </c>
      <c r="K849" s="3">
        <f>VLOOKUP(CelloNetIO_CMO_MV_NAV_QT[[#This Row],[AsOfDate]], 'CMO MV Raw'!$A:$B,2,FALSE)</f>
        <v>257613335.283804</v>
      </c>
      <c r="L849" s="4">
        <f>CelloNetIO_CMO_MV_NAV_QT[[#This Row],[CMO MV]]/CelloNetIO_CMO_MV_NAV_QT[[#This Row],[NAV]]*100</f>
        <v>61.20340005825733</v>
      </c>
    </row>
    <row r="850" spans="1:12" x14ac:dyDescent="0.2">
      <c r="A850" s="1">
        <v>41950</v>
      </c>
      <c r="B850">
        <v>525.3098</v>
      </c>
      <c r="C850">
        <v>122.0051</v>
      </c>
      <c r="D850">
        <v>40.878100000000003</v>
      </c>
      <c r="F850">
        <v>422161408.87739998</v>
      </c>
      <c r="G850">
        <v>124.433401</v>
      </c>
      <c r="H850">
        <v>28.900106999999998</v>
      </c>
      <c r="I850">
        <v>9.6830499999999997</v>
      </c>
      <c r="K850" s="3">
        <f>VLOOKUP(CelloNetIO_CMO_MV_NAV_QT[[#This Row],[AsOfDate]], 'CMO MV Raw'!$A:$B,2,FALSE)</f>
        <v>258624602.512813</v>
      </c>
      <c r="L850" s="4">
        <f>CelloNetIO_CMO_MV_NAV_QT[[#This Row],[CMO MV]]/CelloNetIO_CMO_MV_NAV_QT[[#This Row],[NAV]]*100</f>
        <v>61.262018998974931</v>
      </c>
    </row>
    <row r="851" spans="1:12" x14ac:dyDescent="0.2">
      <c r="A851" s="1">
        <v>41953</v>
      </c>
      <c r="B851">
        <v>516.85339999999997</v>
      </c>
      <c r="C851">
        <v>120.0068</v>
      </c>
      <c r="D851">
        <v>39.565300000000001</v>
      </c>
      <c r="F851">
        <v>420911561.19400001</v>
      </c>
      <c r="G851">
        <v>122.793824</v>
      </c>
      <c r="H851">
        <v>28.511167</v>
      </c>
      <c r="I851">
        <v>9.3999079999999999</v>
      </c>
      <c r="K851" s="3">
        <f>VLOOKUP(CelloNetIO_CMO_MV_NAV_QT[[#This Row],[AsOfDate]], 'CMO MV Raw'!$A:$B,2,FALSE)</f>
        <v>257669456.29031101</v>
      </c>
      <c r="L851" s="4">
        <f>CelloNetIO_CMO_MV_NAV_QT[[#This Row],[CMO MV]]/CelloNetIO_CMO_MV_NAV_QT[[#This Row],[NAV]]*100</f>
        <v>61.217006147177322</v>
      </c>
    </row>
    <row r="852" spans="1:12" x14ac:dyDescent="0.2">
      <c r="A852" s="1">
        <v>41955</v>
      </c>
      <c r="B852">
        <v>517.77890000000002</v>
      </c>
      <c r="C852">
        <v>120.19159999999999</v>
      </c>
      <c r="D852">
        <v>40.032600000000002</v>
      </c>
      <c r="F852">
        <v>421398802.15969998</v>
      </c>
      <c r="G852">
        <v>122.871469</v>
      </c>
      <c r="H852">
        <v>28.522055000000002</v>
      </c>
      <c r="I852">
        <v>9.4999319999999994</v>
      </c>
      <c r="K852" s="3">
        <f>VLOOKUP(CelloNetIO_CMO_MV_NAV_QT[[#This Row],[AsOfDate]], 'CMO MV Raw'!$A:$B,2,FALSE)</f>
        <v>258039373.214809</v>
      </c>
      <c r="L852" s="4">
        <f>CelloNetIO_CMO_MV_NAV_QT[[#This Row],[CMO MV]]/CelloNetIO_CMO_MV_NAV_QT[[#This Row],[NAV]]*100</f>
        <v>61.234007285340674</v>
      </c>
    </row>
    <row r="853" spans="1:12" x14ac:dyDescent="0.2">
      <c r="A853" s="1">
        <v>41956</v>
      </c>
      <c r="B853">
        <v>518.3365</v>
      </c>
      <c r="C853">
        <v>120.12860000000001</v>
      </c>
      <c r="D853">
        <v>40.4499</v>
      </c>
      <c r="F853">
        <v>421515657.8628</v>
      </c>
      <c r="G853">
        <v>122.969691</v>
      </c>
      <c r="H853">
        <v>28.499202</v>
      </c>
      <c r="I853">
        <v>9.5962980000000009</v>
      </c>
      <c r="K853" s="3">
        <f>VLOOKUP(CelloNetIO_CMO_MV_NAV_QT[[#This Row],[AsOfDate]], 'CMO MV Raw'!$A:$B,2,FALSE)</f>
        <v>258358578.28488001</v>
      </c>
      <c r="L853" s="4">
        <f>CelloNetIO_CMO_MV_NAV_QT[[#This Row],[CMO MV]]/CelloNetIO_CMO_MV_NAV_QT[[#This Row],[NAV]]*100</f>
        <v>61.292759465882916</v>
      </c>
    </row>
    <row r="854" spans="1:12" x14ac:dyDescent="0.2">
      <c r="A854" s="1">
        <v>41957</v>
      </c>
      <c r="B854">
        <v>520.00980000000004</v>
      </c>
      <c r="C854">
        <v>119.9362</v>
      </c>
      <c r="D854">
        <v>41.498899999999999</v>
      </c>
      <c r="F854">
        <v>421923362.14200002</v>
      </c>
      <c r="G854">
        <v>123.247454</v>
      </c>
      <c r="H854">
        <v>28.426062999999999</v>
      </c>
      <c r="I854">
        <v>9.8356490000000001</v>
      </c>
      <c r="K854" s="3">
        <f>VLOOKUP(CelloNetIO_CMO_MV_NAV_QT[[#This Row],[AsOfDate]], 'CMO MV Raw'!$A:$B,2,FALSE)</f>
        <v>258646081.439706</v>
      </c>
      <c r="L854" s="4">
        <f>CelloNetIO_CMO_MV_NAV_QT[[#This Row],[CMO MV]]/CelloNetIO_CMO_MV_NAV_QT[[#This Row],[NAV]]*100</f>
        <v>61.301673395524759</v>
      </c>
    </row>
    <row r="855" spans="1:12" x14ac:dyDescent="0.2">
      <c r="A855" s="1">
        <v>41960</v>
      </c>
      <c r="B855">
        <v>499.34050000000002</v>
      </c>
      <c r="C855">
        <v>115.062</v>
      </c>
      <c r="D855">
        <v>20.704899999999999</v>
      </c>
      <c r="F855">
        <v>421353264.54549998</v>
      </c>
      <c r="G855">
        <v>118.508753</v>
      </c>
      <c r="H855">
        <v>27.307727</v>
      </c>
      <c r="I855">
        <v>4.9139049999999997</v>
      </c>
      <c r="K855" s="3">
        <f>VLOOKUP(CelloNetIO_CMO_MV_NAV_QT[[#This Row],[AsOfDate]], 'CMO MV Raw'!$A:$B,2,FALSE)</f>
        <v>257024528.99151301</v>
      </c>
      <c r="L855" s="4">
        <f>CelloNetIO_CMO_MV_NAV_QT[[#This Row],[CMO MV]]/CelloNetIO_CMO_MV_NAV_QT[[#This Row],[NAV]]*100</f>
        <v>60.999771597535144</v>
      </c>
    </row>
    <row r="856" spans="1:12" x14ac:dyDescent="0.2">
      <c r="A856" s="1">
        <v>41961</v>
      </c>
      <c r="B856">
        <v>502.1746</v>
      </c>
      <c r="C856">
        <v>115.52849999999999</v>
      </c>
      <c r="D856">
        <v>20.9986</v>
      </c>
      <c r="F856">
        <v>422085653.71990001</v>
      </c>
      <c r="G856">
        <v>118.97457199999999</v>
      </c>
      <c r="H856">
        <v>27.370865999999999</v>
      </c>
      <c r="I856">
        <v>4.9749619999999997</v>
      </c>
      <c r="K856" s="3">
        <f>VLOOKUP(CelloNetIO_CMO_MV_NAV_QT[[#This Row],[AsOfDate]], 'CMO MV Raw'!$A:$B,2,FALSE)</f>
        <v>257796783.22059599</v>
      </c>
      <c r="L856" s="4">
        <f>CelloNetIO_CMO_MV_NAV_QT[[#This Row],[CMO MV]]/CelloNetIO_CMO_MV_NAV_QT[[#This Row],[NAV]]*100</f>
        <v>61.076888292363606</v>
      </c>
    </row>
    <row r="857" spans="1:12" x14ac:dyDescent="0.2">
      <c r="A857" s="1">
        <v>41962</v>
      </c>
      <c r="B857">
        <v>501.66829999999999</v>
      </c>
      <c r="C857">
        <v>116.0087</v>
      </c>
      <c r="D857">
        <v>19.841899999999999</v>
      </c>
      <c r="F857">
        <v>421741854.95169997</v>
      </c>
      <c r="G857">
        <v>118.951509</v>
      </c>
      <c r="H857">
        <v>27.50704</v>
      </c>
      <c r="I857">
        <v>4.7047499999999998</v>
      </c>
      <c r="K857" s="3">
        <f>VLOOKUP(CelloNetIO_CMO_MV_NAV_QT[[#This Row],[AsOfDate]], 'CMO MV Raw'!$A:$B,2,FALSE)</f>
        <v>257693758.771411</v>
      </c>
      <c r="L857" s="4">
        <f>CelloNetIO_CMO_MV_NAV_QT[[#This Row],[CMO MV]]/CelloNetIO_CMO_MV_NAV_QT[[#This Row],[NAV]]*100</f>
        <v>61.102249099967423</v>
      </c>
    </row>
    <row r="858" spans="1:12" x14ac:dyDescent="0.2">
      <c r="A858" s="1">
        <v>41963</v>
      </c>
      <c r="B858">
        <v>501.84589999999997</v>
      </c>
      <c r="C858">
        <v>115.55029999999999</v>
      </c>
      <c r="D858">
        <v>20.732500000000002</v>
      </c>
      <c r="F858">
        <v>421831758.36070001</v>
      </c>
      <c r="G858">
        <v>118.968259</v>
      </c>
      <c r="H858">
        <v>27.392507999999999</v>
      </c>
      <c r="I858">
        <v>4.9148740000000002</v>
      </c>
      <c r="K858" s="3">
        <f>VLOOKUP(CelloNetIO_CMO_MV_NAV_QT[[#This Row],[AsOfDate]], 'CMO MV Raw'!$A:$B,2,FALSE)</f>
        <v>254275825.733643</v>
      </c>
      <c r="L858" s="4">
        <f>CelloNetIO_CMO_MV_NAV_QT[[#This Row],[CMO MV]]/CelloNetIO_CMO_MV_NAV_QT[[#This Row],[NAV]]*100</f>
        <v>60.27896683782086</v>
      </c>
    </row>
    <row r="859" spans="1:12" x14ac:dyDescent="0.2">
      <c r="A859" s="1">
        <v>41964</v>
      </c>
      <c r="B859">
        <v>504.54349999999999</v>
      </c>
      <c r="C859">
        <v>115.92400000000001</v>
      </c>
      <c r="D859">
        <v>21.312799999999999</v>
      </c>
      <c r="F859">
        <v>422672215.11870003</v>
      </c>
      <c r="G859">
        <v>119.369924</v>
      </c>
      <c r="H859">
        <v>27.426454</v>
      </c>
      <c r="I859">
        <v>5.0423939999999998</v>
      </c>
      <c r="K859" s="3">
        <f>VLOOKUP(CelloNetIO_CMO_MV_NAV_QT[[#This Row],[AsOfDate]], 'CMO MV Raw'!$A:$B,2,FALSE)</f>
        <v>254818228.55275801</v>
      </c>
      <c r="L859" s="4">
        <f>CelloNetIO_CMO_MV_NAV_QT[[#This Row],[CMO MV]]/CelloNetIO_CMO_MV_NAV_QT[[#This Row],[NAV]]*100</f>
        <v>60.287433012647121</v>
      </c>
    </row>
    <row r="860" spans="1:12" x14ac:dyDescent="0.2">
      <c r="A860" s="1">
        <v>41967</v>
      </c>
      <c r="B860">
        <v>498.04020000000003</v>
      </c>
      <c r="C860">
        <v>114.3231</v>
      </c>
      <c r="D860">
        <v>22.609000000000002</v>
      </c>
      <c r="F860">
        <v>422892722.57700002</v>
      </c>
      <c r="G860">
        <v>117.769868</v>
      </c>
      <c r="H860">
        <v>27.033594000000001</v>
      </c>
      <c r="I860">
        <v>5.3462730000000001</v>
      </c>
      <c r="K860" s="3">
        <f>VLOOKUP(CelloNetIO_CMO_MV_NAV_QT[[#This Row],[AsOfDate]], 'CMO MV Raw'!$A:$B,2,FALSE)</f>
        <v>255145697.68746701</v>
      </c>
      <c r="L860" s="4">
        <f>CelloNetIO_CMO_MV_NAV_QT[[#This Row],[CMO MV]]/CelloNetIO_CMO_MV_NAV_QT[[#This Row],[NAV]]*100</f>
        <v>60.33343305902131</v>
      </c>
    </row>
    <row r="861" spans="1:12" x14ac:dyDescent="0.2">
      <c r="A861" s="1">
        <v>41968</v>
      </c>
      <c r="B861">
        <v>498.09649999999999</v>
      </c>
      <c r="C861">
        <v>112.9836</v>
      </c>
      <c r="D861">
        <v>25.2273</v>
      </c>
      <c r="F861">
        <v>423504145.29759997</v>
      </c>
      <c r="G861">
        <v>117.613134</v>
      </c>
      <c r="H861">
        <v>26.678274999999999</v>
      </c>
      <c r="I861">
        <v>5.9568009999999996</v>
      </c>
      <c r="K861" s="3">
        <f>VLOOKUP(CelloNetIO_CMO_MV_NAV_QT[[#This Row],[AsOfDate]], 'CMO MV Raw'!$A:$B,2,FALSE)</f>
        <v>254581177.21775001</v>
      </c>
      <c r="L861" s="4">
        <f>CelloNetIO_CMO_MV_NAV_QT[[#This Row],[CMO MV]]/CelloNetIO_CMO_MV_NAV_QT[[#This Row],[NAV]]*100</f>
        <v>60.11303078010102</v>
      </c>
    </row>
    <row r="862" spans="1:12" x14ac:dyDescent="0.2">
      <c r="A862" s="1">
        <v>41969</v>
      </c>
      <c r="B862">
        <v>499.82049999999998</v>
      </c>
      <c r="C862">
        <v>113.0806</v>
      </c>
      <c r="D862">
        <v>25.975100000000001</v>
      </c>
      <c r="F862">
        <v>424383980.76279998</v>
      </c>
      <c r="G862">
        <v>117.77553399999999</v>
      </c>
      <c r="H862">
        <v>26.645821999999999</v>
      </c>
      <c r="I862">
        <v>6.12066</v>
      </c>
      <c r="K862" s="3">
        <f>VLOOKUP(CelloNetIO_CMO_MV_NAV_QT[[#This Row],[AsOfDate]], 'CMO MV Raw'!$A:$B,2,FALSE)</f>
        <v>254996248.96404299</v>
      </c>
      <c r="L862" s="4">
        <f>CelloNetIO_CMO_MV_NAV_QT[[#This Row],[CMO MV]]/CelloNetIO_CMO_MV_NAV_QT[[#This Row],[NAV]]*100</f>
        <v>60.086209782401632</v>
      </c>
    </row>
    <row r="863" spans="1:12" x14ac:dyDescent="0.2">
      <c r="A863" s="1">
        <v>41971</v>
      </c>
      <c r="B863">
        <v>491.00970000000001</v>
      </c>
      <c r="C863">
        <v>109.8502</v>
      </c>
      <c r="D863">
        <v>28.159300000000002</v>
      </c>
      <c r="F863">
        <v>422650830.41939998</v>
      </c>
      <c r="G863">
        <v>116.17384</v>
      </c>
      <c r="H863">
        <v>25.990769</v>
      </c>
      <c r="I863">
        <v>6.6625449999999997</v>
      </c>
      <c r="K863" s="3">
        <f>VLOOKUP(CelloNetIO_CMO_MV_NAV_QT[[#This Row],[AsOfDate]], 'CMO MV Raw'!$A:$B,2,FALSE)</f>
        <v>253134894.733823</v>
      </c>
      <c r="L863" s="4">
        <f>CelloNetIO_CMO_MV_NAV_QT[[#This Row],[CMO MV]]/CelloNetIO_CMO_MV_NAV_QT[[#This Row],[NAV]]*100</f>
        <v>59.892203330734048</v>
      </c>
    </row>
    <row r="864" spans="1:12" x14ac:dyDescent="0.2">
      <c r="A864" s="1">
        <v>41974</v>
      </c>
      <c r="B864">
        <v>488.47140000000002</v>
      </c>
      <c r="C864">
        <v>109.2525</v>
      </c>
      <c r="D864">
        <v>27.8995</v>
      </c>
      <c r="F864">
        <v>421834291.09570003</v>
      </c>
      <c r="G864">
        <v>115.796987</v>
      </c>
      <c r="H864">
        <v>25.899387999999998</v>
      </c>
      <c r="I864">
        <v>6.6138529999999998</v>
      </c>
      <c r="K864" s="11">
        <f>VLOOKUP(CelloNetIO_CMO_MV_NAV_QT[[#This Row],[AsOfDate]], 'CMO MV Raw'!$A:$B,2,FALSE)</f>
        <v>251951472.35452399</v>
      </c>
      <c r="L864" s="4">
        <f>CelloNetIO_CMO_MV_NAV_QT[[#This Row],[CMO MV]]/CelloNetIO_CMO_MV_NAV_QT[[#This Row],[NAV]]*100</f>
        <v>59.727593908994145</v>
      </c>
    </row>
    <row r="865" spans="1:12" x14ac:dyDescent="0.2">
      <c r="A865" s="1">
        <v>41975</v>
      </c>
      <c r="B865">
        <v>487.83240000000001</v>
      </c>
      <c r="C865">
        <v>110.6063</v>
      </c>
      <c r="D865">
        <v>24.425699999999999</v>
      </c>
      <c r="F865">
        <v>421046775.64130002</v>
      </c>
      <c r="G865">
        <v>115.861806</v>
      </c>
      <c r="H865">
        <v>26.269362000000001</v>
      </c>
      <c r="I865">
        <v>5.8011840000000001</v>
      </c>
      <c r="K865" s="11">
        <f>VLOOKUP(CelloNetIO_CMO_MV_NAV_QT[[#This Row],[AsOfDate]], 'CMO MV Raw'!$A:$B,2,FALSE)</f>
        <v>251399316.001683</v>
      </c>
      <c r="L865" s="4">
        <f>CelloNetIO_CMO_MV_NAV_QT[[#This Row],[CMO MV]]/CelloNetIO_CMO_MV_NAV_QT[[#This Row],[NAV]]*100</f>
        <v>59.708167962757699</v>
      </c>
    </row>
    <row r="866" spans="1:12" x14ac:dyDescent="0.2">
      <c r="A866" s="1">
        <v>41976</v>
      </c>
      <c r="B866">
        <v>490.84710000000001</v>
      </c>
      <c r="C866">
        <v>111.72110000000001</v>
      </c>
      <c r="D866">
        <v>24.191400000000002</v>
      </c>
      <c r="F866">
        <v>422067450.42070001</v>
      </c>
      <c r="G866">
        <v>116.295891</v>
      </c>
      <c r="H866">
        <v>26.469963</v>
      </c>
      <c r="I866">
        <v>5.731643</v>
      </c>
      <c r="K866" s="11">
        <f>VLOOKUP(CelloNetIO_CMO_MV_NAV_QT[[#This Row],[AsOfDate]], 'CMO MV Raw'!$A:$B,2,FALSE)</f>
        <v>251848902.00059599</v>
      </c>
      <c r="L866" s="4">
        <f>CelloNetIO_CMO_MV_NAV_QT[[#This Row],[CMO MV]]/CelloNetIO_CMO_MV_NAV_QT[[#This Row],[NAV]]*100</f>
        <v>59.670297188177635</v>
      </c>
    </row>
    <row r="867" spans="1:12" x14ac:dyDescent="0.2">
      <c r="A867" s="1">
        <v>41977</v>
      </c>
      <c r="B867">
        <v>491.91879999999998</v>
      </c>
      <c r="C867">
        <v>111.5513</v>
      </c>
      <c r="D867">
        <v>26.808700000000002</v>
      </c>
      <c r="F867">
        <v>423075842.0966</v>
      </c>
      <c r="G867">
        <v>116.272013</v>
      </c>
      <c r="H867">
        <v>26.366738000000002</v>
      </c>
      <c r="I867">
        <v>6.3366179999999996</v>
      </c>
      <c r="K867" s="11">
        <f>VLOOKUP(CelloNetIO_CMO_MV_NAV_QT[[#This Row],[AsOfDate]], 'CMO MV Raw'!$A:$B,2,FALSE)</f>
        <v>252626857.09869501</v>
      </c>
      <c r="L867" s="4">
        <f>CelloNetIO_CMO_MV_NAV_QT[[#This Row],[CMO MV]]/CelloNetIO_CMO_MV_NAV_QT[[#This Row],[NAV]]*100</f>
        <v>59.711955153660902</v>
      </c>
    </row>
    <row r="868" spans="1:12" x14ac:dyDescent="0.2">
      <c r="A868" s="1">
        <v>41978</v>
      </c>
      <c r="B868">
        <v>497.8562</v>
      </c>
      <c r="C868">
        <v>114.52079999999999</v>
      </c>
      <c r="D868">
        <v>23.6904</v>
      </c>
      <c r="F868">
        <v>424327007.03789997</v>
      </c>
      <c r="G868">
        <v>117.32842599999999</v>
      </c>
      <c r="H868">
        <v>26.988807999999999</v>
      </c>
      <c r="I868">
        <v>5.5830529999999996</v>
      </c>
      <c r="K868" s="12">
        <f>VLOOKUP(CelloNetIO_CMO_MV_NAV_QT[[#This Row],[AsOfDate]], 'CMO MV Raw'!$A:$B,2,FALSE)</f>
        <v>252682122.99461001</v>
      </c>
      <c r="L868" s="4">
        <f>CelloNetIO_CMO_MV_NAV_QT[[#This Row],[CMO MV]]/CelloNetIO_CMO_MV_NAV_QT[[#This Row],[NAV]]*100</f>
        <v>59.548913645282298</v>
      </c>
    </row>
    <row r="869" spans="1:12" x14ac:dyDescent="0.2">
      <c r="A869" s="1">
        <v>41981</v>
      </c>
      <c r="B869">
        <v>499.45920000000001</v>
      </c>
      <c r="C869">
        <v>113.6112</v>
      </c>
      <c r="D869">
        <v>26.812899999999999</v>
      </c>
      <c r="F869">
        <v>425423016.12840003</v>
      </c>
      <c r="G869">
        <v>117.402957</v>
      </c>
      <c r="H869">
        <v>26.705466000000001</v>
      </c>
      <c r="I869">
        <v>6.3026439999999999</v>
      </c>
      <c r="K869" s="12">
        <f>VLOOKUP(CelloNetIO_CMO_MV_NAV_QT[[#This Row],[AsOfDate]], 'CMO MV Raw'!$A:$B,2,FALSE)</f>
        <v>252927905.08943501</v>
      </c>
      <c r="L869" s="4">
        <f>CelloNetIO_CMO_MV_NAV_QT[[#This Row],[CMO MV]]/CelloNetIO_CMO_MV_NAV_QT[[#This Row],[NAV]]*100</f>
        <v>59.453272507733104</v>
      </c>
    </row>
    <row r="870" spans="1:12" x14ac:dyDescent="0.2">
      <c r="A870" s="1">
        <v>41982</v>
      </c>
      <c r="B870">
        <v>490.8981</v>
      </c>
      <c r="C870">
        <v>110.86839999999999</v>
      </c>
      <c r="D870">
        <v>28.8568</v>
      </c>
      <c r="F870">
        <v>426015832.57590002</v>
      </c>
      <c r="G870">
        <v>115.230013</v>
      </c>
      <c r="H870">
        <v>26.024478999999999</v>
      </c>
      <c r="I870">
        <v>6.7736450000000001</v>
      </c>
      <c r="K870" s="12">
        <f>VLOOKUP(CelloNetIO_CMO_MV_NAV_QT[[#This Row],[AsOfDate]], 'CMO MV Raw'!$A:$B,2,FALSE)</f>
        <v>265639641.44839299</v>
      </c>
      <c r="L870" s="4">
        <f>CelloNetIO_CMO_MV_NAV_QT[[#This Row],[CMO MV]]/CelloNetIO_CMO_MV_NAV_QT[[#This Row],[NAV]]*100</f>
        <v>62.354405901350148</v>
      </c>
    </row>
    <row r="871" spans="1:12" x14ac:dyDescent="0.2">
      <c r="A871" s="1">
        <v>41983</v>
      </c>
      <c r="B871">
        <v>494.07130000000001</v>
      </c>
      <c r="C871">
        <v>110.4747</v>
      </c>
      <c r="D871">
        <v>31.140599999999999</v>
      </c>
      <c r="F871">
        <v>426866606.76190001</v>
      </c>
      <c r="G871">
        <v>115.74372200000001</v>
      </c>
      <c r="H871">
        <v>25.880379999999999</v>
      </c>
      <c r="I871">
        <v>7.2951600000000001</v>
      </c>
      <c r="K871" s="12">
        <f>VLOOKUP(CelloNetIO_CMO_MV_NAV_QT[[#This Row],[AsOfDate]], 'CMO MV Raw'!$A:$B,2,FALSE)</f>
        <v>266415398.95701799</v>
      </c>
      <c r="L871" s="4">
        <f>CelloNetIO_CMO_MV_NAV_QT[[#This Row],[CMO MV]]/CelloNetIO_CMO_MV_NAV_QT[[#This Row],[NAV]]*100</f>
        <v>62.411862332820199</v>
      </c>
    </row>
    <row r="872" spans="1:12" x14ac:dyDescent="0.2">
      <c r="A872" s="1">
        <v>41984</v>
      </c>
      <c r="B872">
        <v>490.29759999999999</v>
      </c>
      <c r="C872">
        <v>108.78530000000001</v>
      </c>
      <c r="D872">
        <v>30.349299999999999</v>
      </c>
      <c r="F872">
        <v>426564608.15579998</v>
      </c>
      <c r="G872">
        <v>114.940994</v>
      </c>
      <c r="H872">
        <v>25.502655000000001</v>
      </c>
      <c r="I872">
        <v>7.1148189999999998</v>
      </c>
      <c r="K872" s="12">
        <f>VLOOKUP(CelloNetIO_CMO_MV_NAV_QT[[#This Row],[AsOfDate]], 'CMO MV Raw'!$A:$B,2,FALSE)</f>
        <v>265469799.887207</v>
      </c>
      <c r="L872" s="4">
        <f>CelloNetIO_CMO_MV_NAV_QT[[#This Row],[CMO MV]]/CelloNetIO_CMO_MV_NAV_QT[[#This Row],[NAV]]*100</f>
        <v>62.234370787331208</v>
      </c>
    </row>
    <row r="873" spans="1:12" x14ac:dyDescent="0.2">
      <c r="A873" s="1">
        <v>41985</v>
      </c>
      <c r="B873">
        <v>493.10610000000003</v>
      </c>
      <c r="C873">
        <v>107.39409999999999</v>
      </c>
      <c r="D873">
        <v>33.292499999999997</v>
      </c>
      <c r="F873">
        <v>427332643.02630001</v>
      </c>
      <c r="G873">
        <v>115.39162899999999</v>
      </c>
      <c r="H873">
        <v>25.131264999999999</v>
      </c>
      <c r="I873">
        <v>7.7907690000000001</v>
      </c>
      <c r="K873" s="12">
        <f>VLOOKUP(CelloNetIO_CMO_MV_NAV_QT[[#This Row],[AsOfDate]], 'CMO MV Raw'!$A:$B,2,FALSE)</f>
        <v>266111477.90503699</v>
      </c>
      <c r="L873" s="4">
        <f>CelloNetIO_CMO_MV_NAV_QT[[#This Row],[CMO MV]]/CelloNetIO_CMO_MV_NAV_QT[[#This Row],[NAV]]*100</f>
        <v>62.272677327076856</v>
      </c>
    </row>
    <row r="874" spans="1:12" x14ac:dyDescent="0.2">
      <c r="A874" s="1">
        <v>41988</v>
      </c>
      <c r="B874">
        <v>496.50020000000001</v>
      </c>
      <c r="C874">
        <v>108.1818</v>
      </c>
      <c r="D874">
        <v>31.803699999999999</v>
      </c>
      <c r="F874">
        <v>427122149.1875</v>
      </c>
      <c r="G874">
        <v>116.24314099999999</v>
      </c>
      <c r="H874">
        <v>25.328071000000001</v>
      </c>
      <c r="I874">
        <v>7.4460430000000004</v>
      </c>
      <c r="K874" s="12">
        <f>VLOOKUP(CelloNetIO_CMO_MV_NAV_QT[[#This Row],[AsOfDate]], 'CMO MV Raw'!$A:$B,2,FALSE)</f>
        <v>263945207.44396901</v>
      </c>
      <c r="L874" s="4">
        <f>CelloNetIO_CMO_MV_NAV_QT[[#This Row],[CMO MV]]/CelloNetIO_CMO_MV_NAV_QT[[#This Row],[NAV]]*100</f>
        <v>61.796188267469397</v>
      </c>
    </row>
    <row r="875" spans="1:12" x14ac:dyDescent="0.2">
      <c r="A875" s="1">
        <v>41989</v>
      </c>
      <c r="B875">
        <v>500.38659999999999</v>
      </c>
      <c r="C875">
        <v>107.514</v>
      </c>
      <c r="D875">
        <v>33.6755</v>
      </c>
      <c r="F875">
        <v>427509671.91689998</v>
      </c>
      <c r="G875">
        <v>117.04684899999999</v>
      </c>
      <c r="H875">
        <v>25.148904999999999</v>
      </c>
      <c r="I875">
        <v>7.8771319999999996</v>
      </c>
      <c r="K875" s="12">
        <f>VLOOKUP(CelloNetIO_CMO_MV_NAV_QT[[#This Row],[AsOfDate]], 'CMO MV Raw'!$A:$B,2,FALSE)</f>
        <v>264220254.68253499</v>
      </c>
      <c r="L875" s="4">
        <f>CelloNetIO_CMO_MV_NAV_QT[[#This Row],[CMO MV]]/CelloNetIO_CMO_MV_NAV_QT[[#This Row],[NAV]]*100</f>
        <v>61.804509240177971</v>
      </c>
    </row>
    <row r="876" spans="1:12" x14ac:dyDescent="0.2">
      <c r="A876" s="1">
        <v>41990</v>
      </c>
      <c r="B876">
        <v>496.01929999999999</v>
      </c>
      <c r="C876">
        <v>108.0187</v>
      </c>
      <c r="D876">
        <v>31.018999999999998</v>
      </c>
      <c r="F876">
        <v>426194937.36260003</v>
      </c>
      <c r="G876">
        <v>116.383199</v>
      </c>
      <c r="H876">
        <v>25.344905000000001</v>
      </c>
      <c r="I876">
        <v>7.2781250000000002</v>
      </c>
      <c r="K876" s="12">
        <f>VLOOKUP(CelloNetIO_CMO_MV_NAV_QT[[#This Row],[AsOfDate]], 'CMO MV Raw'!$A:$B,2,FALSE)</f>
        <v>263402950.23401901</v>
      </c>
      <c r="L876" s="4">
        <f>CelloNetIO_CMO_MV_NAV_QT[[#This Row],[CMO MV]]/CelloNetIO_CMO_MV_NAV_QT[[#This Row],[NAV]]*100</f>
        <v>61.803397258545999</v>
      </c>
    </row>
    <row r="877" spans="1:12" x14ac:dyDescent="0.2">
      <c r="A877" s="1">
        <v>41991</v>
      </c>
      <c r="B877">
        <v>491.34</v>
      </c>
      <c r="C877">
        <v>108.27549999999999</v>
      </c>
      <c r="D877">
        <v>29.186</v>
      </c>
      <c r="F877">
        <v>425166485.14859998</v>
      </c>
      <c r="G877">
        <v>115.564142</v>
      </c>
      <c r="H877">
        <v>25.466612000000001</v>
      </c>
      <c r="I877">
        <v>6.8646050000000001</v>
      </c>
      <c r="K877" s="12">
        <f>VLOOKUP(CelloNetIO_CMO_MV_NAV_QT[[#This Row],[AsOfDate]], 'CMO MV Raw'!$A:$B,2,FALSE)</f>
        <v>263122287.48456499</v>
      </c>
      <c r="L877" s="4">
        <f>CelloNetIO_CMO_MV_NAV_QT[[#This Row],[CMO MV]]/CelloNetIO_CMO_MV_NAV_QT[[#This Row],[NAV]]*100</f>
        <v>61.886883532835633</v>
      </c>
    </row>
    <row r="878" spans="1:12" x14ac:dyDescent="0.2">
      <c r="A878" s="1">
        <v>41992</v>
      </c>
      <c r="B878">
        <v>467.21609999999998</v>
      </c>
      <c r="C878">
        <v>102.5115</v>
      </c>
      <c r="D878">
        <v>36.064100000000003</v>
      </c>
      <c r="F878">
        <v>425906650.16659999</v>
      </c>
      <c r="G878">
        <v>109.699179</v>
      </c>
      <c r="H878">
        <v>24.069006999999999</v>
      </c>
      <c r="I878">
        <v>8.4676069999999992</v>
      </c>
      <c r="K878" s="12">
        <f>VLOOKUP(CelloNetIO_CMO_MV_NAV_QT[[#This Row],[AsOfDate]], 'CMO MV Raw'!$A:$B,2,FALSE)</f>
        <v>263143488.510656</v>
      </c>
      <c r="L878" s="4">
        <f>CelloNetIO_CMO_MV_NAV_QT[[#This Row],[CMO MV]]/CelloNetIO_CMO_MV_NAV_QT[[#This Row],[NAV]]*100</f>
        <v>61.784310812644826</v>
      </c>
    </row>
    <row r="879" spans="1:12" x14ac:dyDescent="0.2">
      <c r="A879" s="1">
        <v>41995</v>
      </c>
      <c r="B879">
        <v>470.74349999999998</v>
      </c>
      <c r="C879">
        <v>103.0369</v>
      </c>
      <c r="D879">
        <v>36.7027</v>
      </c>
      <c r="F879">
        <v>426751861.35619998</v>
      </c>
      <c r="G879">
        <v>110.308482</v>
      </c>
      <c r="H879">
        <v>24.144452000000001</v>
      </c>
      <c r="I879">
        <v>8.6004780000000007</v>
      </c>
      <c r="K879" s="12">
        <f>VLOOKUP(CelloNetIO_CMO_MV_NAV_QT[[#This Row],[AsOfDate]], 'CMO MV Raw'!$A:$B,2,FALSE)</f>
        <v>263215975.52893001</v>
      </c>
      <c r="L879" s="4">
        <f>CelloNetIO_CMO_MV_NAV_QT[[#This Row],[CMO MV]]/CelloNetIO_CMO_MV_NAV_QT[[#This Row],[NAV]]*100</f>
        <v>61.678928521234887</v>
      </c>
    </row>
    <row r="880" spans="1:12" x14ac:dyDescent="0.2">
      <c r="A880" s="1">
        <v>41996</v>
      </c>
      <c r="B880">
        <v>463.81099999999998</v>
      </c>
      <c r="C880">
        <v>103.232</v>
      </c>
      <c r="D880">
        <v>32.802</v>
      </c>
      <c r="F880">
        <v>424396976.08969998</v>
      </c>
      <c r="G880">
        <v>109.287065</v>
      </c>
      <c r="H880">
        <v>24.324396</v>
      </c>
      <c r="I880">
        <v>7.7290840000000003</v>
      </c>
      <c r="K880" s="12">
        <f>VLOOKUP(CelloNetIO_CMO_MV_NAV_QT[[#This Row],[AsOfDate]], 'CMO MV Raw'!$A:$B,2,FALSE)</f>
        <v>261897270.37769699</v>
      </c>
      <c r="L880" s="4">
        <f>CelloNetIO_CMO_MV_NAV_QT[[#This Row],[CMO MV]]/CelloNetIO_CMO_MV_NAV_QT[[#This Row],[NAV]]*100</f>
        <v>61.710446853500365</v>
      </c>
    </row>
    <row r="881" spans="1:12" x14ac:dyDescent="0.2">
      <c r="A881" s="1">
        <v>41997</v>
      </c>
      <c r="B881">
        <v>464.93020000000001</v>
      </c>
      <c r="C881">
        <v>103.9341</v>
      </c>
      <c r="D881">
        <v>32.796599999999998</v>
      </c>
      <c r="F881">
        <v>425347681.24510002</v>
      </c>
      <c r="G881">
        <v>109.305921</v>
      </c>
      <c r="H881">
        <v>24.435092999999998</v>
      </c>
      <c r="I881">
        <v>7.7105389999999998</v>
      </c>
      <c r="K881" s="12">
        <f>VLOOKUP(CelloNetIO_CMO_MV_NAV_QT[[#This Row],[AsOfDate]], 'CMO MV Raw'!$A:$B,2,FALSE)</f>
        <v>262505140.35992301</v>
      </c>
      <c r="L881" s="4">
        <f>CelloNetIO_CMO_MV_NAV_QT[[#This Row],[CMO MV]]/CelloNetIO_CMO_MV_NAV_QT[[#This Row],[NAV]]*100</f>
        <v>61.715427621823217</v>
      </c>
    </row>
    <row r="882" spans="1:12" x14ac:dyDescent="0.2">
      <c r="A882" s="1">
        <v>41999</v>
      </c>
      <c r="B882">
        <v>459.05970000000002</v>
      </c>
      <c r="C882">
        <v>102.3261</v>
      </c>
      <c r="D882">
        <v>34.946399999999997</v>
      </c>
      <c r="F882">
        <v>425915450.912</v>
      </c>
      <c r="G882">
        <v>107.781885</v>
      </c>
      <c r="H882">
        <v>24.024979999999999</v>
      </c>
      <c r="I882">
        <v>8.2050090000000004</v>
      </c>
      <c r="K882" s="12">
        <f>VLOOKUP(CelloNetIO_CMO_MV_NAV_QT[[#This Row],[AsOfDate]], 'CMO MV Raw'!$A:$B,2,FALSE)</f>
        <v>262379191.980519</v>
      </c>
      <c r="L882" s="4">
        <f>CelloNetIO_CMO_MV_NAV_QT[[#This Row],[CMO MV]]/CelloNetIO_CMO_MV_NAV_QT[[#This Row],[NAV]]*100</f>
        <v>61.603586209115988</v>
      </c>
    </row>
    <row r="883" spans="1:12" x14ac:dyDescent="0.2">
      <c r="A883" s="1">
        <v>42002</v>
      </c>
      <c r="B883">
        <v>460.7328</v>
      </c>
      <c r="C883">
        <v>102.0959</v>
      </c>
      <c r="D883">
        <v>36.007100000000001</v>
      </c>
      <c r="F883">
        <v>426705208.64270002</v>
      </c>
      <c r="G883">
        <v>107.974496</v>
      </c>
      <c r="H883">
        <v>23.926565</v>
      </c>
      <c r="I883">
        <v>8.438402</v>
      </c>
      <c r="K883" s="12">
        <f>VLOOKUP(CelloNetIO_CMO_MV_NAV_QT[[#This Row],[AsOfDate]], 'CMO MV Raw'!$A:$B,2,FALSE)</f>
        <v>263066740.15532899</v>
      </c>
      <c r="L883" s="4">
        <f>CelloNetIO_CMO_MV_NAV_QT[[#This Row],[CMO MV]]/CelloNetIO_CMO_MV_NAV_QT[[#This Row],[NAV]]*100</f>
        <v>61.650698146412111</v>
      </c>
    </row>
    <row r="884" spans="1:12" x14ac:dyDescent="0.2">
      <c r="A884" s="1">
        <v>42003</v>
      </c>
      <c r="B884">
        <v>462.84980000000002</v>
      </c>
      <c r="C884">
        <v>102.3202</v>
      </c>
      <c r="D884">
        <v>36.577500000000001</v>
      </c>
      <c r="F884">
        <v>427270626.71149999</v>
      </c>
      <c r="G884">
        <v>108.32708100000001</v>
      </c>
      <c r="H884">
        <v>23.947399000000001</v>
      </c>
      <c r="I884">
        <v>8.5607340000000001</v>
      </c>
      <c r="K884" s="12">
        <f>VLOOKUP(CelloNetIO_CMO_MV_NAV_QT[[#This Row],[AsOfDate]], 'CMO MV Raw'!$A:$B,2,FALSE)</f>
        <v>263563049.108087</v>
      </c>
      <c r="L884" s="4">
        <f>CelloNetIO_CMO_MV_NAV_QT[[#This Row],[CMO MV]]/CelloNetIO_CMO_MV_NAV_QT[[#This Row],[NAV]]*100</f>
        <v>61.685272197765428</v>
      </c>
    </row>
    <row r="885" spans="1:12" x14ac:dyDescent="0.2">
      <c r="A885" s="1">
        <v>42004</v>
      </c>
      <c r="B885">
        <v>463.69819999999999</v>
      </c>
      <c r="C885">
        <v>102.11799999999999</v>
      </c>
      <c r="D885">
        <v>37.576799999999999</v>
      </c>
      <c r="F885">
        <v>426361160.19340003</v>
      </c>
      <c r="G885">
        <v>108.757139</v>
      </c>
      <c r="H885">
        <v>23.951056000000001</v>
      </c>
      <c r="I885">
        <v>8.8133730000000003</v>
      </c>
      <c r="K885" s="12">
        <f>VLOOKUP(CelloNetIO_CMO_MV_NAV_QT[[#This Row],[AsOfDate]], 'CMO MV Raw'!$A:$B,2,FALSE)</f>
        <v>262655599.57037199</v>
      </c>
      <c r="L885" s="4">
        <f>CelloNetIO_CMO_MV_NAV_QT[[#This Row],[CMO MV]]/CelloNetIO_CMO_MV_NAV_QT[[#This Row],[NAV]]*100</f>
        <v>61.604016522337488</v>
      </c>
    </row>
    <row r="886" spans="1:12" x14ac:dyDescent="0.2">
      <c r="A886" s="1">
        <v>42006</v>
      </c>
      <c r="B886">
        <v>469.44929999999999</v>
      </c>
      <c r="C886">
        <v>102.2012</v>
      </c>
      <c r="D886">
        <v>40.168900000000001</v>
      </c>
      <c r="F886">
        <v>413998151.16390002</v>
      </c>
      <c r="G886">
        <v>113.394057</v>
      </c>
      <c r="H886">
        <v>24.686389999999999</v>
      </c>
      <c r="I886">
        <v>9.7026760000000003</v>
      </c>
      <c r="K886" s="12">
        <f>VLOOKUP(CelloNetIO_CMO_MV_NAV_QT[[#This Row],[AsOfDate]], 'CMO MV Raw'!$A:$B,2,FALSE)</f>
        <v>263223942.96992901</v>
      </c>
      <c r="L886" s="4">
        <f>CelloNetIO_CMO_MV_NAV_QT[[#This Row],[CMO MV]]/CelloNetIO_CMO_MV_NAV_QT[[#This Row],[NAV]]*100</f>
        <v>63.58094649213055</v>
      </c>
    </row>
    <row r="887" spans="1:12" x14ac:dyDescent="0.2">
      <c r="A887" s="1">
        <v>42009</v>
      </c>
      <c r="B887">
        <v>476.56330000000003</v>
      </c>
      <c r="C887">
        <v>100.8922</v>
      </c>
      <c r="D887">
        <v>44.262700000000002</v>
      </c>
      <c r="F887">
        <v>414984543.7094</v>
      </c>
      <c r="G887">
        <v>114.838807</v>
      </c>
      <c r="H887">
        <v>24.312279</v>
      </c>
      <c r="I887">
        <v>10.666107999999999</v>
      </c>
      <c r="K887" s="12">
        <f>VLOOKUP(CelloNetIO_CMO_MV_NAV_QT[[#This Row],[AsOfDate]], 'CMO MV Raw'!$A:$B,2,FALSE)</f>
        <v>263288978.27066299</v>
      </c>
      <c r="L887" s="4">
        <f>CelloNetIO_CMO_MV_NAV_QT[[#This Row],[CMO MV]]/CelloNetIO_CMO_MV_NAV_QT[[#This Row],[NAV]]*100</f>
        <v>63.445490262653145</v>
      </c>
    </row>
    <row r="888" spans="1:12" x14ac:dyDescent="0.2">
      <c r="A888" s="1">
        <v>42010</v>
      </c>
      <c r="B888">
        <v>562.88679999999999</v>
      </c>
      <c r="C888">
        <v>111.1109</v>
      </c>
      <c r="D888">
        <v>44.205399999999997</v>
      </c>
      <c r="F888">
        <v>415384336.53549999</v>
      </c>
      <c r="G888">
        <v>135.50987599999999</v>
      </c>
      <c r="H888">
        <v>26.748937999999999</v>
      </c>
      <c r="I888">
        <v>10.642048000000001</v>
      </c>
      <c r="K888" s="12">
        <f>VLOOKUP(CelloNetIO_CMO_MV_NAV_QT[[#This Row],[AsOfDate]], 'CMO MV Raw'!$A:$B,2,FALSE)</f>
        <v>263261490.063519</v>
      </c>
      <c r="L888" s="4">
        <f>CelloNetIO_CMO_MV_NAV_QT[[#This Row],[CMO MV]]/CelloNetIO_CMO_MV_NAV_QT[[#This Row],[NAV]]*100</f>
        <v>63.377808672142812</v>
      </c>
    </row>
    <row r="889" spans="1:12" x14ac:dyDescent="0.2">
      <c r="A889" s="1">
        <v>42011</v>
      </c>
      <c r="B889">
        <v>561.25329999999997</v>
      </c>
      <c r="C889">
        <v>110.6606</v>
      </c>
      <c r="D889">
        <v>43.631799999999998</v>
      </c>
      <c r="F889">
        <v>414647168.65259999</v>
      </c>
      <c r="G889">
        <v>135.35683900000001</v>
      </c>
      <c r="H889">
        <v>26.687895000000001</v>
      </c>
      <c r="I889">
        <v>10.522633000000001</v>
      </c>
      <c r="K889" s="12">
        <f>VLOOKUP(CelloNetIO_CMO_MV_NAV_QT[[#This Row],[AsOfDate]], 'CMO MV Raw'!$A:$B,2,FALSE)</f>
        <v>262495312.71687099</v>
      </c>
      <c r="L889" s="4">
        <f>CelloNetIO_CMO_MV_NAV_QT[[#This Row],[CMO MV]]/CelloNetIO_CMO_MV_NAV_QT[[#This Row],[NAV]]*100</f>
        <v>63.305704840539988</v>
      </c>
    </row>
    <row r="890" spans="1:12" x14ac:dyDescent="0.2">
      <c r="A890" s="1">
        <v>42012</v>
      </c>
      <c r="B890">
        <v>554.07270000000005</v>
      </c>
      <c r="C890">
        <v>110.1562</v>
      </c>
      <c r="D890">
        <v>41.963200000000001</v>
      </c>
      <c r="F890">
        <v>412452930.38870001</v>
      </c>
      <c r="G890">
        <v>134.335983</v>
      </c>
      <c r="H890">
        <v>26.707581000000001</v>
      </c>
      <c r="I890">
        <v>10.174058</v>
      </c>
      <c r="K890" s="12">
        <f>VLOOKUP(CelloNetIO_CMO_MV_NAV_QT[[#This Row],[AsOfDate]], 'CMO MV Raw'!$A:$B,2,FALSE)</f>
        <v>261521699.65521401</v>
      </c>
      <c r="L890" s="4">
        <f>CelloNetIO_CMO_MV_NAV_QT[[#This Row],[CMO MV]]/CelloNetIO_CMO_MV_NAV_QT[[#This Row],[NAV]]*100</f>
        <v>63.406435107335327</v>
      </c>
    </row>
    <row r="891" spans="1:12" x14ac:dyDescent="0.2">
      <c r="A891" s="1">
        <v>42013</v>
      </c>
      <c r="B891">
        <v>555.64369999999997</v>
      </c>
      <c r="C891">
        <v>108.52370000000001</v>
      </c>
      <c r="D891">
        <v>43.619100000000003</v>
      </c>
      <c r="F891">
        <v>412421620.83740002</v>
      </c>
      <c r="G891">
        <v>134.727103</v>
      </c>
      <c r="H891">
        <v>26.313776000000001</v>
      </c>
      <c r="I891">
        <v>10.576337000000001</v>
      </c>
      <c r="K891" s="12">
        <f>VLOOKUP(CelloNetIO_CMO_MV_NAV_QT[[#This Row],[AsOfDate]], 'CMO MV Raw'!$A:$B,2,FALSE)</f>
        <v>261502894.24810699</v>
      </c>
      <c r="L891" s="4">
        <f>CelloNetIO_CMO_MV_NAV_QT[[#This Row],[CMO MV]]/CelloNetIO_CMO_MV_NAV_QT[[#This Row],[NAV]]*100</f>
        <v>63.406688940589326</v>
      </c>
    </row>
    <row r="892" spans="1:12" x14ac:dyDescent="0.2">
      <c r="A892" s="1">
        <v>42016</v>
      </c>
      <c r="B892">
        <v>559.14800000000002</v>
      </c>
      <c r="C892">
        <v>106.45910000000001</v>
      </c>
      <c r="D892">
        <v>46.354199999999999</v>
      </c>
      <c r="F892">
        <v>411975930.4364</v>
      </c>
      <c r="G892">
        <v>135.72346300000001</v>
      </c>
      <c r="H892">
        <v>25.841097000000001</v>
      </c>
      <c r="I892">
        <v>11.251677000000001</v>
      </c>
      <c r="K892" s="12">
        <f>VLOOKUP(CelloNetIO_CMO_MV_NAV_QT[[#This Row],[AsOfDate]], 'CMO MV Raw'!$A:$B,2,FALSE)</f>
        <v>260660150.30564699</v>
      </c>
      <c r="L892" s="4">
        <f>CelloNetIO_CMO_MV_NAV_QT[[#This Row],[CMO MV]]/CelloNetIO_CMO_MV_NAV_QT[[#This Row],[NAV]]*100</f>
        <v>63.270723129269598</v>
      </c>
    </row>
    <row r="893" spans="1:12" x14ac:dyDescent="0.2">
      <c r="A893" s="1">
        <v>42017</v>
      </c>
      <c r="B893">
        <v>558.53510000000006</v>
      </c>
      <c r="C893">
        <v>104.99290000000001</v>
      </c>
      <c r="D893">
        <v>46.785299999999999</v>
      </c>
      <c r="F893">
        <v>411076932.23540002</v>
      </c>
      <c r="G893">
        <v>135.871185</v>
      </c>
      <c r="H893">
        <v>25.540937</v>
      </c>
      <c r="I893">
        <v>11.381154</v>
      </c>
      <c r="K893" s="12">
        <f>VLOOKUP(CelloNetIO_CMO_MV_NAV_QT[[#This Row],[AsOfDate]], 'CMO MV Raw'!$A:$B,2,FALSE)</f>
        <v>259895177.65669599</v>
      </c>
      <c r="L893" s="4">
        <f>CelloNetIO_CMO_MV_NAV_QT[[#This Row],[CMO MV]]/CelloNetIO_CMO_MV_NAV_QT[[#This Row],[NAV]]*100</f>
        <v>63.22300213816645</v>
      </c>
    </row>
    <row r="894" spans="1:12" x14ac:dyDescent="0.2">
      <c r="A894" s="1">
        <v>42018</v>
      </c>
      <c r="B894">
        <v>556.87300000000005</v>
      </c>
      <c r="C894">
        <v>102.2902</v>
      </c>
      <c r="D894">
        <v>51.010199999999998</v>
      </c>
      <c r="F894">
        <v>410585612.10790002</v>
      </c>
      <c r="G894">
        <v>135.628961</v>
      </c>
      <c r="H894">
        <v>24.913245</v>
      </c>
      <c r="I894">
        <v>12.423767</v>
      </c>
      <c r="K894" s="12">
        <f>VLOOKUP(CelloNetIO_CMO_MV_NAV_QT[[#This Row],[AsOfDate]], 'CMO MV Raw'!$A:$B,2,FALSE)</f>
        <v>259449349.27164701</v>
      </c>
      <c r="L894" s="4">
        <f>CelloNetIO_CMO_MV_NAV_QT[[#This Row],[CMO MV]]/CelloNetIO_CMO_MV_NAV_QT[[#This Row],[NAV]]*100</f>
        <v>63.190073305214824</v>
      </c>
    </row>
    <row r="895" spans="1:12" x14ac:dyDescent="0.2">
      <c r="A895" s="1">
        <v>42019</v>
      </c>
      <c r="B895">
        <v>568.2174</v>
      </c>
      <c r="C895">
        <v>102.2907</v>
      </c>
      <c r="D895">
        <v>53.428600000000003</v>
      </c>
      <c r="F895">
        <v>410211828.72670001</v>
      </c>
      <c r="G895">
        <v>138.518044</v>
      </c>
      <c r="H895">
        <v>24.936067999999999</v>
      </c>
      <c r="I895">
        <v>13.024637</v>
      </c>
      <c r="K895" s="12">
        <f>VLOOKUP(CelloNetIO_CMO_MV_NAV_QT[[#This Row],[AsOfDate]], 'CMO MV Raw'!$A:$B,2,FALSE)</f>
        <v>257549010.89858699</v>
      </c>
      <c r="L895" s="4">
        <f>CelloNetIO_CMO_MV_NAV_QT[[#This Row],[CMO MV]]/CelloNetIO_CMO_MV_NAV_QT[[#This Row],[NAV]]*100</f>
        <v>62.78439402832938</v>
      </c>
    </row>
    <row r="896" spans="1:12" x14ac:dyDescent="0.2">
      <c r="A896" s="1">
        <v>42020</v>
      </c>
      <c r="B896">
        <v>577.99530000000004</v>
      </c>
      <c r="C896">
        <v>106.9534</v>
      </c>
      <c r="D896">
        <v>49.106000000000002</v>
      </c>
      <c r="F896">
        <v>411805026.97009999</v>
      </c>
      <c r="G896">
        <v>140.35654299999999</v>
      </c>
      <c r="H896">
        <v>25.971854</v>
      </c>
      <c r="I896">
        <v>11.924575000000001</v>
      </c>
      <c r="K896" s="12">
        <f>VLOOKUP(CelloNetIO_CMO_MV_NAV_QT[[#This Row],[AsOfDate]], 'CMO MV Raw'!$A:$B,2,FALSE)</f>
        <v>258821145.734972</v>
      </c>
      <c r="L896" s="4">
        <f>CelloNetIO_CMO_MV_NAV_QT[[#This Row],[CMO MV]]/CelloNetIO_CMO_MV_NAV_QT[[#This Row],[NAV]]*100</f>
        <v>62.85040948608048</v>
      </c>
    </row>
    <row r="897" spans="1:12" x14ac:dyDescent="0.2">
      <c r="A897" s="1">
        <v>42024</v>
      </c>
      <c r="B897">
        <v>582.00530000000003</v>
      </c>
      <c r="C897">
        <v>107.10720000000001</v>
      </c>
      <c r="D897">
        <v>49.122199999999999</v>
      </c>
      <c r="F897">
        <v>412131575.32660002</v>
      </c>
      <c r="G897">
        <v>141.218323</v>
      </c>
      <c r="H897">
        <v>25.988593999999999</v>
      </c>
      <c r="I897">
        <v>11.919058</v>
      </c>
      <c r="K897" s="12">
        <f>VLOOKUP(CelloNetIO_CMO_MV_NAV_QT[[#This Row],[AsOfDate]], 'CMO MV Raw'!$A:$B,2,FALSE)</f>
        <v>257664352.82171801</v>
      </c>
      <c r="L897" s="4">
        <f>CelloNetIO_CMO_MV_NAV_QT[[#This Row],[CMO MV]]/CelloNetIO_CMO_MV_NAV_QT[[#This Row],[NAV]]*100</f>
        <v>62.519925249000373</v>
      </c>
    </row>
    <row r="898" spans="1:12" x14ac:dyDescent="0.2">
      <c r="A898" s="1">
        <v>42025</v>
      </c>
      <c r="B898">
        <v>581.85540000000003</v>
      </c>
      <c r="C898">
        <v>107.85509999999999</v>
      </c>
      <c r="D898">
        <v>47.204799999999999</v>
      </c>
      <c r="F898">
        <v>410932526.4946</v>
      </c>
      <c r="G898">
        <v>141.59390200000001</v>
      </c>
      <c r="H898">
        <v>26.246426</v>
      </c>
      <c r="I898">
        <v>11.487239000000001</v>
      </c>
      <c r="K898" s="12">
        <f>VLOOKUP(CelloNetIO_CMO_MV_NAV_QT[[#This Row],[AsOfDate]], 'CMO MV Raw'!$A:$B,2,FALSE)</f>
        <v>257172450.88347301</v>
      </c>
      <c r="L898" s="4">
        <f>CelloNetIO_CMO_MV_NAV_QT[[#This Row],[CMO MV]]/CelloNetIO_CMO_MV_NAV_QT[[#This Row],[NAV]]*100</f>
        <v>62.582646615308136</v>
      </c>
    </row>
    <row r="899" spans="1:12" x14ac:dyDescent="0.2">
      <c r="A899" s="1">
        <v>42026</v>
      </c>
      <c r="B899">
        <v>580.16880000000003</v>
      </c>
      <c r="C899">
        <v>108.13500000000001</v>
      </c>
      <c r="D899">
        <v>47.302700000000002</v>
      </c>
      <c r="F899">
        <v>410388430.73009998</v>
      </c>
      <c r="G899">
        <v>141.37065200000001</v>
      </c>
      <c r="H899">
        <v>26.349426999999999</v>
      </c>
      <c r="I899">
        <v>11.526324000000001</v>
      </c>
      <c r="K899" s="3">
        <f>VLOOKUP(CelloNetIO_CMO_MV_NAV_QT[[#This Row],[AsOfDate]], 'CMO MV Raw'!$A:$B,2,FALSE)</f>
        <v>257323088.05089101</v>
      </c>
      <c r="L899" s="4">
        <f>CelloNetIO_CMO_MV_NAV_QT[[#This Row],[CMO MV]]/CelloNetIO_CMO_MV_NAV_QT[[#This Row],[NAV]]*100</f>
        <v>62.702325110164857</v>
      </c>
    </row>
    <row r="900" spans="1:12" x14ac:dyDescent="0.2">
      <c r="A900" s="1">
        <v>42027</v>
      </c>
      <c r="B900">
        <v>580.01329999999996</v>
      </c>
      <c r="C900">
        <v>106.16719999999999</v>
      </c>
      <c r="D900">
        <v>50.870199999999997</v>
      </c>
      <c r="F900">
        <v>411745435.49260002</v>
      </c>
      <c r="G900">
        <v>140.86696499999999</v>
      </c>
      <c r="H900">
        <v>25.784669999999998</v>
      </c>
      <c r="I900">
        <v>12.35477</v>
      </c>
      <c r="K900" s="3">
        <f>VLOOKUP(CelloNetIO_CMO_MV_NAV_QT[[#This Row],[AsOfDate]], 'CMO MV Raw'!$A:$B,2,FALSE)</f>
        <v>257376133.20706001</v>
      </c>
      <c r="L900" s="4">
        <f>CelloNetIO_CMO_MV_NAV_QT[[#This Row],[CMO MV]]/CelloNetIO_CMO_MV_NAV_QT[[#This Row],[NAV]]*100</f>
        <v>62.508557720656412</v>
      </c>
    </row>
    <row r="901" spans="1:12" x14ac:dyDescent="0.2">
      <c r="A901" s="1">
        <v>42030</v>
      </c>
      <c r="B901">
        <v>582.56389999999999</v>
      </c>
      <c r="C901">
        <v>106.95569999999999</v>
      </c>
      <c r="D901">
        <v>49.758699999999997</v>
      </c>
      <c r="F901">
        <v>411526289.50470001</v>
      </c>
      <c r="G901">
        <v>141.56177</v>
      </c>
      <c r="H901">
        <v>25.990003999999999</v>
      </c>
      <c r="I901">
        <v>12.091257000000001</v>
      </c>
      <c r="K901" s="3">
        <f>VLOOKUP(CelloNetIO_CMO_MV_NAV_QT[[#This Row],[AsOfDate]], 'CMO MV Raw'!$A:$B,2,FALSE)</f>
        <v>256536371.73394501</v>
      </c>
      <c r="L901" s="4">
        <f>CelloNetIO_CMO_MV_NAV_QT[[#This Row],[CMO MV]]/CelloNetIO_CMO_MV_NAV_QT[[#This Row],[NAV]]*100</f>
        <v>62.337784553862662</v>
      </c>
    </row>
    <row r="902" spans="1:12" x14ac:dyDescent="0.2">
      <c r="A902" s="1">
        <v>42031</v>
      </c>
      <c r="B902">
        <v>574.25229999999999</v>
      </c>
      <c r="C902">
        <v>105.1177</v>
      </c>
      <c r="D902">
        <v>50.633299999999998</v>
      </c>
      <c r="F902">
        <v>411133926.07969999</v>
      </c>
      <c r="G902">
        <v>139.67524</v>
      </c>
      <c r="H902">
        <v>25.567751000000001</v>
      </c>
      <c r="I902">
        <v>12.315524999999999</v>
      </c>
      <c r="K902" s="3">
        <f>VLOOKUP(CelloNetIO_CMO_MV_NAV_QT[[#This Row],[AsOfDate]], 'CMO MV Raw'!$A:$B,2,FALSE)</f>
        <v>256499688.971228</v>
      </c>
      <c r="L902" s="4">
        <f>CelloNetIO_CMO_MV_NAV_QT[[#This Row],[CMO MV]]/CelloNetIO_CMO_MV_NAV_QT[[#This Row],[NAV]]*100</f>
        <v>62.388353940293527</v>
      </c>
    </row>
    <row r="903" spans="1:12" x14ac:dyDescent="0.2">
      <c r="A903" s="1">
        <v>42032</v>
      </c>
      <c r="B903">
        <v>586.07230000000004</v>
      </c>
      <c r="C903">
        <v>104.4915</v>
      </c>
      <c r="D903">
        <v>59.858199999999997</v>
      </c>
      <c r="F903">
        <v>412570599.14590001</v>
      </c>
      <c r="G903">
        <v>142.053821</v>
      </c>
      <c r="H903">
        <v>25.326937999999998</v>
      </c>
      <c r="I903">
        <v>14.508596000000001</v>
      </c>
      <c r="K903" s="3">
        <f>VLOOKUP(CelloNetIO_CMO_MV_NAV_QT[[#This Row],[AsOfDate]], 'CMO MV Raw'!$A:$B,2,FALSE)</f>
        <v>266034788.27215901</v>
      </c>
      <c r="L903" s="4">
        <f>CelloNetIO_CMO_MV_NAV_QT[[#This Row],[CMO MV]]/CelloNetIO_CMO_MV_NAV_QT[[#This Row],[NAV]]*100</f>
        <v>64.482245904798319</v>
      </c>
    </row>
    <row r="904" spans="1:12" x14ac:dyDescent="0.2">
      <c r="A904" s="1">
        <v>42033</v>
      </c>
      <c r="B904">
        <v>587.38980000000004</v>
      </c>
      <c r="C904">
        <v>105.69289999999999</v>
      </c>
      <c r="D904">
        <v>58.866999999999997</v>
      </c>
      <c r="F904">
        <v>412004614.05519998</v>
      </c>
      <c r="G904">
        <v>142.56874300000001</v>
      </c>
      <c r="H904">
        <v>25.653328999999999</v>
      </c>
      <c r="I904">
        <v>14.287947000000001</v>
      </c>
      <c r="K904" s="3">
        <f>VLOOKUP(CelloNetIO_CMO_MV_NAV_QT[[#This Row],[AsOfDate]], 'CMO MV Raw'!$A:$B,2,FALSE)</f>
        <v>266417142.31203499</v>
      </c>
      <c r="L904" s="4">
        <f>CelloNetIO_CMO_MV_NAV_QT[[#This Row],[CMO MV]]/CelloNetIO_CMO_MV_NAV_QT[[#This Row],[NAV]]*100</f>
        <v>64.663630751557719</v>
      </c>
    </row>
    <row r="905" spans="1:12" x14ac:dyDescent="0.2">
      <c r="A905" s="1">
        <v>42034</v>
      </c>
      <c r="B905">
        <v>585.19460000000004</v>
      </c>
      <c r="C905">
        <v>102.74379999999999</v>
      </c>
      <c r="D905">
        <v>61.911999999999999</v>
      </c>
      <c r="F905">
        <v>412388831.14829999</v>
      </c>
      <c r="G905">
        <v>141.90360100000001</v>
      </c>
      <c r="H905">
        <v>24.914301999999999</v>
      </c>
      <c r="I905">
        <v>15.013016</v>
      </c>
      <c r="K905" s="3">
        <f>VLOOKUP(CelloNetIO_CMO_MV_NAV_QT[[#This Row],[AsOfDate]], 'CMO MV Raw'!$A:$B,2,FALSE)</f>
        <v>266756515.02915999</v>
      </c>
      <c r="L905" s="4">
        <f>CelloNetIO_CMO_MV_NAV_QT[[#This Row],[CMO MV]]/CelloNetIO_CMO_MV_NAV_QT[[#This Row],[NAV]]*100</f>
        <v>64.685678874079684</v>
      </c>
    </row>
    <row r="906" spans="1:12" x14ac:dyDescent="0.2">
      <c r="A906" s="1">
        <v>42037</v>
      </c>
      <c r="B906">
        <v>588.67269999999996</v>
      </c>
      <c r="C906">
        <v>103.0363</v>
      </c>
      <c r="D906">
        <v>62.497900000000001</v>
      </c>
      <c r="F906">
        <v>421786375.68430001</v>
      </c>
      <c r="G906">
        <v>139.566552</v>
      </c>
      <c r="H906">
        <v>24.428550999999999</v>
      </c>
      <c r="I906">
        <v>14.81743</v>
      </c>
      <c r="K906" s="3">
        <f>VLOOKUP(CelloNetIO_CMO_MV_NAV_QT[[#This Row],[AsOfDate]], 'CMO MV Raw'!$A:$B,2,FALSE)</f>
        <v>265152317.497437</v>
      </c>
      <c r="L906" s="4">
        <f>CelloNetIO_CMO_MV_NAV_QT[[#This Row],[CMO MV]]/CelloNetIO_CMO_MV_NAV_QT[[#This Row],[NAV]]*100</f>
        <v>62.864125724131746</v>
      </c>
    </row>
    <row r="907" spans="1:12" x14ac:dyDescent="0.2">
      <c r="A907" s="1">
        <v>42038</v>
      </c>
      <c r="B907">
        <v>560.8664</v>
      </c>
      <c r="C907">
        <v>102.2475</v>
      </c>
      <c r="D907">
        <v>41.980200000000004</v>
      </c>
      <c r="F907">
        <v>420867187.09570003</v>
      </c>
      <c r="G907">
        <v>133.264464</v>
      </c>
      <c r="H907">
        <v>24.294481000000001</v>
      </c>
      <c r="I907">
        <v>9.974691</v>
      </c>
      <c r="K907" s="3">
        <f>VLOOKUP(CelloNetIO_CMO_MV_NAV_QT[[#This Row],[AsOfDate]], 'CMO MV Raw'!$A:$B,2,FALSE)</f>
        <v>265514439.53994101</v>
      </c>
      <c r="L907" s="4">
        <f>CelloNetIO_CMO_MV_NAV_QT[[#This Row],[CMO MV]]/CelloNetIO_CMO_MV_NAV_QT[[#This Row],[NAV]]*100</f>
        <v>63.087465043827784</v>
      </c>
    </row>
    <row r="908" spans="1:12" x14ac:dyDescent="0.2">
      <c r="A908" s="1">
        <v>42039</v>
      </c>
      <c r="B908">
        <v>559.83489999999995</v>
      </c>
      <c r="C908">
        <v>103.2431</v>
      </c>
      <c r="D908">
        <v>41.126199999999997</v>
      </c>
      <c r="F908">
        <v>421804129.67860001</v>
      </c>
      <c r="G908">
        <v>132.72390200000001</v>
      </c>
      <c r="H908">
        <v>24.47655</v>
      </c>
      <c r="I908">
        <v>9.7500710000000002</v>
      </c>
      <c r="K908" s="3">
        <f>VLOOKUP(CelloNetIO_CMO_MV_NAV_QT[[#This Row],[AsOfDate]], 'CMO MV Raw'!$A:$B,2,FALSE)</f>
        <v>265852041.49295399</v>
      </c>
      <c r="L908" s="4">
        <f>CelloNetIO_CMO_MV_NAV_QT[[#This Row],[CMO MV]]/CelloNetIO_CMO_MV_NAV_QT[[#This Row],[NAV]]*100</f>
        <v>63.027368104604363</v>
      </c>
    </row>
    <row r="909" spans="1:12" x14ac:dyDescent="0.2">
      <c r="A909" s="1">
        <v>42040</v>
      </c>
      <c r="B909">
        <v>558.96439999999996</v>
      </c>
      <c r="C909">
        <v>103.6532</v>
      </c>
      <c r="D909">
        <v>40.9512</v>
      </c>
      <c r="F909">
        <v>421306786.35699999</v>
      </c>
      <c r="G909">
        <v>132.67396099999999</v>
      </c>
      <c r="H909">
        <v>24.602784</v>
      </c>
      <c r="I909">
        <v>9.7200430000000004</v>
      </c>
      <c r="K909" s="3">
        <f>VLOOKUP(CelloNetIO_CMO_MV_NAV_QT[[#This Row],[AsOfDate]], 'CMO MV Raw'!$A:$B,2,FALSE)</f>
        <v>266242659.74195999</v>
      </c>
      <c r="L909" s="4">
        <f>CelloNetIO_CMO_MV_NAV_QT[[#This Row],[CMO MV]]/CelloNetIO_CMO_MV_NAV_QT[[#This Row],[NAV]]*100</f>
        <v>63.194486384645053</v>
      </c>
    </row>
    <row r="910" spans="1:12" x14ac:dyDescent="0.2">
      <c r="A910" s="1">
        <v>42041</v>
      </c>
      <c r="B910">
        <v>551.97919999999999</v>
      </c>
      <c r="C910">
        <v>107.3254</v>
      </c>
      <c r="D910">
        <v>36.549799999999998</v>
      </c>
      <c r="F910">
        <v>422092223.67299998</v>
      </c>
      <c r="G910">
        <v>130.77217899999999</v>
      </c>
      <c r="H910">
        <v>25.427002000000002</v>
      </c>
      <c r="I910">
        <v>8.659198</v>
      </c>
      <c r="K910" s="3">
        <f>VLOOKUP(CelloNetIO_CMO_MV_NAV_QT[[#This Row],[AsOfDate]], 'CMO MV Raw'!$A:$B,2,FALSE)</f>
        <v>264852177.04112601</v>
      </c>
      <c r="L910" s="4">
        <f>CelloNetIO_CMO_MV_NAV_QT[[#This Row],[CMO MV]]/CelloNetIO_CMO_MV_NAV_QT[[#This Row],[NAV]]*100</f>
        <v>62.747466593061482</v>
      </c>
    </row>
    <row r="911" spans="1:12" x14ac:dyDescent="0.2">
      <c r="A911" s="1">
        <v>42044</v>
      </c>
      <c r="B911">
        <v>548.15030000000002</v>
      </c>
      <c r="C911">
        <v>106.54130000000001</v>
      </c>
      <c r="D911">
        <v>37.056699999999999</v>
      </c>
      <c r="F911">
        <v>421729326.35149997</v>
      </c>
      <c r="G911">
        <v>129.97680399999999</v>
      </c>
      <c r="H911">
        <v>25.262957</v>
      </c>
      <c r="I911">
        <v>8.7868440000000003</v>
      </c>
      <c r="K911" s="3">
        <f>VLOOKUP(CelloNetIO_CMO_MV_NAV_QT[[#This Row],[AsOfDate]], 'CMO MV Raw'!$A:$B,2,FALSE)</f>
        <v>264622920.57608899</v>
      </c>
      <c r="L911" s="4">
        <f>CelloNetIO_CMO_MV_NAV_QT[[#This Row],[CMO MV]]/CelloNetIO_CMO_MV_NAV_QT[[#This Row],[NAV]]*100</f>
        <v>62.74709963032852</v>
      </c>
    </row>
    <row r="912" spans="1:12" x14ac:dyDescent="0.2">
      <c r="A912" s="1">
        <v>42045</v>
      </c>
      <c r="B912">
        <v>543.55330000000004</v>
      </c>
      <c r="C912">
        <v>107.0518</v>
      </c>
      <c r="D912">
        <v>35.621099999999998</v>
      </c>
      <c r="F912">
        <v>421507389.4569</v>
      </c>
      <c r="G912">
        <v>128.95463100000001</v>
      </c>
      <c r="H912">
        <v>25.397372000000001</v>
      </c>
      <c r="I912">
        <v>8.4508840000000003</v>
      </c>
      <c r="K912" s="3">
        <f>VLOOKUP(CelloNetIO_CMO_MV_NAV_QT[[#This Row],[AsOfDate]], 'CMO MV Raw'!$A:$B,2,FALSE)</f>
        <v>264826549.89427</v>
      </c>
      <c r="L912" s="4">
        <f>CelloNetIO_CMO_MV_NAV_QT[[#This Row],[CMO MV]]/CelloNetIO_CMO_MV_NAV_QT[[#This Row],[NAV]]*100</f>
        <v>62.828447737414827</v>
      </c>
    </row>
    <row r="913" spans="1:12" x14ac:dyDescent="0.2">
      <c r="A913" s="1">
        <v>42046</v>
      </c>
      <c r="B913">
        <v>545.3768</v>
      </c>
      <c r="C913">
        <v>106.34820000000001</v>
      </c>
      <c r="D913">
        <v>36.151899999999998</v>
      </c>
      <c r="F913">
        <v>421807409.0223</v>
      </c>
      <c r="G913">
        <v>129.29521600000001</v>
      </c>
      <c r="H913">
        <v>25.212502000000001</v>
      </c>
      <c r="I913">
        <v>8.5707120000000003</v>
      </c>
      <c r="K913" s="3">
        <f>VLOOKUP(CelloNetIO_CMO_MV_NAV_QT[[#This Row],[AsOfDate]], 'CMO MV Raw'!$A:$B,2,FALSE)</f>
        <v>265111862.15914899</v>
      </c>
      <c r="L913" s="4">
        <f>CelloNetIO_CMO_MV_NAV_QT[[#This Row],[CMO MV]]/CelloNetIO_CMO_MV_NAV_QT[[#This Row],[NAV]]*100</f>
        <v>62.851400067544361</v>
      </c>
    </row>
    <row r="914" spans="1:12" x14ac:dyDescent="0.2">
      <c r="A914" s="1">
        <v>42047</v>
      </c>
      <c r="B914">
        <v>522.524</v>
      </c>
      <c r="C914">
        <v>100.6293</v>
      </c>
      <c r="D914">
        <v>37.620899999999999</v>
      </c>
      <c r="F914">
        <v>421027892.8215</v>
      </c>
      <c r="G914">
        <v>124.106742</v>
      </c>
      <c r="H914">
        <v>23.900863000000001</v>
      </c>
      <c r="I914">
        <v>8.9354890000000005</v>
      </c>
      <c r="K914" s="3">
        <f>VLOOKUP(CelloNetIO_CMO_MV_NAV_QT[[#This Row],[AsOfDate]], 'CMO MV Raw'!$A:$B,2,FALSE)</f>
        <v>264731940.692972</v>
      </c>
      <c r="L914" s="4">
        <f>CelloNetIO_CMO_MV_NAV_QT[[#This Row],[CMO MV]]/CelloNetIO_CMO_MV_NAV_QT[[#This Row],[NAV]]*100</f>
        <v>62.877530255509321</v>
      </c>
    </row>
    <row r="915" spans="1:12" x14ac:dyDescent="0.2">
      <c r="A915" s="1">
        <v>42048</v>
      </c>
      <c r="B915">
        <v>517.56470000000002</v>
      </c>
      <c r="C915">
        <v>100.33199999999999</v>
      </c>
      <c r="D915">
        <v>37.119100000000003</v>
      </c>
      <c r="F915">
        <v>419851851.04839998</v>
      </c>
      <c r="G915">
        <v>123.273173</v>
      </c>
      <c r="H915">
        <v>23.897000999999999</v>
      </c>
      <c r="I915">
        <v>8.8409990000000001</v>
      </c>
      <c r="K915" s="3">
        <f>VLOOKUP(CelloNetIO_CMO_MV_NAV_QT[[#This Row],[AsOfDate]], 'CMO MV Raw'!$A:$B,2,FALSE)</f>
        <v>264925338.82607201</v>
      </c>
      <c r="L915" s="4">
        <f>CelloNetIO_CMO_MV_NAV_QT[[#This Row],[CMO MV]]/CelloNetIO_CMO_MV_NAV_QT[[#This Row],[NAV]]*100</f>
        <v>63.099719142486698</v>
      </c>
    </row>
    <row r="916" spans="1:12" x14ac:dyDescent="0.2">
      <c r="A916" s="1">
        <v>42052</v>
      </c>
      <c r="B916">
        <v>513.45989999999995</v>
      </c>
      <c r="C916">
        <v>103.18940000000001</v>
      </c>
      <c r="D916">
        <v>32.335599999999999</v>
      </c>
      <c r="F916">
        <v>418902064.56940001</v>
      </c>
      <c r="G916">
        <v>122.572779</v>
      </c>
      <c r="H916">
        <v>24.633299000000001</v>
      </c>
      <c r="I916">
        <v>7.719131</v>
      </c>
      <c r="K916" s="3">
        <f>VLOOKUP(CelloNetIO_CMO_MV_NAV_QT[[#This Row],[AsOfDate]], 'CMO MV Raw'!$A:$B,2,FALSE)</f>
        <v>263756372.33591101</v>
      </c>
      <c r="L916" s="4">
        <f>CelloNetIO_CMO_MV_NAV_QT[[#This Row],[CMO MV]]/CelloNetIO_CMO_MV_NAV_QT[[#This Row],[NAV]]*100</f>
        <v>62.963731775118568</v>
      </c>
    </row>
    <row r="917" spans="1:12" x14ac:dyDescent="0.2">
      <c r="A917" s="1">
        <v>42053</v>
      </c>
      <c r="B917">
        <v>520.3999</v>
      </c>
      <c r="C917">
        <v>102.7568</v>
      </c>
      <c r="D917">
        <v>34.056399999999996</v>
      </c>
      <c r="F917">
        <v>419234862.05430001</v>
      </c>
      <c r="G917">
        <v>124.13087400000001</v>
      </c>
      <c r="H917">
        <v>24.510556999999999</v>
      </c>
      <c r="I917">
        <v>8.1234660000000005</v>
      </c>
      <c r="K917" s="3">
        <f>VLOOKUP(CelloNetIO_CMO_MV_NAV_QT[[#This Row],[AsOfDate]], 'CMO MV Raw'!$A:$B,2,FALSE)</f>
        <v>257649005.548471</v>
      </c>
      <c r="L917" s="4">
        <f>CelloNetIO_CMO_MV_NAV_QT[[#This Row],[CMO MV]]/CelloNetIO_CMO_MV_NAV_QT[[#This Row],[NAV]]*100</f>
        <v>61.456960970745769</v>
      </c>
    </row>
    <row r="918" spans="1:12" x14ac:dyDescent="0.2">
      <c r="A918" s="1">
        <v>42054</v>
      </c>
      <c r="B918">
        <v>519.87879999999996</v>
      </c>
      <c r="C918">
        <v>103.6728</v>
      </c>
      <c r="D918">
        <v>32.253599999999999</v>
      </c>
      <c r="F918">
        <v>418637273.9831</v>
      </c>
      <c r="G918">
        <v>124.18359100000001</v>
      </c>
      <c r="H918">
        <v>24.76435</v>
      </c>
      <c r="I918">
        <v>7.7044259999999998</v>
      </c>
      <c r="K918" s="3">
        <f>VLOOKUP(CelloNetIO_CMO_MV_NAV_QT[[#This Row],[AsOfDate]], 'CMO MV Raw'!$A:$B,2,FALSE)</f>
        <v>257397026.648871</v>
      </c>
      <c r="L918" s="4">
        <f>CelloNetIO_CMO_MV_NAV_QT[[#This Row],[CMO MV]]/CelloNetIO_CMO_MV_NAV_QT[[#This Row],[NAV]]*100</f>
        <v>61.484498071536244</v>
      </c>
    </row>
    <row r="919" spans="1:12" x14ac:dyDescent="0.2">
      <c r="A919" s="1">
        <v>42055</v>
      </c>
      <c r="B919">
        <v>519.9384</v>
      </c>
      <c r="C919">
        <v>103.9773</v>
      </c>
      <c r="D919">
        <v>31.7624</v>
      </c>
      <c r="F919">
        <v>418401125.1433</v>
      </c>
      <c r="G919">
        <v>124.267926</v>
      </c>
      <c r="H919">
        <v>24.851103999999999</v>
      </c>
      <c r="I919">
        <v>7.5913750000000002</v>
      </c>
      <c r="K919" s="3">
        <f>VLOOKUP(CelloNetIO_CMO_MV_NAV_QT[[#This Row],[AsOfDate]], 'CMO MV Raw'!$A:$B,2,FALSE)</f>
        <v>256824814.79413199</v>
      </c>
      <c r="L919" s="4">
        <f>CelloNetIO_CMO_MV_NAV_QT[[#This Row],[CMO MV]]/CelloNetIO_CMO_MV_NAV_QT[[#This Row],[NAV]]*100</f>
        <v>61.382438851274834</v>
      </c>
    </row>
    <row r="920" spans="1:12" x14ac:dyDescent="0.2">
      <c r="A920" s="1">
        <v>42058</v>
      </c>
      <c r="B920">
        <v>526.24980000000005</v>
      </c>
      <c r="C920">
        <v>103.8853</v>
      </c>
      <c r="D920">
        <v>33.496499999999997</v>
      </c>
      <c r="F920">
        <v>420405455.72619998</v>
      </c>
      <c r="G920">
        <v>125.17672899999999</v>
      </c>
      <c r="H920">
        <v>24.710740000000001</v>
      </c>
      <c r="I920">
        <v>7.9676650000000002</v>
      </c>
      <c r="K920" s="3">
        <f>VLOOKUP(CelloNetIO_CMO_MV_NAV_QT[[#This Row],[AsOfDate]], 'CMO MV Raw'!$A:$B,2,FALSE)</f>
        <v>257614171.85537699</v>
      </c>
      <c r="L920" s="4">
        <f>CelloNetIO_CMO_MV_NAV_QT[[#This Row],[CMO MV]]/CelloNetIO_CMO_MV_NAV_QT[[#This Row],[NAV]]*100</f>
        <v>61.277552026621393</v>
      </c>
    </row>
    <row r="921" spans="1:12" x14ac:dyDescent="0.2">
      <c r="A921" s="1">
        <v>42059</v>
      </c>
      <c r="B921">
        <v>521.97280000000001</v>
      </c>
      <c r="C921">
        <v>101.208</v>
      </c>
      <c r="D921">
        <v>36.085900000000002</v>
      </c>
      <c r="F921">
        <v>420694132.16159999</v>
      </c>
      <c r="G921">
        <v>124.074181</v>
      </c>
      <c r="H921">
        <v>24.057383000000002</v>
      </c>
      <c r="I921">
        <v>8.5777049999999999</v>
      </c>
      <c r="K921" s="3">
        <f>VLOOKUP(CelloNetIO_CMO_MV_NAV_QT[[#This Row],[AsOfDate]], 'CMO MV Raw'!$A:$B,2,FALSE)</f>
        <v>257903666.37877601</v>
      </c>
      <c r="L921" s="4">
        <f>CelloNetIO_CMO_MV_NAV_QT[[#This Row],[CMO MV]]/CelloNetIO_CMO_MV_NAV_QT[[#This Row],[NAV]]*100</f>
        <v>61.304317474936454</v>
      </c>
    </row>
    <row r="922" spans="1:12" x14ac:dyDescent="0.2">
      <c r="A922" s="1">
        <v>42060</v>
      </c>
      <c r="B922">
        <v>525.53920000000005</v>
      </c>
      <c r="C922">
        <v>101.53270000000001</v>
      </c>
      <c r="D922">
        <v>36.673900000000003</v>
      </c>
      <c r="F922">
        <v>421381568.61070001</v>
      </c>
      <c r="G922">
        <v>124.718127</v>
      </c>
      <c r="H922">
        <v>24.095192000000001</v>
      </c>
      <c r="I922">
        <v>8.7032520000000009</v>
      </c>
      <c r="K922" s="3">
        <f>VLOOKUP(CelloNetIO_CMO_MV_NAV_QT[[#This Row],[AsOfDate]], 'CMO MV Raw'!$A:$B,2,FALSE)</f>
        <v>257632455.994948</v>
      </c>
      <c r="L922" s="4">
        <f>CelloNetIO_CMO_MV_NAV_QT[[#This Row],[CMO MV]]/CelloNetIO_CMO_MV_NAV_QT[[#This Row],[NAV]]*100</f>
        <v>61.139944218339984</v>
      </c>
    </row>
    <row r="923" spans="1:12" x14ac:dyDescent="0.2">
      <c r="A923" s="1">
        <v>42061</v>
      </c>
      <c r="B923">
        <v>523.45929999999998</v>
      </c>
      <c r="C923">
        <v>102.40179999999999</v>
      </c>
      <c r="D923">
        <v>35.3232</v>
      </c>
      <c r="F923">
        <v>421482278.75749999</v>
      </c>
      <c r="G923">
        <v>124.19485400000001</v>
      </c>
      <c r="H923">
        <v>24.295635999999998</v>
      </c>
      <c r="I923">
        <v>8.3807080000000003</v>
      </c>
      <c r="K923" s="3">
        <f>VLOOKUP(CelloNetIO_CMO_MV_NAV_QT[[#This Row],[AsOfDate]], 'CMO MV Raw'!$A:$B,2,FALSE)</f>
        <v>257607782.910445</v>
      </c>
      <c r="L923" s="4">
        <f>CelloNetIO_CMO_MV_NAV_QT[[#This Row],[CMO MV]]/CelloNetIO_CMO_MV_NAV_QT[[#This Row],[NAV]]*100</f>
        <v>61.119481385991968</v>
      </c>
    </row>
    <row r="924" spans="1:12" x14ac:dyDescent="0.2">
      <c r="A924" s="1">
        <v>42062</v>
      </c>
      <c r="B924">
        <v>523.59950000000003</v>
      </c>
      <c r="C924">
        <v>102.48399999999999</v>
      </c>
      <c r="D924">
        <v>36.0212</v>
      </c>
      <c r="F924">
        <v>419815546.41790003</v>
      </c>
      <c r="G924">
        <v>124.721322</v>
      </c>
      <c r="H924">
        <v>24.411673</v>
      </c>
      <c r="I924">
        <v>8.5802440000000004</v>
      </c>
      <c r="K924" s="3">
        <f>VLOOKUP(CelloNetIO_CMO_MV_NAV_QT[[#This Row],[AsOfDate]], 'CMO MV Raw'!$A:$B,2,FALSE)</f>
        <v>256571725.075214</v>
      </c>
      <c r="L924" s="4">
        <f>CelloNetIO_CMO_MV_NAV_QT[[#This Row],[CMO MV]]/CelloNetIO_CMO_MV_NAV_QT[[#This Row],[NAV]]*100</f>
        <v>61.115346314453291</v>
      </c>
    </row>
    <row r="925" spans="1:12" x14ac:dyDescent="0.2">
      <c r="A925" s="1">
        <v>42065</v>
      </c>
      <c r="B925">
        <v>515.77819999999997</v>
      </c>
      <c r="C925">
        <v>102.3663</v>
      </c>
      <c r="D925">
        <v>34.366199999999999</v>
      </c>
      <c r="F925">
        <v>419177976.32419997</v>
      </c>
      <c r="G925">
        <v>123.045157</v>
      </c>
      <c r="H925">
        <v>24.420725000000001</v>
      </c>
      <c r="I925">
        <v>8.1984750000000002</v>
      </c>
      <c r="K925" s="3">
        <f>VLOOKUP(CelloNetIO_CMO_MV_NAV_QT[[#This Row],[AsOfDate]], 'CMO MV Raw'!$A:$B,2,FALSE)</f>
        <v>255852334.732124</v>
      </c>
      <c r="L925" s="4">
        <f>CelloNetIO_CMO_MV_NAV_QT[[#This Row],[CMO MV]]/CelloNetIO_CMO_MV_NAV_QT[[#This Row],[NAV]]*100</f>
        <v>61.036683505109309</v>
      </c>
    </row>
    <row r="926" spans="1:12" x14ac:dyDescent="0.2">
      <c r="A926" s="1">
        <v>42066</v>
      </c>
      <c r="B926">
        <v>513.71699999999998</v>
      </c>
      <c r="C926">
        <v>102.8019</v>
      </c>
      <c r="D926">
        <v>33.060600000000001</v>
      </c>
      <c r="F926">
        <v>418571587.2956</v>
      </c>
      <c r="G926">
        <v>122.730977</v>
      </c>
      <c r="H926">
        <v>24.560172000000001</v>
      </c>
      <c r="I926">
        <v>7.898434</v>
      </c>
      <c r="K926" s="3">
        <f>VLOOKUP(CelloNetIO_CMO_MV_NAV_QT[[#This Row],[AsOfDate]], 'CMO MV Raw'!$A:$B,2,FALSE)</f>
        <v>255440784.60738999</v>
      </c>
      <c r="L926" s="4">
        <f>CelloNetIO_CMO_MV_NAV_QT[[#This Row],[CMO MV]]/CelloNetIO_CMO_MV_NAV_QT[[#This Row],[NAV]]*100</f>
        <v>61.026785467642078</v>
      </c>
    </row>
    <row r="927" spans="1:12" x14ac:dyDescent="0.2">
      <c r="A927" s="1">
        <v>42067</v>
      </c>
      <c r="B927">
        <v>512.55050000000006</v>
      </c>
      <c r="C927">
        <v>102.4513</v>
      </c>
      <c r="D927">
        <v>33.827500000000001</v>
      </c>
      <c r="F927">
        <v>418316919.95829999</v>
      </c>
      <c r="G927">
        <v>122.526839</v>
      </c>
      <c r="H927">
        <v>24.491312000000001</v>
      </c>
      <c r="I927">
        <v>8.0865720000000003</v>
      </c>
      <c r="K927" s="3">
        <f>VLOOKUP(CelloNetIO_CMO_MV_NAV_QT[[#This Row],[AsOfDate]], 'CMO MV Raw'!$A:$B,2,FALSE)</f>
        <v>255583052.87522501</v>
      </c>
      <c r="L927" s="4">
        <f>CelloNetIO_CMO_MV_NAV_QT[[#This Row],[CMO MV]]/CelloNetIO_CMO_MV_NAV_QT[[#This Row],[NAV]]*100</f>
        <v>61.097947675820251</v>
      </c>
    </row>
    <row r="928" spans="1:12" x14ac:dyDescent="0.2">
      <c r="A928" s="1">
        <v>42068</v>
      </c>
      <c r="B928">
        <v>512.08910000000003</v>
      </c>
      <c r="C928">
        <v>102.24160000000001</v>
      </c>
      <c r="D928">
        <v>34.699199999999998</v>
      </c>
      <c r="F928">
        <v>418374775.87660003</v>
      </c>
      <c r="G928">
        <v>122.39961099999999</v>
      </c>
      <c r="H928">
        <v>24.437802000000001</v>
      </c>
      <c r="I928">
        <v>8.2938080000000003</v>
      </c>
      <c r="K928" s="3">
        <f>VLOOKUP(CelloNetIO_CMO_MV_NAV_QT[[#This Row],[AsOfDate]], 'CMO MV Raw'!$A:$B,2,FALSE)</f>
        <v>255933415.45578399</v>
      </c>
      <c r="L928" s="4">
        <f>CelloNetIO_CMO_MV_NAV_QT[[#This Row],[CMO MV]]/CelloNetIO_CMO_MV_NAV_QT[[#This Row],[NAV]]*100</f>
        <v>61.173242320725322</v>
      </c>
    </row>
    <row r="929" spans="1:12" x14ac:dyDescent="0.2">
      <c r="A929" s="1">
        <v>42069</v>
      </c>
      <c r="B929">
        <v>504.01089999999999</v>
      </c>
      <c r="C929">
        <v>103.51130000000001</v>
      </c>
      <c r="D929">
        <v>29.952000000000002</v>
      </c>
      <c r="F929">
        <v>416165814.76599997</v>
      </c>
      <c r="G929">
        <v>121.108193</v>
      </c>
      <c r="H929">
        <v>24.872610000000002</v>
      </c>
      <c r="I929">
        <v>7.1971309999999997</v>
      </c>
      <c r="K929" s="3">
        <f>VLOOKUP(CelloNetIO_CMO_MV_NAV_QT[[#This Row],[AsOfDate]], 'CMO MV Raw'!$A:$B,2,FALSE)</f>
        <v>255120042.158678</v>
      </c>
      <c r="L929" s="4">
        <f>CelloNetIO_CMO_MV_NAV_QT[[#This Row],[CMO MV]]/CelloNetIO_CMO_MV_NAV_QT[[#This Row],[NAV]]*100</f>
        <v>61.302498452960599</v>
      </c>
    </row>
    <row r="930" spans="1:12" x14ac:dyDescent="0.2">
      <c r="A930" s="1">
        <v>42072</v>
      </c>
      <c r="B930">
        <v>506.93029999999999</v>
      </c>
      <c r="C930">
        <v>103.8364</v>
      </c>
      <c r="D930">
        <v>31.090800000000002</v>
      </c>
      <c r="F930">
        <v>417650834.73329997</v>
      </c>
      <c r="G930">
        <v>121.37658</v>
      </c>
      <c r="H930">
        <v>24.862012</v>
      </c>
      <c r="I930">
        <v>7.4442089999999999</v>
      </c>
      <c r="K930" s="3">
        <f>VLOOKUP(CelloNetIO_CMO_MV_NAV_QT[[#This Row],[AsOfDate]], 'CMO MV Raw'!$A:$B,2,FALSE)</f>
        <v>256113940.69023499</v>
      </c>
      <c r="L930" s="4">
        <f>CelloNetIO_CMO_MV_NAV_QT[[#This Row],[CMO MV]]/CelloNetIO_CMO_MV_NAV_QT[[#This Row],[NAV]]*100</f>
        <v>61.322501810341677</v>
      </c>
    </row>
    <row r="931" spans="1:12" x14ac:dyDescent="0.2">
      <c r="A931" s="1">
        <v>42073</v>
      </c>
      <c r="B931">
        <v>512.15380000000005</v>
      </c>
      <c r="C931">
        <v>103.66840000000001</v>
      </c>
      <c r="D931">
        <v>32.957799999999999</v>
      </c>
      <c r="F931">
        <v>419230190.42610002</v>
      </c>
      <c r="G931">
        <v>122.165295</v>
      </c>
      <c r="H931">
        <v>24.728276000000001</v>
      </c>
      <c r="I931">
        <v>7.861504</v>
      </c>
      <c r="K931" s="3">
        <f>VLOOKUP(CelloNetIO_CMO_MV_NAV_QT[[#This Row],[AsOfDate]], 'CMO MV Raw'!$A:$B,2,FALSE)</f>
        <v>256506590.838761</v>
      </c>
      <c r="L931" s="4">
        <f>CelloNetIO_CMO_MV_NAV_QT[[#This Row],[CMO MV]]/CelloNetIO_CMO_MV_NAV_QT[[#This Row],[NAV]]*100</f>
        <v>61.185142839558168</v>
      </c>
    </row>
    <row r="932" spans="1:12" x14ac:dyDescent="0.2">
      <c r="A932" s="1">
        <v>42074</v>
      </c>
      <c r="B932">
        <v>511.02569999999997</v>
      </c>
      <c r="C932">
        <v>102.36499999999999</v>
      </c>
      <c r="D932">
        <v>33.207099999999997</v>
      </c>
      <c r="F932">
        <v>419735126.27100003</v>
      </c>
      <c r="G932">
        <v>121.749567</v>
      </c>
      <c r="H932">
        <v>24.387999000000001</v>
      </c>
      <c r="I932">
        <v>7.9114420000000001</v>
      </c>
      <c r="K932" s="3">
        <f>VLOOKUP(CelloNetIO_CMO_MV_NAV_QT[[#This Row],[AsOfDate]], 'CMO MV Raw'!$A:$B,2,FALSE)</f>
        <v>256379182.296812</v>
      </c>
      <c r="L932" s="4">
        <f>CelloNetIO_CMO_MV_NAV_QT[[#This Row],[CMO MV]]/CelloNetIO_CMO_MV_NAV_QT[[#This Row],[NAV]]*100</f>
        <v>61.081183405956352</v>
      </c>
    </row>
    <row r="933" spans="1:12" x14ac:dyDescent="0.2">
      <c r="A933" s="1">
        <v>42075</v>
      </c>
      <c r="B933">
        <v>493.27780000000001</v>
      </c>
      <c r="C933">
        <v>98.696700000000007</v>
      </c>
      <c r="D933">
        <v>14.203099999999999</v>
      </c>
      <c r="F933">
        <v>420136028.23049998</v>
      </c>
      <c r="G933">
        <v>117.409069</v>
      </c>
      <c r="H933">
        <v>23.491606000000001</v>
      </c>
      <c r="I933">
        <v>3.3805960000000002</v>
      </c>
      <c r="K933" s="3">
        <f>VLOOKUP(CelloNetIO_CMO_MV_NAV_QT[[#This Row],[AsOfDate]], 'CMO MV Raw'!$A:$B,2,FALSE)</f>
        <v>256992801.85279199</v>
      </c>
      <c r="L933" s="4">
        <f>CelloNetIO_CMO_MV_NAV_QT[[#This Row],[CMO MV]]/CelloNetIO_CMO_MV_NAV_QT[[#This Row],[NAV]]*100</f>
        <v>61.168951145460341</v>
      </c>
    </row>
    <row r="934" spans="1:12" x14ac:dyDescent="0.2">
      <c r="A934" s="1">
        <v>42076</v>
      </c>
      <c r="B934">
        <v>488.99779999999998</v>
      </c>
      <c r="C934">
        <v>98.191599999999994</v>
      </c>
      <c r="D934">
        <v>13.2684</v>
      </c>
      <c r="F934">
        <v>419862189.57539999</v>
      </c>
      <c r="G934">
        <v>116.466263</v>
      </c>
      <c r="H934">
        <v>23.386626</v>
      </c>
      <c r="I934">
        <v>3.16018</v>
      </c>
      <c r="K934" s="3">
        <f>VLOOKUP(CelloNetIO_CMO_MV_NAV_QT[[#This Row],[AsOfDate]], 'CMO MV Raw'!$A:$B,2,FALSE)</f>
        <v>256733036.26849401</v>
      </c>
      <c r="L934" s="4">
        <f>CelloNetIO_CMO_MV_NAV_QT[[#This Row],[CMO MV]]/CelloNetIO_CMO_MV_NAV_QT[[#This Row],[NAV]]*100</f>
        <v>61.146976946917761</v>
      </c>
    </row>
    <row r="935" spans="1:12" x14ac:dyDescent="0.2">
      <c r="A935" s="1">
        <v>42079</v>
      </c>
      <c r="B935">
        <v>490.30369999999999</v>
      </c>
      <c r="C935">
        <v>98.034800000000004</v>
      </c>
      <c r="D935">
        <v>13.9529</v>
      </c>
      <c r="F935">
        <v>420279939.79009998</v>
      </c>
      <c r="G935">
        <v>116.661219</v>
      </c>
      <c r="H935">
        <v>23.326072</v>
      </c>
      <c r="I935">
        <v>3.319906</v>
      </c>
      <c r="K935" s="3">
        <f>VLOOKUP(CelloNetIO_CMO_MV_NAV_QT[[#This Row],[AsOfDate]], 'CMO MV Raw'!$A:$B,2,FALSE)</f>
        <v>255714253.783344</v>
      </c>
      <c r="L935" s="4">
        <f>CelloNetIO_CMO_MV_NAV_QT[[#This Row],[CMO MV]]/CelloNetIO_CMO_MV_NAV_QT[[#This Row],[NAV]]*100</f>
        <v>60.843792333047141</v>
      </c>
    </row>
    <row r="936" spans="1:12" x14ac:dyDescent="0.2">
      <c r="A936" s="1">
        <v>42080</v>
      </c>
      <c r="B936">
        <v>494.63959999999997</v>
      </c>
      <c r="C936">
        <v>98.402100000000004</v>
      </c>
      <c r="D936">
        <v>14.790100000000001</v>
      </c>
      <c r="F936">
        <v>422073627.45319998</v>
      </c>
      <c r="G936">
        <v>117.192728</v>
      </c>
      <c r="H936">
        <v>23.313966000000001</v>
      </c>
      <c r="I936">
        <v>3.5041519999999999</v>
      </c>
      <c r="K936" s="3">
        <f>VLOOKUP(CelloNetIO_CMO_MV_NAV_QT[[#This Row],[AsOfDate]], 'CMO MV Raw'!$A:$B,2,FALSE)</f>
        <v>256187867.66438201</v>
      </c>
      <c r="L936" s="4">
        <f>CelloNetIO_CMO_MV_NAV_QT[[#This Row],[CMO MV]]/CelloNetIO_CMO_MV_NAV_QT[[#This Row],[NAV]]*100</f>
        <v>60.697435471205416</v>
      </c>
    </row>
    <row r="937" spans="1:12" x14ac:dyDescent="0.2">
      <c r="A937" s="1">
        <v>42081</v>
      </c>
      <c r="B937">
        <v>500.53210000000001</v>
      </c>
      <c r="C937">
        <v>96.487499999999997</v>
      </c>
      <c r="D937">
        <v>17.997199999999999</v>
      </c>
      <c r="F937">
        <v>422090859.40880001</v>
      </c>
      <c r="G937">
        <v>118.58396999999999</v>
      </c>
      <c r="H937">
        <v>22.859414999999998</v>
      </c>
      <c r="I937">
        <v>4.2638210000000001</v>
      </c>
      <c r="K937" s="3">
        <f>VLOOKUP(CelloNetIO_CMO_MV_NAV_QT[[#This Row],[AsOfDate]], 'CMO MV Raw'!$A:$B,2,FALSE)</f>
        <v>256477828.56410101</v>
      </c>
      <c r="L937" s="4">
        <f>CelloNetIO_CMO_MV_NAV_QT[[#This Row],[CMO MV]]/CelloNetIO_CMO_MV_NAV_QT[[#This Row],[NAV]]*100</f>
        <v>60.763653807461203</v>
      </c>
    </row>
    <row r="938" spans="1:12" x14ac:dyDescent="0.2">
      <c r="A938" s="1">
        <v>42082</v>
      </c>
      <c r="B938">
        <v>372.84780000000001</v>
      </c>
      <c r="C938">
        <v>72.196399999999997</v>
      </c>
      <c r="D938">
        <v>-77.355000000000004</v>
      </c>
      <c r="F938">
        <v>423273063.54250002</v>
      </c>
      <c r="G938">
        <v>88.086823999999993</v>
      </c>
      <c r="H938">
        <v>17.056695999999999</v>
      </c>
      <c r="I938">
        <v>-18.275437</v>
      </c>
      <c r="K938" s="3">
        <f>VLOOKUP(CelloNetIO_CMO_MV_NAV_QT[[#This Row],[AsOfDate]], 'CMO MV Raw'!$A:$B,2,FALSE)</f>
        <v>256311725.68562701</v>
      </c>
      <c r="L938" s="4">
        <f>CelloNetIO_CMO_MV_NAV_QT[[#This Row],[CMO MV]]/CelloNetIO_CMO_MV_NAV_QT[[#This Row],[NAV]]*100</f>
        <v>60.554698080826782</v>
      </c>
    </row>
    <row r="939" spans="1:12" x14ac:dyDescent="0.2">
      <c r="A939" s="1">
        <v>42083</v>
      </c>
      <c r="B939">
        <v>374.3451</v>
      </c>
      <c r="C939">
        <v>71.878200000000007</v>
      </c>
      <c r="D939">
        <v>-76.316299999999998</v>
      </c>
      <c r="F939">
        <v>423906120.69800001</v>
      </c>
      <c r="G939">
        <v>88.308491000000004</v>
      </c>
      <c r="H939">
        <v>16.956160000000001</v>
      </c>
      <c r="I939">
        <v>-18.003112999999999</v>
      </c>
      <c r="K939" s="3">
        <f>VLOOKUP(CelloNetIO_CMO_MV_NAV_QT[[#This Row],[AsOfDate]], 'CMO MV Raw'!$A:$B,2,FALSE)</f>
        <v>256933751.75046501</v>
      </c>
      <c r="L939" s="4">
        <f>CelloNetIO_CMO_MV_NAV_QT[[#This Row],[CMO MV]]/CelloNetIO_CMO_MV_NAV_QT[[#This Row],[NAV]]*100</f>
        <v>60.611003051194487</v>
      </c>
    </row>
    <row r="940" spans="1:12" x14ac:dyDescent="0.2">
      <c r="A940" s="1">
        <v>42086</v>
      </c>
      <c r="B940">
        <v>375.10550000000001</v>
      </c>
      <c r="C940">
        <v>71.703800000000001</v>
      </c>
      <c r="D940">
        <v>-75.594300000000004</v>
      </c>
      <c r="F940">
        <v>423893882.27990001</v>
      </c>
      <c r="G940">
        <v>88.490425000000002</v>
      </c>
      <c r="H940">
        <v>16.915507000000002</v>
      </c>
      <c r="I940">
        <v>-17.833307999999999</v>
      </c>
      <c r="K940" s="3">
        <f>VLOOKUP(CelloNetIO_CMO_MV_NAV_QT[[#This Row],[AsOfDate]], 'CMO MV Raw'!$A:$B,2,FALSE)</f>
        <v>257231942.34244001</v>
      </c>
      <c r="L940" s="4">
        <f>CelloNetIO_CMO_MV_NAV_QT[[#This Row],[CMO MV]]/CelloNetIO_CMO_MV_NAV_QT[[#This Row],[NAV]]*100</f>
        <v>60.683098552620294</v>
      </c>
    </row>
    <row r="941" spans="1:12" x14ac:dyDescent="0.2">
      <c r="A941" s="1">
        <v>42087</v>
      </c>
      <c r="B941">
        <v>379.43740000000003</v>
      </c>
      <c r="C941">
        <v>71.555499999999995</v>
      </c>
      <c r="D941">
        <v>-74.071200000000005</v>
      </c>
      <c r="F941">
        <v>424880659.24849999</v>
      </c>
      <c r="G941">
        <v>89.304464999999993</v>
      </c>
      <c r="H941">
        <v>16.841317</v>
      </c>
      <c r="I941">
        <v>-17.433413000000002</v>
      </c>
      <c r="K941" s="3">
        <f>VLOOKUP(CelloNetIO_CMO_MV_NAV_QT[[#This Row],[AsOfDate]], 'CMO MV Raw'!$A:$B,2,FALSE)</f>
        <v>248362499.15551901</v>
      </c>
      <c r="L941" s="4">
        <f>CelloNetIO_CMO_MV_NAV_QT[[#This Row],[CMO MV]]/CelloNetIO_CMO_MV_NAV_QT[[#This Row],[NAV]]*100</f>
        <v>58.454649264291227</v>
      </c>
    </row>
    <row r="942" spans="1:12" x14ac:dyDescent="0.2">
      <c r="A942" s="1">
        <v>42088</v>
      </c>
      <c r="B942">
        <v>379.06020000000001</v>
      </c>
      <c r="C942">
        <v>72.404700000000005</v>
      </c>
      <c r="D942">
        <v>-75.878299999999996</v>
      </c>
      <c r="F942">
        <v>424675186.61500001</v>
      </c>
      <c r="G942">
        <v>89.258853000000002</v>
      </c>
      <c r="H942">
        <v>17.049430000000001</v>
      </c>
      <c r="I942">
        <v>-17.867373000000001</v>
      </c>
      <c r="K942" s="3">
        <f>VLOOKUP(CelloNetIO_CMO_MV_NAV_QT[[#This Row],[AsOfDate]], 'CMO MV Raw'!$A:$B,2,FALSE)</f>
        <v>247926131.42417201</v>
      </c>
      <c r="L942" s="4">
        <f>CelloNetIO_CMO_MV_NAV_QT[[#This Row],[CMO MV]]/CelloNetIO_CMO_MV_NAV_QT[[#This Row],[NAV]]*100</f>
        <v>58.380178366516077</v>
      </c>
    </row>
    <row r="943" spans="1:12" x14ac:dyDescent="0.2">
      <c r="A943" s="1">
        <v>42089</v>
      </c>
      <c r="B943">
        <v>353.21530000000001</v>
      </c>
      <c r="C943">
        <v>68.987099999999998</v>
      </c>
      <c r="D943">
        <v>-93.214699999999993</v>
      </c>
      <c r="F943">
        <v>423098471.84289998</v>
      </c>
      <c r="G943">
        <v>83.483001000000002</v>
      </c>
      <c r="H943">
        <v>16.305211</v>
      </c>
      <c r="I943">
        <v>-22.031442999999999</v>
      </c>
      <c r="K943" s="3">
        <f>VLOOKUP(CelloNetIO_CMO_MV_NAV_QT[[#This Row],[AsOfDate]], 'CMO MV Raw'!$A:$B,2,FALSE)</f>
        <v>247372914.39008</v>
      </c>
      <c r="L943" s="4">
        <f>CelloNetIO_CMO_MV_NAV_QT[[#This Row],[CMO MV]]/CelloNetIO_CMO_MV_NAV_QT[[#This Row],[NAV]]*100</f>
        <v>58.46698365810493</v>
      </c>
    </row>
    <row r="944" spans="1:12" x14ac:dyDescent="0.2">
      <c r="A944" s="1">
        <v>42090</v>
      </c>
      <c r="B944">
        <v>359.12</v>
      </c>
      <c r="C944">
        <v>69.500699999999995</v>
      </c>
      <c r="D944">
        <v>-91.978300000000004</v>
      </c>
      <c r="F944">
        <v>425137062.315</v>
      </c>
      <c r="G944">
        <v>84.471581</v>
      </c>
      <c r="H944">
        <v>16.347833999999999</v>
      </c>
      <c r="I944">
        <v>-21.634976000000002</v>
      </c>
      <c r="K944" s="3">
        <f>VLOOKUP(CelloNetIO_CMO_MV_NAV_QT[[#This Row],[AsOfDate]], 'CMO MV Raw'!$A:$B,2,FALSE)</f>
        <v>248586760.348524</v>
      </c>
      <c r="L944" s="4">
        <f>CelloNetIO_CMO_MV_NAV_QT[[#This Row],[CMO MV]]/CelloNetIO_CMO_MV_NAV_QT[[#This Row],[NAV]]*100</f>
        <v>58.472145193574477</v>
      </c>
    </row>
    <row r="945" spans="1:12" x14ac:dyDescent="0.2">
      <c r="A945" s="1">
        <v>42093</v>
      </c>
      <c r="B945">
        <v>358.89479999999998</v>
      </c>
      <c r="C945">
        <v>69.375399999999999</v>
      </c>
      <c r="D945">
        <v>-92.566699999999997</v>
      </c>
      <c r="F945">
        <v>423930701.59930003</v>
      </c>
      <c r="G945">
        <v>84.658837000000005</v>
      </c>
      <c r="H945">
        <v>16.364796999999999</v>
      </c>
      <c r="I945">
        <v>-21.835338</v>
      </c>
      <c r="K945" s="3">
        <f>VLOOKUP(CelloNetIO_CMO_MV_NAV_QT[[#This Row],[AsOfDate]], 'CMO MV Raw'!$A:$B,2,FALSE)</f>
        <v>248317237.26875299</v>
      </c>
      <c r="L945" s="4">
        <f>CelloNetIO_CMO_MV_NAV_QT[[#This Row],[CMO MV]]/CelloNetIO_CMO_MV_NAV_QT[[#This Row],[NAV]]*100</f>
        <v>58.574959617683653</v>
      </c>
    </row>
    <row r="946" spans="1:12" x14ac:dyDescent="0.2">
      <c r="A946" s="1">
        <v>42094</v>
      </c>
      <c r="B946">
        <v>355.18619999999999</v>
      </c>
      <c r="C946">
        <v>67.936400000000006</v>
      </c>
      <c r="D946">
        <v>-91.983400000000003</v>
      </c>
      <c r="F946">
        <v>423216279.91219997</v>
      </c>
      <c r="G946">
        <v>83.925458000000006</v>
      </c>
      <c r="H946">
        <v>16.052406999999999</v>
      </c>
      <c r="I946">
        <v>-21.734372</v>
      </c>
      <c r="K946" s="3">
        <f>VLOOKUP(CelloNetIO_CMO_MV_NAV_QT[[#This Row],[AsOfDate]], 'CMO MV Raw'!$A:$B,2,FALSE)</f>
        <v>247854916.04428801</v>
      </c>
      <c r="L946" s="4">
        <f>CelloNetIO_CMO_MV_NAV_QT[[#This Row],[CMO MV]]/CelloNetIO_CMO_MV_NAV_QT[[#This Row],[NAV]]*100</f>
        <v>58.56459871905394</v>
      </c>
    </row>
    <row r="947" spans="1:12" x14ac:dyDescent="0.2">
      <c r="A947" s="1">
        <v>42095</v>
      </c>
      <c r="B947">
        <v>359.87619999999998</v>
      </c>
      <c r="C947">
        <v>67.795299999999997</v>
      </c>
      <c r="D947">
        <v>-89.534099999999995</v>
      </c>
      <c r="F947">
        <v>395785350.36430001</v>
      </c>
      <c r="G947">
        <v>90.927115000000001</v>
      </c>
      <c r="H947">
        <v>17.12931</v>
      </c>
      <c r="I947">
        <v>-22.621883</v>
      </c>
      <c r="K947" s="3">
        <f>VLOOKUP(CelloNetIO_CMO_MV_NAV_QT[[#This Row],[AsOfDate]], 'CMO MV Raw'!$A:$B,2,FALSE)</f>
        <v>246810797.254235</v>
      </c>
      <c r="L947" s="4">
        <f>CelloNetIO_CMO_MV_NAV_QT[[#This Row],[CMO MV]]/CelloNetIO_CMO_MV_NAV_QT[[#This Row],[NAV]]*100</f>
        <v>62.359760670034504</v>
      </c>
    </row>
    <row r="948" spans="1:12" x14ac:dyDescent="0.2">
      <c r="A948" s="1">
        <v>42096</v>
      </c>
      <c r="B948">
        <v>360.42579999999998</v>
      </c>
      <c r="C948">
        <v>68.976299999999995</v>
      </c>
      <c r="D948">
        <v>-91.870599999999996</v>
      </c>
      <c r="F948">
        <v>395159774.11559999</v>
      </c>
      <c r="G948">
        <v>91.210144</v>
      </c>
      <c r="H948">
        <v>17.455293999999999</v>
      </c>
      <c r="I948">
        <v>-23.248975999999999</v>
      </c>
      <c r="K948" s="3">
        <f>VLOOKUP(CelloNetIO_CMO_MV_NAV_QT[[#This Row],[AsOfDate]], 'CMO MV Raw'!$A:$B,2,FALSE)</f>
        <v>246869277.20802599</v>
      </c>
      <c r="L948" s="4">
        <f>CelloNetIO_CMO_MV_NAV_QT[[#This Row],[CMO MV]]/CelloNetIO_CMO_MV_NAV_QT[[#This Row],[NAV]]*100</f>
        <v>62.473281284902967</v>
      </c>
    </row>
    <row r="949" spans="1:12" x14ac:dyDescent="0.2">
      <c r="A949" s="1">
        <v>42097</v>
      </c>
      <c r="B949">
        <v>361.19619999999998</v>
      </c>
      <c r="C949">
        <v>67.995000000000005</v>
      </c>
      <c r="D949">
        <v>-89.571600000000004</v>
      </c>
      <c r="F949">
        <v>395629719.64469999</v>
      </c>
      <c r="G949">
        <v>91.296529000000007</v>
      </c>
      <c r="H949">
        <v>17.186525</v>
      </c>
      <c r="I949">
        <v>-22.640260999999999</v>
      </c>
      <c r="K949" s="3">
        <f>VLOOKUP(CelloNetIO_CMO_MV_NAV_QT[[#This Row],[AsOfDate]], 'CMO MV Raw'!$A:$B,2,FALSE)</f>
        <v>247342949.43222699</v>
      </c>
      <c r="L949" s="4">
        <f>CelloNetIO_CMO_MV_NAV_QT[[#This Row],[CMO MV]]/CelloNetIO_CMO_MV_NAV_QT[[#This Row],[NAV]]*100</f>
        <v>62.518799056440024</v>
      </c>
    </row>
    <row r="950" spans="1:12" x14ac:dyDescent="0.2">
      <c r="A950" s="1">
        <v>42100</v>
      </c>
      <c r="B950">
        <v>354.95170000000002</v>
      </c>
      <c r="C950">
        <v>67.626000000000005</v>
      </c>
      <c r="D950">
        <v>-140.1397</v>
      </c>
      <c r="F950">
        <v>393619299.20670003</v>
      </c>
      <c r="G950">
        <v>90.176396999999994</v>
      </c>
      <c r="H950">
        <v>17.18056</v>
      </c>
      <c r="I950">
        <v>-35.602853000000003</v>
      </c>
      <c r="K950" s="3">
        <f>VLOOKUP(CelloNetIO_CMO_MV_NAV_QT[[#This Row],[AsOfDate]], 'CMO MV Raw'!$A:$B,2,FALSE)</f>
        <v>246623752.054593</v>
      </c>
      <c r="L950" s="4">
        <f>CelloNetIO_CMO_MV_NAV_QT[[#This Row],[CMO MV]]/CelloNetIO_CMO_MV_NAV_QT[[#This Row],[NAV]]*100</f>
        <v>62.655401437794907</v>
      </c>
    </row>
    <row r="951" spans="1:12" x14ac:dyDescent="0.2">
      <c r="A951" s="1">
        <v>42101</v>
      </c>
      <c r="B951">
        <v>350.2337</v>
      </c>
      <c r="C951">
        <v>66.373000000000005</v>
      </c>
      <c r="D951">
        <v>-132.4913</v>
      </c>
      <c r="F951">
        <v>394827725.69160002</v>
      </c>
      <c r="G951">
        <v>88.705447000000007</v>
      </c>
      <c r="H951">
        <v>16.810623</v>
      </c>
      <c r="I951">
        <v>-33.556736999999998</v>
      </c>
      <c r="K951" s="3">
        <f>VLOOKUP(CelloNetIO_CMO_MV_NAV_QT[[#This Row],[AsOfDate]], 'CMO MV Raw'!$A:$B,2,FALSE)</f>
        <v>246750691.37235799</v>
      </c>
      <c r="L951" s="4">
        <f>CelloNetIO_CMO_MV_NAV_QT[[#This Row],[CMO MV]]/CelloNetIO_CMO_MV_NAV_QT[[#This Row],[NAV]]*100</f>
        <v>62.495786216668833</v>
      </c>
    </row>
    <row r="952" spans="1:12" x14ac:dyDescent="0.2">
      <c r="A952" s="1">
        <v>42102</v>
      </c>
      <c r="B952">
        <v>285.71690000000001</v>
      </c>
      <c r="C952">
        <v>54.081000000000003</v>
      </c>
      <c r="D952">
        <v>-188.4853</v>
      </c>
      <c r="F952">
        <v>394868728.43800002</v>
      </c>
      <c r="G952">
        <v>72.357438999999999</v>
      </c>
      <c r="H952">
        <v>13.695944000000001</v>
      </c>
      <c r="I952">
        <v>-47.733660999999998</v>
      </c>
      <c r="K952" s="3">
        <f>VLOOKUP(CelloNetIO_CMO_MV_NAV_QT[[#This Row],[AsOfDate]], 'CMO MV Raw'!$A:$B,2,FALSE)</f>
        <v>264180563.35036299</v>
      </c>
      <c r="L952" s="4">
        <f>CelloNetIO_CMO_MV_NAV_QT[[#This Row],[CMO MV]]/CelloNetIO_CMO_MV_NAV_QT[[#This Row],[NAV]]*100</f>
        <v>66.903389487284528</v>
      </c>
    </row>
    <row r="953" spans="1:12" x14ac:dyDescent="0.2">
      <c r="A953" s="1">
        <v>42103</v>
      </c>
      <c r="B953">
        <v>280.47000000000003</v>
      </c>
      <c r="C953">
        <v>53.330100000000002</v>
      </c>
      <c r="D953">
        <v>-190.58619999999999</v>
      </c>
      <c r="F953">
        <v>392253143.046</v>
      </c>
      <c r="G953">
        <v>71.502295000000004</v>
      </c>
      <c r="H953">
        <v>13.595838000000001</v>
      </c>
      <c r="I953">
        <v>-48.587552000000002</v>
      </c>
      <c r="K953" s="3">
        <f>VLOOKUP(CelloNetIO_CMO_MV_NAV_QT[[#This Row],[AsOfDate]], 'CMO MV Raw'!$A:$B,2,FALSE)</f>
        <v>262700344.698475</v>
      </c>
      <c r="L953" s="4">
        <f>CelloNetIO_CMO_MV_NAV_QT[[#This Row],[CMO MV]]/CelloNetIO_CMO_MV_NAV_QT[[#This Row],[NAV]]*100</f>
        <v>66.972145247455117</v>
      </c>
    </row>
    <row r="954" spans="1:12" x14ac:dyDescent="0.2">
      <c r="A954" s="1">
        <v>42104</v>
      </c>
      <c r="B954">
        <v>278.84359999999998</v>
      </c>
      <c r="C954">
        <v>52.698599999999999</v>
      </c>
      <c r="D954">
        <v>-162.6884</v>
      </c>
      <c r="F954">
        <v>392618567.3775</v>
      </c>
      <c r="G954">
        <v>71.021501000000001</v>
      </c>
      <c r="H954">
        <v>13.42234</v>
      </c>
      <c r="I954">
        <v>-41.436757</v>
      </c>
      <c r="K954" s="3">
        <f>VLOOKUP(CelloNetIO_CMO_MV_NAV_QT[[#This Row],[AsOfDate]], 'CMO MV Raw'!$A:$B,2,FALSE)</f>
        <v>262616048.28833801</v>
      </c>
      <c r="L954" s="4">
        <f>CelloNetIO_CMO_MV_NAV_QT[[#This Row],[CMO MV]]/CelloNetIO_CMO_MV_NAV_QT[[#This Row],[NAV]]*100</f>
        <v>66.888341537814881</v>
      </c>
    </row>
    <row r="955" spans="1:12" x14ac:dyDescent="0.2">
      <c r="A955" s="1">
        <v>42107</v>
      </c>
      <c r="B955">
        <v>264.97210000000001</v>
      </c>
      <c r="C955">
        <v>49.975000000000001</v>
      </c>
      <c r="D955">
        <v>-163.42449999999999</v>
      </c>
      <c r="F955">
        <v>392317200.41850001</v>
      </c>
      <c r="G955">
        <v>67.540271000000004</v>
      </c>
      <c r="H955">
        <v>12.738417</v>
      </c>
      <c r="I955">
        <v>-41.656216000000001</v>
      </c>
      <c r="K955" s="3">
        <f>VLOOKUP(CelloNetIO_CMO_MV_NAV_QT[[#This Row],[AsOfDate]], 'CMO MV Raw'!$A:$B,2,FALSE)</f>
        <v>263267936.685096</v>
      </c>
      <c r="L955" s="4">
        <f>CelloNetIO_CMO_MV_NAV_QT[[#This Row],[CMO MV]]/CelloNetIO_CMO_MV_NAV_QT[[#This Row],[NAV]]*100</f>
        <v>67.105886870180015</v>
      </c>
    </row>
    <row r="956" spans="1:12" x14ac:dyDescent="0.2">
      <c r="A956" s="1">
        <v>42108</v>
      </c>
      <c r="B956">
        <v>260.66399999999999</v>
      </c>
      <c r="C956">
        <v>48.613799999999998</v>
      </c>
      <c r="D956">
        <v>-162.3511</v>
      </c>
      <c r="F956">
        <v>391955106.30970001</v>
      </c>
      <c r="G956">
        <v>66.503534999999999</v>
      </c>
      <c r="H956">
        <v>12.402900000000001</v>
      </c>
      <c r="I956">
        <v>-41.420841000000003</v>
      </c>
      <c r="K956" s="3">
        <f>VLOOKUP(CelloNetIO_CMO_MV_NAV_QT[[#This Row],[AsOfDate]], 'CMO MV Raw'!$A:$B,2,FALSE)</f>
        <v>262792150.44297001</v>
      </c>
      <c r="L956" s="4">
        <f>CelloNetIO_CMO_MV_NAV_QT[[#This Row],[CMO MV]]/CelloNetIO_CMO_MV_NAV_QT[[#This Row],[NAV]]*100</f>
        <v>67.046492369288586</v>
      </c>
    </row>
    <row r="957" spans="1:12" x14ac:dyDescent="0.2">
      <c r="A957" s="1">
        <v>42109</v>
      </c>
      <c r="B957">
        <v>258.3175</v>
      </c>
      <c r="C957">
        <v>48.238</v>
      </c>
      <c r="D957">
        <v>-162.51259999999999</v>
      </c>
      <c r="F957">
        <v>391271851.65060002</v>
      </c>
      <c r="G957">
        <v>66.019954999999996</v>
      </c>
      <c r="H957">
        <v>12.328512999999999</v>
      </c>
      <c r="I957">
        <v>-41.534447</v>
      </c>
      <c r="K957" s="3">
        <f>VLOOKUP(CelloNetIO_CMO_MV_NAV_QT[[#This Row],[AsOfDate]], 'CMO MV Raw'!$A:$B,2,FALSE)</f>
        <v>261382779.65793201</v>
      </c>
      <c r="L957" s="4">
        <f>CelloNetIO_CMO_MV_NAV_QT[[#This Row],[CMO MV]]/CelloNetIO_CMO_MV_NAV_QT[[#This Row],[NAV]]*100</f>
        <v>66.803369206160781</v>
      </c>
    </row>
    <row r="958" spans="1:12" x14ac:dyDescent="0.2">
      <c r="A958" s="1">
        <v>42110</v>
      </c>
      <c r="B958">
        <v>261.1386</v>
      </c>
      <c r="C958">
        <v>48.664000000000001</v>
      </c>
      <c r="D958">
        <v>-162.2354</v>
      </c>
      <c r="F958">
        <v>391408015.08249998</v>
      </c>
      <c r="G958">
        <v>66.717744999999994</v>
      </c>
      <c r="H958">
        <v>12.433062</v>
      </c>
      <c r="I958">
        <v>-41.449176999999999</v>
      </c>
      <c r="K958" s="3">
        <f>VLOOKUP(CelloNetIO_CMO_MV_NAV_QT[[#This Row],[AsOfDate]], 'CMO MV Raw'!$A:$B,2,FALSE)</f>
        <v>261832197.30681899</v>
      </c>
      <c r="L958" s="4">
        <f>CelloNetIO_CMO_MV_NAV_QT[[#This Row],[CMO MV]]/CelloNetIO_CMO_MV_NAV_QT[[#This Row],[NAV]]*100</f>
        <v>66.894950337598644</v>
      </c>
    </row>
    <row r="959" spans="1:12" x14ac:dyDescent="0.2">
      <c r="A959" s="1">
        <v>42111</v>
      </c>
      <c r="B959">
        <v>269.5958</v>
      </c>
      <c r="C959">
        <v>50.1815</v>
      </c>
      <c r="D959">
        <v>-161.45079999999999</v>
      </c>
      <c r="F959">
        <v>393296030.55559999</v>
      </c>
      <c r="G959">
        <v>68.547805999999994</v>
      </c>
      <c r="H959">
        <v>12.759219</v>
      </c>
      <c r="I959">
        <v>-41.050707000000003</v>
      </c>
      <c r="K959" s="3">
        <f>VLOOKUP(CelloNetIO_CMO_MV_NAV_QT[[#This Row],[AsOfDate]], 'CMO MV Raw'!$A:$B,2,FALSE)</f>
        <v>262394250.44481999</v>
      </c>
      <c r="L959" s="4">
        <f>CelloNetIO_CMO_MV_NAV_QT[[#This Row],[CMO MV]]/CelloNetIO_CMO_MV_NAV_QT[[#This Row],[NAV]]*100</f>
        <v>66.716729908039468</v>
      </c>
    </row>
    <row r="960" spans="1:12" x14ac:dyDescent="0.2">
      <c r="A960" s="1">
        <v>42114</v>
      </c>
      <c r="B960">
        <v>270.7636</v>
      </c>
      <c r="C960">
        <v>50.9711</v>
      </c>
      <c r="D960">
        <v>-164.08369999999999</v>
      </c>
      <c r="F960">
        <v>392070067.23019999</v>
      </c>
      <c r="G960">
        <v>69.060002999999995</v>
      </c>
      <c r="H960">
        <v>13.000508</v>
      </c>
      <c r="I960">
        <v>-41.850605999999999</v>
      </c>
      <c r="K960" s="3">
        <f>VLOOKUP(CelloNetIO_CMO_MV_NAV_QT[[#This Row],[AsOfDate]], 'CMO MV Raw'!$A:$B,2,FALSE)</f>
        <v>261927526.85250199</v>
      </c>
      <c r="L960" s="4">
        <f>CelloNetIO_CMO_MV_NAV_QT[[#This Row],[CMO MV]]/CelloNetIO_CMO_MV_NAV_QT[[#This Row],[NAV]]*100</f>
        <v>66.806305490981003</v>
      </c>
    </row>
    <row r="961" spans="1:12" x14ac:dyDescent="0.2">
      <c r="A961" s="1">
        <v>42115</v>
      </c>
      <c r="B961">
        <v>277.30119999999999</v>
      </c>
      <c r="C961">
        <v>52.658200000000001</v>
      </c>
      <c r="D961">
        <v>-166.00460000000001</v>
      </c>
      <c r="F961">
        <v>392610842.75300002</v>
      </c>
      <c r="G961">
        <v>70.630041000000006</v>
      </c>
      <c r="H961">
        <v>13.412314</v>
      </c>
      <c r="I961">
        <v>-42.282224999999997</v>
      </c>
      <c r="K961" s="3">
        <f>VLOOKUP(CelloNetIO_CMO_MV_NAV_QT[[#This Row],[AsOfDate]], 'CMO MV Raw'!$A:$B,2,FALSE)</f>
        <v>262850382.87781599</v>
      </c>
      <c r="L961" s="4">
        <f>CelloNetIO_CMO_MV_NAV_QT[[#This Row],[CMO MV]]/CelloNetIO_CMO_MV_NAV_QT[[#This Row],[NAV]]*100</f>
        <v>66.949343791603042</v>
      </c>
    </row>
    <row r="962" spans="1:12" x14ac:dyDescent="0.2">
      <c r="A962" s="1">
        <v>42116</v>
      </c>
      <c r="B962">
        <v>321.92520000000002</v>
      </c>
      <c r="C962">
        <v>62.064500000000002</v>
      </c>
      <c r="D962">
        <v>-212.45400000000001</v>
      </c>
      <c r="F962">
        <v>391563290.47100002</v>
      </c>
      <c r="G962">
        <v>82.215367999999998</v>
      </c>
      <c r="H962">
        <v>15.850439</v>
      </c>
      <c r="I962">
        <v>-54.257894999999998</v>
      </c>
      <c r="K962" s="3">
        <f>VLOOKUP(CelloNetIO_CMO_MV_NAV_QT[[#This Row],[AsOfDate]], 'CMO MV Raw'!$A:$B,2,FALSE)</f>
        <v>263134650.02089101</v>
      </c>
      <c r="L962" s="4">
        <f>CelloNetIO_CMO_MV_NAV_QT[[#This Row],[CMO MV]]/CelloNetIO_CMO_MV_NAV_QT[[#This Row],[NAV]]*100</f>
        <v>67.201051892370728</v>
      </c>
    </row>
    <row r="963" spans="1:12" x14ac:dyDescent="0.2">
      <c r="A963" s="1">
        <v>42117</v>
      </c>
      <c r="B963">
        <v>321.92809999999997</v>
      </c>
      <c r="C963">
        <v>61.890500000000003</v>
      </c>
      <c r="D963">
        <v>-210.8869</v>
      </c>
      <c r="F963">
        <v>392263760.1638</v>
      </c>
      <c r="G963">
        <v>82.069293999999999</v>
      </c>
      <c r="H963">
        <v>15.777777</v>
      </c>
      <c r="I963">
        <v>-53.761505</v>
      </c>
      <c r="K963" s="3">
        <f>VLOOKUP(CelloNetIO_CMO_MV_NAV_QT[[#This Row],[AsOfDate]], 'CMO MV Raw'!$A:$B,2,FALSE)</f>
        <v>263734328.17116001</v>
      </c>
      <c r="L963" s="4">
        <f>CelloNetIO_CMO_MV_NAV_QT[[#This Row],[CMO MV]]/CelloNetIO_CMO_MV_NAV_QT[[#This Row],[NAV]]*100</f>
        <v>67.233926494007719</v>
      </c>
    </row>
    <row r="964" spans="1:12" x14ac:dyDescent="0.2">
      <c r="A964" s="1">
        <v>42118</v>
      </c>
      <c r="B964">
        <v>316.40620000000001</v>
      </c>
      <c r="C964">
        <v>60.561999999999998</v>
      </c>
      <c r="D964">
        <v>-208.95679999999999</v>
      </c>
      <c r="F964">
        <v>392198024.76520002</v>
      </c>
      <c r="G964">
        <v>80.675112999999996</v>
      </c>
      <c r="H964">
        <v>15.441689</v>
      </c>
      <c r="I964">
        <v>-53.278391999999997</v>
      </c>
      <c r="K964" s="3">
        <f>VLOOKUP(CelloNetIO_CMO_MV_NAV_QT[[#This Row],[AsOfDate]], 'CMO MV Raw'!$A:$B,2,FALSE)</f>
        <v>263756663.93221399</v>
      </c>
      <c r="L964" s="4">
        <f>CelloNetIO_CMO_MV_NAV_QT[[#This Row],[CMO MV]]/CelloNetIO_CMO_MV_NAV_QT[[#This Row],[NAV]]*100</f>
        <v>67.250890437329218</v>
      </c>
    </row>
    <row r="965" spans="1:12" x14ac:dyDescent="0.2">
      <c r="A965" s="1">
        <v>42121</v>
      </c>
      <c r="B965">
        <v>322.81009999999998</v>
      </c>
      <c r="C965">
        <v>62.066899999999997</v>
      </c>
      <c r="D965">
        <v>-199.98339999999999</v>
      </c>
      <c r="F965">
        <v>392904328.45279998</v>
      </c>
      <c r="G965">
        <v>82.159976</v>
      </c>
      <c r="H965">
        <v>15.796950000000001</v>
      </c>
      <c r="I965">
        <v>-50.898752000000002</v>
      </c>
      <c r="K965" s="3">
        <f>VLOOKUP(CelloNetIO_CMO_MV_NAV_QT[[#This Row],[AsOfDate]], 'CMO MV Raw'!$A:$B,2,FALSE)</f>
        <v>266006109.195696</v>
      </c>
      <c r="L965" s="4">
        <f>CelloNetIO_CMO_MV_NAV_QT[[#This Row],[CMO MV]]/CelloNetIO_CMO_MV_NAV_QT[[#This Row],[NAV]]*100</f>
        <v>67.702514310083913</v>
      </c>
    </row>
    <row r="966" spans="1:12" x14ac:dyDescent="0.2">
      <c r="A966" s="1">
        <v>42122</v>
      </c>
      <c r="B966">
        <v>325.44279999999998</v>
      </c>
      <c r="C966">
        <v>63.718699999999998</v>
      </c>
      <c r="D966">
        <v>-205.06819999999999</v>
      </c>
      <c r="F966">
        <v>392308395.25590003</v>
      </c>
      <c r="G966">
        <v>82.955859000000004</v>
      </c>
      <c r="H966">
        <v>16.241992</v>
      </c>
      <c r="I966">
        <v>-52.272193000000001</v>
      </c>
      <c r="K966" s="3">
        <f>VLOOKUP(CelloNetIO_CMO_MV_NAV_QT[[#This Row],[AsOfDate]], 'CMO MV Raw'!$A:$B,2,FALSE)</f>
        <v>266124999.75007099</v>
      </c>
      <c r="L966" s="4">
        <f>CelloNetIO_CMO_MV_NAV_QT[[#This Row],[CMO MV]]/CelloNetIO_CMO_MV_NAV_QT[[#This Row],[NAV]]*100</f>
        <v>67.835662700126392</v>
      </c>
    </row>
    <row r="967" spans="1:12" x14ac:dyDescent="0.2">
      <c r="A967" s="1">
        <v>42123</v>
      </c>
      <c r="B967">
        <v>326.59309999999999</v>
      </c>
      <c r="C967">
        <v>64.941000000000003</v>
      </c>
      <c r="D967">
        <v>-109.495</v>
      </c>
      <c r="F967">
        <v>391119355.39749998</v>
      </c>
      <c r="G967">
        <v>83.502156999999997</v>
      </c>
      <c r="H967">
        <v>16.603883</v>
      </c>
      <c r="I967">
        <v>-27.995291000000002</v>
      </c>
      <c r="K967" s="3">
        <f>VLOOKUP(CelloNetIO_CMO_MV_NAV_QT[[#This Row],[AsOfDate]], 'CMO MV Raw'!$A:$B,2,FALSE)</f>
        <v>266013539.99384299</v>
      </c>
      <c r="L967" s="4">
        <f>CelloNetIO_CMO_MV_NAV_QT[[#This Row],[CMO MV]]/CelloNetIO_CMO_MV_NAV_QT[[#This Row],[NAV]]*100</f>
        <v>68.013391902706971</v>
      </c>
    </row>
    <row r="968" spans="1:12" x14ac:dyDescent="0.2">
      <c r="A968" s="1">
        <v>42124</v>
      </c>
      <c r="B968">
        <v>316.57740000000001</v>
      </c>
      <c r="C968">
        <v>63.0747</v>
      </c>
      <c r="D968">
        <v>-208.33250000000001</v>
      </c>
      <c r="F968">
        <v>390176195.51609999</v>
      </c>
      <c r="G968">
        <v>81.137035999999995</v>
      </c>
      <c r="H968">
        <v>16.165697000000002</v>
      </c>
      <c r="I968">
        <v>-53.394466999999999</v>
      </c>
      <c r="K968" s="3">
        <f>VLOOKUP(CelloNetIO_CMO_MV_NAV_QT[[#This Row],[AsOfDate]], 'CMO MV Raw'!$A:$B,2,FALSE)</f>
        <v>265292690.49407801</v>
      </c>
      <c r="L968" s="4">
        <f>CelloNetIO_CMO_MV_NAV_QT[[#This Row],[CMO MV]]/CelloNetIO_CMO_MV_NAV_QT[[#This Row],[NAV]]*100</f>
        <v>67.993048664377355</v>
      </c>
    </row>
    <row r="969" spans="1:12" x14ac:dyDescent="0.2">
      <c r="A969" s="1">
        <v>42125</v>
      </c>
      <c r="B969">
        <v>294.28129999999999</v>
      </c>
      <c r="C969">
        <v>59.533700000000003</v>
      </c>
      <c r="D969">
        <v>-211.74940000000001</v>
      </c>
      <c r="F969">
        <v>389319838.48290002</v>
      </c>
      <c r="G969">
        <v>75.588570000000004</v>
      </c>
      <c r="H969">
        <v>15.29172</v>
      </c>
      <c r="I969">
        <v>-54.389574000000003</v>
      </c>
      <c r="K969" s="3">
        <f>VLOOKUP(CelloNetIO_CMO_MV_NAV_QT[[#This Row],[AsOfDate]], 'CMO MV Raw'!$A:$B,2,FALSE)</f>
        <v>263280474.53753701</v>
      </c>
      <c r="L969" s="4">
        <f>CelloNetIO_CMO_MV_NAV_QT[[#This Row],[CMO MV]]/CelloNetIO_CMO_MV_NAV_QT[[#This Row],[NAV]]*100</f>
        <v>67.625753561258861</v>
      </c>
    </row>
    <row r="970" spans="1:12" x14ac:dyDescent="0.2">
      <c r="A970" s="1">
        <v>42128</v>
      </c>
      <c r="B970">
        <v>311.58049999999997</v>
      </c>
      <c r="C970">
        <v>63.6434</v>
      </c>
      <c r="D970">
        <v>-214.6422</v>
      </c>
      <c r="F970">
        <v>388644522.6099</v>
      </c>
      <c r="G970">
        <v>80.171076999999997</v>
      </c>
      <c r="H970">
        <v>16.375736</v>
      </c>
      <c r="I970">
        <v>-55.228411999999999</v>
      </c>
      <c r="K970" s="3">
        <f>VLOOKUP(CelloNetIO_CMO_MV_NAV_QT[[#This Row],[AsOfDate]], 'CMO MV Raw'!$A:$B,2,FALSE)</f>
        <v>268831722.93941498</v>
      </c>
      <c r="L970" s="4">
        <f>CelloNetIO_CMO_MV_NAV_QT[[#This Row],[CMO MV]]/CelloNetIO_CMO_MV_NAV_QT[[#This Row],[NAV]]*100</f>
        <v>69.171622729713206</v>
      </c>
    </row>
    <row r="971" spans="1:12" x14ac:dyDescent="0.2">
      <c r="A971" s="1">
        <v>42129</v>
      </c>
      <c r="B971">
        <v>351.5197</v>
      </c>
      <c r="C971">
        <v>72.709599999999995</v>
      </c>
      <c r="D971">
        <v>-115.4271</v>
      </c>
      <c r="F971">
        <v>388123120.55080003</v>
      </c>
      <c r="G971">
        <v>90.569120999999996</v>
      </c>
      <c r="H971">
        <v>18.733643000000001</v>
      </c>
      <c r="I971">
        <v>-29.739816000000001</v>
      </c>
      <c r="K971" s="3">
        <f>VLOOKUP(CelloNetIO_CMO_MV_NAV_QT[[#This Row],[AsOfDate]], 'CMO MV Raw'!$A:$B,2,FALSE)</f>
        <v>279755043.42798698</v>
      </c>
      <c r="L971" s="4">
        <f>CelloNetIO_CMO_MV_NAV_QT[[#This Row],[CMO MV]]/CelloNetIO_CMO_MV_NAV_QT[[#This Row],[NAV]]*100</f>
        <v>72.078943153650869</v>
      </c>
    </row>
    <row r="972" spans="1:12" x14ac:dyDescent="0.2">
      <c r="A972" s="1">
        <v>42130</v>
      </c>
      <c r="B972">
        <v>347.45310000000001</v>
      </c>
      <c r="C972">
        <v>72.712000000000003</v>
      </c>
      <c r="D972">
        <v>-119.5266</v>
      </c>
      <c r="F972">
        <v>385822024.80589998</v>
      </c>
      <c r="G972">
        <v>90.055278999999999</v>
      </c>
      <c r="H972">
        <v>18.845994999999998</v>
      </c>
      <c r="I972">
        <v>-30.979724000000001</v>
      </c>
      <c r="K972" s="3">
        <f>VLOOKUP(CelloNetIO_CMO_MV_NAV_QT[[#This Row],[AsOfDate]], 'CMO MV Raw'!$A:$B,2,FALSE)</f>
        <v>276267707.26211703</v>
      </c>
      <c r="L972" s="4">
        <f>CelloNetIO_CMO_MV_NAV_QT[[#This Row],[CMO MV]]/CelloNetIO_CMO_MV_NAV_QT[[#This Row],[NAV]]*100</f>
        <v>71.604960188859692</v>
      </c>
    </row>
    <row r="973" spans="1:12" x14ac:dyDescent="0.2">
      <c r="A973" s="1">
        <v>42131</v>
      </c>
      <c r="B973">
        <v>424.01060000000001</v>
      </c>
      <c r="C973">
        <v>87.509500000000003</v>
      </c>
      <c r="D973">
        <v>-114.02070000000001</v>
      </c>
      <c r="F973">
        <v>387134574.60829997</v>
      </c>
      <c r="G973">
        <v>109.52537599999999</v>
      </c>
      <c r="H973">
        <v>22.604413000000001</v>
      </c>
      <c r="I973">
        <v>-29.452470999999999</v>
      </c>
      <c r="K973" s="3">
        <f>VLOOKUP(CelloNetIO_CMO_MV_NAV_QT[[#This Row],[AsOfDate]], 'CMO MV Raw'!$A:$B,2,FALSE)</f>
        <v>292339280.94346303</v>
      </c>
      <c r="L973" s="4">
        <f>CelloNetIO_CMO_MV_NAV_QT[[#This Row],[CMO MV]]/CelloNetIO_CMO_MV_NAV_QT[[#This Row],[NAV]]*100</f>
        <v>75.513606925769892</v>
      </c>
    </row>
    <row r="974" spans="1:12" x14ac:dyDescent="0.2">
      <c r="A974" s="1">
        <v>42132</v>
      </c>
      <c r="B974">
        <v>414.66070000000002</v>
      </c>
      <c r="C974">
        <v>84.841099999999997</v>
      </c>
      <c r="D974">
        <v>-110.5587</v>
      </c>
      <c r="F974">
        <v>386107357.07889998</v>
      </c>
      <c r="G974">
        <v>107.39518200000001</v>
      </c>
      <c r="H974">
        <v>21.973448000000001</v>
      </c>
      <c r="I974">
        <v>-28.634186</v>
      </c>
      <c r="K974" s="3">
        <f>VLOOKUP(CelloNetIO_CMO_MV_NAV_QT[[#This Row],[AsOfDate]], 'CMO MV Raw'!$A:$B,2,FALSE)</f>
        <v>292290169.158131</v>
      </c>
      <c r="L974" s="4">
        <f>CelloNetIO_CMO_MV_NAV_QT[[#This Row],[CMO MV]]/CelloNetIO_CMO_MV_NAV_QT[[#This Row],[NAV]]*100</f>
        <v>75.701787028731061</v>
      </c>
    </row>
    <row r="975" spans="1:12" x14ac:dyDescent="0.2">
      <c r="A975" s="1">
        <v>42135</v>
      </c>
      <c r="B975">
        <v>409.90219999999999</v>
      </c>
      <c r="C975">
        <v>85.247299999999996</v>
      </c>
      <c r="D975">
        <v>-119.724</v>
      </c>
      <c r="F975">
        <v>383359471.1965</v>
      </c>
      <c r="G975">
        <v>106.92371799999999</v>
      </c>
      <c r="H975">
        <v>22.236910000000002</v>
      </c>
      <c r="I975">
        <v>-31.230218000000001</v>
      </c>
      <c r="K975" s="3">
        <f>VLOOKUP(CelloNetIO_CMO_MV_NAV_QT[[#This Row],[AsOfDate]], 'CMO MV Raw'!$A:$B,2,FALSE)</f>
        <v>290652684.00153297</v>
      </c>
      <c r="L975" s="4">
        <f>CelloNetIO_CMO_MV_NAV_QT[[#This Row],[CMO MV]]/CelloNetIO_CMO_MV_NAV_QT[[#This Row],[NAV]]*100</f>
        <v>75.817269648870109</v>
      </c>
    </row>
    <row r="976" spans="1:12" x14ac:dyDescent="0.2">
      <c r="A976" s="1">
        <v>42136</v>
      </c>
      <c r="B976">
        <v>414.86610000000002</v>
      </c>
      <c r="C976">
        <v>86.248999999999995</v>
      </c>
      <c r="D976">
        <v>-120.20659999999999</v>
      </c>
      <c r="F976">
        <v>384276674.2353</v>
      </c>
      <c r="G976">
        <v>107.960261</v>
      </c>
      <c r="H976">
        <v>22.444506000000001</v>
      </c>
      <c r="I976">
        <v>-31.281264</v>
      </c>
      <c r="K976" s="3">
        <f>VLOOKUP(CelloNetIO_CMO_MV_NAV_QT[[#This Row],[AsOfDate]], 'CMO MV Raw'!$A:$B,2,FALSE)</f>
        <v>291272408.22759497</v>
      </c>
      <c r="L976" s="4">
        <f>CelloNetIO_CMO_MV_NAV_QT[[#This Row],[CMO MV]]/CelloNetIO_CMO_MV_NAV_QT[[#This Row],[NAV]]*100</f>
        <v>75.79757704711561</v>
      </c>
    </row>
    <row r="977" spans="1:12" x14ac:dyDescent="0.2">
      <c r="A977" s="1">
        <v>42137</v>
      </c>
      <c r="B977">
        <v>433.20549999999997</v>
      </c>
      <c r="C977">
        <v>90.165800000000004</v>
      </c>
      <c r="D977">
        <v>-113.504</v>
      </c>
      <c r="F977">
        <v>383636539.41070002</v>
      </c>
      <c r="G977">
        <v>112.920813</v>
      </c>
      <c r="H977">
        <v>23.502922999999999</v>
      </c>
      <c r="I977">
        <v>-29.586337</v>
      </c>
      <c r="K977" s="3">
        <f>VLOOKUP(CelloNetIO_CMO_MV_NAV_QT[[#This Row],[AsOfDate]], 'CMO MV Raw'!$A:$B,2,FALSE)</f>
        <v>294626542.12724102</v>
      </c>
      <c r="L977" s="4">
        <f>CelloNetIO_CMO_MV_NAV_QT[[#This Row],[CMO MV]]/CelloNetIO_CMO_MV_NAV_QT[[#This Row],[NAV]]*100</f>
        <v>76.798352570850966</v>
      </c>
    </row>
    <row r="978" spans="1:12" x14ac:dyDescent="0.2">
      <c r="A978" s="1">
        <v>42138</v>
      </c>
      <c r="B978">
        <v>427.54450000000003</v>
      </c>
      <c r="C978">
        <v>87.686999999999998</v>
      </c>
      <c r="D978">
        <v>-109.70659999999999</v>
      </c>
      <c r="F978">
        <v>382982194.2105</v>
      </c>
      <c r="G978">
        <v>111.635608</v>
      </c>
      <c r="H978">
        <v>22.895842999999999</v>
      </c>
      <c r="I978">
        <v>-28.645353</v>
      </c>
      <c r="K978" s="3">
        <f>VLOOKUP(CelloNetIO_CMO_MV_NAV_QT[[#This Row],[AsOfDate]], 'CMO MV Raw'!$A:$B,2,FALSE)</f>
        <v>294774050.85876101</v>
      </c>
      <c r="L978" s="4">
        <f>CelloNetIO_CMO_MV_NAV_QT[[#This Row],[CMO MV]]/CelloNetIO_CMO_MV_NAV_QT[[#This Row],[NAV]]*100</f>
        <v>76.968082410834796</v>
      </c>
    </row>
    <row r="979" spans="1:12" x14ac:dyDescent="0.2">
      <c r="A979" s="1">
        <v>42139</v>
      </c>
      <c r="B979">
        <v>434.11700000000002</v>
      </c>
      <c r="C979">
        <v>87.447199999999995</v>
      </c>
      <c r="D979">
        <v>-102.4573</v>
      </c>
      <c r="F979">
        <v>384944240.99860001</v>
      </c>
      <c r="G979">
        <v>112.773995</v>
      </c>
      <c r="H979">
        <v>22.716847999999999</v>
      </c>
      <c r="I979">
        <v>-26.616140000000001</v>
      </c>
      <c r="K979" s="3">
        <f>VLOOKUP(CelloNetIO_CMO_MV_NAV_QT[[#This Row],[AsOfDate]], 'CMO MV Raw'!$A:$B,2,FALSE)</f>
        <v>294952941.31949103</v>
      </c>
      <c r="L979" s="4">
        <f>CelloNetIO_CMO_MV_NAV_QT[[#This Row],[CMO MV]]/CelloNetIO_CMO_MV_NAV_QT[[#This Row],[NAV]]*100</f>
        <v>76.622250680862564</v>
      </c>
    </row>
    <row r="980" spans="1:12" x14ac:dyDescent="0.2">
      <c r="A980" s="1">
        <v>42142</v>
      </c>
      <c r="B980">
        <v>431.25330000000002</v>
      </c>
      <c r="C980">
        <v>87.849500000000006</v>
      </c>
      <c r="D980">
        <v>-107.0939</v>
      </c>
      <c r="F980">
        <v>383437854.6196</v>
      </c>
      <c r="G980">
        <v>112.47019400000001</v>
      </c>
      <c r="H980">
        <v>22.911014000000002</v>
      </c>
      <c r="I980">
        <v>-27.929924</v>
      </c>
      <c r="K980" s="3">
        <f>VLOOKUP(CelloNetIO_CMO_MV_NAV_QT[[#This Row],[AsOfDate]], 'CMO MV Raw'!$A:$B,2,FALSE)</f>
        <v>293465914.35255802</v>
      </c>
      <c r="L980" s="4">
        <f>CelloNetIO_CMO_MV_NAV_QT[[#This Row],[CMO MV]]/CelloNetIO_CMO_MV_NAV_QT[[#This Row],[NAV]]*100</f>
        <v>76.535457002204154</v>
      </c>
    </row>
    <row r="981" spans="1:12" x14ac:dyDescent="0.2">
      <c r="A981" s="1">
        <v>42143</v>
      </c>
      <c r="B981">
        <v>445.92619999999999</v>
      </c>
      <c r="C981">
        <v>90.597200000000001</v>
      </c>
      <c r="D981">
        <v>-109.5446</v>
      </c>
      <c r="F981">
        <v>383899701.33200002</v>
      </c>
      <c r="G981">
        <v>116.156954</v>
      </c>
      <c r="H981">
        <v>23.599184999999999</v>
      </c>
      <c r="I981">
        <v>-28.534693000000001</v>
      </c>
      <c r="K981" s="3">
        <f>VLOOKUP(CelloNetIO_CMO_MV_NAV_QT[[#This Row],[AsOfDate]], 'CMO MV Raw'!$A:$B,2,FALSE)</f>
        <v>293530423.44074798</v>
      </c>
      <c r="L981" s="4">
        <f>CelloNetIO_CMO_MV_NAV_QT[[#This Row],[CMO MV]]/CelloNetIO_CMO_MV_NAV_QT[[#This Row],[NAV]]*100</f>
        <v>76.460185413611498</v>
      </c>
    </row>
    <row r="982" spans="1:12" x14ac:dyDescent="0.2">
      <c r="A982" s="1">
        <v>42144</v>
      </c>
      <c r="B982">
        <v>459.63330000000002</v>
      </c>
      <c r="C982">
        <v>93.276899999999998</v>
      </c>
      <c r="D982">
        <v>-104.13639999999999</v>
      </c>
      <c r="F982">
        <v>383974824.51670003</v>
      </c>
      <c r="G982">
        <v>119.70402</v>
      </c>
      <c r="H982">
        <v>24.292452000000001</v>
      </c>
      <c r="I982">
        <v>-27.120632000000001</v>
      </c>
      <c r="K982" s="3">
        <f>VLOOKUP(CelloNetIO_CMO_MV_NAV_QT[[#This Row],[AsOfDate]], 'CMO MV Raw'!$A:$B,2,FALSE)</f>
        <v>292931049.896038</v>
      </c>
      <c r="L982" s="4">
        <f>CelloNetIO_CMO_MV_NAV_QT[[#This Row],[CMO MV]]/CelloNetIO_CMO_MV_NAV_QT[[#This Row],[NAV]]*100</f>
        <v>76.289129180472528</v>
      </c>
    </row>
    <row r="983" spans="1:12" x14ac:dyDescent="0.2">
      <c r="A983" s="1">
        <v>42145</v>
      </c>
      <c r="B983">
        <v>456.2527</v>
      </c>
      <c r="C983">
        <v>91.488500000000002</v>
      </c>
      <c r="D983">
        <v>-99.448499999999996</v>
      </c>
      <c r="F983">
        <v>384296021.68739998</v>
      </c>
      <c r="G983">
        <v>118.724284</v>
      </c>
      <c r="H983">
        <v>23.806778000000001</v>
      </c>
      <c r="I983">
        <v>-25.878098000000001</v>
      </c>
      <c r="K983" s="3">
        <f>VLOOKUP(CelloNetIO_CMO_MV_NAV_QT[[#This Row],[AsOfDate]], 'CMO MV Raw'!$A:$B,2,FALSE)</f>
        <v>293286739.80270398</v>
      </c>
      <c r="L983" s="4">
        <f>CelloNetIO_CMO_MV_NAV_QT[[#This Row],[CMO MV]]/CelloNetIO_CMO_MV_NAV_QT[[#This Row],[NAV]]*100</f>
        <v>76.317922448146973</v>
      </c>
    </row>
    <row r="984" spans="1:12" x14ac:dyDescent="0.2">
      <c r="A984" s="1">
        <v>42146</v>
      </c>
      <c r="B984">
        <v>457.04169999999999</v>
      </c>
      <c r="C984">
        <v>92.441900000000004</v>
      </c>
      <c r="D984">
        <v>-101.94929999999999</v>
      </c>
      <c r="F984">
        <v>384089358.99910003</v>
      </c>
      <c r="G984">
        <v>118.99358599999999</v>
      </c>
      <c r="H984">
        <v>24.067810999999999</v>
      </c>
      <c r="I984">
        <v>-26.543119999999998</v>
      </c>
      <c r="K984" s="3">
        <f>VLOOKUP(CelloNetIO_CMO_MV_NAV_QT[[#This Row],[AsOfDate]], 'CMO MV Raw'!$A:$B,2,FALSE)</f>
        <v>292828130.932881</v>
      </c>
      <c r="L984" s="4">
        <f>CelloNetIO_CMO_MV_NAV_QT[[#This Row],[CMO MV]]/CelloNetIO_CMO_MV_NAV_QT[[#This Row],[NAV]]*100</f>
        <v>76.23958437587622</v>
      </c>
    </row>
    <row r="985" spans="1:12" x14ac:dyDescent="0.2">
      <c r="A985" s="1">
        <v>42150</v>
      </c>
      <c r="B985">
        <v>488.8005</v>
      </c>
      <c r="C985">
        <v>97.454300000000003</v>
      </c>
      <c r="D985">
        <v>-76.688299999999998</v>
      </c>
      <c r="F985">
        <v>385667601.84899998</v>
      </c>
      <c r="G985">
        <v>126.741395</v>
      </c>
      <c r="H985">
        <v>25.268988</v>
      </c>
      <c r="I985">
        <v>-19.884558999999999</v>
      </c>
      <c r="K985" s="3">
        <f>VLOOKUP(CelloNetIO_CMO_MV_NAV_QT[[#This Row],[AsOfDate]], 'CMO MV Raw'!$A:$B,2,FALSE)</f>
        <v>278362051.98773098</v>
      </c>
      <c r="L985" s="4">
        <f>CelloNetIO_CMO_MV_NAV_QT[[#This Row],[CMO MV]]/CelloNetIO_CMO_MV_NAV_QT[[#This Row],[NAV]]*100</f>
        <v>72.176675109131352</v>
      </c>
    </row>
    <row r="986" spans="1:12" x14ac:dyDescent="0.2">
      <c r="A986" s="1">
        <v>42151</v>
      </c>
      <c r="B986">
        <v>488.90499999999997</v>
      </c>
      <c r="C986">
        <v>97.363600000000005</v>
      </c>
      <c r="D986">
        <v>-76.399000000000001</v>
      </c>
      <c r="F986">
        <v>385706122.46740001</v>
      </c>
      <c r="G986">
        <v>126.755831</v>
      </c>
      <c r="H986">
        <v>25.242948999999999</v>
      </c>
      <c r="I986">
        <v>-19.807566999999999</v>
      </c>
      <c r="K986" s="3">
        <f>VLOOKUP(CelloNetIO_CMO_MV_NAV_QT[[#This Row],[AsOfDate]], 'CMO MV Raw'!$A:$B,2,FALSE)</f>
        <v>278377709.83267403</v>
      </c>
      <c r="L986" s="4">
        <f>CelloNetIO_CMO_MV_NAV_QT[[#This Row],[CMO MV]]/CelloNetIO_CMO_MV_NAV_QT[[#This Row],[NAV]]*100</f>
        <v>72.173526324099925</v>
      </c>
    </row>
    <row r="987" spans="1:12" x14ac:dyDescent="0.2">
      <c r="A987" s="1">
        <v>42152</v>
      </c>
      <c r="B987">
        <v>487.67219999999998</v>
      </c>
      <c r="C987">
        <v>97.1584</v>
      </c>
      <c r="D987">
        <v>-76.976600000000005</v>
      </c>
      <c r="F987">
        <v>385422084.66909999</v>
      </c>
      <c r="G987">
        <v>126.529387</v>
      </c>
      <c r="H987">
        <v>25.208311999999999</v>
      </c>
      <c r="I987">
        <v>-19.972026</v>
      </c>
      <c r="K987" s="3">
        <f>VLOOKUP(CelloNetIO_CMO_MV_NAV_QT[[#This Row],[AsOfDate]], 'CMO MV Raw'!$A:$B,2,FALSE)</f>
        <v>278485327.39224201</v>
      </c>
      <c r="L987" s="4">
        <f>CelloNetIO_CMO_MV_NAV_QT[[#This Row],[CMO MV]]/CelloNetIO_CMO_MV_NAV_QT[[#This Row],[NAV]]*100</f>
        <v>72.254636791592418</v>
      </c>
    </row>
    <row r="988" spans="1:12" x14ac:dyDescent="0.2">
      <c r="A988" s="1">
        <v>42153</v>
      </c>
      <c r="B988">
        <v>490.48200000000003</v>
      </c>
      <c r="C988">
        <v>97.186899999999994</v>
      </c>
      <c r="D988">
        <v>-71.023600000000002</v>
      </c>
      <c r="F988">
        <v>385438708.16549999</v>
      </c>
      <c r="G988">
        <v>127.252917</v>
      </c>
      <c r="H988">
        <v>25.214618999999999</v>
      </c>
      <c r="I988">
        <v>-18.426691000000002</v>
      </c>
      <c r="K988" s="3">
        <f>VLOOKUP(CelloNetIO_CMO_MV_NAV_QT[[#This Row],[AsOfDate]], 'CMO MV Raw'!$A:$B,2,FALSE)</f>
        <v>281427657.71268803</v>
      </c>
      <c r="L988" s="4">
        <f>CelloNetIO_CMO_MV_NAV_QT[[#This Row],[CMO MV]]/CelloNetIO_CMO_MV_NAV_QT[[#This Row],[NAV]]*100</f>
        <v>73.014892316380525</v>
      </c>
    </row>
    <row r="989" spans="1:12" x14ac:dyDescent="0.2">
      <c r="A989" s="1">
        <v>42156</v>
      </c>
      <c r="B989">
        <v>490.62479999999999</v>
      </c>
      <c r="C989">
        <v>98.712599999999995</v>
      </c>
      <c r="D989">
        <v>-76.981399999999994</v>
      </c>
      <c r="F989">
        <v>383680924.75999999</v>
      </c>
      <c r="G989">
        <v>127.87312799999999</v>
      </c>
      <c r="H989">
        <v>25.727784</v>
      </c>
      <c r="I989">
        <v>-20.063911000000001</v>
      </c>
      <c r="K989" s="3">
        <f>VLOOKUP(CelloNetIO_CMO_MV_NAV_QT[[#This Row],[AsOfDate]], 'CMO MV Raw'!$A:$B,2,FALSE)</f>
        <v>278586990.15717202</v>
      </c>
      <c r="L989" s="4">
        <f>CelloNetIO_CMO_MV_NAV_QT[[#This Row],[CMO MV]]/CelloNetIO_CMO_MV_NAV_QT[[#This Row],[NAV]]*100</f>
        <v>72.609028017599172</v>
      </c>
    </row>
    <row r="990" spans="1:12" x14ac:dyDescent="0.2">
      <c r="A990" s="1">
        <v>42157</v>
      </c>
      <c r="B990">
        <v>521.66970000000003</v>
      </c>
      <c r="C990">
        <v>106.4701</v>
      </c>
      <c r="D990">
        <v>-56.732300000000002</v>
      </c>
      <c r="F990">
        <v>383432276.79000002</v>
      </c>
      <c r="G990">
        <v>136.05263099999999</v>
      </c>
      <c r="H990">
        <v>27.767641999999999</v>
      </c>
      <c r="I990">
        <v>-14.795911</v>
      </c>
      <c r="K990" s="3">
        <f>VLOOKUP(CelloNetIO_CMO_MV_NAV_QT[[#This Row],[AsOfDate]], 'CMO MV Raw'!$A:$B,2,FALSE)</f>
        <v>282354397.1045</v>
      </c>
      <c r="L990" s="4">
        <f>CelloNetIO_CMO_MV_NAV_QT[[#This Row],[CMO MV]]/CelloNetIO_CMO_MV_NAV_QT[[#This Row],[NAV]]*100</f>
        <v>73.6386616870914</v>
      </c>
    </row>
    <row r="991" spans="1:12" x14ac:dyDescent="0.2">
      <c r="A991" s="1">
        <v>42158</v>
      </c>
      <c r="B991">
        <v>524.38210000000004</v>
      </c>
      <c r="C991">
        <v>108.95140000000001</v>
      </c>
      <c r="D991">
        <v>13.860799999999999</v>
      </c>
      <c r="F991">
        <v>382926313.61000001</v>
      </c>
      <c r="G991">
        <v>136.94073299999999</v>
      </c>
      <c r="H991">
        <v>28.452314999999999</v>
      </c>
      <c r="I991">
        <v>3.619704</v>
      </c>
      <c r="K991" s="3">
        <f>VLOOKUP(CelloNetIO_CMO_MV_NAV_QT[[#This Row],[AsOfDate]], 'CMO MV Raw'!$A:$B,2,FALSE)</f>
        <v>281335771.72029698</v>
      </c>
      <c r="L991" s="4">
        <f>CelloNetIO_CMO_MV_NAV_QT[[#This Row],[CMO MV]]/CelloNetIO_CMO_MV_NAV_QT[[#This Row],[NAV]]*100</f>
        <v>73.469950149947067</v>
      </c>
    </row>
    <row r="992" spans="1:12" x14ac:dyDescent="0.2">
      <c r="A992" s="1">
        <v>42159</v>
      </c>
      <c r="B992">
        <v>560.673</v>
      </c>
      <c r="C992">
        <v>115.4873</v>
      </c>
      <c r="D992">
        <v>35.482199999999999</v>
      </c>
      <c r="F992">
        <v>383709288.5</v>
      </c>
      <c r="G992">
        <v>146.119215</v>
      </c>
      <c r="H992">
        <v>30.097602999999999</v>
      </c>
      <c r="I992">
        <v>9.2471569999999996</v>
      </c>
      <c r="K992" s="3">
        <f>VLOOKUP(CelloNetIO_CMO_MV_NAV_QT[[#This Row],[AsOfDate]], 'CMO MV Raw'!$A:$B,2,FALSE)</f>
        <v>282148974.59564197</v>
      </c>
      <c r="L992" s="4">
        <f>CelloNetIO_CMO_MV_NAV_QT[[#This Row],[CMO MV]]/CelloNetIO_CMO_MV_NAV_QT[[#This Row],[NAV]]*100</f>
        <v>73.531963664111814</v>
      </c>
    </row>
    <row r="993" spans="1:12" x14ac:dyDescent="0.2">
      <c r="A993" s="1">
        <v>42160</v>
      </c>
      <c r="B993">
        <v>575.80060000000003</v>
      </c>
      <c r="C993">
        <v>120.2762</v>
      </c>
      <c r="D993">
        <v>27.165099999999999</v>
      </c>
      <c r="F993">
        <v>383226315.44</v>
      </c>
      <c r="G993">
        <v>150.250799</v>
      </c>
      <c r="H993">
        <v>31.385162000000001</v>
      </c>
      <c r="I993">
        <v>7.088527</v>
      </c>
      <c r="K993" s="3">
        <f>VLOOKUP(CelloNetIO_CMO_MV_NAV_QT[[#This Row],[AsOfDate]], 'CMO MV Raw'!$A:$B,2,FALSE)</f>
        <v>281136516.20672202</v>
      </c>
      <c r="L993" s="4">
        <f>CelloNetIO_CMO_MV_NAV_QT[[#This Row],[CMO MV]]/CelloNetIO_CMO_MV_NAV_QT[[#This Row],[NAV]]*100</f>
        <v>73.360441305795007</v>
      </c>
    </row>
    <row r="994" spans="1:12" x14ac:dyDescent="0.2">
      <c r="A994" s="1">
        <v>42163</v>
      </c>
      <c r="B994">
        <v>574.6259</v>
      </c>
      <c r="C994">
        <v>119.45050000000001</v>
      </c>
      <c r="D994">
        <v>29.292899999999999</v>
      </c>
      <c r="F994">
        <v>383258874.85000002</v>
      </c>
      <c r="G994">
        <v>149.93153100000001</v>
      </c>
      <c r="H994">
        <v>31.167054</v>
      </c>
      <c r="I994">
        <v>7.6431110000000002</v>
      </c>
      <c r="K994" s="3">
        <f>VLOOKUP(CelloNetIO_CMO_MV_NAV_QT[[#This Row],[AsOfDate]], 'CMO MV Raw'!$A:$B,2,FALSE)</f>
        <v>281772035.33082098</v>
      </c>
      <c r="L994" s="4">
        <f>CelloNetIO_CMO_MV_NAV_QT[[#This Row],[CMO MV]]/CelloNetIO_CMO_MV_NAV_QT[[#This Row],[NAV]]*100</f>
        <v>73.520028842411278</v>
      </c>
    </row>
    <row r="995" spans="1:12" x14ac:dyDescent="0.2">
      <c r="A995" s="1">
        <v>42164</v>
      </c>
      <c r="B995">
        <v>583.92010000000005</v>
      </c>
      <c r="C995">
        <v>121.8874</v>
      </c>
      <c r="D995">
        <v>42.1267</v>
      </c>
      <c r="F995">
        <v>383270459.27999997</v>
      </c>
      <c r="G995">
        <v>152.35197099999999</v>
      </c>
      <c r="H995">
        <v>31.801929000000001</v>
      </c>
      <c r="I995">
        <v>10.991377</v>
      </c>
      <c r="K995" s="3">
        <f>VLOOKUP(CelloNetIO_CMO_MV_NAV_QT[[#This Row],[AsOfDate]], 'CMO MV Raw'!$A:$B,2,FALSE)</f>
        <v>281254724.04169399</v>
      </c>
      <c r="L995" s="4">
        <f>CelloNetIO_CMO_MV_NAV_QT[[#This Row],[CMO MV]]/CelloNetIO_CMO_MV_NAV_QT[[#This Row],[NAV]]*100</f>
        <v>73.382833774888468</v>
      </c>
    </row>
    <row r="996" spans="1:12" x14ac:dyDescent="0.2">
      <c r="A996" s="1">
        <v>42165</v>
      </c>
      <c r="B996">
        <v>586.70709999999997</v>
      </c>
      <c r="C996">
        <v>123.43470000000001</v>
      </c>
      <c r="D996">
        <v>38.746699999999997</v>
      </c>
      <c r="F996">
        <v>382809724.02999997</v>
      </c>
      <c r="G996">
        <v>153.263374</v>
      </c>
      <c r="H996">
        <v>32.244399999999999</v>
      </c>
      <c r="I996">
        <v>10.12166</v>
      </c>
      <c r="K996" s="3">
        <f>VLOOKUP(CelloNetIO_CMO_MV_NAV_QT[[#This Row],[AsOfDate]], 'CMO MV Raw'!$A:$B,2,FALSE)</f>
        <v>280846559.74579799</v>
      </c>
      <c r="L996" s="4">
        <f>CelloNetIO_CMO_MV_NAV_QT[[#This Row],[CMO MV]]/CelloNetIO_CMO_MV_NAV_QT[[#This Row],[NAV]]*100</f>
        <v>73.364531284421773</v>
      </c>
    </row>
    <row r="997" spans="1:12" x14ac:dyDescent="0.2">
      <c r="A997" s="1">
        <v>42166</v>
      </c>
      <c r="B997">
        <v>571.52149999999995</v>
      </c>
      <c r="C997">
        <v>118.1437</v>
      </c>
      <c r="D997">
        <v>44.701000000000001</v>
      </c>
      <c r="F997">
        <v>382780516.72000003</v>
      </c>
      <c r="G997">
        <v>149.30788699999999</v>
      </c>
      <c r="H997">
        <v>30.864605999999998</v>
      </c>
      <c r="I997">
        <v>11.677972</v>
      </c>
      <c r="K997" s="3">
        <f>VLOOKUP(CelloNetIO_CMO_MV_NAV_QT[[#This Row],[AsOfDate]], 'CMO MV Raw'!$A:$B,2,FALSE)</f>
        <v>281029093.87967998</v>
      </c>
      <c r="L997" s="4">
        <f>CelloNetIO_CMO_MV_NAV_QT[[#This Row],[CMO MV]]/CelloNetIO_CMO_MV_NAV_QT[[#This Row],[NAV]]*100</f>
        <v>73.417815589932403</v>
      </c>
    </row>
    <row r="998" spans="1:12" x14ac:dyDescent="0.2">
      <c r="A998" s="1">
        <v>42167</v>
      </c>
      <c r="B998">
        <v>580.04849999999999</v>
      </c>
      <c r="C998">
        <v>120.23350000000001</v>
      </c>
      <c r="D998">
        <v>80.325800000000001</v>
      </c>
      <c r="F998">
        <v>383070667.82999998</v>
      </c>
      <c r="G998">
        <v>151.42075600000001</v>
      </c>
      <c r="H998">
        <v>31.386768</v>
      </c>
      <c r="I998">
        <v>20.968924999999999</v>
      </c>
      <c r="K998" s="3">
        <f>VLOOKUP(CelloNetIO_CMO_MV_NAV_QT[[#This Row],[AsOfDate]], 'CMO MV Raw'!$A:$B,2,FALSE)</f>
        <v>258826217.96432</v>
      </c>
      <c r="L998" s="4">
        <f>CelloNetIO_CMO_MV_NAV_QT[[#This Row],[CMO MV]]/CelloNetIO_CMO_MV_NAV_QT[[#This Row],[NAV]]*100</f>
        <v>67.566180263946109</v>
      </c>
    </row>
    <row r="999" spans="1:12" x14ac:dyDescent="0.2">
      <c r="A999" s="1">
        <v>42170</v>
      </c>
      <c r="B999">
        <v>581.0489</v>
      </c>
      <c r="C999">
        <v>120.21680000000001</v>
      </c>
      <c r="D999">
        <v>117.76349999999999</v>
      </c>
      <c r="F999">
        <v>383401226.39999998</v>
      </c>
      <c r="G999">
        <v>151.551132</v>
      </c>
      <c r="H999">
        <v>31.355350999999999</v>
      </c>
      <c r="I999">
        <v>30.715472999999999</v>
      </c>
      <c r="K999" s="3">
        <f>VLOOKUP(CelloNetIO_CMO_MV_NAV_QT[[#This Row],[AsOfDate]], 'CMO MV Raw'!$A:$B,2,FALSE)</f>
        <v>257901082.59416401</v>
      </c>
      <c r="L999" s="4">
        <f>CelloNetIO_CMO_MV_NAV_QT[[#This Row],[CMO MV]]/CelloNetIO_CMO_MV_NAV_QT[[#This Row],[NAV]]*100</f>
        <v>67.266629534746841</v>
      </c>
    </row>
    <row r="1000" spans="1:12" x14ac:dyDescent="0.2">
      <c r="A1000" s="1">
        <v>42171</v>
      </c>
      <c r="B1000">
        <v>597.09109999999998</v>
      </c>
      <c r="C1000">
        <v>123.02509999999999</v>
      </c>
      <c r="D1000">
        <v>116.815</v>
      </c>
      <c r="F1000">
        <v>384185122.87</v>
      </c>
      <c r="G1000">
        <v>155.41754900000001</v>
      </c>
      <c r="H1000">
        <v>32.022348999999998</v>
      </c>
      <c r="I1000">
        <v>30.405915</v>
      </c>
      <c r="K1000" s="3">
        <f>VLOOKUP(CelloNetIO_CMO_MV_NAV_QT[[#This Row],[AsOfDate]], 'CMO MV Raw'!$A:$B,2,FALSE)</f>
        <v>258398314.57815501</v>
      </c>
      <c r="L1000" s="4">
        <f>CelloNetIO_CMO_MV_NAV_QT[[#This Row],[CMO MV]]/CelloNetIO_CMO_MV_NAV_QT[[#This Row],[NAV]]*100</f>
        <v>67.258802904138335</v>
      </c>
    </row>
    <row r="1001" spans="1:12" x14ac:dyDescent="0.2">
      <c r="A1001" s="1">
        <v>42172</v>
      </c>
      <c r="B1001">
        <v>596.06560000000002</v>
      </c>
      <c r="C1001">
        <v>122.86409999999999</v>
      </c>
      <c r="D1001">
        <v>116.9067</v>
      </c>
      <c r="F1001">
        <v>384553627.29000002</v>
      </c>
      <c r="G1001">
        <v>155.00194500000001</v>
      </c>
      <c r="H1001">
        <v>31.949795999999999</v>
      </c>
      <c r="I1001">
        <v>30.400623</v>
      </c>
      <c r="K1001" s="3">
        <f>VLOOKUP(CelloNetIO_CMO_MV_NAV_QT[[#This Row],[AsOfDate]], 'CMO MV Raw'!$A:$B,2,FALSE)</f>
        <v>259391668.318279</v>
      </c>
      <c r="L1001" s="4">
        <f>CelloNetIO_CMO_MV_NAV_QT[[#This Row],[CMO MV]]/CelloNetIO_CMO_MV_NAV_QT[[#This Row],[NAV]]*100</f>
        <v>67.452664572753136</v>
      </c>
    </row>
    <row r="1002" spans="1:12" x14ac:dyDescent="0.2">
      <c r="A1002" s="1">
        <v>42173</v>
      </c>
      <c r="B1002">
        <v>592.15110000000004</v>
      </c>
      <c r="C1002">
        <v>122.6609</v>
      </c>
      <c r="D1002">
        <v>216.6379</v>
      </c>
      <c r="F1002">
        <v>383930515.81999999</v>
      </c>
      <c r="G1002">
        <v>154.233924</v>
      </c>
      <c r="H1002">
        <v>31.948723999999999</v>
      </c>
      <c r="I1002">
        <v>56.42633</v>
      </c>
      <c r="K1002" s="3">
        <f>VLOOKUP(CelloNetIO_CMO_MV_NAV_QT[[#This Row],[AsOfDate]], 'CMO MV Raw'!$A:$B,2,FALSE)</f>
        <v>259105342.44990599</v>
      </c>
      <c r="L1002" s="4">
        <f>CelloNetIO_CMO_MV_NAV_QT[[#This Row],[CMO MV]]/CelloNetIO_CMO_MV_NAV_QT[[#This Row],[NAV]]*100</f>
        <v>67.487561361593777</v>
      </c>
    </row>
    <row r="1003" spans="1:12" x14ac:dyDescent="0.2">
      <c r="A1003" s="1">
        <v>42174</v>
      </c>
      <c r="B1003">
        <v>592.5059</v>
      </c>
      <c r="C1003">
        <v>121.6801</v>
      </c>
      <c r="D1003">
        <v>283.96359999999999</v>
      </c>
      <c r="F1003">
        <v>384880845.42000002</v>
      </c>
      <c r="G1003">
        <v>153.94528099999999</v>
      </c>
      <c r="H1003">
        <v>31.615005</v>
      </c>
      <c r="I1003">
        <v>73.779612999999998</v>
      </c>
      <c r="K1003" s="3">
        <f>VLOOKUP(CelloNetIO_CMO_MV_NAV_QT[[#This Row],[AsOfDate]], 'CMO MV Raw'!$A:$B,2,FALSE)</f>
        <v>246727319.81115001</v>
      </c>
      <c r="L1003" s="4">
        <f>CelloNetIO_CMO_MV_NAV_QT[[#This Row],[CMO MV]]/CelloNetIO_CMO_MV_NAV_QT[[#This Row],[NAV]]*100</f>
        <v>64.104858100150338</v>
      </c>
    </row>
    <row r="1004" spans="1:12" x14ac:dyDescent="0.2">
      <c r="A1004" s="1">
        <v>42177</v>
      </c>
      <c r="B1004">
        <v>592.30439999999999</v>
      </c>
      <c r="C1004">
        <v>123.4465</v>
      </c>
      <c r="D1004">
        <v>280.7022</v>
      </c>
      <c r="F1004">
        <v>384032062.35000002</v>
      </c>
      <c r="G1004">
        <v>154.23305999999999</v>
      </c>
      <c r="H1004">
        <v>32.144841999999997</v>
      </c>
      <c r="I1004">
        <v>73.093428000000003</v>
      </c>
      <c r="K1004" s="3">
        <f>VLOOKUP(CelloNetIO_CMO_MV_NAV_QT[[#This Row],[AsOfDate]], 'CMO MV Raw'!$A:$B,2,FALSE)</f>
        <v>246130992.44885501</v>
      </c>
      <c r="L1004" s="4">
        <f>CelloNetIO_CMO_MV_NAV_QT[[#This Row],[CMO MV]]/CelloNetIO_CMO_MV_NAV_QT[[#This Row],[NAV]]*100</f>
        <v>64.091261271965251</v>
      </c>
    </row>
    <row r="1005" spans="1:12" x14ac:dyDescent="0.2">
      <c r="A1005" s="1">
        <v>42178</v>
      </c>
      <c r="B1005">
        <v>583.61569999999995</v>
      </c>
      <c r="C1005">
        <v>122.4132</v>
      </c>
      <c r="D1005">
        <v>279.82589999999999</v>
      </c>
      <c r="F1005">
        <v>382837687.58999997</v>
      </c>
      <c r="G1005">
        <v>152.444683</v>
      </c>
      <c r="H1005">
        <v>31.975221999999999</v>
      </c>
      <c r="I1005">
        <v>73.092568999999997</v>
      </c>
      <c r="K1005" s="3">
        <f>VLOOKUP(CelloNetIO_CMO_MV_NAV_QT[[#This Row],[AsOfDate]], 'CMO MV Raw'!$A:$B,2,FALSE)</f>
        <v>245122452.38853499</v>
      </c>
      <c r="L1005" s="4">
        <f>CelloNetIO_CMO_MV_NAV_QT[[#This Row],[CMO MV]]/CelloNetIO_CMO_MV_NAV_QT[[#This Row],[NAV]]*100</f>
        <v>64.027774781423531</v>
      </c>
    </row>
    <row r="1006" spans="1:12" x14ac:dyDescent="0.2">
      <c r="A1006" s="1">
        <v>42179</v>
      </c>
      <c r="B1006">
        <v>584.25310000000002</v>
      </c>
      <c r="C1006">
        <v>122.04770000000001</v>
      </c>
      <c r="D1006">
        <v>280.82859999999999</v>
      </c>
      <c r="F1006">
        <v>383228018.38</v>
      </c>
      <c r="G1006">
        <v>152.455737</v>
      </c>
      <c r="H1006">
        <v>31.847280000000001</v>
      </c>
      <c r="I1006">
        <v>73.279767000000007</v>
      </c>
      <c r="K1006" s="3">
        <f>VLOOKUP(CelloNetIO_CMO_MV_NAV_QT[[#This Row],[AsOfDate]], 'CMO MV Raw'!$A:$B,2,FALSE)</f>
        <v>245630229.127242</v>
      </c>
      <c r="L1006" s="4">
        <f>CelloNetIO_CMO_MV_NAV_QT[[#This Row],[CMO MV]]/CelloNetIO_CMO_MV_NAV_QT[[#This Row],[NAV]]*100</f>
        <v>64.095060211302396</v>
      </c>
    </row>
    <row r="1007" spans="1:12" x14ac:dyDescent="0.2">
      <c r="A1007" s="1">
        <v>42180</v>
      </c>
      <c r="B1007">
        <v>575.96529999999996</v>
      </c>
      <c r="C1007">
        <v>120.7247</v>
      </c>
      <c r="D1007">
        <v>281.03469999999999</v>
      </c>
      <c r="F1007">
        <v>382872183.17000002</v>
      </c>
      <c r="G1007">
        <v>150.43278799999999</v>
      </c>
      <c r="H1007">
        <v>31.531331999999999</v>
      </c>
      <c r="I1007">
        <v>73.401702</v>
      </c>
      <c r="K1007" s="3">
        <f>VLOOKUP(CelloNetIO_CMO_MV_NAV_QT[[#This Row],[AsOfDate]], 'CMO MV Raw'!$A:$B,2,FALSE)</f>
        <v>244769670.85245001</v>
      </c>
      <c r="L1007" s="4">
        <f>CelloNetIO_CMO_MV_NAV_QT[[#This Row],[CMO MV]]/CelloNetIO_CMO_MV_NAV_QT[[#This Row],[NAV]]*100</f>
        <v>63.9298652688407</v>
      </c>
    </row>
    <row r="1008" spans="1:12" x14ac:dyDescent="0.2">
      <c r="A1008" s="1">
        <v>42181</v>
      </c>
      <c r="B1008">
        <v>563.37699999999995</v>
      </c>
      <c r="C1008">
        <v>119.54730000000001</v>
      </c>
      <c r="D1008">
        <v>316.67939999999999</v>
      </c>
      <c r="F1008">
        <v>381985954.37</v>
      </c>
      <c r="G1008">
        <v>147.486313</v>
      </c>
      <c r="H1008">
        <v>31.296254999999999</v>
      </c>
      <c r="I1008">
        <v>82.903414999999995</v>
      </c>
      <c r="K1008" s="3">
        <f>VLOOKUP(CelloNetIO_CMO_MV_NAV_QT[[#This Row],[AsOfDate]], 'CMO MV Raw'!$A:$B,2,FALSE)</f>
        <v>244177747.53580499</v>
      </c>
      <c r="L1008" s="4">
        <f>CelloNetIO_CMO_MV_NAV_QT[[#This Row],[CMO MV]]/CelloNetIO_CMO_MV_NAV_QT[[#This Row],[NAV]]*100</f>
        <v>63.923226689976417</v>
      </c>
    </row>
    <row r="1009" spans="1:12" x14ac:dyDescent="0.2">
      <c r="A1009" s="1">
        <v>42184</v>
      </c>
      <c r="B1009">
        <v>563.17489999999998</v>
      </c>
      <c r="C1009">
        <v>117.6153</v>
      </c>
      <c r="D1009">
        <v>319.06869999999998</v>
      </c>
      <c r="F1009">
        <v>382200794.88</v>
      </c>
      <c r="G1009">
        <v>147.35053099999999</v>
      </c>
      <c r="H1009">
        <v>30.77317</v>
      </c>
      <c r="I1009">
        <v>83.481955999999997</v>
      </c>
      <c r="K1009" s="3">
        <f>VLOOKUP(CelloNetIO_CMO_MV_NAV_QT[[#This Row],[AsOfDate]], 'CMO MV Raw'!$A:$B,2,FALSE)</f>
        <v>245381697.13397399</v>
      </c>
      <c r="L1009" s="4">
        <f>CelloNetIO_CMO_MV_NAV_QT[[#This Row],[CMO MV]]/CelloNetIO_CMO_MV_NAV_QT[[#This Row],[NAV]]*100</f>
        <v>64.20229900647297</v>
      </c>
    </row>
    <row r="1010" spans="1:12" x14ac:dyDescent="0.2">
      <c r="A1010" s="1">
        <v>42185</v>
      </c>
      <c r="B1010">
        <v>552.93259999999998</v>
      </c>
      <c r="C1010">
        <v>115.2638</v>
      </c>
      <c r="D1010">
        <v>319.30919999999998</v>
      </c>
      <c r="F1010">
        <v>381989180.26999998</v>
      </c>
      <c r="G1010">
        <v>144.750854</v>
      </c>
      <c r="H1010">
        <v>30.174624000000001</v>
      </c>
      <c r="I1010">
        <v>83.591162999999995</v>
      </c>
      <c r="K1010" s="3">
        <f>VLOOKUP(CelloNetIO_CMO_MV_NAV_QT[[#This Row],[AsOfDate]], 'CMO MV Raw'!$A:$B,2,FALSE)</f>
        <v>244769490.397993</v>
      </c>
      <c r="L1010" s="4">
        <f>CelloNetIO_CMO_MV_NAV_QT[[#This Row],[CMO MV]]/CelloNetIO_CMO_MV_NAV_QT[[#This Row],[NAV]]*100</f>
        <v>64.077597754204319</v>
      </c>
    </row>
    <row r="1011" spans="1:12" x14ac:dyDescent="0.2">
      <c r="A1011" s="1">
        <v>42186</v>
      </c>
      <c r="B1011">
        <v>550.72749999999996</v>
      </c>
      <c r="C1011">
        <v>116.14100000000001</v>
      </c>
      <c r="D1011">
        <v>317.85239999999999</v>
      </c>
      <c r="F1011">
        <v>356728164.26999998</v>
      </c>
      <c r="G1011">
        <v>154.38296</v>
      </c>
      <c r="H1011">
        <v>32.557284000000003</v>
      </c>
      <c r="I1011">
        <v>89.102131999999997</v>
      </c>
      <c r="K1011" s="3">
        <f>VLOOKUP(CelloNetIO_CMO_MV_NAV_QT[[#This Row],[AsOfDate]], 'CMO MV Raw'!$A:$B,2,FALSE)</f>
        <v>240444442.58017901</v>
      </c>
      <c r="L1011" s="4">
        <f>CelloNetIO_CMO_MV_NAV_QT[[#This Row],[CMO MV]]/CelloNetIO_CMO_MV_NAV_QT[[#This Row],[NAV]]*100</f>
        <v>67.402707905673438</v>
      </c>
    </row>
    <row r="1012" spans="1:12" x14ac:dyDescent="0.2">
      <c r="A1012" s="1">
        <v>42187</v>
      </c>
      <c r="B1012">
        <v>547.46230000000003</v>
      </c>
      <c r="C1012">
        <v>115.37779999999999</v>
      </c>
      <c r="D1012">
        <v>318.09620000000001</v>
      </c>
      <c r="F1012">
        <v>356929346.43000001</v>
      </c>
      <c r="G1012">
        <v>153.38113999999999</v>
      </c>
      <c r="H1012">
        <v>32.325108999999998</v>
      </c>
      <c r="I1012">
        <v>89.120215000000002</v>
      </c>
      <c r="K1012" s="3">
        <f>VLOOKUP(CelloNetIO_CMO_MV_NAV_QT[[#This Row],[AsOfDate]], 'CMO MV Raw'!$A:$B,2,FALSE)</f>
        <v>241030801.615511</v>
      </c>
      <c r="L1012" s="4">
        <f>CelloNetIO_CMO_MV_NAV_QT[[#This Row],[CMO MV]]/CelloNetIO_CMO_MV_NAV_QT[[#This Row],[NAV]]*100</f>
        <v>67.528995311339941</v>
      </c>
    </row>
    <row r="1013" spans="1:12" x14ac:dyDescent="0.2">
      <c r="A1013" s="1">
        <v>42191</v>
      </c>
      <c r="B1013">
        <v>550.96199999999999</v>
      </c>
      <c r="C1013">
        <v>114.6978</v>
      </c>
      <c r="D1013">
        <v>319.0487</v>
      </c>
      <c r="F1013">
        <v>357216239.14999998</v>
      </c>
      <c r="G1013">
        <v>154.23766900000001</v>
      </c>
      <c r="H1013">
        <v>32.108787</v>
      </c>
      <c r="I1013">
        <v>89.315284000000005</v>
      </c>
      <c r="K1013" s="3">
        <f>VLOOKUP(CelloNetIO_CMO_MV_NAV_QT[[#This Row],[AsOfDate]], 'CMO MV Raw'!$A:$B,2,FALSE)</f>
        <v>242268680.18956599</v>
      </c>
      <c r="L1013" s="4">
        <f>CelloNetIO_CMO_MV_NAV_QT[[#This Row],[CMO MV]]/CelloNetIO_CMO_MV_NAV_QT[[#This Row],[NAV]]*100</f>
        <v>67.821295237318154</v>
      </c>
    </row>
    <row r="1014" spans="1:12" x14ac:dyDescent="0.2">
      <c r="A1014" s="1">
        <v>42192</v>
      </c>
      <c r="B1014">
        <v>548.63440000000003</v>
      </c>
      <c r="C1014">
        <v>113.57340000000001</v>
      </c>
      <c r="D1014">
        <v>320.07549999999998</v>
      </c>
      <c r="F1014">
        <v>357179334.63999999</v>
      </c>
      <c r="G1014">
        <v>153.601944</v>
      </c>
      <c r="H1014">
        <v>31.797304</v>
      </c>
      <c r="I1014">
        <v>89.611986999999999</v>
      </c>
      <c r="K1014" s="3">
        <f>VLOOKUP(CelloNetIO_CMO_MV_NAV_QT[[#This Row],[AsOfDate]], 'CMO MV Raw'!$A:$B,2,FALSE)</f>
        <v>242873352.339104</v>
      </c>
      <c r="L1014" s="4">
        <f>CelloNetIO_CMO_MV_NAV_QT[[#This Row],[CMO MV]]/CelloNetIO_CMO_MV_NAV_QT[[#This Row],[NAV]]*100</f>
        <v>67.997593585277087</v>
      </c>
    </row>
    <row r="1015" spans="1:12" x14ac:dyDescent="0.2">
      <c r="A1015" s="1">
        <v>42193</v>
      </c>
      <c r="B1015">
        <v>565.13189999999997</v>
      </c>
      <c r="C1015">
        <v>116.417</v>
      </c>
      <c r="D1015">
        <v>320.08280000000002</v>
      </c>
      <c r="F1015">
        <v>357167861.94999999</v>
      </c>
      <c r="G1015">
        <v>158.225854</v>
      </c>
      <c r="H1015">
        <v>32.594478000000002</v>
      </c>
      <c r="I1015">
        <v>89.616910000000004</v>
      </c>
      <c r="K1015" s="3">
        <f>VLOOKUP(CelloNetIO_CMO_MV_NAV_QT[[#This Row],[AsOfDate]], 'CMO MV Raw'!$A:$B,2,FALSE)</f>
        <v>243176264.82154599</v>
      </c>
      <c r="L1015" s="4">
        <f>CelloNetIO_CMO_MV_NAV_QT[[#This Row],[CMO MV]]/CelloNetIO_CMO_MV_NAV_QT[[#This Row],[NAV]]*100</f>
        <v>68.08458731250245</v>
      </c>
    </row>
    <row r="1016" spans="1:12" x14ac:dyDescent="0.2">
      <c r="A1016" s="1">
        <v>42194</v>
      </c>
      <c r="B1016">
        <v>565.89490000000001</v>
      </c>
      <c r="C1016">
        <v>117.94710000000001</v>
      </c>
      <c r="D1016">
        <v>317.52120000000002</v>
      </c>
      <c r="F1016">
        <v>357316542.31999999</v>
      </c>
      <c r="G1016">
        <v>158.37355199999999</v>
      </c>
      <c r="H1016">
        <v>33.009135000000001</v>
      </c>
      <c r="I1016">
        <v>88.862719999999996</v>
      </c>
      <c r="K1016" s="3">
        <f>VLOOKUP(CelloNetIO_CMO_MV_NAV_QT[[#This Row],[AsOfDate]], 'CMO MV Raw'!$A:$B,2,FALSE)</f>
        <v>242411853.06219399</v>
      </c>
      <c r="L1016" s="4">
        <f>CelloNetIO_CMO_MV_NAV_QT[[#This Row],[CMO MV]]/CelloNetIO_CMO_MV_NAV_QT[[#This Row],[NAV]]*100</f>
        <v>67.842325879527436</v>
      </c>
    </row>
    <row r="1017" spans="1:12" x14ac:dyDescent="0.2">
      <c r="A1017" s="1">
        <v>42195</v>
      </c>
      <c r="B1017">
        <v>554.21969999999999</v>
      </c>
      <c r="C1017">
        <v>116.6048</v>
      </c>
      <c r="D1017">
        <v>315.14120000000003</v>
      </c>
      <c r="F1017">
        <v>356890458.05000001</v>
      </c>
      <c r="G1017">
        <v>155.29126299999999</v>
      </c>
      <c r="H1017">
        <v>32.672434000000003</v>
      </c>
      <c r="I1017">
        <v>88.301940999999999</v>
      </c>
      <c r="K1017" s="3">
        <f>VLOOKUP(CelloNetIO_CMO_MV_NAV_QT[[#This Row],[AsOfDate]], 'CMO MV Raw'!$A:$B,2,FALSE)</f>
        <v>240963785.96428201</v>
      </c>
      <c r="L1017" s="4">
        <f>CelloNetIO_CMO_MV_NAV_QT[[#This Row],[CMO MV]]/CelloNetIO_CMO_MV_NAV_QT[[#This Row],[NAV]]*100</f>
        <v>67.517575919758329</v>
      </c>
    </row>
    <row r="1018" spans="1:12" x14ac:dyDescent="0.2">
      <c r="A1018" s="1">
        <v>42198</v>
      </c>
      <c r="B1018">
        <v>555.79499999999996</v>
      </c>
      <c r="C1018">
        <v>116.8968</v>
      </c>
      <c r="D1018">
        <v>315.22030000000001</v>
      </c>
      <c r="F1018">
        <v>357191857.39999998</v>
      </c>
      <c r="G1018">
        <v>155.60125099999999</v>
      </c>
      <c r="H1018">
        <v>32.726613999999998</v>
      </c>
      <c r="I1018">
        <v>88.249576000000005</v>
      </c>
      <c r="K1018" s="3">
        <f>VLOOKUP(CelloNetIO_CMO_MV_NAV_QT[[#This Row],[AsOfDate]], 'CMO MV Raw'!$A:$B,2,FALSE)</f>
        <v>241058892.828244</v>
      </c>
      <c r="L1018" s="4">
        <f>CelloNetIO_CMO_MV_NAV_QT[[#This Row],[CMO MV]]/CelloNetIO_CMO_MV_NAV_QT[[#This Row],[NAV]]*100</f>
        <v>67.487230695266135</v>
      </c>
    </row>
    <row r="1019" spans="1:12" x14ac:dyDescent="0.2">
      <c r="A1019" s="1">
        <v>42199</v>
      </c>
      <c r="B1019">
        <v>553.89660000000003</v>
      </c>
      <c r="C1019">
        <v>115.9374</v>
      </c>
      <c r="D1019">
        <v>316.08890000000002</v>
      </c>
      <c r="F1019">
        <v>357640512.27999997</v>
      </c>
      <c r="G1019">
        <v>154.87523999999999</v>
      </c>
      <c r="H1019">
        <v>32.417301000000002</v>
      </c>
      <c r="I1019">
        <v>88.381737999999999</v>
      </c>
      <c r="K1019" s="3">
        <f>VLOOKUP(CelloNetIO_CMO_MV_NAV_QT[[#This Row],[AsOfDate]], 'CMO MV Raw'!$A:$B,2,FALSE)</f>
        <v>241552620.345898</v>
      </c>
      <c r="L1019" s="4">
        <f>CelloNetIO_CMO_MV_NAV_QT[[#This Row],[CMO MV]]/CelloNetIO_CMO_MV_NAV_QT[[#This Row],[NAV]]*100</f>
        <v>67.540620274244617</v>
      </c>
    </row>
    <row r="1020" spans="1:12" x14ac:dyDescent="0.2">
      <c r="A1020" s="1">
        <v>42200</v>
      </c>
      <c r="B1020">
        <v>553.55849999999998</v>
      </c>
      <c r="C1020">
        <v>115.2204</v>
      </c>
      <c r="D1020">
        <v>352.24560000000002</v>
      </c>
      <c r="F1020">
        <v>357829144.41000003</v>
      </c>
      <c r="G1020">
        <v>154.69910999999999</v>
      </c>
      <c r="H1020">
        <v>32.199837000000002</v>
      </c>
      <c r="I1020">
        <v>98.439605999999998</v>
      </c>
      <c r="K1020" s="3">
        <f>VLOOKUP(CelloNetIO_CMO_MV_NAV_QT[[#This Row],[AsOfDate]], 'CMO MV Raw'!$A:$B,2,FALSE)</f>
        <v>240855595.26698399</v>
      </c>
      <c r="L1020" s="4">
        <f>CelloNetIO_CMO_MV_NAV_QT[[#This Row],[CMO MV]]/CelloNetIO_CMO_MV_NAV_QT[[#This Row],[NAV]]*100</f>
        <v>67.310223057463432</v>
      </c>
    </row>
    <row r="1021" spans="1:12" x14ac:dyDescent="0.2">
      <c r="A1021" s="1">
        <v>42201</v>
      </c>
      <c r="B1021">
        <v>554.42290000000003</v>
      </c>
      <c r="C1021">
        <v>115.3603</v>
      </c>
      <c r="D1021">
        <v>352.53399999999999</v>
      </c>
      <c r="F1021">
        <v>357722586.14999998</v>
      </c>
      <c r="G1021">
        <v>154.986831</v>
      </c>
      <c r="H1021">
        <v>32.248536999999999</v>
      </c>
      <c r="I1021">
        <v>98.549549999999996</v>
      </c>
      <c r="K1021" s="3">
        <f>VLOOKUP(CelloNetIO_CMO_MV_NAV_QT[[#This Row],[AsOfDate]], 'CMO MV Raw'!$A:$B,2,FALSE)</f>
        <v>240606821.54698601</v>
      </c>
      <c r="L1021" s="4">
        <f>CelloNetIO_CMO_MV_NAV_QT[[#This Row],[CMO MV]]/CelloNetIO_CMO_MV_NAV_QT[[#This Row],[NAV]]*100</f>
        <v>67.260729644310175</v>
      </c>
    </row>
    <row r="1022" spans="1:12" x14ac:dyDescent="0.2">
      <c r="A1022" s="1">
        <v>42202</v>
      </c>
      <c r="B1022">
        <v>621.96010000000001</v>
      </c>
      <c r="C1022">
        <v>129.1798</v>
      </c>
      <c r="D1022">
        <v>403.99650000000003</v>
      </c>
      <c r="F1022">
        <v>357445458.60000002</v>
      </c>
      <c r="G1022">
        <v>174.00139899999999</v>
      </c>
      <c r="H1022">
        <v>36.139722999999996</v>
      </c>
      <c r="I1022">
        <v>113.023257</v>
      </c>
      <c r="K1022" s="3">
        <f>VLOOKUP(CelloNetIO_CMO_MV_NAV_QT[[#This Row],[AsOfDate]], 'CMO MV Raw'!$A:$B,2,FALSE)</f>
        <v>253965781.51695499</v>
      </c>
      <c r="L1022" s="4">
        <f>CelloNetIO_CMO_MV_NAV_QT[[#This Row],[CMO MV]]/CelloNetIO_CMO_MV_NAV_QT[[#This Row],[NAV]]*100</f>
        <v>71.050219105219028</v>
      </c>
    </row>
    <row r="1023" spans="1:12" x14ac:dyDescent="0.2">
      <c r="A1023" s="1">
        <v>42205</v>
      </c>
      <c r="B1023">
        <v>622.5077</v>
      </c>
      <c r="C1023">
        <v>129.63749999999999</v>
      </c>
      <c r="D1023">
        <v>403.49</v>
      </c>
      <c r="F1023">
        <v>357505278.31</v>
      </c>
      <c r="G1023">
        <v>174.12545700000001</v>
      </c>
      <c r="H1023">
        <v>36.261702</v>
      </c>
      <c r="I1023">
        <v>112.862669</v>
      </c>
      <c r="K1023" s="3">
        <f>VLOOKUP(CelloNetIO_CMO_MV_NAV_QT[[#This Row],[AsOfDate]], 'CMO MV Raw'!$A:$B,2,FALSE)</f>
        <v>253678618.616662</v>
      </c>
      <c r="L1023" s="4">
        <f>CelloNetIO_CMO_MV_NAV_QT[[#This Row],[CMO MV]]/CelloNetIO_CMO_MV_NAV_QT[[#This Row],[NAV]]*100</f>
        <v>70.958006498771795</v>
      </c>
    </row>
    <row r="1024" spans="1:12" x14ac:dyDescent="0.2">
      <c r="A1024" s="1">
        <v>42206</v>
      </c>
      <c r="B1024">
        <v>683.79319999999996</v>
      </c>
      <c r="C1024">
        <v>142.0291</v>
      </c>
      <c r="D1024">
        <v>441.23180000000002</v>
      </c>
      <c r="F1024">
        <v>358023124.69</v>
      </c>
      <c r="G1024">
        <v>190.99135000000001</v>
      </c>
      <c r="H1024">
        <v>39.670369999999998</v>
      </c>
      <c r="I1024">
        <v>123.241145</v>
      </c>
      <c r="K1024" s="3">
        <f>VLOOKUP(CelloNetIO_CMO_MV_NAV_QT[[#This Row],[AsOfDate]], 'CMO MV Raw'!$A:$B,2,FALSE)</f>
        <v>264251191.352633</v>
      </c>
      <c r="L1024" s="4">
        <f>CelloNetIO_CMO_MV_NAV_QT[[#This Row],[CMO MV]]/CelloNetIO_CMO_MV_NAV_QT[[#This Row],[NAV]]*100</f>
        <v>73.808414353525094</v>
      </c>
    </row>
    <row r="1025" spans="1:12" x14ac:dyDescent="0.2">
      <c r="A1025" s="1">
        <v>42207</v>
      </c>
      <c r="B1025">
        <v>685.61569999999995</v>
      </c>
      <c r="C1025">
        <v>142.1437</v>
      </c>
      <c r="D1025">
        <v>441.82940000000002</v>
      </c>
      <c r="F1025">
        <v>358190799.62</v>
      </c>
      <c r="G1025">
        <v>191.410751</v>
      </c>
      <c r="H1025">
        <v>39.683793999999999</v>
      </c>
      <c r="I1025">
        <v>123.35029299999999</v>
      </c>
      <c r="K1025" s="3">
        <f>VLOOKUP(CelloNetIO_CMO_MV_NAV_QT[[#This Row],[AsOfDate]], 'CMO MV Raw'!$A:$B,2,FALSE)</f>
        <v>264411552.97007501</v>
      </c>
      <c r="L1025" s="4">
        <f>CelloNetIO_CMO_MV_NAV_QT[[#This Row],[CMO MV]]/CelloNetIO_CMO_MV_NAV_QT[[#This Row],[NAV]]*100</f>
        <v>73.818633323520828</v>
      </c>
    </row>
    <row r="1026" spans="1:12" x14ac:dyDescent="0.2">
      <c r="A1026" s="1">
        <v>42208</v>
      </c>
      <c r="B1026">
        <v>692.80169999999998</v>
      </c>
      <c r="C1026">
        <v>143.0412</v>
      </c>
      <c r="D1026">
        <v>442.42590000000001</v>
      </c>
      <c r="F1026">
        <v>358574029.95999998</v>
      </c>
      <c r="G1026">
        <v>193.210228</v>
      </c>
      <c r="H1026">
        <v>39.891679000000003</v>
      </c>
      <c r="I1026">
        <v>123.38481400000001</v>
      </c>
      <c r="K1026" s="3">
        <f>VLOOKUP(CelloNetIO_CMO_MV_NAV_QT[[#This Row],[AsOfDate]], 'CMO MV Raw'!$A:$B,2,FALSE)</f>
        <v>265056519.755593</v>
      </c>
      <c r="L1026" s="4">
        <f>CelloNetIO_CMO_MV_NAV_QT[[#This Row],[CMO MV]]/CelloNetIO_CMO_MV_NAV_QT[[#This Row],[NAV]]*100</f>
        <v>73.919608674716585</v>
      </c>
    </row>
    <row r="1027" spans="1:12" x14ac:dyDescent="0.2">
      <c r="A1027" s="1">
        <v>42209</v>
      </c>
      <c r="B1027">
        <v>664.3519</v>
      </c>
      <c r="C1027">
        <v>137.4384</v>
      </c>
      <c r="D1027">
        <v>441.58510000000001</v>
      </c>
      <c r="F1027">
        <v>358515445</v>
      </c>
      <c r="G1027">
        <v>185.306354</v>
      </c>
      <c r="H1027">
        <v>38.335419999999999</v>
      </c>
      <c r="I1027">
        <v>123.17045400000001</v>
      </c>
      <c r="K1027" s="3">
        <f>VLOOKUP(CelloNetIO_CMO_MV_NAV_QT[[#This Row],[AsOfDate]], 'CMO MV Raw'!$A:$B,2,FALSE)</f>
        <v>265383201.03084701</v>
      </c>
      <c r="L1027" s="4">
        <f>CelloNetIO_CMO_MV_NAV_QT[[#This Row],[CMO MV]]/CelloNetIO_CMO_MV_NAV_QT[[#This Row],[NAV]]*100</f>
        <v>74.022808426244239</v>
      </c>
    </row>
    <row r="1028" spans="1:12" x14ac:dyDescent="0.2">
      <c r="A1028" s="1">
        <v>42212</v>
      </c>
      <c r="B1028">
        <v>660.13610000000006</v>
      </c>
      <c r="C1028">
        <v>135.4862</v>
      </c>
      <c r="D1028">
        <v>442.04610000000002</v>
      </c>
      <c r="F1028">
        <v>357945223.33999997</v>
      </c>
      <c r="G1028">
        <v>184.423777</v>
      </c>
      <c r="H1028">
        <v>37.851098999999998</v>
      </c>
      <c r="I1028">
        <v>123.49545999999999</v>
      </c>
      <c r="K1028" s="3">
        <f>VLOOKUP(CelloNetIO_CMO_MV_NAV_QT[[#This Row],[AsOfDate]], 'CMO MV Raw'!$A:$B,2,FALSE)</f>
        <v>264164577.25727499</v>
      </c>
      <c r="L1028" s="4">
        <f>CelloNetIO_CMO_MV_NAV_QT[[#This Row],[CMO MV]]/CelloNetIO_CMO_MV_NAV_QT[[#This Row],[NAV]]*100</f>
        <v>73.800280051887739</v>
      </c>
    </row>
    <row r="1029" spans="1:12" x14ac:dyDescent="0.2">
      <c r="A1029" s="1">
        <v>42213</v>
      </c>
      <c r="B1029">
        <v>649.97569999999996</v>
      </c>
      <c r="C1029">
        <v>133.35380000000001</v>
      </c>
      <c r="D1029">
        <v>442.61410000000001</v>
      </c>
      <c r="F1029">
        <v>357800230.44999999</v>
      </c>
      <c r="G1029">
        <v>181.658827</v>
      </c>
      <c r="H1029">
        <v>37.270462000000002</v>
      </c>
      <c r="I1029">
        <v>123.704252</v>
      </c>
      <c r="K1029" s="3">
        <f>VLOOKUP(CelloNetIO_CMO_MV_NAV_QT[[#This Row],[AsOfDate]], 'CMO MV Raw'!$A:$B,2,FALSE)</f>
        <v>263620849.40107599</v>
      </c>
      <c r="L1029" s="4">
        <f>CelloNetIO_CMO_MV_NAV_QT[[#This Row],[CMO MV]]/CelloNetIO_CMO_MV_NAV_QT[[#This Row],[NAV]]*100</f>
        <v>73.678222361546275</v>
      </c>
    </row>
    <row r="1030" spans="1:12" x14ac:dyDescent="0.2">
      <c r="A1030" s="1">
        <v>42214</v>
      </c>
      <c r="B1030">
        <v>648.43079999999998</v>
      </c>
      <c r="C1030">
        <v>132.98949999999999</v>
      </c>
      <c r="D1030">
        <v>442.31869999999998</v>
      </c>
      <c r="F1030">
        <v>356958733.74000001</v>
      </c>
      <c r="G1030">
        <v>181.65427500000001</v>
      </c>
      <c r="H1030">
        <v>37.256267000000001</v>
      </c>
      <c r="I1030">
        <v>123.91311899999999</v>
      </c>
      <c r="K1030" s="3">
        <f>VLOOKUP(CelloNetIO_CMO_MV_NAV_QT[[#This Row],[AsOfDate]], 'CMO MV Raw'!$A:$B,2,FALSE)</f>
        <v>255667999.995379</v>
      </c>
      <c r="L1030" s="4">
        <f>CelloNetIO_CMO_MV_NAV_QT[[#This Row],[CMO MV]]/CelloNetIO_CMO_MV_NAV_QT[[#This Row],[NAV]]*100</f>
        <v>71.623965413772822</v>
      </c>
    </row>
    <row r="1031" spans="1:12" x14ac:dyDescent="0.2">
      <c r="A1031" s="1">
        <v>42215</v>
      </c>
      <c r="B1031">
        <v>678.28049999999996</v>
      </c>
      <c r="C1031">
        <v>138.31909999999999</v>
      </c>
      <c r="D1031">
        <v>437.8186</v>
      </c>
      <c r="F1031">
        <v>356945450.62</v>
      </c>
      <c r="G1031">
        <v>190.023573</v>
      </c>
      <c r="H1031">
        <v>38.750767000000003</v>
      </c>
      <c r="I1031">
        <v>122.657005</v>
      </c>
      <c r="K1031" s="3">
        <f>VLOOKUP(CelloNetIO_CMO_MV_NAV_QT[[#This Row],[AsOfDate]], 'CMO MV Raw'!$A:$B,2,FALSE)</f>
        <v>286221038.24356103</v>
      </c>
      <c r="L1031" s="4">
        <f>CelloNetIO_CMO_MV_NAV_QT[[#This Row],[CMO MV]]/CelloNetIO_CMO_MV_NAV_QT[[#This Row],[NAV]]*100</f>
        <v>80.186212696199519</v>
      </c>
    </row>
    <row r="1032" spans="1:12" x14ac:dyDescent="0.2">
      <c r="A1032" s="1">
        <v>42216</v>
      </c>
      <c r="B1032">
        <v>623.40769999999998</v>
      </c>
      <c r="C1032">
        <v>125.9667</v>
      </c>
      <c r="D1032">
        <v>410.1506</v>
      </c>
      <c r="F1032">
        <v>358751611.69</v>
      </c>
      <c r="G1032">
        <v>173.771401</v>
      </c>
      <c r="H1032">
        <v>35.112510999999998</v>
      </c>
      <c r="I1032">
        <v>114.32718</v>
      </c>
      <c r="K1032" s="3">
        <f>VLOOKUP(CelloNetIO_CMO_MV_NAV_QT[[#This Row],[AsOfDate]], 'CMO MV Raw'!$A:$B,2,FALSE)</f>
        <v>287607114.98867202</v>
      </c>
      <c r="L1032" s="4">
        <f>CelloNetIO_CMO_MV_NAV_QT[[#This Row],[CMO MV]]/CelloNetIO_CMO_MV_NAV_QT[[#This Row],[NAV]]*100</f>
        <v>80.168870498955556</v>
      </c>
    </row>
    <row r="1033" spans="1:12" x14ac:dyDescent="0.2">
      <c r="A1033" s="1">
        <v>42219</v>
      </c>
      <c r="B1033">
        <v>626.94259999999997</v>
      </c>
      <c r="C1033">
        <v>125.8519</v>
      </c>
      <c r="D1033">
        <v>450.81459999999998</v>
      </c>
      <c r="F1033">
        <v>358119235.63999999</v>
      </c>
      <c r="G1033">
        <v>175.065324</v>
      </c>
      <c r="H1033">
        <v>35.142457</v>
      </c>
      <c r="I1033">
        <v>125.883939</v>
      </c>
      <c r="K1033" s="3">
        <f>VLOOKUP(CelloNetIO_CMO_MV_NAV_QT[[#This Row],[AsOfDate]], 'CMO MV Raw'!$A:$B,2,FALSE)</f>
        <v>285241382.11248201</v>
      </c>
      <c r="L1033" s="4">
        <f>CelloNetIO_CMO_MV_NAV_QT[[#This Row],[CMO MV]]/CelloNetIO_CMO_MV_NAV_QT[[#This Row],[NAV]]*100</f>
        <v>79.649835508758159</v>
      </c>
    </row>
    <row r="1034" spans="1:12" x14ac:dyDescent="0.2">
      <c r="A1034" s="1">
        <v>42220</v>
      </c>
      <c r="B1034">
        <v>583.47540000000004</v>
      </c>
      <c r="C1034">
        <v>118.08629999999999</v>
      </c>
      <c r="D1034">
        <v>449.10899999999998</v>
      </c>
      <c r="F1034">
        <v>356962932.30000001</v>
      </c>
      <c r="G1034">
        <v>163.45545899999999</v>
      </c>
      <c r="H1034">
        <v>33.080829999999999</v>
      </c>
      <c r="I1034">
        <v>125.81390399999999</v>
      </c>
      <c r="K1034" s="3">
        <f>VLOOKUP(CelloNetIO_CMO_MV_NAV_QT[[#This Row],[AsOfDate]], 'CMO MV Raw'!$A:$B,2,FALSE)</f>
        <v>284588072.73547697</v>
      </c>
      <c r="L1034" s="4">
        <f>CelloNetIO_CMO_MV_NAV_QT[[#This Row],[CMO MV]]/CelloNetIO_CMO_MV_NAV_QT[[#This Row],[NAV]]*100</f>
        <v>79.724824900391184</v>
      </c>
    </row>
    <row r="1035" spans="1:12" x14ac:dyDescent="0.2">
      <c r="A1035" s="1">
        <v>42221</v>
      </c>
      <c r="B1035">
        <v>531.62139999999999</v>
      </c>
      <c r="C1035">
        <v>108.4671</v>
      </c>
      <c r="D1035">
        <v>424.92450000000002</v>
      </c>
      <c r="F1035">
        <v>356165611.85000002</v>
      </c>
      <c r="G1035">
        <v>149.262417</v>
      </c>
      <c r="H1035">
        <v>30.454118999999999</v>
      </c>
      <c r="I1035">
        <v>119.305314</v>
      </c>
      <c r="K1035" s="3">
        <f>VLOOKUP(CelloNetIO_CMO_MV_NAV_QT[[#This Row],[AsOfDate]], 'CMO MV Raw'!$A:$B,2,FALSE)</f>
        <v>284195245.48008502</v>
      </c>
      <c r="L1035" s="4">
        <f>CelloNetIO_CMO_MV_NAV_QT[[#This Row],[CMO MV]]/CelloNetIO_CMO_MV_NAV_QT[[#This Row],[NAV]]*100</f>
        <v>79.793005283108158</v>
      </c>
    </row>
    <row r="1036" spans="1:12" x14ac:dyDescent="0.2">
      <c r="A1036" s="1">
        <v>42222</v>
      </c>
      <c r="B1036">
        <v>539.66139999999996</v>
      </c>
      <c r="C1036">
        <v>109.7312</v>
      </c>
      <c r="D1036">
        <v>424.92079999999999</v>
      </c>
      <c r="F1036">
        <v>357374398.13999999</v>
      </c>
      <c r="G1036">
        <v>151.00729200000001</v>
      </c>
      <c r="H1036">
        <v>30.704830000000001</v>
      </c>
      <c r="I1036">
        <v>118.900739</v>
      </c>
      <c r="K1036" s="3">
        <f>VLOOKUP(CelloNetIO_CMO_MV_NAV_QT[[#This Row],[AsOfDate]], 'CMO MV Raw'!$A:$B,2,FALSE)</f>
        <v>284709384.21073401</v>
      </c>
      <c r="L1036" s="4">
        <f>CelloNetIO_CMO_MV_NAV_QT[[#This Row],[CMO MV]]/CelloNetIO_CMO_MV_NAV_QT[[#This Row],[NAV]]*100</f>
        <v>79.666978298540641</v>
      </c>
    </row>
    <row r="1037" spans="1:12" x14ac:dyDescent="0.2">
      <c r="A1037" s="1">
        <v>42223</v>
      </c>
      <c r="B1037">
        <v>495.053</v>
      </c>
      <c r="C1037">
        <v>99.856399999999994</v>
      </c>
      <c r="D1037">
        <v>397.95549999999997</v>
      </c>
      <c r="F1037">
        <v>358497275.13999999</v>
      </c>
      <c r="G1037">
        <v>138.09114700000001</v>
      </c>
      <c r="H1037">
        <v>27.854158999999999</v>
      </c>
      <c r="I1037">
        <v>111.006562</v>
      </c>
      <c r="K1037" s="3">
        <f>VLOOKUP(CelloNetIO_CMO_MV_NAV_QT[[#This Row],[AsOfDate]], 'CMO MV Raw'!$A:$B,2,FALSE)</f>
        <v>276705905.40011799</v>
      </c>
      <c r="L1037" s="4">
        <f>CelloNetIO_CMO_MV_NAV_QT[[#This Row],[CMO MV]]/CelloNetIO_CMO_MV_NAV_QT[[#This Row],[NAV]]*100</f>
        <v>77.184939632263337</v>
      </c>
    </row>
    <row r="1038" spans="1:12" x14ac:dyDescent="0.2">
      <c r="A1038" s="1">
        <v>42226</v>
      </c>
      <c r="B1038">
        <v>495.34840000000003</v>
      </c>
      <c r="C1038">
        <v>100.8857</v>
      </c>
      <c r="D1038">
        <v>396.238</v>
      </c>
      <c r="F1038">
        <v>357812580.26999998</v>
      </c>
      <c r="G1038">
        <v>138.43795</v>
      </c>
      <c r="H1038">
        <v>28.195124</v>
      </c>
      <c r="I1038">
        <v>110.73898</v>
      </c>
      <c r="K1038" s="3">
        <f>VLOOKUP(CelloNetIO_CMO_MV_NAV_QT[[#This Row],[AsOfDate]], 'CMO MV Raw'!$A:$B,2,FALSE)</f>
        <v>276833814.97746301</v>
      </c>
      <c r="L1038" s="4">
        <f>CelloNetIO_CMO_MV_NAV_QT[[#This Row],[CMO MV]]/CelloNetIO_CMO_MV_NAV_QT[[#This Row],[NAV]]*100</f>
        <v>77.368385082650917</v>
      </c>
    </row>
    <row r="1039" spans="1:12" x14ac:dyDescent="0.2">
      <c r="A1039" s="1">
        <v>42227</v>
      </c>
      <c r="B1039">
        <v>497.88670000000002</v>
      </c>
      <c r="C1039">
        <v>99.733199999999997</v>
      </c>
      <c r="D1039">
        <v>397.28230000000002</v>
      </c>
      <c r="F1039">
        <v>358988502.47000003</v>
      </c>
      <c r="G1039">
        <v>138.69154499999999</v>
      </c>
      <c r="H1039">
        <v>27.781725000000002</v>
      </c>
      <c r="I1039">
        <v>110.66713799999999</v>
      </c>
      <c r="K1039" s="3">
        <f>VLOOKUP(CelloNetIO_CMO_MV_NAV_QT[[#This Row],[AsOfDate]], 'CMO MV Raw'!$A:$B,2,FALSE)</f>
        <v>264542896.876219</v>
      </c>
      <c r="L1039" s="4">
        <f>CelloNetIO_CMO_MV_NAV_QT[[#This Row],[CMO MV]]/CelloNetIO_CMO_MV_NAV_QT[[#This Row],[NAV]]*100</f>
        <v>73.691189287692112</v>
      </c>
    </row>
    <row r="1040" spans="1:12" x14ac:dyDescent="0.2">
      <c r="A1040" s="1">
        <v>42228</v>
      </c>
      <c r="B1040">
        <v>496.82319999999999</v>
      </c>
      <c r="C1040">
        <v>99.483699999999999</v>
      </c>
      <c r="D1040">
        <v>397.0077</v>
      </c>
      <c r="F1040">
        <v>358901576.92000002</v>
      </c>
      <c r="G1040">
        <v>138.42881499999999</v>
      </c>
      <c r="H1040">
        <v>27.718935999999999</v>
      </c>
      <c r="I1040">
        <v>110.61743</v>
      </c>
      <c r="K1040" s="3">
        <f>VLOOKUP(CelloNetIO_CMO_MV_NAV_QT[[#This Row],[AsOfDate]], 'CMO MV Raw'!$A:$B,2,FALSE)</f>
        <v>255605991.90020499</v>
      </c>
      <c r="L1040" s="4">
        <f>CelloNetIO_CMO_MV_NAV_QT[[#This Row],[CMO MV]]/CelloNetIO_CMO_MV_NAV_QT[[#This Row],[NAV]]*100</f>
        <v>71.218965961016139</v>
      </c>
    </row>
    <row r="1041" spans="1:12" x14ac:dyDescent="0.2">
      <c r="A1041" s="1">
        <v>42229</v>
      </c>
      <c r="B1041">
        <v>498.74740000000003</v>
      </c>
      <c r="C1041">
        <v>100.6896</v>
      </c>
      <c r="D1041">
        <v>395.11860000000001</v>
      </c>
      <c r="F1041">
        <v>358085740.81</v>
      </c>
      <c r="G1041">
        <v>139.28155799999999</v>
      </c>
      <c r="H1041">
        <v>28.118852</v>
      </c>
      <c r="I1041">
        <v>110.341897</v>
      </c>
      <c r="K1041" s="3">
        <f>VLOOKUP(CelloNetIO_CMO_MV_NAV_QT[[#This Row],[AsOfDate]], 'CMO MV Raw'!$A:$B,2,FALSE)</f>
        <v>255288996.23184001</v>
      </c>
      <c r="L1041" s="4">
        <f>CelloNetIO_CMO_MV_NAV_QT[[#This Row],[CMO MV]]/CelloNetIO_CMO_MV_NAV_QT[[#This Row],[NAV]]*100</f>
        <v>71.292700919720829</v>
      </c>
    </row>
    <row r="1042" spans="1:12" x14ac:dyDescent="0.2">
      <c r="A1042" s="1">
        <v>42230</v>
      </c>
      <c r="B1042">
        <v>501.05380000000002</v>
      </c>
      <c r="C1042">
        <v>101.5162</v>
      </c>
      <c r="D1042">
        <v>394.93209999999999</v>
      </c>
      <c r="F1042">
        <v>358235121.18000001</v>
      </c>
      <c r="G1042">
        <v>139.867302</v>
      </c>
      <c r="H1042">
        <v>28.337869000000001</v>
      </c>
      <c r="I1042">
        <v>110.243825</v>
      </c>
      <c r="K1042" s="3">
        <f>VLOOKUP(CelloNetIO_CMO_MV_NAV_QT[[#This Row],[AsOfDate]], 'CMO MV Raw'!$A:$B,2,FALSE)</f>
        <v>255643716.273166</v>
      </c>
      <c r="L1042" s="4">
        <f>CelloNetIO_CMO_MV_NAV_QT[[#This Row],[CMO MV]]/CelloNetIO_CMO_MV_NAV_QT[[#This Row],[NAV]]*100</f>
        <v>71.361991373457329</v>
      </c>
    </row>
    <row r="1043" spans="1:12" x14ac:dyDescent="0.2">
      <c r="A1043" s="1">
        <v>42233</v>
      </c>
      <c r="B1043">
        <v>499.73880000000003</v>
      </c>
      <c r="C1043">
        <v>100.8224</v>
      </c>
      <c r="D1043">
        <v>395.79669999999999</v>
      </c>
      <c r="F1043">
        <v>358660867.33999997</v>
      </c>
      <c r="G1043">
        <v>139.334632</v>
      </c>
      <c r="H1043">
        <v>28.110789</v>
      </c>
      <c r="I1043">
        <v>110.354024</v>
      </c>
      <c r="K1043" s="3">
        <f>VLOOKUP(CelloNetIO_CMO_MV_NAV_QT[[#This Row],[AsOfDate]], 'CMO MV Raw'!$A:$B,2,FALSE)</f>
        <v>254380040.53083801</v>
      </c>
      <c r="L1043" s="4">
        <f>CelloNetIO_CMO_MV_NAV_QT[[#This Row],[CMO MV]]/CelloNetIO_CMO_MV_NAV_QT[[#This Row],[NAV]]*100</f>
        <v>70.924949916460562</v>
      </c>
    </row>
    <row r="1044" spans="1:12" x14ac:dyDescent="0.2">
      <c r="A1044" s="1">
        <v>42234</v>
      </c>
      <c r="B1044">
        <v>498.7174</v>
      </c>
      <c r="C1044">
        <v>101.125</v>
      </c>
      <c r="D1044">
        <v>406.8485</v>
      </c>
      <c r="F1044">
        <v>358115894.31</v>
      </c>
      <c r="G1044">
        <v>139.26145399999999</v>
      </c>
      <c r="H1044">
        <v>28.238064999999999</v>
      </c>
      <c r="I1044">
        <v>113.608054</v>
      </c>
      <c r="K1044" s="3">
        <f>VLOOKUP(CelloNetIO_CMO_MV_NAV_QT[[#This Row],[AsOfDate]], 'CMO MV Raw'!$A:$B,2,FALSE)</f>
        <v>254249914.06282201</v>
      </c>
      <c r="L1044" s="4">
        <f>CelloNetIO_CMO_MV_NAV_QT[[#This Row],[CMO MV]]/CelloNetIO_CMO_MV_NAV_QT[[#This Row],[NAV]]*100</f>
        <v>70.996545560396925</v>
      </c>
    </row>
    <row r="1045" spans="1:12" x14ac:dyDescent="0.2">
      <c r="A1045" s="1">
        <v>42235</v>
      </c>
      <c r="B1045">
        <v>476.35149999999999</v>
      </c>
      <c r="C1045">
        <v>98.118499999999997</v>
      </c>
      <c r="D1045">
        <v>395.4896</v>
      </c>
      <c r="F1045">
        <v>358691570.69</v>
      </c>
      <c r="G1045">
        <v>132.80253500000001</v>
      </c>
      <c r="H1045">
        <v>27.354559999999999</v>
      </c>
      <c r="I1045">
        <v>110.258961</v>
      </c>
      <c r="K1045" s="3">
        <f>VLOOKUP(CelloNetIO_CMO_MV_NAV_QT[[#This Row],[AsOfDate]], 'CMO MV Raw'!$A:$B,2,FALSE)</f>
        <v>254300635.036313</v>
      </c>
      <c r="L1045" s="4">
        <f>CelloNetIO_CMO_MV_NAV_QT[[#This Row],[CMO MV]]/CelloNetIO_CMO_MV_NAV_QT[[#This Row],[NAV]]*100</f>
        <v>70.896741327688702</v>
      </c>
    </row>
    <row r="1046" spans="1:12" x14ac:dyDescent="0.2">
      <c r="A1046" s="1">
        <v>42236</v>
      </c>
      <c r="B1046">
        <v>477.70749999999998</v>
      </c>
      <c r="C1046">
        <v>97.541700000000006</v>
      </c>
      <c r="D1046">
        <v>397.20119999999997</v>
      </c>
      <c r="F1046">
        <v>359304961.04000002</v>
      </c>
      <c r="G1046">
        <v>132.953216</v>
      </c>
      <c r="H1046">
        <v>27.147328999999999</v>
      </c>
      <c r="I1046">
        <v>110.547096</v>
      </c>
      <c r="K1046" s="3">
        <f>VLOOKUP(CelloNetIO_CMO_MV_NAV_QT[[#This Row],[AsOfDate]], 'CMO MV Raw'!$A:$B,2,FALSE)</f>
        <v>254057562.132377</v>
      </c>
      <c r="L1046" s="4">
        <f>CelloNetIO_CMO_MV_NAV_QT[[#This Row],[CMO MV]]/CelloNetIO_CMO_MV_NAV_QT[[#This Row],[NAV]]*100</f>
        <v>70.708058524160975</v>
      </c>
    </row>
    <row r="1047" spans="1:12" x14ac:dyDescent="0.2">
      <c r="A1047" s="1">
        <v>42237</v>
      </c>
      <c r="B1047">
        <v>478.04689999999999</v>
      </c>
      <c r="C1047">
        <v>97.207999999999998</v>
      </c>
      <c r="D1047">
        <v>396.78</v>
      </c>
      <c r="F1047">
        <v>358984720.20999998</v>
      </c>
      <c r="G1047">
        <v>133.16636399999999</v>
      </c>
      <c r="H1047">
        <v>27.078589999999998</v>
      </c>
      <c r="I1047">
        <v>110.528381</v>
      </c>
      <c r="K1047" s="3">
        <f>VLOOKUP(CelloNetIO_CMO_MV_NAV_QT[[#This Row],[AsOfDate]], 'CMO MV Raw'!$A:$B,2,FALSE)</f>
        <v>253935163.83396301</v>
      </c>
      <c r="L1047" s="4">
        <f>CelloNetIO_CMO_MV_NAV_QT[[#This Row],[CMO MV]]/CelloNetIO_CMO_MV_NAV_QT[[#This Row],[NAV]]*100</f>
        <v>70.737039639295858</v>
      </c>
    </row>
    <row r="1048" spans="1:12" x14ac:dyDescent="0.2">
      <c r="A1048" s="1">
        <v>42240</v>
      </c>
      <c r="B1048">
        <v>482.54899999999998</v>
      </c>
      <c r="C1048">
        <v>97.032300000000006</v>
      </c>
      <c r="D1048">
        <v>397.19170000000003</v>
      </c>
      <c r="F1048">
        <v>358687805.12</v>
      </c>
      <c r="G1048">
        <v>134.531755</v>
      </c>
      <c r="H1048">
        <v>27.052021</v>
      </c>
      <c r="I1048">
        <v>110.73465400000001</v>
      </c>
      <c r="K1048" s="3">
        <f>VLOOKUP(CelloNetIO_CMO_MV_NAV_QT[[#This Row],[AsOfDate]], 'CMO MV Raw'!$A:$B,2,FALSE)</f>
        <v>254028576.33976501</v>
      </c>
      <c r="L1048" s="4">
        <f>CelloNetIO_CMO_MV_NAV_QT[[#This Row],[CMO MV]]/CelloNetIO_CMO_MV_NAV_QT[[#This Row],[NAV]]*100</f>
        <v>70.821637288387606</v>
      </c>
    </row>
    <row r="1049" spans="1:12" x14ac:dyDescent="0.2">
      <c r="A1049" s="1">
        <v>42241</v>
      </c>
      <c r="B1049">
        <v>428.6182</v>
      </c>
      <c r="C1049">
        <v>88.366900000000001</v>
      </c>
      <c r="D1049">
        <v>365.15539999999999</v>
      </c>
      <c r="F1049">
        <v>357221609.98000002</v>
      </c>
      <c r="G1049">
        <v>119.986638</v>
      </c>
      <c r="H1049">
        <v>24.737276999999999</v>
      </c>
      <c r="I1049">
        <v>102.22097100000001</v>
      </c>
      <c r="K1049" s="3">
        <f>VLOOKUP(CelloNetIO_CMO_MV_NAV_QT[[#This Row],[AsOfDate]], 'CMO MV Raw'!$A:$B,2,FALSE)</f>
        <v>253735328.813301</v>
      </c>
      <c r="L1049" s="4">
        <f>CelloNetIO_CMO_MV_NAV_QT[[#This Row],[CMO MV]]/CelloNetIO_CMO_MV_NAV_QT[[#This Row],[NAV]]*100</f>
        <v>71.030229337891129</v>
      </c>
    </row>
    <row r="1050" spans="1:12" x14ac:dyDescent="0.2">
      <c r="A1050" s="1">
        <v>42242</v>
      </c>
      <c r="B1050">
        <v>419.27749999999997</v>
      </c>
      <c r="C1050">
        <v>87.131399999999999</v>
      </c>
      <c r="D1050">
        <v>364.52550000000002</v>
      </c>
      <c r="F1050">
        <v>356496807.75</v>
      </c>
      <c r="G1050">
        <v>117.61045</v>
      </c>
      <c r="H1050">
        <v>24.441004</v>
      </c>
      <c r="I1050">
        <v>102.25210800000001</v>
      </c>
      <c r="K1050" s="3">
        <f>VLOOKUP(CelloNetIO_CMO_MV_NAV_QT[[#This Row],[AsOfDate]], 'CMO MV Raw'!$A:$B,2,FALSE)</f>
        <v>253849939.05187801</v>
      </c>
      <c r="L1050" s="4">
        <f>CelloNetIO_CMO_MV_NAV_QT[[#This Row],[CMO MV]]/CelloNetIO_CMO_MV_NAV_QT[[#This Row],[NAV]]*100</f>
        <v>71.206791627120253</v>
      </c>
    </row>
    <row r="1051" spans="1:12" x14ac:dyDescent="0.2">
      <c r="A1051" s="1">
        <v>42243</v>
      </c>
      <c r="B1051">
        <v>416.43259999999998</v>
      </c>
      <c r="C1051">
        <v>86.509799999999998</v>
      </c>
      <c r="D1051">
        <v>364.8503</v>
      </c>
      <c r="F1051">
        <v>356544380.56</v>
      </c>
      <c r="G1051">
        <v>116.79684899999999</v>
      </c>
      <c r="H1051">
        <v>24.263403</v>
      </c>
      <c r="I1051">
        <v>102.329561</v>
      </c>
      <c r="K1051" s="3">
        <f>VLOOKUP(CelloNetIO_CMO_MV_NAV_QT[[#This Row],[AsOfDate]], 'CMO MV Raw'!$A:$B,2,FALSE)</f>
        <v>253556231.791628</v>
      </c>
      <c r="L1051" s="4">
        <f>CelloNetIO_CMO_MV_NAV_QT[[#This Row],[CMO MV]]/CelloNetIO_CMO_MV_NAV_QT[[#This Row],[NAV]]*100</f>
        <v>71.114914612701085</v>
      </c>
    </row>
    <row r="1052" spans="1:12" x14ac:dyDescent="0.2">
      <c r="A1052" s="1">
        <v>42244</v>
      </c>
      <c r="B1052">
        <v>414.67230000000001</v>
      </c>
      <c r="C1052">
        <v>86.247200000000007</v>
      </c>
      <c r="D1052">
        <v>365.2783</v>
      </c>
      <c r="F1052">
        <v>356875997.17000002</v>
      </c>
      <c r="G1052">
        <v>116.195066</v>
      </c>
      <c r="H1052">
        <v>24.167273999999999</v>
      </c>
      <c r="I1052">
        <v>102.354404</v>
      </c>
      <c r="K1052" s="3">
        <f>VLOOKUP(CelloNetIO_CMO_MV_NAV_QT[[#This Row],[AsOfDate]], 'CMO MV Raw'!$A:$B,2,FALSE)</f>
        <v>246512377.40350801</v>
      </c>
      <c r="L1052" s="4">
        <f>CelloNetIO_CMO_MV_NAV_QT[[#This Row],[CMO MV]]/CelloNetIO_CMO_MV_NAV_QT[[#This Row],[NAV]]*100</f>
        <v>69.075079119451217</v>
      </c>
    </row>
    <row r="1053" spans="1:12" x14ac:dyDescent="0.2">
      <c r="A1053" s="1">
        <v>42247</v>
      </c>
      <c r="B1053">
        <v>418.77379999999999</v>
      </c>
      <c r="C1053">
        <v>87.2971</v>
      </c>
      <c r="D1053">
        <v>365.06060000000002</v>
      </c>
      <c r="F1053">
        <v>358104206.48000002</v>
      </c>
      <c r="G1053">
        <v>116.94188200000001</v>
      </c>
      <c r="H1053">
        <v>24.377569000000001</v>
      </c>
      <c r="I1053">
        <v>101.942561</v>
      </c>
      <c r="K1053" s="3">
        <f>VLOOKUP(CelloNetIO_CMO_MV_NAV_QT[[#This Row],[AsOfDate]], 'CMO MV Raw'!$A:$B,2,FALSE)</f>
        <v>247714897.19417</v>
      </c>
      <c r="L1053" s="4">
        <f>CelloNetIO_CMO_MV_NAV_QT[[#This Row],[CMO MV]]/CelloNetIO_CMO_MV_NAV_QT[[#This Row],[NAV]]*100</f>
        <v>69.173970233160262</v>
      </c>
    </row>
    <row r="1054" spans="1:12" x14ac:dyDescent="0.2">
      <c r="A1054" s="1">
        <v>42248</v>
      </c>
      <c r="B1054">
        <v>419.89780000000002</v>
      </c>
      <c r="C1054">
        <v>87.238500000000002</v>
      </c>
      <c r="D1054">
        <v>365.20229999999998</v>
      </c>
      <c r="F1054">
        <v>357085994.74000001</v>
      </c>
      <c r="G1054">
        <v>117.59010600000001</v>
      </c>
      <c r="H1054">
        <v>24.430669999999999</v>
      </c>
      <c r="I1054">
        <v>102.272927</v>
      </c>
      <c r="K1054" s="3">
        <f>VLOOKUP(CelloNetIO_CMO_MV_NAV_QT[[#This Row],[AsOfDate]], 'CMO MV Raw'!$A:$B,2,FALSE)</f>
        <v>245694600.399335</v>
      </c>
      <c r="L1054" s="4">
        <f>CelloNetIO_CMO_MV_NAV_QT[[#This Row],[CMO MV]]/CelloNetIO_CMO_MV_NAV_QT[[#This Row],[NAV]]*100</f>
        <v>68.805442951698268</v>
      </c>
    </row>
    <row r="1055" spans="1:12" x14ac:dyDescent="0.2">
      <c r="A1055" s="1">
        <v>42249</v>
      </c>
      <c r="B1055">
        <v>419.42160000000001</v>
      </c>
      <c r="C1055">
        <v>87.567499999999995</v>
      </c>
      <c r="D1055">
        <v>364.1053</v>
      </c>
      <c r="F1055">
        <v>356526465.25999999</v>
      </c>
      <c r="G1055">
        <v>117.64108400000001</v>
      </c>
      <c r="H1055">
        <v>24.56129</v>
      </c>
      <c r="I1055">
        <v>102.125743</v>
      </c>
      <c r="K1055" s="13">
        <f>VLOOKUP(CelloNetIO_CMO_MV_NAV_QT[[#This Row],[AsOfDate]], 'CMO MV Raw'!$A:$B,2,FALSE)</f>
        <v>245553278.02607599</v>
      </c>
      <c r="L1055" s="4">
        <f>CelloNetIO_CMO_MV_NAV_QT[[#This Row],[CMO MV]]/CelloNetIO_CMO_MV_NAV_QT[[#This Row],[NAV]]*100</f>
        <v>68.873786928273091</v>
      </c>
    </row>
    <row r="1056" spans="1:12" x14ac:dyDescent="0.2">
      <c r="A1056" s="1">
        <v>42250</v>
      </c>
      <c r="B1056">
        <v>416.18849999999998</v>
      </c>
      <c r="C1056">
        <v>86.342200000000005</v>
      </c>
      <c r="D1056">
        <v>364.95319999999998</v>
      </c>
      <c r="F1056">
        <v>356484604.36000001</v>
      </c>
      <c r="G1056">
        <v>116.74795899999999</v>
      </c>
      <c r="H1056">
        <v>24.220457</v>
      </c>
      <c r="I1056">
        <v>102.375585</v>
      </c>
      <c r="K1056" s="13">
        <f>VLOOKUP(CelloNetIO_CMO_MV_NAV_QT[[#This Row],[AsOfDate]], 'CMO MV Raw'!$A:$B,2,FALSE)</f>
        <v>245034678.24597001</v>
      </c>
      <c r="L1056" s="4">
        <f>CelloNetIO_CMO_MV_NAV_QT[[#This Row],[CMO MV]]/CelloNetIO_CMO_MV_NAV_QT[[#This Row],[NAV]]*100</f>
        <v>68.736398500541966</v>
      </c>
    </row>
    <row r="1057" spans="1:12" x14ac:dyDescent="0.2">
      <c r="A1057" s="1">
        <v>42251</v>
      </c>
      <c r="B1057">
        <v>419.24380000000002</v>
      </c>
      <c r="C1057">
        <v>86.656800000000004</v>
      </c>
      <c r="D1057">
        <v>366.02620000000002</v>
      </c>
      <c r="F1057">
        <v>357310349.36000001</v>
      </c>
      <c r="G1057">
        <v>117.333237</v>
      </c>
      <c r="H1057">
        <v>24.25253</v>
      </c>
      <c r="I1057">
        <v>102.439294</v>
      </c>
      <c r="K1057" s="13">
        <f>VLOOKUP(CelloNetIO_CMO_MV_NAV_QT[[#This Row],[AsOfDate]], 'CMO MV Raw'!$A:$B,2,FALSE)</f>
        <v>245669805.026355</v>
      </c>
      <c r="L1057" s="4">
        <f>CelloNetIO_CMO_MV_NAV_QT[[#This Row],[CMO MV]]/CelloNetIO_CMO_MV_NAV_QT[[#This Row],[NAV]]*100</f>
        <v>68.755300669680835</v>
      </c>
    </row>
    <row r="1058" spans="1:12" x14ac:dyDescent="0.2">
      <c r="A1058" s="1">
        <v>42255</v>
      </c>
      <c r="B1058">
        <v>425.04579999999999</v>
      </c>
      <c r="C1058">
        <v>88.688199999999995</v>
      </c>
      <c r="D1058">
        <v>364.58929999999998</v>
      </c>
      <c r="F1058">
        <v>356847927.44999999</v>
      </c>
      <c r="G1058">
        <v>119.111186</v>
      </c>
      <c r="H1058">
        <v>24.85322</v>
      </c>
      <c r="I1058">
        <v>102.169376</v>
      </c>
      <c r="K1058" s="13">
        <f>VLOOKUP(CelloNetIO_CMO_MV_NAV_QT[[#This Row],[AsOfDate]], 'CMO MV Raw'!$A:$B,2,FALSE)</f>
        <v>245669099.98391399</v>
      </c>
      <c r="L1058" s="4">
        <f>CelloNetIO_CMO_MV_NAV_QT[[#This Row],[CMO MV]]/CelloNetIO_CMO_MV_NAV_QT[[#This Row],[NAV]]*100</f>
        <v>68.844199751821762</v>
      </c>
    </row>
    <row r="1059" spans="1:12" x14ac:dyDescent="0.2">
      <c r="A1059" s="1">
        <v>42256</v>
      </c>
      <c r="B1059">
        <v>427.3261</v>
      </c>
      <c r="C1059">
        <v>88.9328</v>
      </c>
      <c r="D1059">
        <v>365.47500000000002</v>
      </c>
      <c r="F1059">
        <v>357630209.20999998</v>
      </c>
      <c r="G1059">
        <v>119.48825600000001</v>
      </c>
      <c r="H1059">
        <v>24.867251</v>
      </c>
      <c r="I1059">
        <v>102.19354800000001</v>
      </c>
      <c r="K1059" s="13">
        <f>VLOOKUP(CelloNetIO_CMO_MV_NAV_QT[[#This Row],[AsOfDate]], 'CMO MV Raw'!$A:$B,2,FALSE)</f>
        <v>246243510.79097301</v>
      </c>
      <c r="L1059" s="4">
        <f>CelloNetIO_CMO_MV_NAV_QT[[#This Row],[CMO MV]]/CelloNetIO_CMO_MV_NAV_QT[[#This Row],[NAV]]*100</f>
        <v>68.85422552387881</v>
      </c>
    </row>
    <row r="1060" spans="1:12" x14ac:dyDescent="0.2">
      <c r="A1060" s="1">
        <v>42257</v>
      </c>
      <c r="B1060">
        <v>428.37880000000001</v>
      </c>
      <c r="C1060">
        <v>89.790300000000002</v>
      </c>
      <c r="D1060">
        <v>363.93180000000001</v>
      </c>
      <c r="F1060">
        <v>357155931.85000002</v>
      </c>
      <c r="G1060">
        <v>119.94167299999999</v>
      </c>
      <c r="H1060">
        <v>25.140364000000002</v>
      </c>
      <c r="I1060">
        <v>101.89717400000001</v>
      </c>
      <c r="K1060" s="13">
        <f>VLOOKUP(CelloNetIO_CMO_MV_NAV_QT[[#This Row],[AsOfDate]], 'CMO MV Raw'!$A:$B,2,FALSE)</f>
        <v>246356770.94959301</v>
      </c>
      <c r="L1060" s="4">
        <f>CelloNetIO_CMO_MV_NAV_QT[[#This Row],[CMO MV]]/CelloNetIO_CMO_MV_NAV_QT[[#This Row],[NAV]]*100</f>
        <v>68.977370660907582</v>
      </c>
    </row>
    <row r="1061" spans="1:12" x14ac:dyDescent="0.2">
      <c r="A1061" s="1">
        <v>42258</v>
      </c>
      <c r="B1061">
        <v>422.2183</v>
      </c>
      <c r="C1061">
        <v>87.879000000000005</v>
      </c>
      <c r="D1061">
        <v>364.88760000000002</v>
      </c>
      <c r="F1061">
        <v>357634520.12</v>
      </c>
      <c r="G1061">
        <v>118.058598</v>
      </c>
      <c r="H1061">
        <v>24.572292000000001</v>
      </c>
      <c r="I1061">
        <v>102.02807</v>
      </c>
      <c r="K1061" s="13">
        <f>VLOOKUP(CelloNetIO_CMO_MV_NAV_QT[[#This Row],[AsOfDate]], 'CMO MV Raw'!$A:$B,2,FALSE)</f>
        <v>246723667.959714</v>
      </c>
      <c r="L1061" s="4">
        <f>CelloNetIO_CMO_MV_NAV_QT[[#This Row],[CMO MV]]/CelloNetIO_CMO_MV_NAV_QT[[#This Row],[NAV]]*100</f>
        <v>68.987654736720827</v>
      </c>
    </row>
    <row r="1062" spans="1:12" x14ac:dyDescent="0.2">
      <c r="A1062" s="1">
        <v>42261</v>
      </c>
      <c r="B1062">
        <v>417.28219999999999</v>
      </c>
      <c r="C1062">
        <v>86.820999999999998</v>
      </c>
      <c r="D1062">
        <v>365.12520000000001</v>
      </c>
      <c r="F1062">
        <v>357563309.54000002</v>
      </c>
      <c r="G1062">
        <v>116.701627</v>
      </c>
      <c r="H1062">
        <v>24.281293999999999</v>
      </c>
      <c r="I1062">
        <v>102.11484</v>
      </c>
      <c r="K1062" s="13">
        <f>VLOOKUP(CelloNetIO_CMO_MV_NAV_QT[[#This Row],[AsOfDate]], 'CMO MV Raw'!$A:$B,2,FALSE)</f>
        <v>246379711.71606299</v>
      </c>
      <c r="L1062" s="4">
        <f>CelloNetIO_CMO_MV_NAV_QT[[#This Row],[CMO MV]]/CelloNetIO_CMO_MV_NAV_QT[[#This Row],[NAV]]*100</f>
        <v>68.905199482862741</v>
      </c>
    </row>
    <row r="1063" spans="1:12" x14ac:dyDescent="0.2">
      <c r="A1063" s="1">
        <v>42262</v>
      </c>
      <c r="B1063">
        <v>414.25060000000002</v>
      </c>
      <c r="C1063">
        <v>87.325400000000002</v>
      </c>
      <c r="D1063">
        <v>362.62599999999998</v>
      </c>
      <c r="F1063">
        <v>356447131.61000001</v>
      </c>
      <c r="G1063">
        <v>116.216562</v>
      </c>
      <c r="H1063">
        <v>24.498837000000002</v>
      </c>
      <c r="I1063">
        <v>101.73345999999999</v>
      </c>
      <c r="K1063" s="13">
        <f>VLOOKUP(CelloNetIO_CMO_MV_NAV_QT[[#This Row],[AsOfDate]], 'CMO MV Raw'!$A:$B,2,FALSE)</f>
        <v>244870941.279879</v>
      </c>
      <c r="L1063" s="4">
        <f>CelloNetIO_CMO_MV_NAV_QT[[#This Row],[CMO MV]]/CelloNetIO_CMO_MV_NAV_QT[[#This Row],[NAV]]*100</f>
        <v>68.697688819614342</v>
      </c>
    </row>
    <row r="1064" spans="1:12" x14ac:dyDescent="0.2">
      <c r="A1064" s="1">
        <v>42263</v>
      </c>
      <c r="B1064">
        <v>410.81509999999997</v>
      </c>
      <c r="C1064">
        <v>86.634500000000003</v>
      </c>
      <c r="D1064">
        <v>322.6146</v>
      </c>
      <c r="F1064">
        <v>356220380.42000002</v>
      </c>
      <c r="G1064">
        <v>115.326108</v>
      </c>
      <c r="H1064">
        <v>24.320478000000001</v>
      </c>
      <c r="I1064">
        <v>90.566013999999996</v>
      </c>
      <c r="K1064" s="13">
        <f>VLOOKUP(CelloNetIO_CMO_MV_NAV_QT[[#This Row],[AsOfDate]], 'CMO MV Raw'!$A:$B,2,FALSE)</f>
        <v>244517216.68186</v>
      </c>
      <c r="L1064" s="4">
        <f>CelloNetIO_CMO_MV_NAV_QT[[#This Row],[CMO MV]]/CelloNetIO_CMO_MV_NAV_QT[[#This Row],[NAV]]*100</f>
        <v>68.642118789936461</v>
      </c>
    </row>
    <row r="1065" spans="1:12" x14ac:dyDescent="0.2">
      <c r="A1065" s="1">
        <v>42264</v>
      </c>
      <c r="B1065">
        <v>411.22500000000002</v>
      </c>
      <c r="C1065">
        <v>85.599500000000006</v>
      </c>
      <c r="D1065">
        <v>324.43020000000001</v>
      </c>
      <c r="F1065">
        <v>356891758.88</v>
      </c>
      <c r="G1065">
        <v>115.224011</v>
      </c>
      <c r="H1065">
        <v>23.984722999999999</v>
      </c>
      <c r="I1065">
        <v>90.904369000000003</v>
      </c>
      <c r="K1065" s="13">
        <f>VLOOKUP(CelloNetIO_CMO_MV_NAV_QT[[#This Row],[AsOfDate]], 'CMO MV Raw'!$A:$B,2,FALSE)</f>
        <v>245090756.031066</v>
      </c>
      <c r="L1065" s="4">
        <f>CelloNetIO_CMO_MV_NAV_QT[[#This Row],[CMO MV]]/CelloNetIO_CMO_MV_NAV_QT[[#This Row],[NAV]]*100</f>
        <v>68.673694455767603</v>
      </c>
    </row>
    <row r="1066" spans="1:12" x14ac:dyDescent="0.2">
      <c r="A1066" s="1">
        <v>42265</v>
      </c>
      <c r="B1066">
        <v>414.62189999999998</v>
      </c>
      <c r="C1066">
        <v>85.437600000000003</v>
      </c>
      <c r="D1066">
        <v>326.67140000000001</v>
      </c>
      <c r="F1066">
        <v>357919722.51999998</v>
      </c>
      <c r="G1066">
        <v>115.84214900000001</v>
      </c>
      <c r="H1066">
        <v>23.870604</v>
      </c>
      <c r="I1066">
        <v>91.269461000000007</v>
      </c>
      <c r="K1066" s="13">
        <f>VLOOKUP(CelloNetIO_CMO_MV_NAV_QT[[#This Row],[AsOfDate]], 'CMO MV Raw'!$A:$B,2,FALSE)</f>
        <v>245645069.69980299</v>
      </c>
      <c r="L1066" s="4">
        <f>CelloNetIO_CMO_MV_NAV_QT[[#This Row],[CMO MV]]/CelloNetIO_CMO_MV_NAV_QT[[#This Row],[NAV]]*100</f>
        <v>68.631331062254247</v>
      </c>
    </row>
    <row r="1067" spans="1:12" x14ac:dyDescent="0.2">
      <c r="A1067" s="1">
        <v>42268</v>
      </c>
      <c r="B1067">
        <v>415.65839999999997</v>
      </c>
      <c r="C1067">
        <v>86.855500000000006</v>
      </c>
      <c r="D1067">
        <v>324.2525</v>
      </c>
      <c r="F1067">
        <v>357401404.61000001</v>
      </c>
      <c r="G1067">
        <v>116.300158</v>
      </c>
      <c r="H1067">
        <v>24.301946999999998</v>
      </c>
      <c r="I1067">
        <v>90.725020999999998</v>
      </c>
      <c r="K1067" s="13">
        <f>VLOOKUP(CelloNetIO_CMO_MV_NAV_QT[[#This Row],[AsOfDate]], 'CMO MV Raw'!$A:$B,2,FALSE)</f>
        <v>245989991.10356799</v>
      </c>
      <c r="L1067" s="4">
        <f>CelloNetIO_CMO_MV_NAV_QT[[#This Row],[CMO MV]]/CelloNetIO_CMO_MV_NAV_QT[[#This Row],[NAV]]*100</f>
        <v>68.827371110081316</v>
      </c>
    </row>
    <row r="1068" spans="1:12" x14ac:dyDescent="0.2">
      <c r="A1068" s="1">
        <v>42269</v>
      </c>
      <c r="B1068">
        <v>419.47570000000002</v>
      </c>
      <c r="C1068">
        <v>86.770200000000003</v>
      </c>
      <c r="D1068">
        <v>326.22930000000002</v>
      </c>
      <c r="F1068">
        <v>358309104.43000001</v>
      </c>
      <c r="G1068">
        <v>117.070902</v>
      </c>
      <c r="H1068">
        <v>24.216577000000001</v>
      </c>
      <c r="I1068">
        <v>91.046891000000002</v>
      </c>
      <c r="K1068" s="13">
        <f>VLOOKUP(CelloNetIO_CMO_MV_NAV_QT[[#This Row],[AsOfDate]], 'CMO MV Raw'!$A:$B,2,FALSE)</f>
        <v>246813421.94205901</v>
      </c>
      <c r="L1068" s="4">
        <f>CelloNetIO_CMO_MV_NAV_QT[[#This Row],[CMO MV]]/CelloNetIO_CMO_MV_NAV_QT[[#This Row],[NAV]]*100</f>
        <v>68.882821812382105</v>
      </c>
    </row>
    <row r="1069" spans="1:12" x14ac:dyDescent="0.2">
      <c r="A1069" s="1">
        <v>42270</v>
      </c>
      <c r="B1069">
        <v>428.34300000000002</v>
      </c>
      <c r="C1069">
        <v>88.840599999999995</v>
      </c>
      <c r="D1069">
        <v>332.94749999999999</v>
      </c>
      <c r="F1069">
        <v>357821868.31</v>
      </c>
      <c r="G1069">
        <v>119.70844700000001</v>
      </c>
      <c r="H1069">
        <v>24.828164000000001</v>
      </c>
      <c r="I1069">
        <v>93.048393000000004</v>
      </c>
      <c r="K1069" s="13">
        <f>VLOOKUP(CelloNetIO_CMO_MV_NAV_QT[[#This Row],[AsOfDate]], 'CMO MV Raw'!$A:$B,2,FALSE)</f>
        <v>248649529.30756399</v>
      </c>
      <c r="L1069" s="4">
        <f>CelloNetIO_CMO_MV_NAV_QT[[#This Row],[CMO MV]]/CelloNetIO_CMO_MV_NAV_QT[[#This Row],[NAV]]*100</f>
        <v>69.489752116588292</v>
      </c>
    </row>
    <row r="1070" spans="1:12" x14ac:dyDescent="0.2">
      <c r="A1070" s="1">
        <v>42271</v>
      </c>
      <c r="B1070">
        <v>432.80450000000002</v>
      </c>
      <c r="C1070">
        <v>89.599599999999995</v>
      </c>
      <c r="D1070">
        <v>333.34390000000002</v>
      </c>
      <c r="F1070">
        <v>358107483.31999999</v>
      </c>
      <c r="G1070">
        <v>120.85882599999999</v>
      </c>
      <c r="H1070">
        <v>25.020309000000001</v>
      </c>
      <c r="I1070">
        <v>93.084873999999999</v>
      </c>
      <c r="K1070" s="13">
        <f>VLOOKUP(CelloNetIO_CMO_MV_NAV_QT[[#This Row],[AsOfDate]], 'CMO MV Raw'!$A:$B,2,FALSE)</f>
        <v>249169628.883228</v>
      </c>
      <c r="L1070" s="4">
        <f>CelloNetIO_CMO_MV_NAV_QT[[#This Row],[CMO MV]]/CelloNetIO_CMO_MV_NAV_QT[[#This Row],[NAV]]*100</f>
        <v>69.579564932066333</v>
      </c>
    </row>
    <row r="1071" spans="1:12" x14ac:dyDescent="0.2">
      <c r="A1071" s="1">
        <v>42272</v>
      </c>
      <c r="B1071">
        <v>425.0308</v>
      </c>
      <c r="C1071">
        <v>88.561000000000007</v>
      </c>
      <c r="D1071">
        <v>333.11579999999998</v>
      </c>
      <c r="F1071">
        <v>357707132.41000003</v>
      </c>
      <c r="G1071">
        <v>118.82089000000001</v>
      </c>
      <c r="H1071">
        <v>24.757963</v>
      </c>
      <c r="I1071">
        <v>93.125288999999995</v>
      </c>
      <c r="K1071" s="13">
        <f>VLOOKUP(CelloNetIO_CMO_MV_NAV_QT[[#This Row],[AsOfDate]], 'CMO MV Raw'!$A:$B,2,FALSE)</f>
        <v>248596010.863554</v>
      </c>
      <c r="L1071" s="4">
        <f>CelloNetIO_CMO_MV_NAV_QT[[#This Row],[CMO MV]]/CelloNetIO_CMO_MV_NAV_QT[[#This Row],[NAV]]*100</f>
        <v>69.497079688815361</v>
      </c>
    </row>
    <row r="1072" spans="1:12" x14ac:dyDescent="0.2">
      <c r="A1072" s="1">
        <v>42275</v>
      </c>
      <c r="B1072">
        <v>437.79730000000001</v>
      </c>
      <c r="C1072">
        <v>90.299899999999994</v>
      </c>
      <c r="D1072">
        <v>340.62169999999998</v>
      </c>
      <c r="F1072">
        <v>358438081.69999999</v>
      </c>
      <c r="G1072">
        <v>122.140287</v>
      </c>
      <c r="H1072">
        <v>25.192608</v>
      </c>
      <c r="I1072">
        <v>95.029439999999994</v>
      </c>
      <c r="K1072" s="13">
        <f>VLOOKUP(CelloNetIO_CMO_MV_NAV_QT[[#This Row],[AsOfDate]], 'CMO MV Raw'!$A:$B,2,FALSE)</f>
        <v>251313845.808355</v>
      </c>
      <c r="L1072" s="4">
        <f>CelloNetIO_CMO_MV_NAV_QT[[#This Row],[CMO MV]]/CelloNetIO_CMO_MV_NAV_QT[[#This Row],[NAV]]*100</f>
        <v>70.11360082511986</v>
      </c>
    </row>
    <row r="1073" spans="1:12" x14ac:dyDescent="0.2">
      <c r="A1073" s="1">
        <v>42276</v>
      </c>
      <c r="B1073">
        <v>438.33519999999999</v>
      </c>
      <c r="C1073">
        <v>89.488799999999998</v>
      </c>
      <c r="D1073">
        <v>341.28550000000001</v>
      </c>
      <c r="F1073">
        <v>358436337.95999998</v>
      </c>
      <c r="G1073">
        <v>122.290949</v>
      </c>
      <c r="H1073">
        <v>24.966442000000001</v>
      </c>
      <c r="I1073">
        <v>95.215095000000005</v>
      </c>
      <c r="K1073" s="13">
        <f>VLOOKUP(CelloNetIO_CMO_MV_NAV_QT[[#This Row],[AsOfDate]], 'CMO MV Raw'!$A:$B,2,FALSE)</f>
        <v>250902818.58012801</v>
      </c>
      <c r="L1073" s="4">
        <f>CelloNetIO_CMO_MV_NAV_QT[[#This Row],[CMO MV]]/CelloNetIO_CMO_MV_NAV_QT[[#This Row],[NAV]]*100</f>
        <v>69.999269607571918</v>
      </c>
    </row>
    <row r="1074" spans="1:12" x14ac:dyDescent="0.2">
      <c r="A1074" s="1">
        <v>42277</v>
      </c>
      <c r="B1074">
        <v>427.07679999999999</v>
      </c>
      <c r="C1074">
        <v>86.825599999999994</v>
      </c>
      <c r="D1074">
        <v>341.17630000000003</v>
      </c>
      <c r="F1074">
        <v>357449566.72000003</v>
      </c>
      <c r="G1074">
        <v>119.478897</v>
      </c>
      <c r="H1074">
        <v>24.290308</v>
      </c>
      <c r="I1074">
        <v>95.447395</v>
      </c>
      <c r="K1074" s="13">
        <f>VLOOKUP(CelloNetIO_CMO_MV_NAV_QT[[#This Row],[AsOfDate]], 'CMO MV Raw'!$A:$B,2,FALSE)</f>
        <v>249416882.98729199</v>
      </c>
      <c r="L1074" s="4">
        <f>CelloNetIO_CMO_MV_NAV_QT[[#This Row],[CMO MV]]/CelloNetIO_CMO_MV_NAV_QT[[#This Row],[NAV]]*100</f>
        <v>69.776803837243705</v>
      </c>
    </row>
    <row r="1075" spans="1:12" x14ac:dyDescent="0.2">
      <c r="A1075" s="1">
        <v>42278</v>
      </c>
      <c r="B1075">
        <v>375.67939999999999</v>
      </c>
      <c r="C1075">
        <v>75.585700000000003</v>
      </c>
      <c r="D1075">
        <v>311.03660000000002</v>
      </c>
      <c r="F1075">
        <v>296231257.66000003</v>
      </c>
      <c r="G1075">
        <v>126.81963500000001</v>
      </c>
      <c r="H1075">
        <v>25.515775000000001</v>
      </c>
      <c r="I1075">
        <v>104.9979</v>
      </c>
      <c r="K1075" s="13">
        <f>VLOOKUP(CelloNetIO_CMO_MV_NAV_QT[[#This Row],[AsOfDate]], 'CMO MV Raw'!$A:$B,2,FALSE)</f>
        <v>245862270.73539099</v>
      </c>
      <c r="L1075" s="4">
        <f>CelloNetIO_CMO_MV_NAV_QT[[#This Row],[CMO MV]]/CelloNetIO_CMO_MV_NAV_QT[[#This Row],[NAV]]*100</f>
        <v>82.996734604414996</v>
      </c>
    </row>
    <row r="1076" spans="1:12" x14ac:dyDescent="0.2">
      <c r="A1076" s="1">
        <v>42279</v>
      </c>
      <c r="B1076">
        <v>379.80110000000002</v>
      </c>
      <c r="C1076">
        <v>75.501300000000001</v>
      </c>
      <c r="D1076">
        <v>339.38799999999998</v>
      </c>
      <c r="F1076">
        <v>295724665.12</v>
      </c>
      <c r="G1076">
        <v>128.43064699999999</v>
      </c>
      <c r="H1076">
        <v>25.530944000000002</v>
      </c>
      <c r="I1076">
        <v>114.764861</v>
      </c>
      <c r="K1076" s="14">
        <f>VLOOKUP(CelloNetIO_CMO_MV_NAV_QT[[#This Row],[AsOfDate]], 'CMO MV Raw'!$A:$B,2,FALSE)</f>
        <v>245655973.82455701</v>
      </c>
      <c r="L1076" s="4">
        <f>CelloNetIO_CMO_MV_NAV_QT[[#This Row],[CMO MV]]/CelloNetIO_CMO_MV_NAV_QT[[#This Row],[NAV]]*100</f>
        <v>83.069152762375779</v>
      </c>
    </row>
    <row r="1077" spans="1:12" x14ac:dyDescent="0.2">
      <c r="A1077" s="1">
        <v>42282</v>
      </c>
      <c r="B1077">
        <v>370.63170000000002</v>
      </c>
      <c r="C1077">
        <v>74.288399999999996</v>
      </c>
      <c r="D1077">
        <v>338.84179999999998</v>
      </c>
      <c r="F1077">
        <v>295093393.55000001</v>
      </c>
      <c r="G1077">
        <v>125.598102</v>
      </c>
      <c r="H1077">
        <v>25.174538999999999</v>
      </c>
      <c r="I1077">
        <v>114.825275</v>
      </c>
      <c r="K1077" s="14">
        <f>VLOOKUP(CelloNetIO_CMO_MV_NAV_QT[[#This Row],[AsOfDate]], 'CMO MV Raw'!$A:$B,2,FALSE)</f>
        <v>245224629.075569</v>
      </c>
      <c r="L1077" s="4">
        <f>CelloNetIO_CMO_MV_NAV_QT[[#This Row],[CMO MV]]/CelloNetIO_CMO_MV_NAV_QT[[#This Row],[NAV]]*100</f>
        <v>83.100684202209578</v>
      </c>
    </row>
    <row r="1078" spans="1:12" x14ac:dyDescent="0.2">
      <c r="A1078" s="1">
        <v>42283</v>
      </c>
      <c r="B1078">
        <v>338.69639999999998</v>
      </c>
      <c r="C1078">
        <v>67.704300000000003</v>
      </c>
      <c r="D1078">
        <v>335.68090000000001</v>
      </c>
      <c r="F1078">
        <v>295716932.36000001</v>
      </c>
      <c r="G1078">
        <v>114.53398900000001</v>
      </c>
      <c r="H1078">
        <v>22.894969</v>
      </c>
      <c r="I1078">
        <v>113.514264</v>
      </c>
      <c r="K1078" s="14">
        <f>VLOOKUP(CelloNetIO_CMO_MV_NAV_QT[[#This Row],[AsOfDate]], 'CMO MV Raw'!$A:$B,2,FALSE)</f>
        <v>245353494.60937899</v>
      </c>
      <c r="L1078" s="4">
        <f>CelloNetIO_CMO_MV_NAV_QT[[#This Row],[CMO MV]]/CelloNetIO_CMO_MV_NAV_QT[[#This Row],[NAV]]*100</f>
        <v>82.969038212086701</v>
      </c>
    </row>
    <row r="1079" spans="1:12" x14ac:dyDescent="0.2">
      <c r="A1079" s="1">
        <v>42284</v>
      </c>
      <c r="B1079">
        <v>348.8057</v>
      </c>
      <c r="C1079">
        <v>69.972200000000001</v>
      </c>
      <c r="D1079">
        <v>335.8605</v>
      </c>
      <c r="F1079">
        <v>295664256.22000003</v>
      </c>
      <c r="G1079">
        <v>117.97357700000001</v>
      </c>
      <c r="H1079">
        <v>23.6661</v>
      </c>
      <c r="I1079">
        <v>113.59523299999999</v>
      </c>
      <c r="K1079" s="14">
        <f>VLOOKUP(CelloNetIO_CMO_MV_NAV_QT[[#This Row],[AsOfDate]], 'CMO MV Raw'!$A:$B,2,FALSE)</f>
        <v>245477547.071917</v>
      </c>
      <c r="L1079" s="4">
        <f>CelloNetIO_CMO_MV_NAV_QT[[#This Row],[CMO MV]]/CelloNetIO_CMO_MV_NAV_QT[[#This Row],[NAV]]*100</f>
        <v>83.025777349718012</v>
      </c>
    </row>
    <row r="1080" spans="1:12" x14ac:dyDescent="0.2">
      <c r="A1080" s="1">
        <v>42285</v>
      </c>
      <c r="B1080">
        <v>332.41890000000001</v>
      </c>
      <c r="C1080">
        <v>67.283799999999999</v>
      </c>
      <c r="D1080">
        <v>312.80950000000001</v>
      </c>
      <c r="F1080">
        <v>295119996.67000002</v>
      </c>
      <c r="G1080">
        <v>112.638555</v>
      </c>
      <c r="H1080">
        <v>22.798794000000001</v>
      </c>
      <c r="I1080">
        <v>105.994004</v>
      </c>
      <c r="K1080" s="14">
        <f>VLOOKUP(CelloNetIO_CMO_MV_NAV_QT[[#This Row],[AsOfDate]], 'CMO MV Raw'!$A:$B,2,FALSE)</f>
        <v>245470675.36748201</v>
      </c>
      <c r="L1080" s="4">
        <f>CelloNetIO_CMO_MV_NAV_QT[[#This Row],[CMO MV]]/CelloNetIO_CMO_MV_NAV_QT[[#This Row],[NAV]]*100</f>
        <v>83.176564833715645</v>
      </c>
    </row>
    <row r="1081" spans="1:12" x14ac:dyDescent="0.2">
      <c r="A1081" s="1">
        <v>42286</v>
      </c>
      <c r="B1081">
        <v>329.91210000000001</v>
      </c>
      <c r="C1081">
        <v>66.422300000000007</v>
      </c>
      <c r="D1081">
        <v>313.01560000000001</v>
      </c>
      <c r="F1081">
        <v>295593634.82999998</v>
      </c>
      <c r="G1081">
        <v>111.610015</v>
      </c>
      <c r="H1081">
        <v>22.470815000000002</v>
      </c>
      <c r="I1081">
        <v>105.893891</v>
      </c>
      <c r="K1081" s="14">
        <f>VLOOKUP(CelloNetIO_CMO_MV_NAV_QT[[#This Row],[AsOfDate]], 'CMO MV Raw'!$A:$B,2,FALSE)</f>
        <v>233752369.089095</v>
      </c>
      <c r="L1081" s="4">
        <f>CelloNetIO_CMO_MV_NAV_QT[[#This Row],[CMO MV]]/CelloNetIO_CMO_MV_NAV_QT[[#This Row],[NAV]]*100</f>
        <v>79.078958930739248</v>
      </c>
    </row>
    <row r="1082" spans="1:12" x14ac:dyDescent="0.2">
      <c r="A1082" s="1">
        <v>42290</v>
      </c>
      <c r="B1082">
        <v>334.3424</v>
      </c>
      <c r="C1082">
        <v>66.662700000000001</v>
      </c>
      <c r="D1082">
        <v>313.66860000000003</v>
      </c>
      <c r="F1082">
        <v>295907574.07999998</v>
      </c>
      <c r="G1082">
        <v>112.988794</v>
      </c>
      <c r="H1082">
        <v>22.528217000000001</v>
      </c>
      <c r="I1082">
        <v>106.00222100000001</v>
      </c>
      <c r="K1082" s="14">
        <f>VLOOKUP(CelloNetIO_CMO_MV_NAV_QT[[#This Row],[AsOfDate]], 'CMO MV Raw'!$A:$B,2,FALSE)</f>
        <v>234007524.72592399</v>
      </c>
      <c r="L1082" s="4">
        <f>CelloNetIO_CMO_MV_NAV_QT[[#This Row],[CMO MV]]/CelloNetIO_CMO_MV_NAV_QT[[#This Row],[NAV]]*100</f>
        <v>79.081289302401885</v>
      </c>
    </row>
    <row r="1083" spans="1:12" x14ac:dyDescent="0.2">
      <c r="A1083" s="1">
        <v>42291</v>
      </c>
      <c r="B1083">
        <v>345.67989999999998</v>
      </c>
      <c r="C1083">
        <v>67.9803</v>
      </c>
      <c r="D1083">
        <v>314.7663</v>
      </c>
      <c r="F1083">
        <v>296611996.67000002</v>
      </c>
      <c r="G1083">
        <v>116.54279099999999</v>
      </c>
      <c r="H1083">
        <v>22.918931000000001</v>
      </c>
      <c r="I1083">
        <v>106.12055599999999</v>
      </c>
      <c r="K1083" s="14">
        <f>VLOOKUP(CelloNetIO_CMO_MV_NAV_QT[[#This Row],[AsOfDate]], 'CMO MV Raw'!$A:$B,2,FALSE)</f>
        <v>230882930.51467001</v>
      </c>
      <c r="L1083" s="4">
        <f>CelloNetIO_CMO_MV_NAV_QT[[#This Row],[CMO MV]]/CelloNetIO_CMO_MV_NAV_QT[[#This Row],[NAV]]*100</f>
        <v>77.840051348813844</v>
      </c>
    </row>
    <row r="1084" spans="1:12" x14ac:dyDescent="0.2">
      <c r="A1084" s="1">
        <v>42292</v>
      </c>
      <c r="B1084">
        <v>340.51229999999998</v>
      </c>
      <c r="C1084">
        <v>67.258600000000001</v>
      </c>
      <c r="D1084">
        <v>314.14920000000001</v>
      </c>
      <c r="F1084">
        <v>296324021.47000003</v>
      </c>
      <c r="G1084">
        <v>114.912149</v>
      </c>
      <c r="H1084">
        <v>22.697654</v>
      </c>
      <c r="I1084">
        <v>106.015435</v>
      </c>
      <c r="K1084" s="14">
        <f>VLOOKUP(CelloNetIO_CMO_MV_NAV_QT[[#This Row],[AsOfDate]], 'CMO MV Raw'!$A:$B,2,FALSE)</f>
        <v>228911072.63908401</v>
      </c>
      <c r="L1084" s="4">
        <f>CelloNetIO_CMO_MV_NAV_QT[[#This Row],[CMO MV]]/CelloNetIO_CMO_MV_NAV_QT[[#This Row],[NAV]]*100</f>
        <v>77.250258518869046</v>
      </c>
    </row>
    <row r="1085" spans="1:12" x14ac:dyDescent="0.2">
      <c r="A1085" s="1">
        <v>42293</v>
      </c>
      <c r="B1085">
        <v>340.47879999999998</v>
      </c>
      <c r="C1085">
        <v>67.336600000000004</v>
      </c>
      <c r="D1085">
        <v>313.59750000000003</v>
      </c>
      <c r="F1085">
        <v>296612440.52999997</v>
      </c>
      <c r="G1085">
        <v>114.789117</v>
      </c>
      <c r="H1085">
        <v>22.701879999999999</v>
      </c>
      <c r="I1085">
        <v>105.726348</v>
      </c>
      <c r="K1085" s="14">
        <f>VLOOKUP(CelloNetIO_CMO_MV_NAV_QT[[#This Row],[AsOfDate]], 'CMO MV Raw'!$A:$B,2,FALSE)</f>
        <v>228891470.289583</v>
      </c>
      <c r="L1085" s="4">
        <f>CelloNetIO_CMO_MV_NAV_QT[[#This Row],[CMO MV]]/CelloNetIO_CMO_MV_NAV_QT[[#This Row],[NAV]]*100</f>
        <v>77.168533417071046</v>
      </c>
    </row>
    <row r="1086" spans="1:12" x14ac:dyDescent="0.2">
      <c r="A1086" s="1">
        <v>42296</v>
      </c>
      <c r="B1086">
        <v>338.38940000000002</v>
      </c>
      <c r="C1086">
        <v>66.899199999999993</v>
      </c>
      <c r="D1086">
        <v>313.3741</v>
      </c>
      <c r="F1086">
        <v>296417876.37</v>
      </c>
      <c r="G1086">
        <v>114.15957899999999</v>
      </c>
      <c r="H1086">
        <v>22.569219</v>
      </c>
      <c r="I1086">
        <v>105.720378</v>
      </c>
      <c r="K1086" s="14">
        <f>VLOOKUP(CelloNetIO_CMO_MV_NAV_QT[[#This Row],[AsOfDate]], 'CMO MV Raw'!$A:$B,2,FALSE)</f>
        <v>228850973.41062999</v>
      </c>
      <c r="L1086" s="4">
        <f>CelloNetIO_CMO_MV_NAV_QT[[#This Row],[CMO MV]]/CelloNetIO_CMO_MV_NAV_QT[[#This Row],[NAV]]*100</f>
        <v>77.205523571381889</v>
      </c>
    </row>
    <row r="1087" spans="1:12" x14ac:dyDescent="0.2">
      <c r="A1087" s="1">
        <v>42297</v>
      </c>
      <c r="B1087">
        <v>333.09890000000001</v>
      </c>
      <c r="C1087">
        <v>66.348799999999997</v>
      </c>
      <c r="D1087">
        <v>312.65350000000001</v>
      </c>
      <c r="F1087">
        <v>296106729.76999998</v>
      </c>
      <c r="G1087">
        <v>112.49285</v>
      </c>
      <c r="H1087">
        <v>22.407056000000001</v>
      </c>
      <c r="I1087">
        <v>105.58811</v>
      </c>
      <c r="K1087" s="14">
        <f>VLOOKUP(CelloNetIO_CMO_MV_NAV_QT[[#This Row],[AsOfDate]], 'CMO MV Raw'!$A:$B,2,FALSE)</f>
        <v>228694864.11950201</v>
      </c>
      <c r="L1087" s="4">
        <f>CelloNetIO_CMO_MV_NAV_QT[[#This Row],[CMO MV]]/CelloNetIO_CMO_MV_NAV_QT[[#This Row],[NAV]]*100</f>
        <v>77.233929906672529</v>
      </c>
    </row>
    <row r="1088" spans="1:12" x14ac:dyDescent="0.2">
      <c r="A1088" s="1">
        <v>42298</v>
      </c>
      <c r="B1088">
        <v>338.17489999999998</v>
      </c>
      <c r="C1088">
        <v>66.965900000000005</v>
      </c>
      <c r="D1088">
        <v>313.42320000000001</v>
      </c>
      <c r="F1088">
        <v>296681996.66000003</v>
      </c>
      <c r="G1088">
        <v>113.985649</v>
      </c>
      <c r="H1088">
        <v>22.571608999999999</v>
      </c>
      <c r="I1088">
        <v>105.64281099999999</v>
      </c>
      <c r="K1088" s="14">
        <f>VLOOKUP(CelloNetIO_CMO_MV_NAV_QT[[#This Row],[AsOfDate]], 'CMO MV Raw'!$A:$B,2,FALSE)</f>
        <v>228988751.404856</v>
      </c>
      <c r="L1088" s="4">
        <f>CelloNetIO_CMO_MV_NAV_QT[[#This Row],[CMO MV]]/CelloNetIO_CMO_MV_NAV_QT[[#This Row],[NAV]]*100</f>
        <v>77.183231197974905</v>
      </c>
    </row>
    <row r="1089" spans="1:12" x14ac:dyDescent="0.2">
      <c r="A1089" s="1">
        <v>42299</v>
      </c>
      <c r="B1089">
        <v>332.71249999999998</v>
      </c>
      <c r="C1089">
        <v>65.703900000000004</v>
      </c>
      <c r="D1089">
        <v>313.2799</v>
      </c>
      <c r="F1089">
        <v>295999396.29000002</v>
      </c>
      <c r="G1089">
        <v>112.40310100000001</v>
      </c>
      <c r="H1089">
        <v>22.197309000000001</v>
      </c>
      <c r="I1089">
        <v>105.83802</v>
      </c>
      <c r="K1089" s="14">
        <f>VLOOKUP(CelloNetIO_CMO_MV_NAV_QT[[#This Row],[AsOfDate]], 'CMO MV Raw'!$A:$B,2,FALSE)</f>
        <v>228071392.09668201</v>
      </c>
      <c r="L1089" s="4">
        <f>CelloNetIO_CMO_MV_NAV_QT[[#This Row],[CMO MV]]/CelloNetIO_CMO_MV_NAV_QT[[#This Row],[NAV]]*100</f>
        <v>77.051303129427069</v>
      </c>
    </row>
    <row r="1090" spans="1:12" x14ac:dyDescent="0.2">
      <c r="A1090" s="1">
        <v>42300</v>
      </c>
      <c r="B1090">
        <v>327.33109999999999</v>
      </c>
      <c r="C1090">
        <v>65.490200000000002</v>
      </c>
      <c r="D1090">
        <v>313.048</v>
      </c>
      <c r="F1090">
        <v>296083202.49000001</v>
      </c>
      <c r="G1090">
        <v>110.55375600000001</v>
      </c>
      <c r="H1090">
        <v>22.118849999999998</v>
      </c>
      <c r="I1090">
        <v>105.72974000000001</v>
      </c>
      <c r="K1090" s="14">
        <f>VLOOKUP(CelloNetIO_CMO_MV_NAV_QT[[#This Row],[AsOfDate]], 'CMO MV Raw'!$A:$B,2,FALSE)</f>
        <v>228442764.208664</v>
      </c>
      <c r="L1090" s="4">
        <f>CelloNetIO_CMO_MV_NAV_QT[[#This Row],[CMO MV]]/CelloNetIO_CMO_MV_NAV_QT[[#This Row],[NAV]]*100</f>
        <v>77.154922092001982</v>
      </c>
    </row>
    <row r="1091" spans="1:12" x14ac:dyDescent="0.2">
      <c r="A1091" s="1">
        <v>42303</v>
      </c>
      <c r="B1091">
        <v>331.31180000000001</v>
      </c>
      <c r="C1091">
        <v>66.055000000000007</v>
      </c>
      <c r="D1091">
        <v>313.44580000000002</v>
      </c>
      <c r="F1091">
        <v>296543348.26999998</v>
      </c>
      <c r="G1091">
        <v>111.724577</v>
      </c>
      <c r="H1091">
        <v>22.274989999999999</v>
      </c>
      <c r="I1091">
        <v>105.699825</v>
      </c>
      <c r="K1091" s="14">
        <f>VLOOKUP(CelloNetIO_CMO_MV_NAV_QT[[#This Row],[AsOfDate]], 'CMO MV Raw'!$A:$B,2,FALSE)</f>
        <v>228284073.90719599</v>
      </c>
      <c r="L1091" s="4">
        <f>CelloNetIO_CMO_MV_NAV_QT[[#This Row],[CMO MV]]/CelloNetIO_CMO_MV_NAV_QT[[#This Row],[NAV]]*100</f>
        <v>76.981687580914965</v>
      </c>
    </row>
    <row r="1092" spans="1:12" x14ac:dyDescent="0.2">
      <c r="A1092" s="1">
        <v>42304</v>
      </c>
      <c r="B1092">
        <v>328.50170000000003</v>
      </c>
      <c r="C1092">
        <v>65.265600000000006</v>
      </c>
      <c r="D1092">
        <v>313.71280000000002</v>
      </c>
      <c r="F1092">
        <v>296538426.92000002</v>
      </c>
      <c r="G1092">
        <v>110.778796</v>
      </c>
      <c r="H1092">
        <v>22.009153999999999</v>
      </c>
      <c r="I1092">
        <v>105.791618</v>
      </c>
      <c r="K1092" s="14">
        <f>VLOOKUP(CelloNetIO_CMO_MV_NAV_QT[[#This Row],[AsOfDate]], 'CMO MV Raw'!$A:$B,2,FALSE)</f>
        <v>228235674.11018601</v>
      </c>
      <c r="L1092" s="4">
        <f>CelloNetIO_CMO_MV_NAV_QT[[#This Row],[CMO MV]]/CelloNetIO_CMO_MV_NAV_QT[[#This Row],[NAV]]*100</f>
        <v>76.966643574918308</v>
      </c>
    </row>
    <row r="1093" spans="1:12" x14ac:dyDescent="0.2">
      <c r="A1093" s="1">
        <v>42305</v>
      </c>
      <c r="B1093">
        <v>320.11219999999997</v>
      </c>
      <c r="C1093">
        <v>64.375600000000006</v>
      </c>
      <c r="D1093">
        <v>313.79039999999998</v>
      </c>
      <c r="F1093">
        <v>296356455.64999998</v>
      </c>
      <c r="G1093">
        <v>108.015936</v>
      </c>
      <c r="H1093">
        <v>21.722355</v>
      </c>
      <c r="I1093">
        <v>105.882762</v>
      </c>
      <c r="K1093" s="14">
        <f>VLOOKUP(CelloNetIO_CMO_MV_NAV_QT[[#This Row],[AsOfDate]], 'CMO MV Raw'!$A:$B,2,FALSE)</f>
        <v>227898521.087329</v>
      </c>
      <c r="L1093" s="4">
        <f>CelloNetIO_CMO_MV_NAV_QT[[#This Row],[CMO MV]]/CelloNetIO_CMO_MV_NAV_QT[[#This Row],[NAV]]*100</f>
        <v>76.900137230848614</v>
      </c>
    </row>
    <row r="1094" spans="1:12" x14ac:dyDescent="0.2">
      <c r="A1094" s="1">
        <v>42306</v>
      </c>
      <c r="B1094">
        <v>314.88010000000003</v>
      </c>
      <c r="C1094">
        <v>64.334000000000003</v>
      </c>
      <c r="D1094">
        <v>311.52089999999998</v>
      </c>
      <c r="F1094">
        <v>295170730.63</v>
      </c>
      <c r="G1094">
        <v>106.677278</v>
      </c>
      <c r="H1094">
        <v>21.795521000000001</v>
      </c>
      <c r="I1094">
        <v>105.539224</v>
      </c>
      <c r="K1094" s="14">
        <f>VLOOKUP(CelloNetIO_CMO_MV_NAV_QT[[#This Row],[AsOfDate]], 'CMO MV Raw'!$A:$B,2,FALSE)</f>
        <v>227621916.91522601</v>
      </c>
      <c r="L1094" s="4">
        <f>CelloNetIO_CMO_MV_NAV_QT[[#This Row],[CMO MV]]/CelloNetIO_CMO_MV_NAV_QT[[#This Row],[NAV]]*100</f>
        <v>77.11534149385318</v>
      </c>
    </row>
    <row r="1095" spans="1:12" x14ac:dyDescent="0.2">
      <c r="A1095" s="1">
        <v>42307</v>
      </c>
      <c r="B1095">
        <v>305.3639</v>
      </c>
      <c r="C1095">
        <v>62.345300000000002</v>
      </c>
      <c r="D1095">
        <v>312.7568</v>
      </c>
      <c r="F1095">
        <v>295450075.58999997</v>
      </c>
      <c r="G1095">
        <v>103.35549899999999</v>
      </c>
      <c r="H1095">
        <v>21.101804999999999</v>
      </c>
      <c r="I1095">
        <v>105.857749</v>
      </c>
      <c r="K1095" s="14">
        <f>VLOOKUP(CelloNetIO_CMO_MV_NAV_QT[[#This Row],[AsOfDate]], 'CMO MV Raw'!$A:$B,2,FALSE)</f>
        <v>227424591.050616</v>
      </c>
      <c r="L1095" s="4">
        <f>CelloNetIO_CMO_MV_NAV_QT[[#This Row],[CMO MV]]/CelloNetIO_CMO_MV_NAV_QT[[#This Row],[NAV]]*100</f>
        <v>76.975641517931493</v>
      </c>
    </row>
    <row r="1096" spans="1:12" x14ac:dyDescent="0.2">
      <c r="A1096" s="1">
        <v>42310</v>
      </c>
      <c r="B1096">
        <v>300.17090000000002</v>
      </c>
      <c r="C1096">
        <v>61.637999999999998</v>
      </c>
      <c r="D1096">
        <v>312.22399999999999</v>
      </c>
      <c r="F1096">
        <v>294525765.47000003</v>
      </c>
      <c r="G1096">
        <v>101.916686</v>
      </c>
      <c r="H1096">
        <v>20.927879999999998</v>
      </c>
      <c r="I1096">
        <v>106.009062</v>
      </c>
      <c r="K1096" s="14">
        <f>VLOOKUP(CelloNetIO_CMO_MV_NAV_QT[[#This Row],[AsOfDate]], 'CMO MV Raw'!$A:$B,2,FALSE)</f>
        <v>225451399.63344201</v>
      </c>
      <c r="L1096" s="4">
        <f>CelloNetIO_CMO_MV_NAV_QT[[#This Row],[CMO MV]]/CelloNetIO_CMO_MV_NAV_QT[[#This Row],[NAV]]*100</f>
        <v>76.54725870032793</v>
      </c>
    </row>
    <row r="1097" spans="1:12" x14ac:dyDescent="0.2">
      <c r="A1097" s="1">
        <v>42311</v>
      </c>
      <c r="B1097">
        <v>301.23590000000002</v>
      </c>
      <c r="C1097">
        <v>62.352600000000002</v>
      </c>
      <c r="D1097">
        <v>309.63220000000001</v>
      </c>
      <c r="F1097">
        <v>294274965.5</v>
      </c>
      <c r="G1097">
        <v>102.365452</v>
      </c>
      <c r="H1097">
        <v>21.188551</v>
      </c>
      <c r="I1097">
        <v>105.21866799999999</v>
      </c>
      <c r="K1097" s="14">
        <f>VLOOKUP(CelloNetIO_CMO_MV_NAV_QT[[#This Row],[AsOfDate]], 'CMO MV Raw'!$A:$B,2,FALSE)</f>
        <v>225806202.649259</v>
      </c>
      <c r="L1097" s="4">
        <f>CelloNetIO_CMO_MV_NAV_QT[[#This Row],[CMO MV]]/CelloNetIO_CMO_MV_NAV_QT[[#This Row],[NAV]]*100</f>
        <v>76.733065711381073</v>
      </c>
    </row>
    <row r="1098" spans="1:12" x14ac:dyDescent="0.2">
      <c r="A1098" s="1">
        <v>42312</v>
      </c>
      <c r="B1098">
        <v>316.4169</v>
      </c>
      <c r="C1098">
        <v>65.8673</v>
      </c>
      <c r="D1098">
        <v>315.34140000000002</v>
      </c>
      <c r="F1098">
        <v>295019235.88999999</v>
      </c>
      <c r="G1098">
        <v>107.252973</v>
      </c>
      <c r="H1098">
        <v>22.326442</v>
      </c>
      <c r="I1098">
        <v>106.88842</v>
      </c>
      <c r="K1098" s="14">
        <f>VLOOKUP(CelloNetIO_CMO_MV_NAV_QT[[#This Row],[AsOfDate]], 'CMO MV Raw'!$A:$B,2,FALSE)</f>
        <v>226671232.17719701</v>
      </c>
      <c r="L1098" s="4">
        <f>CelloNetIO_CMO_MV_NAV_QT[[#This Row],[CMO MV]]/CelloNetIO_CMO_MV_NAV_QT[[#This Row],[NAV]]*100</f>
        <v>76.832695838759818</v>
      </c>
    </row>
    <row r="1099" spans="1:12" x14ac:dyDescent="0.2">
      <c r="A1099" s="1">
        <v>42313</v>
      </c>
      <c r="B1099">
        <v>317.36829999999998</v>
      </c>
      <c r="C1099">
        <v>66.091800000000006</v>
      </c>
      <c r="D1099">
        <v>284.40030000000002</v>
      </c>
      <c r="F1099">
        <v>294689947.54000002</v>
      </c>
      <c r="G1099">
        <v>107.69566500000001</v>
      </c>
      <c r="H1099">
        <v>22.427572000000001</v>
      </c>
      <c r="I1099">
        <v>96.508313999999999</v>
      </c>
      <c r="K1099" s="14">
        <f>VLOOKUP(CelloNetIO_CMO_MV_NAV_QT[[#This Row],[AsOfDate]], 'CMO MV Raw'!$A:$B,2,FALSE)</f>
        <v>226801215.80575401</v>
      </c>
      <c r="L1099" s="4">
        <f>CelloNetIO_CMO_MV_NAV_QT[[#This Row],[CMO MV]]/CelloNetIO_CMO_MV_NAV_QT[[#This Row],[NAV]]*100</f>
        <v>76.962657769304769</v>
      </c>
    </row>
    <row r="1100" spans="1:12" x14ac:dyDescent="0.2">
      <c r="A1100" s="1">
        <v>42314</v>
      </c>
      <c r="B1100">
        <v>312.77480000000003</v>
      </c>
      <c r="C1100">
        <v>66.191199999999995</v>
      </c>
      <c r="D1100">
        <v>258.30419999999998</v>
      </c>
      <c r="F1100">
        <v>293574144.18000001</v>
      </c>
      <c r="G1100">
        <v>106.54030899999999</v>
      </c>
      <c r="H1100">
        <v>22.546672000000001</v>
      </c>
      <c r="I1100">
        <v>87.986018000000001</v>
      </c>
      <c r="K1100" s="14">
        <f>VLOOKUP(CelloNetIO_CMO_MV_NAV_QT[[#This Row],[AsOfDate]], 'CMO MV Raw'!$A:$B,2,FALSE)</f>
        <v>225789876.17979401</v>
      </c>
      <c r="L1100" s="4">
        <f>CelloNetIO_CMO_MV_NAV_QT[[#This Row],[CMO MV]]/CelloNetIO_CMO_MV_NAV_QT[[#This Row],[NAV]]*100</f>
        <v>76.910681903020304</v>
      </c>
    </row>
    <row r="1101" spans="1:12" x14ac:dyDescent="0.2">
      <c r="A1101" s="1">
        <v>42317</v>
      </c>
      <c r="B1101">
        <v>316.34769999999997</v>
      </c>
      <c r="C1101">
        <v>67.171400000000006</v>
      </c>
      <c r="D1101">
        <v>257.93950000000001</v>
      </c>
      <c r="F1101">
        <v>293705378.97000003</v>
      </c>
      <c r="G1101">
        <v>107.70919499999999</v>
      </c>
      <c r="H1101">
        <v>22.870334</v>
      </c>
      <c r="I1101">
        <v>87.822531999999995</v>
      </c>
      <c r="K1101" s="14">
        <f>VLOOKUP(CelloNetIO_CMO_MV_NAV_QT[[#This Row],[AsOfDate]], 'CMO MV Raw'!$A:$B,2,FALSE)</f>
        <v>209762770.247774</v>
      </c>
      <c r="L1101" s="4">
        <f>CelloNetIO_CMO_MV_NAV_QT[[#This Row],[CMO MV]]/CelloNetIO_CMO_MV_NAV_QT[[#This Row],[NAV]]*100</f>
        <v>71.419451350667913</v>
      </c>
    </row>
    <row r="1102" spans="1:12" x14ac:dyDescent="0.2">
      <c r="A1102" s="1">
        <v>42318</v>
      </c>
      <c r="B1102">
        <v>318.6155</v>
      </c>
      <c r="C1102">
        <v>66.9589</v>
      </c>
      <c r="D1102">
        <v>258.12720000000002</v>
      </c>
      <c r="F1102">
        <v>294058550.61000001</v>
      </c>
      <c r="G1102">
        <v>108.351041</v>
      </c>
      <c r="H1102">
        <v>22.770600999999999</v>
      </c>
      <c r="I1102">
        <v>87.780885999999995</v>
      </c>
      <c r="K1102" s="14">
        <f>VLOOKUP(CelloNetIO_CMO_MV_NAV_QT[[#This Row],[AsOfDate]], 'CMO MV Raw'!$A:$B,2,FALSE)</f>
        <v>210051413.85778099</v>
      </c>
      <c r="L1102" s="4">
        <f>CelloNetIO_CMO_MV_NAV_QT[[#This Row],[CMO MV]]/CelloNetIO_CMO_MV_NAV_QT[[#This Row],[NAV]]*100</f>
        <v>71.431833361773286</v>
      </c>
    </row>
    <row r="1103" spans="1:12" x14ac:dyDescent="0.2">
      <c r="A1103" s="1">
        <v>42320</v>
      </c>
      <c r="B1103">
        <v>313.4384</v>
      </c>
      <c r="C1103">
        <v>66.289000000000001</v>
      </c>
      <c r="D1103">
        <v>258.24419999999998</v>
      </c>
      <c r="F1103">
        <v>293852227.91000003</v>
      </c>
      <c r="G1103">
        <v>106.665313</v>
      </c>
      <c r="H1103">
        <v>22.558617000000002</v>
      </c>
      <c r="I1103">
        <v>87.882334999999998</v>
      </c>
      <c r="K1103" s="14">
        <f>VLOOKUP(CelloNetIO_CMO_MV_NAV_QT[[#This Row],[AsOfDate]], 'CMO MV Raw'!$A:$B,2,FALSE)</f>
        <v>210033453.32316801</v>
      </c>
      <c r="L1103" s="4">
        <f>CelloNetIO_CMO_MV_NAV_QT[[#This Row],[CMO MV]]/CelloNetIO_CMO_MV_NAV_QT[[#This Row],[NAV]]*100</f>
        <v>71.475875754631431</v>
      </c>
    </row>
    <row r="1104" spans="1:12" x14ac:dyDescent="0.2">
      <c r="A1104" s="1">
        <v>42321</v>
      </c>
      <c r="B1104">
        <v>315.8125</v>
      </c>
      <c r="C1104">
        <v>66.4756</v>
      </c>
      <c r="D1104">
        <v>258.2593</v>
      </c>
      <c r="F1104">
        <v>294110462.72000003</v>
      </c>
      <c r="G1104">
        <v>107.378873</v>
      </c>
      <c r="H1104">
        <v>22.602256000000001</v>
      </c>
      <c r="I1104">
        <v>87.810306999999995</v>
      </c>
      <c r="K1104" s="14">
        <f>VLOOKUP(CelloNetIO_CMO_MV_NAV_QT[[#This Row],[AsOfDate]], 'CMO MV Raw'!$A:$B,2,FALSE)</f>
        <v>210351300.291053</v>
      </c>
      <c r="L1104" s="4">
        <f>CelloNetIO_CMO_MV_NAV_QT[[#This Row],[CMO MV]]/CelloNetIO_CMO_MV_NAV_QT[[#This Row],[NAV]]*100</f>
        <v>71.521189129307615</v>
      </c>
    </row>
    <row r="1105" spans="1:12" x14ac:dyDescent="0.2">
      <c r="A1105" s="1">
        <v>42324</v>
      </c>
      <c r="B1105">
        <v>315.00869999999998</v>
      </c>
      <c r="C1105">
        <v>66.1357</v>
      </c>
      <c r="D1105">
        <v>258.01490000000001</v>
      </c>
      <c r="F1105">
        <v>294179843.63999999</v>
      </c>
      <c r="G1105">
        <v>107.080314</v>
      </c>
      <c r="H1105">
        <v>22.481383999999998</v>
      </c>
      <c r="I1105">
        <v>87.706519</v>
      </c>
      <c r="K1105" s="14">
        <f>VLOOKUP(CelloNetIO_CMO_MV_NAV_QT[[#This Row],[AsOfDate]], 'CMO MV Raw'!$A:$B,2,FALSE)</f>
        <v>209225566.60591301</v>
      </c>
      <c r="L1105" s="4">
        <f>CelloNetIO_CMO_MV_NAV_QT[[#This Row],[CMO MV]]/CelloNetIO_CMO_MV_NAV_QT[[#This Row],[NAV]]*100</f>
        <v>71.12165266562279</v>
      </c>
    </row>
    <row r="1106" spans="1:12" x14ac:dyDescent="0.2">
      <c r="A1106" s="1">
        <v>42325</v>
      </c>
      <c r="B1106">
        <v>317.05369999999999</v>
      </c>
      <c r="C1106">
        <v>66.343199999999996</v>
      </c>
      <c r="D1106">
        <v>258.4221</v>
      </c>
      <c r="F1106">
        <v>294745642.80000001</v>
      </c>
      <c r="G1106">
        <v>107.568579</v>
      </c>
      <c r="H1106">
        <v>22.508628000000002</v>
      </c>
      <c r="I1106">
        <v>87.676309000000003</v>
      </c>
      <c r="K1106" s="3">
        <f>VLOOKUP(CelloNetIO_CMO_MV_NAV_QT[[#This Row],[AsOfDate]], 'CMO MV Raw'!$A:$B,2,FALSE)</f>
        <v>209410717.45631799</v>
      </c>
      <c r="L1106" s="4">
        <f>CelloNetIO_CMO_MV_NAV_QT[[#This Row],[CMO MV]]/CelloNetIO_CMO_MV_NAV_QT[[#This Row],[NAV]]*100</f>
        <v>71.04794339518493</v>
      </c>
    </row>
    <row r="1107" spans="1:12" x14ac:dyDescent="0.2">
      <c r="A1107" s="1">
        <v>42326</v>
      </c>
      <c r="B1107">
        <v>317.1576</v>
      </c>
      <c r="C1107">
        <v>66.391400000000004</v>
      </c>
      <c r="D1107">
        <v>258.63119999999998</v>
      </c>
      <c r="F1107">
        <v>295051871.44</v>
      </c>
      <c r="G1107">
        <v>107.49215</v>
      </c>
      <c r="H1107">
        <v>22.501602999999999</v>
      </c>
      <c r="I1107">
        <v>87.656180000000006</v>
      </c>
      <c r="K1107" s="3">
        <f>VLOOKUP(CelloNetIO_CMO_MV_NAV_QT[[#This Row],[AsOfDate]], 'CMO MV Raw'!$A:$B,2,FALSE)</f>
        <v>209635154.60635701</v>
      </c>
      <c r="L1107" s="4">
        <f>CelloNetIO_CMO_MV_NAV_QT[[#This Row],[CMO MV]]/CelloNetIO_CMO_MV_NAV_QT[[#This Row],[NAV]]*100</f>
        <v>71.050271121221201</v>
      </c>
    </row>
    <row r="1108" spans="1:12" x14ac:dyDescent="0.2">
      <c r="A1108" s="1">
        <v>42327</v>
      </c>
      <c r="B1108">
        <v>320.05040000000002</v>
      </c>
      <c r="C1108">
        <v>66.673699999999997</v>
      </c>
      <c r="D1108">
        <v>259.8612</v>
      </c>
      <c r="F1108">
        <v>295905317.67000002</v>
      </c>
      <c r="G1108">
        <v>108.15973200000001</v>
      </c>
      <c r="H1108">
        <v>22.532105999999999</v>
      </c>
      <c r="I1108">
        <v>87.819036999999994</v>
      </c>
      <c r="K1108" s="3">
        <f>VLOOKUP(CelloNetIO_CMO_MV_NAV_QT[[#This Row],[AsOfDate]], 'CMO MV Raw'!$A:$B,2,FALSE)</f>
        <v>210285997.93700999</v>
      </c>
      <c r="L1108" s="4">
        <f>CelloNetIO_CMO_MV_NAV_QT[[#This Row],[CMO MV]]/CelloNetIO_CMO_MV_NAV_QT[[#This Row],[NAV]]*100</f>
        <v>71.065298722182973</v>
      </c>
    </row>
    <row r="1109" spans="1:12" x14ac:dyDescent="0.2">
      <c r="A1109" s="1">
        <v>42328</v>
      </c>
      <c r="B1109">
        <v>317.80380000000002</v>
      </c>
      <c r="C1109">
        <v>66.582899999999995</v>
      </c>
      <c r="D1109">
        <v>259.3963</v>
      </c>
      <c r="F1109">
        <v>295568950.87</v>
      </c>
      <c r="G1109">
        <v>107.522728</v>
      </c>
      <c r="H1109">
        <v>22.527028000000001</v>
      </c>
      <c r="I1109">
        <v>87.761688000000007</v>
      </c>
      <c r="K1109" s="3">
        <f>VLOOKUP(CelloNetIO_CMO_MV_NAV_QT[[#This Row],[AsOfDate]], 'CMO MV Raw'!$A:$B,2,FALSE)</f>
        <v>210330265.50527999</v>
      </c>
      <c r="L1109" s="4">
        <f>CelloNetIO_CMO_MV_NAV_QT[[#This Row],[CMO MV]]/CelloNetIO_CMO_MV_NAV_QT[[#This Row],[NAV]]*100</f>
        <v>71.161150346197715</v>
      </c>
    </row>
    <row r="1110" spans="1:12" x14ac:dyDescent="0.2">
      <c r="A1110" s="1">
        <v>42331</v>
      </c>
      <c r="B1110">
        <v>315.15629999999999</v>
      </c>
      <c r="C1110">
        <v>66.005899999999997</v>
      </c>
      <c r="D1110">
        <v>259.35379999999998</v>
      </c>
      <c r="F1110">
        <v>295560440.54000002</v>
      </c>
      <c r="G1110">
        <v>106.63006799999999</v>
      </c>
      <c r="H1110">
        <v>22.332453999999998</v>
      </c>
      <c r="I1110">
        <v>87.749835000000004</v>
      </c>
      <c r="K1110" s="3">
        <f>VLOOKUP(CelloNetIO_CMO_MV_NAV_QT[[#This Row],[AsOfDate]], 'CMO MV Raw'!$A:$B,2,FALSE)</f>
        <v>210007436.70313501</v>
      </c>
      <c r="L1110" s="4">
        <f>CelloNetIO_CMO_MV_NAV_QT[[#This Row],[CMO MV]]/CelloNetIO_CMO_MV_NAV_QT[[#This Row],[NAV]]*100</f>
        <v>71.053973366477436</v>
      </c>
    </row>
    <row r="1111" spans="1:12" x14ac:dyDescent="0.2">
      <c r="A1111" s="1">
        <v>42332</v>
      </c>
      <c r="B1111">
        <v>308.09899999999999</v>
      </c>
      <c r="C1111">
        <v>64.700800000000001</v>
      </c>
      <c r="D1111">
        <v>259.90960000000001</v>
      </c>
      <c r="F1111">
        <v>295396756.19999999</v>
      </c>
      <c r="G1111">
        <v>104.300062</v>
      </c>
      <c r="H1111">
        <v>21.903016000000001</v>
      </c>
      <c r="I1111">
        <v>87.986613000000006</v>
      </c>
      <c r="K1111" s="3">
        <f>VLOOKUP(CelloNetIO_CMO_MV_NAV_QT[[#This Row],[AsOfDate]], 'CMO MV Raw'!$A:$B,2,FALSE)</f>
        <v>209684037.56793401</v>
      </c>
      <c r="L1111" s="4">
        <f>CelloNetIO_CMO_MV_NAV_QT[[#This Row],[CMO MV]]/CelloNetIO_CMO_MV_NAV_QT[[#This Row],[NAV]]*100</f>
        <v>70.983865992748505</v>
      </c>
    </row>
    <row r="1112" spans="1:12" x14ac:dyDescent="0.2">
      <c r="A1112" s="1">
        <v>42333</v>
      </c>
      <c r="B1112">
        <v>307.94810000000001</v>
      </c>
      <c r="C1112">
        <v>64.6691</v>
      </c>
      <c r="D1112">
        <v>260.14769999999999</v>
      </c>
      <c r="F1112">
        <v>295561636.23000002</v>
      </c>
      <c r="G1112">
        <v>104.19082299999999</v>
      </c>
      <c r="H1112">
        <v>21.880071999999998</v>
      </c>
      <c r="I1112">
        <v>88.018088000000006</v>
      </c>
      <c r="K1112" s="3">
        <f>VLOOKUP(CelloNetIO_CMO_MV_NAV_QT[[#This Row],[AsOfDate]], 'CMO MV Raw'!$A:$B,2,FALSE)</f>
        <v>209357315.29254901</v>
      </c>
      <c r="L1112" s="4">
        <f>CelloNetIO_CMO_MV_NAV_QT[[#This Row],[CMO MV]]/CelloNetIO_CMO_MV_NAV_QT[[#This Row],[NAV]]*100</f>
        <v>70.83372455335558</v>
      </c>
    </row>
    <row r="1113" spans="1:12" x14ac:dyDescent="0.2">
      <c r="A1113" s="1">
        <v>42335</v>
      </c>
      <c r="B1113">
        <v>306.0752</v>
      </c>
      <c r="C1113">
        <v>64.275800000000004</v>
      </c>
      <c r="D1113">
        <v>260.20740000000001</v>
      </c>
      <c r="F1113">
        <v>295488406.47000003</v>
      </c>
      <c r="G1113">
        <v>103.582812</v>
      </c>
      <c r="H1113">
        <v>21.752393000000001</v>
      </c>
      <c r="I1113">
        <v>88.060104999999993</v>
      </c>
      <c r="K1113" s="3">
        <f>VLOOKUP(CelloNetIO_CMO_MV_NAV_QT[[#This Row],[AsOfDate]], 'CMO MV Raw'!$A:$B,2,FALSE)</f>
        <v>209342454.57972601</v>
      </c>
      <c r="L1113" s="4">
        <f>CelloNetIO_CMO_MV_NAV_QT[[#This Row],[CMO MV]]/CelloNetIO_CMO_MV_NAV_QT[[#This Row],[NAV]]*100</f>
        <v>70.846249800660061</v>
      </c>
    </row>
    <row r="1114" spans="1:12" x14ac:dyDescent="0.2">
      <c r="A1114" s="1">
        <v>42338</v>
      </c>
      <c r="B1114">
        <v>305.70100000000002</v>
      </c>
      <c r="C1114">
        <v>64.197199999999995</v>
      </c>
      <c r="D1114">
        <v>260.25029999999998</v>
      </c>
      <c r="F1114">
        <v>295850378.92000002</v>
      </c>
      <c r="G1114">
        <v>103.329596</v>
      </c>
      <c r="H1114">
        <v>21.699211999999999</v>
      </c>
      <c r="I1114">
        <v>87.966864000000001</v>
      </c>
      <c r="K1114" s="3">
        <f>VLOOKUP(CelloNetIO_CMO_MV_NAV_QT[[#This Row],[AsOfDate]], 'CMO MV Raw'!$A:$B,2,FALSE)</f>
        <v>209286737.389175</v>
      </c>
      <c r="L1114" s="4">
        <f>CelloNetIO_CMO_MV_NAV_QT[[#This Row],[CMO MV]]/CelloNetIO_CMO_MV_NAV_QT[[#This Row],[NAV]]*100</f>
        <v>70.740736636260166</v>
      </c>
    </row>
    <row r="1115" spans="1:12" x14ac:dyDescent="0.2">
      <c r="A1115" s="1">
        <v>42339</v>
      </c>
      <c r="B1115">
        <v>318.60849999999999</v>
      </c>
      <c r="C1115">
        <v>63.721699999999998</v>
      </c>
      <c r="D1115">
        <v>260.52190000000002</v>
      </c>
      <c r="F1115">
        <v>295805136.76999998</v>
      </c>
      <c r="G1115">
        <v>107.70891399999999</v>
      </c>
      <c r="H1115">
        <v>21.541782999999999</v>
      </c>
      <c r="I1115">
        <v>88.072135000000003</v>
      </c>
      <c r="K1115" s="3">
        <f>VLOOKUP(CelloNetIO_CMO_MV_NAV_QT[[#This Row],[AsOfDate]], 'CMO MV Raw'!$A:$B,2,FALSE)</f>
        <v>207720843.105804</v>
      </c>
      <c r="L1115" s="4">
        <f>CelloNetIO_CMO_MV_NAV_QT[[#This Row],[CMO MV]]/CelloNetIO_CMO_MV_NAV_QT[[#This Row],[NAV]]*100</f>
        <v>70.222189301369383</v>
      </c>
    </row>
    <row r="1116" spans="1:12" x14ac:dyDescent="0.2">
      <c r="A1116" s="1">
        <v>42340</v>
      </c>
      <c r="B1116">
        <v>300.30290000000002</v>
      </c>
      <c r="C1116">
        <v>63.063600000000001</v>
      </c>
      <c r="D1116">
        <v>260.41109999999998</v>
      </c>
      <c r="F1116">
        <v>295404570.31999999</v>
      </c>
      <c r="G1116">
        <v>101.65817699999999</v>
      </c>
      <c r="H1116">
        <v>21.348213999999999</v>
      </c>
      <c r="I1116">
        <v>88.154053000000005</v>
      </c>
      <c r="K1116" s="3">
        <f>VLOOKUP(CelloNetIO_CMO_MV_NAV_QT[[#This Row],[AsOfDate]], 'CMO MV Raw'!$A:$B,2,FALSE)</f>
        <v>207102735.093018</v>
      </c>
      <c r="L1116" s="4">
        <f>CelloNetIO_CMO_MV_NAV_QT[[#This Row],[CMO MV]]/CelloNetIO_CMO_MV_NAV_QT[[#This Row],[NAV]]*100</f>
        <v>70.108168898223838</v>
      </c>
    </row>
    <row r="1117" spans="1:12" x14ac:dyDescent="0.2">
      <c r="A1117" s="1">
        <v>42341</v>
      </c>
      <c r="B1117">
        <v>299.8424</v>
      </c>
      <c r="C1117">
        <v>62.966900000000003</v>
      </c>
      <c r="D1117">
        <v>258.5154</v>
      </c>
      <c r="F1117">
        <v>293957788.38999999</v>
      </c>
      <c r="G1117">
        <v>102.001856</v>
      </c>
      <c r="H1117">
        <v>21.420387999999999</v>
      </c>
      <c r="I1117">
        <v>87.943034999999995</v>
      </c>
      <c r="K1117" s="3">
        <f>VLOOKUP(CelloNetIO_CMO_MV_NAV_QT[[#This Row],[AsOfDate]], 'CMO MV Raw'!$A:$B,2,FALSE)</f>
        <v>207719736.397486</v>
      </c>
      <c r="L1117" s="4">
        <f>CelloNetIO_CMO_MV_NAV_QT[[#This Row],[CMO MV]]/CelloNetIO_CMO_MV_NAV_QT[[#This Row],[NAV]]*100</f>
        <v>70.663117155412763</v>
      </c>
    </row>
    <row r="1118" spans="1:12" x14ac:dyDescent="0.2">
      <c r="A1118" s="1">
        <v>42342</v>
      </c>
      <c r="B1118">
        <v>297.75380000000001</v>
      </c>
      <c r="C1118">
        <v>62.528300000000002</v>
      </c>
      <c r="D1118">
        <v>257.87349999999998</v>
      </c>
      <c r="F1118">
        <v>294520207.44999999</v>
      </c>
      <c r="G1118">
        <v>101.097919</v>
      </c>
      <c r="H1118">
        <v>21.230564000000001</v>
      </c>
      <c r="I1118">
        <v>87.557149999999993</v>
      </c>
      <c r="K1118" s="3">
        <f>VLOOKUP(CelloNetIO_CMO_MV_NAV_QT[[#This Row],[AsOfDate]], 'CMO MV Raw'!$A:$B,2,FALSE)</f>
        <v>207343205.133984</v>
      </c>
      <c r="L1118" s="4">
        <f>CelloNetIO_CMO_MV_NAV_QT[[#This Row],[CMO MV]]/CelloNetIO_CMO_MV_NAV_QT[[#This Row],[NAV]]*100</f>
        <v>70.400332435316571</v>
      </c>
    </row>
    <row r="1119" spans="1:12" x14ac:dyDescent="0.2">
      <c r="A1119" s="1">
        <v>42345</v>
      </c>
      <c r="B1119">
        <v>301.87900000000002</v>
      </c>
      <c r="C1119">
        <v>63.394599999999997</v>
      </c>
      <c r="D1119">
        <v>259.78089999999997</v>
      </c>
      <c r="F1119">
        <v>295006710.44999999</v>
      </c>
      <c r="G1119">
        <v>102.329537</v>
      </c>
      <c r="H1119">
        <v>21.489205999999999</v>
      </c>
      <c r="I1119">
        <v>88.059319000000002</v>
      </c>
      <c r="K1119" s="3">
        <f>VLOOKUP(CelloNetIO_CMO_MV_NAV_QT[[#This Row],[AsOfDate]], 'CMO MV Raw'!$A:$B,2,FALSE)</f>
        <v>207099349.318048</v>
      </c>
      <c r="L1119" s="4">
        <f>CelloNetIO_CMO_MV_NAV_QT[[#This Row],[CMO MV]]/CelloNetIO_CMO_MV_NAV_QT[[#This Row],[NAV]]*100</f>
        <v>70.201572364961095</v>
      </c>
    </row>
    <row r="1120" spans="1:12" x14ac:dyDescent="0.2">
      <c r="A1120" s="1">
        <v>42346</v>
      </c>
      <c r="B1120">
        <v>296.60759999999999</v>
      </c>
      <c r="C1120">
        <v>62.287599999999998</v>
      </c>
      <c r="D1120">
        <v>259.8252</v>
      </c>
      <c r="F1120">
        <v>294185739.11000001</v>
      </c>
      <c r="G1120">
        <v>100.82324199999999</v>
      </c>
      <c r="H1120">
        <v>21.172882000000001</v>
      </c>
      <c r="I1120">
        <v>88.320121</v>
      </c>
      <c r="K1120" s="3">
        <f>VLOOKUP(CelloNetIO_CMO_MV_NAV_QT[[#This Row],[AsOfDate]], 'CMO MV Raw'!$A:$B,2,FALSE)</f>
        <v>206442463.43811399</v>
      </c>
      <c r="L1120" s="4">
        <f>CelloNetIO_CMO_MV_NAV_QT[[#This Row],[CMO MV]]/CelloNetIO_CMO_MV_NAV_QT[[#This Row],[NAV]]*100</f>
        <v>70.174191333225153</v>
      </c>
    </row>
    <row r="1121" spans="1:12" x14ac:dyDescent="0.2">
      <c r="A1121" s="1">
        <v>42347</v>
      </c>
      <c r="B1121">
        <v>298.11759999999998</v>
      </c>
      <c r="C1121">
        <v>62.604700000000001</v>
      </c>
      <c r="D1121">
        <v>259.72300000000001</v>
      </c>
      <c r="F1121">
        <v>294288381.81</v>
      </c>
      <c r="G1121">
        <v>101.301179</v>
      </c>
      <c r="H1121">
        <v>21.273249</v>
      </c>
      <c r="I1121">
        <v>88.254587999999998</v>
      </c>
      <c r="K1121" s="3">
        <f>VLOOKUP(CelloNetIO_CMO_MV_NAV_QT[[#This Row],[AsOfDate]], 'CMO MV Raw'!$A:$B,2,FALSE)</f>
        <v>206984376.60091799</v>
      </c>
      <c r="L1121" s="4">
        <f>CelloNetIO_CMO_MV_NAV_QT[[#This Row],[CMO MV]]/CelloNetIO_CMO_MV_NAV_QT[[#This Row],[NAV]]*100</f>
        <v>70.333859368784843</v>
      </c>
    </row>
    <row r="1122" spans="1:12" x14ac:dyDescent="0.2">
      <c r="A1122" s="1">
        <v>42348</v>
      </c>
      <c r="B1122">
        <v>295.10860000000002</v>
      </c>
      <c r="C1122">
        <v>61.972799999999999</v>
      </c>
      <c r="D1122">
        <v>258.87520000000001</v>
      </c>
      <c r="F1122">
        <v>293666114.23000002</v>
      </c>
      <c r="G1122">
        <v>100.49119899999999</v>
      </c>
      <c r="H1122">
        <v>21.103149999999999</v>
      </c>
      <c r="I1122">
        <v>88.152901</v>
      </c>
      <c r="K1122" s="3">
        <f>VLOOKUP(CelloNetIO_CMO_MV_NAV_QT[[#This Row],[AsOfDate]], 'CMO MV Raw'!$A:$B,2,FALSE)</f>
        <v>206739735.481677</v>
      </c>
      <c r="L1122" s="4">
        <f>CelloNetIO_CMO_MV_NAV_QT[[#This Row],[CMO MV]]/CelloNetIO_CMO_MV_NAV_QT[[#This Row],[NAV]]*100</f>
        <v>70.399588329676305</v>
      </c>
    </row>
    <row r="1123" spans="1:12" x14ac:dyDescent="0.2">
      <c r="A1123" s="1">
        <v>42349</v>
      </c>
      <c r="B1123">
        <v>249.99379999999999</v>
      </c>
      <c r="C1123">
        <v>52.498699999999999</v>
      </c>
      <c r="D1123">
        <v>256.5573</v>
      </c>
      <c r="F1123">
        <v>292591397</v>
      </c>
      <c r="G1123">
        <v>85.441267999999994</v>
      </c>
      <c r="H1123">
        <v>17.942667</v>
      </c>
      <c r="I1123">
        <v>87.684499000000002</v>
      </c>
      <c r="K1123" s="3">
        <f>VLOOKUP(CelloNetIO_CMO_MV_NAV_QT[[#This Row],[AsOfDate]], 'CMO MV Raw'!$A:$B,2,FALSE)</f>
        <v>205010434.117778</v>
      </c>
      <c r="L1123" s="4">
        <f>CelloNetIO_CMO_MV_NAV_QT[[#This Row],[CMO MV]]/CelloNetIO_CMO_MV_NAV_QT[[#This Row],[NAV]]*100</f>
        <v>70.067143538665974</v>
      </c>
    </row>
    <row r="1124" spans="1:12" x14ac:dyDescent="0.2">
      <c r="A1124" s="1">
        <v>42352</v>
      </c>
      <c r="B1124">
        <v>254.37289999999999</v>
      </c>
      <c r="C1124">
        <v>53.418300000000002</v>
      </c>
      <c r="D1124">
        <v>255.51339999999999</v>
      </c>
      <c r="F1124">
        <v>292077224.98000002</v>
      </c>
      <c r="G1124">
        <v>87.090974000000003</v>
      </c>
      <c r="H1124">
        <v>18.289100999999999</v>
      </c>
      <c r="I1124">
        <v>87.481453000000002</v>
      </c>
      <c r="K1124" s="3">
        <f>VLOOKUP(CelloNetIO_CMO_MV_NAV_QT[[#This Row],[AsOfDate]], 'CMO MV Raw'!$A:$B,2,FALSE)</f>
        <v>205590325.71798599</v>
      </c>
      <c r="L1124" s="4">
        <f>CelloNetIO_CMO_MV_NAV_QT[[#This Row],[CMO MV]]/CelloNetIO_CMO_MV_NAV_QT[[#This Row],[NAV]]*100</f>
        <v>70.389030069723432</v>
      </c>
    </row>
    <row r="1125" spans="1:12" x14ac:dyDescent="0.2">
      <c r="A1125" s="1">
        <v>42353</v>
      </c>
      <c r="B1125">
        <v>253.99950000000001</v>
      </c>
      <c r="C1125">
        <v>53.3399</v>
      </c>
      <c r="D1125">
        <v>254.88630000000001</v>
      </c>
      <c r="F1125">
        <v>291682883.82999998</v>
      </c>
      <c r="G1125">
        <v>87.080701000000005</v>
      </c>
      <c r="H1125">
        <v>18.286949</v>
      </c>
      <c r="I1125">
        <v>87.384730000000005</v>
      </c>
      <c r="K1125" s="3">
        <f>VLOOKUP(CelloNetIO_CMO_MV_NAV_QT[[#This Row],[AsOfDate]], 'CMO MV Raw'!$A:$B,2,FALSE)</f>
        <v>204219335.764245</v>
      </c>
      <c r="L1125" s="4">
        <f>CelloNetIO_CMO_MV_NAV_QT[[#This Row],[CMO MV]]/CelloNetIO_CMO_MV_NAV_QT[[#This Row],[NAV]]*100</f>
        <v>70.014165069510597</v>
      </c>
    </row>
    <row r="1126" spans="1:12" x14ac:dyDescent="0.2">
      <c r="A1126" s="1">
        <v>42354</v>
      </c>
      <c r="B1126">
        <v>252.04900000000001</v>
      </c>
      <c r="C1126">
        <v>52.930300000000003</v>
      </c>
      <c r="D1126">
        <v>254.5789</v>
      </c>
      <c r="F1126">
        <v>291567096.01999998</v>
      </c>
      <c r="G1126">
        <v>86.446310999999994</v>
      </c>
      <c r="H1126">
        <v>18.153728999999998</v>
      </c>
      <c r="I1126">
        <v>87.314002000000002</v>
      </c>
      <c r="K1126" s="3">
        <f>VLOOKUP(CelloNetIO_CMO_MV_NAV_QT[[#This Row],[AsOfDate]], 'CMO MV Raw'!$A:$B,2,FALSE)</f>
        <v>187870860.48328501</v>
      </c>
      <c r="L1126" s="4">
        <f>CelloNetIO_CMO_MV_NAV_QT[[#This Row],[CMO MV]]/CelloNetIO_CMO_MV_NAV_QT[[#This Row],[NAV]]*100</f>
        <v>64.434863552092324</v>
      </c>
    </row>
    <row r="1127" spans="1:12" x14ac:dyDescent="0.2">
      <c r="A1127" s="1">
        <v>42355</v>
      </c>
      <c r="B1127">
        <v>251.09569999999999</v>
      </c>
      <c r="C1127">
        <v>52.7301</v>
      </c>
      <c r="D1127">
        <v>255.64830000000001</v>
      </c>
      <c r="F1127">
        <v>292386146.18000001</v>
      </c>
      <c r="G1127">
        <v>85.878111000000004</v>
      </c>
      <c r="H1127">
        <v>18.034403999999999</v>
      </c>
      <c r="I1127">
        <v>87.435162000000005</v>
      </c>
      <c r="K1127" s="3">
        <f>VLOOKUP(CelloNetIO_CMO_MV_NAV_QT[[#This Row],[AsOfDate]], 'CMO MV Raw'!$A:$B,2,FALSE)</f>
        <v>187710358.15425199</v>
      </c>
      <c r="L1127" s="4">
        <f>CelloNetIO_CMO_MV_NAV_QT[[#This Row],[CMO MV]]/CelloNetIO_CMO_MV_NAV_QT[[#This Row],[NAV]]*100</f>
        <v>64.199470668043531</v>
      </c>
    </row>
    <row r="1128" spans="1:12" x14ac:dyDescent="0.2">
      <c r="A1128" s="1">
        <v>42356</v>
      </c>
      <c r="B1128">
        <v>248.99379999999999</v>
      </c>
      <c r="C1128">
        <v>52.288699999999999</v>
      </c>
      <c r="D1128">
        <v>256.06479999999999</v>
      </c>
      <c r="F1128">
        <v>292655423.94</v>
      </c>
      <c r="G1128">
        <v>85.080877000000001</v>
      </c>
      <c r="H1128">
        <v>17.866985</v>
      </c>
      <c r="I1128">
        <v>87.497028999999998</v>
      </c>
      <c r="K1128" s="3">
        <f>VLOOKUP(CelloNetIO_CMO_MV_NAV_QT[[#This Row],[AsOfDate]], 'CMO MV Raw'!$A:$B,2,FALSE)</f>
        <v>187508865.056678</v>
      </c>
      <c r="L1128" s="4">
        <f>CelloNetIO_CMO_MV_NAV_QT[[#This Row],[CMO MV]]/CelloNetIO_CMO_MV_NAV_QT[[#This Row],[NAV]]*100</f>
        <v>64.071549582870858</v>
      </c>
    </row>
    <row r="1129" spans="1:12" x14ac:dyDescent="0.2">
      <c r="A1129" s="1">
        <v>42359</v>
      </c>
      <c r="B1129">
        <v>247.04900000000001</v>
      </c>
      <c r="C1129">
        <v>51.880299999999998</v>
      </c>
      <c r="D1129">
        <v>255.61429999999999</v>
      </c>
      <c r="F1129">
        <v>292316114.18000001</v>
      </c>
      <c r="G1129">
        <v>84.514328000000006</v>
      </c>
      <c r="H1129">
        <v>17.748011999999999</v>
      </c>
      <c r="I1129">
        <v>87.444478000000004</v>
      </c>
      <c r="K1129" s="3">
        <f>VLOOKUP(CelloNetIO_CMO_MV_NAV_QT[[#This Row],[AsOfDate]], 'CMO MV Raw'!$A:$B,2,FALSE)</f>
        <v>187279438.34419399</v>
      </c>
      <c r="L1129" s="4">
        <f>CelloNetIO_CMO_MV_NAV_QT[[#This Row],[CMO MV]]/CelloNetIO_CMO_MV_NAV_QT[[#This Row],[NAV]]*100</f>
        <v>64.067435649090697</v>
      </c>
    </row>
    <row r="1130" spans="1:12" x14ac:dyDescent="0.2">
      <c r="A1130" s="1">
        <v>42360</v>
      </c>
      <c r="B1130">
        <v>247.3424</v>
      </c>
      <c r="C1130">
        <v>51.941899999999997</v>
      </c>
      <c r="D1130">
        <v>255.07830000000001</v>
      </c>
      <c r="F1130">
        <v>291742145.64999998</v>
      </c>
      <c r="G1130">
        <v>84.781167999999994</v>
      </c>
      <c r="H1130">
        <v>17.804044000000001</v>
      </c>
      <c r="I1130">
        <v>87.432790999999995</v>
      </c>
      <c r="K1130" s="3">
        <f>VLOOKUP(CelloNetIO_CMO_MV_NAV_QT[[#This Row],[AsOfDate]], 'CMO MV Raw'!$A:$B,2,FALSE)</f>
        <v>187229624.38907099</v>
      </c>
      <c r="L1130" s="4">
        <f>CelloNetIO_CMO_MV_NAV_QT[[#This Row],[CMO MV]]/CelloNetIO_CMO_MV_NAV_QT[[#This Row],[NAV]]*100</f>
        <v>64.176406179478931</v>
      </c>
    </row>
    <row r="1131" spans="1:12" x14ac:dyDescent="0.2">
      <c r="A1131" s="1">
        <v>42361</v>
      </c>
      <c r="B1131">
        <v>246.18379999999999</v>
      </c>
      <c r="C1131">
        <v>51.698599999999999</v>
      </c>
      <c r="D1131">
        <v>254.65629999999999</v>
      </c>
      <c r="F1131">
        <v>291059393.24000001</v>
      </c>
      <c r="G1131">
        <v>84.581980999999999</v>
      </c>
      <c r="H1131">
        <v>17.762217</v>
      </c>
      <c r="I1131">
        <v>87.492898999999994</v>
      </c>
      <c r="K1131" s="3">
        <f>VLOOKUP(CelloNetIO_CMO_MV_NAV_QT[[#This Row],[AsOfDate]], 'CMO MV Raw'!$A:$B,2,FALSE)</f>
        <v>186846276.035292</v>
      </c>
      <c r="L1131" s="4">
        <f>CelloNetIO_CMO_MV_NAV_QT[[#This Row],[CMO MV]]/CelloNetIO_CMO_MV_NAV_QT[[#This Row],[NAV]]*100</f>
        <v>64.195240000800595</v>
      </c>
    </row>
    <row r="1132" spans="1:12" x14ac:dyDescent="0.2">
      <c r="A1132" s="1">
        <v>42362</v>
      </c>
      <c r="B1132">
        <v>247.62</v>
      </c>
      <c r="C1132">
        <v>52.0002</v>
      </c>
      <c r="D1132">
        <v>255.06</v>
      </c>
      <c r="F1132">
        <v>291631667.02999997</v>
      </c>
      <c r="G1132">
        <v>84.908474999999996</v>
      </c>
      <c r="H1132">
        <v>17.830780000000001</v>
      </c>
      <c r="I1132">
        <v>87.459637999999998</v>
      </c>
      <c r="K1132" s="3">
        <f>VLOOKUP(CelloNetIO_CMO_MV_NAV_QT[[#This Row],[AsOfDate]], 'CMO MV Raw'!$A:$B,2,FALSE)</f>
        <v>187166345.04152399</v>
      </c>
      <c r="L1132" s="4">
        <f>CelloNetIO_CMO_MV_NAV_QT[[#This Row],[CMO MV]]/CelloNetIO_CMO_MV_NAV_QT[[#This Row],[NAV]]*100</f>
        <v>64.179019702366645</v>
      </c>
    </row>
    <row r="1133" spans="1:12" x14ac:dyDescent="0.2">
      <c r="A1133" s="1">
        <v>42366</v>
      </c>
      <c r="B1133">
        <v>241.60239999999999</v>
      </c>
      <c r="C1133">
        <v>50.736499999999999</v>
      </c>
      <c r="D1133">
        <v>256.06830000000002</v>
      </c>
      <c r="F1133">
        <v>292094392.81999999</v>
      </c>
      <c r="G1133">
        <v>82.713809999999995</v>
      </c>
      <c r="H1133">
        <v>17.369899</v>
      </c>
      <c r="I1133">
        <v>87.666284000000005</v>
      </c>
      <c r="K1133" s="3">
        <f>VLOOKUP(CelloNetIO_CMO_MV_NAV_QT[[#This Row],[AsOfDate]], 'CMO MV Raw'!$A:$B,2,FALSE)</f>
        <v>186381452.71638399</v>
      </c>
      <c r="L1133" s="4">
        <f>CelloNetIO_CMO_MV_NAV_QT[[#This Row],[CMO MV]]/CelloNetIO_CMO_MV_NAV_QT[[#This Row],[NAV]]*100</f>
        <v>63.808637652020785</v>
      </c>
    </row>
    <row r="1134" spans="1:12" x14ac:dyDescent="0.2">
      <c r="A1134" s="1">
        <v>42367</v>
      </c>
      <c r="B1134">
        <v>240.32050000000001</v>
      </c>
      <c r="C1134">
        <v>50.467300000000002</v>
      </c>
      <c r="D1134">
        <v>254.82660000000001</v>
      </c>
      <c r="F1134">
        <v>291112562.98000002</v>
      </c>
      <c r="G1134">
        <v>82.552431999999996</v>
      </c>
      <c r="H1134">
        <v>17.336009000000001</v>
      </c>
      <c r="I1134">
        <v>87.535418000000007</v>
      </c>
      <c r="K1134" s="3">
        <f>VLOOKUP(CelloNetIO_CMO_MV_NAV_QT[[#This Row],[AsOfDate]], 'CMO MV Raw'!$A:$B,2,FALSE)</f>
        <v>185607515.163726</v>
      </c>
      <c r="L1134" s="4">
        <f>CelloNetIO_CMO_MV_NAV_QT[[#This Row],[CMO MV]]/CelloNetIO_CMO_MV_NAV_QT[[#This Row],[NAV]]*100</f>
        <v>63.757988753126263</v>
      </c>
    </row>
    <row r="1135" spans="1:12" x14ac:dyDescent="0.2">
      <c r="A1135" s="1">
        <v>42368</v>
      </c>
      <c r="B1135">
        <v>239.9324</v>
      </c>
      <c r="C1135">
        <v>50.385800000000003</v>
      </c>
      <c r="D1135">
        <v>255.30090000000001</v>
      </c>
      <c r="F1135">
        <v>291410927.08999997</v>
      </c>
      <c r="G1135">
        <v>82.334729999999993</v>
      </c>
      <c r="H1135">
        <v>17.290292000000001</v>
      </c>
      <c r="I1135">
        <v>87.608553999999998</v>
      </c>
      <c r="K1135" s="3">
        <f>VLOOKUP(CelloNetIO_CMO_MV_NAV_QT[[#This Row],[AsOfDate]], 'CMO MV Raw'!$A:$B,2,FALSE)</f>
        <v>185874695.47816601</v>
      </c>
      <c r="L1135" s="4">
        <f>CelloNetIO_CMO_MV_NAV_QT[[#This Row],[CMO MV]]/CelloNetIO_CMO_MV_NAV_QT[[#This Row],[NAV]]*100</f>
        <v>63.784394543571821</v>
      </c>
    </row>
    <row r="1136" spans="1:12" x14ac:dyDescent="0.2">
      <c r="A1136" s="1">
        <v>42369</v>
      </c>
      <c r="B1136">
        <v>232.7457</v>
      </c>
      <c r="C1136">
        <v>48.876600000000003</v>
      </c>
      <c r="D1136">
        <v>231.58869999999999</v>
      </c>
      <c r="F1136">
        <v>292022375.89999998</v>
      </c>
      <c r="G1136">
        <v>79.701324</v>
      </c>
      <c r="H1136">
        <v>16.737279000000001</v>
      </c>
      <c r="I1136">
        <v>79.305121</v>
      </c>
      <c r="K1136" s="3">
        <f>VLOOKUP(CelloNetIO_CMO_MV_NAV_QT[[#This Row],[AsOfDate]], 'CMO MV Raw'!$A:$B,2,FALSE)</f>
        <v>185878948.602676</v>
      </c>
      <c r="L1136" s="4">
        <f>CelloNetIO_CMO_MV_NAV_QT[[#This Row],[CMO MV]]/CelloNetIO_CMO_MV_NAV_QT[[#This Row],[NAV]]*100</f>
        <v>63.652296516595811</v>
      </c>
    </row>
    <row r="1137" spans="1:12" x14ac:dyDescent="0.2">
      <c r="A1137" s="1">
        <v>42373</v>
      </c>
      <c r="B1137">
        <v>233.39240000000001</v>
      </c>
      <c r="C1137">
        <v>49.0124</v>
      </c>
      <c r="D1137">
        <v>231.57599999999999</v>
      </c>
      <c r="F1137">
        <v>238204357.78999999</v>
      </c>
      <c r="G1137">
        <v>97.979904000000005</v>
      </c>
      <c r="H1137">
        <v>20.575778</v>
      </c>
      <c r="I1137">
        <v>97.217365000000001</v>
      </c>
      <c r="K1137" s="3">
        <f>VLOOKUP(CelloNetIO_CMO_MV_NAV_QT[[#This Row],[AsOfDate]], 'CMO MV Raw'!$A:$B,2,FALSE)</f>
        <v>184352578.336586</v>
      </c>
      <c r="L1137" s="4">
        <f>CelloNetIO_CMO_MV_NAV_QT[[#This Row],[CMO MV]]/CelloNetIO_CMO_MV_NAV_QT[[#This Row],[NAV]]*100</f>
        <v>77.392613656174376</v>
      </c>
    </row>
    <row r="1138" spans="1:12" x14ac:dyDescent="0.2">
      <c r="A1138" s="1">
        <v>42374</v>
      </c>
      <c r="B1138">
        <v>258.22859999999997</v>
      </c>
      <c r="C1138">
        <v>54.228000000000002</v>
      </c>
      <c r="D1138">
        <v>263.09140000000002</v>
      </c>
      <c r="F1138">
        <v>238200390.21000001</v>
      </c>
      <c r="G1138">
        <v>108.408135</v>
      </c>
      <c r="H1138">
        <v>22.765706000000002</v>
      </c>
      <c r="I1138">
        <v>110.449609</v>
      </c>
      <c r="K1138" s="3">
        <f>VLOOKUP(CelloNetIO_CMO_MV_NAV_QT[[#This Row],[AsOfDate]], 'CMO MV Raw'!$A:$B,2,FALSE)</f>
        <v>187541048.98771</v>
      </c>
      <c r="L1138" s="4">
        <f>CelloNetIO_CMO_MV_NAV_QT[[#This Row],[CMO MV]]/CelloNetIO_CMO_MV_NAV_QT[[#This Row],[NAV]]*100</f>
        <v>78.732469255139264</v>
      </c>
    </row>
    <row r="1139" spans="1:12" x14ac:dyDescent="0.2">
      <c r="A1139" s="1">
        <v>42375</v>
      </c>
      <c r="B1139">
        <v>271.22649999999999</v>
      </c>
      <c r="C1139">
        <v>54.2453</v>
      </c>
      <c r="D1139">
        <v>263.80450000000002</v>
      </c>
      <c r="F1139">
        <v>238730282.93000001</v>
      </c>
      <c r="G1139">
        <v>113.612105</v>
      </c>
      <c r="H1139">
        <v>22.722421000000001</v>
      </c>
      <c r="I1139">
        <v>110.503157</v>
      </c>
      <c r="K1139" s="3">
        <f>VLOOKUP(CelloNetIO_CMO_MV_NAV_QT[[#This Row],[AsOfDate]], 'CMO MV Raw'!$A:$B,2,FALSE)</f>
        <v>187719493.53684199</v>
      </c>
      <c r="L1139" s="4">
        <f>CelloNetIO_CMO_MV_NAV_QT[[#This Row],[CMO MV]]/CelloNetIO_CMO_MV_NAV_QT[[#This Row],[NAV]]*100</f>
        <v>78.632459708467195</v>
      </c>
    </row>
    <row r="1140" spans="1:12" x14ac:dyDescent="0.2">
      <c r="A1140" s="1">
        <v>42376</v>
      </c>
      <c r="B1140">
        <v>322.01799999999997</v>
      </c>
      <c r="C1140">
        <v>64.403599999999997</v>
      </c>
      <c r="D1140">
        <v>287.47430000000003</v>
      </c>
      <c r="F1140">
        <v>238725478.69999999</v>
      </c>
      <c r="G1140">
        <v>134.890503</v>
      </c>
      <c r="H1140">
        <v>26.978100999999999</v>
      </c>
      <c r="I1140">
        <v>120.420452</v>
      </c>
      <c r="K1140" s="3">
        <f>VLOOKUP(CelloNetIO_CMO_MV_NAV_QT[[#This Row],[AsOfDate]], 'CMO MV Raw'!$A:$B,2,FALSE)</f>
        <v>197124075.09031799</v>
      </c>
      <c r="L1140" s="4">
        <f>CelloNetIO_CMO_MV_NAV_QT[[#This Row],[CMO MV]]/CelloNetIO_CMO_MV_NAV_QT[[#This Row],[NAV]]*100</f>
        <v>82.573538511169403</v>
      </c>
    </row>
    <row r="1141" spans="1:12" x14ac:dyDescent="0.2">
      <c r="A1141" s="1">
        <v>42377</v>
      </c>
      <c r="B1141">
        <v>325.27199999999999</v>
      </c>
      <c r="C1141">
        <v>65.054400000000001</v>
      </c>
      <c r="D1141">
        <v>287.17630000000003</v>
      </c>
      <c r="F1141">
        <v>239029146.25</v>
      </c>
      <c r="G1141">
        <v>136.080476</v>
      </c>
      <c r="H1141">
        <v>27.216094999999999</v>
      </c>
      <c r="I1141">
        <v>120.142796</v>
      </c>
      <c r="K1141" s="3">
        <f>VLOOKUP(CelloNetIO_CMO_MV_NAV_QT[[#This Row],[AsOfDate]], 'CMO MV Raw'!$A:$B,2,FALSE)</f>
        <v>197266611.07229599</v>
      </c>
      <c r="L1141" s="4">
        <f>CelloNetIO_CMO_MV_NAV_QT[[#This Row],[CMO MV]]/CelloNetIO_CMO_MV_NAV_QT[[#This Row],[NAV]]*100</f>
        <v>82.528266601419105</v>
      </c>
    </row>
    <row r="1142" spans="1:12" x14ac:dyDescent="0.2">
      <c r="A1142" s="1">
        <v>42380</v>
      </c>
      <c r="B1142">
        <v>336.4905</v>
      </c>
      <c r="C1142">
        <v>67.298100000000005</v>
      </c>
      <c r="D1142">
        <v>299.18790000000001</v>
      </c>
      <c r="F1142">
        <v>238895860.49000001</v>
      </c>
      <c r="G1142">
        <v>140.85237799999999</v>
      </c>
      <c r="H1142">
        <v>28.170476000000001</v>
      </c>
      <c r="I1142">
        <v>125.237792</v>
      </c>
      <c r="K1142" s="3">
        <f>VLOOKUP(CelloNetIO_CMO_MV_NAV_QT[[#This Row],[AsOfDate]], 'CMO MV Raw'!$A:$B,2,FALSE)</f>
        <v>200181584.025718</v>
      </c>
      <c r="L1142" s="4">
        <f>CelloNetIO_CMO_MV_NAV_QT[[#This Row],[CMO MV]]/CelloNetIO_CMO_MV_NAV_QT[[#This Row],[NAV]]*100</f>
        <v>83.794496738087034</v>
      </c>
    </row>
    <row r="1143" spans="1:12" x14ac:dyDescent="0.2">
      <c r="A1143" s="1">
        <v>42381</v>
      </c>
      <c r="B1143">
        <v>347.98649999999998</v>
      </c>
      <c r="C1143">
        <v>69.597300000000004</v>
      </c>
      <c r="D1143">
        <v>315.28120000000001</v>
      </c>
      <c r="F1143">
        <v>239480150.44999999</v>
      </c>
      <c r="G1143">
        <v>145.30912000000001</v>
      </c>
      <c r="H1143">
        <v>29.061824000000001</v>
      </c>
      <c r="I1143">
        <v>131.652331</v>
      </c>
      <c r="K1143" s="3">
        <f>VLOOKUP(CelloNetIO_CMO_MV_NAV_QT[[#This Row],[AsOfDate]], 'CMO MV Raw'!$A:$B,2,FALSE)</f>
        <v>201657684.72126001</v>
      </c>
      <c r="L1143" s="4">
        <f>CelloNetIO_CMO_MV_NAV_QT[[#This Row],[CMO MV]]/CelloNetIO_CMO_MV_NAV_QT[[#This Row],[NAV]]*100</f>
        <v>84.206429778138641</v>
      </c>
    </row>
    <row r="1144" spans="1:12" x14ac:dyDescent="0.2">
      <c r="A1144" s="1">
        <v>42382</v>
      </c>
      <c r="B1144">
        <v>348.90300000000002</v>
      </c>
      <c r="C1144">
        <v>69.780600000000007</v>
      </c>
      <c r="D1144">
        <v>314.83920000000001</v>
      </c>
      <c r="F1144">
        <v>239495253.06999999</v>
      </c>
      <c r="G1144">
        <v>145.682637</v>
      </c>
      <c r="H1144">
        <v>29.136527000000001</v>
      </c>
      <c r="I1144">
        <v>131.459474</v>
      </c>
      <c r="K1144" s="3">
        <f>VLOOKUP(CelloNetIO_CMO_MV_NAV_QT[[#This Row],[AsOfDate]], 'CMO MV Raw'!$A:$B,2,FALSE)</f>
        <v>201177012.54513401</v>
      </c>
      <c r="L1144" s="4">
        <f>CelloNetIO_CMO_MV_NAV_QT[[#This Row],[CMO MV]]/CelloNetIO_CMO_MV_NAV_QT[[#This Row],[NAV]]*100</f>
        <v>84.000417530753197</v>
      </c>
    </row>
    <row r="1145" spans="1:12" x14ac:dyDescent="0.2">
      <c r="A1145" s="1">
        <v>42383</v>
      </c>
      <c r="B1145">
        <v>347.43900000000002</v>
      </c>
      <c r="C1145">
        <v>69.487799999999993</v>
      </c>
      <c r="D1145">
        <v>313.21109999999999</v>
      </c>
      <c r="F1145">
        <v>238822826.22999999</v>
      </c>
      <c r="G1145">
        <v>145.47981300000001</v>
      </c>
      <c r="H1145">
        <v>29.095963000000001</v>
      </c>
      <c r="I1145">
        <v>131.14789099999999</v>
      </c>
      <c r="K1145" s="3">
        <f>VLOOKUP(CelloNetIO_CMO_MV_NAV_QT[[#This Row],[AsOfDate]], 'CMO MV Raw'!$A:$B,2,FALSE)</f>
        <v>200950373.86759701</v>
      </c>
      <c r="L1145" s="4">
        <f>CelloNetIO_CMO_MV_NAV_QT[[#This Row],[CMO MV]]/CelloNetIO_CMO_MV_NAV_QT[[#This Row],[NAV]]*100</f>
        <v>84.14202990549586</v>
      </c>
    </row>
    <row r="1146" spans="1:12" x14ac:dyDescent="0.2">
      <c r="A1146" s="1">
        <v>42384</v>
      </c>
      <c r="B1146">
        <v>348.19049999999999</v>
      </c>
      <c r="C1146">
        <v>69.638099999999994</v>
      </c>
      <c r="D1146">
        <v>313.1225</v>
      </c>
      <c r="F1146">
        <v>238777989.56999999</v>
      </c>
      <c r="G1146">
        <v>145.82185799999999</v>
      </c>
      <c r="H1146">
        <v>29.164372</v>
      </c>
      <c r="I1146">
        <v>131.135412</v>
      </c>
      <c r="K1146" s="3">
        <f>VLOOKUP(CelloNetIO_CMO_MV_NAV_QT[[#This Row],[AsOfDate]], 'CMO MV Raw'!$A:$B,2,FALSE)</f>
        <v>199686180.70865399</v>
      </c>
      <c r="L1146" s="4">
        <f>CelloNetIO_CMO_MV_NAV_QT[[#This Row],[CMO MV]]/CelloNetIO_CMO_MV_NAV_QT[[#This Row],[NAV]]*100</f>
        <v>83.628386799074761</v>
      </c>
    </row>
    <row r="1147" spans="1:12" x14ac:dyDescent="0.2">
      <c r="A1147" s="1">
        <v>42388</v>
      </c>
      <c r="B1147">
        <v>350.29849999999999</v>
      </c>
      <c r="C1147">
        <v>70.059700000000007</v>
      </c>
      <c r="D1147">
        <v>313.06799999999998</v>
      </c>
      <c r="F1147">
        <v>239235549.61000001</v>
      </c>
      <c r="G1147">
        <v>146.42410000000001</v>
      </c>
      <c r="H1147">
        <v>29.28482</v>
      </c>
      <c r="I1147">
        <v>130.86182199999999</v>
      </c>
      <c r="K1147" s="3">
        <f>VLOOKUP(CelloNetIO_CMO_MV_NAV_QT[[#This Row],[AsOfDate]], 'CMO MV Raw'!$A:$B,2,FALSE)</f>
        <v>199912906.05203</v>
      </c>
      <c r="L1147" s="4">
        <f>CelloNetIO_CMO_MV_NAV_QT[[#This Row],[CMO MV]]/CelloNetIO_CMO_MV_NAV_QT[[#This Row],[NAV]]*100</f>
        <v>83.563210558767921</v>
      </c>
    </row>
    <row r="1148" spans="1:12" x14ac:dyDescent="0.2">
      <c r="A1148" s="1">
        <v>42389</v>
      </c>
      <c r="B1148">
        <v>366.4563</v>
      </c>
      <c r="C1148">
        <v>69.6267</v>
      </c>
      <c r="D1148">
        <v>323.0804</v>
      </c>
      <c r="F1148">
        <v>239211968.66999999</v>
      </c>
      <c r="G1148">
        <v>153.193129</v>
      </c>
      <c r="H1148">
        <v>29.106695999999999</v>
      </c>
      <c r="I1148">
        <v>135.06029899999999</v>
      </c>
      <c r="K1148" s="3">
        <f>VLOOKUP(CelloNetIO_CMO_MV_NAV_QT[[#This Row],[AsOfDate]], 'CMO MV Raw'!$A:$B,2,FALSE)</f>
        <v>199400433.653943</v>
      </c>
      <c r="L1148" s="4">
        <f>CelloNetIO_CMO_MV_NAV_QT[[#This Row],[CMO MV]]/CelloNetIO_CMO_MV_NAV_QT[[#This Row],[NAV]]*100</f>
        <v>83.357214424760585</v>
      </c>
    </row>
    <row r="1149" spans="1:12" x14ac:dyDescent="0.2">
      <c r="A1149" s="1">
        <v>42390</v>
      </c>
      <c r="B1149">
        <v>346.86950000000002</v>
      </c>
      <c r="C1149">
        <v>69.373900000000006</v>
      </c>
      <c r="D1149">
        <v>322.44040000000001</v>
      </c>
      <c r="F1149">
        <v>238704799.81</v>
      </c>
      <c r="G1149">
        <v>145.313165</v>
      </c>
      <c r="H1149">
        <v>29.062633000000002</v>
      </c>
      <c r="I1149">
        <v>135.07914400000001</v>
      </c>
      <c r="K1149" s="3">
        <f>VLOOKUP(CelloNetIO_CMO_MV_NAV_QT[[#This Row],[AsOfDate]], 'CMO MV Raw'!$A:$B,2,FALSE)</f>
        <v>199444203.95490301</v>
      </c>
      <c r="L1149" s="4">
        <f>CelloNetIO_CMO_MV_NAV_QT[[#This Row],[CMO MV]]/CelloNetIO_CMO_MV_NAV_QT[[#This Row],[NAV]]*100</f>
        <v>83.552657555965808</v>
      </c>
    </row>
    <row r="1150" spans="1:12" x14ac:dyDescent="0.2">
      <c r="A1150" s="1">
        <v>42391</v>
      </c>
      <c r="B1150">
        <v>347.22399999999999</v>
      </c>
      <c r="C1150">
        <v>69.444800000000001</v>
      </c>
      <c r="D1150">
        <v>322.93099999999998</v>
      </c>
      <c r="F1150">
        <v>239070777.08000001</v>
      </c>
      <c r="G1150">
        <v>145.23899800000001</v>
      </c>
      <c r="H1150">
        <v>29.047799999999999</v>
      </c>
      <c r="I1150">
        <v>135.077572</v>
      </c>
      <c r="K1150" s="3">
        <f>VLOOKUP(CelloNetIO_CMO_MV_NAV_QT[[#This Row],[AsOfDate]], 'CMO MV Raw'!$A:$B,2,FALSE)</f>
        <v>199985567.55339199</v>
      </c>
      <c r="L1150" s="4">
        <f>CelloNetIO_CMO_MV_NAV_QT[[#This Row],[CMO MV]]/CelloNetIO_CMO_MV_NAV_QT[[#This Row],[NAV]]*100</f>
        <v>83.651197355028899</v>
      </c>
    </row>
    <row r="1151" spans="1:12" x14ac:dyDescent="0.2">
      <c r="A1151" s="1">
        <v>42394</v>
      </c>
      <c r="B1151">
        <v>346.31900000000002</v>
      </c>
      <c r="C1151">
        <v>69.263800000000003</v>
      </c>
      <c r="D1151">
        <v>322.97120000000001</v>
      </c>
      <c r="F1151">
        <v>239509914.47999999</v>
      </c>
      <c r="G1151">
        <v>144.59484900000001</v>
      </c>
      <c r="H1151">
        <v>28.918970000000002</v>
      </c>
      <c r="I1151">
        <v>134.84669299999999</v>
      </c>
      <c r="K1151" s="3">
        <f>VLOOKUP(CelloNetIO_CMO_MV_NAV_QT[[#This Row],[AsOfDate]], 'CMO MV Raw'!$A:$B,2,FALSE)</f>
        <v>199324955.57978401</v>
      </c>
      <c r="L1151" s="4">
        <f>CelloNetIO_CMO_MV_NAV_QT[[#This Row],[CMO MV]]/CelloNetIO_CMO_MV_NAV_QT[[#This Row],[NAV]]*100</f>
        <v>83.222006075422158</v>
      </c>
    </row>
    <row r="1152" spans="1:12" x14ac:dyDescent="0.2">
      <c r="A1152" s="1">
        <v>42395</v>
      </c>
      <c r="B1152">
        <v>368.43700000000001</v>
      </c>
      <c r="C1152">
        <v>73.687399999999997</v>
      </c>
      <c r="D1152">
        <v>337.5994</v>
      </c>
      <c r="F1152">
        <v>239808790.27000001</v>
      </c>
      <c r="G1152">
        <v>153.637821</v>
      </c>
      <c r="H1152">
        <v>30.727564000000001</v>
      </c>
      <c r="I1152">
        <v>140.77857599999999</v>
      </c>
      <c r="K1152" s="3">
        <f>VLOOKUP(CelloNetIO_CMO_MV_NAV_QT[[#This Row],[AsOfDate]], 'CMO MV Raw'!$A:$B,2,FALSE)</f>
        <v>204534489.42313799</v>
      </c>
      <c r="L1152" s="4">
        <f>CelloNetIO_CMO_MV_NAV_QT[[#This Row],[CMO MV]]/CelloNetIO_CMO_MV_NAV_QT[[#This Row],[NAV]]*100</f>
        <v>85.290655606432622</v>
      </c>
    </row>
    <row r="1153" spans="1:12" x14ac:dyDescent="0.2">
      <c r="A1153" s="1">
        <v>42396</v>
      </c>
      <c r="B1153">
        <v>367.05399999999997</v>
      </c>
      <c r="C1153">
        <v>73.410799999999995</v>
      </c>
      <c r="D1153">
        <v>337.50639999999999</v>
      </c>
      <c r="F1153">
        <v>239547874.25999999</v>
      </c>
      <c r="G1153">
        <v>153.22782599999999</v>
      </c>
      <c r="H1153">
        <v>30.645565000000001</v>
      </c>
      <c r="I1153">
        <v>140.893089</v>
      </c>
      <c r="K1153" s="3">
        <f>VLOOKUP(CelloNetIO_CMO_MV_NAV_QT[[#This Row],[AsOfDate]], 'CMO MV Raw'!$A:$B,2,FALSE)</f>
        <v>204315228.58321899</v>
      </c>
      <c r="L1153" s="4">
        <f>CelloNetIO_CMO_MV_NAV_QT[[#This Row],[CMO MV]]/CelloNetIO_CMO_MV_NAV_QT[[#This Row],[NAV]]*100</f>
        <v>85.292023239354535</v>
      </c>
    </row>
    <row r="1154" spans="1:12" x14ac:dyDescent="0.2">
      <c r="A1154" s="1">
        <v>42397</v>
      </c>
      <c r="B1154">
        <v>383.21210000000002</v>
      </c>
      <c r="C1154">
        <v>72.810299999999998</v>
      </c>
      <c r="D1154">
        <v>358.613</v>
      </c>
      <c r="F1154">
        <v>239567495.61000001</v>
      </c>
      <c r="G1154">
        <v>159.95997199999999</v>
      </c>
      <c r="H1154">
        <v>30.392395</v>
      </c>
      <c r="I1154">
        <v>149.69184300000001</v>
      </c>
      <c r="K1154" s="3">
        <f>VLOOKUP(CelloNetIO_CMO_MV_NAV_QT[[#This Row],[AsOfDate]], 'CMO MV Raw'!$A:$B,2,FALSE)</f>
        <v>204087464.50579301</v>
      </c>
      <c r="L1154" s="4">
        <f>CelloNetIO_CMO_MV_NAV_QT[[#This Row],[CMO MV]]/CelloNetIO_CMO_MV_NAV_QT[[#This Row],[NAV]]*100</f>
        <v>85.189964517571227</v>
      </c>
    </row>
    <row r="1155" spans="1:12" x14ac:dyDescent="0.2">
      <c r="A1155" s="1">
        <v>42398</v>
      </c>
      <c r="B1155">
        <v>379.83949999999999</v>
      </c>
      <c r="C1155">
        <v>72.169499999999999</v>
      </c>
      <c r="D1155">
        <v>357.62689999999998</v>
      </c>
      <c r="F1155">
        <v>240912098.78</v>
      </c>
      <c r="G1155">
        <v>157.667258</v>
      </c>
      <c r="H1155">
        <v>29.956776999999999</v>
      </c>
      <c r="I1155">
        <v>148.447048</v>
      </c>
      <c r="K1155" s="3">
        <f>VLOOKUP(CelloNetIO_CMO_MV_NAV_QT[[#This Row],[AsOfDate]], 'CMO MV Raw'!$A:$B,2,FALSE)</f>
        <v>204838466.12455899</v>
      </c>
      <c r="L1155" s="4">
        <f>CelloNetIO_CMO_MV_NAV_QT[[#This Row],[CMO MV]]/CelloNetIO_CMO_MV_NAV_QT[[#This Row],[NAV]]*100</f>
        <v>85.026226230180612</v>
      </c>
    </row>
    <row r="1156" spans="1:12" x14ac:dyDescent="0.2">
      <c r="A1156" s="1">
        <v>42401</v>
      </c>
      <c r="B1156">
        <v>386.11110000000002</v>
      </c>
      <c r="C1156">
        <v>73.361099999999993</v>
      </c>
      <c r="D1156">
        <v>358.0394</v>
      </c>
      <c r="F1156">
        <v>239430550.61000001</v>
      </c>
      <c r="G1156">
        <v>161.26225299999999</v>
      </c>
      <c r="H1156">
        <v>30.639824000000001</v>
      </c>
      <c r="I1156">
        <v>149.537893</v>
      </c>
      <c r="K1156" s="3">
        <f>VLOOKUP(CelloNetIO_CMO_MV_NAV_QT[[#This Row],[AsOfDate]], 'CMO MV Raw'!$A:$B,2,FALSE)</f>
        <v>202856704.17800501</v>
      </c>
      <c r="L1156" s="4">
        <f>CelloNetIO_CMO_MV_NAV_QT[[#This Row],[CMO MV]]/CelloNetIO_CMO_MV_NAV_QT[[#This Row],[NAV]]*100</f>
        <v>84.724653416694167</v>
      </c>
    </row>
    <row r="1157" spans="1:12" x14ac:dyDescent="0.2">
      <c r="A1157" s="1">
        <v>42402</v>
      </c>
      <c r="B1157">
        <v>382.68470000000002</v>
      </c>
      <c r="C1157">
        <v>72.710099999999997</v>
      </c>
      <c r="D1157">
        <v>372.0838</v>
      </c>
      <c r="F1157">
        <v>240208887.47999999</v>
      </c>
      <c r="G1157">
        <v>159.313298</v>
      </c>
      <c r="H1157">
        <v>30.269528999999999</v>
      </c>
      <c r="I1157">
        <v>154.90009699999999</v>
      </c>
      <c r="K1157" s="3">
        <f>VLOOKUP(CelloNetIO_CMO_MV_NAV_QT[[#This Row],[AsOfDate]], 'CMO MV Raw'!$A:$B,2,FALSE)</f>
        <v>202272397.655029</v>
      </c>
      <c r="L1157" s="4">
        <f>CelloNetIO_CMO_MV_NAV_QT[[#This Row],[CMO MV]]/CelloNetIO_CMO_MV_NAV_QT[[#This Row],[NAV]]*100</f>
        <v>84.206875014926482</v>
      </c>
    </row>
    <row r="1158" spans="1:12" x14ac:dyDescent="0.2">
      <c r="A1158" s="1">
        <v>42403</v>
      </c>
      <c r="B1158">
        <v>384.88889999999998</v>
      </c>
      <c r="C1158">
        <v>73.128900000000002</v>
      </c>
      <c r="D1158">
        <v>371.27890000000002</v>
      </c>
      <c r="F1158">
        <v>239752697.13</v>
      </c>
      <c r="G1158">
        <v>160.535796</v>
      </c>
      <c r="H1158">
        <v>30.501805000000001</v>
      </c>
      <c r="I1158">
        <v>154.85911300000001</v>
      </c>
      <c r="K1158" s="3">
        <f>VLOOKUP(CelloNetIO_CMO_MV_NAV_QT[[#This Row],[AsOfDate]], 'CMO MV Raw'!$A:$B,2,FALSE)</f>
        <v>202597698.42994601</v>
      </c>
      <c r="L1158" s="4">
        <f>CelloNetIO_CMO_MV_NAV_QT[[#This Row],[CMO MV]]/CelloNetIO_CMO_MV_NAV_QT[[#This Row],[NAV]]*100</f>
        <v>84.50278176436629</v>
      </c>
    </row>
    <row r="1159" spans="1:12" x14ac:dyDescent="0.2">
      <c r="A1159" s="1">
        <v>42404</v>
      </c>
      <c r="B1159">
        <v>373.47320000000002</v>
      </c>
      <c r="C1159">
        <v>70.959900000000005</v>
      </c>
      <c r="D1159">
        <v>351.53530000000001</v>
      </c>
      <c r="F1159">
        <v>239919319.5</v>
      </c>
      <c r="G1159">
        <v>155.66616300000001</v>
      </c>
      <c r="H1159">
        <v>29.576568000000002</v>
      </c>
      <c r="I1159">
        <v>146.52229800000001</v>
      </c>
      <c r="K1159" s="3">
        <f>VLOOKUP(CelloNetIO_CMO_MV_NAV_QT[[#This Row],[AsOfDate]], 'CMO MV Raw'!$A:$B,2,FALSE)</f>
        <v>202319968.059885</v>
      </c>
      <c r="L1159" s="4">
        <f>CelloNetIO_CMO_MV_NAV_QT[[#This Row],[CMO MV]]/CelloNetIO_CMO_MV_NAV_QT[[#This Row],[NAV]]*100</f>
        <v>84.328335242666853</v>
      </c>
    </row>
    <row r="1160" spans="1:12" x14ac:dyDescent="0.2">
      <c r="A1160" s="1">
        <v>42405</v>
      </c>
      <c r="B1160">
        <v>373.92</v>
      </c>
      <c r="C1160">
        <v>71.044799999999995</v>
      </c>
      <c r="D1160">
        <v>351.56079999999997</v>
      </c>
      <c r="F1160">
        <v>240044837.55000001</v>
      </c>
      <c r="G1160">
        <v>155.77089799999999</v>
      </c>
      <c r="H1160">
        <v>29.596471000000001</v>
      </c>
      <c r="I1160">
        <v>146.45630499999999</v>
      </c>
      <c r="K1160" s="3">
        <f>VLOOKUP(CelloNetIO_CMO_MV_NAV_QT[[#This Row],[AsOfDate]], 'CMO MV Raw'!$A:$B,2,FALSE)</f>
        <v>202201809.44340101</v>
      </c>
      <c r="L1160" s="4">
        <f>CelloNetIO_CMO_MV_NAV_QT[[#This Row],[CMO MV]]/CelloNetIO_CMO_MV_NAV_QT[[#This Row],[NAV]]*100</f>
        <v>84.235016885661409</v>
      </c>
    </row>
    <row r="1161" spans="1:12" x14ac:dyDescent="0.2">
      <c r="A1161" s="1">
        <v>42408</v>
      </c>
      <c r="B1161">
        <v>367.92259999999999</v>
      </c>
      <c r="C1161">
        <v>69.905299999999997</v>
      </c>
      <c r="D1161">
        <v>387.34800000000001</v>
      </c>
      <c r="F1161">
        <v>241109403.72999999</v>
      </c>
      <c r="G1161">
        <v>152.595707</v>
      </c>
      <c r="H1161">
        <v>28.993186999999999</v>
      </c>
      <c r="I1161">
        <v>160.65238199999999</v>
      </c>
      <c r="K1161" s="3">
        <f>VLOOKUP(CelloNetIO_CMO_MV_NAV_QT[[#This Row],[AsOfDate]], 'CMO MV Raw'!$A:$B,2,FALSE)</f>
        <v>201996406.269732</v>
      </c>
      <c r="L1161" s="4">
        <f>CelloNetIO_CMO_MV_NAV_QT[[#This Row],[CMO MV]]/CelloNetIO_CMO_MV_NAV_QT[[#This Row],[NAV]]*100</f>
        <v>83.777904612933455</v>
      </c>
    </row>
    <row r="1162" spans="1:12" x14ac:dyDescent="0.2">
      <c r="A1162" s="1">
        <v>42409</v>
      </c>
      <c r="B1162">
        <v>384.36329999999998</v>
      </c>
      <c r="C1162">
        <v>69.185400000000001</v>
      </c>
      <c r="D1162">
        <v>387.45260000000002</v>
      </c>
      <c r="F1162">
        <v>241257266.61000001</v>
      </c>
      <c r="G1162">
        <v>159.316776</v>
      </c>
      <c r="H1162">
        <v>28.677022000000001</v>
      </c>
      <c r="I1162">
        <v>160.59727699999999</v>
      </c>
      <c r="K1162" s="3">
        <f>VLOOKUP(CelloNetIO_CMO_MV_NAV_QT[[#This Row],[AsOfDate]], 'CMO MV Raw'!$A:$B,2,FALSE)</f>
        <v>199093010.92730999</v>
      </c>
      <c r="L1162" s="4">
        <f>CelloNetIO_CMO_MV_NAV_QT[[#This Row],[CMO MV]]/CelloNetIO_CMO_MV_NAV_QT[[#This Row],[NAV]]*100</f>
        <v>82.523114733431072</v>
      </c>
    </row>
    <row r="1163" spans="1:12" x14ac:dyDescent="0.2">
      <c r="A1163" s="1">
        <v>42410</v>
      </c>
      <c r="B1163">
        <v>409.47890000000001</v>
      </c>
      <c r="C1163">
        <v>73.706199999999995</v>
      </c>
      <c r="D1163">
        <v>397.97359999999998</v>
      </c>
      <c r="F1163">
        <v>241594005.36000001</v>
      </c>
      <c r="G1163">
        <v>169.49050500000001</v>
      </c>
      <c r="H1163">
        <v>30.508289999999999</v>
      </c>
      <c r="I1163">
        <v>164.72825900000001</v>
      </c>
      <c r="K1163" s="3">
        <f>VLOOKUP(CelloNetIO_CMO_MV_NAV_QT[[#This Row],[AsOfDate]], 'CMO MV Raw'!$A:$B,2,FALSE)</f>
        <v>205366553.4531</v>
      </c>
      <c r="L1163" s="4">
        <f>CelloNetIO_CMO_MV_NAV_QT[[#This Row],[CMO MV]]/CelloNetIO_CMO_MV_NAV_QT[[#This Row],[NAV]]*100</f>
        <v>85.004821683006014</v>
      </c>
    </row>
    <row r="1164" spans="1:12" x14ac:dyDescent="0.2">
      <c r="A1164" s="1">
        <v>42411</v>
      </c>
      <c r="B1164">
        <v>386.04169999999999</v>
      </c>
      <c r="C1164">
        <v>69.487499999999997</v>
      </c>
      <c r="D1164">
        <v>425.4135</v>
      </c>
      <c r="F1164">
        <v>242355141.72999999</v>
      </c>
      <c r="G1164">
        <v>159.28760500000001</v>
      </c>
      <c r="H1164">
        <v>28.671766000000002</v>
      </c>
      <c r="I1164">
        <v>175.53310300000001</v>
      </c>
      <c r="K1164" s="3">
        <f>VLOOKUP(CelloNetIO_CMO_MV_NAV_QT[[#This Row],[AsOfDate]], 'CMO MV Raw'!$A:$B,2,FALSE)</f>
        <v>204946629.96792999</v>
      </c>
      <c r="L1164" s="4">
        <f>CelloNetIO_CMO_MV_NAV_QT[[#This Row],[CMO MV]]/CelloNetIO_CMO_MV_NAV_QT[[#This Row],[NAV]]*100</f>
        <v>84.564589183032226</v>
      </c>
    </row>
    <row r="1165" spans="1:12" x14ac:dyDescent="0.2">
      <c r="A1165" s="1">
        <v>42412</v>
      </c>
      <c r="B1165">
        <v>388.54109999999997</v>
      </c>
      <c r="C1165">
        <v>73.822800000000001</v>
      </c>
      <c r="D1165">
        <v>481.17599999999999</v>
      </c>
      <c r="F1165">
        <v>240857475.08000001</v>
      </c>
      <c r="G1165">
        <v>161.315774</v>
      </c>
      <c r="H1165">
        <v>30.649992999999998</v>
      </c>
      <c r="I1165">
        <v>199.77623700000001</v>
      </c>
      <c r="K1165" s="3">
        <f>VLOOKUP(CelloNetIO_CMO_MV_NAV_QT[[#This Row],[AsOfDate]], 'CMO MV Raw'!$A:$B,2,FALSE)</f>
        <v>208740488.833671</v>
      </c>
      <c r="L1165" s="4">
        <f>CelloNetIO_CMO_MV_NAV_QT[[#This Row],[CMO MV]]/CelloNetIO_CMO_MV_NAV_QT[[#This Row],[NAV]]*100</f>
        <v>86.665563841993503</v>
      </c>
    </row>
    <row r="1166" spans="1:12" x14ac:dyDescent="0.2">
      <c r="A1166" s="1">
        <v>42416</v>
      </c>
      <c r="B1166">
        <v>385.2921</v>
      </c>
      <c r="C1166">
        <v>73.205500000000001</v>
      </c>
      <c r="D1166">
        <v>480.5102</v>
      </c>
      <c r="F1166">
        <v>240357594.47</v>
      </c>
      <c r="G1166">
        <v>160.299532</v>
      </c>
      <c r="H1166">
        <v>30.456911999999999</v>
      </c>
      <c r="I1166">
        <v>199.914715</v>
      </c>
      <c r="K1166" s="3">
        <f>VLOOKUP(CelloNetIO_CMO_MV_NAV_QT[[#This Row],[AsOfDate]], 'CMO MV Raw'!$A:$B,2,FALSE)</f>
        <v>207237774.599677</v>
      </c>
      <c r="L1166" s="4">
        <f>CelloNetIO_CMO_MV_NAV_QT[[#This Row],[CMO MV]]/CelloNetIO_CMO_MV_NAV_QT[[#This Row],[NAV]]*100</f>
        <v>86.220606033541898</v>
      </c>
    </row>
    <row r="1167" spans="1:12" x14ac:dyDescent="0.2">
      <c r="A1167" s="1">
        <v>42417</v>
      </c>
      <c r="B1167">
        <v>398.67</v>
      </c>
      <c r="C1167">
        <v>75.747299999999996</v>
      </c>
      <c r="D1167">
        <v>479.38679999999999</v>
      </c>
      <c r="F1167">
        <v>239972608.49000001</v>
      </c>
      <c r="G1167">
        <v>166.131461</v>
      </c>
      <c r="H1167">
        <v>31.564978</v>
      </c>
      <c r="I1167">
        <v>199.76730000000001</v>
      </c>
      <c r="K1167" s="3">
        <f>VLOOKUP(CelloNetIO_CMO_MV_NAV_QT[[#This Row],[AsOfDate]], 'CMO MV Raw'!$A:$B,2,FALSE)</f>
        <v>205612954.92457801</v>
      </c>
      <c r="L1167" s="4">
        <f>CelloNetIO_CMO_MV_NAV_QT[[#This Row],[CMO MV]]/CelloNetIO_CMO_MV_NAV_QT[[#This Row],[NAV]]*100</f>
        <v>85.681843531382114</v>
      </c>
    </row>
    <row r="1168" spans="1:12" x14ac:dyDescent="0.2">
      <c r="A1168" s="1">
        <v>42418</v>
      </c>
      <c r="B1168">
        <v>411.41059999999999</v>
      </c>
      <c r="C1168">
        <v>74.053899999999999</v>
      </c>
      <c r="D1168">
        <v>480.13569999999999</v>
      </c>
      <c r="F1168">
        <v>240607878.40000001</v>
      </c>
      <c r="G1168">
        <v>170.988</v>
      </c>
      <c r="H1168">
        <v>30.777837000000002</v>
      </c>
      <c r="I1168">
        <v>199.55111299999999</v>
      </c>
      <c r="K1168" s="3">
        <f>VLOOKUP(CelloNetIO_CMO_MV_NAV_QT[[#This Row],[AsOfDate]], 'CMO MV Raw'!$A:$B,2,FALSE)</f>
        <v>204882751.09280601</v>
      </c>
      <c r="L1168" s="4">
        <f>CelloNetIO_CMO_MV_NAV_QT[[#This Row],[CMO MV]]/CelloNetIO_CMO_MV_NAV_QT[[#This Row],[NAV]]*100</f>
        <v>85.152137351129227</v>
      </c>
    </row>
    <row r="1169" spans="1:12" x14ac:dyDescent="0.2">
      <c r="A1169" s="1">
        <v>42419</v>
      </c>
      <c r="B1169">
        <v>423.09440000000001</v>
      </c>
      <c r="C1169">
        <v>76.156999999999996</v>
      </c>
      <c r="D1169">
        <v>479.8039</v>
      </c>
      <c r="F1169">
        <v>241238288.12</v>
      </c>
      <c r="G1169">
        <v>175.38443100000001</v>
      </c>
      <c r="H1169">
        <v>31.569201</v>
      </c>
      <c r="I1169">
        <v>198.892101</v>
      </c>
      <c r="K1169" s="3">
        <f>VLOOKUP(CelloNetIO_CMO_MV_NAV_QT[[#This Row],[AsOfDate]], 'CMO MV Raw'!$A:$B,2,FALSE)</f>
        <v>206601072.14083299</v>
      </c>
      <c r="L1169" s="4">
        <f>CelloNetIO_CMO_MV_NAV_QT[[#This Row],[CMO MV]]/CelloNetIO_CMO_MV_NAV_QT[[#This Row],[NAV]]*100</f>
        <v>85.641907738154188</v>
      </c>
    </row>
    <row r="1170" spans="1:12" x14ac:dyDescent="0.2">
      <c r="A1170" s="1">
        <v>42422</v>
      </c>
      <c r="B1170">
        <v>437.6694</v>
      </c>
      <c r="C1170">
        <v>78.780500000000004</v>
      </c>
      <c r="D1170">
        <v>479.26280000000003</v>
      </c>
      <c r="F1170">
        <v>241201078.88</v>
      </c>
      <c r="G1170">
        <v>181.45416299999999</v>
      </c>
      <c r="H1170">
        <v>32.661752999999997</v>
      </c>
      <c r="I1170">
        <v>198.69844800000001</v>
      </c>
      <c r="K1170" s="3">
        <f>VLOOKUP(CelloNetIO_CMO_MV_NAV_QT[[#This Row],[AsOfDate]], 'CMO MV Raw'!$A:$B,2,FALSE)</f>
        <v>208888628.34250599</v>
      </c>
      <c r="L1170" s="4">
        <f>CelloNetIO_CMO_MV_NAV_QT[[#This Row],[CMO MV]]/CelloNetIO_CMO_MV_NAV_QT[[#This Row],[NAV]]*100</f>
        <v>86.603521556564118</v>
      </c>
    </row>
    <row r="1171" spans="1:12" x14ac:dyDescent="0.2">
      <c r="A1171" s="1">
        <v>42423</v>
      </c>
      <c r="B1171">
        <v>436.53829999999999</v>
      </c>
      <c r="C1171">
        <v>78.576899999999995</v>
      </c>
      <c r="D1171">
        <v>479.10419999999999</v>
      </c>
      <c r="F1171">
        <v>241549342.19999999</v>
      </c>
      <c r="G1171">
        <v>180.724276</v>
      </c>
      <c r="H1171">
        <v>32.530372</v>
      </c>
      <c r="I1171">
        <v>198.346307</v>
      </c>
      <c r="K1171" s="3">
        <f>VLOOKUP(CelloNetIO_CMO_MV_NAV_QT[[#This Row],[AsOfDate]], 'CMO MV Raw'!$A:$B,2,FALSE)</f>
        <v>209041014.23087299</v>
      </c>
      <c r="L1171" s="4">
        <f>CelloNetIO_CMO_MV_NAV_QT[[#This Row],[CMO MV]]/CelloNetIO_CMO_MV_NAV_QT[[#This Row],[NAV]]*100</f>
        <v>86.541744360367375</v>
      </c>
    </row>
    <row r="1172" spans="1:12" x14ac:dyDescent="0.2">
      <c r="A1172" s="1">
        <v>42424</v>
      </c>
      <c r="B1172">
        <v>430.4033</v>
      </c>
      <c r="C1172">
        <v>77.4726</v>
      </c>
      <c r="D1172">
        <v>479.80619999999999</v>
      </c>
      <c r="F1172">
        <v>241568678.47999999</v>
      </c>
      <c r="G1172">
        <v>178.17016000000001</v>
      </c>
      <c r="H1172">
        <v>32.070630999999999</v>
      </c>
      <c r="I1172">
        <v>198.62103099999999</v>
      </c>
      <c r="K1172" s="3">
        <f>VLOOKUP(CelloNetIO_CMO_MV_NAV_QT[[#This Row],[AsOfDate]], 'CMO MV Raw'!$A:$B,2,FALSE)</f>
        <v>208830403.91814101</v>
      </c>
      <c r="L1172" s="4">
        <f>CelloNetIO_CMO_MV_NAV_QT[[#This Row],[CMO MV]]/CelloNetIO_CMO_MV_NAV_QT[[#This Row],[NAV]]*100</f>
        <v>86.447632711386689</v>
      </c>
    </row>
    <row r="1173" spans="1:12" x14ac:dyDescent="0.2">
      <c r="A1173" s="1">
        <v>42425</v>
      </c>
      <c r="B1173">
        <v>432.32780000000002</v>
      </c>
      <c r="C1173">
        <v>77.819000000000003</v>
      </c>
      <c r="D1173">
        <v>479.53109999999998</v>
      </c>
      <c r="F1173">
        <v>242119679.69</v>
      </c>
      <c r="G1173">
        <v>178.55954600000001</v>
      </c>
      <c r="H1173">
        <v>32.140717000000002</v>
      </c>
      <c r="I1173">
        <v>198.05539999999999</v>
      </c>
      <c r="K1173" s="3">
        <f>VLOOKUP(CelloNetIO_CMO_MV_NAV_QT[[#This Row],[AsOfDate]], 'CMO MV Raw'!$A:$B,2,FALSE)</f>
        <v>208451075.746252</v>
      </c>
      <c r="L1173" s="4">
        <f>CelloNetIO_CMO_MV_NAV_QT[[#This Row],[CMO MV]]/CelloNetIO_CMO_MV_NAV_QT[[#This Row],[NAV]]*100</f>
        <v>86.094230759409612</v>
      </c>
    </row>
    <row r="1174" spans="1:12" x14ac:dyDescent="0.2">
      <c r="A1174" s="1">
        <v>42426</v>
      </c>
      <c r="B1174">
        <v>438.83609999999999</v>
      </c>
      <c r="C1174">
        <v>78.990499999999997</v>
      </c>
      <c r="D1174">
        <v>479.64030000000002</v>
      </c>
      <c r="F1174">
        <v>241753672.43000001</v>
      </c>
      <c r="G1174">
        <v>181.52199899999999</v>
      </c>
      <c r="H1174">
        <v>32.673960999999998</v>
      </c>
      <c r="I1174">
        <v>198.400419</v>
      </c>
      <c r="K1174" s="3">
        <f>VLOOKUP(CelloNetIO_CMO_MV_NAV_QT[[#This Row],[AsOfDate]], 'CMO MV Raw'!$A:$B,2,FALSE)</f>
        <v>208473027.00600699</v>
      </c>
      <c r="L1174" s="4">
        <f>CelloNetIO_CMO_MV_NAV_QT[[#This Row],[CMO MV]]/CelloNetIO_CMO_MV_NAV_QT[[#This Row],[NAV]]*100</f>
        <v>86.233654657871043</v>
      </c>
    </row>
    <row r="1175" spans="1:12" x14ac:dyDescent="0.2">
      <c r="A1175" s="1">
        <v>42429</v>
      </c>
      <c r="B1175">
        <v>426.71280000000002</v>
      </c>
      <c r="C1175">
        <v>76.808300000000003</v>
      </c>
      <c r="D1175">
        <v>479.72660000000002</v>
      </c>
      <c r="F1175">
        <v>242863354.47</v>
      </c>
      <c r="G1175">
        <v>175.70077699999999</v>
      </c>
      <c r="H1175">
        <v>31.626138000000001</v>
      </c>
      <c r="I1175">
        <v>197.52942999999999</v>
      </c>
      <c r="K1175" s="3">
        <f>VLOOKUP(CelloNetIO_CMO_MV_NAV_QT[[#This Row],[AsOfDate]], 'CMO MV Raw'!$A:$B,2,FALSE)</f>
        <v>208517787.323769</v>
      </c>
      <c r="L1175" s="4">
        <f>CelloNetIO_CMO_MV_NAV_QT[[#This Row],[CMO MV]]/CelloNetIO_CMO_MV_NAV_QT[[#This Row],[NAV]]*100</f>
        <v>85.858069357073973</v>
      </c>
    </row>
    <row r="1176" spans="1:12" x14ac:dyDescent="0.2">
      <c r="A1176" s="1">
        <v>42430</v>
      </c>
      <c r="B1176">
        <v>444.73439999999999</v>
      </c>
      <c r="C1176">
        <v>80.052199999999999</v>
      </c>
      <c r="D1176">
        <v>504.70209999999997</v>
      </c>
      <c r="F1176">
        <v>240346459.43000001</v>
      </c>
      <c r="G1176">
        <v>185.038881</v>
      </c>
      <c r="H1176">
        <v>33.307001999999997</v>
      </c>
      <c r="I1176">
        <v>209.989405</v>
      </c>
      <c r="K1176" s="3">
        <f>VLOOKUP(CelloNetIO_CMO_MV_NAV_QT[[#This Row],[AsOfDate]], 'CMO MV Raw'!$A:$B,2,FALSE)</f>
        <v>207526721.54110199</v>
      </c>
      <c r="L1176" s="4">
        <f>CelloNetIO_CMO_MV_NAV_QT[[#This Row],[CMO MV]]/CelloNetIO_CMO_MV_NAV_QT[[#This Row],[NAV]]*100</f>
        <v>86.344821568525475</v>
      </c>
    </row>
    <row r="1177" spans="1:12" x14ac:dyDescent="0.2">
      <c r="A1177" s="1">
        <v>42431</v>
      </c>
      <c r="B1177">
        <v>448.30720000000002</v>
      </c>
      <c r="C1177">
        <v>80.695300000000003</v>
      </c>
      <c r="D1177">
        <v>504.36349999999999</v>
      </c>
      <c r="F1177">
        <v>240633466.15000001</v>
      </c>
      <c r="G1177">
        <v>186.302931</v>
      </c>
      <c r="H1177">
        <v>33.534528999999999</v>
      </c>
      <c r="I1177">
        <v>209.59823600000001</v>
      </c>
      <c r="K1177" s="3">
        <f>VLOOKUP(CelloNetIO_CMO_MV_NAV_QT[[#This Row],[AsOfDate]], 'CMO MV Raw'!$A:$B,2,FALSE)</f>
        <v>207940374.233266</v>
      </c>
      <c r="L1177" s="4">
        <f>CelloNetIO_CMO_MV_NAV_QT[[#This Row],[CMO MV]]/CelloNetIO_CMO_MV_NAV_QT[[#This Row],[NAV]]*100</f>
        <v>86.413738521160383</v>
      </c>
    </row>
    <row r="1178" spans="1:12" x14ac:dyDescent="0.2">
      <c r="A1178" s="1">
        <v>42432</v>
      </c>
      <c r="B1178">
        <v>443.90440000000001</v>
      </c>
      <c r="C1178">
        <v>79.902799999999999</v>
      </c>
      <c r="D1178">
        <v>504.97320000000002</v>
      </c>
      <c r="F1178">
        <v>240905662.93000001</v>
      </c>
      <c r="G1178">
        <v>184.264826</v>
      </c>
      <c r="H1178">
        <v>33.167672000000003</v>
      </c>
      <c r="I1178">
        <v>209.61449999999999</v>
      </c>
      <c r="K1178" s="3">
        <f>VLOOKUP(CelloNetIO_CMO_MV_NAV_QT[[#This Row],[AsOfDate]], 'CMO MV Raw'!$A:$B,2,FALSE)</f>
        <v>207462702.896341</v>
      </c>
      <c r="L1178" s="4">
        <f>CelloNetIO_CMO_MV_NAV_QT[[#This Row],[CMO MV]]/CelloNetIO_CMO_MV_NAV_QT[[#This Row],[NAV]]*100</f>
        <v>86.117819055429791</v>
      </c>
    </row>
    <row r="1179" spans="1:12" x14ac:dyDescent="0.2">
      <c r="A1179" s="1">
        <v>42433</v>
      </c>
      <c r="B1179">
        <v>424.53</v>
      </c>
      <c r="C1179">
        <v>80.660700000000006</v>
      </c>
      <c r="D1179">
        <v>487.19760000000002</v>
      </c>
      <c r="F1179">
        <v>241007219.59999999</v>
      </c>
      <c r="G1179">
        <v>176.14824999999999</v>
      </c>
      <c r="H1179">
        <v>33.468167999999999</v>
      </c>
      <c r="I1179">
        <v>202.15062499999999</v>
      </c>
      <c r="K1179" s="3">
        <f>VLOOKUP(CelloNetIO_CMO_MV_NAV_QT[[#This Row],[AsOfDate]], 'CMO MV Raw'!$A:$B,2,FALSE)</f>
        <v>208197666.15388101</v>
      </c>
      <c r="L1179" s="4">
        <f>CelloNetIO_CMO_MV_NAV_QT[[#This Row],[CMO MV]]/CelloNetIO_CMO_MV_NAV_QT[[#This Row],[NAV]]*100</f>
        <v>86.386485226221424</v>
      </c>
    </row>
    <row r="1180" spans="1:12" x14ac:dyDescent="0.2">
      <c r="A1180" s="1">
        <v>42436</v>
      </c>
      <c r="B1180">
        <v>428.8716</v>
      </c>
      <c r="C1180">
        <v>81.485600000000005</v>
      </c>
      <c r="D1180">
        <v>479.48430000000002</v>
      </c>
      <c r="F1180">
        <v>241070680.68000001</v>
      </c>
      <c r="G1180">
        <v>177.90284500000001</v>
      </c>
      <c r="H1180">
        <v>33.801538999999998</v>
      </c>
      <c r="I1180">
        <v>198.897808</v>
      </c>
      <c r="K1180" s="3">
        <f>VLOOKUP(CelloNetIO_CMO_MV_NAV_QT[[#This Row],[AsOfDate]], 'CMO MV Raw'!$A:$B,2,FALSE)</f>
        <v>208631129.11693299</v>
      </c>
      <c r="L1180" s="4">
        <f>CelloNetIO_CMO_MV_NAV_QT[[#This Row],[CMO MV]]/CelloNetIO_CMO_MV_NAV_QT[[#This Row],[NAV]]*100</f>
        <v>86.543551678883901</v>
      </c>
    </row>
    <row r="1181" spans="1:12" x14ac:dyDescent="0.2">
      <c r="A1181" s="1">
        <v>42437</v>
      </c>
      <c r="B1181">
        <v>428.15789999999998</v>
      </c>
      <c r="C1181">
        <v>81.349999999999994</v>
      </c>
      <c r="D1181">
        <v>479.9248</v>
      </c>
      <c r="F1181">
        <v>241769592.46000001</v>
      </c>
      <c r="G1181">
        <v>177.09336200000001</v>
      </c>
      <c r="H1181">
        <v>33.647737999999997</v>
      </c>
      <c r="I1181">
        <v>198.50502900000001</v>
      </c>
      <c r="K1181" s="3">
        <f>VLOOKUP(CelloNetIO_CMO_MV_NAV_QT[[#This Row],[AsOfDate]], 'CMO MV Raw'!$A:$B,2,FALSE)</f>
        <v>208564962.96710399</v>
      </c>
      <c r="L1181" s="4">
        <f>CelloNetIO_CMO_MV_NAV_QT[[#This Row],[CMO MV]]/CelloNetIO_CMO_MV_NAV_QT[[#This Row],[NAV]]*100</f>
        <v>86.266002620495115</v>
      </c>
    </row>
    <row r="1182" spans="1:12" x14ac:dyDescent="0.2">
      <c r="A1182" s="1">
        <v>42438</v>
      </c>
      <c r="B1182">
        <v>434.00889999999998</v>
      </c>
      <c r="C1182">
        <v>82.461699999999993</v>
      </c>
      <c r="D1182">
        <v>479.38409999999999</v>
      </c>
      <c r="F1182">
        <v>241153511.96000001</v>
      </c>
      <c r="G1182">
        <v>179.97204199999999</v>
      </c>
      <c r="H1182">
        <v>34.194692000000003</v>
      </c>
      <c r="I1182">
        <v>198.78794099999999</v>
      </c>
      <c r="K1182" s="3">
        <f>VLOOKUP(CelloNetIO_CMO_MV_NAV_QT[[#This Row],[AsOfDate]], 'CMO MV Raw'!$A:$B,2,FALSE)</f>
        <v>209490505.991528</v>
      </c>
      <c r="L1182" s="4">
        <f>CelloNetIO_CMO_MV_NAV_QT[[#This Row],[CMO MV]]/CelloNetIO_CMO_MV_NAV_QT[[#This Row],[NAV]]*100</f>
        <v>86.870186666108381</v>
      </c>
    </row>
    <row r="1183" spans="1:12" x14ac:dyDescent="0.2">
      <c r="A1183" s="1">
        <v>42439</v>
      </c>
      <c r="B1183">
        <v>441.82209999999998</v>
      </c>
      <c r="C1183">
        <v>83.946200000000005</v>
      </c>
      <c r="D1183">
        <v>490.93029999999999</v>
      </c>
      <c r="F1183">
        <v>240818448.37</v>
      </c>
      <c r="G1183">
        <v>183.466883</v>
      </c>
      <c r="H1183">
        <v>34.858708</v>
      </c>
      <c r="I1183">
        <v>203.85909100000001</v>
      </c>
      <c r="K1183" s="3">
        <f>VLOOKUP(CelloNetIO_CMO_MV_NAV_QT[[#This Row],[AsOfDate]], 'CMO MV Raw'!$A:$B,2,FALSE)</f>
        <v>210045005.525976</v>
      </c>
      <c r="L1183" s="4">
        <f>CelloNetIO_CMO_MV_NAV_QT[[#This Row],[CMO MV]]/CelloNetIO_CMO_MV_NAV_QT[[#This Row],[NAV]]*100</f>
        <v>87.221310056469235</v>
      </c>
    </row>
    <row r="1184" spans="1:12" x14ac:dyDescent="0.2">
      <c r="A1184" s="1">
        <v>42440</v>
      </c>
      <c r="B1184">
        <v>452.25209999999998</v>
      </c>
      <c r="C1184">
        <v>85.927899999999994</v>
      </c>
      <c r="D1184">
        <v>454.72519999999997</v>
      </c>
      <c r="F1184">
        <v>240424878.87</v>
      </c>
      <c r="G1184">
        <v>188.105367</v>
      </c>
      <c r="H1184">
        <v>35.740020000000001</v>
      </c>
      <c r="I1184">
        <v>189.134004</v>
      </c>
      <c r="K1184" s="3">
        <f>VLOOKUP(CelloNetIO_CMO_MV_NAV_QT[[#This Row],[AsOfDate]], 'CMO MV Raw'!$A:$B,2,FALSE)</f>
        <v>212457146.88743401</v>
      </c>
      <c r="L1184" s="4">
        <f>CelloNetIO_CMO_MV_NAV_QT[[#This Row],[CMO MV]]/CelloNetIO_CMO_MV_NAV_QT[[#This Row],[NAV]]*100</f>
        <v>88.367371915080213</v>
      </c>
    </row>
    <row r="1185" spans="1:12" x14ac:dyDescent="0.2">
      <c r="A1185" s="1">
        <v>42443</v>
      </c>
      <c r="B1185">
        <v>451.57260000000002</v>
      </c>
      <c r="C1185">
        <v>85.7988</v>
      </c>
      <c r="D1185">
        <v>458.82209999999998</v>
      </c>
      <c r="F1185">
        <v>240627119.46000001</v>
      </c>
      <c r="G1185">
        <v>187.66488200000001</v>
      </c>
      <c r="H1185">
        <v>35.656329999999997</v>
      </c>
      <c r="I1185">
        <v>190.67763500000001</v>
      </c>
      <c r="K1185" s="3">
        <f>VLOOKUP(CelloNetIO_CMO_MV_NAV_QT[[#This Row],[AsOfDate]], 'CMO MV Raw'!$A:$B,2,FALSE)</f>
        <v>212522654.36267599</v>
      </c>
      <c r="L1185" s="4">
        <f>CelloNetIO_CMO_MV_NAV_QT[[#This Row],[CMO MV]]/CelloNetIO_CMO_MV_NAV_QT[[#This Row],[NAV]]*100</f>
        <v>88.32032517349073</v>
      </c>
    </row>
    <row r="1186" spans="1:12" x14ac:dyDescent="0.2">
      <c r="A1186" s="1">
        <v>42444</v>
      </c>
      <c r="B1186">
        <v>453.58629999999999</v>
      </c>
      <c r="C1186">
        <v>86.181399999999996</v>
      </c>
      <c r="D1186">
        <v>458.74009999999998</v>
      </c>
      <c r="F1186">
        <v>240788776.63</v>
      </c>
      <c r="G1186">
        <v>188.37518399999999</v>
      </c>
      <c r="H1186">
        <v>35.791285999999999</v>
      </c>
      <c r="I1186">
        <v>190.51556600000001</v>
      </c>
      <c r="K1186" s="3">
        <f>VLOOKUP(CelloNetIO_CMO_MV_NAV_QT[[#This Row],[AsOfDate]], 'CMO MV Raw'!$A:$B,2,FALSE)</f>
        <v>211842401.93387899</v>
      </c>
      <c r="L1186" s="4">
        <f>CelloNetIO_CMO_MV_NAV_QT[[#This Row],[CMO MV]]/CelloNetIO_CMO_MV_NAV_QT[[#This Row],[NAV]]*100</f>
        <v>87.978519970388618</v>
      </c>
    </row>
    <row r="1187" spans="1:12" x14ac:dyDescent="0.2">
      <c r="A1187" s="1">
        <v>42445</v>
      </c>
      <c r="B1187">
        <v>456.03949999999998</v>
      </c>
      <c r="C1187">
        <v>86.647499999999994</v>
      </c>
      <c r="D1187">
        <v>458.58330000000001</v>
      </c>
      <c r="F1187">
        <v>241037790.06</v>
      </c>
      <c r="G1187">
        <v>189.198341</v>
      </c>
      <c r="H1187">
        <v>35.947682999999998</v>
      </c>
      <c r="I1187">
        <v>190.253694</v>
      </c>
      <c r="K1187" s="3">
        <f>VLOOKUP(CelloNetIO_CMO_MV_NAV_QT[[#This Row],[AsOfDate]], 'CMO MV Raw'!$A:$B,2,FALSE)</f>
        <v>212453581.453805</v>
      </c>
      <c r="L1187" s="4">
        <f>CelloNetIO_CMO_MV_NAV_QT[[#This Row],[CMO MV]]/CelloNetIO_CMO_MV_NAV_QT[[#This Row],[NAV]]*100</f>
        <v>88.141192051636494</v>
      </c>
    </row>
    <row r="1188" spans="1:12" x14ac:dyDescent="0.2">
      <c r="A1188" s="1">
        <v>42446</v>
      </c>
      <c r="B1188">
        <v>451.28840000000002</v>
      </c>
      <c r="C1188">
        <v>85.744799999999998</v>
      </c>
      <c r="D1188">
        <v>459.14929999999998</v>
      </c>
      <c r="F1188">
        <v>241788213.78999999</v>
      </c>
      <c r="G1188">
        <v>186.646153</v>
      </c>
      <c r="H1188">
        <v>35.462770999999996</v>
      </c>
      <c r="I1188">
        <v>189.89730399999999</v>
      </c>
      <c r="K1188" s="3">
        <f>VLOOKUP(CelloNetIO_CMO_MV_NAV_QT[[#This Row],[AsOfDate]], 'CMO MV Raw'!$A:$B,2,FALSE)</f>
        <v>211871416.81944701</v>
      </c>
      <c r="L1188" s="4">
        <f>CelloNetIO_CMO_MV_NAV_QT[[#This Row],[CMO MV]]/CelloNetIO_CMO_MV_NAV_QT[[#This Row],[NAV]]*100</f>
        <v>87.626858852377083</v>
      </c>
    </row>
    <row r="1189" spans="1:12" x14ac:dyDescent="0.2">
      <c r="A1189" s="1">
        <v>42447</v>
      </c>
      <c r="B1189">
        <v>453.8784</v>
      </c>
      <c r="C1189">
        <v>86.236900000000006</v>
      </c>
      <c r="D1189">
        <v>459.51769999999999</v>
      </c>
      <c r="F1189">
        <v>242157242.81999999</v>
      </c>
      <c r="G1189">
        <v>187.43127200000001</v>
      </c>
      <c r="H1189">
        <v>35.611942999999997</v>
      </c>
      <c r="I1189">
        <v>189.76004800000001</v>
      </c>
      <c r="K1189" s="3">
        <f>VLOOKUP(CelloNetIO_CMO_MV_NAV_QT[[#This Row],[AsOfDate]], 'CMO MV Raw'!$A:$B,2,FALSE)</f>
        <v>212552995.94244799</v>
      </c>
      <c r="L1189" s="4">
        <f>CelloNetIO_CMO_MV_NAV_QT[[#This Row],[CMO MV]]/CelloNetIO_CMO_MV_NAV_QT[[#This Row],[NAV]]*100</f>
        <v>87.774783635293787</v>
      </c>
    </row>
    <row r="1190" spans="1:12" x14ac:dyDescent="0.2">
      <c r="A1190" s="1">
        <v>42450</v>
      </c>
      <c r="B1190">
        <v>455.87529999999998</v>
      </c>
      <c r="C1190">
        <v>86.616299999999995</v>
      </c>
      <c r="D1190">
        <v>458.43740000000003</v>
      </c>
      <c r="F1190">
        <v>241521764.69999999</v>
      </c>
      <c r="G1190">
        <v>188.751229</v>
      </c>
      <c r="H1190">
        <v>35.862730999999997</v>
      </c>
      <c r="I1190">
        <v>189.81204500000001</v>
      </c>
      <c r="K1190" s="3">
        <f>VLOOKUP(CelloNetIO_CMO_MV_NAV_QT[[#This Row],[AsOfDate]], 'CMO MV Raw'!$A:$B,2,FALSE)</f>
        <v>212860850.59455499</v>
      </c>
      <c r="L1190" s="4">
        <f>CelloNetIO_CMO_MV_NAV_QT[[#This Row],[CMO MV]]/CelloNetIO_CMO_MV_NAV_QT[[#This Row],[NAV]]*100</f>
        <v>88.133196136155505</v>
      </c>
    </row>
    <row r="1191" spans="1:12" x14ac:dyDescent="0.2">
      <c r="A1191" s="1">
        <v>42451</v>
      </c>
      <c r="B1191">
        <v>459.18790000000001</v>
      </c>
      <c r="C1191">
        <v>87.245699999999999</v>
      </c>
      <c r="D1191">
        <v>458.45909999999998</v>
      </c>
      <c r="F1191">
        <v>241961047.97</v>
      </c>
      <c r="G1191">
        <v>189.777612</v>
      </c>
      <c r="H1191">
        <v>36.057746000000002</v>
      </c>
      <c r="I1191">
        <v>189.47640699999999</v>
      </c>
      <c r="K1191" s="3">
        <f>VLOOKUP(CelloNetIO_CMO_MV_NAV_QT[[#This Row],[AsOfDate]], 'CMO MV Raw'!$A:$B,2,FALSE)</f>
        <v>213263420.02287599</v>
      </c>
      <c r="L1191" s="4">
        <f>CelloNetIO_CMO_MV_NAV_QT[[#This Row],[CMO MV]]/CelloNetIO_CMO_MV_NAV_QT[[#This Row],[NAV]]*100</f>
        <v>88.139567013826905</v>
      </c>
    </row>
    <row r="1192" spans="1:12" x14ac:dyDescent="0.2">
      <c r="A1192" s="1">
        <v>42452</v>
      </c>
      <c r="B1192">
        <v>457.05889999999999</v>
      </c>
      <c r="C1192">
        <v>86.841200000000001</v>
      </c>
      <c r="D1192">
        <v>458.80059999999997</v>
      </c>
      <c r="F1192">
        <v>242590529.80000001</v>
      </c>
      <c r="G1192">
        <v>188.40756099999999</v>
      </c>
      <c r="H1192">
        <v>35.797440000000002</v>
      </c>
      <c r="I1192">
        <v>189.12551999999999</v>
      </c>
      <c r="K1192" s="3">
        <f>VLOOKUP(CelloNetIO_CMO_MV_NAV_QT[[#This Row],[AsOfDate]], 'CMO MV Raw'!$A:$B,2,FALSE)</f>
        <v>212935251.70376101</v>
      </c>
      <c r="L1192" s="4">
        <f>CelloNetIO_CMO_MV_NAV_QT[[#This Row],[CMO MV]]/CelloNetIO_CMO_MV_NAV_QT[[#This Row],[NAV]]*100</f>
        <v>87.775582946008726</v>
      </c>
    </row>
    <row r="1193" spans="1:12" x14ac:dyDescent="0.2">
      <c r="A1193" s="1">
        <v>42453</v>
      </c>
      <c r="B1193">
        <v>456.07889999999998</v>
      </c>
      <c r="C1193">
        <v>86.655000000000001</v>
      </c>
      <c r="D1193">
        <v>458.45670000000001</v>
      </c>
      <c r="F1193">
        <v>242272200.77000001</v>
      </c>
      <c r="G1193">
        <v>188.25061199999999</v>
      </c>
      <c r="H1193">
        <v>35.767620000000001</v>
      </c>
      <c r="I1193">
        <v>189.23206999999999</v>
      </c>
      <c r="K1193" s="3">
        <f>VLOOKUP(CelloNetIO_CMO_MV_NAV_QT[[#This Row],[AsOfDate]], 'CMO MV Raw'!$A:$B,2,FALSE)</f>
        <v>212927776.113929</v>
      </c>
      <c r="L1193" s="4">
        <f>CelloNetIO_CMO_MV_NAV_QT[[#This Row],[CMO MV]]/CelloNetIO_CMO_MV_NAV_QT[[#This Row],[NAV]]*100</f>
        <v>87.887828416629205</v>
      </c>
    </row>
    <row r="1194" spans="1:12" x14ac:dyDescent="0.2">
      <c r="A1194" s="1">
        <v>42457</v>
      </c>
      <c r="B1194">
        <v>473.62049999999999</v>
      </c>
      <c r="C1194">
        <v>89.987899999999996</v>
      </c>
      <c r="D1194">
        <v>477.89280000000002</v>
      </c>
      <c r="F1194">
        <v>242384790.86000001</v>
      </c>
      <c r="G1194">
        <v>195.40025499999999</v>
      </c>
      <c r="H1194">
        <v>37.126050999999997</v>
      </c>
      <c r="I1194">
        <v>197.16286600000001</v>
      </c>
      <c r="K1194" s="3">
        <f>VLOOKUP(CelloNetIO_CMO_MV_NAV_QT[[#This Row],[AsOfDate]], 'CMO MV Raw'!$A:$B,2,FALSE)</f>
        <v>215263334.57972401</v>
      </c>
      <c r="L1194" s="4">
        <f>CelloNetIO_CMO_MV_NAV_QT[[#This Row],[CMO MV]]/CelloNetIO_CMO_MV_NAV_QT[[#This Row],[NAV]]*100</f>
        <v>88.810578343613486</v>
      </c>
    </row>
    <row r="1195" spans="1:12" x14ac:dyDescent="0.2">
      <c r="A1195" s="1">
        <v>42458</v>
      </c>
      <c r="B1195">
        <v>465.0668</v>
      </c>
      <c r="C1195">
        <v>88.362700000000004</v>
      </c>
      <c r="D1195">
        <v>477.66239999999999</v>
      </c>
      <c r="F1195">
        <v>242836138.66</v>
      </c>
      <c r="G1195">
        <v>191.514658</v>
      </c>
      <c r="H1195">
        <v>36.387788</v>
      </c>
      <c r="I1195">
        <v>196.70152999999999</v>
      </c>
      <c r="K1195" s="3">
        <f>VLOOKUP(CelloNetIO_CMO_MV_NAV_QT[[#This Row],[AsOfDate]], 'CMO MV Raw'!$A:$B,2,FALSE)</f>
        <v>214267140.497511</v>
      </c>
      <c r="L1195" s="4">
        <f>CelloNetIO_CMO_MV_NAV_QT[[#This Row],[CMO MV]]/CelloNetIO_CMO_MV_NAV_QT[[#This Row],[NAV]]*100</f>
        <v>88.235277368460771</v>
      </c>
    </row>
    <row r="1196" spans="1:12" x14ac:dyDescent="0.2">
      <c r="A1196" s="1">
        <v>42459</v>
      </c>
      <c r="B1196">
        <v>470.7758</v>
      </c>
      <c r="C1196">
        <v>89.447400000000002</v>
      </c>
      <c r="D1196">
        <v>477.24979999999999</v>
      </c>
      <c r="F1196">
        <v>242385310.77000001</v>
      </c>
      <c r="G1196">
        <v>194.22620900000001</v>
      </c>
      <c r="H1196">
        <v>36.902979000000002</v>
      </c>
      <c r="I1196">
        <v>196.89716300000001</v>
      </c>
      <c r="K1196" s="3">
        <f>VLOOKUP(CelloNetIO_CMO_MV_NAV_QT[[#This Row],[AsOfDate]], 'CMO MV Raw'!$A:$B,2,FALSE)</f>
        <v>215220271.687639</v>
      </c>
      <c r="L1196" s="4">
        <f>CelloNetIO_CMO_MV_NAV_QT[[#This Row],[CMO MV]]/CelloNetIO_CMO_MV_NAV_QT[[#This Row],[NAV]]*100</f>
        <v>88.792621551172303</v>
      </c>
    </row>
    <row r="1197" spans="1:12" x14ac:dyDescent="0.2">
      <c r="A1197" s="1">
        <v>42460</v>
      </c>
      <c r="B1197">
        <v>483.48390000000001</v>
      </c>
      <c r="C1197">
        <v>87.027100000000004</v>
      </c>
      <c r="D1197">
        <v>477.65199999999999</v>
      </c>
      <c r="F1197">
        <v>243736159.53999999</v>
      </c>
      <c r="G1197">
        <v>198.36363299999999</v>
      </c>
      <c r="H1197">
        <v>35.705452999999999</v>
      </c>
      <c r="I1197">
        <v>195.970922</v>
      </c>
      <c r="K1197" s="3">
        <f>VLOOKUP(CelloNetIO_CMO_MV_NAV_QT[[#This Row],[AsOfDate]], 'CMO MV Raw'!$A:$B,2,FALSE)</f>
        <v>215123156.32017401</v>
      </c>
      <c r="L1197" s="4">
        <f>CelloNetIO_CMO_MV_NAV_QT[[#This Row],[CMO MV]]/CelloNetIO_CMO_MV_NAV_QT[[#This Row],[NAV]]*100</f>
        <v>88.260665436828518</v>
      </c>
    </row>
    <row r="1198" spans="1:12" x14ac:dyDescent="0.2">
      <c r="A1198" s="1">
        <v>42461</v>
      </c>
      <c r="B1198">
        <v>479.63780000000003</v>
      </c>
      <c r="C1198">
        <v>86.334800000000001</v>
      </c>
      <c r="D1198">
        <v>478.30290000000002</v>
      </c>
      <c r="F1198">
        <v>240792329.94</v>
      </c>
      <c r="G1198">
        <v>199.19147799999999</v>
      </c>
      <c r="H1198">
        <v>35.854464</v>
      </c>
      <c r="I1198">
        <v>198.6371</v>
      </c>
      <c r="K1198" s="3">
        <f>VLOOKUP(CelloNetIO_CMO_MV_NAV_QT[[#This Row],[AsOfDate]], 'CMO MV Raw'!$A:$B,2,FALSE)</f>
        <v>211651330.556577</v>
      </c>
      <c r="L1198" s="4">
        <f>CelloNetIO_CMO_MV_NAV_QT[[#This Row],[CMO MV]]/CelloNetIO_CMO_MV_NAV_QT[[#This Row],[NAV]]*100</f>
        <v>87.897870588035644</v>
      </c>
    </row>
    <row r="1199" spans="1:12" x14ac:dyDescent="0.2">
      <c r="A1199" s="1">
        <v>42464</v>
      </c>
      <c r="B1199">
        <v>481.04219999999998</v>
      </c>
      <c r="C1199">
        <v>86.587599999999995</v>
      </c>
      <c r="D1199">
        <v>477.94869999999997</v>
      </c>
      <c r="F1199">
        <v>240968358.16999999</v>
      </c>
      <c r="G1199">
        <v>199.628783</v>
      </c>
      <c r="H1199">
        <v>35.933183</v>
      </c>
      <c r="I1199">
        <v>198.34500399999999</v>
      </c>
      <c r="K1199" s="3">
        <f>VLOOKUP(CelloNetIO_CMO_MV_NAV_QT[[#This Row],[AsOfDate]], 'CMO MV Raw'!$A:$B,2,FALSE)</f>
        <v>212003020.48884401</v>
      </c>
      <c r="L1199" s="4">
        <f>CelloNetIO_CMO_MV_NAV_QT[[#This Row],[CMO MV]]/CelloNetIO_CMO_MV_NAV_QT[[#This Row],[NAV]]*100</f>
        <v>87.979609480211778</v>
      </c>
    </row>
    <row r="1200" spans="1:12" x14ac:dyDescent="0.2">
      <c r="A1200" s="1">
        <v>42465</v>
      </c>
      <c r="B1200">
        <v>479.66059999999999</v>
      </c>
      <c r="C1200">
        <v>86.338899999999995</v>
      </c>
      <c r="D1200">
        <v>477.78840000000002</v>
      </c>
      <c r="F1200">
        <v>241710825.21000001</v>
      </c>
      <c r="G1200">
        <v>198.44398799999999</v>
      </c>
      <c r="H1200">
        <v>35.719914000000003</v>
      </c>
      <c r="I1200">
        <v>197.66942599999999</v>
      </c>
      <c r="K1200" s="3">
        <f>VLOOKUP(CelloNetIO_CMO_MV_NAV_QT[[#This Row],[AsOfDate]], 'CMO MV Raw'!$A:$B,2,FALSE)</f>
        <v>211948849.38697699</v>
      </c>
      <c r="L1200" s="4">
        <f>CelloNetIO_CMO_MV_NAV_QT[[#This Row],[CMO MV]]/CelloNetIO_CMO_MV_NAV_QT[[#This Row],[NAV]]*100</f>
        <v>87.686949561665017</v>
      </c>
    </row>
    <row r="1201" spans="1:12" x14ac:dyDescent="0.2">
      <c r="A1201" s="1">
        <v>42466</v>
      </c>
      <c r="B1201">
        <v>483.21609999999998</v>
      </c>
      <c r="C1201">
        <v>86.978899999999996</v>
      </c>
      <c r="D1201">
        <v>477.52879999999999</v>
      </c>
      <c r="F1201">
        <v>241337898.59999999</v>
      </c>
      <c r="G1201">
        <v>200.22387800000001</v>
      </c>
      <c r="H1201">
        <v>36.040298999999997</v>
      </c>
      <c r="I1201">
        <v>197.86730700000001</v>
      </c>
      <c r="K1201" s="3">
        <f>VLOOKUP(CelloNetIO_CMO_MV_NAV_QT[[#This Row],[AsOfDate]], 'CMO MV Raw'!$A:$B,2,FALSE)</f>
        <v>212353936.909603</v>
      </c>
      <c r="L1201" s="4">
        <f>CelloNetIO_CMO_MV_NAV_QT[[#This Row],[CMO MV]]/CelloNetIO_CMO_MV_NAV_QT[[#This Row],[NAV]]*100</f>
        <v>87.990298308499064</v>
      </c>
    </row>
    <row r="1202" spans="1:12" x14ac:dyDescent="0.2">
      <c r="A1202" s="1">
        <v>42467</v>
      </c>
      <c r="B1202">
        <v>479.94110000000001</v>
      </c>
      <c r="C1202">
        <v>86.389399999999995</v>
      </c>
      <c r="D1202">
        <v>478.23680000000002</v>
      </c>
      <c r="F1202">
        <v>242218987.72999999</v>
      </c>
      <c r="G1202">
        <v>198.14346699999999</v>
      </c>
      <c r="H1202">
        <v>35.665824999999998</v>
      </c>
      <c r="I1202">
        <v>197.43984800000001</v>
      </c>
      <c r="K1202" s="3">
        <f>VLOOKUP(CelloNetIO_CMO_MV_NAV_QT[[#This Row],[AsOfDate]], 'CMO MV Raw'!$A:$B,2,FALSE)</f>
        <v>212120860.76819199</v>
      </c>
      <c r="L1202" s="4">
        <f>CelloNetIO_CMO_MV_NAV_QT[[#This Row],[CMO MV]]/CelloNetIO_CMO_MV_NAV_QT[[#This Row],[NAV]]*100</f>
        <v>87.574001838634473</v>
      </c>
    </row>
    <row r="1203" spans="1:12" x14ac:dyDescent="0.2">
      <c r="A1203" s="1">
        <v>42468</v>
      </c>
      <c r="B1203">
        <v>473.62279999999998</v>
      </c>
      <c r="C1203">
        <v>85.252099999999999</v>
      </c>
      <c r="D1203">
        <v>479.28</v>
      </c>
      <c r="F1203">
        <v>241402366.71000001</v>
      </c>
      <c r="G1203">
        <v>196.19641899999999</v>
      </c>
      <c r="H1203">
        <v>35.315353999999999</v>
      </c>
      <c r="I1203">
        <v>198.53989300000001</v>
      </c>
      <c r="K1203" s="3">
        <f>VLOOKUP(CelloNetIO_CMO_MV_NAV_QT[[#This Row],[AsOfDate]], 'CMO MV Raw'!$A:$B,2,FALSE)</f>
        <v>211156476.042523</v>
      </c>
      <c r="L1203" s="4">
        <f>CelloNetIO_CMO_MV_NAV_QT[[#This Row],[CMO MV]]/CelloNetIO_CMO_MV_NAV_QT[[#This Row],[NAV]]*100</f>
        <v>87.470756364285435</v>
      </c>
    </row>
    <row r="1204" spans="1:12" x14ac:dyDescent="0.2">
      <c r="A1204" s="1">
        <v>42471</v>
      </c>
      <c r="B1204">
        <v>462.90609999999998</v>
      </c>
      <c r="C1204">
        <v>83.323099999999997</v>
      </c>
      <c r="D1204">
        <v>479.45460000000003</v>
      </c>
      <c r="F1204">
        <v>241545691.81999999</v>
      </c>
      <c r="G1204">
        <v>191.64328599999999</v>
      </c>
      <c r="H1204">
        <v>34.495792000000002</v>
      </c>
      <c r="I1204">
        <v>198.49437</v>
      </c>
      <c r="K1204" s="3">
        <f>VLOOKUP(CelloNetIO_CMO_MV_NAV_QT[[#This Row],[AsOfDate]], 'CMO MV Raw'!$A:$B,2,FALSE)</f>
        <v>210934504.55309099</v>
      </c>
      <c r="L1204" s="4">
        <f>CelloNetIO_CMO_MV_NAV_QT[[#This Row],[CMO MV]]/CelloNetIO_CMO_MV_NAV_QT[[#This Row],[NAV]]*100</f>
        <v>87.326957878544789</v>
      </c>
    </row>
    <row r="1205" spans="1:12" x14ac:dyDescent="0.2">
      <c r="A1205" s="1">
        <v>42472</v>
      </c>
      <c r="B1205">
        <v>469.85329999999999</v>
      </c>
      <c r="C1205">
        <v>84.573599999999999</v>
      </c>
      <c r="D1205">
        <v>478.59500000000003</v>
      </c>
      <c r="F1205">
        <v>241019791.87</v>
      </c>
      <c r="G1205">
        <v>194.94386600000001</v>
      </c>
      <c r="H1205">
        <v>35.089897999999998</v>
      </c>
      <c r="I1205">
        <v>198.57083</v>
      </c>
      <c r="K1205" s="3">
        <f>VLOOKUP(CelloNetIO_CMO_MV_NAV_QT[[#This Row],[AsOfDate]], 'CMO MV Raw'!$A:$B,2,FALSE)</f>
        <v>211591219.32628801</v>
      </c>
      <c r="L1205" s="4">
        <f>CelloNetIO_CMO_MV_NAV_QT[[#This Row],[CMO MV]]/CelloNetIO_CMO_MV_NAV_QT[[#This Row],[NAV]]*100</f>
        <v>87.789976783489621</v>
      </c>
    </row>
    <row r="1206" spans="1:12" x14ac:dyDescent="0.2">
      <c r="A1206" s="1">
        <v>42473</v>
      </c>
      <c r="B1206">
        <v>470.87439999999998</v>
      </c>
      <c r="C1206">
        <v>84.757400000000004</v>
      </c>
      <c r="D1206">
        <v>478.30279999999999</v>
      </c>
      <c r="F1206">
        <v>241776944.25</v>
      </c>
      <c r="G1206">
        <v>194.755708</v>
      </c>
      <c r="H1206">
        <v>35.056030999999997</v>
      </c>
      <c r="I1206">
        <v>197.82812699999999</v>
      </c>
      <c r="K1206" s="3">
        <f>VLOOKUP(CelloNetIO_CMO_MV_NAV_QT[[#This Row],[AsOfDate]], 'CMO MV Raw'!$A:$B,2,FALSE)</f>
        <v>211768541.13823599</v>
      </c>
      <c r="L1206" s="4">
        <f>CelloNetIO_CMO_MV_NAV_QT[[#This Row],[CMO MV]]/CelloNetIO_CMO_MV_NAV_QT[[#This Row],[NAV]]*100</f>
        <v>87.588393424008615</v>
      </c>
    </row>
    <row r="1207" spans="1:12" x14ac:dyDescent="0.2">
      <c r="A1207" s="1">
        <v>42474</v>
      </c>
      <c r="B1207">
        <v>471.29109999999997</v>
      </c>
      <c r="C1207">
        <v>84.832400000000007</v>
      </c>
      <c r="D1207">
        <v>478.13810000000001</v>
      </c>
      <c r="F1207">
        <v>241528566.44</v>
      </c>
      <c r="G1207">
        <v>195.128513</v>
      </c>
      <c r="H1207">
        <v>35.123133000000003</v>
      </c>
      <c r="I1207">
        <v>197.96337399999999</v>
      </c>
      <c r="K1207" s="16">
        <f>VLOOKUP(CelloNetIO_CMO_MV_NAV_QT[[#This Row],[AsOfDate]], 'CMO MV Raw'!$A:$B,2,FALSE)</f>
        <v>211785039.65993899</v>
      </c>
      <c r="L1207" s="4">
        <f>CelloNetIO_CMO_MV_NAV_QT[[#This Row],[CMO MV]]/CelloNetIO_CMO_MV_NAV_QT[[#This Row],[NAV]]*100</f>
        <v>87.685296518559085</v>
      </c>
    </row>
    <row r="1208" spans="1:12" x14ac:dyDescent="0.2">
      <c r="A1208" s="1">
        <v>42475</v>
      </c>
      <c r="B1208">
        <v>476.2878</v>
      </c>
      <c r="C1208">
        <v>85.731800000000007</v>
      </c>
      <c r="D1208">
        <v>477.584</v>
      </c>
      <c r="F1208">
        <v>242205659.63</v>
      </c>
      <c r="G1208">
        <v>196.64602400000001</v>
      </c>
      <c r="H1208">
        <v>35.396282999999997</v>
      </c>
      <c r="I1208">
        <v>197.18118899999999</v>
      </c>
      <c r="K1208" s="16">
        <f>VLOOKUP(CelloNetIO_CMO_MV_NAV_QT[[#This Row],[AsOfDate]], 'CMO MV Raw'!$A:$B,2,FALSE)</f>
        <v>211029562.12443301</v>
      </c>
      <c r="L1208" s="4">
        <f>CelloNetIO_CMO_MV_NAV_QT[[#This Row],[CMO MV]]/CelloNetIO_CMO_MV_NAV_QT[[#This Row],[NAV]]*100</f>
        <v>87.128253917273256</v>
      </c>
    </row>
    <row r="1209" spans="1:12" x14ac:dyDescent="0.2">
      <c r="A1209" s="1">
        <v>42478</v>
      </c>
      <c r="B1209">
        <v>489.7706</v>
      </c>
      <c r="C1209">
        <v>88.158699999999996</v>
      </c>
      <c r="D1209">
        <v>477.07010000000002</v>
      </c>
      <c r="F1209">
        <v>241869245.65000001</v>
      </c>
      <c r="G1209">
        <v>202.493954</v>
      </c>
      <c r="H1209">
        <v>36.448908000000003</v>
      </c>
      <c r="I1209">
        <v>197.242977</v>
      </c>
      <c r="K1209" s="16">
        <f>VLOOKUP(CelloNetIO_CMO_MV_NAV_QT[[#This Row],[AsOfDate]], 'CMO MV Raw'!$A:$B,2,FALSE)</f>
        <v>213860893.14990801</v>
      </c>
      <c r="L1209" s="4">
        <f>CelloNetIO_CMO_MV_NAV_QT[[#This Row],[CMO MV]]/CelloNetIO_CMO_MV_NAV_QT[[#This Row],[NAV]]*100</f>
        <v>88.420043885768834</v>
      </c>
    </row>
    <row r="1210" spans="1:12" x14ac:dyDescent="0.2">
      <c r="A1210" s="1">
        <v>42479</v>
      </c>
      <c r="B1210">
        <v>491.73439999999999</v>
      </c>
      <c r="C1210">
        <v>88.512200000000007</v>
      </c>
      <c r="D1210">
        <v>476.87860000000001</v>
      </c>
      <c r="F1210">
        <v>241979094.25999999</v>
      </c>
      <c r="G1210">
        <v>203.21358799999999</v>
      </c>
      <c r="H1210">
        <v>36.578448999999999</v>
      </c>
      <c r="I1210">
        <v>197.074297</v>
      </c>
      <c r="K1210" s="16">
        <f>VLOOKUP(CelloNetIO_CMO_MV_NAV_QT[[#This Row],[AsOfDate]], 'CMO MV Raw'!$A:$B,2,FALSE)</f>
        <v>214052192.14619899</v>
      </c>
      <c r="L1210" s="4">
        <f>CelloNetIO_CMO_MV_NAV_QT[[#This Row],[CMO MV]]/CelloNetIO_CMO_MV_NAV_QT[[#This Row],[NAV]]*100</f>
        <v>88.458960804360103</v>
      </c>
    </row>
    <row r="1211" spans="1:12" x14ac:dyDescent="0.2">
      <c r="A1211" s="1">
        <v>42480</v>
      </c>
      <c r="B1211">
        <v>479.84890000000001</v>
      </c>
      <c r="C1211">
        <v>91.171300000000002</v>
      </c>
      <c r="D1211">
        <v>482.69589999999999</v>
      </c>
      <c r="F1211">
        <v>241290436.53</v>
      </c>
      <c r="G1211">
        <v>198.86776599999999</v>
      </c>
      <c r="H1211">
        <v>37.784878999999997</v>
      </c>
      <c r="I1211">
        <v>200.04767200000001</v>
      </c>
      <c r="K1211" s="16">
        <f>VLOOKUP(CelloNetIO_CMO_MV_NAV_QT[[#This Row],[AsOfDate]], 'CMO MV Raw'!$A:$B,2,FALSE)</f>
        <v>215546366.20131001</v>
      </c>
      <c r="L1211" s="4">
        <f>CelloNetIO_CMO_MV_NAV_QT[[#This Row],[CMO MV]]/CelloNetIO_CMO_MV_NAV_QT[[#This Row],[NAV]]*100</f>
        <v>89.330671078839387</v>
      </c>
    </row>
    <row r="1212" spans="1:12" x14ac:dyDescent="0.2">
      <c r="A1212" s="1">
        <v>42481</v>
      </c>
      <c r="B1212">
        <v>468.64949999999999</v>
      </c>
      <c r="C1212">
        <v>89.043400000000005</v>
      </c>
      <c r="D1212">
        <v>493.15969999999999</v>
      </c>
      <c r="F1212">
        <v>241213807.02000001</v>
      </c>
      <c r="G1212">
        <v>194.28800799999999</v>
      </c>
      <c r="H1212">
        <v>36.914718999999998</v>
      </c>
      <c r="I1212">
        <v>204.44920099999999</v>
      </c>
      <c r="K1212" s="16">
        <f>VLOOKUP(CelloNetIO_CMO_MV_NAV_QT[[#This Row],[AsOfDate]], 'CMO MV Raw'!$A:$B,2,FALSE)</f>
        <v>215918850.07113701</v>
      </c>
      <c r="L1212" s="4">
        <f>CelloNetIO_CMO_MV_NAV_QT[[#This Row],[CMO MV]]/CelloNetIO_CMO_MV_NAV_QT[[#This Row],[NAV]]*100</f>
        <v>89.513470534144972</v>
      </c>
    </row>
    <row r="1213" spans="1:12" x14ac:dyDescent="0.2">
      <c r="A1213" s="1">
        <v>42482</v>
      </c>
      <c r="B1213">
        <v>477.43049999999999</v>
      </c>
      <c r="C1213">
        <v>90.711799999999997</v>
      </c>
      <c r="D1213">
        <v>493.59359999999998</v>
      </c>
      <c r="F1213">
        <v>241333341.15000001</v>
      </c>
      <c r="G1213">
        <v>197.83031099999999</v>
      </c>
      <c r="H1213">
        <v>37.587761</v>
      </c>
      <c r="I1213">
        <v>204.527728</v>
      </c>
      <c r="K1213" s="16">
        <f>VLOOKUP(CelloNetIO_CMO_MV_NAV_QT[[#This Row],[AsOfDate]], 'CMO MV Raw'!$A:$B,2,FALSE)</f>
        <v>217357138.47355199</v>
      </c>
      <c r="L1213" s="4">
        <f>CelloNetIO_CMO_MV_NAV_QT[[#This Row],[CMO MV]]/CelloNetIO_CMO_MV_NAV_QT[[#This Row],[NAV]]*100</f>
        <v>90.065109709998296</v>
      </c>
    </row>
    <row r="1214" spans="1:12" x14ac:dyDescent="0.2">
      <c r="A1214" s="1">
        <v>42485</v>
      </c>
      <c r="B1214">
        <v>476.54320000000001</v>
      </c>
      <c r="C1214">
        <v>90.543199999999999</v>
      </c>
      <c r="D1214">
        <v>493.51260000000002</v>
      </c>
      <c r="F1214">
        <v>241095496.78</v>
      </c>
      <c r="G1214">
        <v>197.657445</v>
      </c>
      <c r="H1214">
        <v>37.554910999999997</v>
      </c>
      <c r="I1214">
        <v>204.69590099999999</v>
      </c>
      <c r="K1214" s="16">
        <f>VLOOKUP(CelloNetIO_CMO_MV_NAV_QT[[#This Row],[AsOfDate]], 'CMO MV Raw'!$A:$B,2,FALSE)</f>
        <v>216153542.97061101</v>
      </c>
      <c r="L1214" s="4">
        <f>CelloNetIO_CMO_MV_NAV_QT[[#This Row],[CMO MV]]/CelloNetIO_CMO_MV_NAV_QT[[#This Row],[NAV]]*100</f>
        <v>89.654740904535203</v>
      </c>
    </row>
    <row r="1215" spans="1:12" x14ac:dyDescent="0.2">
      <c r="A1215" s="1">
        <v>42486</v>
      </c>
      <c r="B1215">
        <v>490.21949999999998</v>
      </c>
      <c r="C1215">
        <v>93.1417</v>
      </c>
      <c r="D1215">
        <v>492.98860000000002</v>
      </c>
      <c r="F1215">
        <v>240699862.38</v>
      </c>
      <c r="G1215">
        <v>203.664221</v>
      </c>
      <c r="H1215">
        <v>38.696199999999997</v>
      </c>
      <c r="I1215">
        <v>204.81465800000001</v>
      </c>
      <c r="K1215" s="16">
        <f>VLOOKUP(CelloNetIO_CMO_MV_NAV_QT[[#This Row],[AsOfDate]], 'CMO MV Raw'!$A:$B,2,FALSE)</f>
        <v>215779861.61034301</v>
      </c>
      <c r="L1215" s="4">
        <f>CelloNetIO_CMO_MV_NAV_QT[[#This Row],[CMO MV]]/CelloNetIO_CMO_MV_NAV_QT[[#This Row],[NAV]]*100</f>
        <v>89.646857076172708</v>
      </c>
    </row>
    <row r="1216" spans="1:12" x14ac:dyDescent="0.2">
      <c r="A1216" s="1">
        <v>42487</v>
      </c>
      <c r="B1216">
        <v>486.90530000000001</v>
      </c>
      <c r="C1216">
        <v>92.512</v>
      </c>
      <c r="D1216">
        <v>493.48079999999999</v>
      </c>
      <c r="F1216">
        <v>241701802.16</v>
      </c>
      <c r="G1216">
        <v>201.448767</v>
      </c>
      <c r="H1216">
        <v>38.275263000000002</v>
      </c>
      <c r="I1216">
        <v>204.16926799999999</v>
      </c>
      <c r="K1216" s="16">
        <f>VLOOKUP(CelloNetIO_CMO_MV_NAV_QT[[#This Row],[AsOfDate]], 'CMO MV Raw'!$A:$B,2,FALSE)</f>
        <v>215436639.61065999</v>
      </c>
      <c r="L1216" s="4">
        <f>CelloNetIO_CMO_MV_NAV_QT[[#This Row],[CMO MV]]/CelloNetIO_CMO_MV_NAV_QT[[#This Row],[NAV]]*100</f>
        <v>89.133236775804761</v>
      </c>
    </row>
    <row r="1217" spans="1:12" x14ac:dyDescent="0.2">
      <c r="A1217" s="1">
        <v>42488</v>
      </c>
      <c r="B1217">
        <v>505.81110000000001</v>
      </c>
      <c r="C1217">
        <v>91.046000000000006</v>
      </c>
      <c r="D1217">
        <v>493.25790000000001</v>
      </c>
      <c r="F1217">
        <v>241297584.53999999</v>
      </c>
      <c r="G1217">
        <v>209.621286</v>
      </c>
      <c r="H1217">
        <v>37.731831999999997</v>
      </c>
      <c r="I1217">
        <v>204.418913</v>
      </c>
      <c r="K1217" s="16">
        <f>VLOOKUP(CelloNetIO_CMO_MV_NAV_QT[[#This Row],[AsOfDate]], 'CMO MV Raw'!$A:$B,2,FALSE)</f>
        <v>214529889.08422601</v>
      </c>
      <c r="L1217" s="4">
        <f>CelloNetIO_CMO_MV_NAV_QT[[#This Row],[CMO MV]]/CelloNetIO_CMO_MV_NAV_QT[[#This Row],[NAV]]*100</f>
        <v>88.906770241068571</v>
      </c>
    </row>
    <row r="1218" spans="1:12" x14ac:dyDescent="0.2">
      <c r="A1218" s="1">
        <v>42489</v>
      </c>
      <c r="B1218">
        <v>503.21940000000001</v>
      </c>
      <c r="C1218">
        <v>90.579499999999996</v>
      </c>
      <c r="D1218">
        <v>493.4606</v>
      </c>
      <c r="F1218">
        <v>243227706.74000001</v>
      </c>
      <c r="G1218">
        <v>206.892301</v>
      </c>
      <c r="H1218">
        <v>37.240617999999998</v>
      </c>
      <c r="I1218">
        <v>202.88009400000001</v>
      </c>
      <c r="K1218" s="16">
        <f>VLOOKUP(CelloNetIO_CMO_MV_NAV_QT[[#This Row],[AsOfDate]], 'CMO MV Raw'!$A:$B,2,FALSE)</f>
        <v>215674132.88452601</v>
      </c>
      <c r="L1218" s="4">
        <f>CelloNetIO_CMO_MV_NAV_QT[[#This Row],[CMO MV]]/CelloNetIO_CMO_MV_NAV_QT[[#This Row],[NAV]]*100</f>
        <v>88.671696072467768</v>
      </c>
    </row>
    <row r="1219" spans="1:12" x14ac:dyDescent="0.2">
      <c r="A1219" s="1">
        <v>42492</v>
      </c>
      <c r="B1219">
        <v>483.17160000000001</v>
      </c>
      <c r="C1219">
        <v>91.802599999999998</v>
      </c>
      <c r="D1219">
        <v>493.08049999999997</v>
      </c>
      <c r="F1219">
        <v>241056839.71000001</v>
      </c>
      <c r="G1219">
        <v>200.43886800000001</v>
      </c>
      <c r="H1219">
        <v>38.083382999999998</v>
      </c>
      <c r="I1219">
        <v>204.549475</v>
      </c>
      <c r="K1219" s="16">
        <f>VLOOKUP(CelloNetIO_CMO_MV_NAV_QT[[#This Row],[AsOfDate]], 'CMO MV Raw'!$A:$B,2,FALSE)</f>
        <v>213555115.39330199</v>
      </c>
      <c r="L1219" s="4">
        <f>CelloNetIO_CMO_MV_NAV_QT[[#This Row],[CMO MV]]/CelloNetIO_CMO_MV_NAV_QT[[#This Row],[NAV]]*100</f>
        <v>88.591186896093234</v>
      </c>
    </row>
    <row r="1220" spans="1:12" x14ac:dyDescent="0.2">
      <c r="A1220" s="1">
        <v>42493</v>
      </c>
      <c r="B1220">
        <v>503.58330000000001</v>
      </c>
      <c r="C1220">
        <v>90.644999999999996</v>
      </c>
      <c r="D1220">
        <v>493.04840000000002</v>
      </c>
      <c r="F1220">
        <v>241927410.09</v>
      </c>
      <c r="G1220">
        <v>208.15470999999999</v>
      </c>
      <c r="H1220">
        <v>37.467849999999999</v>
      </c>
      <c r="I1220">
        <v>203.80014</v>
      </c>
      <c r="K1220" s="16">
        <f>VLOOKUP(CelloNetIO_CMO_MV_NAV_QT[[#This Row],[AsOfDate]], 'CMO MV Raw'!$A:$B,2,FALSE)</f>
        <v>213026067.74126899</v>
      </c>
      <c r="L1220" s="4">
        <f>CelloNetIO_CMO_MV_NAV_QT[[#This Row],[CMO MV]]/CelloNetIO_CMO_MV_NAV_QT[[#This Row],[NAV]]*100</f>
        <v>88.053713162150842</v>
      </c>
    </row>
    <row r="1221" spans="1:12" x14ac:dyDescent="0.2">
      <c r="A1221" s="1">
        <v>42494</v>
      </c>
      <c r="B1221">
        <v>506.22059999999999</v>
      </c>
      <c r="C1221">
        <v>91.119699999999995</v>
      </c>
      <c r="D1221">
        <v>493.09030000000001</v>
      </c>
      <c r="F1221">
        <v>242242269.11000001</v>
      </c>
      <c r="G1221">
        <v>208.97286099999999</v>
      </c>
      <c r="H1221">
        <v>37.615112000000003</v>
      </c>
      <c r="I1221">
        <v>203.55254299999999</v>
      </c>
      <c r="K1221" s="16">
        <f>VLOOKUP(CelloNetIO_CMO_MV_NAV_QT[[#This Row],[AsOfDate]], 'CMO MV Raw'!$A:$B,2,FALSE)</f>
        <v>213379188.61434299</v>
      </c>
      <c r="L1221" s="4">
        <f>CelloNetIO_CMO_MV_NAV_QT[[#This Row],[CMO MV]]/CelloNetIO_CMO_MV_NAV_QT[[#This Row],[NAV]]*100</f>
        <v>88.085035447488082</v>
      </c>
    </row>
    <row r="1222" spans="1:12" x14ac:dyDescent="0.2">
      <c r="A1222" s="1">
        <v>42495</v>
      </c>
      <c r="B1222">
        <v>503.20780000000002</v>
      </c>
      <c r="C1222">
        <v>90.577399999999997</v>
      </c>
      <c r="D1222">
        <v>493.13850000000002</v>
      </c>
      <c r="F1222">
        <v>243068231.53999999</v>
      </c>
      <c r="G1222">
        <v>207.023269</v>
      </c>
      <c r="H1222">
        <v>37.264187</v>
      </c>
      <c r="I1222">
        <v>202.88068799999999</v>
      </c>
      <c r="K1222" s="16">
        <f>VLOOKUP(CelloNetIO_CMO_MV_NAV_QT[[#This Row],[AsOfDate]], 'CMO MV Raw'!$A:$B,2,FALSE)</f>
        <v>213315718.80130801</v>
      </c>
      <c r="L1222" s="4">
        <f>CelloNetIO_CMO_MV_NAV_QT[[#This Row],[CMO MV]]/CelloNetIO_CMO_MV_NAV_QT[[#This Row],[NAV]]*100</f>
        <v>87.759604556222797</v>
      </c>
    </row>
    <row r="1223" spans="1:12" x14ac:dyDescent="0.2">
      <c r="A1223" s="1">
        <v>42496</v>
      </c>
      <c r="B1223">
        <v>506.18779999999998</v>
      </c>
      <c r="C1223">
        <v>91.113799999999998</v>
      </c>
      <c r="D1223">
        <v>493.37079999999997</v>
      </c>
      <c r="F1223">
        <v>243323983.19</v>
      </c>
      <c r="G1223">
        <v>208.03037699999999</v>
      </c>
      <c r="H1223">
        <v>37.445466000000003</v>
      </c>
      <c r="I1223">
        <v>202.76291499999999</v>
      </c>
      <c r="K1223" s="16">
        <f>VLOOKUP(CelloNetIO_CMO_MV_NAV_QT[[#This Row],[AsOfDate]], 'CMO MV Raw'!$A:$B,2,FALSE)</f>
        <v>213669847.73427901</v>
      </c>
      <c r="L1223" s="4">
        <f>CelloNetIO_CMO_MV_NAV_QT[[#This Row],[CMO MV]]/CelloNetIO_CMO_MV_NAV_QT[[#This Row],[NAV]]*100</f>
        <v>87.812900698503896</v>
      </c>
    </row>
    <row r="1224" spans="1:12" x14ac:dyDescent="0.2">
      <c r="A1224" s="1">
        <v>42499</v>
      </c>
      <c r="B1224">
        <v>507.5883</v>
      </c>
      <c r="C1224">
        <v>91.365899999999996</v>
      </c>
      <c r="D1224">
        <v>493.37560000000002</v>
      </c>
      <c r="F1224">
        <v>243637164.88</v>
      </c>
      <c r="G1224">
        <v>208.337796</v>
      </c>
      <c r="H1224">
        <v>37.500805999999997</v>
      </c>
      <c r="I1224">
        <v>202.504244</v>
      </c>
      <c r="K1224" s="16">
        <f>VLOOKUP(CelloNetIO_CMO_MV_NAV_QT[[#This Row],[AsOfDate]], 'CMO MV Raw'!$A:$B,2,FALSE)</f>
        <v>214060199.19795701</v>
      </c>
      <c r="L1224" s="4">
        <f>CelloNetIO_CMO_MV_NAV_QT[[#This Row],[CMO MV]]/CelloNetIO_CMO_MV_NAV_QT[[#This Row],[NAV]]*100</f>
        <v>87.860240576756539</v>
      </c>
    </row>
    <row r="1225" spans="1:12" x14ac:dyDescent="0.2">
      <c r="A1225" s="1">
        <v>42500</v>
      </c>
      <c r="B1225">
        <v>511.1078</v>
      </c>
      <c r="C1225">
        <v>91.999399999999994</v>
      </c>
      <c r="D1225">
        <v>493.01929999999999</v>
      </c>
      <c r="F1225">
        <v>243874226.19</v>
      </c>
      <c r="G1225">
        <v>209.57844</v>
      </c>
      <c r="H1225">
        <v>37.724117999999997</v>
      </c>
      <c r="I1225">
        <v>202.16129799999999</v>
      </c>
      <c r="K1225" s="16">
        <f>VLOOKUP(CelloNetIO_CMO_MV_NAV_QT[[#This Row],[AsOfDate]], 'CMO MV Raw'!$A:$B,2,FALSE)</f>
        <v>214363332.47362199</v>
      </c>
      <c r="L1225" s="4">
        <f>CelloNetIO_CMO_MV_NAV_QT[[#This Row],[CMO MV]]/CelloNetIO_CMO_MV_NAV_QT[[#This Row],[NAV]]*100</f>
        <v>87.899133837379622</v>
      </c>
    </row>
    <row r="1226" spans="1:12" x14ac:dyDescent="0.2">
      <c r="A1226" s="1">
        <v>42501</v>
      </c>
      <c r="B1226">
        <v>500.95440000000002</v>
      </c>
      <c r="C1226">
        <v>90.171800000000005</v>
      </c>
      <c r="D1226">
        <v>493.4384</v>
      </c>
      <c r="F1226">
        <v>244516274.69999999</v>
      </c>
      <c r="G1226">
        <v>204.875688</v>
      </c>
      <c r="H1226">
        <v>36.877626999999997</v>
      </c>
      <c r="I1226">
        <v>201.80186399999999</v>
      </c>
      <c r="K1226" s="16">
        <f>VLOOKUP(CelloNetIO_CMO_MV_NAV_QT[[#This Row],[AsOfDate]], 'CMO MV Raw'!$A:$B,2,FALSE)</f>
        <v>214365893.17616701</v>
      </c>
      <c r="L1226" s="4">
        <f>CelloNetIO_CMO_MV_NAV_QT[[#This Row],[CMO MV]]/CelloNetIO_CMO_MV_NAV_QT[[#This Row],[NAV]]*100</f>
        <v>87.669376379619365</v>
      </c>
    </row>
    <row r="1227" spans="1:12" x14ac:dyDescent="0.2">
      <c r="A1227" s="1">
        <v>42502</v>
      </c>
      <c r="B1227">
        <v>507.7978</v>
      </c>
      <c r="C1227">
        <v>91.403599999999997</v>
      </c>
      <c r="D1227">
        <v>499.69940000000003</v>
      </c>
      <c r="F1227">
        <v>244175919.99000001</v>
      </c>
      <c r="G1227">
        <v>207.96391399999999</v>
      </c>
      <c r="H1227">
        <v>37.433503000000002</v>
      </c>
      <c r="I1227">
        <v>204.647289</v>
      </c>
      <c r="K1227" s="16">
        <f>VLOOKUP(CelloNetIO_CMO_MV_NAV_QT[[#This Row],[AsOfDate]], 'CMO MV Raw'!$A:$B,2,FALSE)</f>
        <v>215326676.138197</v>
      </c>
      <c r="L1227" s="4">
        <f>CelloNetIO_CMO_MV_NAV_QT[[#This Row],[CMO MV]]/CelloNetIO_CMO_MV_NAV_QT[[#This Row],[NAV]]*100</f>
        <v>88.185057784164584</v>
      </c>
    </row>
    <row r="1228" spans="1:12" x14ac:dyDescent="0.2">
      <c r="A1228" s="1">
        <v>42503</v>
      </c>
      <c r="B1228">
        <v>498.40429999999998</v>
      </c>
      <c r="C1228">
        <v>90.190799999999996</v>
      </c>
      <c r="D1228">
        <v>500.27179999999998</v>
      </c>
      <c r="F1228">
        <v>245003548.41999999</v>
      </c>
      <c r="G1228">
        <v>203.42738</v>
      </c>
      <c r="H1228">
        <v>36.812038000000001</v>
      </c>
      <c r="I1228">
        <v>204.18961400000001</v>
      </c>
      <c r="K1228" s="16">
        <f>VLOOKUP(CelloNetIO_CMO_MV_NAV_QT[[#This Row],[AsOfDate]], 'CMO MV Raw'!$A:$B,2,FALSE)</f>
        <v>214941688.10715899</v>
      </c>
      <c r="L1228" s="4">
        <f>CelloNetIO_CMO_MV_NAV_QT[[#This Row],[CMO MV]]/CelloNetIO_CMO_MV_NAV_QT[[#This Row],[NAV]]*100</f>
        <v>87.730030643757402</v>
      </c>
    </row>
    <row r="1229" spans="1:12" x14ac:dyDescent="0.2">
      <c r="A1229" s="1">
        <v>42506</v>
      </c>
      <c r="B1229">
        <v>499.67649999999998</v>
      </c>
      <c r="C1229">
        <v>91.633799999999994</v>
      </c>
      <c r="D1229">
        <v>499.4307</v>
      </c>
      <c r="F1229">
        <v>244598014.11000001</v>
      </c>
      <c r="G1229">
        <v>204.284774</v>
      </c>
      <c r="H1229">
        <v>37.463019000000003</v>
      </c>
      <c r="I1229">
        <v>204.184282</v>
      </c>
      <c r="K1229" s="16">
        <f>VLOOKUP(CelloNetIO_CMO_MV_NAV_QT[[#This Row],[AsOfDate]], 'CMO MV Raw'!$A:$B,2,FALSE)</f>
        <v>214135607.995231</v>
      </c>
      <c r="L1229" s="4">
        <f>CelloNetIO_CMO_MV_NAV_QT[[#This Row],[CMO MV]]/CelloNetIO_CMO_MV_NAV_QT[[#This Row],[NAV]]*100</f>
        <v>87.545930728174454</v>
      </c>
    </row>
    <row r="1230" spans="1:12" x14ac:dyDescent="0.2">
      <c r="A1230" s="1">
        <v>42507</v>
      </c>
      <c r="B1230">
        <v>500.34039999999999</v>
      </c>
      <c r="C1230">
        <v>92.187399999999997</v>
      </c>
      <c r="D1230">
        <v>499.11450000000002</v>
      </c>
      <c r="F1230">
        <v>245047423.63999999</v>
      </c>
      <c r="G1230">
        <v>204.181049</v>
      </c>
      <c r="H1230">
        <v>37.620227999999997</v>
      </c>
      <c r="I1230">
        <v>203.680778</v>
      </c>
      <c r="K1230" s="16">
        <f>VLOOKUP(CelloNetIO_CMO_MV_NAV_QT[[#This Row],[AsOfDate]], 'CMO MV Raw'!$A:$B,2,FALSE)</f>
        <v>214281498.18622801</v>
      </c>
      <c r="L1230" s="4">
        <f>CelloNetIO_CMO_MV_NAV_QT[[#This Row],[CMO MV]]/CelloNetIO_CMO_MV_NAV_QT[[#This Row],[NAV]]*100</f>
        <v>87.444909643706225</v>
      </c>
    </row>
    <row r="1231" spans="1:12" x14ac:dyDescent="0.2">
      <c r="A1231" s="1">
        <v>42508</v>
      </c>
      <c r="B1231">
        <v>505.60520000000002</v>
      </c>
      <c r="C1231">
        <v>96.043899999999994</v>
      </c>
      <c r="D1231">
        <v>525.43259999999998</v>
      </c>
      <c r="F1231">
        <v>243929227.94</v>
      </c>
      <c r="G1231">
        <v>207.27536599999999</v>
      </c>
      <c r="H1231">
        <v>39.373674000000001</v>
      </c>
      <c r="I1231">
        <v>215.403707</v>
      </c>
      <c r="K1231" s="16">
        <f>VLOOKUP(CelloNetIO_CMO_MV_NAV_QT[[#This Row],[AsOfDate]], 'CMO MV Raw'!$A:$B,2,FALSE)</f>
        <v>216667713.835549</v>
      </c>
      <c r="L1231" s="4">
        <f>CelloNetIO_CMO_MV_NAV_QT[[#This Row],[CMO MV]]/CelloNetIO_CMO_MV_NAV_QT[[#This Row],[NAV]]*100</f>
        <v>88.824006727411685</v>
      </c>
    </row>
    <row r="1232" spans="1:12" x14ac:dyDescent="0.2">
      <c r="A1232" s="1">
        <v>42509</v>
      </c>
      <c r="B1232">
        <v>517.42550000000006</v>
      </c>
      <c r="C1232">
        <v>97.281599999999997</v>
      </c>
      <c r="D1232">
        <v>525.19330000000002</v>
      </c>
      <c r="F1232">
        <v>244829654.59</v>
      </c>
      <c r="G1232">
        <v>211.341024</v>
      </c>
      <c r="H1232">
        <v>39.734402000000003</v>
      </c>
      <c r="I1232">
        <v>214.51376099999999</v>
      </c>
      <c r="K1232" s="16">
        <f>VLOOKUP(CelloNetIO_CMO_MV_NAV_QT[[#This Row],[AsOfDate]], 'CMO MV Raw'!$A:$B,2,FALSE)</f>
        <v>217856062.537458</v>
      </c>
      <c r="L1232" s="4">
        <f>CelloNetIO_CMO_MV_NAV_QT[[#This Row],[CMO MV]]/CelloNetIO_CMO_MV_NAV_QT[[#This Row],[NAV]]*100</f>
        <v>88.982710408298828</v>
      </c>
    </row>
    <row r="1233" spans="1:12" x14ac:dyDescent="0.2">
      <c r="A1233" s="1">
        <v>42510</v>
      </c>
      <c r="B1233">
        <v>518.54200000000003</v>
      </c>
      <c r="C1233">
        <v>97.701800000000006</v>
      </c>
      <c r="D1233">
        <v>524.31209999999999</v>
      </c>
      <c r="F1233">
        <v>244876060.49000001</v>
      </c>
      <c r="G1233">
        <v>211.75691900000001</v>
      </c>
      <c r="H1233">
        <v>39.898468999999999</v>
      </c>
      <c r="I1233">
        <v>214.11325299999999</v>
      </c>
      <c r="K1233" s="16">
        <f>VLOOKUP(CelloNetIO_CMO_MV_NAV_QT[[#This Row],[AsOfDate]], 'CMO MV Raw'!$A:$B,2,FALSE)</f>
        <v>218319356.293805</v>
      </c>
      <c r="L1233" s="4">
        <f>CelloNetIO_CMO_MV_NAV_QT[[#This Row],[CMO MV]]/CelloNetIO_CMO_MV_NAV_QT[[#This Row],[NAV]]*100</f>
        <v>89.155042700762692</v>
      </c>
    </row>
    <row r="1234" spans="1:12" x14ac:dyDescent="0.2">
      <c r="A1234" s="1">
        <v>42513</v>
      </c>
      <c r="B1234">
        <v>517.69849999999997</v>
      </c>
      <c r="C1234">
        <v>97.262900000000002</v>
      </c>
      <c r="D1234">
        <v>524.31079999999997</v>
      </c>
      <c r="F1234">
        <v>245030624.94</v>
      </c>
      <c r="G1234">
        <v>211.2791</v>
      </c>
      <c r="H1234">
        <v>39.694181</v>
      </c>
      <c r="I1234">
        <v>213.97766100000001</v>
      </c>
      <c r="K1234" s="16">
        <f>VLOOKUP(CelloNetIO_CMO_MV_NAV_QT[[#This Row],[AsOfDate]], 'CMO MV Raw'!$A:$B,2,FALSE)</f>
        <v>217965835.85005301</v>
      </c>
      <c r="L1234" s="4">
        <f>CelloNetIO_CMO_MV_NAV_QT[[#This Row],[CMO MV]]/CelloNetIO_CMO_MV_NAV_QT[[#This Row],[NAV]]*100</f>
        <v>88.954527991521772</v>
      </c>
    </row>
    <row r="1235" spans="1:12" x14ac:dyDescent="0.2">
      <c r="A1235" s="1">
        <v>42514</v>
      </c>
      <c r="B1235">
        <v>518.97280000000001</v>
      </c>
      <c r="C1235">
        <v>98.031499999999994</v>
      </c>
      <c r="D1235">
        <v>523.97799999999995</v>
      </c>
      <c r="F1235">
        <v>245047434</v>
      </c>
      <c r="G1235">
        <v>211.784629</v>
      </c>
      <c r="H1235">
        <v>40.005111999999997</v>
      </c>
      <c r="I1235">
        <v>213.82717299999999</v>
      </c>
      <c r="K1235" s="16">
        <f>VLOOKUP(CelloNetIO_CMO_MV_NAV_QT[[#This Row],[AsOfDate]], 'CMO MV Raw'!$A:$B,2,FALSE)</f>
        <v>218433003.37806699</v>
      </c>
      <c r="L1235" s="4">
        <f>CelloNetIO_CMO_MV_NAV_QT[[#This Row],[CMO MV]]/CelloNetIO_CMO_MV_NAV_QT[[#This Row],[NAV]]*100</f>
        <v>89.139069857824751</v>
      </c>
    </row>
    <row r="1236" spans="1:12" x14ac:dyDescent="0.2">
      <c r="A1236" s="1">
        <v>42515</v>
      </c>
      <c r="B1236">
        <v>515.86649999999997</v>
      </c>
      <c r="C1236">
        <v>97.971500000000006</v>
      </c>
      <c r="D1236">
        <v>529.42420000000004</v>
      </c>
      <c r="F1236">
        <v>244726056.36000001</v>
      </c>
      <c r="G1236">
        <v>210.793451</v>
      </c>
      <c r="H1236">
        <v>40.03313</v>
      </c>
      <c r="I1236">
        <v>216.33340100000001</v>
      </c>
      <c r="K1236" s="182">
        <f>VLOOKUP(CelloNetIO_CMO_MV_NAV_QT[[#This Row],[AsOfDate]], 'CMO MV Raw'!$A:$B,2,FALSE)</f>
        <v>218384794.54360101</v>
      </c>
      <c r="L1236" s="4">
        <f>CelloNetIO_CMO_MV_NAV_QT[[#This Row],[CMO MV]]/CelloNetIO_CMO_MV_NAV_QT[[#This Row],[NAV]]*100</f>
        <v>89.236429414916842</v>
      </c>
    </row>
    <row r="1237" spans="1:12" x14ac:dyDescent="0.2">
      <c r="A1237" s="1">
        <v>42516</v>
      </c>
      <c r="B1237">
        <v>548.12300000000005</v>
      </c>
      <c r="C1237">
        <v>102.68770000000001</v>
      </c>
      <c r="D1237">
        <v>551.99220000000003</v>
      </c>
      <c r="F1237">
        <v>245399051.63</v>
      </c>
      <c r="G1237">
        <v>223.359869</v>
      </c>
      <c r="H1237">
        <v>41.845190000000002</v>
      </c>
      <c r="I1237">
        <v>224.936566</v>
      </c>
      <c r="K1237" s="182">
        <f>VLOOKUP(CelloNetIO_CMO_MV_NAV_QT[[#This Row],[AsOfDate]], 'CMO MV Raw'!$A:$B,2,FALSE)</f>
        <v>221916616.797997</v>
      </c>
      <c r="L1237" s="4">
        <f>CelloNetIO_CMO_MV_NAV_QT[[#This Row],[CMO MV]]/CelloNetIO_CMO_MV_NAV_QT[[#This Row],[NAV]]*100</f>
        <v>90.430918670619562</v>
      </c>
    </row>
    <row r="1238" spans="1:12" x14ac:dyDescent="0.2">
      <c r="A1238" s="1">
        <v>42517</v>
      </c>
      <c r="B1238">
        <v>547.79100000000005</v>
      </c>
      <c r="C1238">
        <v>102.80800000000001</v>
      </c>
      <c r="D1238">
        <v>552.10069999999996</v>
      </c>
      <c r="F1238">
        <v>245475716.94999999</v>
      </c>
      <c r="G1238">
        <v>223.15486300000001</v>
      </c>
      <c r="H1238">
        <v>41.881127999999997</v>
      </c>
      <c r="I1238">
        <v>224.910515</v>
      </c>
      <c r="K1238" s="182">
        <f>VLOOKUP(CelloNetIO_CMO_MV_NAV_QT[[#This Row],[AsOfDate]], 'CMO MV Raw'!$A:$B,2,FALSE)</f>
        <v>221937632.81321299</v>
      </c>
      <c r="L1238" s="4">
        <f>CelloNetIO_CMO_MV_NAV_QT[[#This Row],[CMO MV]]/CelloNetIO_CMO_MV_NAV_QT[[#This Row],[NAV]]*100</f>
        <v>90.411237237945869</v>
      </c>
    </row>
    <row r="1239" spans="1:12" x14ac:dyDescent="0.2">
      <c r="A1239" s="1">
        <v>42521</v>
      </c>
      <c r="B1239">
        <v>551.03279999999995</v>
      </c>
      <c r="C1239">
        <v>102.8998</v>
      </c>
      <c r="D1239">
        <v>552.18050000000005</v>
      </c>
      <c r="F1239">
        <v>246646213.44</v>
      </c>
      <c r="G1239">
        <v>223.410201</v>
      </c>
      <c r="H1239">
        <v>41.719594000000001</v>
      </c>
      <c r="I1239">
        <v>223.87552299999999</v>
      </c>
      <c r="K1239" s="182">
        <f>VLOOKUP(CelloNetIO_CMO_MV_NAV_QT[[#This Row],[AsOfDate]], 'CMO MV Raw'!$A:$B,2,FALSE)</f>
        <v>222300312.32654601</v>
      </c>
      <c r="L1239" s="4">
        <f>CelloNetIO_CMO_MV_NAV_QT[[#This Row],[CMO MV]]/CelloNetIO_CMO_MV_NAV_QT[[#This Row],[NAV]]*100</f>
        <v>90.129221619136487</v>
      </c>
    </row>
    <row r="1240" spans="1:12" x14ac:dyDescent="0.2">
      <c r="A1240" s="1">
        <v>42522</v>
      </c>
      <c r="B1240">
        <v>549.96249999999998</v>
      </c>
      <c r="C1240">
        <v>103.26139999999999</v>
      </c>
      <c r="D1240">
        <v>551.85649999999998</v>
      </c>
      <c r="F1240">
        <v>249161937.5</v>
      </c>
      <c r="G1240">
        <v>220.72492500000001</v>
      </c>
      <c r="H1240">
        <v>41.443489</v>
      </c>
      <c r="I1240">
        <v>221.485073</v>
      </c>
      <c r="K1240" s="182">
        <f>VLOOKUP(CelloNetIO_CMO_MV_NAV_QT[[#This Row],[AsOfDate]], 'CMO MV Raw'!$A:$B,2,FALSE)</f>
        <v>220381615.00074801</v>
      </c>
      <c r="L1240" s="4">
        <f>CelloNetIO_CMO_MV_NAV_QT[[#This Row],[CMO MV]]/CelloNetIO_CMO_MV_NAV_QT[[#This Row],[NAV]]*100</f>
        <v>88.449149662254499</v>
      </c>
    </row>
    <row r="1241" spans="1:12" x14ac:dyDescent="0.2">
      <c r="A1241" s="1">
        <v>42523</v>
      </c>
      <c r="B1241">
        <v>551.91049999999996</v>
      </c>
      <c r="C1241">
        <v>103.1554</v>
      </c>
      <c r="D1241">
        <v>551.97879999999998</v>
      </c>
      <c r="F1241">
        <v>249901807.38999999</v>
      </c>
      <c r="G1241">
        <v>220.850944</v>
      </c>
      <c r="H1241">
        <v>41.278373000000002</v>
      </c>
      <c r="I1241">
        <v>220.878274</v>
      </c>
      <c r="K1241" s="182">
        <f>VLOOKUP(CelloNetIO_CMO_MV_NAV_QT[[#This Row],[AsOfDate]], 'CMO MV Raw'!$A:$B,2,FALSE)</f>
        <v>220389723.61324301</v>
      </c>
      <c r="L1241" s="4">
        <f>CelloNetIO_CMO_MV_NAV_QT[[#This Row],[CMO MV]]/CelloNetIO_CMO_MV_NAV_QT[[#This Row],[NAV]]*100</f>
        <v>88.190528077814164</v>
      </c>
    </row>
    <row r="1242" spans="1:12" x14ac:dyDescent="0.2">
      <c r="A1242" s="1">
        <v>42524</v>
      </c>
      <c r="B1242">
        <v>550.44010000000003</v>
      </c>
      <c r="C1242">
        <v>100.78189999999999</v>
      </c>
      <c r="D1242">
        <v>552.35350000000005</v>
      </c>
      <c r="F1242">
        <v>250732468.03</v>
      </c>
      <c r="G1242">
        <v>219.532837</v>
      </c>
      <c r="H1242">
        <v>40.194994000000001</v>
      </c>
      <c r="I1242">
        <v>220.29596100000001</v>
      </c>
      <c r="K1242" s="182">
        <f>VLOOKUP(CelloNetIO_CMO_MV_NAV_QT[[#This Row],[AsOfDate]], 'CMO MV Raw'!$A:$B,2,FALSE)</f>
        <v>219996593.77770099</v>
      </c>
      <c r="L1242" s="4">
        <f>CelloNetIO_CMO_MV_NAV_QT[[#This Row],[CMO MV]]/CelloNetIO_CMO_MV_NAV_QT[[#This Row],[NAV]]*100</f>
        <v>87.741565943258109</v>
      </c>
    </row>
    <row r="1243" spans="1:12" x14ac:dyDescent="0.2">
      <c r="A1243" s="1">
        <v>42527</v>
      </c>
      <c r="B1243">
        <v>562.2885</v>
      </c>
      <c r="C1243">
        <v>103.5253</v>
      </c>
      <c r="D1243">
        <v>550.90459999999996</v>
      </c>
      <c r="F1243">
        <v>250293148.44</v>
      </c>
      <c r="G1243">
        <v>224.65197499999999</v>
      </c>
      <c r="H1243">
        <v>41.361620000000002</v>
      </c>
      <c r="I1243">
        <v>220.103748</v>
      </c>
      <c r="K1243" s="182">
        <f>VLOOKUP(CelloNetIO_CMO_MV_NAV_QT[[#This Row],[AsOfDate]], 'CMO MV Raw'!$A:$B,2,FALSE)</f>
        <v>222418906.11804</v>
      </c>
      <c r="L1243" s="4">
        <f>CelloNetIO_CMO_MV_NAV_QT[[#This Row],[CMO MV]]/CelloNetIO_CMO_MV_NAV_QT[[#This Row],[NAV]]*100</f>
        <v>88.863361823648972</v>
      </c>
    </row>
    <row r="1244" spans="1:12" x14ac:dyDescent="0.2">
      <c r="A1244" s="1">
        <v>42528</v>
      </c>
      <c r="B1244">
        <v>566.80010000000004</v>
      </c>
      <c r="C1244">
        <v>103.9607</v>
      </c>
      <c r="D1244">
        <v>550.05539999999996</v>
      </c>
      <c r="F1244">
        <v>250567243.77000001</v>
      </c>
      <c r="G1244">
        <v>226.206782</v>
      </c>
      <c r="H1244">
        <v>41.490139999999997</v>
      </c>
      <c r="I1244">
        <v>219.52406500000001</v>
      </c>
      <c r="K1244" s="182">
        <f>VLOOKUP(CelloNetIO_CMO_MV_NAV_QT[[#This Row],[AsOfDate]], 'CMO MV Raw'!$A:$B,2,FALSE)</f>
        <v>222688661.52421799</v>
      </c>
      <c r="L1244" s="4">
        <f>CelloNetIO_CMO_MV_NAV_QT[[#This Row],[CMO MV]]/CelloNetIO_CMO_MV_NAV_QT[[#This Row],[NAV]]*100</f>
        <v>88.873812144666346</v>
      </c>
    </row>
    <row r="1245" spans="1:12" x14ac:dyDescent="0.2">
      <c r="A1245" s="1">
        <v>42529</v>
      </c>
      <c r="B1245">
        <v>558.8537</v>
      </c>
      <c r="C1245">
        <v>101.93810000000001</v>
      </c>
      <c r="D1245">
        <v>547.99469999999997</v>
      </c>
      <c r="F1245">
        <v>250478569.36000001</v>
      </c>
      <c r="G1245">
        <v>223.11437699999999</v>
      </c>
      <c r="H1245">
        <v>40.697333999999998</v>
      </c>
      <c r="I1245">
        <v>218.779076</v>
      </c>
      <c r="K1245" s="182">
        <f>VLOOKUP(CelloNetIO_CMO_MV_NAV_QT[[#This Row],[AsOfDate]], 'CMO MV Raw'!$A:$B,2,FALSE)</f>
        <v>222094517.60626099</v>
      </c>
      <c r="L1245" s="4">
        <f>CelloNetIO_CMO_MV_NAV_QT[[#This Row],[CMO MV]]/CelloNetIO_CMO_MV_NAV_QT[[#This Row],[NAV]]*100</f>
        <v>88.668071753099127</v>
      </c>
    </row>
    <row r="1246" spans="1:12" x14ac:dyDescent="0.2">
      <c r="A1246" s="1">
        <v>42530</v>
      </c>
      <c r="B1246">
        <v>558.04089999999997</v>
      </c>
      <c r="C1246">
        <v>101.2259</v>
      </c>
      <c r="D1246">
        <v>548.11389999999994</v>
      </c>
      <c r="F1246">
        <v>250778369.58000001</v>
      </c>
      <c r="G1246">
        <v>222.523538</v>
      </c>
      <c r="H1246">
        <v>40.364685000000001</v>
      </c>
      <c r="I1246">
        <v>218.56506200000001</v>
      </c>
      <c r="K1246" s="182">
        <f>VLOOKUP(CelloNetIO_CMO_MV_NAV_QT[[#This Row],[AsOfDate]], 'CMO MV Raw'!$A:$B,2,FALSE)</f>
        <v>221866709.72440401</v>
      </c>
      <c r="L1246" s="4">
        <f>CelloNetIO_CMO_MV_NAV_QT[[#This Row],[CMO MV]]/CelloNetIO_CMO_MV_NAV_QT[[#This Row],[NAV]]*100</f>
        <v>88.471230631247494</v>
      </c>
    </row>
    <row r="1247" spans="1:12" x14ac:dyDescent="0.2">
      <c r="A1247" s="1">
        <v>42531</v>
      </c>
      <c r="B1247">
        <v>546.99360000000001</v>
      </c>
      <c r="C1247">
        <v>97.734999999999999</v>
      </c>
      <c r="D1247">
        <v>548.79579999999999</v>
      </c>
      <c r="F1247">
        <v>250502676.91</v>
      </c>
      <c r="G1247">
        <v>218.358385</v>
      </c>
      <c r="H1247">
        <v>39.015551000000002</v>
      </c>
      <c r="I1247">
        <v>219.07781900000001</v>
      </c>
      <c r="K1247" s="182">
        <f>VLOOKUP(CelloNetIO_CMO_MV_NAV_QT[[#This Row],[AsOfDate]], 'CMO MV Raw'!$A:$B,2,FALSE)</f>
        <v>220761531.24236101</v>
      </c>
      <c r="L1247" s="4">
        <f>CelloNetIO_CMO_MV_NAV_QT[[#This Row],[CMO MV]]/CelloNetIO_CMO_MV_NAV_QT[[#This Row],[NAV]]*100</f>
        <v>88.127414032256297</v>
      </c>
    </row>
    <row r="1248" spans="1:12" x14ac:dyDescent="0.2">
      <c r="A1248" s="1">
        <v>42534</v>
      </c>
      <c r="B1248">
        <v>548.9271</v>
      </c>
      <c r="C1248">
        <v>97.697800000000001</v>
      </c>
      <c r="D1248">
        <v>548.48030000000006</v>
      </c>
      <c r="F1248">
        <v>250779168.69999999</v>
      </c>
      <c r="G1248">
        <v>218.88863499999999</v>
      </c>
      <c r="H1248">
        <v>38.957701999999998</v>
      </c>
      <c r="I1248">
        <v>218.71047100000001</v>
      </c>
      <c r="K1248" s="195">
        <f>VLOOKUP(CelloNetIO_CMO_MV_NAV_QT[[#This Row],[AsOfDate]], 'CMO MV Raw'!$A:$B,2,FALSE)</f>
        <v>220974963.64833799</v>
      </c>
      <c r="L1248" s="4">
        <f>CelloNetIO_CMO_MV_NAV_QT[[#This Row],[CMO MV]]/CelloNetIO_CMO_MV_NAV_QT[[#This Row],[NAV]]*100</f>
        <v>88.115358541874784</v>
      </c>
    </row>
    <row r="1249" spans="1:12" x14ac:dyDescent="0.2">
      <c r="A1249" s="1">
        <v>42535</v>
      </c>
      <c r="B1249">
        <v>552.36919999999998</v>
      </c>
      <c r="C1249">
        <v>98.011200000000002</v>
      </c>
      <c r="D1249">
        <v>536.84929999999997</v>
      </c>
      <c r="F1249">
        <v>251015932.88999999</v>
      </c>
      <c r="G1249">
        <v>220.05344199999999</v>
      </c>
      <c r="H1249">
        <v>39.045808000000001</v>
      </c>
      <c r="I1249">
        <v>213.87060700000001</v>
      </c>
      <c r="K1249" s="309">
        <f>VLOOKUP(CelloNetIO_CMO_MV_NAV_QT[[#This Row],[AsOfDate]], 'CMO MV Raw'!$A:$B,2,FALSE)</f>
        <v>221055615.11330101</v>
      </c>
      <c r="L1249" s="4">
        <f>CelloNetIO_CMO_MV_NAV_QT[[#This Row],[CMO MV]]/CelloNetIO_CMO_MV_NAV_QT[[#This Row],[NAV]]*100</f>
        <v>88.064376061009568</v>
      </c>
    </row>
    <row r="1250" spans="1:12" x14ac:dyDescent="0.2">
      <c r="A1250" s="1">
        <v>42536</v>
      </c>
      <c r="B1250">
        <v>550.86789999999996</v>
      </c>
      <c r="C1250">
        <v>96.93</v>
      </c>
      <c r="D1250">
        <v>537.18409999999994</v>
      </c>
      <c r="F1250">
        <v>250723582.34</v>
      </c>
      <c r="G1250">
        <v>219.711243</v>
      </c>
      <c r="H1250">
        <v>38.660105000000001</v>
      </c>
      <c r="I1250">
        <v>214.25352000000001</v>
      </c>
      <c r="K1250" s="309">
        <f>VLOOKUP(CelloNetIO_CMO_MV_NAV_QT[[#This Row],[AsOfDate]], 'CMO MV Raw'!$A:$B,2,FALSE)</f>
        <v>218634609.947465</v>
      </c>
      <c r="L1250" s="4">
        <f>CelloNetIO_CMO_MV_NAV_QT[[#This Row],[CMO MV]]/CelloNetIO_CMO_MV_NAV_QT[[#This Row],[NAV]]*100</f>
        <v>87.201454249716349</v>
      </c>
    </row>
    <row r="1251" spans="1:12" x14ac:dyDescent="0.2">
      <c r="A1251" s="1">
        <v>42537</v>
      </c>
      <c r="B1251">
        <v>556.88520000000005</v>
      </c>
      <c r="C1251">
        <v>96.555400000000006</v>
      </c>
      <c r="D1251">
        <v>536.26210000000003</v>
      </c>
      <c r="F1251">
        <v>251350974.41</v>
      </c>
      <c r="G1251">
        <v>221.55681000000001</v>
      </c>
      <c r="H1251">
        <v>38.414572</v>
      </c>
      <c r="I1251">
        <v>213.35190800000001</v>
      </c>
      <c r="K1251" s="309">
        <f>VLOOKUP(CelloNetIO_CMO_MV_NAV_QT[[#This Row],[AsOfDate]], 'CMO MV Raw'!$A:$B,2,FALSE)</f>
        <v>218031247.24738801</v>
      </c>
      <c r="L1251" s="4">
        <f>CelloNetIO_CMO_MV_NAV_QT[[#This Row],[CMO MV]]/CelloNetIO_CMO_MV_NAV_QT[[#This Row],[NAV]]*100</f>
        <v>86.743744582322037</v>
      </c>
    </row>
    <row r="1252" spans="1:12" x14ac:dyDescent="0.2">
      <c r="A1252" s="1">
        <v>42538</v>
      </c>
      <c r="B1252">
        <v>553.99689999999998</v>
      </c>
      <c r="C1252">
        <v>97.924700000000001</v>
      </c>
      <c r="D1252">
        <v>536.08019999999999</v>
      </c>
      <c r="F1252">
        <v>250353094.78999999</v>
      </c>
      <c r="G1252">
        <v>221.28621999999999</v>
      </c>
      <c r="H1252">
        <v>39.114635</v>
      </c>
      <c r="I1252">
        <v>214.129648</v>
      </c>
      <c r="K1252" s="309">
        <f>VLOOKUP(CelloNetIO_CMO_MV_NAV_QT[[#This Row],[AsOfDate]], 'CMO MV Raw'!$A:$B,2,FALSE)</f>
        <v>218792120.89943901</v>
      </c>
      <c r="L1252" s="4">
        <f>CelloNetIO_CMO_MV_NAV_QT[[#This Row],[CMO MV]]/CelloNetIO_CMO_MV_NAV_QT[[#This Row],[NAV]]*100</f>
        <v>87.393415720690484</v>
      </c>
    </row>
    <row r="1253" spans="1:12" x14ac:dyDescent="0.2">
      <c r="A1253" s="1">
        <v>42541</v>
      </c>
      <c r="B1253">
        <v>553.08339999999998</v>
      </c>
      <c r="C1253">
        <v>98.673900000000003</v>
      </c>
      <c r="D1253">
        <v>536.21259999999995</v>
      </c>
      <c r="F1253">
        <v>249719950.78</v>
      </c>
      <c r="G1253">
        <v>221.48146299999999</v>
      </c>
      <c r="H1253">
        <v>39.513823000000002</v>
      </c>
      <c r="I1253">
        <v>214.72557499999999</v>
      </c>
      <c r="K1253" s="309">
        <f>VLOOKUP(CelloNetIO_CMO_MV_NAV_QT[[#This Row],[AsOfDate]], 'CMO MV Raw'!$A:$B,2,FALSE)</f>
        <v>218990276.08794001</v>
      </c>
      <c r="L1253" s="4">
        <f>CelloNetIO_CMO_MV_NAV_QT[[#This Row],[CMO MV]]/CelloNetIO_CMO_MV_NAV_QT[[#This Row],[NAV]]*100</f>
        <v>87.694345367250037</v>
      </c>
    </row>
    <row r="1254" spans="1:12" x14ac:dyDescent="0.2">
      <c r="A1254" s="1">
        <v>42542</v>
      </c>
      <c r="B1254">
        <v>550.21500000000003</v>
      </c>
      <c r="C1254">
        <v>98.894999999999996</v>
      </c>
      <c r="D1254">
        <v>536.18200000000002</v>
      </c>
      <c r="F1254">
        <v>249303291.11000001</v>
      </c>
      <c r="G1254">
        <v>220.70105799999999</v>
      </c>
      <c r="H1254">
        <v>39.668550000000003</v>
      </c>
      <c r="I1254">
        <v>215.072171</v>
      </c>
      <c r="K1254" s="309">
        <f>VLOOKUP(CelloNetIO_CMO_MV_NAV_QT[[#This Row],[AsOfDate]], 'CMO MV Raw'!$A:$B,2,FALSE)</f>
        <v>219154148.211597</v>
      </c>
      <c r="L1254" s="4">
        <f>CelloNetIO_CMO_MV_NAV_QT[[#This Row],[CMO MV]]/CelloNetIO_CMO_MV_NAV_QT[[#This Row],[NAV]]*100</f>
        <v>87.906640636725371</v>
      </c>
    </row>
    <row r="1255" spans="1:12" x14ac:dyDescent="0.2">
      <c r="A1255" s="1">
        <v>42543</v>
      </c>
      <c r="B1255">
        <v>550.51179999999999</v>
      </c>
      <c r="C1255">
        <v>98.822699999999998</v>
      </c>
      <c r="D1255">
        <v>536.24199999999996</v>
      </c>
      <c r="F1255">
        <v>249394158.97</v>
      </c>
      <c r="G1255">
        <v>220.739653</v>
      </c>
      <c r="H1255">
        <v>39.625106000000002</v>
      </c>
      <c r="I1255">
        <v>215.017867</v>
      </c>
      <c r="K1255" s="309">
        <f>VLOOKUP(CelloNetIO_CMO_MV_NAV_QT[[#This Row],[AsOfDate]], 'CMO MV Raw'!$A:$B,2,FALSE)</f>
        <v>219242987.42831299</v>
      </c>
      <c r="L1255" s="4">
        <f>CelloNetIO_CMO_MV_NAV_QT[[#This Row],[CMO MV]]/CelloNetIO_CMO_MV_NAV_QT[[#This Row],[NAV]]*100</f>
        <v>87.910233476913973</v>
      </c>
    </row>
    <row r="1256" spans="1:12" x14ac:dyDescent="0.2">
      <c r="A1256" s="1">
        <v>42544</v>
      </c>
      <c r="B1256">
        <v>558.84839999999997</v>
      </c>
      <c r="C1256">
        <v>100.8895</v>
      </c>
      <c r="D1256">
        <v>538.44880000000001</v>
      </c>
      <c r="F1256">
        <v>248376795.38999999</v>
      </c>
      <c r="G1256">
        <v>225.000246</v>
      </c>
      <c r="H1256">
        <v>40.619534999999999</v>
      </c>
      <c r="I1256">
        <v>216.78707900000001</v>
      </c>
      <c r="K1256" s="309">
        <f>VLOOKUP(CelloNetIO_CMO_MV_NAV_QT[[#This Row],[AsOfDate]], 'CMO MV Raw'!$A:$B,2,FALSE)</f>
        <v>218896181.16429901</v>
      </c>
      <c r="L1256" s="4">
        <f>CelloNetIO_CMO_MV_NAV_QT[[#This Row],[CMO MV]]/CelloNetIO_CMO_MV_NAV_QT[[#This Row],[NAV]]*100</f>
        <v>88.130689028574238</v>
      </c>
    </row>
    <row r="1257" spans="1:12" x14ac:dyDescent="0.2">
      <c r="A1257" s="1">
        <v>42545</v>
      </c>
      <c r="B1257">
        <v>556.08500000000004</v>
      </c>
      <c r="C1257">
        <v>96.880499999999998</v>
      </c>
      <c r="D1257">
        <v>539.87540000000001</v>
      </c>
      <c r="F1257">
        <v>250025259.53</v>
      </c>
      <c r="G1257">
        <v>222.411528</v>
      </c>
      <c r="H1257">
        <v>38.748285000000003</v>
      </c>
      <c r="I1257">
        <v>215.92834300000001</v>
      </c>
      <c r="K1257" s="309">
        <f>VLOOKUP(CelloNetIO_CMO_MV_NAV_QT[[#This Row],[AsOfDate]], 'CMO MV Raw'!$A:$B,2,FALSE)</f>
        <v>217938617.402578</v>
      </c>
      <c r="L1257" s="4">
        <f>CelloNetIO_CMO_MV_NAV_QT[[#This Row],[CMO MV]]/CelloNetIO_CMO_MV_NAV_QT[[#This Row],[NAV]]*100</f>
        <v>87.166639807618324</v>
      </c>
    </row>
    <row r="1258" spans="1:12" x14ac:dyDescent="0.2">
      <c r="A1258" s="1">
        <v>42548</v>
      </c>
      <c r="B1258">
        <v>533.49480000000005</v>
      </c>
      <c r="C1258">
        <v>89.488100000000003</v>
      </c>
      <c r="D1258">
        <v>541.72379999999998</v>
      </c>
      <c r="F1258">
        <v>250715049.47999999</v>
      </c>
      <c r="G1258">
        <v>212.7893</v>
      </c>
      <c r="H1258">
        <v>35.693151</v>
      </c>
      <c r="I1258">
        <v>216.07151300000001</v>
      </c>
      <c r="K1258" s="309">
        <f>VLOOKUP(CelloNetIO_CMO_MV_NAV_QT[[#This Row],[AsOfDate]], 'CMO MV Raw'!$A:$B,2,FALSE)</f>
        <v>214147014.984694</v>
      </c>
      <c r="L1258" s="4">
        <f>CelloNetIO_CMO_MV_NAV_QT[[#This Row],[CMO MV]]/CelloNetIO_CMO_MV_NAV_QT[[#This Row],[NAV]]*100</f>
        <v>85.414503608319265</v>
      </c>
    </row>
    <row r="1259" spans="1:12" x14ac:dyDescent="0.2">
      <c r="A1259" s="1">
        <v>42549</v>
      </c>
      <c r="B1259">
        <v>534.93380000000002</v>
      </c>
      <c r="C1259">
        <v>89.773899999999998</v>
      </c>
      <c r="D1259">
        <v>541.18129999999996</v>
      </c>
      <c r="F1259">
        <v>250404645.40000001</v>
      </c>
      <c r="G1259">
        <v>213.627746</v>
      </c>
      <c r="H1259">
        <v>35.851531000000001</v>
      </c>
      <c r="I1259">
        <v>216.12270799999999</v>
      </c>
      <c r="K1259" s="309">
        <f>VLOOKUP(CelloNetIO_CMO_MV_NAV_QT[[#This Row],[AsOfDate]], 'CMO MV Raw'!$A:$B,2,FALSE)</f>
        <v>213873889.520491</v>
      </c>
      <c r="L1259" s="4">
        <f>CelloNetIO_CMO_MV_NAV_QT[[#This Row],[CMO MV]]/CelloNetIO_CMO_MV_NAV_QT[[#This Row],[NAV]]*100</f>
        <v>85.411310632374949</v>
      </c>
    </row>
    <row r="1260" spans="1:12" x14ac:dyDescent="0.2">
      <c r="A1260" s="1">
        <v>42550</v>
      </c>
      <c r="B1260">
        <v>529.29759999999999</v>
      </c>
      <c r="C1260">
        <v>88.789500000000004</v>
      </c>
      <c r="D1260">
        <v>541.94899999999996</v>
      </c>
      <c r="F1260">
        <v>250160192.44</v>
      </c>
      <c r="G1260">
        <v>211.58346399999999</v>
      </c>
      <c r="H1260">
        <v>35.493057</v>
      </c>
      <c r="I1260">
        <v>216.640783</v>
      </c>
      <c r="K1260" s="309">
        <f>VLOOKUP(CelloNetIO_CMO_MV_NAV_QT[[#This Row],[AsOfDate]], 'CMO MV Raw'!$A:$B,2,FALSE)</f>
        <v>213180626.21959201</v>
      </c>
      <c r="L1260" s="4">
        <f>CelloNetIO_CMO_MV_NAV_QT[[#This Row],[CMO MV]]/CelloNetIO_CMO_MV_NAV_QT[[#This Row],[NAV]]*100</f>
        <v>85.217645597519521</v>
      </c>
    </row>
    <row r="1261" spans="1:12" x14ac:dyDescent="0.2">
      <c r="A1261" s="1">
        <v>42551</v>
      </c>
      <c r="B1261">
        <v>518.96990000000005</v>
      </c>
      <c r="C1261">
        <v>86.289199999999994</v>
      </c>
      <c r="D1261">
        <v>542.95709999999997</v>
      </c>
      <c r="F1261">
        <v>251503810.31</v>
      </c>
      <c r="G1261">
        <v>206.346735</v>
      </c>
      <c r="H1261">
        <v>34.309300999999998</v>
      </c>
      <c r="I1261">
        <v>215.884244</v>
      </c>
      <c r="K1261" s="309">
        <f>VLOOKUP(CelloNetIO_CMO_MV_NAV_QT[[#This Row],[AsOfDate]], 'CMO MV Raw'!$A:$B,2,FALSE)</f>
        <v>214056473.05935201</v>
      </c>
      <c r="L1261" s="4">
        <f>CelloNetIO_CMO_MV_NAV_QT[[#This Row],[CMO MV]]/CelloNetIO_CMO_MV_NAV_QT[[#This Row],[NAV]]*100</f>
        <v>85.110628262652995</v>
      </c>
    </row>
    <row r="1262" spans="1:12" x14ac:dyDescent="0.2">
      <c r="A1262" s="1">
        <v>42552</v>
      </c>
      <c r="B1262">
        <v>521.41420000000005</v>
      </c>
      <c r="C1262">
        <v>85.403499999999994</v>
      </c>
      <c r="D1262">
        <v>543.48119999999994</v>
      </c>
      <c r="F1262">
        <v>260924929.75999999</v>
      </c>
      <c r="G1262">
        <v>199.833033</v>
      </c>
      <c r="H1262">
        <v>32.731062000000001</v>
      </c>
      <c r="I1262">
        <v>208.290254</v>
      </c>
      <c r="K1262" s="16">
        <f>VLOOKUP(CelloNetIO_CMO_MV_NAV_QT[[#This Row],[AsOfDate]], 'CMO MV Raw'!$A:$B,2,FALSE)</f>
        <v>209155264.969524</v>
      </c>
      <c r="L1262" s="4">
        <f>CelloNetIO_CMO_MV_NAV_QT[[#This Row],[CMO MV]]/CelloNetIO_CMO_MV_NAV_QT[[#This Row],[NAV]]*100</f>
        <v>80.159172663917559</v>
      </c>
    </row>
    <row r="1263" spans="1:12" x14ac:dyDescent="0.2">
      <c r="A1263" s="1">
        <v>42556</v>
      </c>
      <c r="B1263">
        <v>521.23260000000005</v>
      </c>
      <c r="C1263">
        <v>81.507999999999996</v>
      </c>
      <c r="D1263">
        <v>553.72090000000003</v>
      </c>
      <c r="F1263">
        <v>262328112.31</v>
      </c>
      <c r="G1263">
        <v>198.694907</v>
      </c>
      <c r="H1263">
        <v>31.071012</v>
      </c>
      <c r="I1263">
        <v>211.07951199999999</v>
      </c>
      <c r="K1263" s="16">
        <f>VLOOKUP(CelloNetIO_CMO_MV_NAV_QT[[#This Row],[AsOfDate]], 'CMO MV Raw'!$A:$B,2,FALSE)</f>
        <v>206364900.236873</v>
      </c>
      <c r="L1263" s="4">
        <f>CelloNetIO_CMO_MV_NAV_QT[[#This Row],[CMO MV]]/CelloNetIO_CMO_MV_NAV_QT[[#This Row],[NAV]]*100</f>
        <v>78.666711859309302</v>
      </c>
    </row>
    <row r="1264" spans="1:12" x14ac:dyDescent="0.2">
      <c r="A1264" s="1">
        <v>42557</v>
      </c>
      <c r="B1264">
        <v>521.89009999999996</v>
      </c>
      <c r="C1264">
        <v>82.306799999999996</v>
      </c>
      <c r="D1264">
        <v>540.17089999999996</v>
      </c>
      <c r="F1264">
        <v>262032475.19</v>
      </c>
      <c r="G1264">
        <v>199.170007</v>
      </c>
      <c r="H1264">
        <v>31.410916</v>
      </c>
      <c r="I1264">
        <v>206.146547</v>
      </c>
      <c r="K1264" s="16">
        <f>VLOOKUP(CelloNetIO_CMO_MV_NAV_QT[[#This Row],[AsOfDate]], 'CMO MV Raw'!$A:$B,2,FALSE)</f>
        <v>206656297.81929401</v>
      </c>
      <c r="L1264" s="4">
        <f>CelloNetIO_CMO_MV_NAV_QT[[#This Row],[CMO MV]]/CelloNetIO_CMO_MV_NAV_QT[[#This Row],[NAV]]*100</f>
        <v>78.866673937819087</v>
      </c>
    </row>
    <row r="1265" spans="1:12" x14ac:dyDescent="0.2">
      <c r="A1265" s="1">
        <v>42558</v>
      </c>
      <c r="B1265">
        <v>530.74549999999999</v>
      </c>
      <c r="C1265">
        <v>83.249899999999997</v>
      </c>
      <c r="D1265">
        <v>540.34100000000001</v>
      </c>
      <c r="F1265">
        <v>262336897.24000001</v>
      </c>
      <c r="G1265">
        <v>202.314469</v>
      </c>
      <c r="H1265">
        <v>31.733965000000001</v>
      </c>
      <c r="I1265">
        <v>205.97217000000001</v>
      </c>
      <c r="K1265" s="16">
        <f>VLOOKUP(CelloNetIO_CMO_MV_NAV_QT[[#This Row],[AsOfDate]], 'CMO MV Raw'!$A:$B,2,FALSE)</f>
        <v>206850272.999533</v>
      </c>
      <c r="L1265" s="4">
        <f>CelloNetIO_CMO_MV_NAV_QT[[#This Row],[CMO MV]]/CelloNetIO_CMO_MV_NAV_QT[[#This Row],[NAV]]*100</f>
        <v>78.849096400761027</v>
      </c>
    </row>
    <row r="1266" spans="1:12" x14ac:dyDescent="0.2">
      <c r="A1266" s="1">
        <v>42559</v>
      </c>
      <c r="B1266">
        <v>537.99699999999996</v>
      </c>
      <c r="C1266">
        <v>82.924300000000002</v>
      </c>
      <c r="D1266">
        <v>540.255</v>
      </c>
      <c r="F1266">
        <v>263437189.19</v>
      </c>
      <c r="G1266">
        <v>204.222115</v>
      </c>
      <c r="H1266">
        <v>31.477826</v>
      </c>
      <c r="I1266">
        <v>205.07924600000001</v>
      </c>
      <c r="K1266" s="16">
        <f>VLOOKUP(CelloNetIO_CMO_MV_NAV_QT[[#This Row],[AsOfDate]], 'CMO MV Raw'!$A:$B,2,FALSE)</f>
        <v>206663318.594138</v>
      </c>
      <c r="L1266" s="4">
        <f>CelloNetIO_CMO_MV_NAV_QT[[#This Row],[CMO MV]]/CelloNetIO_CMO_MV_NAV_QT[[#This Row],[NAV]]*100</f>
        <v>78.448801867941768</v>
      </c>
    </row>
    <row r="1267" spans="1:12" x14ac:dyDescent="0.2">
      <c r="A1267" s="1">
        <v>42562</v>
      </c>
      <c r="B1267">
        <v>528.13149999999996</v>
      </c>
      <c r="C1267">
        <v>81.6952</v>
      </c>
      <c r="D1267">
        <v>541.23260000000005</v>
      </c>
      <c r="F1267">
        <v>262505541.93000001</v>
      </c>
      <c r="G1267">
        <v>201.188705</v>
      </c>
      <c r="H1267">
        <v>31.121324000000001</v>
      </c>
      <c r="I1267">
        <v>206.179495</v>
      </c>
      <c r="K1267" s="16">
        <f>VLOOKUP(CelloNetIO_CMO_MV_NAV_QT[[#This Row],[AsOfDate]], 'CMO MV Raw'!$A:$B,2,FALSE)</f>
        <v>206350848.83096999</v>
      </c>
      <c r="L1267" s="4">
        <f>CelloNetIO_CMO_MV_NAV_QT[[#This Row],[CMO MV]]/CelloNetIO_CMO_MV_NAV_QT[[#This Row],[NAV]]*100</f>
        <v>78.608187588662688</v>
      </c>
    </row>
    <row r="1268" spans="1:12" x14ac:dyDescent="0.2">
      <c r="A1268" s="1">
        <v>42563</v>
      </c>
      <c r="B1268">
        <v>523.01850000000002</v>
      </c>
      <c r="C1268">
        <v>83.072599999999994</v>
      </c>
      <c r="D1268">
        <v>522.16899999999998</v>
      </c>
      <c r="F1268">
        <v>261074152.84</v>
      </c>
      <c r="G1268">
        <v>200.333313</v>
      </c>
      <c r="H1268">
        <v>31.819541999999998</v>
      </c>
      <c r="I1268">
        <v>200.007927</v>
      </c>
      <c r="K1268" s="16">
        <f>VLOOKUP(CelloNetIO_CMO_MV_NAV_QT[[#This Row],[AsOfDate]], 'CMO MV Raw'!$A:$B,2,FALSE)</f>
        <v>207081122.869416</v>
      </c>
      <c r="L1268" s="4">
        <f>CelloNetIO_CMO_MV_NAV_QT[[#This Row],[CMO MV]]/CelloNetIO_CMO_MV_NAV_QT[[#This Row],[NAV]]*100</f>
        <v>79.318891057103684</v>
      </c>
    </row>
    <row r="1269" spans="1:12" x14ac:dyDescent="0.2">
      <c r="A1269" s="1">
        <v>42564</v>
      </c>
      <c r="B1269">
        <v>534.41319999999996</v>
      </c>
      <c r="C1269">
        <v>83.758099999999999</v>
      </c>
      <c r="D1269">
        <v>538.40179999999998</v>
      </c>
      <c r="F1269">
        <v>262557660.62</v>
      </c>
      <c r="G1269">
        <v>203.54127099999999</v>
      </c>
      <c r="H1269">
        <v>31.900839999999999</v>
      </c>
      <c r="I1269">
        <v>205.06040400000001</v>
      </c>
      <c r="K1269" s="16">
        <f>VLOOKUP(CelloNetIO_CMO_MV_NAV_QT[[#This Row],[AsOfDate]], 'CMO MV Raw'!$A:$B,2,FALSE)</f>
        <v>207913369.70668599</v>
      </c>
      <c r="L1269" s="4">
        <f>CelloNetIO_CMO_MV_NAV_QT[[#This Row],[CMO MV]]/CelloNetIO_CMO_MV_NAV_QT[[#This Row],[NAV]]*100</f>
        <v>79.187698890873065</v>
      </c>
    </row>
    <row r="1270" spans="1:12" x14ac:dyDescent="0.2">
      <c r="A1270" s="1">
        <v>42565</v>
      </c>
      <c r="B1270">
        <v>534.13030000000003</v>
      </c>
      <c r="C1270">
        <v>85.01</v>
      </c>
      <c r="D1270">
        <v>537.9049</v>
      </c>
      <c r="F1270">
        <v>261345233.44</v>
      </c>
      <c r="G1270">
        <v>204.37728799999999</v>
      </c>
      <c r="H1270">
        <v>32.527856</v>
      </c>
      <c r="I1270">
        <v>205.821584</v>
      </c>
      <c r="K1270" s="16">
        <f>VLOOKUP(CelloNetIO_CMO_MV_NAV_QT[[#This Row],[AsOfDate]], 'CMO MV Raw'!$A:$B,2,FALSE)</f>
        <v>208631485.56675699</v>
      </c>
      <c r="L1270" s="4">
        <f>CelloNetIO_CMO_MV_NAV_QT[[#This Row],[CMO MV]]/CelloNetIO_CMO_MV_NAV_QT[[#This Row],[NAV]]*100</f>
        <v>79.829841478495879</v>
      </c>
    </row>
    <row r="1271" spans="1:12" x14ac:dyDescent="0.2">
      <c r="A1271" s="1">
        <v>42566</v>
      </c>
      <c r="B1271">
        <v>536.57799999999997</v>
      </c>
      <c r="C1271">
        <v>87.294300000000007</v>
      </c>
      <c r="D1271">
        <v>536.6155</v>
      </c>
      <c r="F1271">
        <v>261160734.24000001</v>
      </c>
      <c r="G1271">
        <v>205.458911</v>
      </c>
      <c r="H1271">
        <v>33.425507000000003</v>
      </c>
      <c r="I1271">
        <v>205.47327000000001</v>
      </c>
      <c r="K1271" s="16">
        <f>VLOOKUP(CelloNetIO_CMO_MV_NAV_QT[[#This Row],[AsOfDate]], 'CMO MV Raw'!$A:$B,2,FALSE)</f>
        <v>208033721.76203501</v>
      </c>
      <c r="L1271" s="4">
        <f>CelloNetIO_CMO_MV_NAV_QT[[#This Row],[CMO MV]]/CelloNetIO_CMO_MV_NAV_QT[[#This Row],[NAV]]*100</f>
        <v>79.657350622569993</v>
      </c>
    </row>
    <row r="1272" spans="1:12" x14ac:dyDescent="0.2">
      <c r="A1272" s="1">
        <v>42569</v>
      </c>
      <c r="B1272">
        <v>532.40909999999997</v>
      </c>
      <c r="C1272">
        <v>86.411199999999994</v>
      </c>
      <c r="D1272">
        <v>531.89739999999995</v>
      </c>
      <c r="F1272">
        <v>261258625.5</v>
      </c>
      <c r="G1272">
        <v>203.78622899999999</v>
      </c>
      <c r="H1272">
        <v>33.074964999999999</v>
      </c>
      <c r="I1272">
        <v>203.59036900000001</v>
      </c>
      <c r="K1272" s="16">
        <f>VLOOKUP(CelloNetIO_CMO_MV_NAV_QT[[#This Row],[AsOfDate]], 'CMO MV Raw'!$A:$B,2,FALSE)</f>
        <v>208096621.34450999</v>
      </c>
      <c r="L1272" s="4">
        <f>CelloNetIO_CMO_MV_NAV_QT[[#This Row],[CMO MV]]/CelloNetIO_CMO_MV_NAV_QT[[#This Row],[NAV]]*100</f>
        <v>79.65157932919999</v>
      </c>
    </row>
    <row r="1273" spans="1:12" x14ac:dyDescent="0.2">
      <c r="A1273" s="1">
        <v>42570</v>
      </c>
      <c r="B1273">
        <v>537.74739999999997</v>
      </c>
      <c r="C1273">
        <v>86.398200000000003</v>
      </c>
      <c r="D1273">
        <v>515.29949999999997</v>
      </c>
      <c r="F1273">
        <v>262239717.16999999</v>
      </c>
      <c r="G1273">
        <v>205.05948000000001</v>
      </c>
      <c r="H1273">
        <v>32.946268000000003</v>
      </c>
      <c r="I1273">
        <v>196.49941100000001</v>
      </c>
      <c r="K1273" s="16">
        <f>VLOOKUP(CelloNetIO_CMO_MV_NAV_QT[[#This Row],[AsOfDate]], 'CMO MV Raw'!$A:$B,2,FALSE)</f>
        <v>207540171.77951601</v>
      </c>
      <c r="L1273" s="4">
        <f>CelloNetIO_CMO_MV_NAV_QT[[#This Row],[CMO MV]]/CelloNetIO_CMO_MV_NAV_QT[[#This Row],[NAV]]*100</f>
        <v>79.141395521325876</v>
      </c>
    </row>
    <row r="1274" spans="1:12" x14ac:dyDescent="0.2">
      <c r="A1274" s="1">
        <v>42571</v>
      </c>
      <c r="B1274">
        <v>544.28030000000001</v>
      </c>
      <c r="C1274">
        <v>88.173299999999998</v>
      </c>
      <c r="D1274">
        <v>514.99</v>
      </c>
      <c r="F1274">
        <v>262145843.03999999</v>
      </c>
      <c r="G1274">
        <v>207.62499700000001</v>
      </c>
      <c r="H1274">
        <v>33.635207999999999</v>
      </c>
      <c r="I1274">
        <v>196.45171300000001</v>
      </c>
      <c r="K1274" s="16">
        <f>VLOOKUP(CelloNetIO_CMO_MV_NAV_QT[[#This Row],[AsOfDate]], 'CMO MV Raw'!$A:$B,2,FALSE)</f>
        <v>209036633.22449499</v>
      </c>
      <c r="L1274" s="4">
        <f>CelloNetIO_CMO_MV_NAV_QT[[#This Row],[CMO MV]]/CelloNetIO_CMO_MV_NAV_QT[[#This Row],[NAV]]*100</f>
        <v>79.74058669036333</v>
      </c>
    </row>
    <row r="1275" spans="1:12" x14ac:dyDescent="0.2">
      <c r="A1275" s="1">
        <v>42572</v>
      </c>
      <c r="B1275">
        <v>574.34230000000002</v>
      </c>
      <c r="C1275">
        <v>93.540099999999995</v>
      </c>
      <c r="D1275">
        <v>586.81590000000006</v>
      </c>
      <c r="F1275">
        <v>262639450.13</v>
      </c>
      <c r="G1275">
        <v>218.68089499999999</v>
      </c>
      <c r="H1275">
        <v>35.615403999999998</v>
      </c>
      <c r="I1275">
        <v>223.43021999999999</v>
      </c>
      <c r="K1275" s="16">
        <f>VLOOKUP(CelloNetIO_CMO_MV_NAV_QT[[#This Row],[AsOfDate]], 'CMO MV Raw'!$A:$B,2,FALSE)</f>
        <v>213299066.28086099</v>
      </c>
      <c r="L1275" s="4">
        <f>CelloNetIO_CMO_MV_NAV_QT[[#This Row],[CMO MV]]/CelloNetIO_CMO_MV_NAV_QT[[#This Row],[NAV]]*100</f>
        <v>81.213643333201944</v>
      </c>
    </row>
    <row r="1276" spans="1:12" x14ac:dyDescent="0.2">
      <c r="A1276" s="1">
        <v>42573</v>
      </c>
      <c r="B1276">
        <v>576.80110000000002</v>
      </c>
      <c r="C1276">
        <v>94.805499999999995</v>
      </c>
      <c r="D1276">
        <v>547.99329999999998</v>
      </c>
      <c r="F1276">
        <v>263102047.34999999</v>
      </c>
      <c r="G1276">
        <v>219.230943</v>
      </c>
      <c r="H1276">
        <v>36.033737000000002</v>
      </c>
      <c r="I1276">
        <v>208.281656</v>
      </c>
      <c r="K1276" s="16">
        <f>VLOOKUP(CelloNetIO_CMO_MV_NAV_QT[[#This Row],[AsOfDate]], 'CMO MV Raw'!$A:$B,2,FALSE)</f>
        <v>201145762.88364199</v>
      </c>
      <c r="L1276" s="4">
        <f>CelloNetIO_CMO_MV_NAV_QT[[#This Row],[CMO MV]]/CelloNetIO_CMO_MV_NAV_QT[[#This Row],[NAV]]*100</f>
        <v>76.451614462756851</v>
      </c>
    </row>
    <row r="1277" spans="1:12" x14ac:dyDescent="0.2">
      <c r="A1277" s="1">
        <v>42576</v>
      </c>
      <c r="B1277">
        <v>580.11950000000002</v>
      </c>
      <c r="C1277">
        <v>95.581199999999995</v>
      </c>
      <c r="D1277">
        <v>547.99900000000002</v>
      </c>
      <c r="F1277">
        <v>263674675.31</v>
      </c>
      <c r="G1277">
        <v>220.01335499999999</v>
      </c>
      <c r="H1277">
        <v>36.249670000000002</v>
      </c>
      <c r="I1277">
        <v>207.83148800000001</v>
      </c>
      <c r="K1277" s="16">
        <f>VLOOKUP(CelloNetIO_CMO_MV_NAV_QT[[#This Row],[AsOfDate]], 'CMO MV Raw'!$A:$B,2,FALSE)</f>
        <v>200549858.80413499</v>
      </c>
      <c r="L1277" s="4">
        <f>CelloNetIO_CMO_MV_NAV_QT[[#This Row],[CMO MV]]/CelloNetIO_CMO_MV_NAV_QT[[#This Row],[NAV]]*100</f>
        <v>76.05958310874955</v>
      </c>
    </row>
    <row r="1278" spans="1:12" x14ac:dyDescent="0.2">
      <c r="A1278" s="1">
        <v>42577</v>
      </c>
      <c r="B1278">
        <v>580.09280000000001</v>
      </c>
      <c r="C1278">
        <v>95.806100000000001</v>
      </c>
      <c r="D1278">
        <v>566.49090000000001</v>
      </c>
      <c r="F1278">
        <v>264143355.75</v>
      </c>
      <c r="G1278">
        <v>219.61286799999999</v>
      </c>
      <c r="H1278">
        <v>36.270493999999999</v>
      </c>
      <c r="I1278">
        <v>214.46342999999999</v>
      </c>
      <c r="K1278" s="16">
        <f>VLOOKUP(CelloNetIO_CMO_MV_NAV_QT[[#This Row],[AsOfDate]], 'CMO MV Raw'!$A:$B,2,FALSE)</f>
        <v>201850337.53004199</v>
      </c>
      <c r="L1278" s="4">
        <f>CelloNetIO_CMO_MV_NAV_QT[[#This Row],[CMO MV]]/CelloNetIO_CMO_MV_NAV_QT[[#This Row],[NAV]]*100</f>
        <v>76.416965687785236</v>
      </c>
    </row>
    <row r="1279" spans="1:12" x14ac:dyDescent="0.2">
      <c r="A1279" s="1">
        <v>42578</v>
      </c>
      <c r="B1279">
        <v>582.08190000000002</v>
      </c>
      <c r="C1279">
        <v>94.182299999999998</v>
      </c>
      <c r="D1279">
        <v>531.17660000000001</v>
      </c>
      <c r="F1279">
        <v>265609154.34</v>
      </c>
      <c r="G1279">
        <v>219.149789</v>
      </c>
      <c r="H1279">
        <v>35.458981000000001</v>
      </c>
      <c r="I1279">
        <v>199.984297</v>
      </c>
      <c r="K1279" s="16">
        <f>VLOOKUP(CelloNetIO_CMO_MV_NAV_QT[[#This Row],[AsOfDate]], 'CMO MV Raw'!$A:$B,2,FALSE)</f>
        <v>200937146.708298</v>
      </c>
      <c r="L1279" s="4">
        <f>CelloNetIO_CMO_MV_NAV_QT[[#This Row],[CMO MV]]/CelloNetIO_CMO_MV_NAV_QT[[#This Row],[NAV]]*100</f>
        <v>75.651438749390053</v>
      </c>
    </row>
    <row r="1280" spans="1:12" x14ac:dyDescent="0.2">
      <c r="A1280" s="1">
        <v>42579</v>
      </c>
      <c r="B1280">
        <v>582.65170000000001</v>
      </c>
      <c r="C1280">
        <v>93.320999999999998</v>
      </c>
      <c r="D1280">
        <v>531.03279999999995</v>
      </c>
      <c r="F1280">
        <v>265353505.09999999</v>
      </c>
      <c r="G1280">
        <v>219.57565600000001</v>
      </c>
      <c r="H1280">
        <v>35.168557</v>
      </c>
      <c r="I1280">
        <v>200.12277599999999</v>
      </c>
      <c r="K1280" s="16">
        <f>VLOOKUP(CelloNetIO_CMO_MV_NAV_QT[[#This Row],[AsOfDate]], 'CMO MV Raw'!$A:$B,2,FALSE)</f>
        <v>200213305.63528299</v>
      </c>
      <c r="L1280" s="4">
        <f>CelloNetIO_CMO_MV_NAV_QT[[#This Row],[CMO MV]]/CelloNetIO_CMO_MV_NAV_QT[[#This Row],[NAV]]*100</f>
        <v>75.451539846753278</v>
      </c>
    </row>
    <row r="1281" spans="1:12" x14ac:dyDescent="0.2">
      <c r="A1281" s="1">
        <v>42580</v>
      </c>
      <c r="B1281">
        <v>588.67619999999999</v>
      </c>
      <c r="C1281">
        <v>92.361099999999993</v>
      </c>
      <c r="D1281">
        <v>531.3356</v>
      </c>
      <c r="F1281">
        <v>268433312.15000001</v>
      </c>
      <c r="G1281">
        <v>219.300725</v>
      </c>
      <c r="H1281">
        <v>34.407465999999999</v>
      </c>
      <c r="I1281">
        <v>197.939516</v>
      </c>
      <c r="K1281" s="16">
        <f>VLOOKUP(CelloNetIO_CMO_MV_NAV_QT[[#This Row],[AsOfDate]], 'CMO MV Raw'!$A:$B,2,FALSE)</f>
        <v>201625696.47466701</v>
      </c>
      <c r="L1281" s="4">
        <f>CelloNetIO_CMO_MV_NAV_QT[[#This Row],[CMO MV]]/CelloNetIO_CMO_MV_NAV_QT[[#This Row],[NAV]]*100</f>
        <v>75.112024979224259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C1649"/>
  <sheetViews>
    <sheetView workbookViewId="0"/>
  </sheetViews>
  <sheetFormatPr defaultRowHeight="12.75" x14ac:dyDescent="0.2"/>
  <cols>
    <col min="1" max="1" width="14.42578125" bestFit="1" customWidth="1"/>
    <col min="2" max="2" width="24" style="3" bestFit="1" customWidth="1"/>
    <col min="3" max="3" width="12.85546875" style="3" customWidth="1"/>
    <col min="4" max="4" width="16.42578125" bestFit="1" customWidth="1"/>
    <col min="5" max="5" width="29.140625" customWidth="1"/>
    <col min="6" max="6" width="10.5703125" bestFit="1" customWidth="1"/>
    <col min="7" max="7" width="18.28515625" bestFit="1" customWidth="1"/>
    <col min="8" max="8" width="11.85546875" bestFit="1" customWidth="1"/>
    <col min="9" max="9" width="19.7109375" bestFit="1" customWidth="1"/>
    <col min="10" max="10" width="12" bestFit="1" customWidth="1"/>
    <col min="11" max="11" width="19" bestFit="1" customWidth="1"/>
    <col min="12" max="12" width="26.85546875" bestFit="1" customWidth="1"/>
    <col min="13" max="13" width="20.42578125" bestFit="1" customWidth="1"/>
    <col min="14" max="14" width="28.28515625" bestFit="1" customWidth="1"/>
  </cols>
  <sheetData>
    <row r="1" spans="1:3" x14ac:dyDescent="0.2">
      <c r="A1" t="s">
        <v>0</v>
      </c>
      <c r="B1" s="3" t="s">
        <v>17</v>
      </c>
      <c r="C1"/>
    </row>
    <row r="2" spans="1:3" x14ac:dyDescent="0.2">
      <c r="A2" s="1">
        <v>40190</v>
      </c>
      <c r="B2" s="3">
        <v>6660898.2318219999</v>
      </c>
      <c r="C2"/>
    </row>
    <row r="3" spans="1:3" x14ac:dyDescent="0.2">
      <c r="A3" s="1">
        <v>40191</v>
      </c>
      <c r="B3" s="3">
        <v>6660898.2318219999</v>
      </c>
      <c r="C3"/>
    </row>
    <row r="4" spans="1:3" x14ac:dyDescent="0.2">
      <c r="A4" s="1">
        <v>40192</v>
      </c>
      <c r="B4" s="3">
        <v>6660898.2318219999</v>
      </c>
      <c r="C4"/>
    </row>
    <row r="5" spans="1:3" x14ac:dyDescent="0.2">
      <c r="A5" s="1">
        <v>40193</v>
      </c>
      <c r="B5" s="3">
        <v>6660898.2318219999</v>
      </c>
      <c r="C5"/>
    </row>
    <row r="6" spans="1:3" x14ac:dyDescent="0.2">
      <c r="A6" s="1">
        <v>40197</v>
      </c>
      <c r="B6" s="3">
        <v>6699968.6743999999</v>
      </c>
      <c r="C6"/>
    </row>
    <row r="7" spans="1:3" x14ac:dyDescent="0.2">
      <c r="A7" s="1">
        <v>40198</v>
      </c>
      <c r="B7" s="3">
        <v>6709736.2850580001</v>
      </c>
      <c r="C7"/>
    </row>
    <row r="8" spans="1:3" x14ac:dyDescent="0.2">
      <c r="A8" s="1">
        <v>40199</v>
      </c>
      <c r="B8" s="3">
        <v>6719503.8957160003</v>
      </c>
      <c r="C8"/>
    </row>
    <row r="9" spans="1:3" x14ac:dyDescent="0.2">
      <c r="A9" s="1">
        <v>40200</v>
      </c>
      <c r="B9" s="3">
        <v>9582779.1123929992</v>
      </c>
      <c r="C9"/>
    </row>
    <row r="10" spans="1:3" x14ac:dyDescent="0.2">
      <c r="A10" s="1">
        <v>40203</v>
      </c>
      <c r="B10" s="3">
        <v>9612081.9443670008</v>
      </c>
      <c r="C10"/>
    </row>
    <row r="11" spans="1:3" x14ac:dyDescent="0.2">
      <c r="A11" s="1">
        <v>40204</v>
      </c>
      <c r="B11" s="3">
        <v>9621849.5550250001</v>
      </c>
      <c r="C11"/>
    </row>
    <row r="12" spans="1:3" x14ac:dyDescent="0.2">
      <c r="A12" s="1">
        <v>40205</v>
      </c>
      <c r="B12" s="3">
        <v>9635066.6609579995</v>
      </c>
      <c r="C12"/>
    </row>
    <row r="13" spans="1:3" x14ac:dyDescent="0.2">
      <c r="A13" s="1">
        <v>40206</v>
      </c>
      <c r="B13" s="3">
        <v>11852808.691813</v>
      </c>
      <c r="C13"/>
    </row>
    <row r="14" spans="1:3" x14ac:dyDescent="0.2">
      <c r="A14" s="1">
        <v>40207</v>
      </c>
      <c r="B14" s="3">
        <v>12103348.966093</v>
      </c>
      <c r="C14"/>
    </row>
    <row r="15" spans="1:3" x14ac:dyDescent="0.2">
      <c r="A15" s="1">
        <v>40210</v>
      </c>
      <c r="B15" s="3">
        <v>12135312.2644</v>
      </c>
      <c r="C15"/>
    </row>
    <row r="16" spans="1:3" x14ac:dyDescent="0.2">
      <c r="A16" s="1">
        <v>40211</v>
      </c>
      <c r="B16" s="3">
        <v>12151293.536865</v>
      </c>
      <c r="C16"/>
    </row>
    <row r="17" spans="1:3" x14ac:dyDescent="0.2">
      <c r="A17" s="1">
        <v>40212</v>
      </c>
      <c r="B17" s="3">
        <v>12713627.193407999</v>
      </c>
      <c r="C17"/>
    </row>
    <row r="18" spans="1:3" x14ac:dyDescent="0.2">
      <c r="A18" s="1">
        <v>40213</v>
      </c>
      <c r="B18" s="3">
        <v>12729608.465892</v>
      </c>
      <c r="C18"/>
    </row>
    <row r="19" spans="1:3" x14ac:dyDescent="0.2">
      <c r="A19" s="1">
        <v>40214</v>
      </c>
      <c r="B19" s="3">
        <v>12745589.738376001</v>
      </c>
      <c r="C19"/>
    </row>
    <row r="20" spans="1:3" x14ac:dyDescent="0.2">
      <c r="A20" s="1">
        <v>40217</v>
      </c>
      <c r="B20" s="3">
        <v>13601073.424645999</v>
      </c>
      <c r="C20"/>
    </row>
    <row r="21" spans="1:3" x14ac:dyDescent="0.2">
      <c r="A21" s="1">
        <v>40218</v>
      </c>
      <c r="B21" s="3">
        <v>13581339.780076999</v>
      </c>
      <c r="C21"/>
    </row>
    <row r="22" spans="1:3" x14ac:dyDescent="0.2">
      <c r="A22" s="1">
        <v>40219</v>
      </c>
      <c r="B22" s="3">
        <v>13544089.11657</v>
      </c>
      <c r="C22"/>
    </row>
    <row r="23" spans="1:3" x14ac:dyDescent="0.2">
      <c r="A23" s="1">
        <v>40220</v>
      </c>
      <c r="B23" s="3">
        <v>13486100.205545001</v>
      </c>
      <c r="C23"/>
    </row>
    <row r="24" spans="1:3" x14ac:dyDescent="0.2">
      <c r="A24" s="1">
        <v>40221</v>
      </c>
      <c r="B24" s="3">
        <v>13426598.176345</v>
      </c>
      <c r="C24"/>
    </row>
    <row r="25" spans="1:3" x14ac:dyDescent="0.2">
      <c r="A25" s="1">
        <v>40225</v>
      </c>
      <c r="B25" s="3">
        <v>13130007.08681</v>
      </c>
      <c r="C25"/>
    </row>
    <row r="26" spans="1:3" x14ac:dyDescent="0.2">
      <c r="A26" s="1">
        <v>40226</v>
      </c>
      <c r="B26" s="3">
        <v>13114483.206437999</v>
      </c>
      <c r="C26"/>
    </row>
    <row r="27" spans="1:3" x14ac:dyDescent="0.2">
      <c r="A27" s="1">
        <v>40227</v>
      </c>
      <c r="B27" s="3">
        <v>17633316.633435</v>
      </c>
      <c r="C27"/>
    </row>
    <row r="28" spans="1:3" x14ac:dyDescent="0.2">
      <c r="A28" s="1">
        <v>40228</v>
      </c>
      <c r="B28" s="3">
        <v>17918452.478797998</v>
      </c>
      <c r="C28"/>
    </row>
    <row r="29" spans="1:3" x14ac:dyDescent="0.2">
      <c r="A29" s="1">
        <v>40231</v>
      </c>
      <c r="B29" s="3">
        <v>17827878.81831</v>
      </c>
      <c r="C29"/>
    </row>
    <row r="30" spans="1:3" x14ac:dyDescent="0.2">
      <c r="A30" s="1">
        <v>40232</v>
      </c>
      <c r="B30" s="3">
        <v>17905457.741528001</v>
      </c>
      <c r="C30"/>
    </row>
    <row r="31" spans="1:3" x14ac:dyDescent="0.2">
      <c r="A31" s="1">
        <v>40233</v>
      </c>
      <c r="B31" s="3">
        <v>10809100.610505</v>
      </c>
      <c r="C31"/>
    </row>
    <row r="32" spans="1:3" x14ac:dyDescent="0.2">
      <c r="A32" s="1">
        <v>40234</v>
      </c>
      <c r="B32" s="3">
        <v>10713251.703511</v>
      </c>
      <c r="C32"/>
    </row>
    <row r="33" spans="1:3" x14ac:dyDescent="0.2">
      <c r="A33" s="1">
        <v>40235</v>
      </c>
      <c r="B33" s="3">
        <v>10650810.914542999</v>
      </c>
      <c r="C33"/>
    </row>
    <row r="34" spans="1:3" x14ac:dyDescent="0.2">
      <c r="A34" s="1">
        <v>40238</v>
      </c>
      <c r="B34" s="3">
        <v>10695721.595331</v>
      </c>
      <c r="C34"/>
    </row>
    <row r="35" spans="1:3" x14ac:dyDescent="0.2">
      <c r="A35" s="1">
        <v>40239</v>
      </c>
      <c r="B35" s="3">
        <v>10748936.335170001</v>
      </c>
      <c r="C35"/>
    </row>
    <row r="36" spans="1:3" x14ac:dyDescent="0.2">
      <c r="A36" s="1">
        <v>40240</v>
      </c>
      <c r="B36" s="3">
        <v>10787819.844334001</v>
      </c>
      <c r="C36"/>
    </row>
    <row r="37" spans="1:3" x14ac:dyDescent="0.2">
      <c r="A37" s="1">
        <v>40241</v>
      </c>
      <c r="B37" s="3">
        <v>10764584.793334</v>
      </c>
      <c r="C37"/>
    </row>
    <row r="38" spans="1:3" x14ac:dyDescent="0.2">
      <c r="A38" s="1">
        <v>40242</v>
      </c>
      <c r="B38" s="3">
        <v>10687641.70053</v>
      </c>
      <c r="C38"/>
    </row>
    <row r="39" spans="1:3" x14ac:dyDescent="0.2">
      <c r="A39" s="1">
        <v>40245</v>
      </c>
      <c r="B39" s="3">
        <v>10690365.323484</v>
      </c>
      <c r="C39"/>
    </row>
    <row r="40" spans="1:3" x14ac:dyDescent="0.2">
      <c r="A40" s="1">
        <v>40246</v>
      </c>
      <c r="B40" s="3">
        <v>10732066.383652</v>
      </c>
      <c r="C40"/>
    </row>
    <row r="41" spans="1:3" x14ac:dyDescent="0.2">
      <c r="A41" s="1">
        <v>40247</v>
      </c>
      <c r="B41" s="3">
        <v>10746421.928454001</v>
      </c>
      <c r="C41"/>
    </row>
    <row r="42" spans="1:3" x14ac:dyDescent="0.2">
      <c r="A42" s="1">
        <v>40248</v>
      </c>
      <c r="B42" s="3">
        <v>10637736.894638</v>
      </c>
      <c r="C42"/>
    </row>
    <row r="43" spans="1:3" x14ac:dyDescent="0.2">
      <c r="A43" s="1">
        <v>40249</v>
      </c>
      <c r="B43" s="3">
        <v>15621078.217548</v>
      </c>
      <c r="C43"/>
    </row>
    <row r="44" spans="1:3" x14ac:dyDescent="0.2">
      <c r="A44" s="1">
        <v>40252</v>
      </c>
      <c r="B44" s="3">
        <v>14700730.710612999</v>
      </c>
      <c r="C44"/>
    </row>
    <row r="45" spans="1:3" x14ac:dyDescent="0.2">
      <c r="A45" s="1">
        <v>40253</v>
      </c>
      <c r="B45" s="3">
        <v>14765306.754210001</v>
      </c>
      <c r="C45"/>
    </row>
    <row r="46" spans="1:3" x14ac:dyDescent="0.2">
      <c r="A46" s="1">
        <v>40254</v>
      </c>
      <c r="B46" s="3">
        <v>20417456.092471998</v>
      </c>
      <c r="C46"/>
    </row>
    <row r="47" spans="1:3" x14ac:dyDescent="0.2">
      <c r="A47" s="1">
        <v>40255</v>
      </c>
      <c r="B47" s="3">
        <v>25759115.126334999</v>
      </c>
      <c r="C47"/>
    </row>
    <row r="48" spans="1:3" x14ac:dyDescent="0.2">
      <c r="A48" s="1">
        <v>40256</v>
      </c>
      <c r="B48" s="3">
        <v>25563152.348487999</v>
      </c>
      <c r="C48"/>
    </row>
    <row r="49" spans="1:3" x14ac:dyDescent="0.2">
      <c r="A49" s="1">
        <v>40259</v>
      </c>
      <c r="B49" s="3">
        <v>25686405.878068</v>
      </c>
      <c r="C49"/>
    </row>
    <row r="50" spans="1:3" x14ac:dyDescent="0.2">
      <c r="A50" s="1">
        <v>40260</v>
      </c>
      <c r="B50" s="3">
        <v>20134765.862376001</v>
      </c>
      <c r="C50"/>
    </row>
    <row r="51" spans="1:3" x14ac:dyDescent="0.2">
      <c r="A51" s="1">
        <v>40261</v>
      </c>
      <c r="B51" s="3">
        <v>19953782.882119998</v>
      </c>
      <c r="C51"/>
    </row>
    <row r="52" spans="1:3" x14ac:dyDescent="0.2">
      <c r="A52" s="1">
        <v>40262</v>
      </c>
      <c r="B52" s="3">
        <v>19505911.389711</v>
      </c>
      <c r="C52"/>
    </row>
    <row r="53" spans="1:3" x14ac:dyDescent="0.2">
      <c r="A53" s="1">
        <v>40263</v>
      </c>
      <c r="B53" s="3">
        <v>19579455.196846001</v>
      </c>
      <c r="C53"/>
    </row>
    <row r="54" spans="1:3" x14ac:dyDescent="0.2">
      <c r="A54" s="1">
        <v>40266</v>
      </c>
      <c r="B54" s="3">
        <v>19582355.099629998</v>
      </c>
      <c r="C54"/>
    </row>
    <row r="55" spans="1:3" x14ac:dyDescent="0.2">
      <c r="A55" s="1">
        <v>40267</v>
      </c>
      <c r="B55" s="3">
        <v>19811319.866245002</v>
      </c>
      <c r="C55"/>
    </row>
    <row r="56" spans="1:3" x14ac:dyDescent="0.2">
      <c r="A56" s="1">
        <v>40268</v>
      </c>
      <c r="B56" s="3">
        <v>20003612.230838999</v>
      </c>
      <c r="C56"/>
    </row>
    <row r="57" spans="1:3" x14ac:dyDescent="0.2">
      <c r="A57" s="1">
        <v>40269</v>
      </c>
      <c r="B57" s="3">
        <v>19804259.726791002</v>
      </c>
      <c r="C57"/>
    </row>
    <row r="58" spans="1:3" x14ac:dyDescent="0.2">
      <c r="A58" s="1">
        <v>40270</v>
      </c>
      <c r="B58" s="3">
        <v>19567978.529072002</v>
      </c>
      <c r="C58"/>
    </row>
    <row r="59" spans="1:3" x14ac:dyDescent="0.2">
      <c r="A59" s="1">
        <v>40273</v>
      </c>
      <c r="B59" s="3">
        <v>19341427.878422</v>
      </c>
      <c r="C59"/>
    </row>
    <row r="60" spans="1:3" x14ac:dyDescent="0.2">
      <c r="A60" s="1">
        <v>40274</v>
      </c>
      <c r="B60" s="3">
        <v>19601189.549685001</v>
      </c>
      <c r="C60"/>
    </row>
    <row r="61" spans="1:3" x14ac:dyDescent="0.2">
      <c r="A61" s="1">
        <v>40275</v>
      </c>
      <c r="B61" s="3">
        <v>19902890.064716998</v>
      </c>
      <c r="C61"/>
    </row>
    <row r="62" spans="1:3" x14ac:dyDescent="0.2">
      <c r="A62" s="1">
        <v>40276</v>
      </c>
      <c r="B62" s="3">
        <v>21175284.472371001</v>
      </c>
      <c r="C62"/>
    </row>
    <row r="63" spans="1:3" x14ac:dyDescent="0.2">
      <c r="A63" s="1">
        <v>40277</v>
      </c>
      <c r="B63" s="3">
        <v>28980603.871849999</v>
      </c>
      <c r="C63"/>
    </row>
    <row r="64" spans="1:3" x14ac:dyDescent="0.2">
      <c r="A64" s="1">
        <v>40280</v>
      </c>
      <c r="B64" s="3">
        <v>29087492.053576998</v>
      </c>
      <c r="C64"/>
    </row>
    <row r="65" spans="1:3" x14ac:dyDescent="0.2">
      <c r="A65" s="1">
        <v>40281</v>
      </c>
      <c r="B65" s="3">
        <v>29166833.791345999</v>
      </c>
      <c r="C65"/>
    </row>
    <row r="66" spans="1:3" x14ac:dyDescent="0.2">
      <c r="A66" s="1">
        <v>40282</v>
      </c>
      <c r="B66" s="3">
        <v>18949190.748284999</v>
      </c>
      <c r="C66"/>
    </row>
    <row r="67" spans="1:3" x14ac:dyDescent="0.2">
      <c r="A67" s="1">
        <v>40283</v>
      </c>
      <c r="B67" s="3">
        <v>19001370.908119999</v>
      </c>
      <c r="C67"/>
    </row>
    <row r="68" spans="1:3" x14ac:dyDescent="0.2">
      <c r="A68" s="1">
        <v>40284</v>
      </c>
      <c r="B68" s="3">
        <v>19133037.040768001</v>
      </c>
      <c r="C68"/>
    </row>
    <row r="69" spans="1:3" x14ac:dyDescent="0.2">
      <c r="A69" s="1">
        <v>40287</v>
      </c>
      <c r="B69" s="3">
        <v>19085788.366289999</v>
      </c>
      <c r="C69"/>
    </row>
    <row r="70" spans="1:3" x14ac:dyDescent="0.2">
      <c r="A70" s="1">
        <v>40288</v>
      </c>
      <c r="B70" s="3">
        <v>18896710.801066</v>
      </c>
      <c r="C70"/>
    </row>
    <row r="71" spans="1:3" x14ac:dyDescent="0.2">
      <c r="A71" s="1">
        <v>40289</v>
      </c>
      <c r="B71" s="3">
        <v>18952369.61586</v>
      </c>
      <c r="C71"/>
    </row>
    <row r="72" spans="1:3" x14ac:dyDescent="0.2">
      <c r="A72" s="1">
        <v>40290</v>
      </c>
      <c r="B72" s="3">
        <v>18859064.392359</v>
      </c>
      <c r="C72"/>
    </row>
    <row r="73" spans="1:3" x14ac:dyDescent="0.2">
      <c r="A73" s="1">
        <v>40291</v>
      </c>
      <c r="B73" s="3">
        <v>17269485.338748999</v>
      </c>
      <c r="C73"/>
    </row>
    <row r="74" spans="1:3" x14ac:dyDescent="0.2">
      <c r="A74" s="1">
        <v>40294</v>
      </c>
      <c r="B74" s="3">
        <v>17071874.801516999</v>
      </c>
      <c r="C74"/>
    </row>
    <row r="75" spans="1:3" x14ac:dyDescent="0.2">
      <c r="A75" s="1">
        <v>40295</v>
      </c>
      <c r="B75" s="3">
        <v>17311087.260995999</v>
      </c>
      <c r="C75"/>
    </row>
    <row r="76" spans="1:3" x14ac:dyDescent="0.2">
      <c r="A76" s="1">
        <v>40296</v>
      </c>
      <c r="B76" s="3">
        <v>18202161.347603999</v>
      </c>
      <c r="C76"/>
    </row>
    <row r="77" spans="1:3" x14ac:dyDescent="0.2">
      <c r="A77" s="1">
        <v>40297</v>
      </c>
      <c r="B77" s="3">
        <v>18318711.036357999</v>
      </c>
      <c r="C77"/>
    </row>
    <row r="78" spans="1:3" x14ac:dyDescent="0.2">
      <c r="A78" s="1">
        <v>40298</v>
      </c>
      <c r="B78" s="3">
        <v>20807732.871468</v>
      </c>
      <c r="C78"/>
    </row>
    <row r="79" spans="1:3" x14ac:dyDescent="0.2">
      <c r="A79" s="1">
        <v>40301</v>
      </c>
      <c r="B79" s="3">
        <v>20555271.266874</v>
      </c>
      <c r="C79"/>
    </row>
    <row r="80" spans="1:3" x14ac:dyDescent="0.2">
      <c r="A80" s="1">
        <v>40302</v>
      </c>
      <c r="B80" s="3">
        <v>20616057.877349999</v>
      </c>
      <c r="C80"/>
    </row>
    <row r="81" spans="1:3" x14ac:dyDescent="0.2">
      <c r="A81" s="1">
        <v>40303</v>
      </c>
      <c r="B81" s="3">
        <v>20870600.172777001</v>
      </c>
      <c r="C81"/>
    </row>
    <row r="82" spans="1:3" x14ac:dyDescent="0.2">
      <c r="A82" s="1">
        <v>40304</v>
      </c>
      <c r="B82" s="3">
        <v>22556724.298618998</v>
      </c>
      <c r="C82"/>
    </row>
    <row r="83" spans="1:3" x14ac:dyDescent="0.2">
      <c r="A83" s="1">
        <v>40305</v>
      </c>
      <c r="B83" s="3">
        <v>22716334.838082001</v>
      </c>
      <c r="C83"/>
    </row>
    <row r="84" spans="1:3" x14ac:dyDescent="0.2">
      <c r="A84" s="1">
        <v>40308</v>
      </c>
      <c r="B84" s="3">
        <v>23136522.322349001</v>
      </c>
      <c r="C84"/>
    </row>
    <row r="85" spans="1:3" x14ac:dyDescent="0.2">
      <c r="A85" s="1">
        <v>40309</v>
      </c>
      <c r="B85" s="3">
        <v>21732363.835857999</v>
      </c>
      <c r="C85"/>
    </row>
    <row r="86" spans="1:3" x14ac:dyDescent="0.2">
      <c r="A86" s="1">
        <v>40310</v>
      </c>
      <c r="B86" s="3">
        <v>21804053.251502998</v>
      </c>
      <c r="C86"/>
    </row>
    <row r="87" spans="1:3" x14ac:dyDescent="0.2">
      <c r="A87" s="1">
        <v>40311</v>
      </c>
      <c r="B87" s="3">
        <v>19833613.526407</v>
      </c>
      <c r="C87"/>
    </row>
    <row r="88" spans="1:3" x14ac:dyDescent="0.2">
      <c r="A88" s="1">
        <v>40312</v>
      </c>
      <c r="B88" s="3">
        <v>19811496.835785002</v>
      </c>
      <c r="C88"/>
    </row>
    <row r="89" spans="1:3" x14ac:dyDescent="0.2">
      <c r="A89" s="1">
        <v>40315</v>
      </c>
      <c r="B89" s="3">
        <v>19732494.053916</v>
      </c>
      <c r="C89"/>
    </row>
    <row r="90" spans="1:3" x14ac:dyDescent="0.2">
      <c r="A90" s="1">
        <v>40316</v>
      </c>
      <c r="B90" s="3">
        <v>29617645.961573001</v>
      </c>
      <c r="C90"/>
    </row>
    <row r="91" spans="1:3" x14ac:dyDescent="0.2">
      <c r="A91" s="1">
        <v>40317</v>
      </c>
      <c r="B91" s="3">
        <v>29637691.686099</v>
      </c>
      <c r="C91"/>
    </row>
    <row r="92" spans="1:3" x14ac:dyDescent="0.2">
      <c r="A92" s="1">
        <v>40318</v>
      </c>
      <c r="B92" s="3">
        <v>32596031.626719002</v>
      </c>
      <c r="C92"/>
    </row>
    <row r="93" spans="1:3" x14ac:dyDescent="0.2">
      <c r="A93" s="1">
        <v>40319</v>
      </c>
      <c r="B93" s="3">
        <v>20810956.134778999</v>
      </c>
      <c r="C93"/>
    </row>
    <row r="94" spans="1:3" x14ac:dyDescent="0.2">
      <c r="A94" s="1">
        <v>40322</v>
      </c>
      <c r="B94" s="3">
        <v>20476848.47109</v>
      </c>
      <c r="C94"/>
    </row>
    <row r="95" spans="1:3" x14ac:dyDescent="0.2">
      <c r="A95" s="1">
        <v>40323</v>
      </c>
      <c r="B95" s="3">
        <v>26747698.947563</v>
      </c>
      <c r="C95"/>
    </row>
    <row r="96" spans="1:3" x14ac:dyDescent="0.2">
      <c r="A96" s="1">
        <v>40324</v>
      </c>
      <c r="B96" s="3">
        <v>26715016.265383001</v>
      </c>
      <c r="C96"/>
    </row>
    <row r="97" spans="1:3" x14ac:dyDescent="0.2">
      <c r="A97" s="1">
        <v>40325</v>
      </c>
      <c r="B97" s="3">
        <v>26642377.878518999</v>
      </c>
      <c r="C97"/>
    </row>
    <row r="98" spans="1:3" x14ac:dyDescent="0.2">
      <c r="A98" s="1">
        <v>40326</v>
      </c>
      <c r="B98" s="3">
        <v>26751578.154359002</v>
      </c>
      <c r="C98"/>
    </row>
    <row r="99" spans="1:3" x14ac:dyDescent="0.2">
      <c r="A99" s="1">
        <v>40330</v>
      </c>
      <c r="B99" s="3">
        <v>26752423.820666</v>
      </c>
      <c r="C99"/>
    </row>
    <row r="100" spans="1:3" x14ac:dyDescent="0.2">
      <c r="A100" s="1">
        <v>40331</v>
      </c>
      <c r="B100" s="3">
        <v>26759258.223836001</v>
      </c>
      <c r="C100"/>
    </row>
    <row r="101" spans="1:3" x14ac:dyDescent="0.2">
      <c r="A101" s="1">
        <v>40332</v>
      </c>
      <c r="B101" s="3">
        <v>26699627.381754</v>
      </c>
      <c r="C101"/>
    </row>
    <row r="102" spans="1:3" x14ac:dyDescent="0.2">
      <c r="A102" s="1">
        <v>40333</v>
      </c>
      <c r="B102" s="3">
        <v>27280063.896164998</v>
      </c>
      <c r="C102"/>
    </row>
    <row r="103" spans="1:3" x14ac:dyDescent="0.2">
      <c r="A103" s="1">
        <v>40336</v>
      </c>
      <c r="B103" s="3">
        <v>27344030.616776001</v>
      </c>
      <c r="C103"/>
    </row>
    <row r="104" spans="1:3" x14ac:dyDescent="0.2">
      <c r="A104" s="1">
        <v>40337</v>
      </c>
      <c r="B104" s="3">
        <v>27208990.555812001</v>
      </c>
      <c r="C104"/>
    </row>
    <row r="105" spans="1:3" x14ac:dyDescent="0.2">
      <c r="A105" s="1">
        <v>40338</v>
      </c>
      <c r="B105" s="3">
        <v>20266633.90701</v>
      </c>
      <c r="C105"/>
    </row>
    <row r="106" spans="1:3" x14ac:dyDescent="0.2">
      <c r="A106" s="1">
        <v>40339</v>
      </c>
      <c r="B106" s="3">
        <v>20312143.118726999</v>
      </c>
      <c r="C106"/>
    </row>
    <row r="107" spans="1:3" x14ac:dyDescent="0.2">
      <c r="A107" s="1">
        <v>40340</v>
      </c>
      <c r="B107" s="3">
        <v>20334374.205458</v>
      </c>
      <c r="C107"/>
    </row>
    <row r="108" spans="1:3" x14ac:dyDescent="0.2">
      <c r="A108" s="1">
        <v>40343</v>
      </c>
      <c r="B108" s="3">
        <v>18182195.828887001</v>
      </c>
      <c r="C108"/>
    </row>
    <row r="109" spans="1:3" x14ac:dyDescent="0.2">
      <c r="A109" s="1">
        <v>40344</v>
      </c>
      <c r="B109" s="3">
        <v>17848809.402849</v>
      </c>
      <c r="C109"/>
    </row>
    <row r="110" spans="1:3" x14ac:dyDescent="0.2">
      <c r="A110" s="1">
        <v>40345</v>
      </c>
      <c r="B110" s="3">
        <v>18060018.579971999</v>
      </c>
      <c r="C110"/>
    </row>
    <row r="111" spans="1:3" x14ac:dyDescent="0.2">
      <c r="A111" s="1">
        <v>40346</v>
      </c>
      <c r="B111" s="3">
        <v>18007599.442722</v>
      </c>
      <c r="C111"/>
    </row>
    <row r="112" spans="1:3" x14ac:dyDescent="0.2">
      <c r="A112" s="1">
        <v>40347</v>
      </c>
      <c r="B112" s="3">
        <v>18023055.814234</v>
      </c>
      <c r="C112"/>
    </row>
    <row r="113" spans="1:3" x14ac:dyDescent="0.2">
      <c r="A113" s="1">
        <v>40350</v>
      </c>
      <c r="B113" s="3">
        <v>13240100.112892</v>
      </c>
      <c r="C113"/>
    </row>
    <row r="114" spans="1:3" x14ac:dyDescent="0.2">
      <c r="A114" s="1">
        <v>40351</v>
      </c>
      <c r="B114" s="3">
        <v>13177156.878953001</v>
      </c>
      <c r="C114"/>
    </row>
    <row r="115" spans="1:3" x14ac:dyDescent="0.2">
      <c r="A115" s="1">
        <v>40352</v>
      </c>
      <c r="B115" s="3">
        <v>13172325.975649999</v>
      </c>
      <c r="C115"/>
    </row>
    <row r="116" spans="1:3" x14ac:dyDescent="0.2">
      <c r="A116" s="1">
        <v>40353</v>
      </c>
      <c r="B116" s="3">
        <v>13273966.412299</v>
      </c>
      <c r="C116"/>
    </row>
    <row r="117" spans="1:3" x14ac:dyDescent="0.2">
      <c r="A117" s="1">
        <v>40354</v>
      </c>
      <c r="B117" s="3">
        <v>13255063.697801</v>
      </c>
      <c r="C117"/>
    </row>
    <row r="118" spans="1:3" x14ac:dyDescent="0.2">
      <c r="A118" s="1">
        <v>40357</v>
      </c>
      <c r="B118" s="3">
        <v>13215792.758592</v>
      </c>
      <c r="C118"/>
    </row>
    <row r="119" spans="1:3" x14ac:dyDescent="0.2">
      <c r="A119" s="1">
        <v>40358</v>
      </c>
      <c r="B119" s="3">
        <v>13218752.530306</v>
      </c>
      <c r="C119"/>
    </row>
    <row r="120" spans="1:3" x14ac:dyDescent="0.2">
      <c r="A120" s="1">
        <v>40359</v>
      </c>
      <c r="B120" s="3">
        <v>7823559.5088060005</v>
      </c>
      <c r="C120"/>
    </row>
    <row r="121" spans="1:3" x14ac:dyDescent="0.2">
      <c r="A121" s="1">
        <v>40360</v>
      </c>
      <c r="B121" s="3">
        <v>13523242.027197</v>
      </c>
      <c r="C121"/>
    </row>
    <row r="122" spans="1:3" x14ac:dyDescent="0.2">
      <c r="A122" s="1">
        <v>40361</v>
      </c>
      <c r="B122" s="3">
        <v>13538504.478630999</v>
      </c>
      <c r="C122"/>
    </row>
    <row r="123" spans="1:3" x14ac:dyDescent="0.2">
      <c r="A123" s="1">
        <v>40365</v>
      </c>
      <c r="B123" s="3">
        <v>13545515.693313999</v>
      </c>
      <c r="C123"/>
    </row>
    <row r="124" spans="1:3" x14ac:dyDescent="0.2">
      <c r="A124" s="1">
        <v>40366</v>
      </c>
      <c r="B124" s="3">
        <v>13680062.004590999</v>
      </c>
      <c r="C124"/>
    </row>
    <row r="125" spans="1:3" x14ac:dyDescent="0.2">
      <c r="A125" s="1">
        <v>40367</v>
      </c>
      <c r="B125" s="3">
        <v>14751528.918708</v>
      </c>
      <c r="C125"/>
    </row>
    <row r="126" spans="1:3" x14ac:dyDescent="0.2">
      <c r="A126" s="1">
        <v>40368</v>
      </c>
      <c r="B126" s="3">
        <v>15797427.661439</v>
      </c>
      <c r="C126"/>
    </row>
    <row r="127" spans="1:3" x14ac:dyDescent="0.2">
      <c r="A127" s="1">
        <v>40371</v>
      </c>
      <c r="B127" s="3">
        <v>18430723.416944001</v>
      </c>
      <c r="C127"/>
    </row>
    <row r="128" spans="1:3" x14ac:dyDescent="0.2">
      <c r="A128" s="1">
        <v>40372</v>
      </c>
      <c r="B128" s="3">
        <v>18555264.036663</v>
      </c>
      <c r="C128"/>
    </row>
    <row r="129" spans="1:3" x14ac:dyDescent="0.2">
      <c r="A129" s="1">
        <v>40373</v>
      </c>
      <c r="B129" s="3">
        <v>18609910.385083999</v>
      </c>
      <c r="C129"/>
    </row>
    <row r="130" spans="1:3" x14ac:dyDescent="0.2">
      <c r="A130" s="1">
        <v>40374</v>
      </c>
      <c r="B130" s="3">
        <v>18219309.749779001</v>
      </c>
      <c r="C130"/>
    </row>
    <row r="131" spans="1:3" x14ac:dyDescent="0.2">
      <c r="A131" s="1">
        <v>40375</v>
      </c>
      <c r="B131" s="3">
        <v>18317905.507444002</v>
      </c>
      <c r="C131"/>
    </row>
    <row r="132" spans="1:3" x14ac:dyDescent="0.2">
      <c r="A132" s="1">
        <v>40378</v>
      </c>
      <c r="B132" s="3">
        <v>17835116.676107001</v>
      </c>
      <c r="C132"/>
    </row>
    <row r="133" spans="1:3" x14ac:dyDescent="0.2">
      <c r="A133" s="1">
        <v>40379</v>
      </c>
      <c r="B133" s="3">
        <v>17717703.036029998</v>
      </c>
      <c r="C133"/>
    </row>
    <row r="134" spans="1:3" x14ac:dyDescent="0.2">
      <c r="A134" s="1">
        <v>40380</v>
      </c>
      <c r="B134" s="3">
        <v>16864380.895746998</v>
      </c>
      <c r="C134"/>
    </row>
    <row r="135" spans="1:3" x14ac:dyDescent="0.2">
      <c r="A135" s="1">
        <v>40381</v>
      </c>
      <c r="B135" s="3">
        <v>13199151.531500001</v>
      </c>
      <c r="C135"/>
    </row>
    <row r="136" spans="1:3" x14ac:dyDescent="0.2">
      <c r="A136" s="1">
        <v>40382</v>
      </c>
      <c r="B136" s="3">
        <v>7324650.8388200002</v>
      </c>
      <c r="C136"/>
    </row>
    <row r="137" spans="1:3" x14ac:dyDescent="0.2">
      <c r="A137" s="1">
        <v>40385</v>
      </c>
      <c r="B137" s="3">
        <v>7324864.606323</v>
      </c>
      <c r="C137"/>
    </row>
    <row r="138" spans="1:3" x14ac:dyDescent="0.2">
      <c r="A138" s="1">
        <v>40386</v>
      </c>
      <c r="B138" s="3">
        <v>7325628.1204540003</v>
      </c>
      <c r="C138"/>
    </row>
    <row r="139" spans="1:3" x14ac:dyDescent="0.2">
      <c r="A139" s="1">
        <v>40387</v>
      </c>
      <c r="B139" s="3">
        <v>926630.73356900003</v>
      </c>
      <c r="C139"/>
    </row>
    <row r="140" spans="1:3" x14ac:dyDescent="0.2">
      <c r="A140" s="1">
        <v>40388</v>
      </c>
      <c r="B140" s="3">
        <v>10940702.934613001</v>
      </c>
      <c r="C140"/>
    </row>
    <row r="141" spans="1:3" x14ac:dyDescent="0.2">
      <c r="A141" s="1">
        <v>40389</v>
      </c>
      <c r="B141" s="3">
        <v>11008916.667780999</v>
      </c>
      <c r="C141"/>
    </row>
    <row r="142" spans="1:3" x14ac:dyDescent="0.2">
      <c r="A142" s="1">
        <v>40392</v>
      </c>
      <c r="B142" s="3">
        <v>11087624.106432</v>
      </c>
      <c r="C142"/>
    </row>
    <row r="143" spans="1:3" x14ac:dyDescent="0.2">
      <c r="A143" s="1">
        <v>40393</v>
      </c>
      <c r="B143" s="3">
        <v>11118416.99219</v>
      </c>
      <c r="C143"/>
    </row>
    <row r="144" spans="1:3" x14ac:dyDescent="0.2">
      <c r="A144" s="1">
        <v>40394</v>
      </c>
      <c r="B144" s="3">
        <v>11072039.568305001</v>
      </c>
      <c r="C144"/>
    </row>
    <row r="145" spans="1:3" x14ac:dyDescent="0.2">
      <c r="A145" s="1">
        <v>40395</v>
      </c>
      <c r="B145" s="3">
        <v>11976156.463122999</v>
      </c>
      <c r="C145"/>
    </row>
    <row r="146" spans="1:3" x14ac:dyDescent="0.2">
      <c r="A146" s="1">
        <v>40396</v>
      </c>
      <c r="B146" s="3">
        <v>11945066.650869999</v>
      </c>
      <c r="C146"/>
    </row>
    <row r="147" spans="1:3" x14ac:dyDescent="0.2">
      <c r="A147" s="1">
        <v>40399</v>
      </c>
      <c r="B147" s="3">
        <v>11934806.366286</v>
      </c>
      <c r="C147"/>
    </row>
    <row r="148" spans="1:3" x14ac:dyDescent="0.2">
      <c r="A148" s="1">
        <v>40400</v>
      </c>
      <c r="B148" s="3">
        <v>17457885.989934001</v>
      </c>
      <c r="C148"/>
    </row>
    <row r="149" spans="1:3" x14ac:dyDescent="0.2">
      <c r="A149" s="1">
        <v>40401</v>
      </c>
      <c r="B149" s="3">
        <v>18860182.148058999</v>
      </c>
      <c r="C149"/>
    </row>
    <row r="150" spans="1:3" x14ac:dyDescent="0.2">
      <c r="A150" s="1">
        <v>40402</v>
      </c>
      <c r="B150" s="3">
        <v>18906203.788961999</v>
      </c>
      <c r="C150"/>
    </row>
    <row r="151" spans="1:3" x14ac:dyDescent="0.2">
      <c r="A151" s="1">
        <v>40403</v>
      </c>
      <c r="B151" s="3">
        <v>18832917.940671999</v>
      </c>
      <c r="C151"/>
    </row>
    <row r="152" spans="1:3" x14ac:dyDescent="0.2">
      <c r="A152" s="1">
        <v>40406</v>
      </c>
      <c r="B152" s="3">
        <v>18694254.383893002</v>
      </c>
      <c r="C152"/>
    </row>
    <row r="153" spans="1:3" x14ac:dyDescent="0.2">
      <c r="A153" s="1">
        <v>40407</v>
      </c>
      <c r="B153" s="3">
        <v>18771201.701873001</v>
      </c>
      <c r="C153"/>
    </row>
    <row r="154" spans="1:3" x14ac:dyDescent="0.2">
      <c r="A154" s="1">
        <v>40408</v>
      </c>
      <c r="B154" s="3">
        <v>18842349.500512999</v>
      </c>
      <c r="C154"/>
    </row>
    <row r="155" spans="1:3" x14ac:dyDescent="0.2">
      <c r="A155" s="1">
        <v>40409</v>
      </c>
      <c r="B155" s="3">
        <v>18744151.990021002</v>
      </c>
      <c r="C155"/>
    </row>
    <row r="156" spans="1:3" x14ac:dyDescent="0.2">
      <c r="A156" s="1">
        <v>40410</v>
      </c>
      <c r="B156" s="3">
        <v>18543120.015563998</v>
      </c>
      <c r="C156"/>
    </row>
    <row r="157" spans="1:3" x14ac:dyDescent="0.2">
      <c r="A157" s="1">
        <v>40413</v>
      </c>
      <c r="B157" s="3">
        <v>18644521.624818999</v>
      </c>
      <c r="C157"/>
    </row>
    <row r="158" spans="1:3" x14ac:dyDescent="0.2">
      <c r="A158" s="1">
        <v>40414</v>
      </c>
      <c r="B158" s="3">
        <v>18578744.706168</v>
      </c>
      <c r="C158"/>
    </row>
    <row r="159" spans="1:3" x14ac:dyDescent="0.2">
      <c r="A159" s="1">
        <v>40415</v>
      </c>
      <c r="B159" s="3">
        <v>18185068.771531001</v>
      </c>
      <c r="C159"/>
    </row>
    <row r="160" spans="1:3" x14ac:dyDescent="0.2">
      <c r="A160" s="1">
        <v>40416</v>
      </c>
      <c r="B160" s="3">
        <v>18425789.147904001</v>
      </c>
      <c r="C160"/>
    </row>
    <row r="161" spans="1:3" x14ac:dyDescent="0.2">
      <c r="A161" s="1">
        <v>40417</v>
      </c>
      <c r="B161" s="3">
        <v>18447434.700277999</v>
      </c>
      <c r="C161"/>
    </row>
    <row r="162" spans="1:3" x14ac:dyDescent="0.2">
      <c r="A162" s="1">
        <v>40420</v>
      </c>
      <c r="B162" s="3">
        <v>18437447.968378998</v>
      </c>
      <c r="C162"/>
    </row>
    <row r="163" spans="1:3" x14ac:dyDescent="0.2">
      <c r="A163" s="1">
        <v>40421</v>
      </c>
      <c r="B163" s="3">
        <v>18423875.836031001</v>
      </c>
      <c r="C163"/>
    </row>
    <row r="164" spans="1:3" x14ac:dyDescent="0.2">
      <c r="A164" s="1">
        <v>40422</v>
      </c>
      <c r="B164" s="3">
        <v>22944868.423971001</v>
      </c>
      <c r="C164"/>
    </row>
    <row r="165" spans="1:3" x14ac:dyDescent="0.2">
      <c r="A165" s="1">
        <v>40423</v>
      </c>
      <c r="B165" s="3">
        <v>24424119.600015</v>
      </c>
      <c r="C165"/>
    </row>
    <row r="166" spans="1:3" x14ac:dyDescent="0.2">
      <c r="A166" s="1">
        <v>40424</v>
      </c>
      <c r="B166" s="3">
        <v>14135552.283407999</v>
      </c>
      <c r="C166"/>
    </row>
    <row r="167" spans="1:3" x14ac:dyDescent="0.2">
      <c r="A167" s="1">
        <v>40428</v>
      </c>
      <c r="B167" s="3">
        <v>14004399.782066001</v>
      </c>
      <c r="C167"/>
    </row>
    <row r="168" spans="1:3" x14ac:dyDescent="0.2">
      <c r="A168" s="1">
        <v>40429</v>
      </c>
      <c r="B168" s="3">
        <v>12239885.669855</v>
      </c>
      <c r="C168"/>
    </row>
    <row r="169" spans="1:3" x14ac:dyDescent="0.2">
      <c r="A169" s="1">
        <v>40430</v>
      </c>
      <c r="B169" s="3">
        <v>12356072.161210001</v>
      </c>
      <c r="C169"/>
    </row>
    <row r="170" spans="1:3" x14ac:dyDescent="0.2">
      <c r="A170" s="1">
        <v>40431</v>
      </c>
      <c r="B170" s="3">
        <v>12388804.114406001</v>
      </c>
      <c r="C170"/>
    </row>
    <row r="171" spans="1:3" x14ac:dyDescent="0.2">
      <c r="A171" s="1">
        <v>40434</v>
      </c>
      <c r="B171" s="3">
        <v>12261081.204445999</v>
      </c>
      <c r="C171"/>
    </row>
    <row r="172" spans="1:3" x14ac:dyDescent="0.2">
      <c r="A172" s="1">
        <v>40435</v>
      </c>
      <c r="B172" s="3">
        <v>15897139.323994</v>
      </c>
      <c r="C172"/>
    </row>
    <row r="173" spans="1:3" x14ac:dyDescent="0.2">
      <c r="A173" s="1">
        <v>40436</v>
      </c>
      <c r="B173" s="3">
        <v>17588415.468534999</v>
      </c>
      <c r="C173"/>
    </row>
    <row r="174" spans="1:3" x14ac:dyDescent="0.2">
      <c r="A174" s="1">
        <v>40437</v>
      </c>
      <c r="B174" s="3">
        <v>17657945.829433002</v>
      </c>
      <c r="C174"/>
    </row>
    <row r="175" spans="1:3" x14ac:dyDescent="0.2">
      <c r="A175" s="1">
        <v>40438</v>
      </c>
      <c r="B175" s="3">
        <v>17763772.325098</v>
      </c>
      <c r="C175"/>
    </row>
    <row r="176" spans="1:3" x14ac:dyDescent="0.2">
      <c r="A176" s="1">
        <v>40441</v>
      </c>
      <c r="B176" s="3">
        <v>17696732.283723999</v>
      </c>
      <c r="C176"/>
    </row>
    <row r="177" spans="1:3" x14ac:dyDescent="0.2">
      <c r="A177" s="1">
        <v>40442</v>
      </c>
      <c r="B177" s="3">
        <v>17550024.298029002</v>
      </c>
      <c r="C177"/>
    </row>
    <row r="178" spans="1:3" x14ac:dyDescent="0.2">
      <c r="A178" s="1">
        <v>40443</v>
      </c>
      <c r="B178" s="3">
        <v>17552631.293120999</v>
      </c>
      <c r="C178"/>
    </row>
    <row r="179" spans="1:3" x14ac:dyDescent="0.2">
      <c r="A179" s="1">
        <v>40444</v>
      </c>
      <c r="B179" s="3">
        <v>17637040.388379999</v>
      </c>
      <c r="C179"/>
    </row>
    <row r="180" spans="1:3" x14ac:dyDescent="0.2">
      <c r="A180" s="1">
        <v>40445</v>
      </c>
      <c r="B180" s="3">
        <v>18031764.323543001</v>
      </c>
      <c r="C180"/>
    </row>
    <row r="181" spans="1:3" x14ac:dyDescent="0.2">
      <c r="A181" s="1">
        <v>40448</v>
      </c>
      <c r="B181" s="3">
        <v>17916278.188202001</v>
      </c>
      <c r="C181"/>
    </row>
    <row r="182" spans="1:3" x14ac:dyDescent="0.2">
      <c r="A182" s="1">
        <v>40449</v>
      </c>
      <c r="B182" s="3">
        <v>17890171.460928999</v>
      </c>
      <c r="C182"/>
    </row>
    <row r="183" spans="1:3" x14ac:dyDescent="0.2">
      <c r="A183" s="1">
        <v>40450</v>
      </c>
      <c r="B183" s="3">
        <v>13879487.274205999</v>
      </c>
      <c r="C183"/>
    </row>
    <row r="184" spans="1:3" x14ac:dyDescent="0.2">
      <c r="A184" s="1">
        <v>40451</v>
      </c>
      <c r="B184" s="3">
        <v>8571911.2038049996</v>
      </c>
      <c r="C184"/>
    </row>
    <row r="185" spans="1:3" x14ac:dyDescent="0.2">
      <c r="A185" s="1">
        <v>40452</v>
      </c>
      <c r="B185" s="3">
        <v>8516126.5126249995</v>
      </c>
      <c r="C185"/>
    </row>
    <row r="186" spans="1:3" x14ac:dyDescent="0.2">
      <c r="A186" s="1">
        <v>40455</v>
      </c>
      <c r="B186" s="3">
        <v>8516763.7466470003</v>
      </c>
      <c r="C186"/>
    </row>
    <row r="187" spans="1:3" x14ac:dyDescent="0.2">
      <c r="A187" s="1">
        <v>40456</v>
      </c>
      <c r="B187" s="3">
        <v>8542480.908915</v>
      </c>
      <c r="C187"/>
    </row>
    <row r="188" spans="1:3" x14ac:dyDescent="0.2">
      <c r="A188" s="1">
        <v>40457</v>
      </c>
      <c r="B188" s="3">
        <v>8532184.5621860009</v>
      </c>
      <c r="C188"/>
    </row>
    <row r="189" spans="1:3" x14ac:dyDescent="0.2">
      <c r="A189" s="1">
        <v>40458</v>
      </c>
      <c r="B189" s="3">
        <v>8530239.4433629997</v>
      </c>
      <c r="C189"/>
    </row>
    <row r="190" spans="1:3" x14ac:dyDescent="0.2">
      <c r="A190" s="1">
        <v>40459</v>
      </c>
      <c r="B190" s="3">
        <v>12171958.640799001</v>
      </c>
      <c r="C190"/>
    </row>
    <row r="191" spans="1:3" x14ac:dyDescent="0.2">
      <c r="A191" s="1">
        <v>40463</v>
      </c>
      <c r="B191" s="3">
        <v>23782228.258226</v>
      </c>
      <c r="C191"/>
    </row>
    <row r="192" spans="1:3" x14ac:dyDescent="0.2">
      <c r="A192" s="1">
        <v>40464</v>
      </c>
      <c r="B192" s="3">
        <v>32996762.490260001</v>
      </c>
      <c r="C192"/>
    </row>
    <row r="193" spans="1:3" x14ac:dyDescent="0.2">
      <c r="A193" s="1">
        <v>40465</v>
      </c>
      <c r="B193" s="3">
        <v>32812842.559563</v>
      </c>
      <c r="C193"/>
    </row>
    <row r="194" spans="1:3" x14ac:dyDescent="0.2">
      <c r="A194" s="1">
        <v>40466</v>
      </c>
      <c r="B194" s="3">
        <v>32989075.762256999</v>
      </c>
      <c r="C194"/>
    </row>
    <row r="195" spans="1:3" x14ac:dyDescent="0.2">
      <c r="A195" s="1">
        <v>40469</v>
      </c>
      <c r="B195" s="3">
        <v>27318009.679859001</v>
      </c>
      <c r="C195"/>
    </row>
    <row r="196" spans="1:3" x14ac:dyDescent="0.2">
      <c r="A196" s="1">
        <v>40470</v>
      </c>
      <c r="B196" s="3">
        <v>27295041.859228998</v>
      </c>
      <c r="C196"/>
    </row>
    <row r="197" spans="1:3" x14ac:dyDescent="0.2">
      <c r="A197" s="1">
        <v>40471</v>
      </c>
      <c r="B197" s="3">
        <v>27207766.583450999</v>
      </c>
      <c r="C197"/>
    </row>
    <row r="198" spans="1:3" x14ac:dyDescent="0.2">
      <c r="A198" s="1">
        <v>40472</v>
      </c>
      <c r="B198" s="3">
        <v>27669005.840098999</v>
      </c>
      <c r="C198"/>
    </row>
    <row r="199" spans="1:3" x14ac:dyDescent="0.2">
      <c r="A199" s="1">
        <v>40473</v>
      </c>
      <c r="B199" s="3">
        <v>27640266.575165998</v>
      </c>
      <c r="C199"/>
    </row>
    <row r="200" spans="1:3" x14ac:dyDescent="0.2">
      <c r="A200" s="1">
        <v>40476</v>
      </c>
      <c r="B200" s="3">
        <v>27753986.207777999</v>
      </c>
      <c r="C200"/>
    </row>
    <row r="201" spans="1:3" x14ac:dyDescent="0.2">
      <c r="A201" s="1">
        <v>40477</v>
      </c>
      <c r="B201" s="3">
        <v>18060705.960276999</v>
      </c>
      <c r="C201"/>
    </row>
    <row r="202" spans="1:3" x14ac:dyDescent="0.2">
      <c r="A202" s="1">
        <v>40478</v>
      </c>
      <c r="B202" s="3">
        <v>18044186.762566999</v>
      </c>
      <c r="C202"/>
    </row>
    <row r="203" spans="1:3" x14ac:dyDescent="0.2">
      <c r="A203" s="1">
        <v>40479</v>
      </c>
      <c r="B203" s="3">
        <v>18152025.508186001</v>
      </c>
      <c r="C203"/>
    </row>
    <row r="204" spans="1:3" x14ac:dyDescent="0.2">
      <c r="A204" s="1">
        <v>40480</v>
      </c>
      <c r="B204" s="3">
        <v>18379432.606690999</v>
      </c>
      <c r="C204"/>
    </row>
    <row r="205" spans="1:3" x14ac:dyDescent="0.2">
      <c r="A205" s="1">
        <v>40483</v>
      </c>
      <c r="B205" s="3">
        <v>24389150.341488</v>
      </c>
      <c r="C205"/>
    </row>
    <row r="206" spans="1:3" x14ac:dyDescent="0.2">
      <c r="A206" s="1">
        <v>40484</v>
      </c>
      <c r="B206" s="3">
        <v>35983367.294234999</v>
      </c>
      <c r="C206"/>
    </row>
    <row r="207" spans="1:3" x14ac:dyDescent="0.2">
      <c r="A207" s="1">
        <v>40485</v>
      </c>
      <c r="B207" s="3">
        <v>41587165.938841</v>
      </c>
      <c r="C207"/>
    </row>
    <row r="208" spans="1:3" x14ac:dyDescent="0.2">
      <c r="A208" s="1">
        <v>40486</v>
      </c>
      <c r="B208" s="3">
        <v>41697125.715736002</v>
      </c>
      <c r="C208"/>
    </row>
    <row r="209" spans="1:3" x14ac:dyDescent="0.2">
      <c r="A209" s="1">
        <v>40487</v>
      </c>
      <c r="B209" s="3">
        <v>41676722.748259999</v>
      </c>
      <c r="C209"/>
    </row>
    <row r="210" spans="1:3" x14ac:dyDescent="0.2">
      <c r="A210" s="1">
        <v>40490</v>
      </c>
      <c r="B210" s="3">
        <v>38063174.956726998</v>
      </c>
      <c r="C210"/>
    </row>
    <row r="211" spans="1:3" x14ac:dyDescent="0.2">
      <c r="A211" s="1">
        <v>40491</v>
      </c>
      <c r="B211" s="3">
        <v>37839709.309601001</v>
      </c>
      <c r="C211"/>
    </row>
    <row r="212" spans="1:3" x14ac:dyDescent="0.2">
      <c r="A212" s="1">
        <v>40492</v>
      </c>
      <c r="B212" s="3">
        <v>43229524.745076999</v>
      </c>
      <c r="C212"/>
    </row>
    <row r="213" spans="1:3" x14ac:dyDescent="0.2">
      <c r="A213" s="1">
        <v>40494</v>
      </c>
      <c r="B213" s="3">
        <v>33685047.214362003</v>
      </c>
      <c r="C213"/>
    </row>
    <row r="214" spans="1:3" x14ac:dyDescent="0.2">
      <c r="A214" s="1">
        <v>40497</v>
      </c>
      <c r="B214" s="3">
        <v>33405745.761461999</v>
      </c>
      <c r="C214"/>
    </row>
    <row r="215" spans="1:3" x14ac:dyDescent="0.2">
      <c r="A215" s="1">
        <v>40498</v>
      </c>
      <c r="B215" s="3">
        <v>30621520.974863999</v>
      </c>
      <c r="C215"/>
    </row>
    <row r="216" spans="1:3" x14ac:dyDescent="0.2">
      <c r="A216" s="1">
        <v>40499</v>
      </c>
      <c r="B216" s="3">
        <v>34729542.871296003</v>
      </c>
      <c r="C216"/>
    </row>
    <row r="217" spans="1:3" x14ac:dyDescent="0.2">
      <c r="A217" s="1">
        <v>40500</v>
      </c>
      <c r="B217" s="3">
        <v>34725894.310374998</v>
      </c>
      <c r="C217"/>
    </row>
    <row r="218" spans="1:3" x14ac:dyDescent="0.2">
      <c r="A218" s="1">
        <v>40501</v>
      </c>
      <c r="B218" s="3">
        <v>34764231.536844</v>
      </c>
      <c r="C218"/>
    </row>
    <row r="219" spans="1:3" x14ac:dyDescent="0.2">
      <c r="A219" s="1">
        <v>40504</v>
      </c>
      <c r="B219" s="3">
        <v>34995842.940378003</v>
      </c>
      <c r="C219"/>
    </row>
    <row r="220" spans="1:3" x14ac:dyDescent="0.2">
      <c r="A220" s="1">
        <v>40505</v>
      </c>
      <c r="B220" s="3">
        <v>35085802.968851998</v>
      </c>
      <c r="C220"/>
    </row>
    <row r="221" spans="1:3" x14ac:dyDescent="0.2">
      <c r="A221" s="1">
        <v>40506</v>
      </c>
      <c r="B221" s="3">
        <v>34900740.063812003</v>
      </c>
      <c r="C221"/>
    </row>
    <row r="222" spans="1:3" x14ac:dyDescent="0.2">
      <c r="A222" s="1">
        <v>40508</v>
      </c>
      <c r="B222" s="3">
        <v>34324171.649993002</v>
      </c>
      <c r="C222"/>
    </row>
    <row r="223" spans="1:3" x14ac:dyDescent="0.2">
      <c r="A223" s="1">
        <v>40511</v>
      </c>
      <c r="B223" s="3">
        <v>34250036.295739003</v>
      </c>
      <c r="C223"/>
    </row>
    <row r="224" spans="1:3" x14ac:dyDescent="0.2">
      <c r="A224" s="1">
        <v>40512</v>
      </c>
      <c r="B224" s="3">
        <v>34024817.519175</v>
      </c>
      <c r="C224"/>
    </row>
    <row r="225" spans="1:3" x14ac:dyDescent="0.2">
      <c r="A225" s="1">
        <v>40513</v>
      </c>
      <c r="B225" s="3">
        <v>34541919.535217002</v>
      </c>
      <c r="C225"/>
    </row>
    <row r="226" spans="1:3" x14ac:dyDescent="0.2">
      <c r="A226" s="1">
        <v>40514</v>
      </c>
      <c r="B226" s="3">
        <v>34446182.679925002</v>
      </c>
      <c r="C226"/>
    </row>
    <row r="227" spans="1:3" x14ac:dyDescent="0.2">
      <c r="A227" s="1">
        <v>40515</v>
      </c>
      <c r="B227" s="3">
        <v>34811685.189613</v>
      </c>
      <c r="C227"/>
    </row>
    <row r="228" spans="1:3" x14ac:dyDescent="0.2">
      <c r="A228" s="1">
        <v>40518</v>
      </c>
      <c r="B228" s="3">
        <v>28734331.104834002</v>
      </c>
      <c r="C228"/>
    </row>
    <row r="229" spans="1:3" x14ac:dyDescent="0.2">
      <c r="A229" s="1">
        <v>40519</v>
      </c>
      <c r="B229" s="3">
        <v>28528333.035436001</v>
      </c>
      <c r="C229"/>
    </row>
    <row r="230" spans="1:3" x14ac:dyDescent="0.2">
      <c r="A230" s="1">
        <v>40520</v>
      </c>
      <c r="B230" s="3">
        <v>21900496.572315998</v>
      </c>
      <c r="C230"/>
    </row>
    <row r="231" spans="1:3" x14ac:dyDescent="0.2">
      <c r="A231" s="1">
        <v>40521</v>
      </c>
      <c r="B231" s="3">
        <v>21862748.764768001</v>
      </c>
      <c r="C231"/>
    </row>
    <row r="232" spans="1:3" x14ac:dyDescent="0.2">
      <c r="A232" s="1">
        <v>40522</v>
      </c>
      <c r="B232" s="3">
        <v>21799836.244300999</v>
      </c>
      <c r="C232"/>
    </row>
    <row r="233" spans="1:3" x14ac:dyDescent="0.2">
      <c r="A233" s="1">
        <v>40525</v>
      </c>
      <c r="B233" s="3">
        <v>16950113.570765998</v>
      </c>
      <c r="C233"/>
    </row>
    <row r="234" spans="1:3" x14ac:dyDescent="0.2">
      <c r="A234" s="1">
        <v>40526</v>
      </c>
      <c r="B234" s="3">
        <v>23220439.036757</v>
      </c>
      <c r="C234"/>
    </row>
    <row r="235" spans="1:3" x14ac:dyDescent="0.2">
      <c r="A235" s="1">
        <v>40527</v>
      </c>
      <c r="B235" s="3">
        <v>20751347.815823998</v>
      </c>
      <c r="C235"/>
    </row>
    <row r="236" spans="1:3" x14ac:dyDescent="0.2">
      <c r="A236" s="1">
        <v>40528</v>
      </c>
      <c r="B236" s="3">
        <v>20691488.188593999</v>
      </c>
      <c r="C236"/>
    </row>
    <row r="237" spans="1:3" x14ac:dyDescent="0.2">
      <c r="A237" s="1">
        <v>40529</v>
      </c>
      <c r="B237" s="3">
        <v>20758604.128293999</v>
      </c>
      <c r="C237"/>
    </row>
    <row r="238" spans="1:3" x14ac:dyDescent="0.2">
      <c r="A238" s="1">
        <v>40532</v>
      </c>
      <c r="B238" s="3">
        <v>20701922.858654</v>
      </c>
      <c r="C238"/>
    </row>
    <row r="239" spans="1:3" x14ac:dyDescent="0.2">
      <c r="A239" s="1">
        <v>40533</v>
      </c>
      <c r="B239" s="3">
        <v>20681028.159239002</v>
      </c>
      <c r="C239"/>
    </row>
    <row r="240" spans="1:3" x14ac:dyDescent="0.2">
      <c r="A240" s="1">
        <v>40534</v>
      </c>
      <c r="B240" s="3">
        <v>24751535.183653999</v>
      </c>
      <c r="C240"/>
    </row>
    <row r="241" spans="1:3" x14ac:dyDescent="0.2">
      <c r="A241" s="1">
        <v>40535</v>
      </c>
      <c r="B241" s="3">
        <v>24630883.577622</v>
      </c>
      <c r="C241"/>
    </row>
    <row r="242" spans="1:3" x14ac:dyDescent="0.2">
      <c r="A242" s="1">
        <v>40539</v>
      </c>
      <c r="B242" s="3">
        <v>24684991.010290999</v>
      </c>
      <c r="C242"/>
    </row>
    <row r="243" spans="1:3" x14ac:dyDescent="0.2">
      <c r="A243" s="1">
        <v>40540</v>
      </c>
      <c r="B243" s="3">
        <v>20450119.693285</v>
      </c>
      <c r="C243"/>
    </row>
    <row r="244" spans="1:3" x14ac:dyDescent="0.2">
      <c r="A244" s="1">
        <v>40541</v>
      </c>
      <c r="B244" s="3">
        <v>20557619.165939</v>
      </c>
      <c r="C244"/>
    </row>
    <row r="245" spans="1:3" x14ac:dyDescent="0.2">
      <c r="A245" s="1">
        <v>40542</v>
      </c>
      <c r="B245" s="3">
        <v>20525502.619617</v>
      </c>
      <c r="C245"/>
    </row>
    <row r="246" spans="1:3" x14ac:dyDescent="0.2">
      <c r="A246" s="1">
        <v>40543</v>
      </c>
      <c r="B246" s="3">
        <v>20395488.812401</v>
      </c>
      <c r="C246"/>
    </row>
    <row r="247" spans="1:3" x14ac:dyDescent="0.2">
      <c r="A247" s="1">
        <v>40546</v>
      </c>
      <c r="B247" s="3">
        <v>38089292.343217</v>
      </c>
      <c r="C247"/>
    </row>
    <row r="248" spans="1:3" x14ac:dyDescent="0.2">
      <c r="A248" s="1">
        <v>40547</v>
      </c>
      <c r="B248" s="3">
        <v>43960571.807561003</v>
      </c>
      <c r="C248"/>
    </row>
    <row r="249" spans="1:3" x14ac:dyDescent="0.2">
      <c r="A249" s="1">
        <v>40548</v>
      </c>
      <c r="B249" s="3">
        <v>43236672.768325001</v>
      </c>
      <c r="C249"/>
    </row>
    <row r="250" spans="1:3" x14ac:dyDescent="0.2">
      <c r="A250" s="1">
        <v>40549</v>
      </c>
      <c r="B250" s="3">
        <v>39533422.706813999</v>
      </c>
      <c r="C250"/>
    </row>
    <row r="251" spans="1:3" x14ac:dyDescent="0.2">
      <c r="A251" s="1">
        <v>40550</v>
      </c>
      <c r="B251" s="3">
        <v>39992715.524947003</v>
      </c>
      <c r="C251"/>
    </row>
    <row r="252" spans="1:3" x14ac:dyDescent="0.2">
      <c r="A252" s="1">
        <v>40553</v>
      </c>
      <c r="B252" s="3">
        <v>40155088.708086997</v>
      </c>
      <c r="C252"/>
    </row>
    <row r="253" spans="1:3" x14ac:dyDescent="0.2">
      <c r="A253" s="1">
        <v>40554</v>
      </c>
      <c r="B253" s="3">
        <v>45299406.844866</v>
      </c>
      <c r="C253"/>
    </row>
    <row r="254" spans="1:3" x14ac:dyDescent="0.2">
      <c r="A254" s="1">
        <v>40555</v>
      </c>
      <c r="B254" s="3">
        <v>56596147.125308998</v>
      </c>
      <c r="C254"/>
    </row>
    <row r="255" spans="1:3" x14ac:dyDescent="0.2">
      <c r="A255" s="1">
        <v>40556</v>
      </c>
      <c r="B255" s="3">
        <v>69272630.873895004</v>
      </c>
      <c r="C255"/>
    </row>
    <row r="256" spans="1:3" x14ac:dyDescent="0.2">
      <c r="A256" s="1">
        <v>40557</v>
      </c>
      <c r="B256" s="3">
        <v>69118989.119492993</v>
      </c>
      <c r="C256"/>
    </row>
    <row r="257" spans="1:3" x14ac:dyDescent="0.2">
      <c r="A257" s="1">
        <v>40561</v>
      </c>
      <c r="B257" s="3">
        <v>63243702.153369002</v>
      </c>
      <c r="C257"/>
    </row>
    <row r="258" spans="1:3" x14ac:dyDescent="0.2">
      <c r="A258" s="1">
        <v>40562</v>
      </c>
      <c r="B258" s="3">
        <v>56824576.785769999</v>
      </c>
      <c r="C258"/>
    </row>
    <row r="259" spans="1:3" x14ac:dyDescent="0.2">
      <c r="A259" s="1">
        <v>40563</v>
      </c>
      <c r="B259" s="3">
        <v>55595413.9736</v>
      </c>
      <c r="C259"/>
    </row>
    <row r="260" spans="1:3" x14ac:dyDescent="0.2">
      <c r="A260" s="1">
        <v>40564</v>
      </c>
      <c r="B260" s="3">
        <v>55708056.051739</v>
      </c>
      <c r="C260"/>
    </row>
    <row r="261" spans="1:3" x14ac:dyDescent="0.2">
      <c r="A261" s="1">
        <v>40567</v>
      </c>
      <c r="B261" s="3">
        <v>56403487.638539001</v>
      </c>
      <c r="C261"/>
    </row>
    <row r="262" spans="1:3" x14ac:dyDescent="0.2">
      <c r="A262" s="1">
        <v>40568</v>
      </c>
      <c r="B262" s="3">
        <v>56390316.767839</v>
      </c>
      <c r="C262"/>
    </row>
    <row r="263" spans="1:3" x14ac:dyDescent="0.2">
      <c r="A263" s="1">
        <v>40569</v>
      </c>
      <c r="B263" s="3">
        <v>62538083.676045999</v>
      </c>
      <c r="C263"/>
    </row>
    <row r="264" spans="1:3" x14ac:dyDescent="0.2">
      <c r="A264" s="1">
        <v>40570</v>
      </c>
      <c r="B264" s="3">
        <v>56017441.712247998</v>
      </c>
      <c r="C264"/>
    </row>
    <row r="265" spans="1:3" x14ac:dyDescent="0.2">
      <c r="A265" s="1">
        <v>40571</v>
      </c>
      <c r="B265" s="3">
        <v>56484899.217862003</v>
      </c>
      <c r="C265"/>
    </row>
    <row r="266" spans="1:3" x14ac:dyDescent="0.2">
      <c r="A266" s="1">
        <v>40574</v>
      </c>
      <c r="B266" s="3">
        <v>44257127.220490001</v>
      </c>
      <c r="C266"/>
    </row>
    <row r="267" spans="1:3" x14ac:dyDescent="0.2">
      <c r="A267" s="1">
        <v>40575</v>
      </c>
      <c r="B267" s="3">
        <v>43909893.024786003</v>
      </c>
      <c r="C267"/>
    </row>
    <row r="268" spans="1:3" x14ac:dyDescent="0.2">
      <c r="A268" s="1">
        <v>40576</v>
      </c>
      <c r="B268" s="3">
        <v>40082822.622511998</v>
      </c>
      <c r="C268"/>
    </row>
    <row r="269" spans="1:3" x14ac:dyDescent="0.2">
      <c r="A269" s="1">
        <v>40577</v>
      </c>
      <c r="B269" s="3">
        <v>39792481.532413997</v>
      </c>
      <c r="C269"/>
    </row>
    <row r="270" spans="1:3" x14ac:dyDescent="0.2">
      <c r="A270" s="1">
        <v>40578</v>
      </c>
      <c r="B270" s="3">
        <v>39346993.889549002</v>
      </c>
      <c r="C270"/>
    </row>
    <row r="271" spans="1:3" x14ac:dyDescent="0.2">
      <c r="A271" s="1">
        <v>40581</v>
      </c>
      <c r="B271" s="3">
        <v>39617695.129100002</v>
      </c>
      <c r="C271"/>
    </row>
    <row r="272" spans="1:3" x14ac:dyDescent="0.2">
      <c r="A272" s="1">
        <v>40582</v>
      </c>
      <c r="B272" s="3">
        <v>39245804.290661998</v>
      </c>
      <c r="C272"/>
    </row>
    <row r="273" spans="1:3" x14ac:dyDescent="0.2">
      <c r="A273" s="1">
        <v>40583</v>
      </c>
      <c r="B273" s="3">
        <v>39626995.406078003</v>
      </c>
      <c r="C273"/>
    </row>
    <row r="274" spans="1:3" x14ac:dyDescent="0.2">
      <c r="A274" s="1">
        <v>40584</v>
      </c>
      <c r="B274" s="3">
        <v>36413621.351475999</v>
      </c>
      <c r="C274"/>
    </row>
    <row r="275" spans="1:3" x14ac:dyDescent="0.2">
      <c r="A275" s="1">
        <v>40585</v>
      </c>
      <c r="B275" s="3">
        <v>36428693.253049999</v>
      </c>
      <c r="C275"/>
    </row>
    <row r="276" spans="1:3" x14ac:dyDescent="0.2">
      <c r="A276" s="1">
        <v>40588</v>
      </c>
      <c r="B276" s="3">
        <v>62165521.203440003</v>
      </c>
      <c r="C276"/>
    </row>
    <row r="277" spans="1:3" x14ac:dyDescent="0.2">
      <c r="A277" s="1">
        <v>40589</v>
      </c>
      <c r="B277" s="3">
        <v>65615298.773979001</v>
      </c>
      <c r="C277"/>
    </row>
    <row r="278" spans="1:3" x14ac:dyDescent="0.2">
      <c r="A278" s="1">
        <v>40590</v>
      </c>
      <c r="B278" s="3">
        <v>65189117.119580999</v>
      </c>
      <c r="C278"/>
    </row>
    <row r="279" spans="1:3" x14ac:dyDescent="0.2">
      <c r="A279" s="1">
        <v>40591</v>
      </c>
      <c r="B279" s="3">
        <v>59512329.312709004</v>
      </c>
      <c r="C279"/>
    </row>
    <row r="280" spans="1:3" x14ac:dyDescent="0.2">
      <c r="A280" s="1">
        <v>40592</v>
      </c>
      <c r="B280" s="3">
        <v>64418404.705360003</v>
      </c>
      <c r="C280"/>
    </row>
    <row r="281" spans="1:3" x14ac:dyDescent="0.2">
      <c r="A281" s="1">
        <v>40596</v>
      </c>
      <c r="B281" s="3">
        <v>64334856.514812</v>
      </c>
      <c r="C281"/>
    </row>
    <row r="282" spans="1:3" x14ac:dyDescent="0.2">
      <c r="A282" s="1">
        <v>40597</v>
      </c>
      <c r="B282" s="3">
        <v>69699537.056667998</v>
      </c>
      <c r="C282"/>
    </row>
    <row r="283" spans="1:3" x14ac:dyDescent="0.2">
      <c r="A283" s="1">
        <v>40598</v>
      </c>
      <c r="B283" s="3">
        <v>69627206.648067996</v>
      </c>
      <c r="C283"/>
    </row>
    <row r="284" spans="1:3" x14ac:dyDescent="0.2">
      <c r="A284" s="1">
        <v>40599</v>
      </c>
      <c r="B284" s="3">
        <v>69597909.209765002</v>
      </c>
      <c r="C284"/>
    </row>
    <row r="285" spans="1:3" x14ac:dyDescent="0.2">
      <c r="A285" s="1">
        <v>40602</v>
      </c>
      <c r="B285" s="3">
        <v>51433966.281531997</v>
      </c>
      <c r="C285"/>
    </row>
    <row r="286" spans="1:3" x14ac:dyDescent="0.2">
      <c r="A286" s="1">
        <v>40603</v>
      </c>
      <c r="B286" s="3">
        <v>59477284.943421997</v>
      </c>
      <c r="C286"/>
    </row>
    <row r="287" spans="1:3" x14ac:dyDescent="0.2">
      <c r="A287" s="1">
        <v>40604</v>
      </c>
      <c r="B287" s="3">
        <v>63637938.127249002</v>
      </c>
      <c r="C287"/>
    </row>
    <row r="288" spans="1:3" x14ac:dyDescent="0.2">
      <c r="A288" s="1">
        <v>40605</v>
      </c>
      <c r="B288" s="3">
        <v>62330182.278297</v>
      </c>
      <c r="C288"/>
    </row>
    <row r="289" spans="1:3" x14ac:dyDescent="0.2">
      <c r="A289" s="1">
        <v>40606</v>
      </c>
      <c r="B289" s="3">
        <v>63615197.625460997</v>
      </c>
      <c r="C289"/>
    </row>
    <row r="290" spans="1:3" x14ac:dyDescent="0.2">
      <c r="A290" s="1">
        <v>40609</v>
      </c>
      <c r="B290" s="3">
        <v>71775302.022762001</v>
      </c>
      <c r="C290"/>
    </row>
    <row r="291" spans="1:3" x14ac:dyDescent="0.2">
      <c r="A291" s="1">
        <v>40610</v>
      </c>
      <c r="B291" s="3">
        <v>76191689.923427001</v>
      </c>
      <c r="C291"/>
    </row>
    <row r="292" spans="1:3" x14ac:dyDescent="0.2">
      <c r="A292" s="1">
        <v>40611</v>
      </c>
      <c r="B292" s="3">
        <v>68255699.294864997</v>
      </c>
      <c r="C292"/>
    </row>
    <row r="293" spans="1:3" x14ac:dyDescent="0.2">
      <c r="A293" s="1">
        <v>40612</v>
      </c>
      <c r="B293" s="3">
        <v>68844387.552513003</v>
      </c>
      <c r="C293"/>
    </row>
    <row r="294" spans="1:3" x14ac:dyDescent="0.2">
      <c r="A294" s="1">
        <v>40613</v>
      </c>
      <c r="B294" s="3">
        <v>68324777.137417004</v>
      </c>
      <c r="C294"/>
    </row>
    <row r="295" spans="1:3" x14ac:dyDescent="0.2">
      <c r="A295" s="1">
        <v>40616</v>
      </c>
      <c r="B295" s="3">
        <v>65461053.011321999</v>
      </c>
      <c r="C295"/>
    </row>
    <row r="296" spans="1:3" x14ac:dyDescent="0.2">
      <c r="A296" s="1">
        <v>40617</v>
      </c>
      <c r="B296" s="3">
        <v>61718949.872560002</v>
      </c>
      <c r="C296"/>
    </row>
    <row r="297" spans="1:3" x14ac:dyDescent="0.2">
      <c r="A297" s="1">
        <v>40618</v>
      </c>
      <c r="B297" s="3">
        <v>75972871.317679003</v>
      </c>
      <c r="C297"/>
    </row>
    <row r="298" spans="1:3" x14ac:dyDescent="0.2">
      <c r="A298" s="1">
        <v>40619</v>
      </c>
      <c r="B298" s="3">
        <v>39299522.581575997</v>
      </c>
      <c r="C298"/>
    </row>
    <row r="299" spans="1:3" x14ac:dyDescent="0.2">
      <c r="A299" s="1">
        <v>40620</v>
      </c>
      <c r="B299" s="3">
        <v>39195262.785323001</v>
      </c>
      <c r="C299"/>
    </row>
    <row r="300" spans="1:3" x14ac:dyDescent="0.2">
      <c r="A300" s="1">
        <v>40623</v>
      </c>
      <c r="B300" s="3">
        <v>38536647.16392</v>
      </c>
      <c r="C300"/>
    </row>
    <row r="301" spans="1:3" x14ac:dyDescent="0.2">
      <c r="A301" s="1">
        <v>40624</v>
      </c>
      <c r="B301" s="3">
        <v>38508509.051879004</v>
      </c>
      <c r="C301"/>
    </row>
    <row r="302" spans="1:3" x14ac:dyDescent="0.2">
      <c r="A302" s="1">
        <v>40625</v>
      </c>
      <c r="B302" s="3">
        <v>38557772.447651997</v>
      </c>
      <c r="C302"/>
    </row>
    <row r="303" spans="1:3" x14ac:dyDescent="0.2">
      <c r="A303" s="1">
        <v>40626</v>
      </c>
      <c r="B303" s="3">
        <v>38223939.409148999</v>
      </c>
      <c r="C303"/>
    </row>
    <row r="304" spans="1:3" x14ac:dyDescent="0.2">
      <c r="A304" s="1">
        <v>40627</v>
      </c>
      <c r="B304" s="3">
        <v>37913244.421157002</v>
      </c>
      <c r="C304"/>
    </row>
    <row r="305" spans="1:3" x14ac:dyDescent="0.2">
      <c r="A305" s="1">
        <v>40630</v>
      </c>
      <c r="B305" s="3">
        <v>37745155.745615996</v>
      </c>
      <c r="C305"/>
    </row>
    <row r="306" spans="1:3" x14ac:dyDescent="0.2">
      <c r="A306" s="1">
        <v>40631</v>
      </c>
      <c r="B306" s="3">
        <v>37658659.682300001</v>
      </c>
      <c r="C306"/>
    </row>
    <row r="307" spans="1:3" x14ac:dyDescent="0.2">
      <c r="A307" s="1">
        <v>40632</v>
      </c>
      <c r="B307" s="3">
        <v>37878887.119653001</v>
      </c>
      <c r="C307"/>
    </row>
    <row r="308" spans="1:3" x14ac:dyDescent="0.2">
      <c r="A308" s="1">
        <v>40633</v>
      </c>
      <c r="B308" s="3">
        <v>45635832.519947</v>
      </c>
      <c r="C308"/>
    </row>
    <row r="309" spans="1:3" x14ac:dyDescent="0.2">
      <c r="A309" s="1">
        <v>40634</v>
      </c>
      <c r="B309" s="3">
        <v>45586476.265955001</v>
      </c>
      <c r="C309"/>
    </row>
    <row r="310" spans="1:3" x14ac:dyDescent="0.2">
      <c r="A310" s="1">
        <v>40637</v>
      </c>
      <c r="B310" s="3">
        <v>46026495.321832001</v>
      </c>
      <c r="C310"/>
    </row>
    <row r="311" spans="1:3" x14ac:dyDescent="0.2">
      <c r="A311" s="1">
        <v>40638</v>
      </c>
      <c r="B311" s="3">
        <v>55824124.526267</v>
      </c>
      <c r="C311"/>
    </row>
    <row r="312" spans="1:3" x14ac:dyDescent="0.2">
      <c r="A312" s="1">
        <v>40639</v>
      </c>
      <c r="B312" s="3">
        <v>52758107.433664002</v>
      </c>
      <c r="C312"/>
    </row>
    <row r="313" spans="1:3" x14ac:dyDescent="0.2">
      <c r="A313" s="1">
        <v>40640</v>
      </c>
      <c r="B313" s="3">
        <v>62758205.454283997</v>
      </c>
      <c r="C313"/>
    </row>
    <row r="314" spans="1:3" x14ac:dyDescent="0.2">
      <c r="A314" s="1">
        <v>40641</v>
      </c>
      <c r="B314" s="3">
        <v>58350132.961414002</v>
      </c>
      <c r="C314"/>
    </row>
    <row r="315" spans="1:3" x14ac:dyDescent="0.2">
      <c r="A315" s="1">
        <v>40644</v>
      </c>
      <c r="B315" s="3">
        <v>58486976.088218004</v>
      </c>
      <c r="C315"/>
    </row>
    <row r="316" spans="1:3" x14ac:dyDescent="0.2">
      <c r="A316" s="1">
        <v>40645</v>
      </c>
      <c r="B316" s="3">
        <v>61113791.664232999</v>
      </c>
      <c r="C316"/>
    </row>
    <row r="317" spans="1:3" x14ac:dyDescent="0.2">
      <c r="A317" s="1">
        <v>40646</v>
      </c>
      <c r="B317" s="3">
        <v>61580107.581161998</v>
      </c>
      <c r="C317"/>
    </row>
    <row r="318" spans="1:3" x14ac:dyDescent="0.2">
      <c r="A318" s="1">
        <v>40647</v>
      </c>
      <c r="B318" s="3">
        <v>61163876.741276003</v>
      </c>
      <c r="C318"/>
    </row>
    <row r="319" spans="1:3" x14ac:dyDescent="0.2">
      <c r="A319" s="1">
        <v>40648</v>
      </c>
      <c r="B319" s="3">
        <v>61269757.125189997</v>
      </c>
      <c r="C319"/>
    </row>
    <row r="320" spans="1:3" x14ac:dyDescent="0.2">
      <c r="A320" s="1">
        <v>40651</v>
      </c>
      <c r="B320" s="3">
        <v>66077508.014839001</v>
      </c>
      <c r="C320"/>
    </row>
    <row r="321" spans="1:3" x14ac:dyDescent="0.2">
      <c r="A321" s="1">
        <v>40652</v>
      </c>
      <c r="B321" s="3">
        <v>66078276.617827997</v>
      </c>
      <c r="C321"/>
    </row>
    <row r="322" spans="1:3" x14ac:dyDescent="0.2">
      <c r="A322" s="1">
        <v>40653</v>
      </c>
      <c r="B322" s="3">
        <v>67421698.254563004</v>
      </c>
      <c r="C322"/>
    </row>
    <row r="323" spans="1:3" x14ac:dyDescent="0.2">
      <c r="A323" s="1">
        <v>40654</v>
      </c>
      <c r="B323" s="3">
        <v>55156897.767531998</v>
      </c>
      <c r="C323"/>
    </row>
    <row r="324" spans="1:3" x14ac:dyDescent="0.2">
      <c r="A324" s="1">
        <v>40658</v>
      </c>
      <c r="B324" s="3">
        <v>55586314.769942999</v>
      </c>
      <c r="C324"/>
    </row>
    <row r="325" spans="1:3" x14ac:dyDescent="0.2">
      <c r="A325" s="1">
        <v>40659</v>
      </c>
      <c r="B325" s="3">
        <v>56044932.718581997</v>
      </c>
      <c r="C325"/>
    </row>
    <row r="326" spans="1:3" x14ac:dyDescent="0.2">
      <c r="A326" s="1">
        <v>40660</v>
      </c>
      <c r="B326" s="3">
        <v>55997561.008980997</v>
      </c>
      <c r="C326"/>
    </row>
    <row r="327" spans="1:3" x14ac:dyDescent="0.2">
      <c r="A327" s="1">
        <v>40661</v>
      </c>
      <c r="B327" s="3">
        <v>56406783.561093003</v>
      </c>
      <c r="C327"/>
    </row>
    <row r="328" spans="1:3" x14ac:dyDescent="0.2">
      <c r="A328" s="1">
        <v>40662</v>
      </c>
      <c r="B328" s="3">
        <v>56251276.851631999</v>
      </c>
      <c r="C328"/>
    </row>
    <row r="329" spans="1:3" x14ac:dyDescent="0.2">
      <c r="A329" s="1">
        <v>40665</v>
      </c>
      <c r="B329" s="3">
        <v>56446755.972016998</v>
      </c>
      <c r="C329"/>
    </row>
    <row r="330" spans="1:3" x14ac:dyDescent="0.2">
      <c r="A330" s="1">
        <v>40666</v>
      </c>
      <c r="B330" s="3">
        <v>56465570.544363998</v>
      </c>
      <c r="C330"/>
    </row>
    <row r="331" spans="1:3" x14ac:dyDescent="0.2">
      <c r="A331" s="1">
        <v>40667</v>
      </c>
      <c r="B331" s="3">
        <v>56538065.583348997</v>
      </c>
      <c r="C331"/>
    </row>
    <row r="332" spans="1:3" x14ac:dyDescent="0.2">
      <c r="A332" s="1">
        <v>40668</v>
      </c>
      <c r="B332" s="3">
        <v>72027375.779596001</v>
      </c>
      <c r="C332"/>
    </row>
    <row r="333" spans="1:3" x14ac:dyDescent="0.2">
      <c r="A333" s="1">
        <v>40669</v>
      </c>
      <c r="B333" s="3">
        <v>72196279.759689003</v>
      </c>
      <c r="C333"/>
    </row>
    <row r="334" spans="1:3" x14ac:dyDescent="0.2">
      <c r="A334" s="1">
        <v>40672</v>
      </c>
      <c r="B334" s="3">
        <v>72392561.498540998</v>
      </c>
      <c r="C334"/>
    </row>
    <row r="335" spans="1:3" x14ac:dyDescent="0.2">
      <c r="A335" s="1">
        <v>40673</v>
      </c>
      <c r="B335" s="3">
        <v>71851343.300863996</v>
      </c>
      <c r="C335"/>
    </row>
    <row r="336" spans="1:3" x14ac:dyDescent="0.2">
      <c r="A336" s="1">
        <v>40674</v>
      </c>
      <c r="B336" s="3">
        <v>76544114.006242007</v>
      </c>
      <c r="C336"/>
    </row>
    <row r="337" spans="1:3" x14ac:dyDescent="0.2">
      <c r="A337" s="1">
        <v>40675</v>
      </c>
      <c r="B337" s="3">
        <v>76491160.259912997</v>
      </c>
      <c r="C337"/>
    </row>
    <row r="338" spans="1:3" x14ac:dyDescent="0.2">
      <c r="A338" s="1">
        <v>40676</v>
      </c>
      <c r="B338" s="3">
        <v>76690835.176085994</v>
      </c>
      <c r="C338"/>
    </row>
    <row r="339" spans="1:3" x14ac:dyDescent="0.2">
      <c r="A339" s="1">
        <v>40679</v>
      </c>
      <c r="B339" s="3">
        <v>77086996.832320005</v>
      </c>
      <c r="C339"/>
    </row>
    <row r="340" spans="1:3" x14ac:dyDescent="0.2">
      <c r="A340" s="1">
        <v>40680</v>
      </c>
      <c r="B340" s="3">
        <v>74728850.921600997</v>
      </c>
      <c r="C340"/>
    </row>
    <row r="341" spans="1:3" x14ac:dyDescent="0.2">
      <c r="A341" s="1">
        <v>40681</v>
      </c>
      <c r="B341" s="3">
        <v>76282985.460061997</v>
      </c>
      <c r="C341"/>
    </row>
    <row r="342" spans="1:3" x14ac:dyDescent="0.2">
      <c r="A342" s="1">
        <v>40682</v>
      </c>
      <c r="B342" s="3">
        <v>69096319.881165996</v>
      </c>
      <c r="C342"/>
    </row>
    <row r="343" spans="1:3" x14ac:dyDescent="0.2">
      <c r="A343" s="1">
        <v>40683</v>
      </c>
      <c r="B343" s="3">
        <v>66643501.293375</v>
      </c>
      <c r="C343"/>
    </row>
    <row r="344" spans="1:3" x14ac:dyDescent="0.2">
      <c r="A344" s="1">
        <v>40686</v>
      </c>
      <c r="B344" s="3">
        <v>66758854.381787002</v>
      </c>
      <c r="C344"/>
    </row>
    <row r="345" spans="1:3" x14ac:dyDescent="0.2">
      <c r="A345" s="1">
        <v>40687</v>
      </c>
      <c r="B345" s="3">
        <v>66807348.837304004</v>
      </c>
      <c r="C345"/>
    </row>
    <row r="346" spans="1:3" x14ac:dyDescent="0.2">
      <c r="A346" s="1">
        <v>40688</v>
      </c>
      <c r="B346" s="3">
        <v>66685244.370176002</v>
      </c>
      <c r="C346"/>
    </row>
    <row r="347" spans="1:3" x14ac:dyDescent="0.2">
      <c r="A347" s="1">
        <v>40689</v>
      </c>
      <c r="B347" s="3">
        <v>67063458.491774</v>
      </c>
      <c r="C347"/>
    </row>
    <row r="348" spans="1:3" x14ac:dyDescent="0.2">
      <c r="A348" s="1">
        <v>40690</v>
      </c>
      <c r="B348" s="3">
        <v>67171348.897144005</v>
      </c>
      <c r="C348"/>
    </row>
    <row r="349" spans="1:3" x14ac:dyDescent="0.2">
      <c r="A349" s="1">
        <v>40694</v>
      </c>
      <c r="B349" s="3">
        <v>67783331.900382996</v>
      </c>
      <c r="C349"/>
    </row>
    <row r="350" spans="1:3" x14ac:dyDescent="0.2">
      <c r="A350" s="1">
        <v>40695</v>
      </c>
      <c r="B350" s="3">
        <v>67920583.358631998</v>
      </c>
      <c r="C350"/>
    </row>
    <row r="351" spans="1:3" x14ac:dyDescent="0.2">
      <c r="A351" s="1">
        <v>40696</v>
      </c>
      <c r="B351" s="3">
        <v>73083434.166103005</v>
      </c>
      <c r="C351"/>
    </row>
    <row r="352" spans="1:3" x14ac:dyDescent="0.2">
      <c r="A352" s="1">
        <v>40697</v>
      </c>
      <c r="B352" s="3">
        <v>73266761.047260001</v>
      </c>
      <c r="C352"/>
    </row>
    <row r="353" spans="1:3" x14ac:dyDescent="0.2">
      <c r="A353" s="1">
        <v>40700</v>
      </c>
      <c r="B353" s="3">
        <v>73724226.188708007</v>
      </c>
      <c r="C353"/>
    </row>
    <row r="354" spans="1:3" x14ac:dyDescent="0.2">
      <c r="A354" s="1">
        <v>40701</v>
      </c>
      <c r="B354" s="3">
        <v>62090342.895085</v>
      </c>
      <c r="C354"/>
    </row>
    <row r="355" spans="1:3" x14ac:dyDescent="0.2">
      <c r="A355" s="1">
        <v>40702</v>
      </c>
      <c r="B355" s="3">
        <v>62629565.028549999</v>
      </c>
      <c r="C355"/>
    </row>
    <row r="356" spans="1:3" x14ac:dyDescent="0.2">
      <c r="A356" s="1">
        <v>40703</v>
      </c>
      <c r="B356" s="3">
        <v>59369485.626299001</v>
      </c>
      <c r="C356"/>
    </row>
    <row r="357" spans="1:3" x14ac:dyDescent="0.2">
      <c r="A357" s="1">
        <v>40704</v>
      </c>
      <c r="B357" s="3">
        <v>59518093.223728001</v>
      </c>
      <c r="C357"/>
    </row>
    <row r="358" spans="1:3" x14ac:dyDescent="0.2">
      <c r="A358" s="1">
        <v>40707</v>
      </c>
      <c r="B358" s="3">
        <v>47829635.791938998</v>
      </c>
      <c r="C358"/>
    </row>
    <row r="359" spans="1:3" x14ac:dyDescent="0.2">
      <c r="A359" s="1">
        <v>40708</v>
      </c>
      <c r="B359" s="3">
        <v>53093243.780707002</v>
      </c>
      <c r="C359"/>
    </row>
    <row r="360" spans="1:3" x14ac:dyDescent="0.2">
      <c r="A360" s="1">
        <v>40709</v>
      </c>
      <c r="B360" s="3">
        <v>53624758.515662998</v>
      </c>
      <c r="C360"/>
    </row>
    <row r="361" spans="1:3" x14ac:dyDescent="0.2">
      <c r="A361" s="1">
        <v>40710</v>
      </c>
      <c r="B361" s="3">
        <v>53663496.758183002</v>
      </c>
      <c r="C361"/>
    </row>
    <row r="362" spans="1:3" x14ac:dyDescent="0.2">
      <c r="A362" s="1">
        <v>40711</v>
      </c>
      <c r="B362" s="3">
        <v>53689793.594604999</v>
      </c>
      <c r="C362"/>
    </row>
    <row r="363" spans="1:3" x14ac:dyDescent="0.2">
      <c r="A363" s="1">
        <v>40714</v>
      </c>
      <c r="B363" s="3">
        <v>41762332.757045001</v>
      </c>
      <c r="C363"/>
    </row>
    <row r="364" spans="1:3" x14ac:dyDescent="0.2">
      <c r="A364" s="1">
        <v>40715</v>
      </c>
      <c r="B364" s="3">
        <v>41726189.622739002</v>
      </c>
      <c r="C364"/>
    </row>
    <row r="365" spans="1:3" x14ac:dyDescent="0.2">
      <c r="A365" s="1">
        <v>40716</v>
      </c>
      <c r="B365" s="3">
        <v>41785572.090388998</v>
      </c>
      <c r="C365"/>
    </row>
    <row r="366" spans="1:3" x14ac:dyDescent="0.2">
      <c r="A366" s="1">
        <v>40717</v>
      </c>
      <c r="B366" s="3">
        <v>29848427.431896999</v>
      </c>
      <c r="C366"/>
    </row>
    <row r="367" spans="1:3" x14ac:dyDescent="0.2">
      <c r="A367" s="1">
        <v>40718</v>
      </c>
      <c r="B367" s="3">
        <v>29940741.117991</v>
      </c>
      <c r="C367"/>
    </row>
    <row r="368" spans="1:3" x14ac:dyDescent="0.2">
      <c r="A368" s="1">
        <v>40721</v>
      </c>
      <c r="B368" s="3">
        <v>29510723.349114001</v>
      </c>
      <c r="C368"/>
    </row>
    <row r="369" spans="1:3" x14ac:dyDescent="0.2">
      <c r="A369" s="1">
        <v>40722</v>
      </c>
      <c r="B369" s="3">
        <v>29082142.039811</v>
      </c>
      <c r="C369"/>
    </row>
    <row r="370" spans="1:3" x14ac:dyDescent="0.2">
      <c r="A370" s="1">
        <v>40723</v>
      </c>
      <c r="B370" s="3">
        <v>28880835.576292999</v>
      </c>
      <c r="C370"/>
    </row>
    <row r="371" spans="1:3" x14ac:dyDescent="0.2">
      <c r="A371" s="1">
        <v>40724</v>
      </c>
      <c r="B371" s="3">
        <v>28992617.973283999</v>
      </c>
      <c r="C371"/>
    </row>
    <row r="372" spans="1:3" x14ac:dyDescent="0.2">
      <c r="A372" s="1">
        <v>40725</v>
      </c>
      <c r="B372" s="3">
        <v>33554008.928298</v>
      </c>
      <c r="C372"/>
    </row>
    <row r="373" spans="1:3" x14ac:dyDescent="0.2">
      <c r="A373" s="1">
        <v>40729</v>
      </c>
      <c r="B373" s="3">
        <v>44682248.813299</v>
      </c>
      <c r="C373"/>
    </row>
    <row r="374" spans="1:3" x14ac:dyDescent="0.2">
      <c r="A374" s="1">
        <v>40730</v>
      </c>
      <c r="B374" s="3">
        <v>46426684.544858001</v>
      </c>
      <c r="C374"/>
    </row>
    <row r="375" spans="1:3" x14ac:dyDescent="0.2">
      <c r="A375" s="1">
        <v>40731</v>
      </c>
      <c r="B375" s="3">
        <v>52282525.117417</v>
      </c>
      <c r="C375"/>
    </row>
    <row r="376" spans="1:3" x14ac:dyDescent="0.2">
      <c r="A376" s="1">
        <v>40732</v>
      </c>
      <c r="B376" s="3">
        <v>53307980.127400003</v>
      </c>
      <c r="C376"/>
    </row>
    <row r="377" spans="1:3" x14ac:dyDescent="0.2">
      <c r="A377" s="1">
        <v>40735</v>
      </c>
      <c r="B377" s="3">
        <v>53624863.617063999</v>
      </c>
      <c r="C377"/>
    </row>
    <row r="378" spans="1:3" x14ac:dyDescent="0.2">
      <c r="A378" s="1">
        <v>40736</v>
      </c>
      <c r="B378" s="3">
        <v>63164287.611651003</v>
      </c>
      <c r="C378"/>
    </row>
    <row r="379" spans="1:3" x14ac:dyDescent="0.2">
      <c r="A379" s="1">
        <v>40737</v>
      </c>
      <c r="B379" s="3">
        <v>66333973.543240003</v>
      </c>
      <c r="C379"/>
    </row>
    <row r="380" spans="1:3" x14ac:dyDescent="0.2">
      <c r="A380" s="1">
        <v>40738</v>
      </c>
      <c r="B380" s="3">
        <v>66422427.088200003</v>
      </c>
      <c r="C380"/>
    </row>
    <row r="381" spans="1:3" x14ac:dyDescent="0.2">
      <c r="A381" s="1">
        <v>40739</v>
      </c>
      <c r="B381" s="3">
        <v>66017670.158946</v>
      </c>
      <c r="C381"/>
    </row>
    <row r="382" spans="1:3" x14ac:dyDescent="0.2">
      <c r="A382" s="1">
        <v>40742</v>
      </c>
      <c r="B382" s="3">
        <v>67647567.202581003</v>
      </c>
      <c r="C382"/>
    </row>
    <row r="383" spans="1:3" x14ac:dyDescent="0.2">
      <c r="A383" s="1">
        <v>40743</v>
      </c>
      <c r="B383" s="3">
        <v>55083538.125625998</v>
      </c>
      <c r="C383"/>
    </row>
    <row r="384" spans="1:3" x14ac:dyDescent="0.2">
      <c r="A384" s="1">
        <v>40744</v>
      </c>
      <c r="B384" s="3">
        <v>54771558.885225996</v>
      </c>
      <c r="C384"/>
    </row>
    <row r="385" spans="1:3" x14ac:dyDescent="0.2">
      <c r="A385" s="1">
        <v>40745</v>
      </c>
      <c r="B385" s="3">
        <v>54761950.350676</v>
      </c>
      <c r="C385"/>
    </row>
    <row r="386" spans="1:3" x14ac:dyDescent="0.2">
      <c r="A386" s="1">
        <v>40746</v>
      </c>
      <c r="B386" s="3">
        <v>50071738.571034998</v>
      </c>
      <c r="C386"/>
    </row>
    <row r="387" spans="1:3" x14ac:dyDescent="0.2">
      <c r="A387" s="1">
        <v>40749</v>
      </c>
      <c r="B387" s="3">
        <v>49969482.033115</v>
      </c>
      <c r="C387"/>
    </row>
    <row r="388" spans="1:3" x14ac:dyDescent="0.2">
      <c r="A388" s="1">
        <v>40750</v>
      </c>
      <c r="B388" s="3">
        <v>45657601.787102997</v>
      </c>
      <c r="C388"/>
    </row>
    <row r="389" spans="1:3" x14ac:dyDescent="0.2">
      <c r="A389" s="1">
        <v>40751</v>
      </c>
      <c r="B389" s="3">
        <v>45556146.044761002</v>
      </c>
      <c r="C389"/>
    </row>
    <row r="390" spans="1:3" x14ac:dyDescent="0.2">
      <c r="A390" s="1">
        <v>40752</v>
      </c>
      <c r="B390" s="3">
        <v>45559689.815745004</v>
      </c>
      <c r="C390"/>
    </row>
    <row r="391" spans="1:3" x14ac:dyDescent="0.2">
      <c r="A391" s="1">
        <v>40753</v>
      </c>
      <c r="B391" s="3">
        <v>45564784.182393998</v>
      </c>
      <c r="C391"/>
    </row>
    <row r="392" spans="1:3" x14ac:dyDescent="0.2">
      <c r="A392" s="1">
        <v>40756</v>
      </c>
      <c r="B392" s="3">
        <v>45940259.512764998</v>
      </c>
      <c r="C392"/>
    </row>
    <row r="393" spans="1:3" x14ac:dyDescent="0.2">
      <c r="A393" s="1">
        <v>40757</v>
      </c>
      <c r="B393" s="3">
        <v>45993054.03215</v>
      </c>
      <c r="C393"/>
    </row>
    <row r="394" spans="1:3" x14ac:dyDescent="0.2">
      <c r="A394" s="1">
        <v>40758</v>
      </c>
      <c r="B394" s="3">
        <v>45907146.394073002</v>
      </c>
      <c r="C394"/>
    </row>
    <row r="395" spans="1:3" x14ac:dyDescent="0.2">
      <c r="A395" s="1">
        <v>40759</v>
      </c>
      <c r="B395" s="3">
        <v>46071911.469852</v>
      </c>
      <c r="C395"/>
    </row>
    <row r="396" spans="1:3" x14ac:dyDescent="0.2">
      <c r="A396" s="1">
        <v>40760</v>
      </c>
      <c r="B396" s="3">
        <v>45927899.600390002</v>
      </c>
      <c r="C396"/>
    </row>
    <row r="397" spans="1:3" x14ac:dyDescent="0.2">
      <c r="A397" s="1">
        <v>40763</v>
      </c>
      <c r="B397" s="3">
        <v>46075535.019713998</v>
      </c>
      <c r="C397"/>
    </row>
    <row r="398" spans="1:3" x14ac:dyDescent="0.2">
      <c r="A398" s="1">
        <v>40764</v>
      </c>
      <c r="B398" s="3">
        <v>38034560.439604998</v>
      </c>
      <c r="C398"/>
    </row>
    <row r="399" spans="1:3" x14ac:dyDescent="0.2">
      <c r="A399" s="1">
        <v>40765</v>
      </c>
      <c r="B399" s="3">
        <v>37941067.898501001</v>
      </c>
      <c r="C399"/>
    </row>
    <row r="400" spans="1:3" x14ac:dyDescent="0.2">
      <c r="A400" s="1">
        <v>40766</v>
      </c>
      <c r="B400" s="3">
        <v>45868601.966596</v>
      </c>
      <c r="C400"/>
    </row>
    <row r="401" spans="1:3" x14ac:dyDescent="0.2">
      <c r="A401" s="1">
        <v>40767</v>
      </c>
      <c r="B401" s="3">
        <v>50465447.898914002</v>
      </c>
      <c r="C401"/>
    </row>
    <row r="402" spans="1:3" x14ac:dyDescent="0.2">
      <c r="A402" s="1">
        <v>40770</v>
      </c>
      <c r="B402" s="3">
        <v>49890260.768932</v>
      </c>
      <c r="C402"/>
    </row>
    <row r="403" spans="1:3" x14ac:dyDescent="0.2">
      <c r="A403" s="1">
        <v>40771</v>
      </c>
      <c r="B403" s="3">
        <v>49724629.717271999</v>
      </c>
      <c r="C403"/>
    </row>
    <row r="404" spans="1:3" x14ac:dyDescent="0.2">
      <c r="A404" s="1">
        <v>40772</v>
      </c>
      <c r="B404" s="3">
        <v>49713124.947379999</v>
      </c>
      <c r="C404"/>
    </row>
    <row r="405" spans="1:3" x14ac:dyDescent="0.2">
      <c r="A405" s="1">
        <v>40773</v>
      </c>
      <c r="B405" s="3">
        <v>51415067.191618003</v>
      </c>
      <c r="C405"/>
    </row>
    <row r="406" spans="1:3" x14ac:dyDescent="0.2">
      <c r="A406" s="1">
        <v>40774</v>
      </c>
      <c r="B406" s="3">
        <v>51326810.196699001</v>
      </c>
      <c r="C406"/>
    </row>
    <row r="407" spans="1:3" x14ac:dyDescent="0.2">
      <c r="A407" s="1">
        <v>40777</v>
      </c>
      <c r="B407" s="3">
        <v>50989712.872454002</v>
      </c>
      <c r="C407"/>
    </row>
    <row r="408" spans="1:3" x14ac:dyDescent="0.2">
      <c r="A408" s="1">
        <v>40778</v>
      </c>
      <c r="B408" s="3">
        <v>50991724.146489002</v>
      </c>
      <c r="C408"/>
    </row>
    <row r="409" spans="1:3" x14ac:dyDescent="0.2">
      <c r="A409" s="1">
        <v>40779</v>
      </c>
      <c r="B409" s="3">
        <v>64615176.756604001</v>
      </c>
      <c r="C409"/>
    </row>
    <row r="410" spans="1:3" x14ac:dyDescent="0.2">
      <c r="A410" s="1">
        <v>40780</v>
      </c>
      <c r="B410" s="3">
        <v>64093022.351383001</v>
      </c>
      <c r="C410"/>
    </row>
    <row r="411" spans="1:3" x14ac:dyDescent="0.2">
      <c r="A411" s="1">
        <v>40781</v>
      </c>
      <c r="B411" s="3">
        <v>64214088.256975003</v>
      </c>
      <c r="C411"/>
    </row>
    <row r="412" spans="1:3" x14ac:dyDescent="0.2">
      <c r="A412" s="1">
        <v>40784</v>
      </c>
      <c r="B412" s="3">
        <v>48638096.205577001</v>
      </c>
      <c r="C412"/>
    </row>
    <row r="413" spans="1:3" x14ac:dyDescent="0.2">
      <c r="A413" s="1">
        <v>40785</v>
      </c>
      <c r="B413" s="3">
        <v>41693173.256990001</v>
      </c>
      <c r="C413"/>
    </row>
    <row r="414" spans="1:3" x14ac:dyDescent="0.2">
      <c r="A414" s="1">
        <v>40786</v>
      </c>
      <c r="B414" s="3">
        <v>41637367.433888003</v>
      </c>
      <c r="C414"/>
    </row>
    <row r="415" spans="1:3" x14ac:dyDescent="0.2">
      <c r="A415" s="1">
        <v>40787</v>
      </c>
      <c r="B415" s="3">
        <v>41903653.038547002</v>
      </c>
      <c r="C415"/>
    </row>
    <row r="416" spans="1:3" x14ac:dyDescent="0.2">
      <c r="A416" s="1">
        <v>40788</v>
      </c>
      <c r="B416" s="3">
        <v>41712904.210731998</v>
      </c>
      <c r="C416"/>
    </row>
    <row r="417" spans="1:3" x14ac:dyDescent="0.2">
      <c r="A417" s="1">
        <v>40792</v>
      </c>
      <c r="B417" s="3">
        <v>41632397.897535004</v>
      </c>
      <c r="C417"/>
    </row>
    <row r="418" spans="1:3" x14ac:dyDescent="0.2">
      <c r="A418" s="1">
        <v>40793</v>
      </c>
      <c r="B418" s="3">
        <v>48525186.898910001</v>
      </c>
      <c r="C418"/>
    </row>
    <row r="419" spans="1:3" x14ac:dyDescent="0.2">
      <c r="A419" s="1">
        <v>40794</v>
      </c>
      <c r="B419" s="3">
        <v>59500347.143007003</v>
      </c>
      <c r="C419"/>
    </row>
    <row r="420" spans="1:3" x14ac:dyDescent="0.2">
      <c r="A420" s="1">
        <v>40795</v>
      </c>
      <c r="B420" s="3">
        <v>59299998.442506999</v>
      </c>
      <c r="C420"/>
    </row>
    <row r="421" spans="1:3" x14ac:dyDescent="0.2">
      <c r="A421" s="1">
        <v>40798</v>
      </c>
      <c r="B421" s="3">
        <v>59375205.641121</v>
      </c>
      <c r="C421"/>
    </row>
    <row r="422" spans="1:3" x14ac:dyDescent="0.2">
      <c r="A422" s="1">
        <v>40799</v>
      </c>
      <c r="B422" s="3">
        <v>55891286.826283999</v>
      </c>
      <c r="C422"/>
    </row>
    <row r="423" spans="1:3" x14ac:dyDescent="0.2">
      <c r="A423" s="1">
        <v>40800</v>
      </c>
      <c r="B423" s="3">
        <v>66649928.204443999</v>
      </c>
      <c r="C423"/>
    </row>
    <row r="424" spans="1:3" x14ac:dyDescent="0.2">
      <c r="A424" s="1">
        <v>40801</v>
      </c>
      <c r="B424" s="3">
        <v>66536468.028359003</v>
      </c>
      <c r="C424"/>
    </row>
    <row r="425" spans="1:3" x14ac:dyDescent="0.2">
      <c r="A425" s="1">
        <v>40802</v>
      </c>
      <c r="B425" s="3">
        <v>66269152.051437996</v>
      </c>
      <c r="C425"/>
    </row>
    <row r="426" spans="1:3" x14ac:dyDescent="0.2">
      <c r="A426" s="1">
        <v>40805</v>
      </c>
      <c r="B426" s="3">
        <v>72626354.725025997</v>
      </c>
      <c r="C426"/>
    </row>
    <row r="427" spans="1:3" x14ac:dyDescent="0.2">
      <c r="A427" s="1">
        <v>40806</v>
      </c>
      <c r="B427" s="3">
        <v>72579449.708091006</v>
      </c>
      <c r="C427"/>
    </row>
    <row r="428" spans="1:3" x14ac:dyDescent="0.2">
      <c r="A428" s="1">
        <v>40807</v>
      </c>
      <c r="B428" s="3">
        <v>74941044.866672993</v>
      </c>
      <c r="C428"/>
    </row>
    <row r="429" spans="1:3" x14ac:dyDescent="0.2">
      <c r="A429" s="1">
        <v>40808</v>
      </c>
      <c r="B429" s="3">
        <v>63301338.717441998</v>
      </c>
      <c r="C429"/>
    </row>
    <row r="430" spans="1:3" x14ac:dyDescent="0.2">
      <c r="A430" s="1">
        <v>40809</v>
      </c>
      <c r="B430" s="3">
        <v>64052623.317766003</v>
      </c>
      <c r="C430"/>
    </row>
    <row r="431" spans="1:3" x14ac:dyDescent="0.2">
      <c r="A431" s="1">
        <v>40812</v>
      </c>
      <c r="B431" s="3">
        <v>59901105.421014003</v>
      </c>
      <c r="C431"/>
    </row>
    <row r="432" spans="1:3" x14ac:dyDescent="0.2">
      <c r="A432" s="1">
        <v>40813</v>
      </c>
      <c r="B432" s="3">
        <v>60086812.049317002</v>
      </c>
      <c r="C432"/>
    </row>
    <row r="433" spans="1:3" x14ac:dyDescent="0.2">
      <c r="A433" s="1">
        <v>40814</v>
      </c>
      <c r="B433" s="3">
        <v>59879458.496757001</v>
      </c>
      <c r="C433"/>
    </row>
    <row r="434" spans="1:3" x14ac:dyDescent="0.2">
      <c r="A434" s="1">
        <v>40815</v>
      </c>
      <c r="B434" s="3">
        <v>59405397.192365997</v>
      </c>
      <c r="C434"/>
    </row>
    <row r="435" spans="1:3" x14ac:dyDescent="0.2">
      <c r="A435" s="1">
        <v>40816</v>
      </c>
      <c r="B435" s="3">
        <v>58719310.660152003</v>
      </c>
      <c r="C435"/>
    </row>
    <row r="436" spans="1:3" x14ac:dyDescent="0.2">
      <c r="A436" s="1">
        <v>40819</v>
      </c>
      <c r="B436" s="3">
        <v>59010255.514920004</v>
      </c>
      <c r="C436"/>
    </row>
    <row r="437" spans="1:3" x14ac:dyDescent="0.2">
      <c r="A437" s="1">
        <v>40820</v>
      </c>
      <c r="B437" s="3">
        <v>59128343.111322001</v>
      </c>
      <c r="C437"/>
    </row>
    <row r="438" spans="1:3" x14ac:dyDescent="0.2">
      <c r="A438" s="1">
        <v>40821</v>
      </c>
      <c r="B438" s="3">
        <v>52943474.775048003</v>
      </c>
      <c r="C438"/>
    </row>
    <row r="439" spans="1:3" x14ac:dyDescent="0.2">
      <c r="A439" s="1">
        <v>40822</v>
      </c>
      <c r="B439" s="3">
        <v>53119288.967799</v>
      </c>
      <c r="C439"/>
    </row>
    <row r="440" spans="1:3" x14ac:dyDescent="0.2">
      <c r="A440" s="1">
        <v>40823</v>
      </c>
      <c r="B440" s="3">
        <v>53072595.131402999</v>
      </c>
      <c r="C440"/>
    </row>
    <row r="441" spans="1:3" x14ac:dyDescent="0.2">
      <c r="A441" s="1">
        <v>40827</v>
      </c>
      <c r="B441" s="3">
        <v>52996518.932208002</v>
      </c>
      <c r="C441"/>
    </row>
    <row r="442" spans="1:3" x14ac:dyDescent="0.2">
      <c r="A442" s="1">
        <v>40828</v>
      </c>
      <c r="B442" s="3">
        <v>57747262.776258998</v>
      </c>
      <c r="C442"/>
    </row>
    <row r="443" spans="1:3" x14ac:dyDescent="0.2">
      <c r="A443" s="1">
        <v>40829</v>
      </c>
      <c r="B443" s="3">
        <v>57877557.338388003</v>
      </c>
      <c r="C443"/>
    </row>
    <row r="444" spans="1:3" x14ac:dyDescent="0.2">
      <c r="A444" s="1">
        <v>40830</v>
      </c>
      <c r="B444" s="3">
        <v>53322929.095636003</v>
      </c>
      <c r="C444"/>
    </row>
    <row r="445" spans="1:3" x14ac:dyDescent="0.2">
      <c r="A445" s="1">
        <v>40833</v>
      </c>
      <c r="B445" s="3">
        <v>52588608.394818999</v>
      </c>
      <c r="C445"/>
    </row>
    <row r="446" spans="1:3" x14ac:dyDescent="0.2">
      <c r="A446" s="1">
        <v>40834</v>
      </c>
      <c r="B446" s="3">
        <v>52420065.748562999</v>
      </c>
      <c r="C446"/>
    </row>
    <row r="447" spans="1:3" x14ac:dyDescent="0.2">
      <c r="A447" s="1">
        <v>40835</v>
      </c>
      <c r="B447" s="3">
        <v>52460833.460665002</v>
      </c>
      <c r="C447"/>
    </row>
    <row r="448" spans="1:3" x14ac:dyDescent="0.2">
      <c r="A448" s="1">
        <v>40836</v>
      </c>
      <c r="B448" s="3">
        <v>52351557.011450998</v>
      </c>
      <c r="C448"/>
    </row>
    <row r="449" spans="1:3" x14ac:dyDescent="0.2">
      <c r="A449" s="1">
        <v>40837</v>
      </c>
      <c r="B449" s="3">
        <v>52271407.578987002</v>
      </c>
      <c r="C449"/>
    </row>
    <row r="450" spans="1:3" x14ac:dyDescent="0.2">
      <c r="A450" s="1">
        <v>40840</v>
      </c>
      <c r="B450" s="3">
        <v>51597630.543849997</v>
      </c>
      <c r="C450"/>
    </row>
    <row r="451" spans="1:3" x14ac:dyDescent="0.2">
      <c r="A451" s="1">
        <v>40841</v>
      </c>
      <c r="B451" s="3">
        <v>51142777.814482003</v>
      </c>
      <c r="C451"/>
    </row>
    <row r="452" spans="1:3" x14ac:dyDescent="0.2">
      <c r="A452" s="1">
        <v>40842</v>
      </c>
      <c r="B452" s="3">
        <v>51047937.889296003</v>
      </c>
      <c r="C452"/>
    </row>
    <row r="453" spans="1:3" x14ac:dyDescent="0.2">
      <c r="A453" s="1">
        <v>40843</v>
      </c>
      <c r="B453" s="3">
        <v>51844429.919073001</v>
      </c>
      <c r="C453"/>
    </row>
    <row r="454" spans="1:3" x14ac:dyDescent="0.2">
      <c r="A454" s="1">
        <v>40844</v>
      </c>
      <c r="B454" s="3">
        <v>52111056.449876003</v>
      </c>
      <c r="C454"/>
    </row>
    <row r="455" spans="1:3" x14ac:dyDescent="0.2">
      <c r="A455" s="1">
        <v>40847</v>
      </c>
      <c r="B455" s="3">
        <v>52364243.114650004</v>
      </c>
      <c r="C455"/>
    </row>
    <row r="456" spans="1:3" x14ac:dyDescent="0.2">
      <c r="A456" s="1">
        <v>40848</v>
      </c>
      <c r="B456" s="3">
        <v>46507503.851253003</v>
      </c>
      <c r="C456"/>
    </row>
    <row r="457" spans="1:3" x14ac:dyDescent="0.2">
      <c r="A457" s="1">
        <v>40849</v>
      </c>
      <c r="B457" s="3">
        <v>46797821.669931002</v>
      </c>
      <c r="C457"/>
    </row>
    <row r="458" spans="1:3" x14ac:dyDescent="0.2">
      <c r="A458" s="1">
        <v>40850</v>
      </c>
      <c r="B458" s="3">
        <v>49536643.822942004</v>
      </c>
      <c r="C458"/>
    </row>
    <row r="459" spans="1:3" x14ac:dyDescent="0.2">
      <c r="A459" s="1">
        <v>40851</v>
      </c>
      <c r="B459" s="3">
        <v>51623816.750568002</v>
      </c>
      <c r="C459"/>
    </row>
    <row r="460" spans="1:3" x14ac:dyDescent="0.2">
      <c r="A460" s="1">
        <v>40854</v>
      </c>
      <c r="B460" s="3">
        <v>51483669.506584004</v>
      </c>
      <c r="C460"/>
    </row>
    <row r="461" spans="1:3" x14ac:dyDescent="0.2">
      <c r="A461" s="1">
        <v>40855</v>
      </c>
      <c r="B461" s="3">
        <v>51744629.478890002</v>
      </c>
      <c r="C461"/>
    </row>
    <row r="462" spans="1:3" x14ac:dyDescent="0.2">
      <c r="A462" s="1">
        <v>40856</v>
      </c>
      <c r="B462" s="3">
        <v>51348438.19957</v>
      </c>
      <c r="C462"/>
    </row>
    <row r="463" spans="1:3" x14ac:dyDescent="0.2">
      <c r="A463" s="1">
        <v>40857</v>
      </c>
      <c r="B463" s="3">
        <v>55328120.079328001</v>
      </c>
      <c r="C463"/>
    </row>
    <row r="464" spans="1:3" x14ac:dyDescent="0.2">
      <c r="A464" s="1">
        <v>40861</v>
      </c>
      <c r="B464" s="3">
        <v>55161114.010578997</v>
      </c>
      <c r="C464"/>
    </row>
    <row r="465" spans="1:3" x14ac:dyDescent="0.2">
      <c r="A465" s="1">
        <v>40862</v>
      </c>
      <c r="B465" s="3">
        <v>61873863.822258003</v>
      </c>
      <c r="C465"/>
    </row>
    <row r="466" spans="1:3" x14ac:dyDescent="0.2">
      <c r="A466" s="1">
        <v>40863</v>
      </c>
      <c r="B466" s="3">
        <v>61230332.237852</v>
      </c>
      <c r="C466"/>
    </row>
    <row r="467" spans="1:3" x14ac:dyDescent="0.2">
      <c r="A467" s="1">
        <v>40864</v>
      </c>
      <c r="B467" s="3">
        <v>66599872.789642997</v>
      </c>
      <c r="C467"/>
    </row>
    <row r="468" spans="1:3" x14ac:dyDescent="0.2">
      <c r="A468" s="1">
        <v>40865</v>
      </c>
      <c r="B468" s="3">
        <v>67118379.733246997</v>
      </c>
      <c r="C468"/>
    </row>
    <row r="469" spans="1:3" x14ac:dyDescent="0.2">
      <c r="A469" s="1">
        <v>40868</v>
      </c>
      <c r="B469" s="3">
        <v>69049547.679221004</v>
      </c>
      <c r="C469"/>
    </row>
    <row r="470" spans="1:3" x14ac:dyDescent="0.2">
      <c r="A470" s="1">
        <v>40869</v>
      </c>
      <c r="B470" s="3">
        <v>68818239.605168998</v>
      </c>
      <c r="C470"/>
    </row>
    <row r="471" spans="1:3" x14ac:dyDescent="0.2">
      <c r="A471" s="1">
        <v>40870</v>
      </c>
      <c r="B471" s="3">
        <v>68636025.413749993</v>
      </c>
      <c r="C471"/>
    </row>
    <row r="472" spans="1:3" x14ac:dyDescent="0.2">
      <c r="A472" s="1">
        <v>40872</v>
      </c>
      <c r="B472" s="3">
        <v>69205475.918498993</v>
      </c>
      <c r="C472"/>
    </row>
    <row r="473" spans="1:3" x14ac:dyDescent="0.2">
      <c r="A473" s="1">
        <v>40875</v>
      </c>
      <c r="B473" s="3">
        <v>68788512.501728997</v>
      </c>
      <c r="C473"/>
    </row>
    <row r="474" spans="1:3" x14ac:dyDescent="0.2">
      <c r="A474" s="1">
        <v>40876</v>
      </c>
      <c r="B474" s="3">
        <v>68873091.660934001</v>
      </c>
      <c r="C474"/>
    </row>
    <row r="475" spans="1:3" x14ac:dyDescent="0.2">
      <c r="A475" s="1">
        <v>40877</v>
      </c>
      <c r="B475" s="3">
        <v>70357289.120267004</v>
      </c>
      <c r="C475"/>
    </row>
    <row r="476" spans="1:3" x14ac:dyDescent="0.2">
      <c r="A476" s="1">
        <v>40878</v>
      </c>
      <c r="B476" s="3">
        <v>69104422.018902004</v>
      </c>
      <c r="C476"/>
    </row>
    <row r="477" spans="1:3" x14ac:dyDescent="0.2">
      <c r="A477" s="1">
        <v>40879</v>
      </c>
      <c r="B477" s="3">
        <v>68223386.793879002</v>
      </c>
      <c r="C477"/>
    </row>
    <row r="478" spans="1:3" x14ac:dyDescent="0.2">
      <c r="A478" s="1">
        <v>40882</v>
      </c>
      <c r="B478" s="3">
        <v>68597513.107733995</v>
      </c>
      <c r="C478"/>
    </row>
    <row r="479" spans="1:3" x14ac:dyDescent="0.2">
      <c r="A479" s="1">
        <v>40883</v>
      </c>
      <c r="B479" s="3">
        <v>69159321.737298995</v>
      </c>
      <c r="C479"/>
    </row>
    <row r="480" spans="1:3" x14ac:dyDescent="0.2">
      <c r="A480" s="1">
        <v>40884</v>
      </c>
      <c r="B480" s="3">
        <v>76930835.400935993</v>
      </c>
      <c r="C480"/>
    </row>
    <row r="481" spans="1:3" x14ac:dyDescent="0.2">
      <c r="A481" s="1">
        <v>40885</v>
      </c>
      <c r="B481" s="3">
        <v>76972394.454656005</v>
      </c>
      <c r="C481"/>
    </row>
    <row r="482" spans="1:3" x14ac:dyDescent="0.2">
      <c r="A482" s="1">
        <v>40886</v>
      </c>
      <c r="B482" s="3">
        <v>77931429.691440001</v>
      </c>
      <c r="C482"/>
    </row>
    <row r="483" spans="1:3" x14ac:dyDescent="0.2">
      <c r="A483" s="1">
        <v>40889</v>
      </c>
      <c r="B483" s="3">
        <v>77683607.808286995</v>
      </c>
      <c r="C483"/>
    </row>
    <row r="484" spans="1:3" x14ac:dyDescent="0.2">
      <c r="A484" s="1">
        <v>40890</v>
      </c>
      <c r="B484" s="3">
        <v>79646789.175220996</v>
      </c>
      <c r="C484"/>
    </row>
    <row r="485" spans="1:3" x14ac:dyDescent="0.2">
      <c r="A485" s="1">
        <v>40891</v>
      </c>
      <c r="B485" s="3">
        <v>78237833.217377007</v>
      </c>
      <c r="C485"/>
    </row>
    <row r="486" spans="1:3" x14ac:dyDescent="0.2">
      <c r="A486" s="1">
        <v>40892</v>
      </c>
      <c r="B486" s="3">
        <v>78559614.946333006</v>
      </c>
      <c r="C486"/>
    </row>
    <row r="487" spans="1:3" x14ac:dyDescent="0.2">
      <c r="A487" s="1">
        <v>40893</v>
      </c>
      <c r="B487" s="3">
        <v>77564727.454189003</v>
      </c>
      <c r="C487"/>
    </row>
    <row r="488" spans="1:3" x14ac:dyDescent="0.2">
      <c r="A488" s="1">
        <v>40896</v>
      </c>
      <c r="B488" s="3">
        <v>77400398.399250001</v>
      </c>
      <c r="C488"/>
    </row>
    <row r="489" spans="1:3" x14ac:dyDescent="0.2">
      <c r="A489" s="1">
        <v>40897</v>
      </c>
      <c r="B489" s="3">
        <v>81172384.303578004</v>
      </c>
      <c r="C489"/>
    </row>
    <row r="490" spans="1:3" x14ac:dyDescent="0.2">
      <c r="A490" s="1">
        <v>40898</v>
      </c>
      <c r="B490" s="3">
        <v>81729745.408410996</v>
      </c>
      <c r="C490"/>
    </row>
    <row r="491" spans="1:3" x14ac:dyDescent="0.2">
      <c r="A491" s="1">
        <v>40899</v>
      </c>
      <c r="B491" s="3">
        <v>78177991.014265999</v>
      </c>
      <c r="C491"/>
    </row>
    <row r="492" spans="1:3" x14ac:dyDescent="0.2">
      <c r="A492" s="1">
        <v>40900</v>
      </c>
      <c r="B492" s="3">
        <v>78996435.885701001</v>
      </c>
      <c r="C492"/>
    </row>
    <row r="493" spans="1:3" x14ac:dyDescent="0.2">
      <c r="A493" s="1">
        <v>40904</v>
      </c>
      <c r="B493" s="3">
        <v>78450441.094589993</v>
      </c>
      <c r="C493"/>
    </row>
    <row r="494" spans="1:3" x14ac:dyDescent="0.2">
      <c r="A494" s="1">
        <v>40905</v>
      </c>
      <c r="B494" s="3">
        <v>76958953.601814002</v>
      </c>
      <c r="C494"/>
    </row>
    <row r="495" spans="1:3" x14ac:dyDescent="0.2">
      <c r="A495" s="1">
        <v>40906</v>
      </c>
      <c r="B495" s="3">
        <v>76842171.355306</v>
      </c>
      <c r="C495"/>
    </row>
    <row r="496" spans="1:3" x14ac:dyDescent="0.2">
      <c r="A496" s="1">
        <v>40907</v>
      </c>
      <c r="B496" s="3">
        <v>78370360.457415</v>
      </c>
      <c r="C496"/>
    </row>
    <row r="497" spans="1:3" x14ac:dyDescent="0.2">
      <c r="A497" s="1">
        <v>40911</v>
      </c>
      <c r="B497" s="3">
        <v>77124339.758475006</v>
      </c>
      <c r="C497"/>
    </row>
    <row r="498" spans="1:3" x14ac:dyDescent="0.2">
      <c r="A498" s="1">
        <v>40912</v>
      </c>
      <c r="B498" s="3">
        <v>77509179.800458997</v>
      </c>
      <c r="C498"/>
    </row>
    <row r="499" spans="1:3" x14ac:dyDescent="0.2">
      <c r="A499" s="1">
        <v>40913</v>
      </c>
      <c r="B499" s="3">
        <v>75911577.259592995</v>
      </c>
      <c r="C499"/>
    </row>
    <row r="500" spans="1:3" x14ac:dyDescent="0.2">
      <c r="A500" s="1">
        <v>40914</v>
      </c>
      <c r="B500" s="3">
        <v>75409759.414052993</v>
      </c>
      <c r="C500"/>
    </row>
    <row r="501" spans="1:3" x14ac:dyDescent="0.2">
      <c r="A501" s="1">
        <v>40917</v>
      </c>
      <c r="B501" s="3">
        <v>76730501.741741002</v>
      </c>
      <c r="C501"/>
    </row>
    <row r="502" spans="1:3" x14ac:dyDescent="0.2">
      <c r="A502" s="1">
        <v>40918</v>
      </c>
      <c r="B502" s="3">
        <v>79520451.527826995</v>
      </c>
      <c r="C502"/>
    </row>
    <row r="503" spans="1:3" x14ac:dyDescent="0.2">
      <c r="A503" s="1">
        <v>40919</v>
      </c>
      <c r="B503" s="3">
        <v>79002563.511426002</v>
      </c>
      <c r="C503"/>
    </row>
    <row r="504" spans="1:3" x14ac:dyDescent="0.2">
      <c r="A504" s="1">
        <v>40920</v>
      </c>
      <c r="B504" s="3">
        <v>78670505.965657994</v>
      </c>
      <c r="C504"/>
    </row>
    <row r="505" spans="1:3" x14ac:dyDescent="0.2">
      <c r="A505" s="1">
        <v>40921</v>
      </c>
      <c r="B505" s="3">
        <v>78413283.940751001</v>
      </c>
      <c r="C505"/>
    </row>
    <row r="506" spans="1:3" x14ac:dyDescent="0.2">
      <c r="A506" s="1">
        <v>40925</v>
      </c>
      <c r="B506" s="3">
        <v>78650693.692548007</v>
      </c>
      <c r="C506"/>
    </row>
    <row r="507" spans="1:3" x14ac:dyDescent="0.2">
      <c r="A507" s="1">
        <v>40926</v>
      </c>
      <c r="B507" s="3">
        <v>79400902.265212998</v>
      </c>
      <c r="C507"/>
    </row>
    <row r="508" spans="1:3" x14ac:dyDescent="0.2">
      <c r="A508" s="1">
        <v>40927</v>
      </c>
      <c r="B508" s="3">
        <v>78214088.061039001</v>
      </c>
      <c r="C508"/>
    </row>
    <row r="509" spans="1:3" x14ac:dyDescent="0.2">
      <c r="A509" s="1">
        <v>40928</v>
      </c>
      <c r="B509" s="3">
        <v>78165550.977464005</v>
      </c>
      <c r="C509"/>
    </row>
    <row r="510" spans="1:3" x14ac:dyDescent="0.2">
      <c r="A510" s="1">
        <v>40931</v>
      </c>
      <c r="B510" s="3">
        <v>72476868.114966005</v>
      </c>
      <c r="C510"/>
    </row>
    <row r="511" spans="1:3" x14ac:dyDescent="0.2">
      <c r="A511" s="1">
        <v>40932</v>
      </c>
      <c r="B511" s="3">
        <v>71187134.870802</v>
      </c>
      <c r="C511"/>
    </row>
    <row r="512" spans="1:3" x14ac:dyDescent="0.2">
      <c r="A512" s="1">
        <v>40933</v>
      </c>
      <c r="B512" s="3">
        <v>70499464.996608004</v>
      </c>
      <c r="C512"/>
    </row>
    <row r="513" spans="1:3" x14ac:dyDescent="0.2">
      <c r="A513" s="1">
        <v>40934</v>
      </c>
      <c r="B513" s="3">
        <v>69425055.663398996</v>
      </c>
      <c r="C513"/>
    </row>
    <row r="514" spans="1:3" x14ac:dyDescent="0.2">
      <c r="A514" s="1">
        <v>40935</v>
      </c>
      <c r="B514" s="3">
        <v>68168068.189192995</v>
      </c>
      <c r="C514"/>
    </row>
    <row r="515" spans="1:3" x14ac:dyDescent="0.2">
      <c r="A515" s="1">
        <v>40938</v>
      </c>
      <c r="B515" s="3">
        <v>68966338.156616002</v>
      </c>
      <c r="C515"/>
    </row>
    <row r="516" spans="1:3" x14ac:dyDescent="0.2">
      <c r="A516" s="1">
        <v>40939</v>
      </c>
      <c r="B516" s="3">
        <v>65015251.752650999</v>
      </c>
      <c r="C516"/>
    </row>
    <row r="517" spans="1:3" x14ac:dyDescent="0.2">
      <c r="A517" s="1">
        <v>40940</v>
      </c>
      <c r="B517" s="3">
        <v>63464418.962734997</v>
      </c>
      <c r="C517"/>
    </row>
    <row r="518" spans="1:3" x14ac:dyDescent="0.2">
      <c r="A518" s="1">
        <v>40941</v>
      </c>
      <c r="B518" s="3">
        <v>64907454.395623997</v>
      </c>
      <c r="C518"/>
    </row>
    <row r="519" spans="1:3" x14ac:dyDescent="0.2">
      <c r="A519" s="1">
        <v>40942</v>
      </c>
      <c r="B519" s="3">
        <v>73579116.588172004</v>
      </c>
      <c r="C519"/>
    </row>
    <row r="520" spans="1:3" x14ac:dyDescent="0.2">
      <c r="A520" s="1">
        <v>40945</v>
      </c>
      <c r="B520" s="3">
        <v>72323543.986122996</v>
      </c>
      <c r="C520"/>
    </row>
    <row r="521" spans="1:3" x14ac:dyDescent="0.2">
      <c r="A521" s="1">
        <v>40946</v>
      </c>
      <c r="B521" s="3">
        <v>73596256.409583002</v>
      </c>
      <c r="C521"/>
    </row>
    <row r="522" spans="1:3" x14ac:dyDescent="0.2">
      <c r="A522" s="1">
        <v>40947</v>
      </c>
      <c r="B522" s="3">
        <v>72057675.408985004</v>
      </c>
      <c r="C522"/>
    </row>
    <row r="523" spans="1:3" x14ac:dyDescent="0.2">
      <c r="A523" s="1">
        <v>40948</v>
      </c>
      <c r="B523" s="3">
        <v>75102577.752681002</v>
      </c>
      <c r="C523"/>
    </row>
    <row r="524" spans="1:3" x14ac:dyDescent="0.2">
      <c r="A524" s="1">
        <v>40949</v>
      </c>
      <c r="B524" s="3">
        <v>73991174.557248995</v>
      </c>
      <c r="C524"/>
    </row>
    <row r="525" spans="1:3" x14ac:dyDescent="0.2">
      <c r="A525" s="1">
        <v>40952</v>
      </c>
      <c r="B525" s="3">
        <v>74384225.520078003</v>
      </c>
      <c r="C525"/>
    </row>
    <row r="526" spans="1:3" x14ac:dyDescent="0.2">
      <c r="A526" s="1">
        <v>40953</v>
      </c>
      <c r="B526" s="3">
        <v>76818929.850270003</v>
      </c>
      <c r="C526"/>
    </row>
    <row r="527" spans="1:3" x14ac:dyDescent="0.2">
      <c r="A527" s="1">
        <v>40954</v>
      </c>
      <c r="B527" s="3">
        <v>77342586.267736003</v>
      </c>
      <c r="C527"/>
    </row>
    <row r="528" spans="1:3" x14ac:dyDescent="0.2">
      <c r="A528" s="1">
        <v>40955</v>
      </c>
      <c r="B528" s="3">
        <v>78597046.170598999</v>
      </c>
      <c r="C528"/>
    </row>
    <row r="529" spans="1:3" x14ac:dyDescent="0.2">
      <c r="A529" s="1">
        <v>40956</v>
      </c>
      <c r="B529" s="3">
        <v>79761970.627382994</v>
      </c>
      <c r="C529"/>
    </row>
    <row r="530" spans="1:3" x14ac:dyDescent="0.2">
      <c r="A530" s="1">
        <v>40960</v>
      </c>
      <c r="B530" s="3">
        <v>80620183.686096996</v>
      </c>
      <c r="C530"/>
    </row>
    <row r="531" spans="1:3" x14ac:dyDescent="0.2">
      <c r="A531" s="1">
        <v>40961</v>
      </c>
      <c r="B531" s="3">
        <v>79173749.630343005</v>
      </c>
      <c r="C531"/>
    </row>
    <row r="532" spans="1:3" x14ac:dyDescent="0.2">
      <c r="A532" s="1">
        <v>40962</v>
      </c>
      <c r="B532" s="3">
        <v>77910666.695475996</v>
      </c>
      <c r="C532"/>
    </row>
    <row r="533" spans="1:3" x14ac:dyDescent="0.2">
      <c r="A533" s="1">
        <v>40963</v>
      </c>
      <c r="B533" s="3">
        <v>77680916.934357002</v>
      </c>
      <c r="C533"/>
    </row>
    <row r="534" spans="1:3" x14ac:dyDescent="0.2">
      <c r="A534" s="1">
        <v>40966</v>
      </c>
      <c r="B534" s="3">
        <v>77126351.318700001</v>
      </c>
      <c r="C534"/>
    </row>
    <row r="535" spans="1:3" x14ac:dyDescent="0.2">
      <c r="A535" s="1">
        <v>40967</v>
      </c>
      <c r="B535" s="3">
        <v>76398511.184207007</v>
      </c>
      <c r="C535"/>
    </row>
    <row r="536" spans="1:3" x14ac:dyDescent="0.2">
      <c r="A536" s="1">
        <v>40968</v>
      </c>
      <c r="B536" s="3">
        <v>78081310.189976007</v>
      </c>
      <c r="C536"/>
    </row>
    <row r="537" spans="1:3" x14ac:dyDescent="0.2">
      <c r="A537" s="1">
        <v>40969</v>
      </c>
      <c r="B537" s="3">
        <v>92080091.935628995</v>
      </c>
      <c r="C537"/>
    </row>
    <row r="538" spans="1:3" x14ac:dyDescent="0.2">
      <c r="A538" s="1">
        <v>40970</v>
      </c>
      <c r="B538" s="3">
        <v>91465376.922547996</v>
      </c>
      <c r="C538"/>
    </row>
    <row r="539" spans="1:3" x14ac:dyDescent="0.2">
      <c r="A539" s="1">
        <v>40973</v>
      </c>
      <c r="B539" s="3">
        <v>93474135.950975001</v>
      </c>
      <c r="C539"/>
    </row>
    <row r="540" spans="1:3" x14ac:dyDescent="0.2">
      <c r="A540" s="1">
        <v>40974</v>
      </c>
      <c r="B540" s="3">
        <v>89978485.263762996</v>
      </c>
      <c r="C540"/>
    </row>
    <row r="541" spans="1:3" x14ac:dyDescent="0.2">
      <c r="A541" s="1">
        <v>40975</v>
      </c>
      <c r="B541" s="3">
        <v>91237512.129401997</v>
      </c>
      <c r="C541"/>
    </row>
    <row r="542" spans="1:3" x14ac:dyDescent="0.2">
      <c r="A542" s="1">
        <v>40976</v>
      </c>
      <c r="B542" s="3">
        <v>92346133.546918005</v>
      </c>
      <c r="C542"/>
    </row>
    <row r="543" spans="1:3" x14ac:dyDescent="0.2">
      <c r="A543" s="1">
        <v>40977</v>
      </c>
      <c r="B543" s="3">
        <v>91906382.022847995</v>
      </c>
      <c r="C543"/>
    </row>
    <row r="544" spans="1:3" x14ac:dyDescent="0.2">
      <c r="A544" s="1">
        <v>40980</v>
      </c>
      <c r="B544" s="3">
        <v>97151057.471231997</v>
      </c>
      <c r="C544"/>
    </row>
    <row r="545" spans="1:3" x14ac:dyDescent="0.2">
      <c r="A545" s="1">
        <v>40981</v>
      </c>
      <c r="B545" s="3">
        <v>98710849.871389002</v>
      </c>
      <c r="C545"/>
    </row>
    <row r="546" spans="1:3" x14ac:dyDescent="0.2">
      <c r="A546" s="1">
        <v>40982</v>
      </c>
      <c r="B546" s="3">
        <v>101921347.51233301</v>
      </c>
      <c r="C546"/>
    </row>
    <row r="547" spans="1:3" x14ac:dyDescent="0.2">
      <c r="A547" s="1">
        <v>40983</v>
      </c>
      <c r="B547" s="3">
        <v>100109709.80080201</v>
      </c>
      <c r="C547"/>
    </row>
    <row r="548" spans="1:3" x14ac:dyDescent="0.2">
      <c r="A548" s="1">
        <v>40984</v>
      </c>
      <c r="B548" s="3">
        <v>99502054.690507993</v>
      </c>
      <c r="C548"/>
    </row>
    <row r="549" spans="1:3" x14ac:dyDescent="0.2">
      <c r="A549" s="1">
        <v>40987</v>
      </c>
      <c r="B549" s="3">
        <v>100514316.549557</v>
      </c>
      <c r="C549"/>
    </row>
    <row r="550" spans="1:3" x14ac:dyDescent="0.2">
      <c r="A550" s="1">
        <v>40988</v>
      </c>
      <c r="B550" s="3">
        <v>99624678.528747007</v>
      </c>
      <c r="C550"/>
    </row>
    <row r="551" spans="1:3" x14ac:dyDescent="0.2">
      <c r="A551" s="1">
        <v>40989</v>
      </c>
      <c r="B551" s="3">
        <v>98847873.083300993</v>
      </c>
      <c r="C551"/>
    </row>
    <row r="552" spans="1:3" x14ac:dyDescent="0.2">
      <c r="A552" s="1">
        <v>40990</v>
      </c>
      <c r="B552" s="3">
        <v>105144303.212887</v>
      </c>
      <c r="C552"/>
    </row>
    <row r="553" spans="1:3" x14ac:dyDescent="0.2">
      <c r="A553" s="1">
        <v>40991</v>
      </c>
      <c r="B553" s="3">
        <v>104885958.537287</v>
      </c>
      <c r="C553"/>
    </row>
    <row r="554" spans="1:3" x14ac:dyDescent="0.2">
      <c r="A554" s="1">
        <v>40994</v>
      </c>
      <c r="B554" s="3">
        <v>104519921.711538</v>
      </c>
      <c r="C554"/>
    </row>
    <row r="555" spans="1:3" x14ac:dyDescent="0.2">
      <c r="A555" s="1">
        <v>40995</v>
      </c>
      <c r="B555" s="3">
        <v>103935463.94937199</v>
      </c>
      <c r="C555"/>
    </row>
    <row r="556" spans="1:3" x14ac:dyDescent="0.2">
      <c r="A556" s="1">
        <v>40996</v>
      </c>
      <c r="B556" s="3">
        <v>104207130.481574</v>
      </c>
      <c r="C556"/>
    </row>
    <row r="557" spans="1:3" x14ac:dyDescent="0.2">
      <c r="A557" s="1">
        <v>40997</v>
      </c>
      <c r="B557" s="3">
        <v>103764665.059753</v>
      </c>
      <c r="C557"/>
    </row>
    <row r="558" spans="1:3" x14ac:dyDescent="0.2">
      <c r="A558" s="1">
        <v>40998</v>
      </c>
      <c r="B558" s="3">
        <v>105210349.020658</v>
      </c>
      <c r="C558"/>
    </row>
    <row r="559" spans="1:3" x14ac:dyDescent="0.2">
      <c r="A559" s="1">
        <v>41001</v>
      </c>
      <c r="B559" s="3">
        <v>109055585.971982</v>
      </c>
      <c r="C559"/>
    </row>
    <row r="560" spans="1:3" x14ac:dyDescent="0.2">
      <c r="A560" s="1">
        <v>41002</v>
      </c>
      <c r="B560" s="3">
        <v>111063891.375018</v>
      </c>
      <c r="C560"/>
    </row>
    <row r="561" spans="1:3" x14ac:dyDescent="0.2">
      <c r="A561" s="1">
        <v>41003</v>
      </c>
      <c r="B561" s="3">
        <v>110033256.544227</v>
      </c>
      <c r="C561"/>
    </row>
    <row r="562" spans="1:3" x14ac:dyDescent="0.2">
      <c r="A562" s="1">
        <v>41004</v>
      </c>
      <c r="B562" s="3">
        <v>117993506.42136399</v>
      </c>
      <c r="C562"/>
    </row>
    <row r="563" spans="1:3" x14ac:dyDescent="0.2">
      <c r="A563" s="1">
        <v>41005</v>
      </c>
      <c r="B563" s="3">
        <v>115679666.455585</v>
      </c>
      <c r="C563"/>
    </row>
    <row r="564" spans="1:3" x14ac:dyDescent="0.2">
      <c r="A564" s="1">
        <v>41008</v>
      </c>
      <c r="B564" s="3">
        <v>115212353.302329</v>
      </c>
      <c r="C564"/>
    </row>
    <row r="565" spans="1:3" x14ac:dyDescent="0.2">
      <c r="A565" s="1">
        <v>41009</v>
      </c>
      <c r="B565" s="3">
        <v>121689358.74734899</v>
      </c>
      <c r="C565"/>
    </row>
    <row r="566" spans="1:3" x14ac:dyDescent="0.2">
      <c r="A566" s="1">
        <v>41010</v>
      </c>
      <c r="B566" s="3">
        <v>129857542.37398501</v>
      </c>
      <c r="C566"/>
    </row>
    <row r="567" spans="1:3" x14ac:dyDescent="0.2">
      <c r="A567" s="1">
        <v>41011</v>
      </c>
      <c r="B567" s="3">
        <v>126421878.036624</v>
      </c>
      <c r="C567"/>
    </row>
    <row r="568" spans="1:3" x14ac:dyDescent="0.2">
      <c r="A568" s="1">
        <v>41012</v>
      </c>
      <c r="B568" s="3">
        <v>125517368.554482</v>
      </c>
      <c r="C568"/>
    </row>
    <row r="569" spans="1:3" x14ac:dyDescent="0.2">
      <c r="A569" s="1">
        <v>41015</v>
      </c>
      <c r="B569" s="3">
        <v>121077732.01901101</v>
      </c>
      <c r="C569"/>
    </row>
    <row r="570" spans="1:3" x14ac:dyDescent="0.2">
      <c r="A570" s="1">
        <v>41016</v>
      </c>
      <c r="B570" s="3">
        <v>140689833.80493799</v>
      </c>
      <c r="C570"/>
    </row>
    <row r="571" spans="1:3" x14ac:dyDescent="0.2">
      <c r="A571" s="1">
        <v>41017</v>
      </c>
      <c r="B571" s="3">
        <v>139657027.47087899</v>
      </c>
      <c r="C571"/>
    </row>
    <row r="572" spans="1:3" x14ac:dyDescent="0.2">
      <c r="A572" s="1">
        <v>41018</v>
      </c>
      <c r="B572" s="3">
        <v>138064467.96665999</v>
      </c>
      <c r="C572"/>
    </row>
    <row r="573" spans="1:3" x14ac:dyDescent="0.2">
      <c r="A573" s="1">
        <v>41019</v>
      </c>
      <c r="B573" s="3">
        <v>129880148.29250801</v>
      </c>
    </row>
    <row r="574" spans="1:3" x14ac:dyDescent="0.2">
      <c r="A574" s="1">
        <v>41022</v>
      </c>
      <c r="B574" s="3">
        <v>128757460.695713</v>
      </c>
    </row>
    <row r="575" spans="1:3" x14ac:dyDescent="0.2">
      <c r="A575" s="1">
        <v>41023</v>
      </c>
      <c r="B575" s="3">
        <v>135343591.68065399</v>
      </c>
    </row>
    <row r="576" spans="1:3" x14ac:dyDescent="0.2">
      <c r="A576" s="1">
        <v>41024</v>
      </c>
      <c r="B576" s="3">
        <v>140516788.756062</v>
      </c>
    </row>
    <row r="577" spans="1:2" x14ac:dyDescent="0.2">
      <c r="A577" s="1">
        <v>41025</v>
      </c>
      <c r="B577" s="3">
        <v>148251395.830668</v>
      </c>
    </row>
    <row r="578" spans="1:2" x14ac:dyDescent="0.2">
      <c r="A578" s="1">
        <v>41026</v>
      </c>
      <c r="B578" s="3">
        <v>137702691.128649</v>
      </c>
    </row>
    <row r="579" spans="1:2" x14ac:dyDescent="0.2">
      <c r="A579" s="1">
        <v>41029</v>
      </c>
      <c r="B579" s="3">
        <v>136893408.56261</v>
      </c>
    </row>
    <row r="580" spans="1:2" x14ac:dyDescent="0.2">
      <c r="A580" s="1">
        <v>41030</v>
      </c>
      <c r="B580" s="3">
        <v>142071573.116357</v>
      </c>
    </row>
    <row r="581" spans="1:2" x14ac:dyDescent="0.2">
      <c r="A581" s="1">
        <v>41031</v>
      </c>
      <c r="B581" s="3">
        <v>137836204.77147001</v>
      </c>
    </row>
    <row r="582" spans="1:2" x14ac:dyDescent="0.2">
      <c r="A582" s="1">
        <v>41032</v>
      </c>
      <c r="B582" s="3">
        <v>136698209.30687401</v>
      </c>
    </row>
    <row r="583" spans="1:2" x14ac:dyDescent="0.2">
      <c r="A583" s="1">
        <v>41033</v>
      </c>
      <c r="B583" s="3">
        <v>135752949.40377</v>
      </c>
    </row>
    <row r="584" spans="1:2" x14ac:dyDescent="0.2">
      <c r="A584" s="1">
        <v>41036</v>
      </c>
      <c r="B584" s="3">
        <v>136258598.421671</v>
      </c>
    </row>
    <row r="585" spans="1:2" x14ac:dyDescent="0.2">
      <c r="A585" s="1">
        <v>41037</v>
      </c>
      <c r="B585" s="3">
        <v>135506913.606343</v>
      </c>
    </row>
    <row r="586" spans="1:2" x14ac:dyDescent="0.2">
      <c r="A586" s="1">
        <v>41038</v>
      </c>
      <c r="B586" s="3">
        <v>137625851.92440099</v>
      </c>
    </row>
    <row r="587" spans="1:2" x14ac:dyDescent="0.2">
      <c r="A587" s="1">
        <v>41039</v>
      </c>
      <c r="B587" s="3">
        <v>147405641.244288</v>
      </c>
    </row>
    <row r="588" spans="1:2" x14ac:dyDescent="0.2">
      <c r="A588" s="1">
        <v>41040</v>
      </c>
      <c r="B588" s="3">
        <v>147243491.108262</v>
      </c>
    </row>
    <row r="589" spans="1:2" x14ac:dyDescent="0.2">
      <c r="A589" s="1">
        <v>41043</v>
      </c>
      <c r="B589" s="3">
        <v>145206514.82744801</v>
      </c>
    </row>
    <row r="590" spans="1:2" x14ac:dyDescent="0.2">
      <c r="A590" s="1">
        <v>41044</v>
      </c>
      <c r="B590" s="3">
        <v>143840834.08581701</v>
      </c>
    </row>
    <row r="591" spans="1:2" x14ac:dyDescent="0.2">
      <c r="A591" s="1">
        <v>41045</v>
      </c>
      <c r="B591" s="3">
        <v>143077145.35116401</v>
      </c>
    </row>
    <row r="592" spans="1:2" x14ac:dyDescent="0.2">
      <c r="A592" s="1">
        <v>41046</v>
      </c>
      <c r="B592" s="3">
        <v>138885105.73064899</v>
      </c>
    </row>
    <row r="593" spans="1:2" x14ac:dyDescent="0.2">
      <c r="A593" s="1">
        <v>41047</v>
      </c>
      <c r="B593" s="3">
        <v>139455460.105158</v>
      </c>
    </row>
    <row r="594" spans="1:2" x14ac:dyDescent="0.2">
      <c r="A594" s="1">
        <v>41050</v>
      </c>
      <c r="B594" s="3">
        <v>137111317.462641</v>
      </c>
    </row>
    <row r="595" spans="1:2" x14ac:dyDescent="0.2">
      <c r="A595" s="1">
        <v>41051</v>
      </c>
      <c r="B595" s="3">
        <v>134549650.35380799</v>
      </c>
    </row>
    <row r="596" spans="1:2" x14ac:dyDescent="0.2">
      <c r="A596" s="1">
        <v>41052</v>
      </c>
      <c r="B596" s="3">
        <v>132573332.395007</v>
      </c>
    </row>
    <row r="597" spans="1:2" x14ac:dyDescent="0.2">
      <c r="A597" s="1">
        <v>41053</v>
      </c>
      <c r="B597" s="3">
        <v>134007378.020503</v>
      </c>
    </row>
    <row r="598" spans="1:2" x14ac:dyDescent="0.2">
      <c r="A598" s="1">
        <v>41054</v>
      </c>
      <c r="B598" s="3">
        <v>134054693.495722</v>
      </c>
    </row>
    <row r="599" spans="1:2" x14ac:dyDescent="0.2">
      <c r="A599" s="1">
        <v>41058</v>
      </c>
      <c r="B599" s="3">
        <v>134619870.81264299</v>
      </c>
    </row>
    <row r="600" spans="1:2" x14ac:dyDescent="0.2">
      <c r="A600" s="1">
        <v>41059</v>
      </c>
      <c r="B600" s="3">
        <v>138376758.195465</v>
      </c>
    </row>
    <row r="601" spans="1:2" x14ac:dyDescent="0.2">
      <c r="A601" s="1">
        <v>41060</v>
      </c>
      <c r="B601" s="3">
        <v>135243221.22409201</v>
      </c>
    </row>
    <row r="602" spans="1:2" x14ac:dyDescent="0.2">
      <c r="A602" s="1">
        <v>41061</v>
      </c>
      <c r="B602" s="3">
        <v>122538204.62842099</v>
      </c>
    </row>
    <row r="603" spans="1:2" x14ac:dyDescent="0.2">
      <c r="A603" s="1">
        <v>41064</v>
      </c>
      <c r="B603" s="3">
        <v>126849035.033879</v>
      </c>
    </row>
    <row r="604" spans="1:2" x14ac:dyDescent="0.2">
      <c r="A604" s="1">
        <v>41065</v>
      </c>
      <c r="B604" s="3">
        <v>133553494.57232399</v>
      </c>
    </row>
    <row r="605" spans="1:2" x14ac:dyDescent="0.2">
      <c r="A605" s="1">
        <v>41066</v>
      </c>
      <c r="B605" s="3">
        <v>137777857.68763599</v>
      </c>
    </row>
    <row r="606" spans="1:2" x14ac:dyDescent="0.2">
      <c r="A606" s="1">
        <v>41067</v>
      </c>
      <c r="B606" s="3">
        <v>139782529.48697501</v>
      </c>
    </row>
    <row r="607" spans="1:2" x14ac:dyDescent="0.2">
      <c r="A607" s="1">
        <v>41068</v>
      </c>
      <c r="B607" s="3">
        <v>140445914.47825</v>
      </c>
    </row>
    <row r="608" spans="1:2" x14ac:dyDescent="0.2">
      <c r="A608" s="1">
        <v>41071</v>
      </c>
      <c r="B608" s="3">
        <v>138657378.45033601</v>
      </c>
    </row>
    <row r="609" spans="1:2" x14ac:dyDescent="0.2">
      <c r="A609" s="1">
        <v>41072</v>
      </c>
      <c r="B609" s="3">
        <v>141321387.362441</v>
      </c>
    </row>
    <row r="610" spans="1:2" x14ac:dyDescent="0.2">
      <c r="A610" s="1">
        <v>41073</v>
      </c>
      <c r="B610" s="3">
        <v>145266319.30905199</v>
      </c>
    </row>
    <row r="611" spans="1:2" x14ac:dyDescent="0.2">
      <c r="A611" s="1">
        <v>41074</v>
      </c>
      <c r="B611" s="3">
        <v>162269454.32087001</v>
      </c>
    </row>
    <row r="612" spans="1:2" x14ac:dyDescent="0.2">
      <c r="A612" s="1">
        <v>41075</v>
      </c>
      <c r="B612" s="3">
        <v>162001656.72094899</v>
      </c>
    </row>
    <row r="613" spans="1:2" x14ac:dyDescent="0.2">
      <c r="A613" s="1">
        <v>41078</v>
      </c>
      <c r="B613" s="3">
        <v>162209525.46908301</v>
      </c>
    </row>
    <row r="614" spans="1:2" x14ac:dyDescent="0.2">
      <c r="A614" s="1">
        <v>41079</v>
      </c>
      <c r="B614" s="3">
        <v>162513475.35005301</v>
      </c>
    </row>
    <row r="615" spans="1:2" x14ac:dyDescent="0.2">
      <c r="A615" s="1">
        <v>41080</v>
      </c>
      <c r="B615" s="3">
        <v>162869286.124549</v>
      </c>
    </row>
    <row r="616" spans="1:2" x14ac:dyDescent="0.2">
      <c r="A616" s="1">
        <v>41081</v>
      </c>
      <c r="B616" s="3">
        <v>156530673.60613501</v>
      </c>
    </row>
    <row r="617" spans="1:2" x14ac:dyDescent="0.2">
      <c r="A617" s="1">
        <v>41082</v>
      </c>
      <c r="B617" s="3">
        <v>158459973.35840499</v>
      </c>
    </row>
    <row r="618" spans="1:2" x14ac:dyDescent="0.2">
      <c r="A618" s="1">
        <v>41085</v>
      </c>
      <c r="B618" s="3">
        <v>161229604.96823999</v>
      </c>
    </row>
    <row r="619" spans="1:2" x14ac:dyDescent="0.2">
      <c r="A619" s="1">
        <v>41086</v>
      </c>
      <c r="B619" s="3">
        <v>162950292.621122</v>
      </c>
    </row>
    <row r="620" spans="1:2" x14ac:dyDescent="0.2">
      <c r="A620" s="1">
        <v>41087</v>
      </c>
      <c r="B620" s="3">
        <v>171532229.08847401</v>
      </c>
    </row>
    <row r="621" spans="1:2" x14ac:dyDescent="0.2">
      <c r="A621" s="1">
        <v>41088</v>
      </c>
      <c r="B621" s="3">
        <v>166735204.27443001</v>
      </c>
    </row>
    <row r="622" spans="1:2" x14ac:dyDescent="0.2">
      <c r="A622" s="1">
        <v>41089</v>
      </c>
      <c r="B622" s="3">
        <v>152937852.62711999</v>
      </c>
    </row>
    <row r="623" spans="1:2" x14ac:dyDescent="0.2">
      <c r="A623" s="1">
        <v>41092</v>
      </c>
      <c r="B623" s="3">
        <v>148365804.98718899</v>
      </c>
    </row>
    <row r="624" spans="1:2" x14ac:dyDescent="0.2">
      <c r="A624" s="1">
        <v>41093</v>
      </c>
      <c r="B624" s="3">
        <v>149663455.75328001</v>
      </c>
    </row>
    <row r="625" spans="1:2" x14ac:dyDescent="0.2">
      <c r="A625" s="1">
        <v>41095</v>
      </c>
      <c r="B625" s="3">
        <v>153236187.20713601</v>
      </c>
    </row>
    <row r="626" spans="1:2" x14ac:dyDescent="0.2">
      <c r="A626" s="1">
        <v>41096</v>
      </c>
      <c r="B626" s="3">
        <v>151731191.004603</v>
      </c>
    </row>
    <row r="627" spans="1:2" x14ac:dyDescent="0.2">
      <c r="A627" s="1">
        <v>41099</v>
      </c>
      <c r="B627" s="3">
        <v>152708485.09597099</v>
      </c>
    </row>
    <row r="628" spans="1:2" x14ac:dyDescent="0.2">
      <c r="A628" s="1">
        <v>41100</v>
      </c>
      <c r="B628" s="3">
        <v>147306753.55034301</v>
      </c>
    </row>
    <row r="629" spans="1:2" x14ac:dyDescent="0.2">
      <c r="A629" s="1">
        <v>41101</v>
      </c>
      <c r="B629" s="3">
        <v>159888556.06705701</v>
      </c>
    </row>
    <row r="630" spans="1:2" x14ac:dyDescent="0.2">
      <c r="A630" s="1">
        <v>41102</v>
      </c>
      <c r="B630" s="3">
        <v>160368688.23036501</v>
      </c>
    </row>
    <row r="631" spans="1:2" x14ac:dyDescent="0.2">
      <c r="A631" s="1">
        <v>41103</v>
      </c>
      <c r="B631" s="3">
        <v>161983883.88599101</v>
      </c>
    </row>
    <row r="632" spans="1:2" x14ac:dyDescent="0.2">
      <c r="A632" s="1">
        <v>41106</v>
      </c>
      <c r="B632" s="3">
        <v>159502498.32031199</v>
      </c>
    </row>
    <row r="633" spans="1:2" x14ac:dyDescent="0.2">
      <c r="A633" s="1">
        <v>41107</v>
      </c>
      <c r="B633" s="3">
        <v>156530263.90191701</v>
      </c>
    </row>
    <row r="634" spans="1:2" x14ac:dyDescent="0.2">
      <c r="A634" s="1">
        <v>41108</v>
      </c>
      <c r="B634" s="3">
        <v>156115734.14828801</v>
      </c>
    </row>
    <row r="635" spans="1:2" x14ac:dyDescent="0.2">
      <c r="A635" s="1">
        <v>41109</v>
      </c>
      <c r="B635" s="3">
        <v>160231189.1221</v>
      </c>
    </row>
    <row r="636" spans="1:2" x14ac:dyDescent="0.2">
      <c r="A636" s="1">
        <v>41110</v>
      </c>
      <c r="B636" s="3">
        <v>157631069.243707</v>
      </c>
    </row>
    <row r="637" spans="1:2" x14ac:dyDescent="0.2">
      <c r="A637" s="1">
        <v>41113</v>
      </c>
      <c r="B637" s="3">
        <v>148568526.487726</v>
      </c>
    </row>
    <row r="638" spans="1:2" x14ac:dyDescent="0.2">
      <c r="A638" s="1">
        <v>41114</v>
      </c>
      <c r="B638" s="3">
        <v>147934763.085195</v>
      </c>
    </row>
    <row r="639" spans="1:2" x14ac:dyDescent="0.2">
      <c r="A639" s="1">
        <v>41115</v>
      </c>
      <c r="B639" s="3">
        <v>144668867.27511099</v>
      </c>
    </row>
    <row r="640" spans="1:2" x14ac:dyDescent="0.2">
      <c r="A640" s="1">
        <v>41116</v>
      </c>
      <c r="B640" s="3">
        <v>145197151.60602301</v>
      </c>
    </row>
    <row r="641" spans="1:2" x14ac:dyDescent="0.2">
      <c r="A641" s="1">
        <v>41117</v>
      </c>
      <c r="B641" s="3">
        <v>149425935.56090701</v>
      </c>
    </row>
    <row r="642" spans="1:2" x14ac:dyDescent="0.2">
      <c r="A642" s="1">
        <v>41120</v>
      </c>
      <c r="B642" s="3">
        <v>146564381.325306</v>
      </c>
    </row>
    <row r="643" spans="1:2" x14ac:dyDescent="0.2">
      <c r="A643" s="1">
        <v>41121</v>
      </c>
      <c r="B643" s="3">
        <v>159722118.98167601</v>
      </c>
    </row>
    <row r="644" spans="1:2" x14ac:dyDescent="0.2">
      <c r="A644" s="1">
        <v>41122</v>
      </c>
      <c r="B644" s="3">
        <v>157364673.69118199</v>
      </c>
    </row>
    <row r="645" spans="1:2" x14ac:dyDescent="0.2">
      <c r="A645" s="1">
        <v>41123</v>
      </c>
      <c r="B645" s="3">
        <v>158644553.394016</v>
      </c>
    </row>
    <row r="646" spans="1:2" x14ac:dyDescent="0.2">
      <c r="A646" s="1">
        <v>41124</v>
      </c>
      <c r="B646" s="3">
        <v>164655924.47718501</v>
      </c>
    </row>
    <row r="647" spans="1:2" x14ac:dyDescent="0.2">
      <c r="A647" s="1">
        <v>41127</v>
      </c>
      <c r="B647" s="3">
        <v>165028893.173042</v>
      </c>
    </row>
    <row r="648" spans="1:2" x14ac:dyDescent="0.2">
      <c r="A648" s="1">
        <v>41128</v>
      </c>
      <c r="B648" s="3">
        <v>173467417.40164</v>
      </c>
    </row>
    <row r="649" spans="1:2" x14ac:dyDescent="0.2">
      <c r="A649" s="1">
        <v>41129</v>
      </c>
      <c r="B649" s="3">
        <v>182442802.97086301</v>
      </c>
    </row>
    <row r="650" spans="1:2" x14ac:dyDescent="0.2">
      <c r="A650" s="1">
        <v>41130</v>
      </c>
      <c r="B650" s="3">
        <v>198011453.51521799</v>
      </c>
    </row>
    <row r="651" spans="1:2" x14ac:dyDescent="0.2">
      <c r="A651" s="1">
        <v>41131</v>
      </c>
      <c r="B651" s="3">
        <v>198045725.48363599</v>
      </c>
    </row>
    <row r="652" spans="1:2" x14ac:dyDescent="0.2">
      <c r="A652" s="1">
        <v>41134</v>
      </c>
      <c r="B652" s="3">
        <v>206933146.262835</v>
      </c>
    </row>
    <row r="653" spans="1:2" x14ac:dyDescent="0.2">
      <c r="A653" s="1">
        <v>41135</v>
      </c>
      <c r="B653" s="3">
        <v>209735760.934214</v>
      </c>
    </row>
    <row r="654" spans="1:2" x14ac:dyDescent="0.2">
      <c r="A654" s="1">
        <v>41136</v>
      </c>
      <c r="B654" s="3">
        <v>212753104.50034699</v>
      </c>
    </row>
    <row r="655" spans="1:2" x14ac:dyDescent="0.2">
      <c r="A655" s="1">
        <v>41137</v>
      </c>
      <c r="B655" s="3">
        <v>213216324.97189799</v>
      </c>
    </row>
    <row r="656" spans="1:2" x14ac:dyDescent="0.2">
      <c r="A656" s="1">
        <v>41138</v>
      </c>
      <c r="B656" s="3">
        <v>223696661.18649</v>
      </c>
    </row>
    <row r="657" spans="1:2" x14ac:dyDescent="0.2">
      <c r="A657" s="1">
        <v>41141</v>
      </c>
      <c r="B657" s="3">
        <v>222069712.26732501</v>
      </c>
    </row>
    <row r="658" spans="1:2" x14ac:dyDescent="0.2">
      <c r="A658" s="1">
        <v>41142</v>
      </c>
      <c r="B658" s="3">
        <v>225906121.03533399</v>
      </c>
    </row>
    <row r="659" spans="1:2" x14ac:dyDescent="0.2">
      <c r="A659" s="1">
        <v>41143</v>
      </c>
      <c r="B659" s="3">
        <v>213891140.79448301</v>
      </c>
    </row>
    <row r="660" spans="1:2" x14ac:dyDescent="0.2">
      <c r="A660" s="1">
        <v>41144</v>
      </c>
      <c r="B660" s="3">
        <v>236755686.29960799</v>
      </c>
    </row>
    <row r="661" spans="1:2" x14ac:dyDescent="0.2">
      <c r="A661" s="1">
        <v>41145</v>
      </c>
      <c r="B661" s="3">
        <v>237504755.831085</v>
      </c>
    </row>
    <row r="662" spans="1:2" x14ac:dyDescent="0.2">
      <c r="A662" s="1">
        <v>41148</v>
      </c>
      <c r="B662" s="3">
        <v>239159507.01832801</v>
      </c>
    </row>
    <row r="663" spans="1:2" x14ac:dyDescent="0.2">
      <c r="A663" s="1">
        <v>41149</v>
      </c>
      <c r="B663" s="3">
        <v>230167180.66768399</v>
      </c>
    </row>
    <row r="664" spans="1:2" x14ac:dyDescent="0.2">
      <c r="A664" s="1">
        <v>41150</v>
      </c>
      <c r="B664" s="3">
        <v>231228157.45351499</v>
      </c>
    </row>
    <row r="665" spans="1:2" x14ac:dyDescent="0.2">
      <c r="A665" s="1">
        <v>41151</v>
      </c>
      <c r="B665" s="3">
        <v>229370694.941901</v>
      </c>
    </row>
    <row r="666" spans="1:2" x14ac:dyDescent="0.2">
      <c r="A666" s="1">
        <v>41152</v>
      </c>
      <c r="B666" s="3">
        <v>231978935.62696001</v>
      </c>
    </row>
    <row r="667" spans="1:2" x14ac:dyDescent="0.2">
      <c r="A667" s="1">
        <v>41156</v>
      </c>
      <c r="B667" s="3">
        <v>227610692.703731</v>
      </c>
    </row>
    <row r="668" spans="1:2" x14ac:dyDescent="0.2">
      <c r="A668" s="1">
        <v>41157</v>
      </c>
      <c r="B668" s="3">
        <v>227874129.372942</v>
      </c>
    </row>
    <row r="669" spans="1:2" x14ac:dyDescent="0.2">
      <c r="A669" s="1">
        <v>41158</v>
      </c>
      <c r="B669" s="3">
        <v>227944799.20559299</v>
      </c>
    </row>
    <row r="670" spans="1:2" x14ac:dyDescent="0.2">
      <c r="A670" s="1">
        <v>41159</v>
      </c>
      <c r="B670" s="3">
        <v>226436972.91460201</v>
      </c>
    </row>
    <row r="671" spans="1:2" x14ac:dyDescent="0.2">
      <c r="A671" s="1">
        <v>41162</v>
      </c>
      <c r="B671" s="3">
        <v>229428567.98719901</v>
      </c>
    </row>
    <row r="672" spans="1:2" x14ac:dyDescent="0.2">
      <c r="A672" s="1">
        <v>41163</v>
      </c>
      <c r="B672" s="3">
        <v>229168940.06799501</v>
      </c>
    </row>
    <row r="673" spans="1:2" x14ac:dyDescent="0.2">
      <c r="A673" s="1">
        <v>41164</v>
      </c>
      <c r="B673" s="3">
        <v>228874091.28916499</v>
      </c>
    </row>
    <row r="674" spans="1:2" x14ac:dyDescent="0.2">
      <c r="A674" s="1">
        <v>41165</v>
      </c>
      <c r="B674" s="3">
        <v>224040981.11512101</v>
      </c>
    </row>
    <row r="675" spans="1:2" x14ac:dyDescent="0.2">
      <c r="A675" s="1">
        <v>41166</v>
      </c>
      <c r="B675" s="3">
        <v>227559817.55858499</v>
      </c>
    </row>
    <row r="676" spans="1:2" x14ac:dyDescent="0.2">
      <c r="A676" s="1">
        <v>41169</v>
      </c>
      <c r="B676" s="3">
        <v>220472095.008683</v>
      </c>
    </row>
    <row r="677" spans="1:2" x14ac:dyDescent="0.2">
      <c r="A677" s="1">
        <v>41170</v>
      </c>
      <c r="B677" s="3">
        <v>220048464.77471101</v>
      </c>
    </row>
    <row r="678" spans="1:2" x14ac:dyDescent="0.2">
      <c r="A678" s="1">
        <v>41171</v>
      </c>
      <c r="B678" s="3">
        <v>219314835.08575299</v>
      </c>
    </row>
    <row r="679" spans="1:2" x14ac:dyDescent="0.2">
      <c r="A679" s="1">
        <v>41172</v>
      </c>
      <c r="B679" s="3">
        <v>207600583.38827699</v>
      </c>
    </row>
    <row r="680" spans="1:2" x14ac:dyDescent="0.2">
      <c r="A680" s="1">
        <v>41173</v>
      </c>
      <c r="B680" s="3">
        <v>199832283.54301801</v>
      </c>
    </row>
    <row r="681" spans="1:2" x14ac:dyDescent="0.2">
      <c r="A681" s="1">
        <v>41176</v>
      </c>
      <c r="B681" s="3">
        <v>190212612.35381001</v>
      </c>
    </row>
    <row r="682" spans="1:2" x14ac:dyDescent="0.2">
      <c r="A682" s="1">
        <v>41177</v>
      </c>
      <c r="B682" s="3">
        <v>179743363.222747</v>
      </c>
    </row>
    <row r="683" spans="1:2" x14ac:dyDescent="0.2">
      <c r="A683" s="1">
        <v>41178</v>
      </c>
      <c r="B683" s="3">
        <v>178809333.199651</v>
      </c>
    </row>
    <row r="684" spans="1:2" x14ac:dyDescent="0.2">
      <c r="A684" s="1">
        <v>41179</v>
      </c>
      <c r="B684" s="3">
        <v>173711983.220687</v>
      </c>
    </row>
    <row r="685" spans="1:2" x14ac:dyDescent="0.2">
      <c r="A685" s="1">
        <v>41180</v>
      </c>
      <c r="B685" s="3">
        <v>171354774.010555</v>
      </c>
    </row>
    <row r="686" spans="1:2" x14ac:dyDescent="0.2">
      <c r="A686" s="1">
        <v>41183</v>
      </c>
      <c r="B686" s="3">
        <v>162585639.35804799</v>
      </c>
    </row>
    <row r="687" spans="1:2" x14ac:dyDescent="0.2">
      <c r="A687" s="1">
        <v>41184</v>
      </c>
      <c r="B687" s="3">
        <v>150563004.504329</v>
      </c>
    </row>
    <row r="688" spans="1:2" x14ac:dyDescent="0.2">
      <c r="A688" s="1">
        <v>41185</v>
      </c>
      <c r="B688" s="3">
        <v>144560786.11644</v>
      </c>
    </row>
    <row r="689" spans="1:2" x14ac:dyDescent="0.2">
      <c r="A689" s="1">
        <v>41186</v>
      </c>
      <c r="B689" s="3">
        <v>146226812.75793099</v>
      </c>
    </row>
    <row r="690" spans="1:2" x14ac:dyDescent="0.2">
      <c r="A690" s="1">
        <v>41187</v>
      </c>
      <c r="B690" s="3">
        <v>146171996.951078</v>
      </c>
    </row>
    <row r="691" spans="1:2" x14ac:dyDescent="0.2">
      <c r="A691" s="1">
        <v>41191</v>
      </c>
      <c r="B691" s="3">
        <v>148977850.64686799</v>
      </c>
    </row>
    <row r="692" spans="1:2" x14ac:dyDescent="0.2">
      <c r="A692" s="1">
        <v>41192</v>
      </c>
      <c r="B692" s="3">
        <v>147364034.73673499</v>
      </c>
    </row>
    <row r="693" spans="1:2" x14ac:dyDescent="0.2">
      <c r="A693" s="1">
        <v>41193</v>
      </c>
      <c r="B693" s="3">
        <v>146928661.16017699</v>
      </c>
    </row>
    <row r="694" spans="1:2" x14ac:dyDescent="0.2">
      <c r="A694" s="1">
        <v>41194</v>
      </c>
      <c r="B694" s="3">
        <v>147031222.122684</v>
      </c>
    </row>
    <row r="695" spans="1:2" x14ac:dyDescent="0.2">
      <c r="A695" s="1">
        <v>41197</v>
      </c>
      <c r="B695" s="3">
        <v>147133891.65842599</v>
      </c>
    </row>
    <row r="696" spans="1:2" x14ac:dyDescent="0.2">
      <c r="A696" s="1">
        <v>41198</v>
      </c>
      <c r="B696" s="3">
        <v>147000854.505427</v>
      </c>
    </row>
    <row r="697" spans="1:2" x14ac:dyDescent="0.2">
      <c r="A697" s="1">
        <v>41199</v>
      </c>
      <c r="B697" s="3">
        <v>148800747.262651</v>
      </c>
    </row>
    <row r="698" spans="1:2" x14ac:dyDescent="0.2">
      <c r="A698" s="1">
        <v>41200</v>
      </c>
      <c r="B698" s="3">
        <v>149903980.68268201</v>
      </c>
    </row>
    <row r="699" spans="1:2" x14ac:dyDescent="0.2">
      <c r="A699" s="1">
        <v>41201</v>
      </c>
      <c r="B699" s="3">
        <v>148425646.875646</v>
      </c>
    </row>
    <row r="700" spans="1:2" x14ac:dyDescent="0.2">
      <c r="A700" s="1">
        <v>41204</v>
      </c>
      <c r="B700" s="3">
        <v>148747421.02800101</v>
      </c>
    </row>
    <row r="701" spans="1:2" x14ac:dyDescent="0.2">
      <c r="A701" s="1">
        <v>41205</v>
      </c>
      <c r="B701" s="3">
        <v>148045277.18803999</v>
      </c>
    </row>
    <row r="702" spans="1:2" x14ac:dyDescent="0.2">
      <c r="A702" s="1">
        <v>41206</v>
      </c>
      <c r="B702" s="3">
        <v>149210212.83765599</v>
      </c>
    </row>
    <row r="703" spans="1:2" x14ac:dyDescent="0.2">
      <c r="A703" s="1">
        <v>41207</v>
      </c>
      <c r="B703" s="3">
        <v>148637432.720128</v>
      </c>
    </row>
    <row r="704" spans="1:2" x14ac:dyDescent="0.2">
      <c r="A704" s="1">
        <v>41208</v>
      </c>
      <c r="B704" s="3">
        <v>147598886.34861499</v>
      </c>
    </row>
    <row r="705" spans="1:2" x14ac:dyDescent="0.2">
      <c r="A705" s="1">
        <v>41211</v>
      </c>
      <c r="B705" s="3">
        <v>147148911.841912</v>
      </c>
    </row>
    <row r="706" spans="1:2" x14ac:dyDescent="0.2">
      <c r="A706" s="1">
        <v>41213</v>
      </c>
      <c r="B706" s="3">
        <v>146511907.08761999</v>
      </c>
    </row>
    <row r="707" spans="1:2" x14ac:dyDescent="0.2">
      <c r="A707" s="1">
        <v>41214</v>
      </c>
      <c r="B707" s="3">
        <v>146894538.309531</v>
      </c>
    </row>
    <row r="708" spans="1:2" x14ac:dyDescent="0.2">
      <c r="A708" s="1">
        <v>41215</v>
      </c>
      <c r="B708" s="3">
        <v>146133473.267297</v>
      </c>
    </row>
    <row r="709" spans="1:2" x14ac:dyDescent="0.2">
      <c r="A709" s="1">
        <v>41218</v>
      </c>
      <c r="B709" s="3">
        <v>145620468.255784</v>
      </c>
    </row>
    <row r="710" spans="1:2" x14ac:dyDescent="0.2">
      <c r="A710" s="1">
        <v>41219</v>
      </c>
      <c r="B710" s="3">
        <v>146808354.763807</v>
      </c>
    </row>
    <row r="711" spans="1:2" x14ac:dyDescent="0.2">
      <c r="A711" s="1">
        <v>41220</v>
      </c>
      <c r="B711" s="3">
        <v>145001497.928893</v>
      </c>
    </row>
    <row r="712" spans="1:2" x14ac:dyDescent="0.2">
      <c r="A712" s="1">
        <v>41221</v>
      </c>
      <c r="B712" s="3">
        <v>143362712.34187001</v>
      </c>
    </row>
    <row r="713" spans="1:2" x14ac:dyDescent="0.2">
      <c r="A713" s="1">
        <v>41222</v>
      </c>
      <c r="B713" s="3">
        <v>143448284.22595701</v>
      </c>
    </row>
    <row r="714" spans="1:2" x14ac:dyDescent="0.2">
      <c r="A714" s="1">
        <v>41226</v>
      </c>
      <c r="B714" s="3">
        <v>160142413.604794</v>
      </c>
    </row>
    <row r="715" spans="1:2" x14ac:dyDescent="0.2">
      <c r="A715" s="1">
        <v>41227</v>
      </c>
      <c r="B715" s="3">
        <v>160969608.51361299</v>
      </c>
    </row>
    <row r="716" spans="1:2" x14ac:dyDescent="0.2">
      <c r="A716" s="1">
        <v>41228</v>
      </c>
      <c r="B716" s="3">
        <v>167866647.57703</v>
      </c>
    </row>
    <row r="717" spans="1:2" x14ac:dyDescent="0.2">
      <c r="A717" s="1">
        <v>41229</v>
      </c>
      <c r="B717" s="3">
        <v>166801543.95037201</v>
      </c>
    </row>
    <row r="718" spans="1:2" x14ac:dyDescent="0.2">
      <c r="A718" s="1">
        <v>41232</v>
      </c>
      <c r="B718" s="3">
        <v>167694484.05075899</v>
      </c>
    </row>
    <row r="719" spans="1:2" x14ac:dyDescent="0.2">
      <c r="A719" s="1">
        <v>41233</v>
      </c>
      <c r="B719" s="3">
        <v>166947041.15001601</v>
      </c>
    </row>
    <row r="720" spans="1:2" x14ac:dyDescent="0.2">
      <c r="A720" s="1">
        <v>41234</v>
      </c>
      <c r="B720" s="3">
        <v>168513986.74357501</v>
      </c>
    </row>
    <row r="721" spans="1:2" x14ac:dyDescent="0.2">
      <c r="A721" s="1">
        <v>41236</v>
      </c>
      <c r="B721" s="3">
        <v>168728616.45714501</v>
      </c>
    </row>
    <row r="722" spans="1:2" x14ac:dyDescent="0.2">
      <c r="A722" s="1">
        <v>41239</v>
      </c>
      <c r="B722" s="3">
        <v>156864845.05076</v>
      </c>
    </row>
    <row r="723" spans="1:2" x14ac:dyDescent="0.2">
      <c r="A723" s="1">
        <v>41240</v>
      </c>
      <c r="B723" s="3">
        <v>156317421.681647</v>
      </c>
    </row>
    <row r="724" spans="1:2" x14ac:dyDescent="0.2">
      <c r="A724" s="1">
        <v>41241</v>
      </c>
      <c r="B724" s="3">
        <v>156995615.11735499</v>
      </c>
    </row>
    <row r="725" spans="1:2" x14ac:dyDescent="0.2">
      <c r="A725" s="1">
        <v>41242</v>
      </c>
      <c r="B725" s="3">
        <v>157158609.972363</v>
      </c>
    </row>
    <row r="726" spans="1:2" x14ac:dyDescent="0.2">
      <c r="A726" s="1">
        <v>41243</v>
      </c>
      <c r="B726" s="3">
        <v>157279324.773866</v>
      </c>
    </row>
    <row r="727" spans="1:2" x14ac:dyDescent="0.2">
      <c r="A727" s="1">
        <v>41246</v>
      </c>
      <c r="B727" s="3">
        <v>158945628.68184999</v>
      </c>
    </row>
    <row r="728" spans="1:2" x14ac:dyDescent="0.2">
      <c r="A728" s="1">
        <v>41247</v>
      </c>
      <c r="B728" s="3">
        <v>165211540.76919699</v>
      </c>
    </row>
    <row r="729" spans="1:2" x14ac:dyDescent="0.2">
      <c r="A729" s="1">
        <v>41248</v>
      </c>
      <c r="B729" s="3">
        <v>165017790.434901</v>
      </c>
    </row>
    <row r="730" spans="1:2" x14ac:dyDescent="0.2">
      <c r="A730" s="1">
        <v>41249</v>
      </c>
      <c r="B730" s="3">
        <v>165615500.96612501</v>
      </c>
    </row>
    <row r="731" spans="1:2" x14ac:dyDescent="0.2">
      <c r="A731" s="1">
        <v>41250</v>
      </c>
      <c r="B731" s="3">
        <v>166772058.730389</v>
      </c>
    </row>
    <row r="732" spans="1:2" x14ac:dyDescent="0.2">
      <c r="A732" s="1">
        <v>41253</v>
      </c>
      <c r="B732" s="3">
        <v>173127137.85839099</v>
      </c>
    </row>
    <row r="733" spans="1:2" x14ac:dyDescent="0.2">
      <c r="A733" s="1">
        <v>41254</v>
      </c>
      <c r="B733" s="3">
        <v>175243066.187904</v>
      </c>
    </row>
    <row r="734" spans="1:2" x14ac:dyDescent="0.2">
      <c r="A734" s="1">
        <v>41255</v>
      </c>
      <c r="B734" s="3">
        <v>177931560.343402</v>
      </c>
    </row>
    <row r="735" spans="1:2" x14ac:dyDescent="0.2">
      <c r="A735" s="1">
        <v>41256</v>
      </c>
      <c r="B735" s="3">
        <v>178024881.34953499</v>
      </c>
    </row>
    <row r="736" spans="1:2" x14ac:dyDescent="0.2">
      <c r="A736" s="1">
        <v>41257</v>
      </c>
      <c r="B736" s="3">
        <v>178086561.718986</v>
      </c>
    </row>
    <row r="737" spans="1:2" x14ac:dyDescent="0.2">
      <c r="A737" s="1">
        <v>41260</v>
      </c>
      <c r="B737" s="3">
        <v>188592846.474392</v>
      </c>
    </row>
    <row r="738" spans="1:2" x14ac:dyDescent="0.2">
      <c r="A738" s="1">
        <v>41261</v>
      </c>
      <c r="B738" s="3">
        <v>189033495.49024901</v>
      </c>
    </row>
    <row r="739" spans="1:2" x14ac:dyDescent="0.2">
      <c r="A739" s="1">
        <v>41262</v>
      </c>
      <c r="B739" s="3">
        <v>188583064.35475299</v>
      </c>
    </row>
    <row r="740" spans="1:2" x14ac:dyDescent="0.2">
      <c r="A740" s="1">
        <v>41263</v>
      </c>
      <c r="B740" s="3">
        <v>187313005.916686</v>
      </c>
    </row>
    <row r="741" spans="1:2" x14ac:dyDescent="0.2">
      <c r="A741" s="1">
        <v>41264</v>
      </c>
      <c r="B741" s="3">
        <v>186795648.42872801</v>
      </c>
    </row>
    <row r="742" spans="1:2" x14ac:dyDescent="0.2">
      <c r="A742" s="1">
        <v>41267</v>
      </c>
      <c r="B742" s="3">
        <v>186930215.11500701</v>
      </c>
    </row>
    <row r="743" spans="1:2" x14ac:dyDescent="0.2">
      <c r="A743" s="1">
        <v>41269</v>
      </c>
      <c r="B743" s="3">
        <v>185446035.388549</v>
      </c>
    </row>
    <row r="744" spans="1:2" x14ac:dyDescent="0.2">
      <c r="A744" s="1">
        <v>41270</v>
      </c>
      <c r="B744" s="3">
        <v>185465918.786145</v>
      </c>
    </row>
    <row r="745" spans="1:2" x14ac:dyDescent="0.2">
      <c r="A745" s="1">
        <v>41271</v>
      </c>
      <c r="B745" s="3">
        <v>185944127.12083799</v>
      </c>
    </row>
    <row r="746" spans="1:2" x14ac:dyDescent="0.2">
      <c r="A746" s="1">
        <v>41274</v>
      </c>
      <c r="B746" s="3">
        <v>188076652.55169299</v>
      </c>
    </row>
    <row r="747" spans="1:2" x14ac:dyDescent="0.2">
      <c r="A747" s="1">
        <v>41276</v>
      </c>
      <c r="B747" s="3">
        <v>186526574.879462</v>
      </c>
    </row>
    <row r="748" spans="1:2" x14ac:dyDescent="0.2">
      <c r="A748" s="1">
        <v>41277</v>
      </c>
      <c r="B748" s="3">
        <v>192411475.781966</v>
      </c>
    </row>
    <row r="749" spans="1:2" x14ac:dyDescent="0.2">
      <c r="A749" s="1">
        <v>41278</v>
      </c>
      <c r="B749" s="3">
        <v>192999927.12789401</v>
      </c>
    </row>
    <row r="750" spans="1:2" x14ac:dyDescent="0.2">
      <c r="A750" s="1">
        <v>41281</v>
      </c>
      <c r="B750" s="3">
        <v>191963805.52802601</v>
      </c>
    </row>
    <row r="751" spans="1:2" x14ac:dyDescent="0.2">
      <c r="A751" s="1">
        <v>41282</v>
      </c>
      <c r="B751" s="3">
        <v>202369990.95374501</v>
      </c>
    </row>
    <row r="752" spans="1:2" x14ac:dyDescent="0.2">
      <c r="A752" s="1">
        <v>41283</v>
      </c>
      <c r="B752" s="3">
        <v>204084006.34660101</v>
      </c>
    </row>
    <row r="753" spans="1:2" x14ac:dyDescent="0.2">
      <c r="A753" s="1">
        <v>41284</v>
      </c>
      <c r="B753" s="3">
        <v>203372241.47770599</v>
      </c>
    </row>
    <row r="754" spans="1:2" x14ac:dyDescent="0.2">
      <c r="A754" s="1">
        <v>41285</v>
      </c>
      <c r="B754" s="3">
        <v>210831178.59617999</v>
      </c>
    </row>
    <row r="755" spans="1:2" x14ac:dyDescent="0.2">
      <c r="A755" s="1">
        <v>41288</v>
      </c>
      <c r="B755" s="3">
        <v>214102698.74893501</v>
      </c>
    </row>
    <row r="756" spans="1:2" x14ac:dyDescent="0.2">
      <c r="A756" s="1">
        <v>41289</v>
      </c>
      <c r="B756" s="3">
        <v>224984201.81392199</v>
      </c>
    </row>
    <row r="757" spans="1:2" x14ac:dyDescent="0.2">
      <c r="A757" s="1">
        <v>41290</v>
      </c>
      <c r="B757" s="3">
        <v>225299940.81832501</v>
      </c>
    </row>
    <row r="758" spans="1:2" x14ac:dyDescent="0.2">
      <c r="A758" s="1">
        <v>41291</v>
      </c>
      <c r="B758" s="3">
        <v>233621701.65912899</v>
      </c>
    </row>
    <row r="759" spans="1:2" x14ac:dyDescent="0.2">
      <c r="A759" s="1">
        <v>41292</v>
      </c>
      <c r="B759" s="3">
        <v>227839371.864344</v>
      </c>
    </row>
    <row r="760" spans="1:2" x14ac:dyDescent="0.2">
      <c r="A760" s="1">
        <v>41296</v>
      </c>
      <c r="B760" s="3">
        <v>226749559.58830199</v>
      </c>
    </row>
    <row r="761" spans="1:2" x14ac:dyDescent="0.2">
      <c r="A761" s="1">
        <v>41297</v>
      </c>
      <c r="B761" s="3">
        <v>230522573.23761901</v>
      </c>
    </row>
    <row r="762" spans="1:2" x14ac:dyDescent="0.2">
      <c r="A762" s="1">
        <v>41298</v>
      </c>
      <c r="B762" s="3">
        <v>240738321.061865</v>
      </c>
    </row>
    <row r="763" spans="1:2" x14ac:dyDescent="0.2">
      <c r="A763" s="1">
        <v>41299</v>
      </c>
      <c r="B763" s="3">
        <v>236089493.584001</v>
      </c>
    </row>
    <row r="764" spans="1:2" x14ac:dyDescent="0.2">
      <c r="A764" s="1">
        <v>41302</v>
      </c>
      <c r="B764" s="3">
        <v>236175256.98661199</v>
      </c>
    </row>
    <row r="765" spans="1:2" x14ac:dyDescent="0.2">
      <c r="A765" s="1">
        <v>41303</v>
      </c>
      <c r="B765" s="3">
        <v>231642765.96262401</v>
      </c>
    </row>
    <row r="766" spans="1:2" x14ac:dyDescent="0.2">
      <c r="A766" s="1">
        <v>41304</v>
      </c>
      <c r="B766" s="3">
        <v>232137113.895888</v>
      </c>
    </row>
    <row r="767" spans="1:2" x14ac:dyDescent="0.2">
      <c r="A767" s="1">
        <v>41305</v>
      </c>
      <c r="B767" s="3">
        <v>233198691.28344801</v>
      </c>
    </row>
    <row r="768" spans="1:2" x14ac:dyDescent="0.2">
      <c r="A768" s="1">
        <v>41306</v>
      </c>
      <c r="B768" s="3">
        <v>229158293.35738301</v>
      </c>
    </row>
    <row r="769" spans="1:2" x14ac:dyDescent="0.2">
      <c r="A769" s="1">
        <v>41309</v>
      </c>
      <c r="B769" s="3">
        <v>223487282.62531701</v>
      </c>
    </row>
    <row r="770" spans="1:2" x14ac:dyDescent="0.2">
      <c r="A770" s="1">
        <v>41310</v>
      </c>
      <c r="B770" s="3">
        <v>224915598.361348</v>
      </c>
    </row>
    <row r="771" spans="1:2" x14ac:dyDescent="0.2">
      <c r="A771" s="1">
        <v>41311</v>
      </c>
      <c r="B771" s="3">
        <v>225691125.625763</v>
      </c>
    </row>
    <row r="772" spans="1:2" x14ac:dyDescent="0.2">
      <c r="A772" s="1">
        <v>41312</v>
      </c>
      <c r="B772" s="3">
        <v>226102960.87369099</v>
      </c>
    </row>
    <row r="773" spans="1:2" x14ac:dyDescent="0.2">
      <c r="A773" s="1">
        <v>41313</v>
      </c>
      <c r="B773" s="3">
        <v>229138055.41139901</v>
      </c>
    </row>
    <row r="774" spans="1:2" x14ac:dyDescent="0.2">
      <c r="A774" s="1">
        <v>41316</v>
      </c>
      <c r="B774" s="3">
        <v>227808186.19928199</v>
      </c>
    </row>
    <row r="775" spans="1:2" x14ac:dyDescent="0.2">
      <c r="A775" s="1">
        <v>41317</v>
      </c>
      <c r="B775" s="3">
        <v>233866453.98718899</v>
      </c>
    </row>
    <row r="776" spans="1:2" x14ac:dyDescent="0.2">
      <c r="A776" s="1">
        <v>41318</v>
      </c>
      <c r="B776" s="3">
        <v>237891512.37838399</v>
      </c>
    </row>
    <row r="777" spans="1:2" x14ac:dyDescent="0.2">
      <c r="A777" s="1">
        <v>41319</v>
      </c>
      <c r="B777" s="3">
        <v>232018204.63318899</v>
      </c>
    </row>
    <row r="778" spans="1:2" x14ac:dyDescent="0.2">
      <c r="A778" s="1">
        <v>41320</v>
      </c>
      <c r="B778" s="3">
        <v>243633454.358156</v>
      </c>
    </row>
    <row r="779" spans="1:2" x14ac:dyDescent="0.2">
      <c r="A779" s="1">
        <v>41324</v>
      </c>
      <c r="B779" s="3">
        <v>243483160.741658</v>
      </c>
    </row>
    <row r="780" spans="1:2" x14ac:dyDescent="0.2">
      <c r="A780" s="1">
        <v>41325</v>
      </c>
      <c r="B780" s="3">
        <v>242611918.32827601</v>
      </c>
    </row>
    <row r="781" spans="1:2" x14ac:dyDescent="0.2">
      <c r="A781" s="1">
        <v>41326</v>
      </c>
      <c r="B781" s="3">
        <v>242756717.15845901</v>
      </c>
    </row>
    <row r="782" spans="1:2" x14ac:dyDescent="0.2">
      <c r="A782" s="1">
        <v>41327</v>
      </c>
      <c r="B782" s="3">
        <v>243367386.50285801</v>
      </c>
    </row>
    <row r="783" spans="1:2" x14ac:dyDescent="0.2">
      <c r="A783" s="1">
        <v>41330</v>
      </c>
      <c r="B783" s="3">
        <v>241044145.65515199</v>
      </c>
    </row>
    <row r="784" spans="1:2" x14ac:dyDescent="0.2">
      <c r="A784" s="1">
        <v>41331</v>
      </c>
      <c r="B784" s="3">
        <v>240504666.469888</v>
      </c>
    </row>
    <row r="785" spans="1:2" x14ac:dyDescent="0.2">
      <c r="A785" s="1">
        <v>41332</v>
      </c>
      <c r="B785" s="3">
        <v>241270970.01511699</v>
      </c>
    </row>
    <row r="786" spans="1:2" x14ac:dyDescent="0.2">
      <c r="A786" s="1">
        <v>41333</v>
      </c>
      <c r="B786" s="3">
        <v>242531407.612097</v>
      </c>
    </row>
    <row r="787" spans="1:2" x14ac:dyDescent="0.2">
      <c r="A787" s="1">
        <v>41334</v>
      </c>
      <c r="B787" s="3">
        <v>239210875.93163401</v>
      </c>
    </row>
    <row r="788" spans="1:2" x14ac:dyDescent="0.2">
      <c r="A788" s="1">
        <v>41337</v>
      </c>
      <c r="B788" s="3">
        <v>234050759.826594</v>
      </c>
    </row>
    <row r="789" spans="1:2" x14ac:dyDescent="0.2">
      <c r="A789" s="1">
        <v>41338</v>
      </c>
      <c r="B789" s="3">
        <v>227093321.790043</v>
      </c>
    </row>
    <row r="790" spans="1:2" x14ac:dyDescent="0.2">
      <c r="A790" s="1">
        <v>41339</v>
      </c>
      <c r="B790" s="3">
        <v>228136392.698513</v>
      </c>
    </row>
    <row r="791" spans="1:2" x14ac:dyDescent="0.2">
      <c r="A791" s="1">
        <v>41340</v>
      </c>
      <c r="B791" s="3">
        <v>229437467.00885701</v>
      </c>
    </row>
    <row r="792" spans="1:2" x14ac:dyDescent="0.2">
      <c r="A792" s="1">
        <v>41341</v>
      </c>
      <c r="B792" s="3">
        <v>231842194.26670101</v>
      </c>
    </row>
    <row r="793" spans="1:2" x14ac:dyDescent="0.2">
      <c r="A793" s="1">
        <v>41344</v>
      </c>
      <c r="B793" s="3">
        <v>231544828.338927</v>
      </c>
    </row>
    <row r="794" spans="1:2" x14ac:dyDescent="0.2">
      <c r="A794" s="1">
        <v>41345</v>
      </c>
      <c r="B794" s="3">
        <v>231092247.611931</v>
      </c>
    </row>
    <row r="795" spans="1:2" x14ac:dyDescent="0.2">
      <c r="A795" s="1">
        <v>41346</v>
      </c>
      <c r="B795" s="3">
        <v>231058422.71280399</v>
      </c>
    </row>
    <row r="796" spans="1:2" x14ac:dyDescent="0.2">
      <c r="A796" s="1">
        <v>41347</v>
      </c>
      <c r="B796" s="3">
        <v>231221983.982106</v>
      </c>
    </row>
    <row r="797" spans="1:2" x14ac:dyDescent="0.2">
      <c r="A797" s="1">
        <v>41348</v>
      </c>
      <c r="B797" s="3">
        <v>230196056.376156</v>
      </c>
    </row>
    <row r="798" spans="1:2" x14ac:dyDescent="0.2">
      <c r="A798" s="1">
        <v>41351</v>
      </c>
      <c r="B798" s="3">
        <v>229121090.80544901</v>
      </c>
    </row>
    <row r="799" spans="1:2" x14ac:dyDescent="0.2">
      <c r="A799" s="1">
        <v>41352</v>
      </c>
      <c r="B799" s="3">
        <v>228558085.19907299</v>
      </c>
    </row>
    <row r="800" spans="1:2" x14ac:dyDescent="0.2">
      <c r="A800" s="1">
        <v>41353</v>
      </c>
      <c r="B800" s="3">
        <v>241990973.28448299</v>
      </c>
    </row>
    <row r="801" spans="1:2" x14ac:dyDescent="0.2">
      <c r="A801" s="1">
        <v>41354</v>
      </c>
      <c r="B801" s="3">
        <v>260700048.016994</v>
      </c>
    </row>
    <row r="802" spans="1:2" x14ac:dyDescent="0.2">
      <c r="A802" s="1">
        <v>41355</v>
      </c>
      <c r="B802" s="3">
        <v>262683139.42848301</v>
      </c>
    </row>
    <row r="803" spans="1:2" x14ac:dyDescent="0.2">
      <c r="A803" s="1">
        <v>41358</v>
      </c>
      <c r="B803" s="3">
        <v>261625247.62304601</v>
      </c>
    </row>
    <row r="804" spans="1:2" x14ac:dyDescent="0.2">
      <c r="A804" s="1">
        <v>41359</v>
      </c>
      <c r="B804" s="3">
        <v>261748941.037927</v>
      </c>
    </row>
    <row r="805" spans="1:2" x14ac:dyDescent="0.2">
      <c r="A805" s="1">
        <v>41360</v>
      </c>
      <c r="B805" s="3">
        <v>261698359.92276299</v>
      </c>
    </row>
    <row r="806" spans="1:2" x14ac:dyDescent="0.2">
      <c r="A806" s="1">
        <v>41361</v>
      </c>
      <c r="B806" s="3">
        <v>261214484.09327701</v>
      </c>
    </row>
    <row r="807" spans="1:2" x14ac:dyDescent="0.2">
      <c r="A807" s="1">
        <v>41365</v>
      </c>
      <c r="B807" s="3">
        <v>258334748.847471</v>
      </c>
    </row>
    <row r="808" spans="1:2" x14ac:dyDescent="0.2">
      <c r="A808" s="1">
        <v>41366</v>
      </c>
      <c r="B808" s="3">
        <v>257606920.07736</v>
      </c>
    </row>
    <row r="809" spans="1:2" x14ac:dyDescent="0.2">
      <c r="A809" s="1">
        <v>41367</v>
      </c>
      <c r="B809" s="3">
        <v>256302252.15809199</v>
      </c>
    </row>
    <row r="810" spans="1:2" x14ac:dyDescent="0.2">
      <c r="A810" s="1">
        <v>41368</v>
      </c>
      <c r="B810" s="3">
        <v>252317255.85223201</v>
      </c>
    </row>
    <row r="811" spans="1:2" x14ac:dyDescent="0.2">
      <c r="A811" s="1">
        <v>41369</v>
      </c>
      <c r="B811" s="3">
        <v>249317768.66491699</v>
      </c>
    </row>
    <row r="812" spans="1:2" x14ac:dyDescent="0.2">
      <c r="A812" s="1">
        <v>41372</v>
      </c>
      <c r="B812" s="3">
        <v>250445470.23797399</v>
      </c>
    </row>
    <row r="813" spans="1:2" x14ac:dyDescent="0.2">
      <c r="A813" s="1">
        <v>41373</v>
      </c>
      <c r="B813" s="3">
        <v>250401777.63100901</v>
      </c>
    </row>
    <row r="814" spans="1:2" x14ac:dyDescent="0.2">
      <c r="A814" s="1">
        <v>41374</v>
      </c>
      <c r="B814" s="3">
        <v>251330279.76205701</v>
      </c>
    </row>
    <row r="815" spans="1:2" x14ac:dyDescent="0.2">
      <c r="A815" s="1">
        <v>41375</v>
      </c>
      <c r="B815" s="3">
        <v>248501095.44994</v>
      </c>
    </row>
    <row r="816" spans="1:2" x14ac:dyDescent="0.2">
      <c r="A816" s="1">
        <v>41376</v>
      </c>
      <c r="B816" s="3">
        <v>247457787.70083699</v>
      </c>
    </row>
    <row r="817" spans="1:2" x14ac:dyDescent="0.2">
      <c r="A817" s="1">
        <v>41379</v>
      </c>
      <c r="B817" s="3">
        <v>245705166.20715901</v>
      </c>
    </row>
    <row r="818" spans="1:2" x14ac:dyDescent="0.2">
      <c r="A818" s="1">
        <v>41380</v>
      </c>
      <c r="B818" s="3">
        <v>246061554.56980899</v>
      </c>
    </row>
    <row r="819" spans="1:2" x14ac:dyDescent="0.2">
      <c r="A819" s="1">
        <v>41381</v>
      </c>
      <c r="B819" s="3">
        <v>246087040.285739</v>
      </c>
    </row>
    <row r="820" spans="1:2" x14ac:dyDescent="0.2">
      <c r="A820" s="1">
        <v>41382</v>
      </c>
      <c r="B820" s="3">
        <v>246295556.26292399</v>
      </c>
    </row>
    <row r="821" spans="1:2" x14ac:dyDescent="0.2">
      <c r="A821" s="1">
        <v>41383</v>
      </c>
      <c r="B821" s="3">
        <v>246617116.181995</v>
      </c>
    </row>
    <row r="822" spans="1:2" x14ac:dyDescent="0.2">
      <c r="A822" s="1">
        <v>41386</v>
      </c>
      <c r="B822" s="3">
        <v>233891742.77448699</v>
      </c>
    </row>
    <row r="823" spans="1:2" x14ac:dyDescent="0.2">
      <c r="A823" s="1">
        <v>41387</v>
      </c>
      <c r="B823" s="3">
        <v>233450058.90773699</v>
      </c>
    </row>
    <row r="824" spans="1:2" x14ac:dyDescent="0.2">
      <c r="A824" s="1">
        <v>41388</v>
      </c>
      <c r="B824" s="3">
        <v>233366594.35605201</v>
      </c>
    </row>
    <row r="825" spans="1:2" x14ac:dyDescent="0.2">
      <c r="A825" s="1">
        <v>41389</v>
      </c>
      <c r="B825" s="3">
        <v>229805542.033106</v>
      </c>
    </row>
    <row r="826" spans="1:2" x14ac:dyDescent="0.2">
      <c r="A826" s="1">
        <v>41390</v>
      </c>
      <c r="B826" s="3">
        <v>228345832.03644699</v>
      </c>
    </row>
    <row r="827" spans="1:2" x14ac:dyDescent="0.2">
      <c r="A827" s="1">
        <v>41393</v>
      </c>
      <c r="B827" s="3">
        <v>228462517.16912699</v>
      </c>
    </row>
    <row r="828" spans="1:2" x14ac:dyDescent="0.2">
      <c r="A828" s="1">
        <v>41394</v>
      </c>
      <c r="B828" s="3">
        <v>227003662.578895</v>
      </c>
    </row>
    <row r="829" spans="1:2" x14ac:dyDescent="0.2">
      <c r="A829" s="1">
        <v>41395</v>
      </c>
      <c r="B829" s="3">
        <v>222861623.642057</v>
      </c>
    </row>
    <row r="830" spans="1:2" x14ac:dyDescent="0.2">
      <c r="A830" s="1">
        <v>41396</v>
      </c>
      <c r="B830" s="3">
        <v>225264852.11195099</v>
      </c>
    </row>
    <row r="831" spans="1:2" x14ac:dyDescent="0.2">
      <c r="A831" s="1">
        <v>41397</v>
      </c>
      <c r="B831" s="3">
        <v>228071329.30576</v>
      </c>
    </row>
    <row r="832" spans="1:2" x14ac:dyDescent="0.2">
      <c r="A832" s="1">
        <v>41400</v>
      </c>
      <c r="B832" s="3">
        <v>225758366.06358099</v>
      </c>
    </row>
    <row r="833" spans="1:2" x14ac:dyDescent="0.2">
      <c r="A833" s="1">
        <v>41401</v>
      </c>
      <c r="B833" s="3">
        <v>226602775.324424</v>
      </c>
    </row>
    <row r="834" spans="1:2" x14ac:dyDescent="0.2">
      <c r="A834" s="1">
        <v>41402</v>
      </c>
      <c r="B834" s="3">
        <v>228760992.81294799</v>
      </c>
    </row>
    <row r="835" spans="1:2" x14ac:dyDescent="0.2">
      <c r="A835" s="1">
        <v>41403</v>
      </c>
      <c r="B835" s="3">
        <v>232550647.89994499</v>
      </c>
    </row>
    <row r="836" spans="1:2" x14ac:dyDescent="0.2">
      <c r="A836" s="1">
        <v>41404</v>
      </c>
      <c r="B836" s="3">
        <v>233098812.36906099</v>
      </c>
    </row>
    <row r="837" spans="1:2" x14ac:dyDescent="0.2">
      <c r="A837" s="1">
        <v>41407</v>
      </c>
      <c r="B837" s="3">
        <v>231465627.568856</v>
      </c>
    </row>
    <row r="838" spans="1:2" x14ac:dyDescent="0.2">
      <c r="A838" s="1">
        <v>41408</v>
      </c>
      <c r="B838" s="3">
        <v>234671786.326056</v>
      </c>
    </row>
    <row r="839" spans="1:2" x14ac:dyDescent="0.2">
      <c r="A839" s="1">
        <v>41409</v>
      </c>
      <c r="B839" s="3">
        <v>240982345.91907901</v>
      </c>
    </row>
    <row r="840" spans="1:2" x14ac:dyDescent="0.2">
      <c r="A840" s="1">
        <v>41410</v>
      </c>
      <c r="B840" s="3">
        <v>245281916.64884299</v>
      </c>
    </row>
    <row r="841" spans="1:2" x14ac:dyDescent="0.2">
      <c r="A841" s="1">
        <v>41411</v>
      </c>
      <c r="B841" s="3">
        <v>245733494.81884801</v>
      </c>
    </row>
    <row r="842" spans="1:2" x14ac:dyDescent="0.2">
      <c r="A842" s="1">
        <v>41414</v>
      </c>
      <c r="B842" s="3">
        <v>244264151.39273199</v>
      </c>
    </row>
    <row r="843" spans="1:2" x14ac:dyDescent="0.2">
      <c r="A843" s="1">
        <v>41415</v>
      </c>
      <c r="B843" s="3">
        <v>243747392.49674499</v>
      </c>
    </row>
    <row r="844" spans="1:2" x14ac:dyDescent="0.2">
      <c r="A844" s="1">
        <v>41416</v>
      </c>
      <c r="B844" s="3">
        <v>246300072.85811299</v>
      </c>
    </row>
    <row r="845" spans="1:2" x14ac:dyDescent="0.2">
      <c r="A845" s="1">
        <v>41417</v>
      </c>
      <c r="B845" s="3">
        <v>247866400.01225099</v>
      </c>
    </row>
    <row r="846" spans="1:2" x14ac:dyDescent="0.2">
      <c r="A846" s="1">
        <v>41418</v>
      </c>
      <c r="B846" s="3">
        <v>247982594.78334901</v>
      </c>
    </row>
    <row r="847" spans="1:2" x14ac:dyDescent="0.2">
      <c r="A847" s="1">
        <v>41422</v>
      </c>
      <c r="B847" s="3">
        <v>249033965.027982</v>
      </c>
    </row>
    <row r="848" spans="1:2" x14ac:dyDescent="0.2">
      <c r="A848" s="1">
        <v>41423</v>
      </c>
      <c r="B848" s="3">
        <v>248779488.85033199</v>
      </c>
    </row>
    <row r="849" spans="1:2" x14ac:dyDescent="0.2">
      <c r="A849" s="1">
        <v>41424</v>
      </c>
      <c r="B849" s="3">
        <v>251234959.64197999</v>
      </c>
    </row>
    <row r="850" spans="1:2" x14ac:dyDescent="0.2">
      <c r="A850" s="1">
        <v>41425</v>
      </c>
      <c r="B850" s="3">
        <v>254215024.30046099</v>
      </c>
    </row>
    <row r="851" spans="1:2" x14ac:dyDescent="0.2">
      <c r="A851" s="1">
        <v>41428</v>
      </c>
      <c r="B851" s="3">
        <v>249574979.38030601</v>
      </c>
    </row>
    <row r="852" spans="1:2" x14ac:dyDescent="0.2">
      <c r="A852" s="1">
        <v>41429</v>
      </c>
      <c r="B852" s="3">
        <v>249823653.31910199</v>
      </c>
    </row>
    <row r="853" spans="1:2" x14ac:dyDescent="0.2">
      <c r="A853" s="1">
        <v>41430</v>
      </c>
      <c r="B853" s="3">
        <v>249126034.58043399</v>
      </c>
    </row>
    <row r="854" spans="1:2" x14ac:dyDescent="0.2">
      <c r="A854" s="1">
        <v>41431</v>
      </c>
      <c r="B854" s="3">
        <v>247411201.761226</v>
      </c>
    </row>
    <row r="855" spans="1:2" x14ac:dyDescent="0.2">
      <c r="A855" s="1">
        <v>41432</v>
      </c>
      <c r="B855" s="3">
        <v>250623163.42692399</v>
      </c>
    </row>
    <row r="856" spans="1:2" x14ac:dyDescent="0.2">
      <c r="A856" s="1">
        <v>41435</v>
      </c>
      <c r="B856" s="3">
        <v>251062469.970489</v>
      </c>
    </row>
    <row r="857" spans="1:2" x14ac:dyDescent="0.2">
      <c r="A857" s="1">
        <v>41436</v>
      </c>
      <c r="B857" s="3">
        <v>250587891.00196901</v>
      </c>
    </row>
    <row r="858" spans="1:2" x14ac:dyDescent="0.2">
      <c r="A858" s="1">
        <v>41437</v>
      </c>
      <c r="B858" s="3">
        <v>251374701.22652999</v>
      </c>
    </row>
    <row r="859" spans="1:2" x14ac:dyDescent="0.2">
      <c r="A859" s="1">
        <v>41438</v>
      </c>
      <c r="B859" s="3">
        <v>251257635.48456499</v>
      </c>
    </row>
    <row r="860" spans="1:2" x14ac:dyDescent="0.2">
      <c r="A860" s="1">
        <v>41439</v>
      </c>
      <c r="B860" s="3">
        <v>263962750.97375301</v>
      </c>
    </row>
    <row r="861" spans="1:2" x14ac:dyDescent="0.2">
      <c r="A861" s="1">
        <v>41442</v>
      </c>
      <c r="B861" s="3">
        <v>264417151.896171</v>
      </c>
    </row>
    <row r="862" spans="1:2" x14ac:dyDescent="0.2">
      <c r="A862" s="1">
        <v>41443</v>
      </c>
      <c r="B862" s="3">
        <v>264986982.69728899</v>
      </c>
    </row>
    <row r="863" spans="1:2" x14ac:dyDescent="0.2">
      <c r="A863" s="1">
        <v>41444</v>
      </c>
      <c r="B863" s="3">
        <v>269869900.71589202</v>
      </c>
    </row>
    <row r="864" spans="1:2" x14ac:dyDescent="0.2">
      <c r="A864" s="1">
        <v>41445</v>
      </c>
      <c r="B864" s="3">
        <v>273766203.04119301</v>
      </c>
    </row>
    <row r="865" spans="1:2" x14ac:dyDescent="0.2">
      <c r="A865" s="1">
        <v>41446</v>
      </c>
      <c r="B865" s="3">
        <v>278581909.879511</v>
      </c>
    </row>
    <row r="866" spans="1:2" x14ac:dyDescent="0.2">
      <c r="A866" s="1">
        <v>41449</v>
      </c>
      <c r="B866" s="3">
        <v>280265967.31480098</v>
      </c>
    </row>
    <row r="867" spans="1:2" x14ac:dyDescent="0.2">
      <c r="A867" s="1">
        <v>41450</v>
      </c>
      <c r="B867" s="3">
        <v>279539965.70977902</v>
      </c>
    </row>
    <row r="868" spans="1:2" x14ac:dyDescent="0.2">
      <c r="A868" s="1">
        <v>41451</v>
      </c>
      <c r="B868" s="3">
        <v>278193367.689367</v>
      </c>
    </row>
    <row r="869" spans="1:2" x14ac:dyDescent="0.2">
      <c r="A869" s="1">
        <v>41452</v>
      </c>
      <c r="B869" s="3">
        <v>274892390.75752002</v>
      </c>
    </row>
    <row r="870" spans="1:2" x14ac:dyDescent="0.2">
      <c r="A870" s="1">
        <v>41453</v>
      </c>
      <c r="B870" s="3">
        <v>270452361.00163603</v>
      </c>
    </row>
    <row r="871" spans="1:2" x14ac:dyDescent="0.2">
      <c r="A871" s="1">
        <v>41456</v>
      </c>
      <c r="B871" s="3">
        <v>265881004.89496601</v>
      </c>
    </row>
    <row r="872" spans="1:2" x14ac:dyDescent="0.2">
      <c r="A872" s="1">
        <v>41457</v>
      </c>
      <c r="B872" s="3">
        <v>266578295.093483</v>
      </c>
    </row>
    <row r="873" spans="1:2" x14ac:dyDescent="0.2">
      <c r="A873" s="1">
        <v>41458</v>
      </c>
      <c r="B873" s="3">
        <v>268451408.72922599</v>
      </c>
    </row>
    <row r="874" spans="1:2" x14ac:dyDescent="0.2">
      <c r="A874" s="1">
        <v>41460</v>
      </c>
      <c r="B874" s="3">
        <v>275568033.51788402</v>
      </c>
    </row>
    <row r="875" spans="1:2" x14ac:dyDescent="0.2">
      <c r="A875" s="1">
        <v>41463</v>
      </c>
      <c r="B875" s="3">
        <v>274535306.26224101</v>
      </c>
    </row>
    <row r="876" spans="1:2" x14ac:dyDescent="0.2">
      <c r="A876" s="1">
        <v>41464</v>
      </c>
      <c r="B876" s="3">
        <v>275267609.05383301</v>
      </c>
    </row>
    <row r="877" spans="1:2" x14ac:dyDescent="0.2">
      <c r="A877" s="1">
        <v>41465</v>
      </c>
      <c r="B877" s="3">
        <v>278929731.815216</v>
      </c>
    </row>
    <row r="878" spans="1:2" x14ac:dyDescent="0.2">
      <c r="A878" s="1">
        <v>41466</v>
      </c>
      <c r="B878" s="3">
        <v>283889780.74371099</v>
      </c>
    </row>
    <row r="879" spans="1:2" x14ac:dyDescent="0.2">
      <c r="A879" s="1">
        <v>41467</v>
      </c>
      <c r="B879" s="3">
        <v>283892082.99521399</v>
      </c>
    </row>
    <row r="880" spans="1:2" x14ac:dyDescent="0.2">
      <c r="A880" s="1">
        <v>41470</v>
      </c>
      <c r="B880" s="3">
        <v>282953121.84014702</v>
      </c>
    </row>
    <row r="881" spans="1:2" x14ac:dyDescent="0.2">
      <c r="A881" s="1">
        <v>41471</v>
      </c>
      <c r="B881" s="3">
        <v>302416002.77804399</v>
      </c>
    </row>
    <row r="882" spans="1:2" x14ac:dyDescent="0.2">
      <c r="A882" s="1">
        <v>41472</v>
      </c>
      <c r="B882" s="3">
        <v>272127561.46169698</v>
      </c>
    </row>
    <row r="883" spans="1:2" x14ac:dyDescent="0.2">
      <c r="A883" s="1">
        <v>41473</v>
      </c>
      <c r="B883" s="3">
        <v>267075389.78973901</v>
      </c>
    </row>
    <row r="884" spans="1:2" x14ac:dyDescent="0.2">
      <c r="A884" s="1">
        <v>41474</v>
      </c>
      <c r="B884" s="3">
        <v>267382320.38207501</v>
      </c>
    </row>
    <row r="885" spans="1:2" x14ac:dyDescent="0.2">
      <c r="A885" s="1">
        <v>41477</v>
      </c>
      <c r="B885" s="3">
        <v>266028182.729029</v>
      </c>
    </row>
    <row r="886" spans="1:2" x14ac:dyDescent="0.2">
      <c r="A886" s="1">
        <v>41478</v>
      </c>
      <c r="B886" s="3">
        <v>250844701.18063101</v>
      </c>
    </row>
    <row r="887" spans="1:2" x14ac:dyDescent="0.2">
      <c r="A887" s="1">
        <v>41479</v>
      </c>
      <c r="B887" s="3">
        <v>252774851.28957501</v>
      </c>
    </row>
    <row r="888" spans="1:2" x14ac:dyDescent="0.2">
      <c r="A888" s="1">
        <v>41480</v>
      </c>
      <c r="B888" s="3">
        <v>251661731.99223599</v>
      </c>
    </row>
    <row r="889" spans="1:2" x14ac:dyDescent="0.2">
      <c r="A889" s="1">
        <v>41481</v>
      </c>
      <c r="B889" s="3">
        <v>250805754.64611399</v>
      </c>
    </row>
    <row r="890" spans="1:2" x14ac:dyDescent="0.2">
      <c r="A890" s="1">
        <v>41484</v>
      </c>
      <c r="B890" s="3">
        <v>251306514.925982</v>
      </c>
    </row>
    <row r="891" spans="1:2" x14ac:dyDescent="0.2">
      <c r="A891" s="1">
        <v>41485</v>
      </c>
      <c r="B891" s="3">
        <v>253546185.83061501</v>
      </c>
    </row>
    <row r="892" spans="1:2" x14ac:dyDescent="0.2">
      <c r="A892" s="1">
        <v>41486</v>
      </c>
      <c r="B892" s="3">
        <v>253346800.505521</v>
      </c>
    </row>
    <row r="893" spans="1:2" x14ac:dyDescent="0.2">
      <c r="A893" s="1">
        <v>41487</v>
      </c>
      <c r="B893" s="3">
        <v>255265098.198237</v>
      </c>
    </row>
    <row r="894" spans="1:2" x14ac:dyDescent="0.2">
      <c r="A894" s="1">
        <v>41488</v>
      </c>
      <c r="B894" s="3">
        <v>253181220.411125</v>
      </c>
    </row>
    <row r="895" spans="1:2" x14ac:dyDescent="0.2">
      <c r="A895" s="1">
        <v>41491</v>
      </c>
      <c r="B895" s="3">
        <v>253671160.40896901</v>
      </c>
    </row>
    <row r="896" spans="1:2" x14ac:dyDescent="0.2">
      <c r="A896" s="1">
        <v>41492</v>
      </c>
      <c r="B896" s="3">
        <v>252843430.733172</v>
      </c>
    </row>
    <row r="897" spans="1:2" x14ac:dyDescent="0.2">
      <c r="A897" s="1">
        <v>41493</v>
      </c>
      <c r="B897" s="3">
        <v>253194496.85075399</v>
      </c>
    </row>
    <row r="898" spans="1:2" x14ac:dyDescent="0.2">
      <c r="A898" s="1">
        <v>41494</v>
      </c>
      <c r="B898" s="3">
        <v>262276238.723867</v>
      </c>
    </row>
    <row r="899" spans="1:2" x14ac:dyDescent="0.2">
      <c r="A899" s="1">
        <v>41495</v>
      </c>
      <c r="B899" s="3">
        <v>262354428.54342401</v>
      </c>
    </row>
    <row r="900" spans="1:2" x14ac:dyDescent="0.2">
      <c r="A900" s="1">
        <v>41498</v>
      </c>
      <c r="B900" s="3">
        <v>268340593.56132799</v>
      </c>
    </row>
    <row r="901" spans="1:2" x14ac:dyDescent="0.2">
      <c r="A901" s="1">
        <v>41499</v>
      </c>
      <c r="B901" s="3">
        <v>281036118.87823403</v>
      </c>
    </row>
    <row r="902" spans="1:2" x14ac:dyDescent="0.2">
      <c r="A902" s="1">
        <v>41500</v>
      </c>
      <c r="B902" s="3">
        <v>281187206.06572902</v>
      </c>
    </row>
    <row r="903" spans="1:2" x14ac:dyDescent="0.2">
      <c r="A903" s="1">
        <v>41501</v>
      </c>
      <c r="B903" s="3">
        <v>279773839.99329197</v>
      </c>
    </row>
    <row r="904" spans="1:2" x14ac:dyDescent="0.2">
      <c r="A904" s="1">
        <v>41502</v>
      </c>
      <c r="B904" s="3">
        <v>281151353.30811298</v>
      </c>
    </row>
    <row r="905" spans="1:2" x14ac:dyDescent="0.2">
      <c r="A905" s="1">
        <v>41505</v>
      </c>
      <c r="B905" s="3">
        <v>281618578.01431</v>
      </c>
    </row>
    <row r="906" spans="1:2" x14ac:dyDescent="0.2">
      <c r="A906" s="1">
        <v>41506</v>
      </c>
      <c r="B906" s="3">
        <v>279128179.18995702</v>
      </c>
    </row>
    <row r="907" spans="1:2" x14ac:dyDescent="0.2">
      <c r="A907" s="1">
        <v>41507</v>
      </c>
      <c r="B907" s="3">
        <v>287714378.91266102</v>
      </c>
    </row>
    <row r="908" spans="1:2" x14ac:dyDescent="0.2">
      <c r="A908" s="1">
        <v>41508</v>
      </c>
      <c r="B908" s="3">
        <v>287581380.29351997</v>
      </c>
    </row>
    <row r="909" spans="1:2" x14ac:dyDescent="0.2">
      <c r="A909" s="1">
        <v>41509</v>
      </c>
      <c r="B909" s="3">
        <v>295420517.05706298</v>
      </c>
    </row>
    <row r="910" spans="1:2" x14ac:dyDescent="0.2">
      <c r="A910" s="1">
        <v>41512</v>
      </c>
      <c r="B910" s="3">
        <v>294695752.03412497</v>
      </c>
    </row>
    <row r="911" spans="1:2" x14ac:dyDescent="0.2">
      <c r="A911" s="1">
        <v>41513</v>
      </c>
      <c r="B911" s="3">
        <v>296282704.22206002</v>
      </c>
    </row>
    <row r="912" spans="1:2" x14ac:dyDescent="0.2">
      <c r="A912" s="1">
        <v>41514</v>
      </c>
      <c r="B912" s="3">
        <v>297026841.24975097</v>
      </c>
    </row>
    <row r="913" spans="1:2" x14ac:dyDescent="0.2">
      <c r="A913" s="1">
        <v>41515</v>
      </c>
      <c r="B913" s="3">
        <v>296555329.501598</v>
      </c>
    </row>
    <row r="914" spans="1:2" x14ac:dyDescent="0.2">
      <c r="A914" s="1">
        <v>41516</v>
      </c>
      <c r="B914" s="3">
        <v>308001089.06537402</v>
      </c>
    </row>
    <row r="915" spans="1:2" x14ac:dyDescent="0.2">
      <c r="A915" s="1">
        <v>41520</v>
      </c>
      <c r="B915" s="3">
        <v>302965408.18827099</v>
      </c>
    </row>
    <row r="916" spans="1:2" x14ac:dyDescent="0.2">
      <c r="A916" s="1">
        <v>41521</v>
      </c>
      <c r="B916" s="3">
        <v>304209262.759781</v>
      </c>
    </row>
    <row r="917" spans="1:2" x14ac:dyDescent="0.2">
      <c r="A917" s="1">
        <v>41522</v>
      </c>
      <c r="B917" s="3">
        <v>305961456.22663999</v>
      </c>
    </row>
    <row r="918" spans="1:2" x14ac:dyDescent="0.2">
      <c r="A918" s="1">
        <v>41523</v>
      </c>
      <c r="B918" s="3">
        <v>308584353.25278503</v>
      </c>
    </row>
    <row r="919" spans="1:2" x14ac:dyDescent="0.2">
      <c r="A919" s="1">
        <v>41526</v>
      </c>
      <c r="B919" s="3">
        <v>310001104.15872198</v>
      </c>
    </row>
    <row r="920" spans="1:2" x14ac:dyDescent="0.2">
      <c r="A920" s="1">
        <v>41527</v>
      </c>
      <c r="B920" s="3">
        <v>311104139.355676</v>
      </c>
    </row>
    <row r="921" spans="1:2" x14ac:dyDescent="0.2">
      <c r="A921" s="1">
        <v>41528</v>
      </c>
      <c r="B921" s="3">
        <v>310779621.22469997</v>
      </c>
    </row>
    <row r="922" spans="1:2" x14ac:dyDescent="0.2">
      <c r="A922" s="1">
        <v>41529</v>
      </c>
      <c r="B922" s="3">
        <v>356434177.84465098</v>
      </c>
    </row>
    <row r="923" spans="1:2" x14ac:dyDescent="0.2">
      <c r="A923" s="1">
        <v>41530</v>
      </c>
      <c r="B923" s="3">
        <v>356492991.51363498</v>
      </c>
    </row>
    <row r="924" spans="1:2" x14ac:dyDescent="0.2">
      <c r="A924" s="1">
        <v>41533</v>
      </c>
      <c r="B924" s="3">
        <v>354362691.53392297</v>
      </c>
    </row>
    <row r="925" spans="1:2" x14ac:dyDescent="0.2">
      <c r="A925" s="1">
        <v>41534</v>
      </c>
      <c r="B925" s="3">
        <v>354264036.05425698</v>
      </c>
    </row>
    <row r="926" spans="1:2" x14ac:dyDescent="0.2">
      <c r="A926" s="1">
        <v>41535</v>
      </c>
      <c r="B926" s="3">
        <v>349907887.24654698</v>
      </c>
    </row>
    <row r="927" spans="1:2" x14ac:dyDescent="0.2">
      <c r="A927" s="1">
        <v>41536</v>
      </c>
      <c r="B927" s="3">
        <v>348442769.30592901</v>
      </c>
    </row>
    <row r="928" spans="1:2" x14ac:dyDescent="0.2">
      <c r="A928" s="1">
        <v>41537</v>
      </c>
      <c r="B928" s="3">
        <v>349486137.08710802</v>
      </c>
    </row>
    <row r="929" spans="1:2" x14ac:dyDescent="0.2">
      <c r="A929" s="1">
        <v>41540</v>
      </c>
      <c r="B929" s="3">
        <v>366510982.827335</v>
      </c>
    </row>
    <row r="930" spans="1:2" x14ac:dyDescent="0.2">
      <c r="A930" s="1">
        <v>41541</v>
      </c>
      <c r="B930" s="3">
        <v>364039958.412386</v>
      </c>
    </row>
    <row r="931" spans="1:2" x14ac:dyDescent="0.2">
      <c r="A931" s="1">
        <v>41542</v>
      </c>
      <c r="B931" s="3">
        <v>362365713.67621398</v>
      </c>
    </row>
    <row r="932" spans="1:2" x14ac:dyDescent="0.2">
      <c r="A932" s="1">
        <v>41543</v>
      </c>
      <c r="B932" s="3">
        <v>364137004.596883</v>
      </c>
    </row>
    <row r="933" spans="1:2" x14ac:dyDescent="0.2">
      <c r="A933" s="1">
        <v>41544</v>
      </c>
      <c r="B933" s="3">
        <v>347084201.615251</v>
      </c>
    </row>
    <row r="934" spans="1:2" x14ac:dyDescent="0.2">
      <c r="A934" s="1">
        <v>41547</v>
      </c>
      <c r="B934" s="3">
        <v>339049555.16173398</v>
      </c>
    </row>
    <row r="935" spans="1:2" x14ac:dyDescent="0.2">
      <c r="A935" s="1">
        <v>41548</v>
      </c>
      <c r="B935" s="3">
        <v>336499628.14028698</v>
      </c>
    </row>
    <row r="936" spans="1:2" x14ac:dyDescent="0.2">
      <c r="A936" s="1">
        <v>41549</v>
      </c>
      <c r="B936" s="3">
        <v>323082518.54847902</v>
      </c>
    </row>
    <row r="937" spans="1:2" x14ac:dyDescent="0.2">
      <c r="A937" s="1">
        <v>41550</v>
      </c>
      <c r="B937" s="3">
        <v>322103921.01139897</v>
      </c>
    </row>
    <row r="938" spans="1:2" x14ac:dyDescent="0.2">
      <c r="A938" s="1">
        <v>41551</v>
      </c>
      <c r="B938" s="3">
        <v>323275627.08401799</v>
      </c>
    </row>
    <row r="939" spans="1:2" x14ac:dyDescent="0.2">
      <c r="A939" s="1">
        <v>41554</v>
      </c>
      <c r="B939" s="3">
        <v>327396156.04330498</v>
      </c>
    </row>
    <row r="940" spans="1:2" x14ac:dyDescent="0.2">
      <c r="A940" s="1">
        <v>41555</v>
      </c>
      <c r="B940" s="3">
        <v>328693841.85178798</v>
      </c>
    </row>
    <row r="941" spans="1:2" x14ac:dyDescent="0.2">
      <c r="A941" s="1">
        <v>41556</v>
      </c>
      <c r="B941" s="3">
        <v>328114249.62643898</v>
      </c>
    </row>
    <row r="942" spans="1:2" x14ac:dyDescent="0.2">
      <c r="A942" s="1">
        <v>41557</v>
      </c>
      <c r="B942" s="3">
        <v>328925461.824893</v>
      </c>
    </row>
    <row r="943" spans="1:2" x14ac:dyDescent="0.2">
      <c r="A943" s="1">
        <v>41558</v>
      </c>
      <c r="B943" s="3">
        <v>329283779.28719002</v>
      </c>
    </row>
    <row r="944" spans="1:2" x14ac:dyDescent="0.2">
      <c r="A944" s="1">
        <v>41562</v>
      </c>
      <c r="B944" s="3">
        <v>315262226.59048402</v>
      </c>
    </row>
    <row r="945" spans="1:2" x14ac:dyDescent="0.2">
      <c r="A945" s="1">
        <v>41563</v>
      </c>
      <c r="B945" s="3">
        <v>313799506.839252</v>
      </c>
    </row>
    <row r="946" spans="1:2" x14ac:dyDescent="0.2">
      <c r="A946" s="1">
        <v>41564</v>
      </c>
      <c r="B946" s="3">
        <v>311121084.44811302</v>
      </c>
    </row>
    <row r="947" spans="1:2" x14ac:dyDescent="0.2">
      <c r="A947" s="1">
        <v>41565</v>
      </c>
      <c r="B947" s="3">
        <v>311615512.12752998</v>
      </c>
    </row>
    <row r="948" spans="1:2" x14ac:dyDescent="0.2">
      <c r="A948" s="1">
        <v>41568</v>
      </c>
      <c r="B948" s="3">
        <v>311454963.01988</v>
      </c>
    </row>
    <row r="949" spans="1:2" x14ac:dyDescent="0.2">
      <c r="A949" s="1">
        <v>41569</v>
      </c>
      <c r="B949" s="3">
        <v>289126702.67212301</v>
      </c>
    </row>
    <row r="950" spans="1:2" x14ac:dyDescent="0.2">
      <c r="A950" s="1">
        <v>41570</v>
      </c>
      <c r="B950" s="3">
        <v>288397446.345631</v>
      </c>
    </row>
    <row r="951" spans="1:2" x14ac:dyDescent="0.2">
      <c r="A951" s="1">
        <v>41571</v>
      </c>
      <c r="B951" s="3">
        <v>288948823.86122298</v>
      </c>
    </row>
    <row r="952" spans="1:2" x14ac:dyDescent="0.2">
      <c r="A952" s="1">
        <v>41572</v>
      </c>
      <c r="B952" s="3">
        <v>272753669.746077</v>
      </c>
    </row>
    <row r="953" spans="1:2" x14ac:dyDescent="0.2">
      <c r="A953" s="1">
        <v>41575</v>
      </c>
      <c r="B953" s="3">
        <v>272461883.77337998</v>
      </c>
    </row>
    <row r="954" spans="1:2" x14ac:dyDescent="0.2">
      <c r="A954" s="1">
        <v>41576</v>
      </c>
      <c r="B954" s="3">
        <v>272087085.81479001</v>
      </c>
    </row>
    <row r="955" spans="1:2" x14ac:dyDescent="0.2">
      <c r="A955" s="1">
        <v>41577</v>
      </c>
      <c r="B955" s="3">
        <v>272275537.27131402</v>
      </c>
    </row>
    <row r="956" spans="1:2" x14ac:dyDescent="0.2">
      <c r="A956" s="1">
        <v>41578</v>
      </c>
      <c r="B956" s="3">
        <v>275620245.24741399</v>
      </c>
    </row>
    <row r="957" spans="1:2" x14ac:dyDescent="0.2">
      <c r="A957" s="1">
        <v>41579</v>
      </c>
      <c r="B957" s="3">
        <v>272990134.72930902</v>
      </c>
    </row>
    <row r="958" spans="1:2" x14ac:dyDescent="0.2">
      <c r="A958" s="1">
        <v>41582</v>
      </c>
      <c r="B958" s="3">
        <v>273103409.12464702</v>
      </c>
    </row>
    <row r="959" spans="1:2" x14ac:dyDescent="0.2">
      <c r="A959" s="1">
        <v>41583</v>
      </c>
      <c r="B959" s="3">
        <v>273224457.376984</v>
      </c>
    </row>
    <row r="960" spans="1:2" x14ac:dyDescent="0.2">
      <c r="A960" s="1">
        <v>41584</v>
      </c>
      <c r="B960" s="3">
        <v>275659816.46384197</v>
      </c>
    </row>
    <row r="961" spans="1:2" x14ac:dyDescent="0.2">
      <c r="A961" s="1">
        <v>41585</v>
      </c>
      <c r="B961" s="3">
        <v>277139086.55211502</v>
      </c>
    </row>
    <row r="962" spans="1:2" x14ac:dyDescent="0.2">
      <c r="A962" s="1">
        <v>41586</v>
      </c>
      <c r="B962" s="3">
        <v>279785460.60693097</v>
      </c>
    </row>
    <row r="963" spans="1:2" x14ac:dyDescent="0.2">
      <c r="A963" s="1">
        <v>41590</v>
      </c>
      <c r="B963" s="3">
        <v>280315461.59672302</v>
      </c>
    </row>
    <row r="964" spans="1:2" x14ac:dyDescent="0.2">
      <c r="A964" s="1">
        <v>41591</v>
      </c>
      <c r="B964" s="3">
        <v>279452517.28442597</v>
      </c>
    </row>
    <row r="965" spans="1:2" x14ac:dyDescent="0.2">
      <c r="A965" s="1">
        <v>41592</v>
      </c>
      <c r="B965" s="3">
        <v>278662114.30931002</v>
      </c>
    </row>
    <row r="966" spans="1:2" x14ac:dyDescent="0.2">
      <c r="A966" s="1">
        <v>41593</v>
      </c>
      <c r="B966" s="3">
        <v>289795368.67515498</v>
      </c>
    </row>
    <row r="967" spans="1:2" x14ac:dyDescent="0.2">
      <c r="A967" s="1">
        <v>41596</v>
      </c>
      <c r="B967" s="3">
        <v>289175696.88006598</v>
      </c>
    </row>
    <row r="968" spans="1:2" x14ac:dyDescent="0.2">
      <c r="A968" s="1">
        <v>41597</v>
      </c>
      <c r="B968" s="3">
        <v>290993198.477669</v>
      </c>
    </row>
    <row r="969" spans="1:2" x14ac:dyDescent="0.2">
      <c r="A969" s="1">
        <v>41598</v>
      </c>
      <c r="B969" s="3">
        <v>293207533.06100303</v>
      </c>
    </row>
    <row r="970" spans="1:2" x14ac:dyDescent="0.2">
      <c r="A970" s="1">
        <v>41599</v>
      </c>
      <c r="B970" s="3">
        <v>290121499.02731597</v>
      </c>
    </row>
    <row r="971" spans="1:2" x14ac:dyDescent="0.2">
      <c r="A971" s="1">
        <v>41600</v>
      </c>
      <c r="B971" s="3">
        <v>288704271.79285401</v>
      </c>
    </row>
    <row r="972" spans="1:2" x14ac:dyDescent="0.2">
      <c r="A972" s="1">
        <v>41603</v>
      </c>
      <c r="B972" s="3">
        <v>288060066.76390499</v>
      </c>
    </row>
    <row r="973" spans="1:2" x14ac:dyDescent="0.2">
      <c r="A973" s="1">
        <v>41604</v>
      </c>
      <c r="B973" s="3">
        <v>292906976.94102103</v>
      </c>
    </row>
    <row r="974" spans="1:2" x14ac:dyDescent="0.2">
      <c r="A974" s="1">
        <v>41605</v>
      </c>
      <c r="B974" s="3">
        <v>274169392.90814</v>
      </c>
    </row>
    <row r="975" spans="1:2" x14ac:dyDescent="0.2">
      <c r="A975" s="1">
        <v>41607</v>
      </c>
      <c r="B975" s="3">
        <v>276267820.34195203</v>
      </c>
    </row>
    <row r="976" spans="1:2" x14ac:dyDescent="0.2">
      <c r="A976" s="1">
        <v>41610</v>
      </c>
      <c r="B976" s="3">
        <v>272554497.98150998</v>
      </c>
    </row>
    <row r="977" spans="1:2" x14ac:dyDescent="0.2">
      <c r="A977" s="1">
        <v>41611</v>
      </c>
      <c r="B977" s="3">
        <v>273101392.51587301</v>
      </c>
    </row>
    <row r="978" spans="1:2" x14ac:dyDescent="0.2">
      <c r="A978" s="1">
        <v>41612</v>
      </c>
      <c r="B978" s="3">
        <v>274330966.84769499</v>
      </c>
    </row>
    <row r="979" spans="1:2" x14ac:dyDescent="0.2">
      <c r="A979" s="1">
        <v>41613</v>
      </c>
      <c r="B979" s="3">
        <v>276607781.60950202</v>
      </c>
    </row>
    <row r="980" spans="1:2" x14ac:dyDescent="0.2">
      <c r="A980" s="1">
        <v>41614</v>
      </c>
      <c r="B980" s="3">
        <v>276385885.35896897</v>
      </c>
    </row>
    <row r="981" spans="1:2" x14ac:dyDescent="0.2">
      <c r="A981" s="1">
        <v>41617</v>
      </c>
      <c r="B981" s="3">
        <v>277672374.84881002</v>
      </c>
    </row>
    <row r="982" spans="1:2" x14ac:dyDescent="0.2">
      <c r="A982" s="1">
        <v>41618</v>
      </c>
      <c r="B982" s="3">
        <v>278933688.76793498</v>
      </c>
    </row>
    <row r="983" spans="1:2" x14ac:dyDescent="0.2">
      <c r="A983" s="1">
        <v>41619</v>
      </c>
      <c r="B983" s="3">
        <v>267571694.94939899</v>
      </c>
    </row>
    <row r="984" spans="1:2" x14ac:dyDescent="0.2">
      <c r="A984" s="1">
        <v>41620</v>
      </c>
      <c r="B984" s="3">
        <v>280860413.16062301</v>
      </c>
    </row>
    <row r="985" spans="1:2" x14ac:dyDescent="0.2">
      <c r="A985" s="1">
        <v>41621</v>
      </c>
      <c r="B985" s="3">
        <v>291598071.86375999</v>
      </c>
    </row>
    <row r="986" spans="1:2" x14ac:dyDescent="0.2">
      <c r="A986" s="1">
        <v>41624</v>
      </c>
      <c r="B986" s="3">
        <v>290657453.433622</v>
      </c>
    </row>
    <row r="987" spans="1:2" x14ac:dyDescent="0.2">
      <c r="A987" s="1">
        <v>41625</v>
      </c>
      <c r="B987" s="3">
        <v>291020522.64560902</v>
      </c>
    </row>
    <row r="988" spans="1:2" x14ac:dyDescent="0.2">
      <c r="A988" s="1">
        <v>41626</v>
      </c>
      <c r="B988" s="3">
        <v>292296439.20323902</v>
      </c>
    </row>
    <row r="989" spans="1:2" x14ac:dyDescent="0.2">
      <c r="A989" s="1">
        <v>41627</v>
      </c>
      <c r="B989" s="3">
        <v>292510658.65797502</v>
      </c>
    </row>
    <row r="990" spans="1:2" x14ac:dyDescent="0.2">
      <c r="A990" s="1">
        <v>41628</v>
      </c>
      <c r="B990" s="3">
        <v>290422741.45568401</v>
      </c>
    </row>
    <row r="991" spans="1:2" x14ac:dyDescent="0.2">
      <c r="A991" s="1">
        <v>41631</v>
      </c>
      <c r="B991" s="3">
        <v>286172040.14782101</v>
      </c>
    </row>
    <row r="992" spans="1:2" x14ac:dyDescent="0.2">
      <c r="A992" s="1">
        <v>41632</v>
      </c>
      <c r="B992" s="3">
        <v>286427939.938003</v>
      </c>
    </row>
    <row r="993" spans="1:2" x14ac:dyDescent="0.2">
      <c r="A993" s="1">
        <v>41634</v>
      </c>
      <c r="B993" s="3">
        <v>285405109.74960101</v>
      </c>
    </row>
    <row r="994" spans="1:2" x14ac:dyDescent="0.2">
      <c r="A994" s="1">
        <v>41635</v>
      </c>
      <c r="B994" s="3">
        <v>285749545.48834503</v>
      </c>
    </row>
    <row r="995" spans="1:2" x14ac:dyDescent="0.2">
      <c r="A995" s="1">
        <v>41638</v>
      </c>
      <c r="B995" s="3">
        <v>285859567.89427698</v>
      </c>
    </row>
    <row r="996" spans="1:2" x14ac:dyDescent="0.2">
      <c r="A996" s="1">
        <v>41639</v>
      </c>
      <c r="B996" s="3">
        <v>286873751.70586598</v>
      </c>
    </row>
    <row r="997" spans="1:2" x14ac:dyDescent="0.2">
      <c r="A997" s="1">
        <v>41641</v>
      </c>
      <c r="B997" s="3">
        <v>283017089.86664701</v>
      </c>
    </row>
    <row r="998" spans="1:2" x14ac:dyDescent="0.2">
      <c r="A998" s="1">
        <v>41642</v>
      </c>
      <c r="B998" s="3">
        <v>282979135.04409099</v>
      </c>
    </row>
    <row r="999" spans="1:2" x14ac:dyDescent="0.2">
      <c r="A999" s="1">
        <v>41645</v>
      </c>
      <c r="B999" s="3">
        <v>282802389.295739</v>
      </c>
    </row>
    <row r="1000" spans="1:2" x14ac:dyDescent="0.2">
      <c r="A1000" s="1">
        <v>41646</v>
      </c>
      <c r="B1000" s="3">
        <v>283880985.88885897</v>
      </c>
    </row>
    <row r="1001" spans="1:2" x14ac:dyDescent="0.2">
      <c r="A1001" s="1">
        <v>41647</v>
      </c>
      <c r="B1001" s="3">
        <v>283884570.865408</v>
      </c>
    </row>
    <row r="1002" spans="1:2" x14ac:dyDescent="0.2">
      <c r="A1002" s="1">
        <v>41648</v>
      </c>
      <c r="B1002" s="3">
        <v>305896029.30769801</v>
      </c>
    </row>
    <row r="1003" spans="1:2" x14ac:dyDescent="0.2">
      <c r="A1003" s="1">
        <v>41649</v>
      </c>
      <c r="B1003" s="3">
        <v>306612719.45838302</v>
      </c>
    </row>
    <row r="1004" spans="1:2" x14ac:dyDescent="0.2">
      <c r="A1004" s="1">
        <v>41652</v>
      </c>
      <c r="B1004" s="3">
        <v>307013788.60707903</v>
      </c>
    </row>
    <row r="1005" spans="1:2" x14ac:dyDescent="0.2">
      <c r="A1005" s="1">
        <v>41653</v>
      </c>
      <c r="B1005" s="3">
        <v>306978653.14444298</v>
      </c>
    </row>
    <row r="1006" spans="1:2" x14ac:dyDescent="0.2">
      <c r="A1006" s="1">
        <v>41654</v>
      </c>
      <c r="B1006" s="3">
        <v>305495939.695189</v>
      </c>
    </row>
    <row r="1007" spans="1:2" x14ac:dyDescent="0.2">
      <c r="A1007" s="1">
        <v>41655</v>
      </c>
      <c r="B1007" s="3">
        <v>305268335.633641</v>
      </c>
    </row>
    <row r="1008" spans="1:2" x14ac:dyDescent="0.2">
      <c r="A1008" s="1">
        <v>41656</v>
      </c>
      <c r="B1008" s="3">
        <v>305222842.13035399</v>
      </c>
    </row>
    <row r="1009" spans="1:2" x14ac:dyDescent="0.2">
      <c r="A1009" s="1">
        <v>41660</v>
      </c>
      <c r="B1009" s="3">
        <v>303725508.31105202</v>
      </c>
    </row>
    <row r="1010" spans="1:2" x14ac:dyDescent="0.2">
      <c r="A1010" s="1">
        <v>41661</v>
      </c>
      <c r="B1010" s="3">
        <v>304441949.95800298</v>
      </c>
    </row>
    <row r="1011" spans="1:2" x14ac:dyDescent="0.2">
      <c r="A1011" s="1">
        <v>41662</v>
      </c>
      <c r="B1011" s="3">
        <v>306224262.86510098</v>
      </c>
    </row>
    <row r="1012" spans="1:2" x14ac:dyDescent="0.2">
      <c r="A1012" s="1">
        <v>41663</v>
      </c>
      <c r="B1012" s="3">
        <v>305784693.71163201</v>
      </c>
    </row>
    <row r="1013" spans="1:2" x14ac:dyDescent="0.2">
      <c r="A1013" s="1">
        <v>41666</v>
      </c>
      <c r="B1013" s="3">
        <v>305281178.73967701</v>
      </c>
    </row>
    <row r="1014" spans="1:2" x14ac:dyDescent="0.2">
      <c r="A1014" s="1">
        <v>41667</v>
      </c>
      <c r="B1014" s="3">
        <v>305290841.71805203</v>
      </c>
    </row>
    <row r="1015" spans="1:2" x14ac:dyDescent="0.2">
      <c r="A1015" s="1">
        <v>41668</v>
      </c>
      <c r="B1015" s="3">
        <v>305496398.15310502</v>
      </c>
    </row>
    <row r="1016" spans="1:2" x14ac:dyDescent="0.2">
      <c r="A1016" s="1">
        <v>41669</v>
      </c>
      <c r="B1016" s="3">
        <v>323737777.70907003</v>
      </c>
    </row>
    <row r="1017" spans="1:2" x14ac:dyDescent="0.2">
      <c r="A1017" s="1">
        <v>41670</v>
      </c>
      <c r="B1017" s="3">
        <v>323755010.38254398</v>
      </c>
    </row>
    <row r="1018" spans="1:2" x14ac:dyDescent="0.2">
      <c r="A1018" s="1">
        <v>41673</v>
      </c>
      <c r="B1018" s="3">
        <v>319966196.54257601</v>
      </c>
    </row>
    <row r="1019" spans="1:2" x14ac:dyDescent="0.2">
      <c r="A1019" s="1">
        <v>41674</v>
      </c>
      <c r="B1019" s="3">
        <v>319613778.72235101</v>
      </c>
    </row>
    <row r="1020" spans="1:2" x14ac:dyDescent="0.2">
      <c r="A1020" s="1">
        <v>41675</v>
      </c>
      <c r="B1020" s="3">
        <v>320027455.98123598</v>
      </c>
    </row>
    <row r="1021" spans="1:2" x14ac:dyDescent="0.2">
      <c r="A1021" s="1">
        <v>41676</v>
      </c>
      <c r="B1021" s="3">
        <v>320623380.36074102</v>
      </c>
    </row>
    <row r="1022" spans="1:2" x14ac:dyDescent="0.2">
      <c r="A1022" s="1">
        <v>41677</v>
      </c>
      <c r="B1022" s="3">
        <v>334137697.75539798</v>
      </c>
    </row>
    <row r="1023" spans="1:2" x14ac:dyDescent="0.2">
      <c r="A1023" s="1">
        <v>41680</v>
      </c>
      <c r="B1023" s="3">
        <v>334580314.96778899</v>
      </c>
    </row>
    <row r="1024" spans="1:2" x14ac:dyDescent="0.2">
      <c r="A1024" s="1">
        <v>41681</v>
      </c>
      <c r="B1024" s="3">
        <v>333972706.309533</v>
      </c>
    </row>
    <row r="1025" spans="1:2" x14ac:dyDescent="0.2">
      <c r="A1025" s="1">
        <v>41682</v>
      </c>
      <c r="B1025" s="3">
        <v>335190991.538068</v>
      </c>
    </row>
    <row r="1026" spans="1:2" x14ac:dyDescent="0.2">
      <c r="A1026" s="1">
        <v>41683</v>
      </c>
      <c r="B1026" s="3">
        <v>335448003.588597</v>
      </c>
    </row>
    <row r="1027" spans="1:2" x14ac:dyDescent="0.2">
      <c r="A1027" s="1">
        <v>41684</v>
      </c>
      <c r="B1027" s="3">
        <v>335845217.87221199</v>
      </c>
    </row>
    <row r="1028" spans="1:2" x14ac:dyDescent="0.2">
      <c r="A1028" s="1">
        <v>41688</v>
      </c>
      <c r="B1028" s="3">
        <v>335130276.28882098</v>
      </c>
    </row>
    <row r="1029" spans="1:2" x14ac:dyDescent="0.2">
      <c r="A1029" s="1">
        <v>41689</v>
      </c>
      <c r="B1029" s="3">
        <v>335029216.96108103</v>
      </c>
    </row>
    <row r="1030" spans="1:2" x14ac:dyDescent="0.2">
      <c r="A1030" s="1">
        <v>41690</v>
      </c>
      <c r="B1030" s="3">
        <v>360356077.21224397</v>
      </c>
    </row>
    <row r="1031" spans="1:2" x14ac:dyDescent="0.2">
      <c r="A1031" s="1">
        <v>41691</v>
      </c>
      <c r="B1031" s="3">
        <v>361009786.24872702</v>
      </c>
    </row>
    <row r="1032" spans="1:2" x14ac:dyDescent="0.2">
      <c r="A1032" s="1">
        <v>41694</v>
      </c>
      <c r="B1032" s="3">
        <v>360575468.39073598</v>
      </c>
    </row>
    <row r="1033" spans="1:2" x14ac:dyDescent="0.2">
      <c r="A1033" s="1">
        <v>41695</v>
      </c>
      <c r="B1033" s="3">
        <v>392298098.89048803</v>
      </c>
    </row>
    <row r="1034" spans="1:2" x14ac:dyDescent="0.2">
      <c r="A1034" s="1">
        <v>41696</v>
      </c>
      <c r="B1034" s="3">
        <v>393130857.90201098</v>
      </c>
    </row>
    <row r="1035" spans="1:2" x14ac:dyDescent="0.2">
      <c r="A1035" s="1">
        <v>41697</v>
      </c>
      <c r="B1035" s="3">
        <v>386413007.12919599</v>
      </c>
    </row>
    <row r="1036" spans="1:2" x14ac:dyDescent="0.2">
      <c r="A1036" s="1">
        <v>41698</v>
      </c>
      <c r="B1036" s="3">
        <v>387950028.186122</v>
      </c>
    </row>
    <row r="1037" spans="1:2" x14ac:dyDescent="0.2">
      <c r="A1037" s="1">
        <v>41701</v>
      </c>
      <c r="B1037" s="3">
        <v>384457509.80445302</v>
      </c>
    </row>
    <row r="1038" spans="1:2" x14ac:dyDescent="0.2">
      <c r="A1038" s="1">
        <v>41702</v>
      </c>
      <c r="B1038" s="3">
        <v>363930273.46525902</v>
      </c>
    </row>
    <row r="1039" spans="1:2" x14ac:dyDescent="0.2">
      <c r="A1039" s="1">
        <v>41703</v>
      </c>
      <c r="B1039" s="3">
        <v>364342518.41953999</v>
      </c>
    </row>
    <row r="1040" spans="1:2" x14ac:dyDescent="0.2">
      <c r="A1040" s="1">
        <v>41704</v>
      </c>
      <c r="B1040" s="3">
        <v>365483405.70135301</v>
      </c>
    </row>
    <row r="1041" spans="1:2" x14ac:dyDescent="0.2">
      <c r="A1041" s="1">
        <v>41705</v>
      </c>
      <c r="B1041" s="3">
        <v>382129727.87163502</v>
      </c>
    </row>
    <row r="1042" spans="1:2" x14ac:dyDescent="0.2">
      <c r="A1042" s="1">
        <v>41708</v>
      </c>
      <c r="B1042" s="3">
        <v>382498428.267784</v>
      </c>
    </row>
    <row r="1043" spans="1:2" x14ac:dyDescent="0.2">
      <c r="A1043" s="1">
        <v>41709</v>
      </c>
      <c r="B1043" s="3">
        <v>382931649.15267599</v>
      </c>
    </row>
    <row r="1044" spans="1:2" x14ac:dyDescent="0.2">
      <c r="A1044" s="1">
        <v>41710</v>
      </c>
      <c r="B1044" s="3">
        <v>383586516.39018899</v>
      </c>
    </row>
    <row r="1045" spans="1:2" x14ac:dyDescent="0.2">
      <c r="A1045" s="1">
        <v>41711</v>
      </c>
      <c r="B1045" s="3">
        <v>384628963.63689297</v>
      </c>
    </row>
    <row r="1046" spans="1:2" x14ac:dyDescent="0.2">
      <c r="A1046" s="1">
        <v>41712</v>
      </c>
      <c r="B1046" s="3">
        <v>391179318.685709</v>
      </c>
    </row>
    <row r="1047" spans="1:2" x14ac:dyDescent="0.2">
      <c r="A1047" s="1">
        <v>41715</v>
      </c>
      <c r="B1047" s="3">
        <v>390522547.76580399</v>
      </c>
    </row>
    <row r="1048" spans="1:2" x14ac:dyDescent="0.2">
      <c r="A1048" s="1">
        <v>41716</v>
      </c>
      <c r="B1048" s="3">
        <v>390930878.74414599</v>
      </c>
    </row>
    <row r="1049" spans="1:2" x14ac:dyDescent="0.2">
      <c r="A1049" s="1">
        <v>41717</v>
      </c>
      <c r="B1049" s="3">
        <v>389188440.75267702</v>
      </c>
    </row>
    <row r="1050" spans="1:2" x14ac:dyDescent="0.2">
      <c r="A1050" s="1">
        <v>41718</v>
      </c>
      <c r="B1050" s="3">
        <v>388119924.18887901</v>
      </c>
    </row>
    <row r="1051" spans="1:2" x14ac:dyDescent="0.2">
      <c r="A1051" s="1">
        <v>41719</v>
      </c>
      <c r="B1051" s="3">
        <v>388498069.37316799</v>
      </c>
    </row>
    <row r="1052" spans="1:2" x14ac:dyDescent="0.2">
      <c r="A1052" s="1">
        <v>41722</v>
      </c>
      <c r="B1052" s="3">
        <v>389009249.21406299</v>
      </c>
    </row>
    <row r="1053" spans="1:2" x14ac:dyDescent="0.2">
      <c r="A1053" s="1">
        <v>41723</v>
      </c>
      <c r="B1053" s="3">
        <v>388593342.16036302</v>
      </c>
    </row>
    <row r="1054" spans="1:2" x14ac:dyDescent="0.2">
      <c r="A1054" s="1">
        <v>41724</v>
      </c>
      <c r="B1054" s="3">
        <v>389364353.56942999</v>
      </c>
    </row>
    <row r="1055" spans="1:2" x14ac:dyDescent="0.2">
      <c r="A1055" s="1">
        <v>41725</v>
      </c>
      <c r="B1055" s="3">
        <v>389698656.88388002</v>
      </c>
    </row>
    <row r="1056" spans="1:2" x14ac:dyDescent="0.2">
      <c r="A1056" s="1">
        <v>41726</v>
      </c>
      <c r="B1056" s="3">
        <v>388828002.22373199</v>
      </c>
    </row>
    <row r="1057" spans="1:2" x14ac:dyDescent="0.2">
      <c r="A1057" s="1">
        <v>41729</v>
      </c>
      <c r="B1057" s="3">
        <v>390925382.62655598</v>
      </c>
    </row>
    <row r="1058" spans="1:2" x14ac:dyDescent="0.2">
      <c r="A1058" s="1">
        <v>41730</v>
      </c>
      <c r="B1058" s="3">
        <v>385280051.88481802</v>
      </c>
    </row>
    <row r="1059" spans="1:2" x14ac:dyDescent="0.2">
      <c r="A1059" s="1">
        <v>41731</v>
      </c>
      <c r="B1059" s="3">
        <v>384357761.32728899</v>
      </c>
    </row>
    <row r="1060" spans="1:2" x14ac:dyDescent="0.2">
      <c r="A1060" s="1">
        <v>41732</v>
      </c>
      <c r="B1060" s="3">
        <v>384764798.02532202</v>
      </c>
    </row>
    <row r="1061" spans="1:2" x14ac:dyDescent="0.2">
      <c r="A1061" s="1">
        <v>41733</v>
      </c>
      <c r="B1061" s="3">
        <v>386611674.45974398</v>
      </c>
    </row>
    <row r="1062" spans="1:2" x14ac:dyDescent="0.2">
      <c r="A1062" s="1">
        <v>41736</v>
      </c>
      <c r="B1062" s="3">
        <v>383569780.87701398</v>
      </c>
    </row>
    <row r="1063" spans="1:2" x14ac:dyDescent="0.2">
      <c r="A1063" s="1">
        <v>41737</v>
      </c>
      <c r="B1063" s="3">
        <v>383804095.18982899</v>
      </c>
    </row>
    <row r="1064" spans="1:2" x14ac:dyDescent="0.2">
      <c r="A1064" s="1">
        <v>41738</v>
      </c>
      <c r="B1064" s="3">
        <v>384276448.040151</v>
      </c>
    </row>
    <row r="1065" spans="1:2" x14ac:dyDescent="0.2">
      <c r="A1065" s="1">
        <v>41739</v>
      </c>
      <c r="B1065" s="3">
        <v>396309039.19615602</v>
      </c>
    </row>
    <row r="1066" spans="1:2" x14ac:dyDescent="0.2">
      <c r="A1066" s="1">
        <v>41740</v>
      </c>
      <c r="B1066" s="3">
        <v>396993711.24589801</v>
      </c>
    </row>
    <row r="1067" spans="1:2" x14ac:dyDescent="0.2">
      <c r="A1067" s="1">
        <v>41743</v>
      </c>
      <c r="B1067" s="3">
        <v>396954718.751831</v>
      </c>
    </row>
    <row r="1068" spans="1:2" x14ac:dyDescent="0.2">
      <c r="A1068" s="1">
        <v>41744</v>
      </c>
      <c r="B1068" s="3">
        <v>395209704.31274098</v>
      </c>
    </row>
    <row r="1069" spans="1:2" x14ac:dyDescent="0.2">
      <c r="A1069" s="1">
        <v>41745</v>
      </c>
      <c r="B1069" s="3">
        <v>389719054.647596</v>
      </c>
    </row>
    <row r="1070" spans="1:2" x14ac:dyDescent="0.2">
      <c r="A1070" s="1">
        <v>41746</v>
      </c>
      <c r="B1070" s="3">
        <v>388127208.40685397</v>
      </c>
    </row>
    <row r="1071" spans="1:2" x14ac:dyDescent="0.2">
      <c r="A1071" s="1">
        <v>41750</v>
      </c>
      <c r="B1071" s="3">
        <v>387585841.973194</v>
      </c>
    </row>
    <row r="1072" spans="1:2" x14ac:dyDescent="0.2">
      <c r="A1072" s="1">
        <v>41751</v>
      </c>
      <c r="B1072" s="3">
        <v>387489063.28839999</v>
      </c>
    </row>
    <row r="1073" spans="1:2" x14ac:dyDescent="0.2">
      <c r="A1073" s="1">
        <v>41752</v>
      </c>
      <c r="B1073" s="3">
        <v>388823325.31770003</v>
      </c>
    </row>
    <row r="1074" spans="1:2" x14ac:dyDescent="0.2">
      <c r="A1074" s="1">
        <v>41753</v>
      </c>
      <c r="B1074" s="3">
        <v>388720039.20357102</v>
      </c>
    </row>
    <row r="1075" spans="1:2" x14ac:dyDescent="0.2">
      <c r="A1075" s="1">
        <v>41754</v>
      </c>
      <c r="B1075" s="3">
        <v>388856043.95191503</v>
      </c>
    </row>
    <row r="1076" spans="1:2" x14ac:dyDescent="0.2">
      <c r="A1076" s="1">
        <v>41757</v>
      </c>
      <c r="B1076" s="3">
        <v>388588759.99898499</v>
      </c>
    </row>
    <row r="1077" spans="1:2" x14ac:dyDescent="0.2">
      <c r="A1077" s="1">
        <v>41758</v>
      </c>
      <c r="B1077" s="3">
        <v>388376139.10154498</v>
      </c>
    </row>
    <row r="1078" spans="1:2" x14ac:dyDescent="0.2">
      <c r="A1078" s="1">
        <v>41759</v>
      </c>
      <c r="B1078" s="3">
        <v>393156509.64430797</v>
      </c>
    </row>
    <row r="1079" spans="1:2" x14ac:dyDescent="0.2">
      <c r="A1079" s="1">
        <v>41760</v>
      </c>
      <c r="B1079" s="3">
        <v>391432854.43096298</v>
      </c>
    </row>
    <row r="1080" spans="1:2" x14ac:dyDescent="0.2">
      <c r="A1080" s="1">
        <v>41761</v>
      </c>
      <c r="B1080" s="3">
        <v>391937946.16789597</v>
      </c>
    </row>
    <row r="1081" spans="1:2" x14ac:dyDescent="0.2">
      <c r="A1081" s="1">
        <v>41764</v>
      </c>
      <c r="B1081" s="3">
        <v>391515584.04204798</v>
      </c>
    </row>
    <row r="1082" spans="1:2" x14ac:dyDescent="0.2">
      <c r="A1082" s="1">
        <v>41765</v>
      </c>
      <c r="B1082" s="3">
        <v>392237494.59539801</v>
      </c>
    </row>
    <row r="1083" spans="1:2" x14ac:dyDescent="0.2">
      <c r="A1083" s="1">
        <v>41766</v>
      </c>
      <c r="B1083" s="3">
        <v>391880014.428541</v>
      </c>
    </row>
    <row r="1084" spans="1:2" x14ac:dyDescent="0.2">
      <c r="A1084" s="1">
        <v>41767</v>
      </c>
      <c r="B1084" s="3">
        <v>392722728.35301799</v>
      </c>
    </row>
    <row r="1085" spans="1:2" x14ac:dyDescent="0.2">
      <c r="A1085" s="1">
        <v>41768</v>
      </c>
      <c r="B1085" s="3">
        <v>392531186.49313903</v>
      </c>
    </row>
    <row r="1086" spans="1:2" x14ac:dyDescent="0.2">
      <c r="A1086" s="1">
        <v>41771</v>
      </c>
      <c r="B1086" s="3">
        <v>385740589.61108702</v>
      </c>
    </row>
    <row r="1087" spans="1:2" x14ac:dyDescent="0.2">
      <c r="A1087" s="1">
        <v>41772</v>
      </c>
      <c r="B1087" s="3">
        <v>387306373.72068799</v>
      </c>
    </row>
    <row r="1088" spans="1:2" x14ac:dyDescent="0.2">
      <c r="A1088" s="1">
        <v>41773</v>
      </c>
      <c r="B1088" s="3">
        <v>388185933.536116</v>
      </c>
    </row>
    <row r="1089" spans="1:2" x14ac:dyDescent="0.2">
      <c r="A1089" s="1">
        <v>41774</v>
      </c>
      <c r="B1089" s="3">
        <v>387289601.90969402</v>
      </c>
    </row>
    <row r="1090" spans="1:2" x14ac:dyDescent="0.2">
      <c r="A1090" s="1">
        <v>41775</v>
      </c>
      <c r="B1090" s="3">
        <v>376870151.74141401</v>
      </c>
    </row>
    <row r="1091" spans="1:2" x14ac:dyDescent="0.2">
      <c r="A1091" s="1">
        <v>41778</v>
      </c>
      <c r="B1091" s="3">
        <v>372330375.33763897</v>
      </c>
    </row>
    <row r="1092" spans="1:2" x14ac:dyDescent="0.2">
      <c r="A1092" s="1">
        <v>41779</v>
      </c>
      <c r="B1092" s="3">
        <v>369198148.38001001</v>
      </c>
    </row>
    <row r="1093" spans="1:2" x14ac:dyDescent="0.2">
      <c r="A1093" s="1">
        <v>41780</v>
      </c>
      <c r="B1093" s="3">
        <v>352728457.92148298</v>
      </c>
    </row>
    <row r="1094" spans="1:2" x14ac:dyDescent="0.2">
      <c r="A1094" s="1">
        <v>41781</v>
      </c>
      <c r="B1094" s="3">
        <v>353300341.98622</v>
      </c>
    </row>
    <row r="1095" spans="1:2" x14ac:dyDescent="0.2">
      <c r="A1095" s="1">
        <v>41782</v>
      </c>
      <c r="B1095" s="3">
        <v>354250669.70750302</v>
      </c>
    </row>
    <row r="1096" spans="1:2" x14ac:dyDescent="0.2">
      <c r="A1096" s="1">
        <v>41786</v>
      </c>
      <c r="B1096" s="3">
        <v>346793973.67813498</v>
      </c>
    </row>
    <row r="1097" spans="1:2" x14ac:dyDescent="0.2">
      <c r="A1097" s="1">
        <v>41787</v>
      </c>
      <c r="B1097" s="3">
        <v>347184947.69371402</v>
      </c>
    </row>
    <row r="1098" spans="1:2" x14ac:dyDescent="0.2">
      <c r="A1098" s="1">
        <v>41788</v>
      </c>
      <c r="B1098" s="3">
        <v>347097755.61923099</v>
      </c>
    </row>
    <row r="1099" spans="1:2" x14ac:dyDescent="0.2">
      <c r="A1099" s="1">
        <v>41789</v>
      </c>
      <c r="B1099" s="3">
        <v>345428657.55201697</v>
      </c>
    </row>
    <row r="1100" spans="1:2" x14ac:dyDescent="0.2">
      <c r="A1100" s="1">
        <v>41792</v>
      </c>
      <c r="B1100" s="3">
        <v>343337953.10405701</v>
      </c>
    </row>
    <row r="1101" spans="1:2" x14ac:dyDescent="0.2">
      <c r="A1101" s="1">
        <v>41793</v>
      </c>
      <c r="B1101" s="3">
        <v>342637773.38611799</v>
      </c>
    </row>
    <row r="1102" spans="1:2" x14ac:dyDescent="0.2">
      <c r="A1102" s="1">
        <v>41794</v>
      </c>
      <c r="B1102" s="3">
        <v>342517089.195723</v>
      </c>
    </row>
    <row r="1103" spans="1:2" x14ac:dyDescent="0.2">
      <c r="A1103" s="1">
        <v>41795</v>
      </c>
      <c r="B1103" s="3">
        <v>342679615.06502098</v>
      </c>
    </row>
    <row r="1104" spans="1:2" x14ac:dyDescent="0.2">
      <c r="A1104" s="1">
        <v>41796</v>
      </c>
      <c r="B1104" s="3">
        <v>341595813.40797698</v>
      </c>
    </row>
    <row r="1105" spans="1:2" x14ac:dyDescent="0.2">
      <c r="A1105" s="1">
        <v>41799</v>
      </c>
      <c r="B1105" s="3">
        <v>341266930.62890202</v>
      </c>
    </row>
    <row r="1106" spans="1:2" x14ac:dyDescent="0.2">
      <c r="A1106" s="1">
        <v>41800</v>
      </c>
      <c r="B1106" s="3">
        <v>341117843.56514698</v>
      </c>
    </row>
    <row r="1107" spans="1:2" x14ac:dyDescent="0.2">
      <c r="A1107" s="1">
        <v>41801</v>
      </c>
      <c r="B1107" s="3">
        <v>340917865.187419</v>
      </c>
    </row>
    <row r="1108" spans="1:2" x14ac:dyDescent="0.2">
      <c r="A1108" s="1">
        <v>41802</v>
      </c>
      <c r="B1108" s="3">
        <v>342832101.461757</v>
      </c>
    </row>
    <row r="1109" spans="1:2" x14ac:dyDescent="0.2">
      <c r="A1109" s="1">
        <v>41803</v>
      </c>
      <c r="B1109" s="3">
        <v>342720035.76749998</v>
      </c>
    </row>
    <row r="1110" spans="1:2" x14ac:dyDescent="0.2">
      <c r="A1110" s="1">
        <v>41806</v>
      </c>
      <c r="B1110" s="3">
        <v>341223086.25110602</v>
      </c>
    </row>
    <row r="1111" spans="1:2" x14ac:dyDescent="0.2">
      <c r="A1111" s="1">
        <v>41807</v>
      </c>
      <c r="B1111" s="3">
        <v>341194689.66102803</v>
      </c>
    </row>
    <row r="1112" spans="1:2" x14ac:dyDescent="0.2">
      <c r="A1112" s="1">
        <v>41808</v>
      </c>
      <c r="B1112" s="3">
        <v>341711606.94956398</v>
      </c>
    </row>
    <row r="1113" spans="1:2" x14ac:dyDescent="0.2">
      <c r="A1113" s="1">
        <v>41809</v>
      </c>
      <c r="B1113" s="3">
        <v>342079369.14890897</v>
      </c>
    </row>
    <row r="1114" spans="1:2" x14ac:dyDescent="0.2">
      <c r="A1114" s="1">
        <v>41810</v>
      </c>
      <c r="B1114" s="3">
        <v>341148438.17116803</v>
      </c>
    </row>
    <row r="1115" spans="1:2" x14ac:dyDescent="0.2">
      <c r="A1115" s="1">
        <v>41813</v>
      </c>
      <c r="B1115" s="3">
        <v>341853542.28024</v>
      </c>
    </row>
    <row r="1116" spans="1:2" x14ac:dyDescent="0.2">
      <c r="A1116" s="1">
        <v>41814</v>
      </c>
      <c r="B1116" s="3">
        <v>341791139.52054101</v>
      </c>
    </row>
    <row r="1117" spans="1:2" x14ac:dyDescent="0.2">
      <c r="A1117" s="1">
        <v>41815</v>
      </c>
      <c r="B1117" s="3">
        <v>341676309.85580802</v>
      </c>
    </row>
    <row r="1118" spans="1:2" x14ac:dyDescent="0.2">
      <c r="A1118" s="1">
        <v>41816</v>
      </c>
      <c r="B1118" s="3">
        <v>342166651.78134501</v>
      </c>
    </row>
    <row r="1119" spans="1:2" x14ac:dyDescent="0.2">
      <c r="A1119" s="1">
        <v>41817</v>
      </c>
      <c r="B1119" s="3">
        <v>342010168.69501901</v>
      </c>
    </row>
    <row r="1120" spans="1:2" x14ac:dyDescent="0.2">
      <c r="A1120" s="1">
        <v>41820</v>
      </c>
      <c r="B1120" s="3">
        <v>344731315.25781697</v>
      </c>
    </row>
    <row r="1121" spans="1:2" x14ac:dyDescent="0.2">
      <c r="A1121" s="1">
        <v>41821</v>
      </c>
      <c r="B1121" s="3">
        <v>342627448.17947698</v>
      </c>
    </row>
    <row r="1122" spans="1:2" x14ac:dyDescent="0.2">
      <c r="A1122" s="1">
        <v>41822</v>
      </c>
      <c r="B1122" s="3">
        <v>342429343.598598</v>
      </c>
    </row>
    <row r="1123" spans="1:2" x14ac:dyDescent="0.2">
      <c r="A1123" s="1">
        <v>41823</v>
      </c>
      <c r="B1123" s="3">
        <v>342732672.59760201</v>
      </c>
    </row>
    <row r="1124" spans="1:2" x14ac:dyDescent="0.2">
      <c r="A1124" s="1">
        <v>41827</v>
      </c>
      <c r="B1124" s="3">
        <v>332907377.63682902</v>
      </c>
    </row>
    <row r="1125" spans="1:2" x14ac:dyDescent="0.2">
      <c r="A1125" s="1">
        <v>41828</v>
      </c>
      <c r="B1125" s="3">
        <v>333377067.67298901</v>
      </c>
    </row>
    <row r="1126" spans="1:2" x14ac:dyDescent="0.2">
      <c r="A1126" s="1">
        <v>41829</v>
      </c>
      <c r="B1126" s="3">
        <v>333947032.11255699</v>
      </c>
    </row>
    <row r="1127" spans="1:2" x14ac:dyDescent="0.2">
      <c r="A1127" s="1">
        <v>41830</v>
      </c>
      <c r="B1127" s="3">
        <v>333645276.03101802</v>
      </c>
    </row>
    <row r="1128" spans="1:2" x14ac:dyDescent="0.2">
      <c r="A1128" s="1">
        <v>41831</v>
      </c>
      <c r="B1128" s="3">
        <v>333868639.72495198</v>
      </c>
    </row>
    <row r="1129" spans="1:2" x14ac:dyDescent="0.2">
      <c r="A1129" s="1">
        <v>41834</v>
      </c>
      <c r="B1129" s="3">
        <v>333429754.60325402</v>
      </c>
    </row>
    <row r="1130" spans="1:2" x14ac:dyDescent="0.2">
      <c r="A1130" s="1">
        <v>41835</v>
      </c>
      <c r="B1130" s="3">
        <v>328892218.335742</v>
      </c>
    </row>
    <row r="1131" spans="1:2" x14ac:dyDescent="0.2">
      <c r="A1131" s="1">
        <v>41836</v>
      </c>
      <c r="B1131" s="3">
        <v>328811315.92226797</v>
      </c>
    </row>
    <row r="1132" spans="1:2" x14ac:dyDescent="0.2">
      <c r="A1132" s="1">
        <v>41837</v>
      </c>
      <c r="B1132" s="3">
        <v>316416589.07615602</v>
      </c>
    </row>
    <row r="1133" spans="1:2" x14ac:dyDescent="0.2">
      <c r="A1133" s="1">
        <v>41838</v>
      </c>
      <c r="B1133" s="3">
        <v>315989316.308348</v>
      </c>
    </row>
    <row r="1134" spans="1:2" x14ac:dyDescent="0.2">
      <c r="A1134" s="1">
        <v>41841</v>
      </c>
      <c r="B1134" s="3">
        <v>313552126.46312797</v>
      </c>
    </row>
    <row r="1135" spans="1:2" x14ac:dyDescent="0.2">
      <c r="A1135" s="1">
        <v>41842</v>
      </c>
      <c r="B1135" s="3">
        <v>313424316.73385799</v>
      </c>
    </row>
    <row r="1136" spans="1:2" x14ac:dyDescent="0.2">
      <c r="A1136" s="1">
        <v>41843</v>
      </c>
      <c r="B1136" s="3">
        <v>313715465.39991897</v>
      </c>
    </row>
    <row r="1137" spans="1:2" x14ac:dyDescent="0.2">
      <c r="A1137" s="1">
        <v>41844</v>
      </c>
      <c r="B1137" s="3">
        <v>313341315.98801202</v>
      </c>
    </row>
    <row r="1138" spans="1:2" x14ac:dyDescent="0.2">
      <c r="A1138" s="1">
        <v>41845</v>
      </c>
      <c r="B1138" s="3">
        <v>312951440.34217203</v>
      </c>
    </row>
    <row r="1139" spans="1:2" x14ac:dyDescent="0.2">
      <c r="A1139" s="1">
        <v>41848</v>
      </c>
      <c r="B1139" s="3">
        <v>311814310.05067497</v>
      </c>
    </row>
    <row r="1140" spans="1:2" x14ac:dyDescent="0.2">
      <c r="A1140" s="1">
        <v>41849</v>
      </c>
      <c r="B1140" s="3">
        <v>311598350.00456399</v>
      </c>
    </row>
    <row r="1141" spans="1:2" x14ac:dyDescent="0.2">
      <c r="A1141" s="1">
        <v>41850</v>
      </c>
      <c r="B1141" s="3">
        <v>312030886.20068198</v>
      </c>
    </row>
    <row r="1142" spans="1:2" x14ac:dyDescent="0.2">
      <c r="A1142" s="1">
        <v>41851</v>
      </c>
      <c r="B1142" s="3">
        <v>313561002.46163601</v>
      </c>
    </row>
    <row r="1143" spans="1:2" x14ac:dyDescent="0.2">
      <c r="A1143" s="1">
        <v>41852</v>
      </c>
      <c r="B1143" s="3">
        <v>312130684.020491</v>
      </c>
    </row>
    <row r="1144" spans="1:2" x14ac:dyDescent="0.2">
      <c r="A1144" s="1">
        <v>41855</v>
      </c>
      <c r="B1144" s="3">
        <v>312153964.33476597</v>
      </c>
    </row>
    <row r="1145" spans="1:2" x14ac:dyDescent="0.2">
      <c r="A1145" s="1">
        <v>41856</v>
      </c>
      <c r="B1145" s="3">
        <v>312075054.94543999</v>
      </c>
    </row>
    <row r="1146" spans="1:2" x14ac:dyDescent="0.2">
      <c r="A1146" s="1">
        <v>41857</v>
      </c>
      <c r="B1146" s="3">
        <v>311629221.87512702</v>
      </c>
    </row>
    <row r="1147" spans="1:2" x14ac:dyDescent="0.2">
      <c r="A1147" s="1">
        <v>41858</v>
      </c>
      <c r="B1147" s="3">
        <v>306113568.80949098</v>
      </c>
    </row>
    <row r="1148" spans="1:2" x14ac:dyDescent="0.2">
      <c r="A1148" s="1">
        <v>41859</v>
      </c>
      <c r="B1148" s="3">
        <v>305811628.10445797</v>
      </c>
    </row>
    <row r="1149" spans="1:2" x14ac:dyDescent="0.2">
      <c r="A1149" s="1">
        <v>41862</v>
      </c>
      <c r="B1149" s="3">
        <v>305837254.681063</v>
      </c>
    </row>
    <row r="1150" spans="1:2" x14ac:dyDescent="0.2">
      <c r="A1150" s="1">
        <v>41863</v>
      </c>
      <c r="B1150" s="3">
        <v>305532224.835958</v>
      </c>
    </row>
    <row r="1151" spans="1:2" x14ac:dyDescent="0.2">
      <c r="A1151" s="1">
        <v>41864</v>
      </c>
      <c r="B1151" s="3">
        <v>305883762.33617902</v>
      </c>
    </row>
    <row r="1152" spans="1:2" x14ac:dyDescent="0.2">
      <c r="A1152" s="1">
        <v>41865</v>
      </c>
      <c r="B1152" s="3">
        <v>306105658.24664402</v>
      </c>
    </row>
    <row r="1153" spans="1:2" x14ac:dyDescent="0.2">
      <c r="A1153" s="1">
        <v>41866</v>
      </c>
      <c r="B1153" s="3">
        <v>304624865.392349</v>
      </c>
    </row>
    <row r="1154" spans="1:2" x14ac:dyDescent="0.2">
      <c r="A1154" s="1">
        <v>41869</v>
      </c>
      <c r="B1154" s="3">
        <v>304499381.95151198</v>
      </c>
    </row>
    <row r="1155" spans="1:2" x14ac:dyDescent="0.2">
      <c r="A1155" s="1">
        <v>41870</v>
      </c>
      <c r="B1155" s="3">
        <v>304499533.05043399</v>
      </c>
    </row>
    <row r="1156" spans="1:2" x14ac:dyDescent="0.2">
      <c r="A1156" s="1">
        <v>41871</v>
      </c>
      <c r="B1156" s="3">
        <v>309611134.37307698</v>
      </c>
    </row>
    <row r="1157" spans="1:2" x14ac:dyDescent="0.2">
      <c r="A1157" s="1">
        <v>41872</v>
      </c>
      <c r="B1157" s="3">
        <v>309861263.73703903</v>
      </c>
    </row>
    <row r="1158" spans="1:2" x14ac:dyDescent="0.2">
      <c r="A1158" s="1">
        <v>41873</v>
      </c>
      <c r="B1158" s="3">
        <v>310284460.05444098</v>
      </c>
    </row>
    <row r="1159" spans="1:2" x14ac:dyDescent="0.2">
      <c r="A1159" s="1">
        <v>41876</v>
      </c>
      <c r="B1159" s="3">
        <v>309324540.51803601</v>
      </c>
    </row>
    <row r="1160" spans="1:2" x14ac:dyDescent="0.2">
      <c r="A1160" s="1">
        <v>41877</v>
      </c>
      <c r="B1160" s="3">
        <v>308967579.06717801</v>
      </c>
    </row>
    <row r="1161" spans="1:2" x14ac:dyDescent="0.2">
      <c r="A1161" s="1">
        <v>41878</v>
      </c>
      <c r="B1161" s="3">
        <v>308572305.54510599</v>
      </c>
    </row>
    <row r="1162" spans="1:2" x14ac:dyDescent="0.2">
      <c r="A1162" s="1">
        <v>41879</v>
      </c>
      <c r="B1162" s="3">
        <v>308495974.16891402</v>
      </c>
    </row>
    <row r="1163" spans="1:2" x14ac:dyDescent="0.2">
      <c r="A1163" s="1">
        <v>41880</v>
      </c>
      <c r="B1163" s="3">
        <v>308567259.58835101</v>
      </c>
    </row>
    <row r="1164" spans="1:2" x14ac:dyDescent="0.2">
      <c r="A1164" s="1">
        <v>41884</v>
      </c>
      <c r="B1164" s="3">
        <v>307352001.78957897</v>
      </c>
    </row>
    <row r="1165" spans="1:2" x14ac:dyDescent="0.2">
      <c r="A1165" s="1">
        <v>41885</v>
      </c>
      <c r="B1165" s="3">
        <v>308451187.93675101</v>
      </c>
    </row>
    <row r="1166" spans="1:2" x14ac:dyDescent="0.2">
      <c r="A1166" s="1">
        <v>41886</v>
      </c>
      <c r="B1166" s="3">
        <v>308474065.64329702</v>
      </c>
    </row>
    <row r="1167" spans="1:2" x14ac:dyDescent="0.2">
      <c r="A1167" s="1">
        <v>41887</v>
      </c>
      <c r="B1167" s="3">
        <v>309274229.73973</v>
      </c>
    </row>
    <row r="1168" spans="1:2" x14ac:dyDescent="0.2">
      <c r="A1168" s="1">
        <v>41890</v>
      </c>
      <c r="B1168" s="3">
        <v>309410971.17364198</v>
      </c>
    </row>
    <row r="1169" spans="1:2" x14ac:dyDescent="0.2">
      <c r="A1169" s="1">
        <v>41891</v>
      </c>
      <c r="B1169" s="3">
        <v>309483392.257312</v>
      </c>
    </row>
    <row r="1170" spans="1:2" x14ac:dyDescent="0.2">
      <c r="A1170" s="1">
        <v>41892</v>
      </c>
      <c r="B1170" s="3">
        <v>308372953.25677001</v>
      </c>
    </row>
    <row r="1171" spans="1:2" x14ac:dyDescent="0.2">
      <c r="A1171" s="1">
        <v>41893</v>
      </c>
      <c r="B1171" s="3">
        <v>302607035.39406699</v>
      </c>
    </row>
    <row r="1172" spans="1:2" x14ac:dyDescent="0.2">
      <c r="A1172" s="1">
        <v>41894</v>
      </c>
      <c r="B1172" s="3">
        <v>301561982.38002503</v>
      </c>
    </row>
    <row r="1173" spans="1:2" x14ac:dyDescent="0.2">
      <c r="A1173" s="1">
        <v>41897</v>
      </c>
      <c r="B1173" s="3">
        <v>300465522.78798097</v>
      </c>
    </row>
    <row r="1174" spans="1:2" x14ac:dyDescent="0.2">
      <c r="A1174" s="1">
        <v>41898</v>
      </c>
      <c r="B1174" s="3">
        <v>300572979.41553801</v>
      </c>
    </row>
    <row r="1175" spans="1:2" x14ac:dyDescent="0.2">
      <c r="A1175" s="1">
        <v>41899</v>
      </c>
      <c r="B1175" s="3">
        <v>300570576.51281101</v>
      </c>
    </row>
    <row r="1176" spans="1:2" x14ac:dyDescent="0.2">
      <c r="A1176" s="1">
        <v>41900</v>
      </c>
      <c r="B1176" s="3">
        <v>300415144.44269103</v>
      </c>
    </row>
    <row r="1177" spans="1:2" x14ac:dyDescent="0.2">
      <c r="A1177" s="1">
        <v>41901</v>
      </c>
      <c r="B1177" s="3">
        <v>301368522.132635</v>
      </c>
    </row>
    <row r="1178" spans="1:2" x14ac:dyDescent="0.2">
      <c r="A1178" s="1">
        <v>41904</v>
      </c>
      <c r="B1178" s="3">
        <v>300743595.11349601</v>
      </c>
    </row>
    <row r="1179" spans="1:2" x14ac:dyDescent="0.2">
      <c r="A1179" s="1">
        <v>41905</v>
      </c>
      <c r="B1179" s="3">
        <v>301463719.083175</v>
      </c>
    </row>
    <row r="1180" spans="1:2" x14ac:dyDescent="0.2">
      <c r="A1180" s="1">
        <v>41906</v>
      </c>
      <c r="B1180" s="3">
        <v>301522891.61070001</v>
      </c>
    </row>
    <row r="1181" spans="1:2" x14ac:dyDescent="0.2">
      <c r="A1181" s="1">
        <v>41907</v>
      </c>
      <c r="B1181" s="3">
        <v>301651584.73587102</v>
      </c>
    </row>
    <row r="1182" spans="1:2" x14ac:dyDescent="0.2">
      <c r="A1182" s="1">
        <v>41908</v>
      </c>
      <c r="B1182" s="3">
        <v>301484552.508358</v>
      </c>
    </row>
    <row r="1183" spans="1:2" x14ac:dyDescent="0.2">
      <c r="A1183" s="1">
        <v>41911</v>
      </c>
      <c r="B1183" s="3">
        <v>301354985.70963901</v>
      </c>
    </row>
    <row r="1184" spans="1:2" x14ac:dyDescent="0.2">
      <c r="A1184" s="1">
        <v>41912</v>
      </c>
      <c r="B1184" s="3">
        <v>299906813.18309098</v>
      </c>
    </row>
    <row r="1185" spans="1:2" x14ac:dyDescent="0.2">
      <c r="A1185" s="1">
        <v>41913</v>
      </c>
      <c r="B1185" s="3">
        <v>299582093.99919301</v>
      </c>
    </row>
    <row r="1186" spans="1:2" x14ac:dyDescent="0.2">
      <c r="A1186" s="1">
        <v>41914</v>
      </c>
      <c r="B1186" s="3">
        <v>299306574.50872701</v>
      </c>
    </row>
    <row r="1187" spans="1:2" x14ac:dyDescent="0.2">
      <c r="A1187" s="1">
        <v>41915</v>
      </c>
      <c r="B1187" s="3">
        <v>299535278.850178</v>
      </c>
    </row>
    <row r="1188" spans="1:2" x14ac:dyDescent="0.2">
      <c r="A1188" s="1">
        <v>41918</v>
      </c>
      <c r="B1188" s="3">
        <v>299915467.614618</v>
      </c>
    </row>
    <row r="1189" spans="1:2" x14ac:dyDescent="0.2">
      <c r="A1189" s="1">
        <v>41919</v>
      </c>
      <c r="B1189" s="3">
        <v>300041768.43932498</v>
      </c>
    </row>
    <row r="1190" spans="1:2" x14ac:dyDescent="0.2">
      <c r="A1190" s="1">
        <v>41920</v>
      </c>
      <c r="B1190" s="3">
        <v>299822331.64009202</v>
      </c>
    </row>
    <row r="1191" spans="1:2" x14ac:dyDescent="0.2">
      <c r="A1191" s="1">
        <v>41921</v>
      </c>
      <c r="B1191" s="3">
        <v>299600895.53104699</v>
      </c>
    </row>
    <row r="1192" spans="1:2" x14ac:dyDescent="0.2">
      <c r="A1192" s="1">
        <v>41922</v>
      </c>
      <c r="B1192" s="3">
        <v>299834814.434138</v>
      </c>
    </row>
    <row r="1193" spans="1:2" x14ac:dyDescent="0.2">
      <c r="A1193" s="1">
        <v>41926</v>
      </c>
      <c r="B1193" s="3">
        <v>298877825.261334</v>
      </c>
    </row>
    <row r="1194" spans="1:2" x14ac:dyDescent="0.2">
      <c r="A1194" s="1">
        <v>41927</v>
      </c>
      <c r="B1194" s="3">
        <v>295363036.65596801</v>
      </c>
    </row>
    <row r="1195" spans="1:2" x14ac:dyDescent="0.2">
      <c r="A1195" s="1">
        <v>41928</v>
      </c>
      <c r="B1195" s="3">
        <v>295422882.08090502</v>
      </c>
    </row>
    <row r="1196" spans="1:2" x14ac:dyDescent="0.2">
      <c r="A1196" s="1">
        <v>41929</v>
      </c>
      <c r="B1196" s="3">
        <v>294950697.85787803</v>
      </c>
    </row>
    <row r="1197" spans="1:2" x14ac:dyDescent="0.2">
      <c r="A1197" s="1">
        <v>41932</v>
      </c>
      <c r="B1197" s="3">
        <v>257337502.59773701</v>
      </c>
    </row>
    <row r="1198" spans="1:2" x14ac:dyDescent="0.2">
      <c r="A1198" s="1">
        <v>41933</v>
      </c>
      <c r="B1198" s="3">
        <v>256905091.15382901</v>
      </c>
    </row>
    <row r="1199" spans="1:2" x14ac:dyDescent="0.2">
      <c r="A1199" s="1">
        <v>41934</v>
      </c>
      <c r="B1199" s="3">
        <v>256716682.661154</v>
      </c>
    </row>
    <row r="1200" spans="1:2" x14ac:dyDescent="0.2">
      <c r="A1200" s="1">
        <v>41935</v>
      </c>
      <c r="B1200" s="3">
        <v>256765005.10319701</v>
      </c>
    </row>
    <row r="1201" spans="1:2" x14ac:dyDescent="0.2">
      <c r="A1201" s="1">
        <v>41936</v>
      </c>
      <c r="B1201" s="3">
        <v>257829536.174054</v>
      </c>
    </row>
    <row r="1202" spans="1:2" x14ac:dyDescent="0.2">
      <c r="A1202" s="1">
        <v>41939</v>
      </c>
      <c r="B1202" s="3">
        <v>257821502.554589</v>
      </c>
    </row>
    <row r="1203" spans="1:2" x14ac:dyDescent="0.2">
      <c r="A1203" s="1">
        <v>41940</v>
      </c>
      <c r="B1203" s="3">
        <v>257943795.95744899</v>
      </c>
    </row>
    <row r="1204" spans="1:2" x14ac:dyDescent="0.2">
      <c r="A1204" s="1">
        <v>41941</v>
      </c>
      <c r="B1204" s="3">
        <v>257905152.395556</v>
      </c>
    </row>
    <row r="1205" spans="1:2" x14ac:dyDescent="0.2">
      <c r="A1205" s="1">
        <v>41942</v>
      </c>
      <c r="B1205" s="3">
        <v>258343121.17978901</v>
      </c>
    </row>
    <row r="1206" spans="1:2" x14ac:dyDescent="0.2">
      <c r="A1206" s="1">
        <v>41943</v>
      </c>
      <c r="B1206" s="3">
        <v>258310863.89876899</v>
      </c>
    </row>
    <row r="1207" spans="1:2" x14ac:dyDescent="0.2">
      <c r="A1207" s="1">
        <v>41946</v>
      </c>
      <c r="B1207" s="3">
        <v>258003397.603654</v>
      </c>
    </row>
    <row r="1208" spans="1:2" x14ac:dyDescent="0.2">
      <c r="A1208" s="1">
        <v>41947</v>
      </c>
      <c r="B1208" s="3">
        <v>258318279.631879</v>
      </c>
    </row>
    <row r="1209" spans="1:2" x14ac:dyDescent="0.2">
      <c r="A1209" s="1">
        <v>41948</v>
      </c>
      <c r="B1209" s="3">
        <v>258127124.37670901</v>
      </c>
    </row>
    <row r="1210" spans="1:2" x14ac:dyDescent="0.2">
      <c r="A1210" s="1">
        <v>41949</v>
      </c>
      <c r="B1210" s="3">
        <v>257613335.283804</v>
      </c>
    </row>
    <row r="1211" spans="1:2" x14ac:dyDescent="0.2">
      <c r="A1211" s="1">
        <v>41950</v>
      </c>
      <c r="B1211" s="3">
        <v>258624602.512813</v>
      </c>
    </row>
    <row r="1212" spans="1:2" x14ac:dyDescent="0.2">
      <c r="A1212" s="1">
        <v>41953</v>
      </c>
      <c r="B1212" s="3">
        <v>257669456.29031101</v>
      </c>
    </row>
    <row r="1213" spans="1:2" x14ac:dyDescent="0.2">
      <c r="A1213" s="1">
        <v>41955</v>
      </c>
      <c r="B1213" s="3">
        <v>258039373.214809</v>
      </c>
    </row>
    <row r="1214" spans="1:2" x14ac:dyDescent="0.2">
      <c r="A1214" s="1">
        <v>41956</v>
      </c>
      <c r="B1214" s="3">
        <v>258358578.28488001</v>
      </c>
    </row>
    <row r="1215" spans="1:2" x14ac:dyDescent="0.2">
      <c r="A1215" s="1">
        <v>41957</v>
      </c>
      <c r="B1215" s="3">
        <v>258646081.439706</v>
      </c>
    </row>
    <row r="1216" spans="1:2" x14ac:dyDescent="0.2">
      <c r="A1216" s="1">
        <v>41960</v>
      </c>
      <c r="B1216" s="3">
        <v>257024528.99151301</v>
      </c>
    </row>
    <row r="1217" spans="1:2" x14ac:dyDescent="0.2">
      <c r="A1217" s="1">
        <v>41961</v>
      </c>
      <c r="B1217" s="3">
        <v>257796783.22059599</v>
      </c>
    </row>
    <row r="1218" spans="1:2" x14ac:dyDescent="0.2">
      <c r="A1218" s="1">
        <v>41962</v>
      </c>
      <c r="B1218" s="3">
        <v>257693758.771411</v>
      </c>
    </row>
    <row r="1219" spans="1:2" x14ac:dyDescent="0.2">
      <c r="A1219" s="1">
        <v>41963</v>
      </c>
      <c r="B1219" s="3">
        <v>254275825.733643</v>
      </c>
    </row>
    <row r="1220" spans="1:2" x14ac:dyDescent="0.2">
      <c r="A1220" s="1">
        <v>41964</v>
      </c>
      <c r="B1220" s="3">
        <v>254818228.55275801</v>
      </c>
    </row>
    <row r="1221" spans="1:2" x14ac:dyDescent="0.2">
      <c r="A1221" s="1">
        <v>41967</v>
      </c>
      <c r="B1221" s="3">
        <v>255145697.68746701</v>
      </c>
    </row>
    <row r="1222" spans="1:2" x14ac:dyDescent="0.2">
      <c r="A1222" s="1">
        <v>41968</v>
      </c>
      <c r="B1222" s="3">
        <v>254581177.21775001</v>
      </c>
    </row>
    <row r="1223" spans="1:2" x14ac:dyDescent="0.2">
      <c r="A1223" s="1">
        <v>41969</v>
      </c>
      <c r="B1223" s="3">
        <v>254996248.96404299</v>
      </c>
    </row>
    <row r="1224" spans="1:2" x14ac:dyDescent="0.2">
      <c r="A1224" s="1">
        <v>41971</v>
      </c>
      <c r="B1224" s="3">
        <v>253134894.733823</v>
      </c>
    </row>
    <row r="1225" spans="1:2" x14ac:dyDescent="0.2">
      <c r="A1225" s="1">
        <v>41974</v>
      </c>
      <c r="B1225" s="3">
        <v>251951472.35452399</v>
      </c>
    </row>
    <row r="1226" spans="1:2" x14ac:dyDescent="0.2">
      <c r="A1226" s="1">
        <v>41975</v>
      </c>
      <c r="B1226" s="3">
        <v>251399316.001683</v>
      </c>
    </row>
    <row r="1227" spans="1:2" x14ac:dyDescent="0.2">
      <c r="A1227" s="1">
        <v>41976</v>
      </c>
      <c r="B1227" s="3">
        <v>251848902.00059599</v>
      </c>
    </row>
    <row r="1228" spans="1:2" x14ac:dyDescent="0.2">
      <c r="A1228" s="1">
        <v>41977</v>
      </c>
      <c r="B1228" s="3">
        <v>252626857.09869501</v>
      </c>
    </row>
    <row r="1229" spans="1:2" x14ac:dyDescent="0.2">
      <c r="A1229" s="1">
        <v>41978</v>
      </c>
      <c r="B1229" s="3">
        <v>252682122.99461001</v>
      </c>
    </row>
    <row r="1230" spans="1:2" x14ac:dyDescent="0.2">
      <c r="A1230" s="1">
        <v>41981</v>
      </c>
      <c r="B1230" s="3">
        <v>252927905.08943501</v>
      </c>
    </row>
    <row r="1231" spans="1:2" x14ac:dyDescent="0.2">
      <c r="A1231" s="1">
        <v>41982</v>
      </c>
      <c r="B1231" s="3">
        <v>265639641.44839299</v>
      </c>
    </row>
    <row r="1232" spans="1:2" x14ac:dyDescent="0.2">
      <c r="A1232" s="1">
        <v>41983</v>
      </c>
      <c r="B1232" s="3">
        <v>266415398.95701799</v>
      </c>
    </row>
    <row r="1233" spans="1:2" x14ac:dyDescent="0.2">
      <c r="A1233" s="1">
        <v>41984</v>
      </c>
      <c r="B1233" s="3">
        <v>265469799.887207</v>
      </c>
    </row>
    <row r="1234" spans="1:2" x14ac:dyDescent="0.2">
      <c r="A1234" s="1">
        <v>41985</v>
      </c>
      <c r="B1234" s="3">
        <v>266111477.90503699</v>
      </c>
    </row>
    <row r="1235" spans="1:2" x14ac:dyDescent="0.2">
      <c r="A1235" s="1">
        <v>41988</v>
      </c>
      <c r="B1235" s="3">
        <v>263945207.44396901</v>
      </c>
    </row>
    <row r="1236" spans="1:2" x14ac:dyDescent="0.2">
      <c r="A1236" s="1">
        <v>41989</v>
      </c>
      <c r="B1236" s="3">
        <v>264220254.68253499</v>
      </c>
    </row>
    <row r="1237" spans="1:2" x14ac:dyDescent="0.2">
      <c r="A1237" s="1">
        <v>41990</v>
      </c>
      <c r="B1237" s="3">
        <v>263402950.23401901</v>
      </c>
    </row>
    <row r="1238" spans="1:2" x14ac:dyDescent="0.2">
      <c r="A1238" s="1">
        <v>41991</v>
      </c>
      <c r="B1238" s="3">
        <v>263122287.48456499</v>
      </c>
    </row>
    <row r="1239" spans="1:2" x14ac:dyDescent="0.2">
      <c r="A1239" s="1">
        <v>41992</v>
      </c>
      <c r="B1239" s="3">
        <v>263143488.510656</v>
      </c>
    </row>
    <row r="1240" spans="1:2" x14ac:dyDescent="0.2">
      <c r="A1240" s="1">
        <v>41995</v>
      </c>
      <c r="B1240" s="3">
        <v>263215975.52893001</v>
      </c>
    </row>
    <row r="1241" spans="1:2" x14ac:dyDescent="0.2">
      <c r="A1241" s="1">
        <v>41996</v>
      </c>
      <c r="B1241" s="3">
        <v>261897270.37769699</v>
      </c>
    </row>
    <row r="1242" spans="1:2" x14ac:dyDescent="0.2">
      <c r="A1242" s="1">
        <v>41997</v>
      </c>
      <c r="B1242" s="3">
        <v>262505140.35992301</v>
      </c>
    </row>
    <row r="1243" spans="1:2" x14ac:dyDescent="0.2">
      <c r="A1243" s="1">
        <v>41999</v>
      </c>
      <c r="B1243" s="3">
        <v>262379191.980519</v>
      </c>
    </row>
    <row r="1244" spans="1:2" x14ac:dyDescent="0.2">
      <c r="A1244" s="1">
        <v>42002</v>
      </c>
      <c r="B1244" s="3">
        <v>263066740.15532899</v>
      </c>
    </row>
    <row r="1245" spans="1:2" x14ac:dyDescent="0.2">
      <c r="A1245" s="1">
        <v>42003</v>
      </c>
      <c r="B1245" s="3">
        <v>263563049.108087</v>
      </c>
    </row>
    <row r="1246" spans="1:2" x14ac:dyDescent="0.2">
      <c r="A1246" s="1">
        <v>42004</v>
      </c>
      <c r="B1246" s="3">
        <v>262655599.57037199</v>
      </c>
    </row>
    <row r="1247" spans="1:2" x14ac:dyDescent="0.2">
      <c r="A1247" s="1">
        <v>42006</v>
      </c>
      <c r="B1247" s="3">
        <v>263223942.96992901</v>
      </c>
    </row>
    <row r="1248" spans="1:2" x14ac:dyDescent="0.2">
      <c r="A1248" s="1">
        <v>42009</v>
      </c>
      <c r="B1248" s="3">
        <v>263288978.27066299</v>
      </c>
    </row>
    <row r="1249" spans="1:2" x14ac:dyDescent="0.2">
      <c r="A1249" s="1">
        <v>42010</v>
      </c>
      <c r="B1249" s="3">
        <v>263261490.063519</v>
      </c>
    </row>
    <row r="1250" spans="1:2" x14ac:dyDescent="0.2">
      <c r="A1250" s="1">
        <v>42011</v>
      </c>
      <c r="B1250" s="3">
        <v>262495312.71687099</v>
      </c>
    </row>
    <row r="1251" spans="1:2" x14ac:dyDescent="0.2">
      <c r="A1251" s="1">
        <v>42012</v>
      </c>
      <c r="B1251" s="3">
        <v>261521699.65521401</v>
      </c>
    </row>
    <row r="1252" spans="1:2" x14ac:dyDescent="0.2">
      <c r="A1252" s="1">
        <v>42013</v>
      </c>
      <c r="B1252" s="3">
        <v>261502894.24810699</v>
      </c>
    </row>
    <row r="1253" spans="1:2" x14ac:dyDescent="0.2">
      <c r="A1253" s="1">
        <v>42016</v>
      </c>
      <c r="B1253" s="3">
        <v>260660150.30564699</v>
      </c>
    </row>
    <row r="1254" spans="1:2" x14ac:dyDescent="0.2">
      <c r="A1254" s="1">
        <v>42017</v>
      </c>
      <c r="B1254" s="3">
        <v>259895177.65669599</v>
      </c>
    </row>
    <row r="1255" spans="1:2" x14ac:dyDescent="0.2">
      <c r="A1255" s="1">
        <v>42018</v>
      </c>
      <c r="B1255" s="3">
        <v>259449349.27164701</v>
      </c>
    </row>
    <row r="1256" spans="1:2" x14ac:dyDescent="0.2">
      <c r="A1256" s="1">
        <v>42019</v>
      </c>
      <c r="B1256" s="3">
        <v>257549010.89858699</v>
      </c>
    </row>
    <row r="1257" spans="1:2" x14ac:dyDescent="0.2">
      <c r="A1257" s="1">
        <v>42020</v>
      </c>
      <c r="B1257" s="3">
        <v>258821145.734972</v>
      </c>
    </row>
    <row r="1258" spans="1:2" x14ac:dyDescent="0.2">
      <c r="A1258" s="1">
        <v>42024</v>
      </c>
      <c r="B1258" s="3">
        <v>257664352.82171801</v>
      </c>
    </row>
    <row r="1259" spans="1:2" x14ac:dyDescent="0.2">
      <c r="A1259" s="1">
        <v>42025</v>
      </c>
      <c r="B1259" s="3">
        <v>257172450.88347301</v>
      </c>
    </row>
    <row r="1260" spans="1:2" x14ac:dyDescent="0.2">
      <c r="A1260" s="1">
        <v>42026</v>
      </c>
      <c r="B1260" s="3">
        <v>257323088.05089101</v>
      </c>
    </row>
    <row r="1261" spans="1:2" x14ac:dyDescent="0.2">
      <c r="A1261" s="1">
        <v>42027</v>
      </c>
      <c r="B1261" s="3">
        <v>257376133.20706001</v>
      </c>
    </row>
    <row r="1262" spans="1:2" x14ac:dyDescent="0.2">
      <c r="A1262" s="1">
        <v>42030</v>
      </c>
      <c r="B1262" s="3">
        <v>256536371.73394501</v>
      </c>
    </row>
    <row r="1263" spans="1:2" x14ac:dyDescent="0.2">
      <c r="A1263" s="1">
        <v>42031</v>
      </c>
      <c r="B1263" s="3">
        <v>256499688.971228</v>
      </c>
    </row>
    <row r="1264" spans="1:2" x14ac:dyDescent="0.2">
      <c r="A1264" s="1">
        <v>42032</v>
      </c>
      <c r="B1264" s="3">
        <v>266034788.27215901</v>
      </c>
    </row>
    <row r="1265" spans="1:2" x14ac:dyDescent="0.2">
      <c r="A1265" s="1">
        <v>42033</v>
      </c>
      <c r="B1265" s="3">
        <v>266417142.31203499</v>
      </c>
    </row>
    <row r="1266" spans="1:2" x14ac:dyDescent="0.2">
      <c r="A1266" s="1">
        <v>42034</v>
      </c>
      <c r="B1266" s="3">
        <v>266756515.02915999</v>
      </c>
    </row>
    <row r="1267" spans="1:2" x14ac:dyDescent="0.2">
      <c r="A1267" s="1">
        <v>42037</v>
      </c>
      <c r="B1267" s="3">
        <v>265152317.497437</v>
      </c>
    </row>
    <row r="1268" spans="1:2" x14ac:dyDescent="0.2">
      <c r="A1268" s="1">
        <v>42038</v>
      </c>
      <c r="B1268" s="3">
        <v>265514439.53994101</v>
      </c>
    </row>
    <row r="1269" spans="1:2" x14ac:dyDescent="0.2">
      <c r="A1269" s="1">
        <v>42039</v>
      </c>
      <c r="B1269" s="3">
        <v>265852041.49295399</v>
      </c>
    </row>
    <row r="1270" spans="1:2" x14ac:dyDescent="0.2">
      <c r="A1270" s="1">
        <v>42040</v>
      </c>
      <c r="B1270" s="3">
        <v>266242659.74195999</v>
      </c>
    </row>
    <row r="1271" spans="1:2" x14ac:dyDescent="0.2">
      <c r="A1271" s="1">
        <v>42041</v>
      </c>
      <c r="B1271" s="3">
        <v>264852177.04112601</v>
      </c>
    </row>
    <row r="1272" spans="1:2" x14ac:dyDescent="0.2">
      <c r="A1272" s="1">
        <v>42044</v>
      </c>
      <c r="B1272" s="3">
        <v>264622920.57608899</v>
      </c>
    </row>
    <row r="1273" spans="1:2" x14ac:dyDescent="0.2">
      <c r="A1273" s="1">
        <v>42045</v>
      </c>
      <c r="B1273" s="3">
        <v>264826549.89427</v>
      </c>
    </row>
    <row r="1274" spans="1:2" x14ac:dyDescent="0.2">
      <c r="A1274" s="1">
        <v>42046</v>
      </c>
      <c r="B1274" s="3">
        <v>265111862.15914899</v>
      </c>
    </row>
    <row r="1275" spans="1:2" x14ac:dyDescent="0.2">
      <c r="A1275" s="1">
        <v>42047</v>
      </c>
      <c r="B1275" s="3">
        <v>264731940.692972</v>
      </c>
    </row>
    <row r="1276" spans="1:2" x14ac:dyDescent="0.2">
      <c r="A1276" s="1">
        <v>42048</v>
      </c>
      <c r="B1276" s="3">
        <v>264925338.82607201</v>
      </c>
    </row>
    <row r="1277" spans="1:2" x14ac:dyDescent="0.2">
      <c r="A1277" s="1">
        <v>42052</v>
      </c>
      <c r="B1277" s="3">
        <v>263756372.33591101</v>
      </c>
    </row>
    <row r="1278" spans="1:2" x14ac:dyDescent="0.2">
      <c r="A1278" s="1">
        <v>42053</v>
      </c>
      <c r="B1278" s="3">
        <v>257649005.548471</v>
      </c>
    </row>
    <row r="1279" spans="1:2" x14ac:dyDescent="0.2">
      <c r="A1279" s="1">
        <v>42054</v>
      </c>
      <c r="B1279" s="3">
        <v>257397026.648871</v>
      </c>
    </row>
    <row r="1280" spans="1:2" x14ac:dyDescent="0.2">
      <c r="A1280" s="1">
        <v>42055</v>
      </c>
      <c r="B1280" s="3">
        <v>256824814.79413199</v>
      </c>
    </row>
    <row r="1281" spans="1:2" x14ac:dyDescent="0.2">
      <c r="A1281" s="1">
        <v>42058</v>
      </c>
      <c r="B1281" s="3">
        <v>257614171.85537699</v>
      </c>
    </row>
    <row r="1282" spans="1:2" x14ac:dyDescent="0.2">
      <c r="A1282" s="1">
        <v>42059</v>
      </c>
      <c r="B1282" s="3">
        <v>257903666.37877601</v>
      </c>
    </row>
    <row r="1283" spans="1:2" x14ac:dyDescent="0.2">
      <c r="A1283" s="1">
        <v>42060</v>
      </c>
      <c r="B1283" s="3">
        <v>257632455.994948</v>
      </c>
    </row>
    <row r="1284" spans="1:2" x14ac:dyDescent="0.2">
      <c r="A1284" s="1">
        <v>42061</v>
      </c>
      <c r="B1284" s="3">
        <v>257607782.910445</v>
      </c>
    </row>
    <row r="1285" spans="1:2" x14ac:dyDescent="0.2">
      <c r="A1285" s="1">
        <v>42062</v>
      </c>
      <c r="B1285" s="3">
        <v>256571725.075214</v>
      </c>
    </row>
    <row r="1286" spans="1:2" x14ac:dyDescent="0.2">
      <c r="A1286" s="1">
        <v>42065</v>
      </c>
      <c r="B1286" s="3">
        <v>255852334.732124</v>
      </c>
    </row>
    <row r="1287" spans="1:2" x14ac:dyDescent="0.2">
      <c r="A1287" s="1">
        <v>42066</v>
      </c>
      <c r="B1287" s="3">
        <v>255440784.60738999</v>
      </c>
    </row>
    <row r="1288" spans="1:2" x14ac:dyDescent="0.2">
      <c r="A1288" s="1">
        <v>42067</v>
      </c>
      <c r="B1288" s="3">
        <v>255583052.87522501</v>
      </c>
    </row>
    <row r="1289" spans="1:2" x14ac:dyDescent="0.2">
      <c r="A1289" s="1">
        <v>42068</v>
      </c>
      <c r="B1289" s="3">
        <v>255933415.45578399</v>
      </c>
    </row>
    <row r="1290" spans="1:2" x14ac:dyDescent="0.2">
      <c r="A1290" s="1">
        <v>42069</v>
      </c>
      <c r="B1290" s="3">
        <v>255120042.158678</v>
      </c>
    </row>
    <row r="1291" spans="1:2" x14ac:dyDescent="0.2">
      <c r="A1291" s="1">
        <v>42072</v>
      </c>
      <c r="B1291" s="3">
        <v>256113940.69023499</v>
      </c>
    </row>
    <row r="1292" spans="1:2" x14ac:dyDescent="0.2">
      <c r="A1292" s="1">
        <v>42073</v>
      </c>
      <c r="B1292" s="3">
        <v>256506590.838761</v>
      </c>
    </row>
    <row r="1293" spans="1:2" x14ac:dyDescent="0.2">
      <c r="A1293" s="1">
        <v>42074</v>
      </c>
      <c r="B1293" s="3">
        <v>256379182.296812</v>
      </c>
    </row>
    <row r="1294" spans="1:2" x14ac:dyDescent="0.2">
      <c r="A1294" s="1">
        <v>42075</v>
      </c>
      <c r="B1294" s="3">
        <v>256992801.85279199</v>
      </c>
    </row>
    <row r="1295" spans="1:2" x14ac:dyDescent="0.2">
      <c r="A1295" s="1">
        <v>42076</v>
      </c>
      <c r="B1295" s="3">
        <v>256733036.26849401</v>
      </c>
    </row>
    <row r="1296" spans="1:2" x14ac:dyDescent="0.2">
      <c r="A1296" s="1">
        <v>42079</v>
      </c>
      <c r="B1296" s="3">
        <v>255714253.783344</v>
      </c>
    </row>
    <row r="1297" spans="1:2" x14ac:dyDescent="0.2">
      <c r="A1297" s="1">
        <v>42080</v>
      </c>
      <c r="B1297" s="3">
        <v>256187867.66438201</v>
      </c>
    </row>
    <row r="1298" spans="1:2" x14ac:dyDescent="0.2">
      <c r="A1298" s="1">
        <v>42081</v>
      </c>
      <c r="B1298" s="3">
        <v>256477828.56410101</v>
      </c>
    </row>
    <row r="1299" spans="1:2" x14ac:dyDescent="0.2">
      <c r="A1299" s="1">
        <v>42082</v>
      </c>
      <c r="B1299" s="3">
        <v>256311725.68562701</v>
      </c>
    </row>
    <row r="1300" spans="1:2" x14ac:dyDescent="0.2">
      <c r="A1300" s="1">
        <v>42083</v>
      </c>
      <c r="B1300" s="3">
        <v>256933751.75046501</v>
      </c>
    </row>
    <row r="1301" spans="1:2" x14ac:dyDescent="0.2">
      <c r="A1301" s="1">
        <v>42086</v>
      </c>
      <c r="B1301" s="3">
        <v>257231942.34244001</v>
      </c>
    </row>
    <row r="1302" spans="1:2" x14ac:dyDescent="0.2">
      <c r="A1302" s="1">
        <v>42087</v>
      </c>
      <c r="B1302" s="3">
        <v>248362499.15551901</v>
      </c>
    </row>
    <row r="1303" spans="1:2" x14ac:dyDescent="0.2">
      <c r="A1303" s="1">
        <v>42088</v>
      </c>
      <c r="B1303" s="3">
        <v>247926131.42417201</v>
      </c>
    </row>
    <row r="1304" spans="1:2" x14ac:dyDescent="0.2">
      <c r="A1304" s="1">
        <v>42089</v>
      </c>
      <c r="B1304" s="3">
        <v>247372914.39008</v>
      </c>
    </row>
    <row r="1305" spans="1:2" x14ac:dyDescent="0.2">
      <c r="A1305" s="1">
        <v>42090</v>
      </c>
      <c r="B1305" s="3">
        <v>248586760.348524</v>
      </c>
    </row>
    <row r="1306" spans="1:2" x14ac:dyDescent="0.2">
      <c r="A1306" s="1">
        <v>42093</v>
      </c>
      <c r="B1306" s="3">
        <v>248317237.26875299</v>
      </c>
    </row>
    <row r="1307" spans="1:2" x14ac:dyDescent="0.2">
      <c r="A1307" s="1">
        <v>42094</v>
      </c>
      <c r="B1307" s="3">
        <v>247854916.04428801</v>
      </c>
    </row>
    <row r="1308" spans="1:2" x14ac:dyDescent="0.2">
      <c r="A1308" s="1">
        <v>42095</v>
      </c>
      <c r="B1308" s="3">
        <v>246810797.254235</v>
      </c>
    </row>
    <row r="1309" spans="1:2" x14ac:dyDescent="0.2">
      <c r="A1309" s="1">
        <v>42096</v>
      </c>
      <c r="B1309" s="3">
        <v>246869277.20802599</v>
      </c>
    </row>
    <row r="1310" spans="1:2" x14ac:dyDescent="0.2">
      <c r="A1310" s="1">
        <v>42097</v>
      </c>
      <c r="B1310" s="3">
        <v>247342949.43222699</v>
      </c>
    </row>
    <row r="1311" spans="1:2" x14ac:dyDescent="0.2">
      <c r="A1311" s="1">
        <v>42100</v>
      </c>
      <c r="B1311" s="3">
        <v>246623752.054593</v>
      </c>
    </row>
    <row r="1312" spans="1:2" x14ac:dyDescent="0.2">
      <c r="A1312" s="1">
        <v>42101</v>
      </c>
      <c r="B1312" s="3">
        <v>246750691.37235799</v>
      </c>
    </row>
    <row r="1313" spans="1:2" x14ac:dyDescent="0.2">
      <c r="A1313" s="1">
        <v>42102</v>
      </c>
      <c r="B1313" s="3">
        <v>264180563.35036299</v>
      </c>
    </row>
    <row r="1314" spans="1:2" x14ac:dyDescent="0.2">
      <c r="A1314" s="1">
        <v>42103</v>
      </c>
      <c r="B1314" s="3">
        <v>262700344.698475</v>
      </c>
    </row>
    <row r="1315" spans="1:2" x14ac:dyDescent="0.2">
      <c r="A1315" s="1">
        <v>42104</v>
      </c>
      <c r="B1315" s="3">
        <v>262616048.28833801</v>
      </c>
    </row>
    <row r="1316" spans="1:2" x14ac:dyDescent="0.2">
      <c r="A1316" s="1">
        <v>42107</v>
      </c>
      <c r="B1316" s="3">
        <v>263267936.685096</v>
      </c>
    </row>
    <row r="1317" spans="1:2" x14ac:dyDescent="0.2">
      <c r="A1317" s="1">
        <v>42108</v>
      </c>
      <c r="B1317" s="3">
        <v>262792150.44297001</v>
      </c>
    </row>
    <row r="1318" spans="1:2" x14ac:dyDescent="0.2">
      <c r="A1318" s="1">
        <v>42109</v>
      </c>
      <c r="B1318" s="3">
        <v>261382779.65793201</v>
      </c>
    </row>
    <row r="1319" spans="1:2" x14ac:dyDescent="0.2">
      <c r="A1319" s="1">
        <v>42110</v>
      </c>
      <c r="B1319" s="3">
        <v>261832197.30681899</v>
      </c>
    </row>
    <row r="1320" spans="1:2" x14ac:dyDescent="0.2">
      <c r="A1320" s="1">
        <v>42111</v>
      </c>
      <c r="B1320" s="3">
        <v>262394250.44481999</v>
      </c>
    </row>
    <row r="1321" spans="1:2" x14ac:dyDescent="0.2">
      <c r="A1321" s="1">
        <v>42114</v>
      </c>
      <c r="B1321" s="3">
        <v>261927526.85250199</v>
      </c>
    </row>
    <row r="1322" spans="1:2" x14ac:dyDescent="0.2">
      <c r="A1322" s="1">
        <v>42115</v>
      </c>
      <c r="B1322" s="3">
        <v>262850382.87781599</v>
      </c>
    </row>
    <row r="1323" spans="1:2" x14ac:dyDescent="0.2">
      <c r="A1323" s="1">
        <v>42116</v>
      </c>
      <c r="B1323" s="3">
        <v>263134650.02089101</v>
      </c>
    </row>
    <row r="1324" spans="1:2" x14ac:dyDescent="0.2">
      <c r="A1324" s="1">
        <v>42117</v>
      </c>
      <c r="B1324" s="3">
        <v>263734328.17116001</v>
      </c>
    </row>
    <row r="1325" spans="1:2" x14ac:dyDescent="0.2">
      <c r="A1325" s="1">
        <v>42118</v>
      </c>
      <c r="B1325" s="3">
        <v>263756663.93221399</v>
      </c>
    </row>
    <row r="1326" spans="1:2" x14ac:dyDescent="0.2">
      <c r="A1326" s="1">
        <v>42121</v>
      </c>
      <c r="B1326" s="3">
        <v>266006109.195696</v>
      </c>
    </row>
    <row r="1327" spans="1:2" x14ac:dyDescent="0.2">
      <c r="A1327" s="1">
        <v>42122</v>
      </c>
      <c r="B1327" s="3">
        <v>266124999.75007099</v>
      </c>
    </row>
    <row r="1328" spans="1:2" x14ac:dyDescent="0.2">
      <c r="A1328" s="1">
        <v>42123</v>
      </c>
      <c r="B1328" s="3">
        <v>266013539.99384299</v>
      </c>
    </row>
    <row r="1329" spans="1:2" x14ac:dyDescent="0.2">
      <c r="A1329" s="1">
        <v>42124</v>
      </c>
      <c r="B1329" s="3">
        <v>265292690.49407801</v>
      </c>
    </row>
    <row r="1330" spans="1:2" x14ac:dyDescent="0.2">
      <c r="A1330" s="1">
        <v>42125</v>
      </c>
      <c r="B1330" s="3">
        <v>263280474.53753701</v>
      </c>
    </row>
    <row r="1331" spans="1:2" x14ac:dyDescent="0.2">
      <c r="A1331" s="1">
        <v>42128</v>
      </c>
      <c r="B1331" s="3">
        <v>268831722.93941498</v>
      </c>
    </row>
    <row r="1332" spans="1:2" x14ac:dyDescent="0.2">
      <c r="A1332" s="1">
        <v>42129</v>
      </c>
      <c r="B1332" s="3">
        <v>279755043.42798698</v>
      </c>
    </row>
    <row r="1333" spans="1:2" x14ac:dyDescent="0.2">
      <c r="A1333" s="1">
        <v>42130</v>
      </c>
      <c r="B1333" s="3">
        <v>276267707.26211703</v>
      </c>
    </row>
    <row r="1334" spans="1:2" x14ac:dyDescent="0.2">
      <c r="A1334" s="1">
        <v>42131</v>
      </c>
      <c r="B1334" s="3">
        <v>292339280.94346303</v>
      </c>
    </row>
    <row r="1335" spans="1:2" x14ac:dyDescent="0.2">
      <c r="A1335" s="1">
        <v>42132</v>
      </c>
      <c r="B1335" s="3">
        <v>292290169.158131</v>
      </c>
    </row>
    <row r="1336" spans="1:2" x14ac:dyDescent="0.2">
      <c r="A1336" s="1">
        <v>42135</v>
      </c>
      <c r="B1336" s="3">
        <v>290652684.00153297</v>
      </c>
    </row>
    <row r="1337" spans="1:2" x14ac:dyDescent="0.2">
      <c r="A1337" s="1">
        <v>42136</v>
      </c>
      <c r="B1337" s="3">
        <v>291272408.22759497</v>
      </c>
    </row>
    <row r="1338" spans="1:2" x14ac:dyDescent="0.2">
      <c r="A1338" s="1">
        <v>42137</v>
      </c>
      <c r="B1338" s="3">
        <v>294626542.12724102</v>
      </c>
    </row>
    <row r="1339" spans="1:2" x14ac:dyDescent="0.2">
      <c r="A1339" s="1">
        <v>42138</v>
      </c>
      <c r="B1339" s="3">
        <v>294774050.85876101</v>
      </c>
    </row>
    <row r="1340" spans="1:2" x14ac:dyDescent="0.2">
      <c r="A1340" s="1">
        <v>42139</v>
      </c>
      <c r="B1340" s="3">
        <v>294952941.31949103</v>
      </c>
    </row>
    <row r="1341" spans="1:2" x14ac:dyDescent="0.2">
      <c r="A1341" s="1">
        <v>42142</v>
      </c>
      <c r="B1341" s="3">
        <v>293465914.35255802</v>
      </c>
    </row>
    <row r="1342" spans="1:2" x14ac:dyDescent="0.2">
      <c r="A1342" s="1">
        <v>42143</v>
      </c>
      <c r="B1342" s="3">
        <v>293530423.44074798</v>
      </c>
    </row>
    <row r="1343" spans="1:2" x14ac:dyDescent="0.2">
      <c r="A1343" s="1">
        <v>42144</v>
      </c>
      <c r="B1343" s="3">
        <v>292931049.896038</v>
      </c>
    </row>
    <row r="1344" spans="1:2" x14ac:dyDescent="0.2">
      <c r="A1344" s="1">
        <v>42145</v>
      </c>
      <c r="B1344" s="3">
        <v>293286739.80270398</v>
      </c>
    </row>
    <row r="1345" spans="1:2" x14ac:dyDescent="0.2">
      <c r="A1345" s="1">
        <v>42146</v>
      </c>
      <c r="B1345" s="3">
        <v>292828130.932881</v>
      </c>
    </row>
    <row r="1346" spans="1:2" x14ac:dyDescent="0.2">
      <c r="A1346" s="1">
        <v>42150</v>
      </c>
      <c r="B1346" s="3">
        <v>278362051.98773098</v>
      </c>
    </row>
    <row r="1347" spans="1:2" x14ac:dyDescent="0.2">
      <c r="A1347" s="1">
        <v>42151</v>
      </c>
      <c r="B1347" s="3">
        <v>278377709.83267403</v>
      </c>
    </row>
    <row r="1348" spans="1:2" x14ac:dyDescent="0.2">
      <c r="A1348" s="1">
        <v>42152</v>
      </c>
      <c r="B1348" s="3">
        <v>278485327.39224201</v>
      </c>
    </row>
    <row r="1349" spans="1:2" x14ac:dyDescent="0.2">
      <c r="A1349" s="1">
        <v>42153</v>
      </c>
      <c r="B1349" s="3">
        <v>281427657.71268803</v>
      </c>
    </row>
    <row r="1350" spans="1:2" x14ac:dyDescent="0.2">
      <c r="A1350" s="1">
        <v>42156</v>
      </c>
      <c r="B1350" s="3">
        <v>278586990.15717202</v>
      </c>
    </row>
    <row r="1351" spans="1:2" x14ac:dyDescent="0.2">
      <c r="A1351" s="1">
        <v>42157</v>
      </c>
      <c r="B1351" s="3">
        <v>282354397.1045</v>
      </c>
    </row>
    <row r="1352" spans="1:2" x14ac:dyDescent="0.2">
      <c r="A1352" s="1">
        <v>42158</v>
      </c>
      <c r="B1352" s="3">
        <v>281335771.72029698</v>
      </c>
    </row>
    <row r="1353" spans="1:2" x14ac:dyDescent="0.2">
      <c r="A1353" s="1">
        <v>42159</v>
      </c>
      <c r="B1353" s="3">
        <v>282148974.59564197</v>
      </c>
    </row>
    <row r="1354" spans="1:2" x14ac:dyDescent="0.2">
      <c r="A1354" s="1">
        <v>42160</v>
      </c>
      <c r="B1354" s="3">
        <v>281136516.20672202</v>
      </c>
    </row>
    <row r="1355" spans="1:2" x14ac:dyDescent="0.2">
      <c r="A1355" s="1">
        <v>42163</v>
      </c>
      <c r="B1355" s="3">
        <v>281772035.33082098</v>
      </c>
    </row>
    <row r="1356" spans="1:2" x14ac:dyDescent="0.2">
      <c r="A1356" s="1">
        <v>42164</v>
      </c>
      <c r="B1356" s="3">
        <v>281254724.04169399</v>
      </c>
    </row>
    <row r="1357" spans="1:2" x14ac:dyDescent="0.2">
      <c r="A1357" s="1">
        <v>42165</v>
      </c>
      <c r="B1357" s="3">
        <v>280846559.74579799</v>
      </c>
    </row>
    <row r="1358" spans="1:2" x14ac:dyDescent="0.2">
      <c r="A1358" s="1">
        <v>42166</v>
      </c>
      <c r="B1358" s="3">
        <v>281029093.87967998</v>
      </c>
    </row>
    <row r="1359" spans="1:2" x14ac:dyDescent="0.2">
      <c r="A1359" s="1">
        <v>42167</v>
      </c>
      <c r="B1359" s="3">
        <v>258826217.96432</v>
      </c>
    </row>
    <row r="1360" spans="1:2" x14ac:dyDescent="0.2">
      <c r="A1360" s="1">
        <v>42170</v>
      </c>
      <c r="B1360" s="3">
        <v>257901082.59416401</v>
      </c>
    </row>
    <row r="1361" spans="1:2" x14ac:dyDescent="0.2">
      <c r="A1361" s="1">
        <v>42171</v>
      </c>
      <c r="B1361" s="3">
        <v>258398314.57815501</v>
      </c>
    </row>
    <row r="1362" spans="1:2" x14ac:dyDescent="0.2">
      <c r="A1362" s="1">
        <v>42172</v>
      </c>
      <c r="B1362" s="3">
        <v>259391668.318279</v>
      </c>
    </row>
    <row r="1363" spans="1:2" x14ac:dyDescent="0.2">
      <c r="A1363" s="1">
        <v>42173</v>
      </c>
      <c r="B1363" s="3">
        <v>259105342.44990599</v>
      </c>
    </row>
    <row r="1364" spans="1:2" x14ac:dyDescent="0.2">
      <c r="A1364" s="1">
        <v>42174</v>
      </c>
      <c r="B1364" s="3">
        <v>246727319.81115001</v>
      </c>
    </row>
    <row r="1365" spans="1:2" x14ac:dyDescent="0.2">
      <c r="A1365" s="1">
        <v>42177</v>
      </c>
      <c r="B1365" s="3">
        <v>246130992.44885501</v>
      </c>
    </row>
    <row r="1366" spans="1:2" x14ac:dyDescent="0.2">
      <c r="A1366" s="1">
        <v>42178</v>
      </c>
      <c r="B1366" s="3">
        <v>245122452.38853499</v>
      </c>
    </row>
    <row r="1367" spans="1:2" x14ac:dyDescent="0.2">
      <c r="A1367" s="1">
        <v>42179</v>
      </c>
      <c r="B1367" s="3">
        <v>245630229.127242</v>
      </c>
    </row>
    <row r="1368" spans="1:2" x14ac:dyDescent="0.2">
      <c r="A1368" s="1">
        <v>42180</v>
      </c>
      <c r="B1368" s="3">
        <v>244769670.85245001</v>
      </c>
    </row>
    <row r="1369" spans="1:2" x14ac:dyDescent="0.2">
      <c r="A1369" s="1">
        <v>42181</v>
      </c>
      <c r="B1369" s="3">
        <v>244177747.53580499</v>
      </c>
    </row>
    <row r="1370" spans="1:2" x14ac:dyDescent="0.2">
      <c r="A1370" s="1">
        <v>42184</v>
      </c>
      <c r="B1370" s="3">
        <v>245381697.13397399</v>
      </c>
    </row>
    <row r="1371" spans="1:2" x14ac:dyDescent="0.2">
      <c r="A1371" s="1">
        <v>42185</v>
      </c>
      <c r="B1371" s="3">
        <v>244769490.397993</v>
      </c>
    </row>
    <row r="1372" spans="1:2" x14ac:dyDescent="0.2">
      <c r="A1372" s="1">
        <v>42186</v>
      </c>
      <c r="B1372" s="3">
        <v>240444442.58017901</v>
      </c>
    </row>
    <row r="1373" spans="1:2" x14ac:dyDescent="0.2">
      <c r="A1373" s="1">
        <v>42187</v>
      </c>
      <c r="B1373" s="3">
        <v>241030801.615511</v>
      </c>
    </row>
    <row r="1374" spans="1:2" x14ac:dyDescent="0.2">
      <c r="A1374" s="1">
        <v>42191</v>
      </c>
      <c r="B1374" s="3">
        <v>242268680.18956599</v>
      </c>
    </row>
    <row r="1375" spans="1:2" x14ac:dyDescent="0.2">
      <c r="A1375" s="1">
        <v>42192</v>
      </c>
      <c r="B1375" s="3">
        <v>242873352.339104</v>
      </c>
    </row>
    <row r="1376" spans="1:2" x14ac:dyDescent="0.2">
      <c r="A1376" s="1">
        <v>42193</v>
      </c>
      <c r="B1376" s="3">
        <v>243176264.82154599</v>
      </c>
    </row>
    <row r="1377" spans="1:2" x14ac:dyDescent="0.2">
      <c r="A1377" s="1">
        <v>42194</v>
      </c>
      <c r="B1377" s="3">
        <v>242411853.06219399</v>
      </c>
    </row>
    <row r="1378" spans="1:2" x14ac:dyDescent="0.2">
      <c r="A1378" s="1">
        <v>42195</v>
      </c>
      <c r="B1378" s="3">
        <v>240963785.96428201</v>
      </c>
    </row>
    <row r="1379" spans="1:2" x14ac:dyDescent="0.2">
      <c r="A1379" s="1">
        <v>42198</v>
      </c>
      <c r="B1379" s="3">
        <v>241058892.828244</v>
      </c>
    </row>
    <row r="1380" spans="1:2" x14ac:dyDescent="0.2">
      <c r="A1380" s="1">
        <v>42199</v>
      </c>
      <c r="B1380" s="3">
        <v>241552620.345898</v>
      </c>
    </row>
    <row r="1381" spans="1:2" x14ac:dyDescent="0.2">
      <c r="A1381" s="1">
        <v>42200</v>
      </c>
      <c r="B1381" s="3">
        <v>240855595.26698399</v>
      </c>
    </row>
    <row r="1382" spans="1:2" x14ac:dyDescent="0.2">
      <c r="A1382" s="1">
        <v>42201</v>
      </c>
      <c r="B1382" s="3">
        <v>240606821.54698601</v>
      </c>
    </row>
    <row r="1383" spans="1:2" x14ac:dyDescent="0.2">
      <c r="A1383" s="1">
        <v>42202</v>
      </c>
      <c r="B1383" s="3">
        <v>253965781.51695499</v>
      </c>
    </row>
    <row r="1384" spans="1:2" x14ac:dyDescent="0.2">
      <c r="A1384" s="1">
        <v>42205</v>
      </c>
      <c r="B1384" s="3">
        <v>253678618.616662</v>
      </c>
    </row>
    <row r="1385" spans="1:2" x14ac:dyDescent="0.2">
      <c r="A1385" s="1">
        <v>42206</v>
      </c>
      <c r="B1385" s="3">
        <v>264251191.352633</v>
      </c>
    </row>
    <row r="1386" spans="1:2" x14ac:dyDescent="0.2">
      <c r="A1386" s="1">
        <v>42207</v>
      </c>
      <c r="B1386" s="3">
        <v>264411552.97007501</v>
      </c>
    </row>
    <row r="1387" spans="1:2" x14ac:dyDescent="0.2">
      <c r="A1387" s="1">
        <v>42208</v>
      </c>
      <c r="B1387" s="3">
        <v>265056519.755593</v>
      </c>
    </row>
    <row r="1388" spans="1:2" x14ac:dyDescent="0.2">
      <c r="A1388" s="1">
        <v>42209</v>
      </c>
      <c r="B1388" s="3">
        <v>265383201.03084701</v>
      </c>
    </row>
    <row r="1389" spans="1:2" x14ac:dyDescent="0.2">
      <c r="A1389" s="1">
        <v>42212</v>
      </c>
      <c r="B1389" s="3">
        <v>264164577.25727499</v>
      </c>
    </row>
    <row r="1390" spans="1:2" x14ac:dyDescent="0.2">
      <c r="A1390" s="1">
        <v>42213</v>
      </c>
      <c r="B1390" s="3">
        <v>263620849.40107599</v>
      </c>
    </row>
    <row r="1391" spans="1:2" x14ac:dyDescent="0.2">
      <c r="A1391" s="1">
        <v>42214</v>
      </c>
      <c r="B1391" s="3">
        <v>255667999.995379</v>
      </c>
    </row>
    <row r="1392" spans="1:2" x14ac:dyDescent="0.2">
      <c r="A1392" s="1">
        <v>42215</v>
      </c>
      <c r="B1392" s="3">
        <v>286221038.24356103</v>
      </c>
    </row>
    <row r="1393" spans="1:2" x14ac:dyDescent="0.2">
      <c r="A1393" s="1">
        <v>42216</v>
      </c>
      <c r="B1393" s="3">
        <v>287607114.98867202</v>
      </c>
    </row>
    <row r="1394" spans="1:2" x14ac:dyDescent="0.2">
      <c r="A1394" s="1">
        <v>42219</v>
      </c>
      <c r="B1394" s="3">
        <v>285241382.11248201</v>
      </c>
    </row>
    <row r="1395" spans="1:2" x14ac:dyDescent="0.2">
      <c r="A1395" s="1">
        <v>42220</v>
      </c>
      <c r="B1395" s="3">
        <v>284588072.73547697</v>
      </c>
    </row>
    <row r="1396" spans="1:2" x14ac:dyDescent="0.2">
      <c r="A1396" s="1">
        <v>42221</v>
      </c>
      <c r="B1396" s="3">
        <v>284195245.48008502</v>
      </c>
    </row>
    <row r="1397" spans="1:2" x14ac:dyDescent="0.2">
      <c r="A1397" s="1">
        <v>42222</v>
      </c>
      <c r="B1397" s="3">
        <v>284709384.21073401</v>
      </c>
    </row>
    <row r="1398" spans="1:2" x14ac:dyDescent="0.2">
      <c r="A1398" s="1">
        <v>42223</v>
      </c>
      <c r="B1398" s="3">
        <v>276705905.40011799</v>
      </c>
    </row>
    <row r="1399" spans="1:2" x14ac:dyDescent="0.2">
      <c r="A1399" s="1">
        <v>42226</v>
      </c>
      <c r="B1399" s="3">
        <v>276833814.97746301</v>
      </c>
    </row>
    <row r="1400" spans="1:2" x14ac:dyDescent="0.2">
      <c r="A1400" s="1">
        <v>42227</v>
      </c>
      <c r="B1400" s="3">
        <v>264542896.876219</v>
      </c>
    </row>
    <row r="1401" spans="1:2" x14ac:dyDescent="0.2">
      <c r="A1401" s="1">
        <v>42228</v>
      </c>
      <c r="B1401" s="3">
        <v>255605991.90020499</v>
      </c>
    </row>
    <row r="1402" spans="1:2" x14ac:dyDescent="0.2">
      <c r="A1402" s="1">
        <v>42229</v>
      </c>
      <c r="B1402" s="3">
        <v>255288996.23184001</v>
      </c>
    </row>
    <row r="1403" spans="1:2" x14ac:dyDescent="0.2">
      <c r="A1403" s="1">
        <v>42230</v>
      </c>
      <c r="B1403" s="3">
        <v>255643716.273166</v>
      </c>
    </row>
    <row r="1404" spans="1:2" x14ac:dyDescent="0.2">
      <c r="A1404" s="1">
        <v>42233</v>
      </c>
      <c r="B1404" s="3">
        <v>254380040.53083801</v>
      </c>
    </row>
    <row r="1405" spans="1:2" x14ac:dyDescent="0.2">
      <c r="A1405" s="1">
        <v>42234</v>
      </c>
      <c r="B1405" s="3">
        <v>254249914.06282201</v>
      </c>
    </row>
    <row r="1406" spans="1:2" x14ac:dyDescent="0.2">
      <c r="A1406" s="1">
        <v>42235</v>
      </c>
      <c r="B1406" s="3">
        <v>254300635.036313</v>
      </c>
    </row>
    <row r="1407" spans="1:2" x14ac:dyDescent="0.2">
      <c r="A1407" s="1">
        <v>42236</v>
      </c>
      <c r="B1407" s="3">
        <v>254057562.132377</v>
      </c>
    </row>
    <row r="1408" spans="1:2" x14ac:dyDescent="0.2">
      <c r="A1408" s="1">
        <v>42237</v>
      </c>
      <c r="B1408" s="3">
        <v>253935163.83396301</v>
      </c>
    </row>
    <row r="1409" spans="1:2" x14ac:dyDescent="0.2">
      <c r="A1409" s="1">
        <v>42240</v>
      </c>
      <c r="B1409" s="3">
        <v>254028576.33976501</v>
      </c>
    </row>
    <row r="1410" spans="1:2" x14ac:dyDescent="0.2">
      <c r="A1410" s="1">
        <v>42241</v>
      </c>
      <c r="B1410" s="3">
        <v>253735328.813301</v>
      </c>
    </row>
    <row r="1411" spans="1:2" x14ac:dyDescent="0.2">
      <c r="A1411" s="1">
        <v>42242</v>
      </c>
      <c r="B1411" s="3">
        <v>253849939.05187801</v>
      </c>
    </row>
    <row r="1412" spans="1:2" x14ac:dyDescent="0.2">
      <c r="A1412" s="1">
        <v>42243</v>
      </c>
      <c r="B1412" s="3">
        <v>253556231.791628</v>
      </c>
    </row>
    <row r="1413" spans="1:2" x14ac:dyDescent="0.2">
      <c r="A1413" s="1">
        <v>42244</v>
      </c>
      <c r="B1413" s="3">
        <v>246512377.40350801</v>
      </c>
    </row>
    <row r="1414" spans="1:2" x14ac:dyDescent="0.2">
      <c r="A1414" s="1">
        <v>42247</v>
      </c>
      <c r="B1414" s="3">
        <v>247714897.19417</v>
      </c>
    </row>
    <row r="1415" spans="1:2" x14ac:dyDescent="0.2">
      <c r="A1415" s="1">
        <v>42248</v>
      </c>
      <c r="B1415" s="3">
        <v>245694600.399335</v>
      </c>
    </row>
    <row r="1416" spans="1:2" x14ac:dyDescent="0.2">
      <c r="A1416" s="1">
        <v>42249</v>
      </c>
      <c r="B1416" s="3">
        <v>245553278.02607599</v>
      </c>
    </row>
    <row r="1417" spans="1:2" x14ac:dyDescent="0.2">
      <c r="A1417" s="1">
        <v>42250</v>
      </c>
      <c r="B1417" s="3">
        <v>245034678.24597001</v>
      </c>
    </row>
    <row r="1418" spans="1:2" x14ac:dyDescent="0.2">
      <c r="A1418" s="1">
        <v>42251</v>
      </c>
      <c r="B1418" s="3">
        <v>245669805.026355</v>
      </c>
    </row>
    <row r="1419" spans="1:2" x14ac:dyDescent="0.2">
      <c r="A1419" s="1">
        <v>42255</v>
      </c>
      <c r="B1419" s="3">
        <v>245669099.98391399</v>
      </c>
    </row>
    <row r="1420" spans="1:2" x14ac:dyDescent="0.2">
      <c r="A1420" s="1">
        <v>42256</v>
      </c>
      <c r="B1420" s="3">
        <v>246243510.79097301</v>
      </c>
    </row>
    <row r="1421" spans="1:2" x14ac:dyDescent="0.2">
      <c r="A1421" s="1">
        <v>42257</v>
      </c>
      <c r="B1421" s="3">
        <v>246356770.94959301</v>
      </c>
    </row>
    <row r="1422" spans="1:2" x14ac:dyDescent="0.2">
      <c r="A1422" s="1">
        <v>42258</v>
      </c>
      <c r="B1422" s="3">
        <v>246723667.959714</v>
      </c>
    </row>
    <row r="1423" spans="1:2" x14ac:dyDescent="0.2">
      <c r="A1423" s="1">
        <v>42261</v>
      </c>
      <c r="B1423" s="3">
        <v>246379711.71606299</v>
      </c>
    </row>
    <row r="1424" spans="1:2" x14ac:dyDescent="0.2">
      <c r="A1424" s="1">
        <v>42262</v>
      </c>
      <c r="B1424" s="3">
        <v>244870941.279879</v>
      </c>
    </row>
    <row r="1425" spans="1:2" x14ac:dyDescent="0.2">
      <c r="A1425" s="1">
        <v>42263</v>
      </c>
      <c r="B1425" s="3">
        <v>244517216.68186</v>
      </c>
    </row>
    <row r="1426" spans="1:2" x14ac:dyDescent="0.2">
      <c r="A1426" s="1">
        <v>42264</v>
      </c>
      <c r="B1426" s="3">
        <v>245090756.031066</v>
      </c>
    </row>
    <row r="1427" spans="1:2" x14ac:dyDescent="0.2">
      <c r="A1427" s="1">
        <v>42265</v>
      </c>
      <c r="B1427" s="3">
        <v>245645069.69980299</v>
      </c>
    </row>
    <row r="1428" spans="1:2" x14ac:dyDescent="0.2">
      <c r="A1428" s="1">
        <v>42268</v>
      </c>
      <c r="B1428" s="3">
        <v>245989991.10356799</v>
      </c>
    </row>
    <row r="1429" spans="1:2" x14ac:dyDescent="0.2">
      <c r="A1429" s="1">
        <v>42269</v>
      </c>
      <c r="B1429" s="3">
        <v>246813421.94205901</v>
      </c>
    </row>
    <row r="1430" spans="1:2" x14ac:dyDescent="0.2">
      <c r="A1430" s="1">
        <v>42270</v>
      </c>
      <c r="B1430" s="3">
        <v>248649529.30756399</v>
      </c>
    </row>
    <row r="1431" spans="1:2" x14ac:dyDescent="0.2">
      <c r="A1431" s="1">
        <v>42271</v>
      </c>
      <c r="B1431" s="3">
        <v>249169628.883228</v>
      </c>
    </row>
    <row r="1432" spans="1:2" x14ac:dyDescent="0.2">
      <c r="A1432" s="1">
        <v>42272</v>
      </c>
      <c r="B1432" s="3">
        <v>248596010.863554</v>
      </c>
    </row>
    <row r="1433" spans="1:2" x14ac:dyDescent="0.2">
      <c r="A1433" s="1">
        <v>42275</v>
      </c>
      <c r="B1433" s="3">
        <v>251313845.808355</v>
      </c>
    </row>
    <row r="1434" spans="1:2" x14ac:dyDescent="0.2">
      <c r="A1434" s="1">
        <v>42276</v>
      </c>
      <c r="B1434" s="3">
        <v>250902818.58012801</v>
      </c>
    </row>
    <row r="1435" spans="1:2" x14ac:dyDescent="0.2">
      <c r="A1435" s="1">
        <v>42277</v>
      </c>
      <c r="B1435" s="3">
        <v>249416882.98729199</v>
      </c>
    </row>
    <row r="1436" spans="1:2" x14ac:dyDescent="0.2">
      <c r="A1436" s="1">
        <v>42278</v>
      </c>
      <c r="B1436" s="3">
        <v>245862270.73539099</v>
      </c>
    </row>
    <row r="1437" spans="1:2" x14ac:dyDescent="0.2">
      <c r="A1437" s="1">
        <v>42279</v>
      </c>
      <c r="B1437" s="3">
        <v>245655973.82455701</v>
      </c>
    </row>
    <row r="1438" spans="1:2" x14ac:dyDescent="0.2">
      <c r="A1438" s="1">
        <v>42282</v>
      </c>
      <c r="B1438" s="3">
        <v>245224629.075569</v>
      </c>
    </row>
    <row r="1439" spans="1:2" x14ac:dyDescent="0.2">
      <c r="A1439" s="1">
        <v>42283</v>
      </c>
      <c r="B1439" s="3">
        <v>245353494.60937899</v>
      </c>
    </row>
    <row r="1440" spans="1:2" x14ac:dyDescent="0.2">
      <c r="A1440" s="1">
        <v>42284</v>
      </c>
      <c r="B1440" s="3">
        <v>245477547.071917</v>
      </c>
    </row>
    <row r="1441" spans="1:2" x14ac:dyDescent="0.2">
      <c r="A1441" s="1">
        <v>42285</v>
      </c>
      <c r="B1441" s="3">
        <v>245470675.36748201</v>
      </c>
    </row>
    <row r="1442" spans="1:2" x14ac:dyDescent="0.2">
      <c r="A1442" s="1">
        <v>42286</v>
      </c>
      <c r="B1442" s="3">
        <v>233752369.089095</v>
      </c>
    </row>
    <row r="1443" spans="1:2" x14ac:dyDescent="0.2">
      <c r="A1443" s="1">
        <v>42290</v>
      </c>
      <c r="B1443" s="3">
        <v>234007524.72592399</v>
      </c>
    </row>
    <row r="1444" spans="1:2" x14ac:dyDescent="0.2">
      <c r="A1444" s="1">
        <v>42291</v>
      </c>
      <c r="B1444" s="3">
        <v>230882930.51467001</v>
      </c>
    </row>
    <row r="1445" spans="1:2" x14ac:dyDescent="0.2">
      <c r="A1445" s="1">
        <v>42292</v>
      </c>
      <c r="B1445" s="3">
        <v>228911072.63908401</v>
      </c>
    </row>
    <row r="1446" spans="1:2" x14ac:dyDescent="0.2">
      <c r="A1446" s="1">
        <v>42293</v>
      </c>
      <c r="B1446" s="3">
        <v>228891470.289583</v>
      </c>
    </row>
    <row r="1447" spans="1:2" x14ac:dyDescent="0.2">
      <c r="A1447" s="1">
        <v>42296</v>
      </c>
      <c r="B1447" s="3">
        <v>228850973.41062999</v>
      </c>
    </row>
    <row r="1448" spans="1:2" x14ac:dyDescent="0.2">
      <c r="A1448" s="1">
        <v>42297</v>
      </c>
      <c r="B1448" s="3">
        <v>228694864.11950201</v>
      </c>
    </row>
    <row r="1449" spans="1:2" x14ac:dyDescent="0.2">
      <c r="A1449" s="1">
        <v>42298</v>
      </c>
      <c r="B1449" s="3">
        <v>228988751.404856</v>
      </c>
    </row>
    <row r="1450" spans="1:2" x14ac:dyDescent="0.2">
      <c r="A1450" s="1">
        <v>42299</v>
      </c>
      <c r="B1450" s="3">
        <v>228071392.09668201</v>
      </c>
    </row>
    <row r="1451" spans="1:2" x14ac:dyDescent="0.2">
      <c r="A1451" s="1">
        <v>42300</v>
      </c>
      <c r="B1451" s="3">
        <v>228442764.208664</v>
      </c>
    </row>
    <row r="1452" spans="1:2" x14ac:dyDescent="0.2">
      <c r="A1452" s="1">
        <v>42303</v>
      </c>
      <c r="B1452" s="3">
        <v>228284073.90719599</v>
      </c>
    </row>
    <row r="1453" spans="1:2" x14ac:dyDescent="0.2">
      <c r="A1453" s="1">
        <v>42304</v>
      </c>
      <c r="B1453" s="3">
        <v>228235674.11018601</v>
      </c>
    </row>
    <row r="1454" spans="1:2" x14ac:dyDescent="0.2">
      <c r="A1454" s="1">
        <v>42305</v>
      </c>
      <c r="B1454" s="3">
        <v>227898521.087329</v>
      </c>
    </row>
    <row r="1455" spans="1:2" x14ac:dyDescent="0.2">
      <c r="A1455" s="1">
        <v>42306</v>
      </c>
      <c r="B1455" s="3">
        <v>227621916.91522601</v>
      </c>
    </row>
    <row r="1456" spans="1:2" x14ac:dyDescent="0.2">
      <c r="A1456" s="1">
        <v>42307</v>
      </c>
      <c r="B1456" s="3">
        <v>227424591.050616</v>
      </c>
    </row>
    <row r="1457" spans="1:2" x14ac:dyDescent="0.2">
      <c r="A1457" s="1">
        <v>42310</v>
      </c>
      <c r="B1457" s="3">
        <v>225451399.63344201</v>
      </c>
    </row>
    <row r="1458" spans="1:2" x14ac:dyDescent="0.2">
      <c r="A1458" s="1">
        <v>42311</v>
      </c>
      <c r="B1458" s="3">
        <v>225806202.649259</v>
      </c>
    </row>
    <row r="1459" spans="1:2" x14ac:dyDescent="0.2">
      <c r="A1459" s="1">
        <v>42312</v>
      </c>
      <c r="B1459" s="3">
        <v>226671232.17719701</v>
      </c>
    </row>
    <row r="1460" spans="1:2" x14ac:dyDescent="0.2">
      <c r="A1460" s="1">
        <v>42313</v>
      </c>
      <c r="B1460" s="3">
        <v>226801215.80575401</v>
      </c>
    </row>
    <row r="1461" spans="1:2" x14ac:dyDescent="0.2">
      <c r="A1461" s="1">
        <v>42314</v>
      </c>
      <c r="B1461" s="3">
        <v>225789876.17979401</v>
      </c>
    </row>
    <row r="1462" spans="1:2" x14ac:dyDescent="0.2">
      <c r="A1462" s="1">
        <v>42317</v>
      </c>
      <c r="B1462" s="3">
        <v>209762770.247774</v>
      </c>
    </row>
    <row r="1463" spans="1:2" x14ac:dyDescent="0.2">
      <c r="A1463" s="1">
        <v>42318</v>
      </c>
      <c r="B1463" s="3">
        <v>210051413.85778099</v>
      </c>
    </row>
    <row r="1464" spans="1:2" x14ac:dyDescent="0.2">
      <c r="A1464" s="1">
        <v>42320</v>
      </c>
      <c r="B1464" s="3">
        <v>210033453.32316801</v>
      </c>
    </row>
    <row r="1465" spans="1:2" x14ac:dyDescent="0.2">
      <c r="A1465" s="1">
        <v>42321</v>
      </c>
      <c r="B1465" s="3">
        <v>210351300.291053</v>
      </c>
    </row>
    <row r="1466" spans="1:2" x14ac:dyDescent="0.2">
      <c r="A1466" s="1">
        <v>42324</v>
      </c>
      <c r="B1466" s="3">
        <v>209225566.60591301</v>
      </c>
    </row>
    <row r="1467" spans="1:2" x14ac:dyDescent="0.2">
      <c r="A1467" s="1">
        <v>42325</v>
      </c>
      <c r="B1467" s="3">
        <v>209410717.45631799</v>
      </c>
    </row>
    <row r="1468" spans="1:2" x14ac:dyDescent="0.2">
      <c r="A1468" s="1">
        <v>42326</v>
      </c>
      <c r="B1468" s="3">
        <v>209635154.60635701</v>
      </c>
    </row>
    <row r="1469" spans="1:2" x14ac:dyDescent="0.2">
      <c r="A1469" s="1">
        <v>42327</v>
      </c>
      <c r="B1469" s="3">
        <v>210285997.93700999</v>
      </c>
    </row>
    <row r="1470" spans="1:2" x14ac:dyDescent="0.2">
      <c r="A1470" s="1">
        <v>42328</v>
      </c>
      <c r="B1470" s="3">
        <v>210330265.50527999</v>
      </c>
    </row>
    <row r="1471" spans="1:2" x14ac:dyDescent="0.2">
      <c r="A1471" s="1">
        <v>42331</v>
      </c>
      <c r="B1471" s="3">
        <v>210007436.70313501</v>
      </c>
    </row>
    <row r="1472" spans="1:2" x14ac:dyDescent="0.2">
      <c r="A1472" s="1">
        <v>42332</v>
      </c>
      <c r="B1472" s="3">
        <v>209684037.56793401</v>
      </c>
    </row>
    <row r="1473" spans="1:2" x14ac:dyDescent="0.2">
      <c r="A1473" s="1">
        <v>42333</v>
      </c>
      <c r="B1473" s="3">
        <v>209357315.29254901</v>
      </c>
    </row>
    <row r="1474" spans="1:2" x14ac:dyDescent="0.2">
      <c r="A1474" s="1">
        <v>42335</v>
      </c>
      <c r="B1474" s="3">
        <v>209342454.57972601</v>
      </c>
    </row>
    <row r="1475" spans="1:2" x14ac:dyDescent="0.2">
      <c r="A1475" s="1">
        <v>42338</v>
      </c>
      <c r="B1475" s="3">
        <v>209286737.389175</v>
      </c>
    </row>
    <row r="1476" spans="1:2" x14ac:dyDescent="0.2">
      <c r="A1476" s="1">
        <v>42339</v>
      </c>
      <c r="B1476" s="3">
        <v>207720843.105804</v>
      </c>
    </row>
    <row r="1477" spans="1:2" x14ac:dyDescent="0.2">
      <c r="A1477" s="1">
        <v>42340</v>
      </c>
      <c r="B1477" s="3">
        <v>207102735.093018</v>
      </c>
    </row>
    <row r="1478" spans="1:2" x14ac:dyDescent="0.2">
      <c r="A1478" s="1">
        <v>42341</v>
      </c>
      <c r="B1478" s="3">
        <v>207719736.397486</v>
      </c>
    </row>
    <row r="1479" spans="1:2" x14ac:dyDescent="0.2">
      <c r="A1479" s="1">
        <v>42342</v>
      </c>
      <c r="B1479" s="3">
        <v>207343205.133984</v>
      </c>
    </row>
    <row r="1480" spans="1:2" x14ac:dyDescent="0.2">
      <c r="A1480" s="1">
        <v>42345</v>
      </c>
      <c r="B1480" s="3">
        <v>207099349.318048</v>
      </c>
    </row>
    <row r="1481" spans="1:2" x14ac:dyDescent="0.2">
      <c r="A1481" s="1">
        <v>42346</v>
      </c>
      <c r="B1481" s="3">
        <v>206442463.43811399</v>
      </c>
    </row>
    <row r="1482" spans="1:2" x14ac:dyDescent="0.2">
      <c r="A1482" s="1">
        <v>42347</v>
      </c>
      <c r="B1482" s="3">
        <v>206984376.60091799</v>
      </c>
    </row>
    <row r="1483" spans="1:2" x14ac:dyDescent="0.2">
      <c r="A1483" s="1">
        <v>42348</v>
      </c>
      <c r="B1483" s="3">
        <v>206739735.481677</v>
      </c>
    </row>
    <row r="1484" spans="1:2" x14ac:dyDescent="0.2">
      <c r="A1484" s="1">
        <v>42349</v>
      </c>
      <c r="B1484" s="3">
        <v>205010434.117778</v>
      </c>
    </row>
    <row r="1485" spans="1:2" x14ac:dyDescent="0.2">
      <c r="A1485" s="1">
        <v>42352</v>
      </c>
      <c r="B1485" s="3">
        <v>205590325.71798599</v>
      </c>
    </row>
    <row r="1486" spans="1:2" x14ac:dyDescent="0.2">
      <c r="A1486" s="1">
        <v>42353</v>
      </c>
      <c r="B1486" s="3">
        <v>204219335.764245</v>
      </c>
    </row>
    <row r="1487" spans="1:2" x14ac:dyDescent="0.2">
      <c r="A1487" s="1">
        <v>42354</v>
      </c>
      <c r="B1487" s="3">
        <v>187870860.48328501</v>
      </c>
    </row>
    <row r="1488" spans="1:2" x14ac:dyDescent="0.2">
      <c r="A1488" s="1">
        <v>42355</v>
      </c>
      <c r="B1488" s="3">
        <v>187710358.15425199</v>
      </c>
    </row>
    <row r="1489" spans="1:2" x14ac:dyDescent="0.2">
      <c r="A1489" s="1">
        <v>42356</v>
      </c>
      <c r="B1489" s="3">
        <v>187508865.056678</v>
      </c>
    </row>
    <row r="1490" spans="1:2" x14ac:dyDescent="0.2">
      <c r="A1490" s="1">
        <v>42359</v>
      </c>
      <c r="B1490" s="3">
        <v>187279438.34419399</v>
      </c>
    </row>
    <row r="1491" spans="1:2" x14ac:dyDescent="0.2">
      <c r="A1491" s="1">
        <v>42360</v>
      </c>
      <c r="B1491" s="3">
        <v>187229624.38907099</v>
      </c>
    </row>
    <row r="1492" spans="1:2" x14ac:dyDescent="0.2">
      <c r="A1492" s="1">
        <v>42361</v>
      </c>
      <c r="B1492" s="3">
        <v>186846276.035292</v>
      </c>
    </row>
    <row r="1493" spans="1:2" x14ac:dyDescent="0.2">
      <c r="A1493" s="1">
        <v>42362</v>
      </c>
      <c r="B1493" s="3">
        <v>187166345.04152399</v>
      </c>
    </row>
    <row r="1494" spans="1:2" x14ac:dyDescent="0.2">
      <c r="A1494" s="1">
        <v>42366</v>
      </c>
      <c r="B1494" s="3">
        <v>186381452.71638399</v>
      </c>
    </row>
    <row r="1495" spans="1:2" x14ac:dyDescent="0.2">
      <c r="A1495" s="1">
        <v>42367</v>
      </c>
      <c r="B1495" s="3">
        <v>185607515.163726</v>
      </c>
    </row>
    <row r="1496" spans="1:2" x14ac:dyDescent="0.2">
      <c r="A1496" s="1">
        <v>42368</v>
      </c>
      <c r="B1496" s="3">
        <v>185874695.47816601</v>
      </c>
    </row>
    <row r="1497" spans="1:2" x14ac:dyDescent="0.2">
      <c r="A1497" s="1">
        <v>42369</v>
      </c>
      <c r="B1497" s="3">
        <v>185878948.602676</v>
      </c>
    </row>
    <row r="1498" spans="1:2" x14ac:dyDescent="0.2">
      <c r="A1498" s="1">
        <v>42373</v>
      </c>
      <c r="B1498" s="3">
        <v>184352578.336586</v>
      </c>
    </row>
    <row r="1499" spans="1:2" x14ac:dyDescent="0.2">
      <c r="A1499" s="1">
        <v>42374</v>
      </c>
      <c r="B1499" s="3">
        <v>187541048.98771</v>
      </c>
    </row>
    <row r="1500" spans="1:2" x14ac:dyDescent="0.2">
      <c r="A1500" s="1">
        <v>42375</v>
      </c>
      <c r="B1500" s="3">
        <v>187719493.53684199</v>
      </c>
    </row>
    <row r="1501" spans="1:2" x14ac:dyDescent="0.2">
      <c r="A1501" s="1">
        <v>42376</v>
      </c>
      <c r="B1501" s="3">
        <v>197124075.09031799</v>
      </c>
    </row>
    <row r="1502" spans="1:2" x14ac:dyDescent="0.2">
      <c r="A1502" s="1">
        <v>42377</v>
      </c>
      <c r="B1502" s="3">
        <v>197266611.07229599</v>
      </c>
    </row>
    <row r="1503" spans="1:2" x14ac:dyDescent="0.2">
      <c r="A1503" s="1">
        <v>42380</v>
      </c>
      <c r="B1503" s="3">
        <v>200181584.025718</v>
      </c>
    </row>
    <row r="1504" spans="1:2" x14ac:dyDescent="0.2">
      <c r="A1504" s="1">
        <v>42381</v>
      </c>
      <c r="B1504" s="3">
        <v>201657684.72126001</v>
      </c>
    </row>
    <row r="1505" spans="1:2" x14ac:dyDescent="0.2">
      <c r="A1505" s="1">
        <v>42382</v>
      </c>
      <c r="B1505" s="3">
        <v>201177012.54513401</v>
      </c>
    </row>
    <row r="1506" spans="1:2" x14ac:dyDescent="0.2">
      <c r="A1506" s="1">
        <v>42383</v>
      </c>
      <c r="B1506" s="3">
        <v>200950373.86759701</v>
      </c>
    </row>
    <row r="1507" spans="1:2" x14ac:dyDescent="0.2">
      <c r="A1507" s="1">
        <v>42384</v>
      </c>
      <c r="B1507" s="3">
        <v>199686180.70865399</v>
      </c>
    </row>
    <row r="1508" spans="1:2" x14ac:dyDescent="0.2">
      <c r="A1508" s="1">
        <v>42388</v>
      </c>
      <c r="B1508" s="3">
        <v>199912906.05203</v>
      </c>
    </row>
    <row r="1509" spans="1:2" x14ac:dyDescent="0.2">
      <c r="A1509" s="1">
        <v>42389</v>
      </c>
      <c r="B1509" s="3">
        <v>199400433.653943</v>
      </c>
    </row>
    <row r="1510" spans="1:2" x14ac:dyDescent="0.2">
      <c r="A1510" s="1">
        <v>42390</v>
      </c>
      <c r="B1510" s="3">
        <v>199444203.95490301</v>
      </c>
    </row>
    <row r="1511" spans="1:2" x14ac:dyDescent="0.2">
      <c r="A1511" s="1">
        <v>42391</v>
      </c>
      <c r="B1511" s="3">
        <v>199985567.55339199</v>
      </c>
    </row>
    <row r="1512" spans="1:2" x14ac:dyDescent="0.2">
      <c r="A1512" s="1">
        <v>42394</v>
      </c>
      <c r="B1512" s="3">
        <v>199324955.57978401</v>
      </c>
    </row>
    <row r="1513" spans="1:2" x14ac:dyDescent="0.2">
      <c r="A1513" s="1">
        <v>42395</v>
      </c>
      <c r="B1513" s="3">
        <v>204534489.42313799</v>
      </c>
    </row>
    <row r="1514" spans="1:2" x14ac:dyDescent="0.2">
      <c r="A1514" s="1">
        <v>42396</v>
      </c>
      <c r="B1514" s="3">
        <v>204315228.58321899</v>
      </c>
    </row>
    <row r="1515" spans="1:2" x14ac:dyDescent="0.2">
      <c r="A1515" s="1">
        <v>42397</v>
      </c>
      <c r="B1515" s="3">
        <v>204087464.50579301</v>
      </c>
    </row>
    <row r="1516" spans="1:2" x14ac:dyDescent="0.2">
      <c r="A1516" s="1">
        <v>42398</v>
      </c>
      <c r="B1516" s="3">
        <v>204838466.12455899</v>
      </c>
    </row>
    <row r="1517" spans="1:2" x14ac:dyDescent="0.2">
      <c r="A1517" s="1">
        <v>42401</v>
      </c>
      <c r="B1517" s="3">
        <v>202856704.17800501</v>
      </c>
    </row>
    <row r="1518" spans="1:2" x14ac:dyDescent="0.2">
      <c r="A1518" s="1">
        <v>42402</v>
      </c>
      <c r="B1518" s="3">
        <v>202272397.655029</v>
      </c>
    </row>
    <row r="1519" spans="1:2" x14ac:dyDescent="0.2">
      <c r="A1519" s="1">
        <v>42403</v>
      </c>
      <c r="B1519" s="3">
        <v>202597698.42994601</v>
      </c>
    </row>
    <row r="1520" spans="1:2" x14ac:dyDescent="0.2">
      <c r="A1520" s="1">
        <v>42404</v>
      </c>
      <c r="B1520" s="3">
        <v>202319968.059885</v>
      </c>
    </row>
    <row r="1521" spans="1:2" x14ac:dyDescent="0.2">
      <c r="A1521" s="1">
        <v>42405</v>
      </c>
      <c r="B1521" s="3">
        <v>202201809.44340101</v>
      </c>
    </row>
    <row r="1522" spans="1:2" x14ac:dyDescent="0.2">
      <c r="A1522" s="1">
        <v>42408</v>
      </c>
      <c r="B1522" s="3">
        <v>201996406.269732</v>
      </c>
    </row>
    <row r="1523" spans="1:2" x14ac:dyDescent="0.2">
      <c r="A1523" s="1">
        <v>42409</v>
      </c>
      <c r="B1523" s="3">
        <v>199093010.92730999</v>
      </c>
    </row>
    <row r="1524" spans="1:2" x14ac:dyDescent="0.2">
      <c r="A1524" s="1">
        <v>42410</v>
      </c>
      <c r="B1524" s="3">
        <v>205366553.4531</v>
      </c>
    </row>
    <row r="1525" spans="1:2" x14ac:dyDescent="0.2">
      <c r="A1525" s="1">
        <v>42411</v>
      </c>
      <c r="B1525" s="3">
        <v>204946629.96792999</v>
      </c>
    </row>
    <row r="1526" spans="1:2" x14ac:dyDescent="0.2">
      <c r="A1526" s="1">
        <v>42412</v>
      </c>
      <c r="B1526" s="3">
        <v>208740488.833671</v>
      </c>
    </row>
    <row r="1527" spans="1:2" x14ac:dyDescent="0.2">
      <c r="A1527" s="1">
        <v>42416</v>
      </c>
      <c r="B1527" s="3">
        <v>207237774.599677</v>
      </c>
    </row>
    <row r="1528" spans="1:2" x14ac:dyDescent="0.2">
      <c r="A1528" s="1">
        <v>42417</v>
      </c>
      <c r="B1528" s="3">
        <v>205612954.92457801</v>
      </c>
    </row>
    <row r="1529" spans="1:2" x14ac:dyDescent="0.2">
      <c r="A1529" s="1">
        <v>42418</v>
      </c>
      <c r="B1529" s="3">
        <v>204882751.09280601</v>
      </c>
    </row>
    <row r="1530" spans="1:2" x14ac:dyDescent="0.2">
      <c r="A1530" s="1">
        <v>42419</v>
      </c>
      <c r="B1530" s="3">
        <v>206601072.14083299</v>
      </c>
    </row>
    <row r="1531" spans="1:2" x14ac:dyDescent="0.2">
      <c r="A1531" s="1">
        <v>42422</v>
      </c>
      <c r="B1531" s="3">
        <v>208888628.34250599</v>
      </c>
    </row>
    <row r="1532" spans="1:2" x14ac:dyDescent="0.2">
      <c r="A1532" s="1">
        <v>42423</v>
      </c>
      <c r="B1532" s="3">
        <v>209041014.23087299</v>
      </c>
    </row>
    <row r="1533" spans="1:2" x14ac:dyDescent="0.2">
      <c r="A1533" s="1">
        <v>42424</v>
      </c>
      <c r="B1533" s="3">
        <v>208830403.91814101</v>
      </c>
    </row>
    <row r="1534" spans="1:2" x14ac:dyDescent="0.2">
      <c r="A1534" s="1">
        <v>42425</v>
      </c>
      <c r="B1534" s="3">
        <v>208451075.746252</v>
      </c>
    </row>
    <row r="1535" spans="1:2" x14ac:dyDescent="0.2">
      <c r="A1535" s="1">
        <v>42426</v>
      </c>
      <c r="B1535" s="3">
        <v>208473027.00600699</v>
      </c>
    </row>
    <row r="1536" spans="1:2" x14ac:dyDescent="0.2">
      <c r="A1536" s="1">
        <v>42429</v>
      </c>
      <c r="B1536" s="3">
        <v>208517787.323769</v>
      </c>
    </row>
    <row r="1537" spans="1:2" x14ac:dyDescent="0.2">
      <c r="A1537" s="1">
        <v>42430</v>
      </c>
      <c r="B1537" s="3">
        <v>207526721.54110199</v>
      </c>
    </row>
    <row r="1538" spans="1:2" x14ac:dyDescent="0.2">
      <c r="A1538" s="1">
        <v>42431</v>
      </c>
      <c r="B1538" s="3">
        <v>207940374.233266</v>
      </c>
    </row>
    <row r="1539" spans="1:2" x14ac:dyDescent="0.2">
      <c r="A1539" s="1">
        <v>42432</v>
      </c>
      <c r="B1539" s="3">
        <v>207462702.896341</v>
      </c>
    </row>
    <row r="1540" spans="1:2" x14ac:dyDescent="0.2">
      <c r="A1540" s="1">
        <v>42433</v>
      </c>
      <c r="B1540" s="3">
        <v>208197666.15388101</v>
      </c>
    </row>
    <row r="1541" spans="1:2" x14ac:dyDescent="0.2">
      <c r="A1541" s="1">
        <v>42436</v>
      </c>
      <c r="B1541" s="3">
        <v>208631129.11693299</v>
      </c>
    </row>
    <row r="1542" spans="1:2" x14ac:dyDescent="0.2">
      <c r="A1542" s="1">
        <v>42437</v>
      </c>
      <c r="B1542" s="3">
        <v>208564962.96710399</v>
      </c>
    </row>
    <row r="1543" spans="1:2" x14ac:dyDescent="0.2">
      <c r="A1543" s="1">
        <v>42438</v>
      </c>
      <c r="B1543" s="3">
        <v>209490505.991528</v>
      </c>
    </row>
    <row r="1544" spans="1:2" x14ac:dyDescent="0.2">
      <c r="A1544" s="1">
        <v>42439</v>
      </c>
      <c r="B1544" s="3">
        <v>210045005.525976</v>
      </c>
    </row>
    <row r="1545" spans="1:2" x14ac:dyDescent="0.2">
      <c r="A1545" s="1">
        <v>42440</v>
      </c>
      <c r="B1545" s="3">
        <v>212457146.88743401</v>
      </c>
    </row>
    <row r="1546" spans="1:2" x14ac:dyDescent="0.2">
      <c r="A1546" s="1">
        <v>42443</v>
      </c>
      <c r="B1546" s="3">
        <v>212522654.36267599</v>
      </c>
    </row>
    <row r="1547" spans="1:2" x14ac:dyDescent="0.2">
      <c r="A1547" s="1">
        <v>42444</v>
      </c>
      <c r="B1547" s="3">
        <v>211842401.93387899</v>
      </c>
    </row>
    <row r="1548" spans="1:2" x14ac:dyDescent="0.2">
      <c r="A1548" s="1">
        <v>42445</v>
      </c>
      <c r="B1548" s="3">
        <v>212453581.453805</v>
      </c>
    </row>
    <row r="1549" spans="1:2" x14ac:dyDescent="0.2">
      <c r="A1549" s="1">
        <v>42446</v>
      </c>
      <c r="B1549" s="3">
        <v>211871416.81944701</v>
      </c>
    </row>
    <row r="1550" spans="1:2" x14ac:dyDescent="0.2">
      <c r="A1550" s="1">
        <v>42447</v>
      </c>
      <c r="B1550" s="3">
        <v>212552995.94244799</v>
      </c>
    </row>
    <row r="1551" spans="1:2" x14ac:dyDescent="0.2">
      <c r="A1551" s="1">
        <v>42450</v>
      </c>
      <c r="B1551" s="3">
        <v>212860850.59455499</v>
      </c>
    </row>
    <row r="1552" spans="1:2" x14ac:dyDescent="0.2">
      <c r="A1552" s="1">
        <v>42451</v>
      </c>
      <c r="B1552" s="3">
        <v>213263420.02287599</v>
      </c>
    </row>
    <row r="1553" spans="1:2" x14ac:dyDescent="0.2">
      <c r="A1553" s="1">
        <v>42452</v>
      </c>
      <c r="B1553" s="3">
        <v>212935251.70376101</v>
      </c>
    </row>
    <row r="1554" spans="1:2" x14ac:dyDescent="0.2">
      <c r="A1554" s="1">
        <v>42453</v>
      </c>
      <c r="B1554" s="3">
        <v>212927776.113929</v>
      </c>
    </row>
    <row r="1555" spans="1:2" x14ac:dyDescent="0.2">
      <c r="A1555" s="1">
        <v>42457</v>
      </c>
      <c r="B1555" s="3">
        <v>215263334.57972401</v>
      </c>
    </row>
    <row r="1556" spans="1:2" x14ac:dyDescent="0.2">
      <c r="A1556" s="1">
        <v>42458</v>
      </c>
      <c r="B1556" s="3">
        <v>214267140.497511</v>
      </c>
    </row>
    <row r="1557" spans="1:2" x14ac:dyDescent="0.2">
      <c r="A1557" s="1">
        <v>42459</v>
      </c>
      <c r="B1557" s="3">
        <v>215220271.687639</v>
      </c>
    </row>
    <row r="1558" spans="1:2" x14ac:dyDescent="0.2">
      <c r="A1558" s="1">
        <v>42460</v>
      </c>
      <c r="B1558" s="3">
        <v>215123156.32017401</v>
      </c>
    </row>
    <row r="1559" spans="1:2" x14ac:dyDescent="0.2">
      <c r="A1559" s="1">
        <v>42461</v>
      </c>
      <c r="B1559" s="3">
        <v>211651330.556577</v>
      </c>
    </row>
    <row r="1560" spans="1:2" x14ac:dyDescent="0.2">
      <c r="A1560" s="1">
        <v>42464</v>
      </c>
      <c r="B1560" s="3">
        <v>212003020.48884401</v>
      </c>
    </row>
    <row r="1561" spans="1:2" x14ac:dyDescent="0.2">
      <c r="A1561" s="1">
        <v>42465</v>
      </c>
      <c r="B1561" s="3">
        <v>211948849.38697699</v>
      </c>
    </row>
    <row r="1562" spans="1:2" x14ac:dyDescent="0.2">
      <c r="A1562" s="1">
        <v>42466</v>
      </c>
      <c r="B1562" s="3">
        <v>212353936.909603</v>
      </c>
    </row>
    <row r="1563" spans="1:2" x14ac:dyDescent="0.2">
      <c r="A1563" s="1">
        <v>42467</v>
      </c>
      <c r="B1563" s="3">
        <v>212120860.76819199</v>
      </c>
    </row>
    <row r="1564" spans="1:2" x14ac:dyDescent="0.2">
      <c r="A1564" s="1">
        <v>42468</v>
      </c>
      <c r="B1564" s="3">
        <v>211156476.042523</v>
      </c>
    </row>
    <row r="1565" spans="1:2" x14ac:dyDescent="0.2">
      <c r="A1565" s="1">
        <v>42471</v>
      </c>
      <c r="B1565" s="3">
        <v>210934504.55309099</v>
      </c>
    </row>
    <row r="1566" spans="1:2" x14ac:dyDescent="0.2">
      <c r="A1566" s="1">
        <v>42472</v>
      </c>
      <c r="B1566" s="3">
        <v>211591219.32628801</v>
      </c>
    </row>
    <row r="1567" spans="1:2" x14ac:dyDescent="0.2">
      <c r="A1567" s="1">
        <v>42473</v>
      </c>
      <c r="B1567" s="3">
        <v>211768541.13823599</v>
      </c>
    </row>
    <row r="1568" spans="1:2" x14ac:dyDescent="0.2">
      <c r="A1568" s="1">
        <v>42474</v>
      </c>
      <c r="B1568" s="3">
        <v>211785039.65993899</v>
      </c>
    </row>
    <row r="1569" spans="1:2" x14ac:dyDescent="0.2">
      <c r="A1569" s="1">
        <v>42475</v>
      </c>
      <c r="B1569" s="3">
        <v>211029562.12443301</v>
      </c>
    </row>
    <row r="1570" spans="1:2" x14ac:dyDescent="0.2">
      <c r="A1570" s="1">
        <v>42478</v>
      </c>
      <c r="B1570" s="3">
        <v>213860893.14990801</v>
      </c>
    </row>
    <row r="1571" spans="1:2" x14ac:dyDescent="0.2">
      <c r="A1571" s="1">
        <v>42479</v>
      </c>
      <c r="B1571" s="3">
        <v>214052192.14619899</v>
      </c>
    </row>
    <row r="1572" spans="1:2" x14ac:dyDescent="0.2">
      <c r="A1572" s="1">
        <v>42480</v>
      </c>
      <c r="B1572" s="3">
        <v>215546366.20131001</v>
      </c>
    </row>
    <row r="1573" spans="1:2" x14ac:dyDescent="0.2">
      <c r="A1573" s="1">
        <v>42481</v>
      </c>
      <c r="B1573" s="3">
        <v>215918850.07113701</v>
      </c>
    </row>
    <row r="1574" spans="1:2" x14ac:dyDescent="0.2">
      <c r="A1574" s="1">
        <v>42482</v>
      </c>
      <c r="B1574" s="3">
        <v>217357138.47355199</v>
      </c>
    </row>
    <row r="1575" spans="1:2" x14ac:dyDescent="0.2">
      <c r="A1575" s="1">
        <v>42485</v>
      </c>
      <c r="B1575" s="3">
        <v>216153542.97061101</v>
      </c>
    </row>
    <row r="1576" spans="1:2" x14ac:dyDescent="0.2">
      <c r="A1576" s="1">
        <v>42486</v>
      </c>
      <c r="B1576" s="3">
        <v>215779861.61034301</v>
      </c>
    </row>
    <row r="1577" spans="1:2" x14ac:dyDescent="0.2">
      <c r="A1577" s="1">
        <v>42487</v>
      </c>
      <c r="B1577" s="3">
        <v>215436639.61065999</v>
      </c>
    </row>
    <row r="1578" spans="1:2" x14ac:dyDescent="0.2">
      <c r="A1578" s="1">
        <v>42488</v>
      </c>
      <c r="B1578" s="3">
        <v>214529889.08422601</v>
      </c>
    </row>
    <row r="1579" spans="1:2" x14ac:dyDescent="0.2">
      <c r="A1579" s="1">
        <v>42489</v>
      </c>
      <c r="B1579" s="3">
        <v>215674132.88452601</v>
      </c>
    </row>
    <row r="1580" spans="1:2" x14ac:dyDescent="0.2">
      <c r="A1580" s="1">
        <v>42492</v>
      </c>
      <c r="B1580" s="3">
        <v>213555115.39330199</v>
      </c>
    </row>
    <row r="1581" spans="1:2" x14ac:dyDescent="0.2">
      <c r="A1581" s="1">
        <v>42493</v>
      </c>
      <c r="B1581" s="3">
        <v>213026067.74126899</v>
      </c>
    </row>
    <row r="1582" spans="1:2" x14ac:dyDescent="0.2">
      <c r="A1582" s="1">
        <v>42494</v>
      </c>
      <c r="B1582" s="3">
        <v>213379188.61434299</v>
      </c>
    </row>
    <row r="1583" spans="1:2" x14ac:dyDescent="0.2">
      <c r="A1583" s="1">
        <v>42495</v>
      </c>
      <c r="B1583" s="3">
        <v>213315718.80130801</v>
      </c>
    </row>
    <row r="1584" spans="1:2" x14ac:dyDescent="0.2">
      <c r="A1584" s="1">
        <v>42496</v>
      </c>
      <c r="B1584" s="3">
        <v>213669847.73427901</v>
      </c>
    </row>
    <row r="1585" spans="1:2" x14ac:dyDescent="0.2">
      <c r="A1585" s="1">
        <v>42499</v>
      </c>
      <c r="B1585" s="3">
        <v>214060199.19795701</v>
      </c>
    </row>
    <row r="1586" spans="1:2" x14ac:dyDescent="0.2">
      <c r="A1586" s="1">
        <v>42500</v>
      </c>
      <c r="B1586" s="3">
        <v>214363332.47362199</v>
      </c>
    </row>
    <row r="1587" spans="1:2" x14ac:dyDescent="0.2">
      <c r="A1587" s="1">
        <v>42501</v>
      </c>
      <c r="B1587" s="3">
        <v>214365893.17616701</v>
      </c>
    </row>
    <row r="1588" spans="1:2" x14ac:dyDescent="0.2">
      <c r="A1588" s="1">
        <v>42502</v>
      </c>
      <c r="B1588" s="3">
        <v>215326676.138197</v>
      </c>
    </row>
    <row r="1589" spans="1:2" x14ac:dyDescent="0.2">
      <c r="A1589" s="1">
        <v>42503</v>
      </c>
      <c r="B1589" s="3">
        <v>214941688.10715899</v>
      </c>
    </row>
    <row r="1590" spans="1:2" x14ac:dyDescent="0.2">
      <c r="A1590" s="1">
        <v>42506</v>
      </c>
      <c r="B1590" s="3">
        <v>214135607.995231</v>
      </c>
    </row>
    <row r="1591" spans="1:2" x14ac:dyDescent="0.2">
      <c r="A1591" s="1">
        <v>42507</v>
      </c>
      <c r="B1591" s="3">
        <v>214281498.18622801</v>
      </c>
    </row>
    <row r="1592" spans="1:2" x14ac:dyDescent="0.2">
      <c r="A1592" s="1">
        <v>42508</v>
      </c>
      <c r="B1592" s="3">
        <v>216667713.835549</v>
      </c>
    </row>
    <row r="1593" spans="1:2" x14ac:dyDescent="0.2">
      <c r="A1593" s="1">
        <v>42509</v>
      </c>
      <c r="B1593" s="3">
        <v>217856062.537458</v>
      </c>
    </row>
    <row r="1594" spans="1:2" x14ac:dyDescent="0.2">
      <c r="A1594" s="1">
        <v>42510</v>
      </c>
      <c r="B1594" s="3">
        <v>218319356.293805</v>
      </c>
    </row>
    <row r="1595" spans="1:2" x14ac:dyDescent="0.2">
      <c r="A1595" s="1">
        <v>42513</v>
      </c>
      <c r="B1595" s="3">
        <v>217965835.85005301</v>
      </c>
    </row>
    <row r="1596" spans="1:2" x14ac:dyDescent="0.2">
      <c r="A1596" s="1">
        <v>42514</v>
      </c>
      <c r="B1596" s="3">
        <v>218433003.37806699</v>
      </c>
    </row>
    <row r="1597" spans="1:2" x14ac:dyDescent="0.2">
      <c r="A1597" s="1">
        <v>42515</v>
      </c>
      <c r="B1597" s="181">
        <v>218384794.54360101</v>
      </c>
    </row>
    <row r="1598" spans="1:2" x14ac:dyDescent="0.2">
      <c r="A1598" s="1">
        <v>42516</v>
      </c>
      <c r="B1598" s="181">
        <v>221916616.797997</v>
      </c>
    </row>
    <row r="1599" spans="1:2" x14ac:dyDescent="0.2">
      <c r="A1599" s="1">
        <v>42517</v>
      </c>
      <c r="B1599" s="181">
        <v>221937632.81321299</v>
      </c>
    </row>
    <row r="1600" spans="1:2" x14ac:dyDescent="0.2">
      <c r="A1600" s="1">
        <v>42521</v>
      </c>
      <c r="B1600" s="181">
        <v>222300312.32654601</v>
      </c>
    </row>
    <row r="1601" spans="1:2" x14ac:dyDescent="0.2">
      <c r="A1601" s="1">
        <v>42522</v>
      </c>
      <c r="B1601" s="181">
        <v>220381615.00074801</v>
      </c>
    </row>
    <row r="1602" spans="1:2" x14ac:dyDescent="0.2">
      <c r="A1602" s="1">
        <v>42523</v>
      </c>
      <c r="B1602" s="181">
        <v>220389723.61324301</v>
      </c>
    </row>
    <row r="1603" spans="1:2" x14ac:dyDescent="0.2">
      <c r="A1603" s="1">
        <v>42524</v>
      </c>
      <c r="B1603" s="181">
        <v>219996593.77770099</v>
      </c>
    </row>
    <row r="1604" spans="1:2" x14ac:dyDescent="0.2">
      <c r="A1604" s="1">
        <v>42527</v>
      </c>
      <c r="B1604" s="181">
        <v>222418906.11804</v>
      </c>
    </row>
    <row r="1605" spans="1:2" x14ac:dyDescent="0.2">
      <c r="A1605" s="1">
        <v>42528</v>
      </c>
      <c r="B1605" s="181">
        <v>222688661.52421799</v>
      </c>
    </row>
    <row r="1606" spans="1:2" x14ac:dyDescent="0.2">
      <c r="A1606" s="1">
        <v>42529</v>
      </c>
      <c r="B1606" s="181">
        <v>222094517.60626099</v>
      </c>
    </row>
    <row r="1607" spans="1:2" x14ac:dyDescent="0.2">
      <c r="A1607" s="1">
        <v>42530</v>
      </c>
      <c r="B1607" s="181">
        <v>221866709.72440401</v>
      </c>
    </row>
    <row r="1608" spans="1:2" x14ac:dyDescent="0.2">
      <c r="A1608" s="1">
        <v>42531</v>
      </c>
      <c r="B1608" s="181">
        <v>220761531.24236101</v>
      </c>
    </row>
    <row r="1609" spans="1:2" x14ac:dyDescent="0.2">
      <c r="A1609" s="1">
        <v>42534</v>
      </c>
      <c r="B1609" s="194">
        <v>220974963.64833799</v>
      </c>
    </row>
    <row r="1610" spans="1:2" x14ac:dyDescent="0.2">
      <c r="A1610" s="1">
        <v>42535</v>
      </c>
      <c r="B1610" s="308">
        <v>221055615.11330101</v>
      </c>
    </row>
    <row r="1611" spans="1:2" x14ac:dyDescent="0.2">
      <c r="A1611" s="1">
        <v>42536</v>
      </c>
      <c r="B1611" s="308">
        <v>218634609.947465</v>
      </c>
    </row>
    <row r="1612" spans="1:2" x14ac:dyDescent="0.2">
      <c r="A1612" s="1">
        <v>42537</v>
      </c>
      <c r="B1612" s="308">
        <v>218031247.24738801</v>
      </c>
    </row>
    <row r="1613" spans="1:2" x14ac:dyDescent="0.2">
      <c r="A1613" s="1">
        <v>42538</v>
      </c>
      <c r="B1613" s="308">
        <v>218792120.89943901</v>
      </c>
    </row>
    <row r="1614" spans="1:2" x14ac:dyDescent="0.2">
      <c r="A1614" s="1">
        <v>42541</v>
      </c>
      <c r="B1614" s="308">
        <v>218990276.08794001</v>
      </c>
    </row>
    <row r="1615" spans="1:2" x14ac:dyDescent="0.2">
      <c r="A1615" s="1">
        <v>42542</v>
      </c>
      <c r="B1615" s="308">
        <v>219154148.211597</v>
      </c>
    </row>
    <row r="1616" spans="1:2" x14ac:dyDescent="0.2">
      <c r="A1616" s="1">
        <v>42543</v>
      </c>
      <c r="B1616" s="308">
        <v>219242987.42831299</v>
      </c>
    </row>
    <row r="1617" spans="1:2" x14ac:dyDescent="0.2">
      <c r="A1617" s="1">
        <v>42544</v>
      </c>
      <c r="B1617" s="308">
        <v>218896181.16429901</v>
      </c>
    </row>
    <row r="1618" spans="1:2" x14ac:dyDescent="0.2">
      <c r="A1618" s="1">
        <v>42545</v>
      </c>
      <c r="B1618" s="308">
        <v>217938617.402578</v>
      </c>
    </row>
    <row r="1619" spans="1:2" x14ac:dyDescent="0.2">
      <c r="A1619" s="1">
        <v>42548</v>
      </c>
      <c r="B1619" s="308">
        <v>214147014.984694</v>
      </c>
    </row>
    <row r="1620" spans="1:2" x14ac:dyDescent="0.2">
      <c r="A1620" s="1">
        <v>42549</v>
      </c>
      <c r="B1620" s="308">
        <v>213873889.520491</v>
      </c>
    </row>
    <row r="1621" spans="1:2" x14ac:dyDescent="0.2">
      <c r="A1621" s="1">
        <v>42550</v>
      </c>
      <c r="B1621" s="308">
        <v>213180626.21959201</v>
      </c>
    </row>
    <row r="1622" spans="1:2" x14ac:dyDescent="0.2">
      <c r="A1622" s="1">
        <v>42551</v>
      </c>
      <c r="B1622" s="308">
        <v>214056473.05935201</v>
      </c>
    </row>
    <row r="1623" spans="1:2" x14ac:dyDescent="0.2">
      <c r="A1623" s="1">
        <v>42552</v>
      </c>
      <c r="B1623" s="308">
        <v>209155264.969524</v>
      </c>
    </row>
    <row r="1624" spans="1:2" x14ac:dyDescent="0.2">
      <c r="A1624" s="1">
        <v>42556</v>
      </c>
      <c r="B1624" s="308">
        <v>206364900.236873</v>
      </c>
    </row>
    <row r="1625" spans="1:2" x14ac:dyDescent="0.2">
      <c r="A1625" s="1">
        <v>42557</v>
      </c>
      <c r="B1625" s="308">
        <v>206656297.81929401</v>
      </c>
    </row>
    <row r="1626" spans="1:2" x14ac:dyDescent="0.2">
      <c r="A1626" s="1">
        <v>42558</v>
      </c>
      <c r="B1626" s="308">
        <v>206850272.999533</v>
      </c>
    </row>
    <row r="1627" spans="1:2" x14ac:dyDescent="0.2">
      <c r="A1627" s="1">
        <v>42559</v>
      </c>
      <c r="B1627" s="308">
        <v>206663318.594138</v>
      </c>
    </row>
    <row r="1628" spans="1:2" x14ac:dyDescent="0.2">
      <c r="A1628" s="1">
        <v>42562</v>
      </c>
      <c r="B1628" s="3">
        <v>206350848.83096999</v>
      </c>
    </row>
    <row r="1629" spans="1:2" x14ac:dyDescent="0.2">
      <c r="A1629" s="1">
        <v>42563</v>
      </c>
      <c r="B1629" s="3">
        <v>207081122.869416</v>
      </c>
    </row>
    <row r="1630" spans="1:2" x14ac:dyDescent="0.2">
      <c r="A1630" s="1">
        <v>42564</v>
      </c>
      <c r="B1630" s="3">
        <v>207913369.70668599</v>
      </c>
    </row>
    <row r="1631" spans="1:2" x14ac:dyDescent="0.2">
      <c r="A1631" s="1">
        <v>42565</v>
      </c>
      <c r="B1631" s="3">
        <v>208631485.56675699</v>
      </c>
    </row>
    <row r="1632" spans="1:2" x14ac:dyDescent="0.2">
      <c r="A1632" s="1">
        <v>42566</v>
      </c>
      <c r="B1632" s="3">
        <v>208033721.76203501</v>
      </c>
    </row>
    <row r="1633" spans="1:2" x14ac:dyDescent="0.2">
      <c r="A1633" s="1">
        <v>42569</v>
      </c>
      <c r="B1633" s="3">
        <v>208096621.34450999</v>
      </c>
    </row>
    <row r="1634" spans="1:2" x14ac:dyDescent="0.2">
      <c r="A1634" s="1">
        <v>42570</v>
      </c>
      <c r="B1634" s="3">
        <v>207540171.77951601</v>
      </c>
    </row>
    <row r="1635" spans="1:2" x14ac:dyDescent="0.2">
      <c r="A1635" s="1">
        <v>42571</v>
      </c>
      <c r="B1635" s="3">
        <v>209036633.22449499</v>
      </c>
    </row>
    <row r="1636" spans="1:2" x14ac:dyDescent="0.2">
      <c r="A1636" s="1">
        <v>42572</v>
      </c>
      <c r="B1636" s="3">
        <v>213299066.28086099</v>
      </c>
    </row>
    <row r="1637" spans="1:2" x14ac:dyDescent="0.2">
      <c r="A1637" s="1">
        <v>42573</v>
      </c>
      <c r="B1637" s="3">
        <v>201145762.88364199</v>
      </c>
    </row>
    <row r="1638" spans="1:2" x14ac:dyDescent="0.2">
      <c r="A1638" s="1">
        <v>42576</v>
      </c>
      <c r="B1638" s="3">
        <v>200549858.80413499</v>
      </c>
    </row>
    <row r="1639" spans="1:2" x14ac:dyDescent="0.2">
      <c r="A1639" s="1">
        <v>42577</v>
      </c>
      <c r="B1639" s="3">
        <v>201850337.53004199</v>
      </c>
    </row>
    <row r="1640" spans="1:2" x14ac:dyDescent="0.2">
      <c r="A1640" s="1">
        <v>42578</v>
      </c>
      <c r="B1640" s="3">
        <v>200937146.708298</v>
      </c>
    </row>
    <row r="1641" spans="1:2" x14ac:dyDescent="0.2">
      <c r="A1641" s="1">
        <v>42579</v>
      </c>
      <c r="B1641" s="3">
        <v>200213305.63528299</v>
      </c>
    </row>
    <row r="1642" spans="1:2" x14ac:dyDescent="0.2">
      <c r="A1642" s="1">
        <v>42580</v>
      </c>
      <c r="B1642" s="3">
        <v>201625696.47466701</v>
      </c>
    </row>
    <row r="1643" spans="1:2" x14ac:dyDescent="0.2">
      <c r="A1643" s="1">
        <v>42583</v>
      </c>
      <c r="B1643" s="3">
        <v>199119161.759119</v>
      </c>
    </row>
    <row r="1644" spans="1:2" x14ac:dyDescent="0.2">
      <c r="A1644" s="1">
        <v>42584</v>
      </c>
      <c r="B1644" s="3">
        <v>200805016.990646</v>
      </c>
    </row>
    <row r="1645" spans="1:2" x14ac:dyDescent="0.2">
      <c r="A1645" s="1">
        <v>42585</v>
      </c>
      <c r="B1645" s="3">
        <v>200912353.531398</v>
      </c>
    </row>
    <row r="1646" spans="1:2" x14ac:dyDescent="0.2">
      <c r="A1646" s="1">
        <v>42586</v>
      </c>
      <c r="B1646" s="3">
        <v>199837573.583841</v>
      </c>
    </row>
    <row r="1647" spans="1:2" x14ac:dyDescent="0.2">
      <c r="A1647" s="1">
        <v>42587</v>
      </c>
      <c r="B1647" s="3">
        <v>201881004.81504601</v>
      </c>
    </row>
    <row r="1648" spans="1:2" x14ac:dyDescent="0.2">
      <c r="A1648" s="1">
        <v>42590</v>
      </c>
      <c r="B1648" s="3">
        <v>202714829.07523701</v>
      </c>
    </row>
    <row r="1649" spans="1:2" x14ac:dyDescent="0.2">
      <c r="A1649" s="1">
        <v>42591</v>
      </c>
      <c r="B1649" s="3">
        <v>201353435.15246999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79998168889431442"/>
  </sheetPr>
  <dimension ref="A1:L645"/>
  <sheetViews>
    <sheetView workbookViewId="0"/>
  </sheetViews>
  <sheetFormatPr defaultRowHeight="12.75" x14ac:dyDescent="0.2"/>
  <cols>
    <col min="1" max="1" width="14.42578125" bestFit="1" customWidth="1"/>
    <col min="2" max="2" width="10.5703125" bestFit="1" customWidth="1"/>
    <col min="3" max="3" width="18.28515625" bestFit="1" customWidth="1"/>
    <col min="4" max="4" width="11.85546875" bestFit="1" customWidth="1"/>
    <col min="5" max="5" width="19.7109375" bestFit="1" customWidth="1"/>
    <col min="6" max="6" width="12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3.5703125" style="3" bestFit="1" customWidth="1"/>
    <col min="12" max="12" width="12.8554687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" t="s">
        <v>13</v>
      </c>
      <c r="L1" t="s">
        <v>14</v>
      </c>
    </row>
    <row r="2" spans="1:12" x14ac:dyDescent="0.2">
      <c r="A2" s="1">
        <v>41645</v>
      </c>
      <c r="B2">
        <v>9.0530000000000008</v>
      </c>
      <c r="C2">
        <v>2.2530000000000001</v>
      </c>
      <c r="D2">
        <v>-0.125</v>
      </c>
      <c r="F2">
        <v>99964905.561800003</v>
      </c>
      <c r="G2">
        <v>9.0561779999999992</v>
      </c>
      <c r="H2">
        <v>2.2537910000000001</v>
      </c>
      <c r="I2">
        <v>-0.12504399999999999</v>
      </c>
      <c r="K2" s="3">
        <f>VLOOKUP(SonataNetIO_CMO_MV_NAV[[#This Row],[AsOfDate]], 'Sonata CMO MV Raw'!$A:$B,2,FALSE)</f>
        <v>5191051.6518329997</v>
      </c>
      <c r="L2" s="4">
        <f>SonataNetIO_CMO_MV_NAV[[#This Row],[CMO MV]]/SonataNetIO_CMO_MV_NAV[[#This Row],[NAV]]*100</f>
        <v>5.1928740618114251</v>
      </c>
    </row>
    <row r="3" spans="1:12" x14ac:dyDescent="0.2">
      <c r="A3" s="1">
        <v>41646</v>
      </c>
      <c r="B3">
        <v>9.0976999999999997</v>
      </c>
      <c r="C3">
        <v>2.2589999999999999</v>
      </c>
      <c r="D3">
        <v>-0.1275</v>
      </c>
      <c r="F3">
        <v>99961870.668899998</v>
      </c>
      <c r="G3">
        <v>9.1011699999999998</v>
      </c>
      <c r="H3">
        <v>2.259862</v>
      </c>
      <c r="I3">
        <v>-0.127549</v>
      </c>
      <c r="K3" s="3">
        <f>VLOOKUP(SonataNetIO_CMO_MV_NAV[[#This Row],[AsOfDate]], 'Sonata CMO MV Raw'!$A:$B,2,FALSE)</f>
        <v>5205604.3788820002</v>
      </c>
      <c r="L3" s="4">
        <f>SonataNetIO_CMO_MV_NAV[[#This Row],[CMO MV]]/SonataNetIO_CMO_MV_NAV[[#This Row],[NAV]]*100</f>
        <v>5.2075899981147113</v>
      </c>
    </row>
    <row r="4" spans="1:12" x14ac:dyDescent="0.2">
      <c r="A4" s="1">
        <v>41647</v>
      </c>
      <c r="B4">
        <v>8.8399000000000001</v>
      </c>
      <c r="C4">
        <v>2.2097000000000002</v>
      </c>
      <c r="D4">
        <v>-0.1105</v>
      </c>
      <c r="F4">
        <v>99964288.771200001</v>
      </c>
      <c r="G4">
        <v>8.8430579999999992</v>
      </c>
      <c r="H4">
        <v>2.2104889999999999</v>
      </c>
      <c r="I4">
        <v>-0.110539</v>
      </c>
      <c r="K4" s="3">
        <f>VLOOKUP(SonataNetIO_CMO_MV_NAV[[#This Row],[AsOfDate]], 'Sonata CMO MV Raw'!$A:$B,2,FALSE)</f>
        <v>5143797.6812300002</v>
      </c>
      <c r="L4" s="4">
        <f>SonataNetIO_CMO_MV_NAV[[#This Row],[CMO MV]]/SonataNetIO_CMO_MV_NAV[[#This Row],[NAV]]*100</f>
        <v>5.1456352508076293</v>
      </c>
    </row>
    <row r="5" spans="1:12" x14ac:dyDescent="0.2">
      <c r="A5" s="1">
        <v>41648</v>
      </c>
      <c r="B5">
        <v>-5.9871999999999996</v>
      </c>
      <c r="C5">
        <v>-1.4953000000000001</v>
      </c>
      <c r="D5">
        <v>-11.326700000000001</v>
      </c>
      <c r="F5">
        <v>99968054.168200001</v>
      </c>
      <c r="G5">
        <v>-5.9891129999999997</v>
      </c>
      <c r="H5">
        <v>-1.4957780000000001</v>
      </c>
      <c r="I5">
        <v>-11.33032</v>
      </c>
      <c r="K5" s="3">
        <f>VLOOKUP(SonataNetIO_CMO_MV_NAV[[#This Row],[AsOfDate]], 'Sonata CMO MV Raw'!$A:$B,2,FALSE)</f>
        <v>17296616.285824999</v>
      </c>
      <c r="L5" s="4">
        <f>SonataNetIO_CMO_MV_NAV[[#This Row],[CMO MV]]/SonataNetIO_CMO_MV_NAV[[#This Row],[NAV]]*100</f>
        <v>17.302143599517095</v>
      </c>
    </row>
    <row r="6" spans="1:12" x14ac:dyDescent="0.2">
      <c r="A6" s="1">
        <v>41649</v>
      </c>
      <c r="B6">
        <v>-5.8455000000000004</v>
      </c>
      <c r="C6">
        <v>-1.4428000000000001</v>
      </c>
      <c r="D6">
        <v>-11.433299999999999</v>
      </c>
      <c r="F6">
        <v>99927629.244000003</v>
      </c>
      <c r="G6">
        <v>-5.8497339999999998</v>
      </c>
      <c r="H6">
        <v>-1.443845</v>
      </c>
      <c r="I6">
        <v>-11.44158</v>
      </c>
      <c r="K6" s="3">
        <f>VLOOKUP(SonataNetIO_CMO_MV_NAV[[#This Row],[AsOfDate]], 'Sonata CMO MV Raw'!$A:$B,2,FALSE)</f>
        <v>17623340.221554998</v>
      </c>
      <c r="L6" s="4">
        <f>SonataNetIO_CMO_MV_NAV[[#This Row],[CMO MV]]/SonataNetIO_CMO_MV_NAV[[#This Row],[NAV]]*100</f>
        <v>17.636103603061475</v>
      </c>
    </row>
    <row r="7" spans="1:12" x14ac:dyDescent="0.2">
      <c r="A7" s="1">
        <v>41652</v>
      </c>
      <c r="B7">
        <v>-6.6650999999999998</v>
      </c>
      <c r="C7">
        <v>-1.6405000000000001</v>
      </c>
      <c r="D7">
        <v>-11.8209</v>
      </c>
      <c r="F7">
        <v>99921270.541099995</v>
      </c>
      <c r="G7">
        <v>-6.6703520000000003</v>
      </c>
      <c r="H7">
        <v>-1.6417930000000001</v>
      </c>
      <c r="I7">
        <v>-11.830214</v>
      </c>
      <c r="K7" s="3">
        <f>VLOOKUP(SonataNetIO_CMO_MV_NAV[[#This Row],[AsOfDate]], 'Sonata CMO MV Raw'!$A:$B,2,FALSE)</f>
        <v>17800928.508742999</v>
      </c>
      <c r="L7" s="4">
        <f>SonataNetIO_CMO_MV_NAV[[#This Row],[CMO MV]]/SonataNetIO_CMO_MV_NAV[[#This Row],[NAV]]*100</f>
        <v>17.814954125729471</v>
      </c>
    </row>
    <row r="8" spans="1:12" x14ac:dyDescent="0.2">
      <c r="A8" s="1">
        <v>41653</v>
      </c>
      <c r="B8">
        <v>-6.9930000000000003</v>
      </c>
      <c r="C8">
        <v>-1.7317</v>
      </c>
      <c r="D8">
        <v>-11.6555</v>
      </c>
      <c r="F8">
        <v>99944288.945800006</v>
      </c>
      <c r="G8">
        <v>-6.9968979999999998</v>
      </c>
      <c r="H8">
        <v>-1.7326649999999999</v>
      </c>
      <c r="I8">
        <v>-11.661997</v>
      </c>
      <c r="K8" s="3">
        <f>VLOOKUP(SonataNetIO_CMO_MV_NAV[[#This Row],[AsOfDate]], 'Sonata CMO MV Raw'!$A:$B,2,FALSE)</f>
        <v>17629768.313416999</v>
      </c>
      <c r="L8" s="4">
        <f>SonataNetIO_CMO_MV_NAV[[#This Row],[CMO MV]]/SonataNetIO_CMO_MV_NAV[[#This Row],[NAV]]*100</f>
        <v>17.639595518036714</v>
      </c>
    </row>
    <row r="9" spans="1:12" x14ac:dyDescent="0.2">
      <c r="A9" s="1">
        <v>41654</v>
      </c>
      <c r="B9">
        <v>-7.0278</v>
      </c>
      <c r="C9">
        <v>-1.7421</v>
      </c>
      <c r="D9">
        <v>-11.683199999999999</v>
      </c>
      <c r="F9">
        <v>99925631.063199997</v>
      </c>
      <c r="G9">
        <v>-7.0330300000000001</v>
      </c>
      <c r="H9">
        <v>-1.7433970000000001</v>
      </c>
      <c r="I9">
        <v>-11.691895000000001</v>
      </c>
      <c r="K9" s="3">
        <f>VLOOKUP(SonataNetIO_CMO_MV_NAV[[#This Row],[AsOfDate]], 'Sonata CMO MV Raw'!$A:$B,2,FALSE)</f>
        <v>17521080.041405998</v>
      </c>
      <c r="L9" s="4">
        <f>SonataNetIO_CMO_MV_NAV[[#This Row],[CMO MV]]/SonataNetIO_CMO_MV_NAV[[#This Row],[NAV]]*100</f>
        <v>17.53411998001237</v>
      </c>
    </row>
    <row r="10" spans="1:12" x14ac:dyDescent="0.2">
      <c r="A10" s="1">
        <v>41655</v>
      </c>
      <c r="B10">
        <v>-6.8807999999999998</v>
      </c>
      <c r="C10">
        <v>-1.6977</v>
      </c>
      <c r="D10">
        <v>-11.739800000000001</v>
      </c>
      <c r="F10">
        <v>99915309.332900003</v>
      </c>
      <c r="G10">
        <v>-6.8866319999999996</v>
      </c>
      <c r="H10">
        <v>-1.699139</v>
      </c>
      <c r="I10">
        <v>-11.749751</v>
      </c>
      <c r="K10" s="3">
        <f>VLOOKUP(SonataNetIO_CMO_MV_NAV[[#This Row],[AsOfDate]], 'Sonata CMO MV Raw'!$A:$B,2,FALSE)</f>
        <v>17645111.841093998</v>
      </c>
      <c r="L10" s="4">
        <f>SonataNetIO_CMO_MV_NAV[[#This Row],[CMO MV]]/SonataNetIO_CMO_MV_NAV[[#This Row],[NAV]]*100</f>
        <v>17.660068270722789</v>
      </c>
    </row>
    <row r="11" spans="1:12" x14ac:dyDescent="0.2">
      <c r="A11" s="1">
        <v>41656</v>
      </c>
      <c r="B11">
        <v>-6.7910000000000004</v>
      </c>
      <c r="C11">
        <v>-1.6760999999999999</v>
      </c>
      <c r="D11">
        <v>-11.831899999999999</v>
      </c>
      <c r="F11">
        <v>99892014.552599996</v>
      </c>
      <c r="G11">
        <v>-6.7983409999999997</v>
      </c>
      <c r="H11">
        <v>-1.6779120000000001</v>
      </c>
      <c r="I11">
        <v>-11.844690999999999</v>
      </c>
      <c r="K11" s="3">
        <f>VLOOKUP(SonataNetIO_CMO_MV_NAV[[#This Row],[AsOfDate]], 'Sonata CMO MV Raw'!$A:$B,2,FALSE)</f>
        <v>17688495.970835999</v>
      </c>
      <c r="L11" s="4">
        <f>SonataNetIO_CMO_MV_NAV[[#This Row],[CMO MV]]/SonataNetIO_CMO_MV_NAV[[#This Row],[NAV]]*100</f>
        <v>17.707617620947861</v>
      </c>
    </row>
    <row r="12" spans="1:12" x14ac:dyDescent="0.2">
      <c r="A12" s="1">
        <v>41660</v>
      </c>
      <c r="B12">
        <v>-6.4592999999999998</v>
      </c>
      <c r="C12">
        <v>-1.5908</v>
      </c>
      <c r="D12">
        <v>-11.9255</v>
      </c>
      <c r="F12">
        <v>99894556.206900001</v>
      </c>
      <c r="G12">
        <v>-6.4661179999999998</v>
      </c>
      <c r="H12">
        <v>-1.592479</v>
      </c>
      <c r="I12">
        <v>-11.938088</v>
      </c>
      <c r="K12" s="3">
        <f>VLOOKUP(SonataNetIO_CMO_MV_NAV[[#This Row],[AsOfDate]], 'Sonata CMO MV Raw'!$A:$B,2,FALSE)</f>
        <v>17730303.515057001</v>
      </c>
      <c r="L12" s="4">
        <f>SonataNetIO_CMO_MV_NAV[[#This Row],[CMO MV]]/SonataNetIO_CMO_MV_NAV[[#This Row],[NAV]]*100</f>
        <v>17.749018753668899</v>
      </c>
    </row>
    <row r="13" spans="1:12" x14ac:dyDescent="0.2">
      <c r="A13" s="1">
        <v>41661</v>
      </c>
      <c r="B13">
        <v>-6.7500999999999998</v>
      </c>
      <c r="C13">
        <v>-1.6726000000000001</v>
      </c>
      <c r="D13">
        <v>-11.7171</v>
      </c>
      <c r="F13">
        <v>99932951.170300007</v>
      </c>
      <c r="G13">
        <v>-6.7546290000000004</v>
      </c>
      <c r="H13">
        <v>-1.6737219999999999</v>
      </c>
      <c r="I13">
        <v>-11.724961</v>
      </c>
      <c r="K13" s="3">
        <f>VLOOKUP(SonataNetIO_CMO_MV_NAV[[#This Row],[AsOfDate]], 'Sonata CMO MV Raw'!$A:$B,2,FALSE)</f>
        <v>17600097.078488</v>
      </c>
      <c r="L13" s="4">
        <f>SonataNetIO_CMO_MV_NAV[[#This Row],[CMO MV]]/SonataNetIO_CMO_MV_NAV[[#This Row],[NAV]]*100</f>
        <v>17.611905655117624</v>
      </c>
    </row>
    <row r="14" spans="1:12" x14ac:dyDescent="0.2">
      <c r="A14" s="1">
        <v>41662</v>
      </c>
      <c r="B14">
        <v>-6.0705999999999998</v>
      </c>
      <c r="C14">
        <v>-1.5009999999999999</v>
      </c>
      <c r="D14">
        <v>-11.8459</v>
      </c>
      <c r="F14">
        <v>99975302.123899996</v>
      </c>
      <c r="G14">
        <v>-6.0720999999999998</v>
      </c>
      <c r="H14">
        <v>-1.501371</v>
      </c>
      <c r="I14">
        <v>-11.848826000000001</v>
      </c>
      <c r="K14" s="3">
        <f>VLOOKUP(SonataNetIO_CMO_MV_NAV[[#This Row],[AsOfDate]], 'Sonata CMO MV Raw'!$A:$B,2,FALSE)</f>
        <v>17873116.862089999</v>
      </c>
      <c r="L14" s="4">
        <f>SonataNetIO_CMO_MV_NAV[[#This Row],[CMO MV]]/SonataNetIO_CMO_MV_NAV[[#This Row],[NAV]]*100</f>
        <v>17.877532232850609</v>
      </c>
    </row>
    <row r="15" spans="1:12" x14ac:dyDescent="0.2">
      <c r="A15" s="1">
        <v>41663</v>
      </c>
      <c r="B15">
        <v>-5.6738</v>
      </c>
      <c r="C15">
        <v>-1.3956999999999999</v>
      </c>
      <c r="D15">
        <v>-12.067399999999999</v>
      </c>
      <c r="F15">
        <v>99943881.078299999</v>
      </c>
      <c r="G15">
        <v>-5.6769860000000003</v>
      </c>
      <c r="H15">
        <v>-1.3964840000000001</v>
      </c>
      <c r="I15">
        <v>-12.074176</v>
      </c>
      <c r="K15" s="3">
        <f>VLOOKUP(SonataNetIO_CMO_MV_NAV[[#This Row],[AsOfDate]], 'Sonata CMO MV Raw'!$A:$B,2,FALSE)</f>
        <v>17988251.016484</v>
      </c>
      <c r="L15" s="4">
        <f>SonataNetIO_CMO_MV_NAV[[#This Row],[CMO MV]]/SonataNetIO_CMO_MV_NAV[[#This Row],[NAV]]*100</f>
        <v>17.998351497268043</v>
      </c>
    </row>
    <row r="16" spans="1:12" x14ac:dyDescent="0.2">
      <c r="A16" s="1">
        <v>41666</v>
      </c>
      <c r="B16">
        <v>-5.7667000000000002</v>
      </c>
      <c r="C16">
        <v>-1.4236</v>
      </c>
      <c r="D16">
        <v>-11.931800000000001</v>
      </c>
      <c r="F16">
        <v>99963397.924500003</v>
      </c>
      <c r="G16">
        <v>-5.7688119999999996</v>
      </c>
      <c r="H16">
        <v>-1.424121</v>
      </c>
      <c r="I16">
        <v>-11.936169</v>
      </c>
      <c r="K16" s="3">
        <f>VLOOKUP(SonataNetIO_CMO_MV_NAV[[#This Row],[AsOfDate]], 'Sonata CMO MV Raw'!$A:$B,2,FALSE)</f>
        <v>17771727.10684</v>
      </c>
      <c r="L16" s="4">
        <f>SonataNetIO_CMO_MV_NAV[[#This Row],[CMO MV]]/SonataNetIO_CMO_MV_NAV[[#This Row],[NAV]]*100</f>
        <v>17.778234309584558</v>
      </c>
    </row>
    <row r="17" spans="1:12" x14ac:dyDescent="0.2">
      <c r="A17" s="1">
        <v>41667</v>
      </c>
      <c r="B17">
        <v>-5.6420000000000003</v>
      </c>
      <c r="C17">
        <v>-1.3915999999999999</v>
      </c>
      <c r="D17">
        <v>-12.0389</v>
      </c>
      <c r="F17">
        <v>99937885.719300002</v>
      </c>
      <c r="G17">
        <v>-5.6455070000000003</v>
      </c>
      <c r="H17">
        <v>-1.3924650000000001</v>
      </c>
      <c r="I17">
        <v>-12.046383000000001</v>
      </c>
      <c r="K17" s="3">
        <f>VLOOKUP(SonataNetIO_CMO_MV_NAV[[#This Row],[AsOfDate]], 'Sonata CMO MV Raw'!$A:$B,2,FALSE)</f>
        <v>17795488.931637999</v>
      </c>
      <c r="L17" s="4">
        <f>SonataNetIO_CMO_MV_NAV[[#This Row],[CMO MV]]/SonataNetIO_CMO_MV_NAV[[#This Row],[NAV]]*100</f>
        <v>17.806549341679073</v>
      </c>
    </row>
    <row r="18" spans="1:12" x14ac:dyDescent="0.2">
      <c r="A18" s="1">
        <v>41668</v>
      </c>
      <c r="B18">
        <v>-4.8086000000000002</v>
      </c>
      <c r="C18">
        <v>-1.1805000000000001</v>
      </c>
      <c r="D18">
        <v>-12.3225</v>
      </c>
      <c r="F18">
        <v>99930733.565899998</v>
      </c>
      <c r="G18">
        <v>-4.8119329999999998</v>
      </c>
      <c r="H18">
        <v>-1.1813180000000001</v>
      </c>
      <c r="I18">
        <v>-12.331041000000001</v>
      </c>
      <c r="K18" s="3">
        <f>VLOOKUP(SonataNetIO_CMO_MV_NAV[[#This Row],[AsOfDate]], 'Sonata CMO MV Raw'!$A:$B,2,FALSE)</f>
        <v>17985609.168203</v>
      </c>
      <c r="L18" s="4">
        <f>SonataNetIO_CMO_MV_NAV[[#This Row],[CMO MV]]/SonataNetIO_CMO_MV_NAV[[#This Row],[NAV]]*100</f>
        <v>17.998075793511781</v>
      </c>
    </row>
    <row r="19" spans="1:12" x14ac:dyDescent="0.2">
      <c r="A19" s="1">
        <v>41669</v>
      </c>
      <c r="B19">
        <v>-5.8597999999999999</v>
      </c>
      <c r="C19">
        <v>-1.4400999999999999</v>
      </c>
      <c r="D19">
        <v>-6.0986000000000002</v>
      </c>
      <c r="F19">
        <v>99930988.411400005</v>
      </c>
      <c r="G19">
        <v>-5.8638469999999998</v>
      </c>
      <c r="H19">
        <v>-1.441095</v>
      </c>
      <c r="I19">
        <v>-6.1028120000000001</v>
      </c>
      <c r="K19" s="3">
        <f>VLOOKUP(SonataNetIO_CMO_MV_NAV[[#This Row],[AsOfDate]], 'Sonata CMO MV Raw'!$A:$B,2,FALSE)</f>
        <v>22503799.659090001</v>
      </c>
      <c r="L19" s="4">
        <f>SonataNetIO_CMO_MV_NAV[[#This Row],[CMO MV]]/SonataNetIO_CMO_MV_NAV[[#This Row],[NAV]]*100</f>
        <v>22.519340613789822</v>
      </c>
    </row>
    <row r="20" spans="1:12" x14ac:dyDescent="0.2">
      <c r="A20" s="1">
        <v>41670</v>
      </c>
      <c r="B20">
        <v>-5.6227</v>
      </c>
      <c r="C20">
        <v>-1.3714999999999999</v>
      </c>
      <c r="D20">
        <v>-6.1651999999999996</v>
      </c>
      <c r="F20">
        <v>99866791.100299999</v>
      </c>
      <c r="G20">
        <v>-5.6302000000000003</v>
      </c>
      <c r="H20">
        <v>-1.373329</v>
      </c>
      <c r="I20">
        <v>-6.1734239999999998</v>
      </c>
      <c r="K20" s="3">
        <f>VLOOKUP(SonataNetIO_CMO_MV_NAV[[#This Row],[AsOfDate]], 'Sonata CMO MV Raw'!$A:$B,2,FALSE)</f>
        <v>22588154.308021002</v>
      </c>
      <c r="L20" s="4">
        <f>SonataNetIO_CMO_MV_NAV[[#This Row],[CMO MV]]/SonataNetIO_CMO_MV_NAV[[#This Row],[NAV]]*100</f>
        <v>22.618283875102048</v>
      </c>
    </row>
    <row r="21" spans="1:12" x14ac:dyDescent="0.2">
      <c r="A21" s="1">
        <v>41673</v>
      </c>
      <c r="B21">
        <v>-5.4926000000000004</v>
      </c>
      <c r="C21">
        <v>-1.3205</v>
      </c>
      <c r="D21">
        <v>-6.1595000000000004</v>
      </c>
      <c r="F21">
        <v>99875009.283899993</v>
      </c>
      <c r="G21">
        <v>-5.4994740000000002</v>
      </c>
      <c r="H21">
        <v>-1.3221529999999999</v>
      </c>
      <c r="I21">
        <v>-6.1672079999999996</v>
      </c>
      <c r="K21" s="3">
        <f>VLOOKUP(SonataNetIO_CMO_MV_NAV[[#This Row],[AsOfDate]], 'Sonata CMO MV Raw'!$A:$B,2,FALSE)</f>
        <v>22946022.101597</v>
      </c>
      <c r="L21" s="4">
        <f>SonataNetIO_CMO_MV_NAV[[#This Row],[CMO MV]]/SonataNetIO_CMO_MV_NAV[[#This Row],[NAV]]*100</f>
        <v>22.974738391634808</v>
      </c>
    </row>
    <row r="22" spans="1:12" x14ac:dyDescent="0.2">
      <c r="A22" s="1">
        <v>41674</v>
      </c>
      <c r="B22">
        <v>-5.8041</v>
      </c>
      <c r="C22">
        <v>-1.4005000000000001</v>
      </c>
      <c r="D22">
        <v>-6.0860000000000003</v>
      </c>
      <c r="F22">
        <v>99826149.130799994</v>
      </c>
      <c r="G22">
        <v>-5.8142079999999998</v>
      </c>
      <c r="H22">
        <v>-1.4029389999999999</v>
      </c>
      <c r="I22">
        <v>-6.0965990000000003</v>
      </c>
      <c r="K22" s="3">
        <f>VLOOKUP(SonataNetIO_CMO_MV_NAV[[#This Row],[AsOfDate]], 'Sonata CMO MV Raw'!$A:$B,2,FALSE)</f>
        <v>22758121.188475002</v>
      </c>
      <c r="L22" s="4">
        <f>SonataNetIO_CMO_MV_NAV[[#This Row],[CMO MV]]/SonataNetIO_CMO_MV_NAV[[#This Row],[NAV]]*100</f>
        <v>22.797755284194665</v>
      </c>
    </row>
    <row r="23" spans="1:12" x14ac:dyDescent="0.2">
      <c r="A23" s="1">
        <v>41675</v>
      </c>
      <c r="B23">
        <v>-6.2667000000000002</v>
      </c>
      <c r="C23">
        <v>-1.5225</v>
      </c>
      <c r="D23">
        <v>-1.8552999999999999</v>
      </c>
      <c r="F23">
        <v>99829869.668599993</v>
      </c>
      <c r="G23">
        <v>-6.27738</v>
      </c>
      <c r="H23">
        <v>-1.5250950000000001</v>
      </c>
      <c r="I23">
        <v>-1.8584620000000001</v>
      </c>
      <c r="K23" s="3">
        <f>VLOOKUP(SonataNetIO_CMO_MV_NAV[[#This Row],[AsOfDate]], 'Sonata CMO MV Raw'!$A:$B,2,FALSE)</f>
        <v>22604543.446291</v>
      </c>
      <c r="L23" s="4">
        <f>SonataNetIO_CMO_MV_NAV[[#This Row],[CMO MV]]/SonataNetIO_CMO_MV_NAV[[#This Row],[NAV]]*100</f>
        <v>22.643066169804811</v>
      </c>
    </row>
    <row r="24" spans="1:12" x14ac:dyDescent="0.2">
      <c r="A24" s="1">
        <v>41676</v>
      </c>
      <c r="B24">
        <v>-6.3029000000000002</v>
      </c>
      <c r="C24">
        <v>-1.5387999999999999</v>
      </c>
      <c r="D24">
        <v>-1.8326</v>
      </c>
      <c r="F24">
        <v>99811506.656399995</v>
      </c>
      <c r="G24">
        <v>-6.3148030000000004</v>
      </c>
      <c r="H24">
        <v>-1.541706</v>
      </c>
      <c r="I24">
        <v>-1.8360609999999999</v>
      </c>
      <c r="K24" s="3">
        <f>VLOOKUP(SonataNetIO_CMO_MV_NAV[[#This Row],[AsOfDate]], 'Sonata CMO MV Raw'!$A:$B,2,FALSE)</f>
        <v>22504514.134102002</v>
      </c>
      <c r="L24" s="4">
        <f>SonataNetIO_CMO_MV_NAV[[#This Row],[CMO MV]]/SonataNetIO_CMO_MV_NAV[[#This Row],[NAV]]*100</f>
        <v>22.547013754209264</v>
      </c>
    </row>
    <row r="25" spans="1:12" x14ac:dyDescent="0.2">
      <c r="A25" s="1">
        <v>41677</v>
      </c>
      <c r="B25">
        <v>-6.5548000000000002</v>
      </c>
      <c r="C25">
        <v>-1.6134999999999999</v>
      </c>
      <c r="D25">
        <v>2.3369</v>
      </c>
      <c r="F25">
        <v>99864780.098000005</v>
      </c>
      <c r="G25">
        <v>-6.5636749999999999</v>
      </c>
      <c r="H25">
        <v>-1.615685</v>
      </c>
      <c r="I25">
        <v>2.3400639999999999</v>
      </c>
      <c r="K25" s="3">
        <f>VLOOKUP(SonataNetIO_CMO_MV_NAV[[#This Row],[AsOfDate]], 'Sonata CMO MV Raw'!$A:$B,2,FALSE)</f>
        <v>25434313.803706001</v>
      </c>
      <c r="L25" s="4">
        <f>SonataNetIO_CMO_MV_NAV[[#This Row],[CMO MV]]/SonataNetIO_CMO_MV_NAV[[#This Row],[NAV]]*100</f>
        <v>25.468752626047564</v>
      </c>
    </row>
    <row r="26" spans="1:12" x14ac:dyDescent="0.2">
      <c r="A26" s="1">
        <v>41680</v>
      </c>
      <c r="B26">
        <v>-6.5552999999999999</v>
      </c>
      <c r="C26">
        <v>-1.6143000000000001</v>
      </c>
      <c r="D26">
        <v>2.4380000000000002</v>
      </c>
      <c r="F26">
        <v>99912721.048700005</v>
      </c>
      <c r="G26">
        <v>-6.561026</v>
      </c>
      <c r="H26">
        <v>-1.61571</v>
      </c>
      <c r="I26">
        <v>2.4401299999999999</v>
      </c>
      <c r="K26" s="3">
        <f>VLOOKUP(SonataNetIO_CMO_MV_NAV[[#This Row],[AsOfDate]], 'Sonata CMO MV Raw'!$A:$B,2,FALSE)</f>
        <v>25484486.744371999</v>
      </c>
      <c r="L26" s="4">
        <f>SonataNetIO_CMO_MV_NAV[[#This Row],[CMO MV]]/SonataNetIO_CMO_MV_NAV[[#This Row],[NAV]]*100</f>
        <v>25.506748767206744</v>
      </c>
    </row>
    <row r="27" spans="1:12" x14ac:dyDescent="0.2">
      <c r="A27" s="1">
        <v>41681</v>
      </c>
      <c r="B27">
        <v>-6.4888000000000003</v>
      </c>
      <c r="C27">
        <v>-1.5918000000000001</v>
      </c>
      <c r="D27">
        <v>2.4123000000000001</v>
      </c>
      <c r="F27">
        <v>99850941.358799994</v>
      </c>
      <c r="G27">
        <v>-6.4984869999999999</v>
      </c>
      <c r="H27">
        <v>-1.594176</v>
      </c>
      <c r="I27">
        <v>2.4159009999999999</v>
      </c>
      <c r="K27" s="3">
        <f>VLOOKUP(SonataNetIO_CMO_MV_NAV[[#This Row],[AsOfDate]], 'Sonata CMO MV Raw'!$A:$B,2,FALSE)</f>
        <v>25280760.794482999</v>
      </c>
      <c r="L27" s="4">
        <f>SonataNetIO_CMO_MV_NAV[[#This Row],[CMO MV]]/SonataNetIO_CMO_MV_NAV[[#This Row],[NAV]]*100</f>
        <v>25.318500206863568</v>
      </c>
    </row>
    <row r="28" spans="1:12" x14ac:dyDescent="0.2">
      <c r="A28" s="1">
        <v>41682</v>
      </c>
      <c r="B28">
        <v>-6.5293000000000001</v>
      </c>
      <c r="C28">
        <v>-1.6155999999999999</v>
      </c>
      <c r="D28">
        <v>2.4927000000000001</v>
      </c>
      <c r="F28">
        <v>99874810.127900004</v>
      </c>
      <c r="G28">
        <v>-6.5374840000000001</v>
      </c>
      <c r="H28">
        <v>-1.6176250000000001</v>
      </c>
      <c r="I28">
        <v>2.495825</v>
      </c>
      <c r="K28" s="3">
        <f>VLOOKUP(SonataNetIO_CMO_MV_NAV[[#This Row],[AsOfDate]], 'Sonata CMO MV Raw'!$A:$B,2,FALSE)</f>
        <v>25120634.963631</v>
      </c>
      <c r="L28" s="4">
        <f>SonataNetIO_CMO_MV_NAV[[#This Row],[CMO MV]]/SonataNetIO_CMO_MV_NAV[[#This Row],[NAV]]*100</f>
        <v>25.152122874087507</v>
      </c>
    </row>
    <row r="29" spans="1:12" x14ac:dyDescent="0.2">
      <c r="A29" s="1">
        <v>41683</v>
      </c>
      <c r="B29">
        <v>-6.3240999999999996</v>
      </c>
      <c r="C29">
        <v>-1.5556000000000001</v>
      </c>
      <c r="D29">
        <v>2.5240999999999998</v>
      </c>
      <c r="F29">
        <v>99910352.330899999</v>
      </c>
      <c r="G29">
        <v>-6.3297749999999997</v>
      </c>
      <c r="H29">
        <v>-1.556996</v>
      </c>
      <c r="I29">
        <v>2.5263650000000002</v>
      </c>
      <c r="K29" s="3">
        <f>VLOOKUP(SonataNetIO_CMO_MV_NAV[[#This Row],[AsOfDate]], 'Sonata CMO MV Raw'!$A:$B,2,FALSE)</f>
        <v>25344154.923420001</v>
      </c>
      <c r="L29" s="4">
        <f>SonataNetIO_CMO_MV_NAV[[#This Row],[CMO MV]]/SonataNetIO_CMO_MV_NAV[[#This Row],[NAV]]*100</f>
        <v>25.366895754186658</v>
      </c>
    </row>
    <row r="30" spans="1:12" x14ac:dyDescent="0.2">
      <c r="A30" s="1">
        <v>41684</v>
      </c>
      <c r="B30">
        <v>-6.5258000000000003</v>
      </c>
      <c r="C30">
        <v>-1.6108</v>
      </c>
      <c r="D30">
        <v>2.6938</v>
      </c>
      <c r="F30">
        <v>99951656.829400003</v>
      </c>
      <c r="G30">
        <v>-6.528956</v>
      </c>
      <c r="H30">
        <v>-1.6115790000000001</v>
      </c>
      <c r="I30">
        <v>2.695103</v>
      </c>
      <c r="K30" s="3">
        <f>VLOOKUP(SonataNetIO_CMO_MV_NAV[[#This Row],[AsOfDate]], 'Sonata CMO MV Raw'!$A:$B,2,FALSE)</f>
        <v>25301267.041947</v>
      </c>
      <c r="L30" s="4">
        <f>SonataNetIO_CMO_MV_NAV[[#This Row],[CMO MV]]/SonataNetIO_CMO_MV_NAV[[#This Row],[NAV]]*100</f>
        <v>25.313504392560333</v>
      </c>
    </row>
    <row r="31" spans="1:12" x14ac:dyDescent="0.2">
      <c r="A31" s="1">
        <v>41688</v>
      </c>
      <c r="B31">
        <v>-6.6060999999999996</v>
      </c>
      <c r="C31">
        <v>-1.6281000000000001</v>
      </c>
      <c r="D31">
        <v>2.6686000000000001</v>
      </c>
      <c r="F31">
        <v>99954237.182699993</v>
      </c>
      <c r="G31">
        <v>-6.6091249999999997</v>
      </c>
      <c r="H31">
        <v>-1.6288450000000001</v>
      </c>
      <c r="I31">
        <v>2.6698219999999999</v>
      </c>
      <c r="K31" s="3">
        <f>VLOOKUP(SonataNetIO_CMO_MV_NAV[[#This Row],[AsOfDate]], 'Sonata CMO MV Raw'!$A:$B,2,FALSE)</f>
        <v>25397073.142457001</v>
      </c>
      <c r="L31" s="4">
        <f>SonataNetIO_CMO_MV_NAV[[#This Row],[CMO MV]]/SonataNetIO_CMO_MV_NAV[[#This Row],[NAV]]*100</f>
        <v>25.408700879818934</v>
      </c>
    </row>
    <row r="32" spans="1:12" x14ac:dyDescent="0.2">
      <c r="A32" s="1">
        <v>41689</v>
      </c>
      <c r="B32">
        <v>-6.6055000000000001</v>
      </c>
      <c r="C32">
        <v>-1.6316999999999999</v>
      </c>
      <c r="D32">
        <v>2.629</v>
      </c>
      <c r="F32">
        <v>99931092.660500005</v>
      </c>
      <c r="G32">
        <v>-6.610055</v>
      </c>
      <c r="H32">
        <v>-1.632825</v>
      </c>
      <c r="I32">
        <v>2.6308129999999998</v>
      </c>
      <c r="K32" s="3">
        <f>VLOOKUP(SonataNetIO_CMO_MV_NAV[[#This Row],[AsOfDate]], 'Sonata CMO MV Raw'!$A:$B,2,FALSE)</f>
        <v>25302346.210308999</v>
      </c>
      <c r="L32" s="4">
        <f>SonataNetIO_CMO_MV_NAV[[#This Row],[CMO MV]]/SonataNetIO_CMO_MV_NAV[[#This Row],[NAV]]*100</f>
        <v>25.319793406312186</v>
      </c>
    </row>
    <row r="33" spans="1:12" x14ac:dyDescent="0.2">
      <c r="A33" s="1">
        <v>41690</v>
      </c>
      <c r="B33">
        <v>5.8605999999999998</v>
      </c>
      <c r="C33">
        <v>1.4500999999999999</v>
      </c>
      <c r="D33">
        <v>10.9602</v>
      </c>
      <c r="F33">
        <v>99905156.410699993</v>
      </c>
      <c r="G33">
        <v>5.8661640000000004</v>
      </c>
      <c r="H33">
        <v>1.4514769999999999</v>
      </c>
      <c r="I33">
        <v>10.970605000000001</v>
      </c>
      <c r="K33" s="3">
        <f>VLOOKUP(SonataNetIO_CMO_MV_NAV[[#This Row],[AsOfDate]], 'Sonata CMO MV Raw'!$A:$B,2,FALSE)</f>
        <v>36727226.055330999</v>
      </c>
      <c r="L33" s="4">
        <f>SonataNetIO_CMO_MV_NAV[[#This Row],[CMO MV]]/SonataNetIO_CMO_MV_NAV[[#This Row],[NAV]]*100</f>
        <v>36.762092543400946</v>
      </c>
    </row>
    <row r="34" spans="1:12" x14ac:dyDescent="0.2">
      <c r="A34" s="1">
        <v>41691</v>
      </c>
      <c r="B34">
        <v>6.3451000000000004</v>
      </c>
      <c r="C34">
        <v>1.5679000000000001</v>
      </c>
      <c r="D34">
        <v>11.0655</v>
      </c>
      <c r="F34">
        <v>100064266.06280001</v>
      </c>
      <c r="G34">
        <v>6.3410250000000001</v>
      </c>
      <c r="H34">
        <v>1.5668930000000001</v>
      </c>
      <c r="I34">
        <v>11.058393000000001</v>
      </c>
      <c r="K34" s="3">
        <f>VLOOKUP(SonataNetIO_CMO_MV_NAV[[#This Row],[AsOfDate]], 'Sonata CMO MV Raw'!$A:$B,2,FALSE)</f>
        <v>36931559.484283</v>
      </c>
      <c r="L34" s="4">
        <f>SonataNetIO_CMO_MV_NAV[[#This Row],[CMO MV]]/SonataNetIO_CMO_MV_NAV[[#This Row],[NAV]]*100</f>
        <v>36.907840268477941</v>
      </c>
    </row>
    <row r="35" spans="1:12" x14ac:dyDescent="0.2">
      <c r="A35" s="1">
        <v>41694</v>
      </c>
      <c r="B35">
        <v>5.7942</v>
      </c>
      <c r="C35">
        <v>1.4296</v>
      </c>
      <c r="D35">
        <v>11.04</v>
      </c>
      <c r="F35">
        <v>99977174.873500004</v>
      </c>
      <c r="G35">
        <v>5.7955230000000002</v>
      </c>
      <c r="H35">
        <v>1.429926</v>
      </c>
      <c r="I35">
        <v>11.04252</v>
      </c>
      <c r="K35" s="3">
        <f>VLOOKUP(SonataNetIO_CMO_MV_NAV[[#This Row],[AsOfDate]], 'Sonata CMO MV Raw'!$A:$B,2,FALSE)</f>
        <v>36834050.764986001</v>
      </c>
      <c r="L35" s="4">
        <f>SonataNetIO_CMO_MV_NAV[[#This Row],[CMO MV]]/SonataNetIO_CMO_MV_NAV[[#This Row],[NAV]]*100</f>
        <v>36.842460103110248</v>
      </c>
    </row>
    <row r="36" spans="1:12" x14ac:dyDescent="0.2">
      <c r="A36" s="1">
        <v>41695</v>
      </c>
      <c r="B36">
        <v>25.3002</v>
      </c>
      <c r="C36">
        <v>6.2131999999999996</v>
      </c>
      <c r="D36">
        <v>14.2537</v>
      </c>
      <c r="F36">
        <v>100116895.0478</v>
      </c>
      <c r="G36">
        <v>25.270659999999999</v>
      </c>
      <c r="H36">
        <v>6.205946</v>
      </c>
      <c r="I36">
        <v>14.237057999999999</v>
      </c>
      <c r="K36" s="3">
        <f>VLOOKUP(SonataNetIO_CMO_MV_NAV[[#This Row],[AsOfDate]], 'Sonata CMO MV Raw'!$A:$B,2,FALSE)</f>
        <v>49373451.503491998</v>
      </c>
      <c r="L36" s="4">
        <f>SonataNetIO_CMO_MV_NAV[[#This Row],[CMO MV]]/SonataNetIO_CMO_MV_NAV[[#This Row],[NAV]]*100</f>
        <v>49.315803771100811</v>
      </c>
    </row>
    <row r="37" spans="1:12" x14ac:dyDescent="0.2">
      <c r="A37" s="1">
        <v>41696</v>
      </c>
      <c r="B37">
        <v>25.959499999999998</v>
      </c>
      <c r="C37">
        <v>6.3695000000000004</v>
      </c>
      <c r="D37">
        <v>14.2834</v>
      </c>
      <c r="F37">
        <v>100238548.9263</v>
      </c>
      <c r="G37">
        <v>25.897721000000001</v>
      </c>
      <c r="H37">
        <v>6.3543419999999999</v>
      </c>
      <c r="I37">
        <v>14.249408000000001</v>
      </c>
      <c r="K37" s="3">
        <f>VLOOKUP(SonataNetIO_CMO_MV_NAV[[#This Row],[AsOfDate]], 'Sonata CMO MV Raw'!$A:$B,2,FALSE)</f>
        <v>49611641.992044002</v>
      </c>
      <c r="L37" s="4">
        <f>SonataNetIO_CMO_MV_NAV[[#This Row],[CMO MV]]/SonataNetIO_CMO_MV_NAV[[#This Row],[NAV]]*100</f>
        <v>49.493575598865434</v>
      </c>
    </row>
    <row r="38" spans="1:12" x14ac:dyDescent="0.2">
      <c r="A38" s="1">
        <v>41697</v>
      </c>
      <c r="B38">
        <v>26.569299999999998</v>
      </c>
      <c r="C38">
        <v>6.5092999999999996</v>
      </c>
      <c r="D38">
        <v>13.8955</v>
      </c>
      <c r="F38">
        <v>100296227.2043</v>
      </c>
      <c r="G38">
        <v>26.490826999999999</v>
      </c>
      <c r="H38">
        <v>6.490075</v>
      </c>
      <c r="I38">
        <v>13.854459</v>
      </c>
      <c r="K38" s="3">
        <f>VLOOKUP(SonataNetIO_CMO_MV_NAV[[#This Row],[AsOfDate]], 'Sonata CMO MV Raw'!$A:$B,2,FALSE)</f>
        <v>49812717.700034</v>
      </c>
      <c r="L38" s="4">
        <f>SonataNetIO_CMO_MV_NAV[[#This Row],[CMO MV]]/SonataNetIO_CMO_MV_NAV[[#This Row],[NAV]]*100</f>
        <v>49.665594697363034</v>
      </c>
    </row>
    <row r="39" spans="1:12" x14ac:dyDescent="0.2">
      <c r="A39" s="1">
        <v>41698</v>
      </c>
      <c r="B39">
        <v>26.286200000000001</v>
      </c>
      <c r="C39">
        <v>6.4608999999999996</v>
      </c>
      <c r="D39">
        <v>13.8704</v>
      </c>
      <c r="F39">
        <v>100120882.81029999</v>
      </c>
      <c r="G39">
        <v>26.254463000000001</v>
      </c>
      <c r="H39">
        <v>6.4530989999999999</v>
      </c>
      <c r="I39">
        <v>13.853653</v>
      </c>
      <c r="K39" s="3">
        <f>VLOOKUP(SonataNetIO_CMO_MV_NAV[[#This Row],[AsOfDate]], 'Sonata CMO MV Raw'!$A:$B,2,FALSE)</f>
        <v>49593288.696014002</v>
      </c>
      <c r="L39" s="4">
        <f>SonataNetIO_CMO_MV_NAV[[#This Row],[CMO MV]]/SonataNetIO_CMO_MV_NAV[[#This Row],[NAV]]*100</f>
        <v>49.533411316377311</v>
      </c>
    </row>
    <row r="40" spans="1:12" x14ac:dyDescent="0.2">
      <c r="A40" s="1">
        <v>41701</v>
      </c>
      <c r="B40">
        <v>27.277200000000001</v>
      </c>
      <c r="C40">
        <v>6.6859000000000002</v>
      </c>
      <c r="D40">
        <v>13.9411</v>
      </c>
      <c r="F40">
        <v>100317169.999</v>
      </c>
      <c r="G40">
        <v>27.190957999999998</v>
      </c>
      <c r="H40">
        <v>6.6647610000000004</v>
      </c>
      <c r="I40">
        <v>13.897023000000001</v>
      </c>
      <c r="K40" s="3">
        <f>VLOOKUP(SonataNetIO_CMO_MV_NAV[[#This Row],[AsOfDate]], 'Sonata CMO MV Raw'!$A:$B,2,FALSE)</f>
        <v>50008928.957507998</v>
      </c>
      <c r="L40" s="4">
        <f>SonataNetIO_CMO_MV_NAV[[#This Row],[CMO MV]]/SonataNetIO_CMO_MV_NAV[[#This Row],[NAV]]*100</f>
        <v>49.850817121342743</v>
      </c>
    </row>
    <row r="41" spans="1:12" x14ac:dyDescent="0.2">
      <c r="A41" s="1">
        <v>41702</v>
      </c>
      <c r="B41">
        <v>25.8748</v>
      </c>
      <c r="C41">
        <v>6.3891</v>
      </c>
      <c r="D41">
        <v>13.8613</v>
      </c>
      <c r="F41">
        <v>100090826.6392</v>
      </c>
      <c r="G41">
        <v>25.851320000000001</v>
      </c>
      <c r="H41">
        <v>6.3833019999999996</v>
      </c>
      <c r="I41">
        <v>13.848722</v>
      </c>
      <c r="K41" s="3">
        <f>VLOOKUP(SonataNetIO_CMO_MV_NAV[[#This Row],[AsOfDate]], 'Sonata CMO MV Raw'!$A:$B,2,FALSE)</f>
        <v>49386049.107683003</v>
      </c>
      <c r="L41" s="4">
        <f>SonataNetIO_CMO_MV_NAV[[#This Row],[CMO MV]]/SonataNetIO_CMO_MV_NAV[[#This Row],[NAV]]*100</f>
        <v>49.341234122989285</v>
      </c>
    </row>
    <row r="42" spans="1:12" x14ac:dyDescent="0.2">
      <c r="A42" s="1">
        <v>41703</v>
      </c>
      <c r="B42">
        <v>25.567699999999999</v>
      </c>
      <c r="C42">
        <v>6.3158000000000003</v>
      </c>
      <c r="D42">
        <v>14.0174</v>
      </c>
      <c r="F42">
        <v>100132877.35959999</v>
      </c>
      <c r="G42">
        <v>25.533771000000002</v>
      </c>
      <c r="H42">
        <v>6.3074190000000003</v>
      </c>
      <c r="I42">
        <v>13.998799</v>
      </c>
      <c r="K42" s="3">
        <f>VLOOKUP(SonataNetIO_CMO_MV_NAV[[#This Row],[AsOfDate]], 'Sonata CMO MV Raw'!$A:$B,2,FALSE)</f>
        <v>49423483.428057</v>
      </c>
      <c r="L42" s="4">
        <f>SonataNetIO_CMO_MV_NAV[[#This Row],[CMO MV]]/SonataNetIO_CMO_MV_NAV[[#This Row],[NAV]]*100</f>
        <v>49.357897956498348</v>
      </c>
    </row>
    <row r="43" spans="1:12" x14ac:dyDescent="0.2">
      <c r="A43" s="1">
        <v>41704</v>
      </c>
      <c r="B43">
        <v>25.933299999999999</v>
      </c>
      <c r="C43">
        <v>6.4248000000000003</v>
      </c>
      <c r="D43">
        <v>15.233000000000001</v>
      </c>
      <c r="F43">
        <v>99929603.499799997</v>
      </c>
      <c r="G43">
        <v>25.951568999999999</v>
      </c>
      <c r="H43">
        <v>6.4293259999999997</v>
      </c>
      <c r="I43">
        <v>15.243731</v>
      </c>
      <c r="K43" s="3">
        <f>VLOOKUP(SonataNetIO_CMO_MV_NAV[[#This Row],[AsOfDate]], 'Sonata CMO MV Raw'!$A:$B,2,FALSE)</f>
        <v>49065073.448237002</v>
      </c>
      <c r="L43" s="4">
        <f>SonataNetIO_CMO_MV_NAV[[#This Row],[CMO MV]]/SonataNetIO_CMO_MV_NAV[[#This Row],[NAV]]*100</f>
        <v>49.099637874911814</v>
      </c>
    </row>
    <row r="44" spans="1:12" x14ac:dyDescent="0.2">
      <c r="A44" s="1">
        <v>41705</v>
      </c>
      <c r="B44">
        <v>28.691600000000001</v>
      </c>
      <c r="C44">
        <v>7.1567999999999996</v>
      </c>
      <c r="D44">
        <v>14.8226</v>
      </c>
      <c r="F44">
        <v>99807318.714699998</v>
      </c>
      <c r="G44">
        <v>28.74699</v>
      </c>
      <c r="H44">
        <v>7.1706159999999999</v>
      </c>
      <c r="I44">
        <v>14.851216000000001</v>
      </c>
      <c r="K44" s="3">
        <f>VLOOKUP(SonataNetIO_CMO_MV_NAV[[#This Row],[AsOfDate]], 'Sonata CMO MV Raw'!$A:$B,2,FALSE)</f>
        <v>48694101.303143002</v>
      </c>
      <c r="L44" s="4">
        <f>SonataNetIO_CMO_MV_NAV[[#This Row],[CMO MV]]/SonataNetIO_CMO_MV_NAV[[#This Row],[NAV]]*100</f>
        <v>48.788106854503802</v>
      </c>
    </row>
    <row r="45" spans="1:12" x14ac:dyDescent="0.2">
      <c r="A45" s="1">
        <v>41708</v>
      </c>
      <c r="B45">
        <v>27.986000000000001</v>
      </c>
      <c r="C45">
        <v>6.9923000000000002</v>
      </c>
      <c r="D45">
        <v>14.5046</v>
      </c>
      <c r="F45">
        <v>99809056.1875</v>
      </c>
      <c r="G45">
        <v>28.039539999999999</v>
      </c>
      <c r="H45">
        <v>7.0056770000000004</v>
      </c>
      <c r="I45">
        <v>14.532349</v>
      </c>
      <c r="K45" s="3">
        <f>VLOOKUP(SonataNetIO_CMO_MV_NAV[[#This Row],[AsOfDate]], 'Sonata CMO MV Raw'!$A:$B,2,FALSE)</f>
        <v>48792793.325990997</v>
      </c>
      <c r="L45" s="4">
        <f>SonataNetIO_CMO_MV_NAV[[#This Row],[CMO MV]]/SonataNetIO_CMO_MV_NAV[[#This Row],[NAV]]*100</f>
        <v>48.886138382402386</v>
      </c>
    </row>
    <row r="46" spans="1:12" x14ac:dyDescent="0.2">
      <c r="A46" s="1">
        <v>41709</v>
      </c>
      <c r="B46">
        <v>29.0246</v>
      </c>
      <c r="C46">
        <v>7.1927000000000003</v>
      </c>
      <c r="D46">
        <v>14.533300000000001</v>
      </c>
      <c r="F46">
        <v>99886946.832900003</v>
      </c>
      <c r="G46">
        <v>29.057449999999999</v>
      </c>
      <c r="H46">
        <v>7.2008409999999996</v>
      </c>
      <c r="I46">
        <v>14.549749</v>
      </c>
      <c r="K46" s="3">
        <f>VLOOKUP(SonataNetIO_CMO_MV_NAV[[#This Row],[AsOfDate]], 'Sonata CMO MV Raw'!$A:$B,2,FALSE)</f>
        <v>48916319.791357003</v>
      </c>
      <c r="L46" s="4">
        <f>SonataNetIO_CMO_MV_NAV[[#This Row],[CMO MV]]/SonataNetIO_CMO_MV_NAV[[#This Row],[NAV]]*100</f>
        <v>48.971683830910045</v>
      </c>
    </row>
    <row r="47" spans="1:12" x14ac:dyDescent="0.2">
      <c r="A47" s="1">
        <v>41710</v>
      </c>
      <c r="B47">
        <v>29.3781</v>
      </c>
      <c r="C47">
        <v>7.2602000000000002</v>
      </c>
      <c r="D47">
        <v>14.621700000000001</v>
      </c>
      <c r="F47">
        <v>99996122.158700004</v>
      </c>
      <c r="G47">
        <v>29.379238999999998</v>
      </c>
      <c r="H47">
        <v>7.2604819999999997</v>
      </c>
      <c r="I47">
        <v>14.622267000000001</v>
      </c>
      <c r="K47" s="3">
        <f>VLOOKUP(SonataNetIO_CMO_MV_NAV[[#This Row],[AsOfDate]], 'Sonata CMO MV Raw'!$A:$B,2,FALSE)</f>
        <v>49244689.274728</v>
      </c>
      <c r="L47" s="4">
        <f>SonataNetIO_CMO_MV_NAV[[#This Row],[CMO MV]]/SonataNetIO_CMO_MV_NAV[[#This Row],[NAV]]*100</f>
        <v>49.246598979682076</v>
      </c>
    </row>
    <row r="48" spans="1:12" x14ac:dyDescent="0.2">
      <c r="A48" s="1">
        <v>41711</v>
      </c>
      <c r="B48">
        <v>31.305199999999999</v>
      </c>
      <c r="C48">
        <v>7.6807999999999996</v>
      </c>
      <c r="D48">
        <v>14.5481</v>
      </c>
      <c r="F48">
        <v>100201936.6652</v>
      </c>
      <c r="G48">
        <v>31.242111000000001</v>
      </c>
      <c r="H48">
        <v>7.6653209999999996</v>
      </c>
      <c r="I48">
        <v>14.518781000000001</v>
      </c>
      <c r="K48" s="3">
        <f>VLOOKUP(SonataNetIO_CMO_MV_NAV[[#This Row],[AsOfDate]], 'Sonata CMO MV Raw'!$A:$B,2,FALSE)</f>
        <v>49824737.027609996</v>
      </c>
      <c r="L48" s="4">
        <f>SonataNetIO_CMO_MV_NAV[[#This Row],[CMO MV]]/SonataNetIO_CMO_MV_NAV[[#This Row],[NAV]]*100</f>
        <v>49.724325383138094</v>
      </c>
    </row>
    <row r="49" spans="1:12" x14ac:dyDescent="0.2">
      <c r="A49" s="1">
        <v>41712</v>
      </c>
      <c r="B49">
        <v>64.361699999999999</v>
      </c>
      <c r="C49">
        <v>15.83</v>
      </c>
      <c r="D49">
        <v>14.4894</v>
      </c>
      <c r="F49">
        <v>100274160.5623</v>
      </c>
      <c r="G49">
        <v>64.185727999999997</v>
      </c>
      <c r="H49">
        <v>15.786719</v>
      </c>
      <c r="I49">
        <v>14.449783999999999</v>
      </c>
      <c r="K49" s="3">
        <f>VLOOKUP(SonataNetIO_CMO_MV_NAV[[#This Row],[AsOfDate]], 'Sonata CMO MV Raw'!$A:$B,2,FALSE)</f>
        <v>58869100.024681002</v>
      </c>
      <c r="L49" s="4">
        <f>SonataNetIO_CMO_MV_NAV[[#This Row],[CMO MV]]/SonataNetIO_CMO_MV_NAV[[#This Row],[NAV]]*100</f>
        <v>58.708145443018523</v>
      </c>
    </row>
    <row r="50" spans="1:12" x14ac:dyDescent="0.2">
      <c r="A50" s="1">
        <v>41715</v>
      </c>
      <c r="B50">
        <v>61.668799999999997</v>
      </c>
      <c r="C50">
        <v>15.260400000000001</v>
      </c>
      <c r="D50">
        <v>16.675799999999999</v>
      </c>
      <c r="F50">
        <v>100081014.5423</v>
      </c>
      <c r="G50">
        <v>61.618879999999997</v>
      </c>
      <c r="H50">
        <v>15.248047</v>
      </c>
      <c r="I50">
        <v>16.662300999999999</v>
      </c>
      <c r="K50" s="3">
        <f>VLOOKUP(SonataNetIO_CMO_MV_NAV[[#This Row],[AsOfDate]], 'Sonata CMO MV Raw'!$A:$B,2,FALSE)</f>
        <v>59590646.528592996</v>
      </c>
      <c r="L50" s="4">
        <f>SonataNetIO_CMO_MV_NAV[[#This Row],[CMO MV]]/SonataNetIO_CMO_MV_NAV[[#This Row],[NAV]]*100</f>
        <v>59.542408518857052</v>
      </c>
    </row>
    <row r="51" spans="1:12" x14ac:dyDescent="0.2">
      <c r="A51" s="1">
        <v>41716</v>
      </c>
      <c r="B51">
        <v>61.784999999999997</v>
      </c>
      <c r="C51">
        <v>15.256600000000001</v>
      </c>
      <c r="D51">
        <v>16.675000000000001</v>
      </c>
      <c r="F51">
        <v>100130715.4217</v>
      </c>
      <c r="G51">
        <v>61.704343000000001</v>
      </c>
      <c r="H51">
        <v>15.236682999999999</v>
      </c>
      <c r="I51">
        <v>16.653231999999999</v>
      </c>
      <c r="K51" s="3">
        <f>VLOOKUP(SonataNetIO_CMO_MV_NAV[[#This Row],[AsOfDate]], 'Sonata CMO MV Raw'!$A:$B,2,FALSE)</f>
        <v>59769137.747993998</v>
      </c>
      <c r="L51" s="4">
        <f>SonataNetIO_CMO_MV_NAV[[#This Row],[CMO MV]]/SonataNetIO_CMO_MV_NAV[[#This Row],[NAV]]*100</f>
        <v>59.691112258887372</v>
      </c>
    </row>
    <row r="52" spans="1:12" x14ac:dyDescent="0.2">
      <c r="A52" s="1">
        <v>41717</v>
      </c>
      <c r="B52">
        <v>58.494199999999999</v>
      </c>
      <c r="C52">
        <v>14.595800000000001</v>
      </c>
      <c r="D52">
        <v>23.549600000000002</v>
      </c>
      <c r="F52">
        <v>99868565.4164</v>
      </c>
      <c r="G52">
        <v>58.571182999999998</v>
      </c>
      <c r="H52">
        <v>14.615009000000001</v>
      </c>
      <c r="I52">
        <v>23.580593</v>
      </c>
      <c r="K52" s="3">
        <f>VLOOKUP(SonataNetIO_CMO_MV_NAV[[#This Row],[AsOfDate]], 'Sonata CMO MV Raw'!$A:$B,2,FALSE)</f>
        <v>65871766.492720999</v>
      </c>
      <c r="L52" s="4">
        <f>SonataNetIO_CMO_MV_NAV[[#This Row],[CMO MV]]/SonataNetIO_CMO_MV_NAV[[#This Row],[NAV]]*100</f>
        <v>65.958458718286366</v>
      </c>
    </row>
    <row r="53" spans="1:12" x14ac:dyDescent="0.2">
      <c r="A53" s="1">
        <v>41718</v>
      </c>
      <c r="B53">
        <v>57.984299999999998</v>
      </c>
      <c r="C53">
        <v>14.456200000000001</v>
      </c>
      <c r="D53">
        <v>23.555800000000001</v>
      </c>
      <c r="F53">
        <v>99690485.531399995</v>
      </c>
      <c r="G53">
        <v>58.164327</v>
      </c>
      <c r="H53">
        <v>14.501083</v>
      </c>
      <c r="I53">
        <v>23.628934999999998</v>
      </c>
      <c r="K53" s="3">
        <f>VLOOKUP(SonataNetIO_CMO_MV_NAV[[#This Row],[AsOfDate]], 'Sonata CMO MV Raw'!$A:$B,2,FALSE)</f>
        <v>65355359.669751003</v>
      </c>
      <c r="L53" s="4">
        <f>SonataNetIO_CMO_MV_NAV[[#This Row],[CMO MV]]/SonataNetIO_CMO_MV_NAV[[#This Row],[NAV]]*100</f>
        <v>65.55827200697675</v>
      </c>
    </row>
    <row r="54" spans="1:12" x14ac:dyDescent="0.2">
      <c r="A54" s="1">
        <v>41719</v>
      </c>
      <c r="B54">
        <v>59.272399999999998</v>
      </c>
      <c r="C54">
        <v>14.739100000000001</v>
      </c>
      <c r="D54">
        <v>23.863199999999999</v>
      </c>
      <c r="F54">
        <v>99994344.322300002</v>
      </c>
      <c r="G54">
        <v>59.275751999999997</v>
      </c>
      <c r="H54">
        <v>14.739934</v>
      </c>
      <c r="I54">
        <v>23.864550000000001</v>
      </c>
      <c r="K54" s="3">
        <f>VLOOKUP(SonataNetIO_CMO_MV_NAV[[#This Row],[AsOfDate]], 'Sonata CMO MV Raw'!$A:$B,2,FALSE)</f>
        <v>65762646.920722</v>
      </c>
      <c r="L54" s="4">
        <f>SonataNetIO_CMO_MV_NAV[[#This Row],[CMO MV]]/SonataNetIO_CMO_MV_NAV[[#This Row],[NAV]]*100</f>
        <v>65.766366454443656</v>
      </c>
    </row>
    <row r="55" spans="1:12" x14ac:dyDescent="0.2">
      <c r="A55" s="1">
        <v>41722</v>
      </c>
      <c r="B55">
        <v>60.3249</v>
      </c>
      <c r="C55">
        <v>14.997199999999999</v>
      </c>
      <c r="D55">
        <v>23.943899999999999</v>
      </c>
      <c r="F55">
        <v>100144619.7418</v>
      </c>
      <c r="G55">
        <v>60.237783999999998</v>
      </c>
      <c r="H55">
        <v>14.975542000000001</v>
      </c>
      <c r="I55">
        <v>23.909322</v>
      </c>
      <c r="K55" s="3">
        <f>VLOOKUP(SonataNetIO_CMO_MV_NAV[[#This Row],[AsOfDate]], 'Sonata CMO MV Raw'!$A:$B,2,FALSE)</f>
        <v>65924414.490203999</v>
      </c>
      <c r="L55" s="4">
        <f>SonataNetIO_CMO_MV_NAV[[#This Row],[CMO MV]]/SonataNetIO_CMO_MV_NAV[[#This Row],[NAV]]*100</f>
        <v>65.829212453125322</v>
      </c>
    </row>
    <row r="56" spans="1:12" x14ac:dyDescent="0.2">
      <c r="A56" s="1">
        <v>41723</v>
      </c>
      <c r="B56">
        <v>60.210799999999999</v>
      </c>
      <c r="C56">
        <v>14.9747</v>
      </c>
      <c r="D56">
        <v>23.882100000000001</v>
      </c>
      <c r="F56">
        <v>100134599.2418</v>
      </c>
      <c r="G56">
        <v>60.129866</v>
      </c>
      <c r="H56">
        <v>14.954571</v>
      </c>
      <c r="I56">
        <v>23.849997999999999</v>
      </c>
      <c r="K56" s="3">
        <f>VLOOKUP(SonataNetIO_CMO_MV_NAV[[#This Row],[AsOfDate]], 'Sonata CMO MV Raw'!$A:$B,2,FALSE)</f>
        <v>65838183.770452</v>
      </c>
      <c r="L56" s="4">
        <f>SonataNetIO_CMO_MV_NAV[[#This Row],[CMO MV]]/SonataNetIO_CMO_MV_NAV[[#This Row],[NAV]]*100</f>
        <v>65.749685192696745</v>
      </c>
    </row>
    <row r="57" spans="1:12" x14ac:dyDescent="0.2">
      <c r="A57" s="1">
        <v>41724</v>
      </c>
      <c r="B57">
        <v>60.664700000000003</v>
      </c>
      <c r="C57">
        <v>15.027200000000001</v>
      </c>
      <c r="D57">
        <v>24.106100000000001</v>
      </c>
      <c r="F57">
        <v>100283045.6441</v>
      </c>
      <c r="G57">
        <v>60.493476000000001</v>
      </c>
      <c r="H57">
        <v>14.984786</v>
      </c>
      <c r="I57">
        <v>24.038060999999999</v>
      </c>
      <c r="K57" s="3">
        <f>VLOOKUP(SonataNetIO_CMO_MV_NAV[[#This Row],[AsOfDate]], 'Sonata CMO MV Raw'!$A:$B,2,FALSE)</f>
        <v>66243444.272808</v>
      </c>
      <c r="L57" s="4">
        <f>SonataNetIO_CMO_MV_NAV[[#This Row],[CMO MV]]/SonataNetIO_CMO_MV_NAV[[#This Row],[NAV]]*100</f>
        <v>66.056474299656784</v>
      </c>
    </row>
    <row r="58" spans="1:12" x14ac:dyDescent="0.2">
      <c r="A58" s="1">
        <v>41725</v>
      </c>
      <c r="B58">
        <v>86.081299999999999</v>
      </c>
      <c r="C58">
        <v>21.250699999999998</v>
      </c>
      <c r="D58">
        <v>32.279699999999998</v>
      </c>
      <c r="F58">
        <v>100417293.29620001</v>
      </c>
      <c r="G58">
        <v>85.723580999999996</v>
      </c>
      <c r="H58">
        <v>21.162391</v>
      </c>
      <c r="I58">
        <v>32.145558999999999</v>
      </c>
      <c r="K58" s="3">
        <f>VLOOKUP(SonataNetIO_CMO_MV_NAV[[#This Row],[AsOfDate]], 'Sonata CMO MV Raw'!$A:$B,2,FALSE)</f>
        <v>75806812.924925998</v>
      </c>
      <c r="L58" s="4">
        <f>SonataNetIO_CMO_MV_NAV[[#This Row],[CMO MV]]/SonataNetIO_CMO_MV_NAV[[#This Row],[NAV]]*100</f>
        <v>75.491790742974231</v>
      </c>
    </row>
    <row r="59" spans="1:12" x14ac:dyDescent="0.2">
      <c r="A59" s="1">
        <v>41726</v>
      </c>
      <c r="B59">
        <v>84.435699999999997</v>
      </c>
      <c r="C59">
        <v>20.935099999999998</v>
      </c>
      <c r="D59">
        <v>32.117899999999999</v>
      </c>
      <c r="F59">
        <v>100133688.7876</v>
      </c>
      <c r="G59">
        <v>84.322969999999998</v>
      </c>
      <c r="H59">
        <v>20.907149</v>
      </c>
      <c r="I59">
        <v>32.075018999999998</v>
      </c>
      <c r="K59" s="3">
        <f>VLOOKUP(SonataNetIO_CMO_MV_NAV[[#This Row],[AsOfDate]], 'Sonata CMO MV Raw'!$A:$B,2,FALSE)</f>
        <v>75277941.436349005</v>
      </c>
      <c r="L59" s="4">
        <f>SonataNetIO_CMO_MV_NAV[[#This Row],[CMO MV]]/SonataNetIO_CMO_MV_NAV[[#This Row],[NAV]]*100</f>
        <v>75.177437631430806</v>
      </c>
    </row>
    <row r="60" spans="1:12" x14ac:dyDescent="0.2">
      <c r="A60" s="1">
        <v>41729</v>
      </c>
      <c r="B60">
        <v>83.382000000000005</v>
      </c>
      <c r="C60">
        <v>20.7</v>
      </c>
      <c r="D60">
        <v>32.046700000000001</v>
      </c>
      <c r="F60">
        <v>100616615.9939</v>
      </c>
      <c r="G60">
        <v>82.871003999999999</v>
      </c>
      <c r="H60">
        <v>20.573143000000002</v>
      </c>
      <c r="I60">
        <v>31.850306</v>
      </c>
      <c r="K60" s="3">
        <f>VLOOKUP(SonataNetIO_CMO_MV_NAV[[#This Row],[AsOfDate]], 'Sonata CMO MV Raw'!$A:$B,2,FALSE)</f>
        <v>75768601.332590997</v>
      </c>
      <c r="L60" s="4">
        <f>SonataNetIO_CMO_MV_NAV[[#This Row],[CMO MV]]/SonataNetIO_CMO_MV_NAV[[#This Row],[NAV]]*100</f>
        <v>75.304263201601373</v>
      </c>
    </row>
    <row r="61" spans="1:12" x14ac:dyDescent="0.2">
      <c r="A61" s="1">
        <v>41730</v>
      </c>
      <c r="B61">
        <v>81.858699999999999</v>
      </c>
      <c r="C61">
        <v>20.3809</v>
      </c>
      <c r="D61">
        <v>31.834700000000002</v>
      </c>
      <c r="F61">
        <v>99963956.715000004</v>
      </c>
      <c r="G61">
        <v>81.888215000000002</v>
      </c>
      <c r="H61">
        <v>20.388248999999998</v>
      </c>
      <c r="I61">
        <v>31.846177999999998</v>
      </c>
      <c r="K61" s="3">
        <f>VLOOKUP(SonataNetIO_CMO_MV_NAV[[#This Row],[AsOfDate]], 'Sonata CMO MV Raw'!$A:$B,2,FALSE)</f>
        <v>74907479.937972993</v>
      </c>
      <c r="L61" s="4">
        <f>SonataNetIO_CMO_MV_NAV[[#This Row],[CMO MV]]/SonataNetIO_CMO_MV_NAV[[#This Row],[NAV]]*100</f>
        <v>74.934488789330629</v>
      </c>
    </row>
    <row r="62" spans="1:12" x14ac:dyDescent="0.2">
      <c r="A62" s="1">
        <v>41731</v>
      </c>
      <c r="B62">
        <v>83.260900000000007</v>
      </c>
      <c r="C62">
        <v>20.8032</v>
      </c>
      <c r="D62">
        <v>26.482500000000002</v>
      </c>
      <c r="F62">
        <v>99814626.066499993</v>
      </c>
      <c r="G62">
        <v>83.415531000000001</v>
      </c>
      <c r="H62">
        <v>20.841835</v>
      </c>
      <c r="I62">
        <v>26.531683000000001</v>
      </c>
      <c r="K62" s="3">
        <f>VLOOKUP(SonataNetIO_CMO_MV_NAV[[#This Row],[AsOfDate]], 'Sonata CMO MV Raw'!$A:$B,2,FALSE)</f>
        <v>74379611.226014003</v>
      </c>
      <c r="L62" s="4">
        <f>SonataNetIO_CMO_MV_NAV[[#This Row],[CMO MV]]/SonataNetIO_CMO_MV_NAV[[#This Row],[NAV]]*100</f>
        <v>74.517747706092393</v>
      </c>
    </row>
    <row r="63" spans="1:12" x14ac:dyDescent="0.2">
      <c r="A63" s="1">
        <v>41732</v>
      </c>
      <c r="B63">
        <v>84.402299999999997</v>
      </c>
      <c r="C63">
        <v>21.004200000000001</v>
      </c>
      <c r="D63">
        <v>26.769100000000002</v>
      </c>
      <c r="F63">
        <v>99891096.352899998</v>
      </c>
      <c r="G63">
        <v>84.494316999999995</v>
      </c>
      <c r="H63">
        <v>21.027099</v>
      </c>
      <c r="I63">
        <v>26.798283999999999</v>
      </c>
      <c r="K63" s="3">
        <f>VLOOKUP(SonataNetIO_CMO_MV_NAV[[#This Row],[AsOfDate]], 'Sonata CMO MV Raw'!$A:$B,2,FALSE)</f>
        <v>74650360.085540995</v>
      </c>
      <c r="L63" s="4">
        <f>SonataNetIO_CMO_MV_NAV[[#This Row],[CMO MV]]/SonataNetIO_CMO_MV_NAV[[#This Row],[NAV]]*100</f>
        <v>74.731745682130338</v>
      </c>
    </row>
    <row r="64" spans="1:12" x14ac:dyDescent="0.2">
      <c r="A64" s="1">
        <v>41733</v>
      </c>
      <c r="B64">
        <v>85.691500000000005</v>
      </c>
      <c r="C64">
        <v>21.242799999999999</v>
      </c>
      <c r="D64">
        <v>26.914899999999999</v>
      </c>
      <c r="F64">
        <v>99969821.139599994</v>
      </c>
      <c r="G64">
        <v>85.717369000000005</v>
      </c>
      <c r="H64">
        <v>21.249213000000001</v>
      </c>
      <c r="I64">
        <v>26.923024999999999</v>
      </c>
      <c r="K64" s="3">
        <f>VLOOKUP(SonataNetIO_CMO_MV_NAV[[#This Row],[AsOfDate]], 'Sonata CMO MV Raw'!$A:$B,2,FALSE)</f>
        <v>75414725.342301995</v>
      </c>
      <c r="L64" s="4">
        <f>SonataNetIO_CMO_MV_NAV[[#This Row],[CMO MV]]/SonataNetIO_CMO_MV_NAV[[#This Row],[NAV]]*100</f>
        <v>75.437491517556339</v>
      </c>
    </row>
    <row r="65" spans="1:12" x14ac:dyDescent="0.2">
      <c r="A65" s="1">
        <v>41736</v>
      </c>
      <c r="B65">
        <v>86.758099999999999</v>
      </c>
      <c r="C65">
        <v>21.4343</v>
      </c>
      <c r="D65">
        <v>27.2088</v>
      </c>
      <c r="F65">
        <v>99971729.312800005</v>
      </c>
      <c r="G65">
        <v>86.782634000000002</v>
      </c>
      <c r="H65">
        <v>21.440360999999999</v>
      </c>
      <c r="I65">
        <v>27.216494000000001</v>
      </c>
      <c r="K65" s="3">
        <f>VLOOKUP(SonataNetIO_CMO_MV_NAV[[#This Row],[AsOfDate]], 'Sonata CMO MV Raw'!$A:$B,2,FALSE)</f>
        <v>72159144.795745999</v>
      </c>
      <c r="L65" s="4">
        <f>SonataNetIO_CMO_MV_NAV[[#This Row],[CMO MV]]/SonataNetIO_CMO_MV_NAV[[#This Row],[NAV]]*100</f>
        <v>72.17955045067626</v>
      </c>
    </row>
    <row r="66" spans="1:12" x14ac:dyDescent="0.2">
      <c r="A66" s="1">
        <v>41737</v>
      </c>
      <c r="B66">
        <v>87.661699999999996</v>
      </c>
      <c r="C66">
        <v>21.6114</v>
      </c>
      <c r="D66">
        <v>27.1525</v>
      </c>
      <c r="F66">
        <v>100003587.037</v>
      </c>
      <c r="G66">
        <v>87.658556000000004</v>
      </c>
      <c r="H66">
        <v>21.610624999999999</v>
      </c>
      <c r="I66">
        <v>27.151526</v>
      </c>
      <c r="K66" s="3">
        <f>VLOOKUP(SonataNetIO_CMO_MV_NAV[[#This Row],[AsOfDate]], 'Sonata CMO MV Raw'!$A:$B,2,FALSE)</f>
        <v>72349573.729947001</v>
      </c>
      <c r="L66" s="4">
        <f>SonataNetIO_CMO_MV_NAV[[#This Row],[CMO MV]]/SonataNetIO_CMO_MV_NAV[[#This Row],[NAV]]*100</f>
        <v>72.346978617055626</v>
      </c>
    </row>
    <row r="67" spans="1:12" x14ac:dyDescent="0.2">
      <c r="A67" s="1">
        <v>41738</v>
      </c>
      <c r="B67">
        <v>87.292199999999994</v>
      </c>
      <c r="C67">
        <v>21.5151</v>
      </c>
      <c r="D67">
        <v>26.863</v>
      </c>
      <c r="F67">
        <v>100040971.79719999</v>
      </c>
      <c r="G67">
        <v>87.256449000000003</v>
      </c>
      <c r="H67">
        <v>21.506288000000001</v>
      </c>
      <c r="I67">
        <v>26.851997999999998</v>
      </c>
      <c r="K67" s="3">
        <f>VLOOKUP(SonataNetIO_CMO_MV_NAV[[#This Row],[AsOfDate]], 'Sonata CMO MV Raw'!$A:$B,2,FALSE)</f>
        <v>72483804.680179998</v>
      </c>
      <c r="L67" s="4">
        <f>SonataNetIO_CMO_MV_NAV[[#This Row],[CMO MV]]/SonataNetIO_CMO_MV_NAV[[#This Row],[NAV]]*100</f>
        <v>72.454118925510784</v>
      </c>
    </row>
    <row r="68" spans="1:12" x14ac:dyDescent="0.2">
      <c r="A68" s="1">
        <v>41739</v>
      </c>
      <c r="B68">
        <v>103.8672</v>
      </c>
      <c r="C68">
        <v>25.4969</v>
      </c>
      <c r="D68">
        <v>27.189399999999999</v>
      </c>
      <c r="F68">
        <v>100163497.3081</v>
      </c>
      <c r="G68">
        <v>103.69765700000001</v>
      </c>
      <c r="H68">
        <v>25.455280999999999</v>
      </c>
      <c r="I68">
        <v>27.145019000000001</v>
      </c>
      <c r="K68" s="3">
        <f>VLOOKUP(SonataNetIO_CMO_MV_NAV[[#This Row],[AsOfDate]], 'Sonata CMO MV Raw'!$A:$B,2,FALSE)</f>
        <v>78042622.701068997</v>
      </c>
      <c r="L68" s="4">
        <f>SonataNetIO_CMO_MV_NAV[[#This Row],[CMO MV]]/SonataNetIO_CMO_MV_NAV[[#This Row],[NAV]]*100</f>
        <v>77.915233391873457</v>
      </c>
    </row>
    <row r="69" spans="1:12" x14ac:dyDescent="0.2">
      <c r="A69" s="1">
        <v>41740</v>
      </c>
      <c r="B69">
        <v>104.5633</v>
      </c>
      <c r="C69">
        <v>25.5077</v>
      </c>
      <c r="D69">
        <v>27.315100000000001</v>
      </c>
      <c r="F69">
        <v>100251307.86319999</v>
      </c>
      <c r="G69">
        <v>104.30118299999999</v>
      </c>
      <c r="H69">
        <v>25.443757999999999</v>
      </c>
      <c r="I69">
        <v>27.246627</v>
      </c>
      <c r="K69" s="3">
        <f>VLOOKUP(SonataNetIO_CMO_MV_NAV[[#This Row],[AsOfDate]], 'Sonata CMO MV Raw'!$A:$B,2,FALSE)</f>
        <v>78270521.276161999</v>
      </c>
      <c r="L69" s="4">
        <f>SonataNetIO_CMO_MV_NAV[[#This Row],[CMO MV]]/SonataNetIO_CMO_MV_NAV[[#This Row],[NAV]]*100</f>
        <v>78.074314384973079</v>
      </c>
    </row>
    <row r="70" spans="1:12" x14ac:dyDescent="0.2">
      <c r="A70" s="1">
        <v>41743</v>
      </c>
      <c r="B70">
        <v>103.721</v>
      </c>
      <c r="C70">
        <v>25.360900000000001</v>
      </c>
      <c r="D70">
        <v>27.212299999999999</v>
      </c>
      <c r="F70">
        <v>100253884.6213</v>
      </c>
      <c r="G70">
        <v>103.45833500000001</v>
      </c>
      <c r="H70">
        <v>25.296676000000001</v>
      </c>
      <c r="I70">
        <v>27.143387000000001</v>
      </c>
      <c r="K70" s="3">
        <f>VLOOKUP(SonataNetIO_CMO_MV_NAV[[#This Row],[AsOfDate]], 'Sonata CMO MV Raw'!$A:$B,2,FALSE)</f>
        <v>78053803.924253002</v>
      </c>
      <c r="L70" s="4">
        <f>SonataNetIO_CMO_MV_NAV[[#This Row],[CMO MV]]/SonataNetIO_CMO_MV_NAV[[#This Row],[NAV]]*100</f>
        <v>77.856139160187368</v>
      </c>
    </row>
    <row r="71" spans="1:12" x14ac:dyDescent="0.2">
      <c r="A71" s="1">
        <v>41744</v>
      </c>
      <c r="B71">
        <v>104.4389</v>
      </c>
      <c r="C71">
        <v>25.497699999999998</v>
      </c>
      <c r="D71">
        <v>27.274000000000001</v>
      </c>
      <c r="F71">
        <v>100222328.0433</v>
      </c>
      <c r="G71">
        <v>104.207218</v>
      </c>
      <c r="H71">
        <v>25.441137000000001</v>
      </c>
      <c r="I71">
        <v>27.213497</v>
      </c>
      <c r="K71" s="3">
        <f>VLOOKUP(SonataNetIO_CMO_MV_NAV[[#This Row],[AsOfDate]], 'Sonata CMO MV Raw'!$A:$B,2,FALSE)</f>
        <v>77863425.317032993</v>
      </c>
      <c r="L71" s="4">
        <f>SonataNetIO_CMO_MV_NAV[[#This Row],[CMO MV]]/SonataNetIO_CMO_MV_NAV[[#This Row],[NAV]]*100</f>
        <v>77.69069711032148</v>
      </c>
    </row>
    <row r="72" spans="1:12" x14ac:dyDescent="0.2">
      <c r="A72" s="1">
        <v>41745</v>
      </c>
      <c r="B72">
        <v>104.57810000000001</v>
      </c>
      <c r="C72">
        <v>25.558</v>
      </c>
      <c r="D72">
        <v>27.232800000000001</v>
      </c>
      <c r="F72">
        <v>100180540.48559999</v>
      </c>
      <c r="G72">
        <v>104.389634</v>
      </c>
      <c r="H72">
        <v>25.511941</v>
      </c>
      <c r="I72">
        <v>27.183721999999999</v>
      </c>
      <c r="K72" s="3">
        <f>VLOOKUP(SonataNetIO_CMO_MV_NAV[[#This Row],[AsOfDate]], 'Sonata CMO MV Raw'!$A:$B,2,FALSE)</f>
        <v>77684820.583524004</v>
      </c>
      <c r="L72" s="4">
        <f>SonataNetIO_CMO_MV_NAV[[#This Row],[CMO MV]]/SonataNetIO_CMO_MV_NAV[[#This Row],[NAV]]*100</f>
        <v>77.544820787516571</v>
      </c>
    </row>
    <row r="73" spans="1:12" x14ac:dyDescent="0.2">
      <c r="A73" s="1">
        <v>41746</v>
      </c>
      <c r="B73">
        <v>102.12520000000001</v>
      </c>
      <c r="C73">
        <v>25.1099</v>
      </c>
      <c r="D73">
        <v>26.931000000000001</v>
      </c>
      <c r="F73">
        <v>100022624.92640001</v>
      </c>
      <c r="G73">
        <v>102.102099</v>
      </c>
      <c r="H73">
        <v>25.104220000000002</v>
      </c>
      <c r="I73">
        <v>26.924907999999999</v>
      </c>
      <c r="K73" s="3">
        <f>VLOOKUP(SonataNetIO_CMO_MV_NAV[[#This Row],[AsOfDate]], 'Sonata CMO MV Raw'!$A:$B,2,FALSE)</f>
        <v>76864141.164253995</v>
      </c>
      <c r="L73" s="4">
        <f>SonataNetIO_CMO_MV_NAV[[#This Row],[CMO MV]]/SonataNetIO_CMO_MV_NAV[[#This Row],[NAV]]*100</f>
        <v>76.84675464257532</v>
      </c>
    </row>
    <row r="74" spans="1:12" x14ac:dyDescent="0.2">
      <c r="A74" s="1">
        <v>41750</v>
      </c>
      <c r="B74">
        <v>102.245</v>
      </c>
      <c r="C74">
        <v>25.165500000000002</v>
      </c>
      <c r="D74">
        <v>26.8813</v>
      </c>
      <c r="F74">
        <v>100059966.9927</v>
      </c>
      <c r="G74">
        <v>102.183723</v>
      </c>
      <c r="H74">
        <v>25.150417999999998</v>
      </c>
      <c r="I74">
        <v>26.865189999999998</v>
      </c>
      <c r="K74" s="3">
        <f>VLOOKUP(SonataNetIO_CMO_MV_NAV[[#This Row],[AsOfDate]], 'Sonata CMO MV Raw'!$A:$B,2,FALSE)</f>
        <v>76602309.792320997</v>
      </c>
      <c r="L74" s="4">
        <f>SonataNetIO_CMO_MV_NAV[[#This Row],[CMO MV]]/SonataNetIO_CMO_MV_NAV[[#This Row],[NAV]]*100</f>
        <v>76.556401220789553</v>
      </c>
    </row>
    <row r="75" spans="1:12" x14ac:dyDescent="0.2">
      <c r="A75" s="1">
        <v>41751</v>
      </c>
      <c r="B75">
        <v>102.2709</v>
      </c>
      <c r="C75">
        <v>25.165800000000001</v>
      </c>
      <c r="D75">
        <v>26.854099999999999</v>
      </c>
      <c r="F75">
        <v>100091041.1231</v>
      </c>
      <c r="G75">
        <v>102.177876</v>
      </c>
      <c r="H75">
        <v>25.142910000000001</v>
      </c>
      <c r="I75">
        <v>26.829674000000001</v>
      </c>
      <c r="K75" s="3">
        <f>VLOOKUP(SonataNetIO_CMO_MV_NAV[[#This Row],[AsOfDate]], 'Sonata CMO MV Raw'!$A:$B,2,FALSE)</f>
        <v>76524772.172738001</v>
      </c>
      <c r="L75" s="4">
        <f>SonataNetIO_CMO_MV_NAV[[#This Row],[CMO MV]]/SonataNetIO_CMO_MV_NAV[[#This Row],[NAV]]*100</f>
        <v>76.455166530460701</v>
      </c>
    </row>
    <row r="76" spans="1:12" x14ac:dyDescent="0.2">
      <c r="A76" s="1">
        <v>41752</v>
      </c>
      <c r="B76">
        <v>116.9903</v>
      </c>
      <c r="C76">
        <v>28.689299999999999</v>
      </c>
      <c r="D76">
        <v>28.825500000000002</v>
      </c>
      <c r="F76">
        <v>100320335.85600001</v>
      </c>
      <c r="G76">
        <v>116.61673500000001</v>
      </c>
      <c r="H76">
        <v>28.597691000000001</v>
      </c>
      <c r="I76">
        <v>28.733456</v>
      </c>
      <c r="K76" s="3">
        <f>VLOOKUP(SonataNetIO_CMO_MV_NAV[[#This Row],[AsOfDate]], 'Sonata CMO MV Raw'!$A:$B,2,FALSE)</f>
        <v>82715357.415566996</v>
      </c>
      <c r="L76" s="4">
        <f>SonataNetIO_CMO_MV_NAV[[#This Row],[CMO MV]]/SonataNetIO_CMO_MV_NAV[[#This Row],[NAV]]*100</f>
        <v>82.451236541210122</v>
      </c>
    </row>
    <row r="77" spans="1:12" x14ac:dyDescent="0.2">
      <c r="A77" s="1">
        <v>41753</v>
      </c>
      <c r="B77">
        <v>116.81870000000001</v>
      </c>
      <c r="C77">
        <v>28.640499999999999</v>
      </c>
      <c r="D77">
        <v>28.85</v>
      </c>
      <c r="F77">
        <v>100280581.8035</v>
      </c>
      <c r="G77">
        <v>116.491845</v>
      </c>
      <c r="H77">
        <v>28.560365000000001</v>
      </c>
      <c r="I77">
        <v>28.769279000000001</v>
      </c>
      <c r="K77" s="3">
        <f>VLOOKUP(SonataNetIO_CMO_MV_NAV[[#This Row],[AsOfDate]], 'Sonata CMO MV Raw'!$A:$B,2,FALSE)</f>
        <v>82695473.743053004</v>
      </c>
      <c r="L77" s="4">
        <f>SonataNetIO_CMO_MV_NAV[[#This Row],[CMO MV]]/SonataNetIO_CMO_MV_NAV[[#This Row],[NAV]]*100</f>
        <v>82.464094499466455</v>
      </c>
    </row>
    <row r="78" spans="1:12" x14ac:dyDescent="0.2">
      <c r="A78" s="1">
        <v>41754</v>
      </c>
      <c r="B78">
        <v>117.0393</v>
      </c>
      <c r="C78">
        <v>28.6738</v>
      </c>
      <c r="D78">
        <v>29.118400000000001</v>
      </c>
      <c r="F78">
        <v>100372288.08679999</v>
      </c>
      <c r="G78">
        <v>116.605193</v>
      </c>
      <c r="H78">
        <v>28.567447000000001</v>
      </c>
      <c r="I78">
        <v>29.010397999999999</v>
      </c>
      <c r="K78" s="3">
        <f>VLOOKUP(SonataNetIO_CMO_MV_NAV[[#This Row],[AsOfDate]], 'Sonata CMO MV Raw'!$A:$B,2,FALSE)</f>
        <v>82538053.807398006</v>
      </c>
      <c r="L78" s="4">
        <f>SonataNetIO_CMO_MV_NAV[[#This Row],[CMO MV]]/SonataNetIO_CMO_MV_NAV[[#This Row],[NAV]]*100</f>
        <v>82.231914187330972</v>
      </c>
    </row>
    <row r="79" spans="1:12" x14ac:dyDescent="0.2">
      <c r="A79" s="1">
        <v>41757</v>
      </c>
      <c r="B79">
        <v>116.6566</v>
      </c>
      <c r="C79">
        <v>28.6096</v>
      </c>
      <c r="D79">
        <v>28.8993</v>
      </c>
      <c r="F79">
        <v>100257153.8449</v>
      </c>
      <c r="G79">
        <v>116.357383</v>
      </c>
      <c r="H79">
        <v>28.536218000000002</v>
      </c>
      <c r="I79">
        <v>28.825175000000002</v>
      </c>
      <c r="K79" s="3">
        <f>VLOOKUP(SonataNetIO_CMO_MV_NAV[[#This Row],[AsOfDate]], 'Sonata CMO MV Raw'!$A:$B,2,FALSE)</f>
        <v>82374826.115465</v>
      </c>
      <c r="L79" s="4">
        <f>SonataNetIO_CMO_MV_NAV[[#This Row],[CMO MV]]/SonataNetIO_CMO_MV_NAV[[#This Row],[NAV]]*100</f>
        <v>82.163539414754041</v>
      </c>
    </row>
    <row r="80" spans="1:12" x14ac:dyDescent="0.2">
      <c r="A80" s="1">
        <v>41758</v>
      </c>
      <c r="B80">
        <v>115.6477</v>
      </c>
      <c r="C80">
        <v>28.427800000000001</v>
      </c>
      <c r="D80">
        <v>28.774799999999999</v>
      </c>
      <c r="F80">
        <v>100293493.47930001</v>
      </c>
      <c r="G80">
        <v>115.309275</v>
      </c>
      <c r="H80">
        <v>28.344609999999999</v>
      </c>
      <c r="I80">
        <v>28.690594999999998</v>
      </c>
      <c r="K80" s="3">
        <f>VLOOKUP(SonataNetIO_CMO_MV_NAV[[#This Row],[AsOfDate]], 'Sonata CMO MV Raw'!$A:$B,2,FALSE)</f>
        <v>82205569.839925006</v>
      </c>
      <c r="L80" s="4">
        <f>SonataNetIO_CMO_MV_NAV[[#This Row],[CMO MV]]/SonataNetIO_CMO_MV_NAV[[#This Row],[NAV]]*100</f>
        <v>81.965007886470474</v>
      </c>
    </row>
    <row r="81" spans="1:12" x14ac:dyDescent="0.2">
      <c r="A81" s="1">
        <v>41759</v>
      </c>
      <c r="B81">
        <v>119.51519999999999</v>
      </c>
      <c r="C81">
        <v>29.3154</v>
      </c>
      <c r="D81">
        <v>29.214400000000001</v>
      </c>
      <c r="F81">
        <v>100797338.684</v>
      </c>
      <c r="G81">
        <v>118.56979699999999</v>
      </c>
      <c r="H81">
        <v>29.083506</v>
      </c>
      <c r="I81">
        <v>28.983305000000001</v>
      </c>
      <c r="K81" s="3">
        <f>VLOOKUP(SonataNetIO_CMO_MV_NAV[[#This Row],[AsOfDate]], 'Sonata CMO MV Raw'!$A:$B,2,FALSE)</f>
        <v>83254833.264613003</v>
      </c>
      <c r="L81" s="4">
        <f>SonataNetIO_CMO_MV_NAV[[#This Row],[CMO MV]]/SonataNetIO_CMO_MV_NAV[[#This Row],[NAV]]*100</f>
        <v>82.596261321558487</v>
      </c>
    </row>
    <row r="82" spans="1:12" x14ac:dyDescent="0.2">
      <c r="A82" s="1">
        <v>41760</v>
      </c>
      <c r="B82">
        <v>121.9646</v>
      </c>
      <c r="C82">
        <v>29.813700000000001</v>
      </c>
      <c r="D82">
        <v>29.485499999999998</v>
      </c>
      <c r="F82">
        <v>100949504.95730001</v>
      </c>
      <c r="G82">
        <v>120.817432</v>
      </c>
      <c r="H82">
        <v>29.533280000000001</v>
      </c>
      <c r="I82">
        <v>29.208167</v>
      </c>
      <c r="K82" s="3">
        <f>VLOOKUP(SonataNetIO_CMO_MV_NAV[[#This Row],[AsOfDate]], 'Sonata CMO MV Raw'!$A:$B,2,FALSE)</f>
        <v>83805500.800913006</v>
      </c>
      <c r="L82" s="4">
        <f>SonataNetIO_CMO_MV_NAV[[#This Row],[CMO MV]]/SonataNetIO_CMO_MV_NAV[[#This Row],[NAV]]*100</f>
        <v>83.017247916531502</v>
      </c>
    </row>
    <row r="83" spans="1:12" x14ac:dyDescent="0.2">
      <c r="A83" s="1">
        <v>41761</v>
      </c>
      <c r="B83">
        <v>121.9776</v>
      </c>
      <c r="C83">
        <v>29.833200000000001</v>
      </c>
      <c r="D83">
        <v>29.7224</v>
      </c>
      <c r="F83">
        <v>100967099.6398</v>
      </c>
      <c r="G83">
        <v>120.809254</v>
      </c>
      <c r="H83">
        <v>29.547446999999998</v>
      </c>
      <c r="I83">
        <v>29.437708000000001</v>
      </c>
      <c r="K83" s="3">
        <f>VLOOKUP(SonataNetIO_CMO_MV_NAV[[#This Row],[AsOfDate]], 'Sonata CMO MV Raw'!$A:$B,2,FALSE)</f>
        <v>83890089.843360007</v>
      </c>
      <c r="L83" s="4">
        <f>SonataNetIO_CMO_MV_NAV[[#This Row],[CMO MV]]/SonataNetIO_CMO_MV_NAV[[#This Row],[NAV]]*100</f>
        <v>83.086560020677823</v>
      </c>
    </row>
    <row r="84" spans="1:12" x14ac:dyDescent="0.2">
      <c r="A84" s="1">
        <v>41764</v>
      </c>
      <c r="B84">
        <v>120.8661</v>
      </c>
      <c r="C84">
        <v>29.591899999999999</v>
      </c>
      <c r="D84">
        <v>29.7577</v>
      </c>
      <c r="F84">
        <v>100932136.9903</v>
      </c>
      <c r="G84">
        <v>119.74986699999999</v>
      </c>
      <c r="H84">
        <v>29.31861</v>
      </c>
      <c r="I84">
        <v>29.482879000000001</v>
      </c>
      <c r="K84" s="3">
        <f>VLOOKUP(SonataNetIO_CMO_MV_NAV[[#This Row],[AsOfDate]], 'Sonata CMO MV Raw'!$A:$B,2,FALSE)</f>
        <v>83690152.453889996</v>
      </c>
      <c r="L84" s="4">
        <f>SonataNetIO_CMO_MV_NAV[[#This Row],[CMO MV]]/SonataNetIO_CMO_MV_NAV[[#This Row],[NAV]]*100</f>
        <v>82.917250094420353</v>
      </c>
    </row>
    <row r="85" spans="1:12" x14ac:dyDescent="0.2">
      <c r="A85" s="1">
        <v>41765</v>
      </c>
      <c r="B85">
        <v>121.9795</v>
      </c>
      <c r="C85">
        <v>29.8003</v>
      </c>
      <c r="D85">
        <v>30.0093</v>
      </c>
      <c r="F85">
        <v>101073729.66949999</v>
      </c>
      <c r="G85">
        <v>120.683683</v>
      </c>
      <c r="H85">
        <v>29.483725</v>
      </c>
      <c r="I85">
        <v>29.690504000000001</v>
      </c>
      <c r="K85" s="3">
        <f>VLOOKUP(SonataNetIO_CMO_MV_NAV[[#This Row],[AsOfDate]], 'Sonata CMO MV Raw'!$A:$B,2,FALSE)</f>
        <v>84000938.643048003</v>
      </c>
      <c r="L85" s="4">
        <f>SonataNetIO_CMO_MV_NAV[[#This Row],[CMO MV]]/SonataNetIO_CMO_MV_NAV[[#This Row],[NAV]]*100</f>
        <v>83.108577191839913</v>
      </c>
    </row>
    <row r="86" spans="1:12" x14ac:dyDescent="0.2">
      <c r="A86" s="1">
        <v>41766</v>
      </c>
      <c r="B86">
        <v>122.3655</v>
      </c>
      <c r="C86">
        <v>29.753599999999999</v>
      </c>
      <c r="D86">
        <v>30.0457</v>
      </c>
      <c r="F86">
        <v>100962445.43350001</v>
      </c>
      <c r="G86">
        <v>121.199026</v>
      </c>
      <c r="H86">
        <v>29.469968000000001</v>
      </c>
      <c r="I86">
        <v>29.759283</v>
      </c>
      <c r="K86" s="3">
        <f>VLOOKUP(SonataNetIO_CMO_MV_NAV[[#This Row],[AsOfDate]], 'Sonata CMO MV Raw'!$A:$B,2,FALSE)</f>
        <v>84153234.577078998</v>
      </c>
      <c r="L86" s="4">
        <f>SonataNetIO_CMO_MV_NAV[[#This Row],[CMO MV]]/SonataNetIO_CMO_MV_NAV[[#This Row],[NAV]]*100</f>
        <v>83.351026429433531</v>
      </c>
    </row>
    <row r="87" spans="1:12" x14ac:dyDescent="0.2">
      <c r="A87" s="1">
        <v>41767</v>
      </c>
      <c r="B87">
        <v>122.32040000000001</v>
      </c>
      <c r="C87">
        <v>29.716100000000001</v>
      </c>
      <c r="D87">
        <v>30.021599999999999</v>
      </c>
      <c r="F87">
        <v>100932195.9197</v>
      </c>
      <c r="G87">
        <v>121.19066599999999</v>
      </c>
      <c r="H87">
        <v>29.441645999999999</v>
      </c>
      <c r="I87">
        <v>29.744325</v>
      </c>
      <c r="K87" s="3">
        <f>VLOOKUP(SonataNetIO_CMO_MV_NAV[[#This Row],[AsOfDate]], 'Sonata CMO MV Raw'!$A:$B,2,FALSE)</f>
        <v>84368416.093268007</v>
      </c>
      <c r="L87" s="4">
        <f>SonataNetIO_CMO_MV_NAV[[#This Row],[CMO MV]]/SonataNetIO_CMO_MV_NAV[[#This Row],[NAV]]*100</f>
        <v>83.589200972492606</v>
      </c>
    </row>
    <row r="88" spans="1:12" x14ac:dyDescent="0.2">
      <c r="A88" s="1">
        <v>41768</v>
      </c>
      <c r="B88">
        <v>120.126</v>
      </c>
      <c r="C88">
        <v>29.2056</v>
      </c>
      <c r="D88">
        <v>29.364799999999999</v>
      </c>
      <c r="F88">
        <v>100864126.57960001</v>
      </c>
      <c r="G88">
        <v>119.096852</v>
      </c>
      <c r="H88">
        <v>28.955389</v>
      </c>
      <c r="I88">
        <v>29.113225</v>
      </c>
      <c r="K88" s="3">
        <f>VLOOKUP(SonataNetIO_CMO_MV_NAV[[#This Row],[AsOfDate]], 'Sonata CMO MV Raw'!$A:$B,2,FALSE)</f>
        <v>84080134.363147005</v>
      </c>
      <c r="L88" s="4">
        <f>SonataNetIO_CMO_MV_NAV[[#This Row],[CMO MV]]/SonataNetIO_CMO_MV_NAV[[#This Row],[NAV]]*100</f>
        <v>83.359800173149367</v>
      </c>
    </row>
    <row r="89" spans="1:12" x14ac:dyDescent="0.2">
      <c r="A89" s="1">
        <v>41771</v>
      </c>
      <c r="B89">
        <v>119.4537</v>
      </c>
      <c r="C89">
        <v>29.147200000000002</v>
      </c>
      <c r="D89">
        <v>29.232099999999999</v>
      </c>
      <c r="F89">
        <v>100862977.0042</v>
      </c>
      <c r="G89">
        <v>118.431662</v>
      </c>
      <c r="H89">
        <v>28.897818000000001</v>
      </c>
      <c r="I89">
        <v>28.981992000000002</v>
      </c>
      <c r="K89" s="3">
        <f>VLOOKUP(SonataNetIO_CMO_MV_NAV[[#This Row],[AsOfDate]], 'Sonata CMO MV Raw'!$A:$B,2,FALSE)</f>
        <v>83840441.937827006</v>
      </c>
      <c r="L89" s="4">
        <f>SonataNetIO_CMO_MV_NAV[[#This Row],[CMO MV]]/SonataNetIO_CMO_MV_NAV[[#This Row],[NAV]]*100</f>
        <v>83.12310862521521</v>
      </c>
    </row>
    <row r="90" spans="1:12" x14ac:dyDescent="0.2">
      <c r="A90" s="1">
        <v>41772</v>
      </c>
      <c r="B90">
        <v>120.2166</v>
      </c>
      <c r="C90">
        <v>29.307400000000001</v>
      </c>
      <c r="D90">
        <v>29.882300000000001</v>
      </c>
      <c r="F90">
        <v>101190663.6037</v>
      </c>
      <c r="G90">
        <v>118.80206699999999</v>
      </c>
      <c r="H90">
        <v>28.962553</v>
      </c>
      <c r="I90">
        <v>29.530688999999999</v>
      </c>
      <c r="K90" s="3">
        <f>VLOOKUP(SonataNetIO_CMO_MV_NAV[[#This Row],[AsOfDate]], 'Sonata CMO MV Raw'!$A:$B,2,FALSE)</f>
        <v>84482865.382280007</v>
      </c>
      <c r="L90" s="4">
        <f>SonataNetIO_CMO_MV_NAV[[#This Row],[CMO MV]]/SonataNetIO_CMO_MV_NAV[[#This Row],[NAV]]*100</f>
        <v>83.488794690729677</v>
      </c>
    </row>
    <row r="91" spans="1:12" x14ac:dyDescent="0.2">
      <c r="A91" s="1">
        <v>41773</v>
      </c>
      <c r="B91">
        <v>123.5697</v>
      </c>
      <c r="C91">
        <v>29.789300000000001</v>
      </c>
      <c r="D91">
        <v>30.299700000000001</v>
      </c>
      <c r="F91">
        <v>101355286.50489999</v>
      </c>
      <c r="G91">
        <v>121.91737000000001</v>
      </c>
      <c r="H91">
        <v>29.390968000000001</v>
      </c>
      <c r="I91">
        <v>29.894542999999999</v>
      </c>
      <c r="K91" s="3">
        <f>VLOOKUP(SonataNetIO_CMO_MV_NAV[[#This Row],[AsOfDate]], 'Sonata CMO MV Raw'!$A:$B,2,FALSE)</f>
        <v>85329168.333472997</v>
      </c>
      <c r="L91" s="4">
        <f>SonataNetIO_CMO_MV_NAV[[#This Row],[CMO MV]]/SonataNetIO_CMO_MV_NAV[[#This Row],[NAV]]*100</f>
        <v>84.188177327433024</v>
      </c>
    </row>
    <row r="92" spans="1:12" x14ac:dyDescent="0.2">
      <c r="A92" s="1">
        <v>41774</v>
      </c>
      <c r="B92">
        <v>126.6401</v>
      </c>
      <c r="C92">
        <v>30.443000000000001</v>
      </c>
      <c r="D92">
        <v>61.490499999999997</v>
      </c>
      <c r="F92">
        <v>101486713.699</v>
      </c>
      <c r="G92">
        <v>124.78490600000001</v>
      </c>
      <c r="H92">
        <v>29.997029999999999</v>
      </c>
      <c r="I92">
        <v>60.589705000000002</v>
      </c>
      <c r="K92" s="3">
        <f>VLOOKUP(SonataNetIO_CMO_MV_NAV[[#This Row],[AsOfDate]], 'Sonata CMO MV Raw'!$A:$B,2,FALSE)</f>
        <v>85416050.274303004</v>
      </c>
      <c r="L92" s="4">
        <f>SonataNetIO_CMO_MV_NAV[[#This Row],[CMO MV]]/SonataNetIO_CMO_MV_NAV[[#This Row],[NAV]]*100</f>
        <v>84.164761239228753</v>
      </c>
    </row>
    <row r="93" spans="1:12" x14ac:dyDescent="0.2">
      <c r="A93" s="1">
        <v>41775</v>
      </c>
      <c r="B93">
        <v>123.9602</v>
      </c>
      <c r="C93">
        <v>29.931699999999999</v>
      </c>
      <c r="D93">
        <v>61.024500000000003</v>
      </c>
      <c r="F93">
        <v>101380486.3883</v>
      </c>
      <c r="G93">
        <v>122.272248</v>
      </c>
      <c r="H93">
        <v>29.524122999999999</v>
      </c>
      <c r="I93">
        <v>60.193536000000002</v>
      </c>
      <c r="K93" s="3">
        <f>VLOOKUP(SonataNetIO_CMO_MV_NAV[[#This Row],[AsOfDate]], 'Sonata CMO MV Raw'!$A:$B,2,FALSE)</f>
        <v>85145304.218546003</v>
      </c>
      <c r="L93" s="4">
        <f>SonataNetIO_CMO_MV_NAV[[#This Row],[CMO MV]]/SonataNetIO_CMO_MV_NAV[[#This Row],[NAV]]*100</f>
        <v>83.985890433025531</v>
      </c>
    </row>
    <row r="94" spans="1:12" x14ac:dyDescent="0.2">
      <c r="A94" s="1">
        <v>41778</v>
      </c>
      <c r="B94">
        <v>122.04300000000001</v>
      </c>
      <c r="C94">
        <v>29.576000000000001</v>
      </c>
      <c r="D94">
        <v>60.846499999999999</v>
      </c>
      <c r="F94">
        <v>101379879.5915</v>
      </c>
      <c r="G94">
        <v>120.38187499999999</v>
      </c>
      <c r="H94">
        <v>29.173442000000001</v>
      </c>
      <c r="I94">
        <v>60.018318999999998</v>
      </c>
      <c r="K94" s="3">
        <f>VLOOKUP(SonataNetIO_CMO_MV_NAV[[#This Row],[AsOfDate]], 'Sonata CMO MV Raw'!$A:$B,2,FALSE)</f>
        <v>85129909.106275007</v>
      </c>
      <c r="L94" s="4">
        <f>SonataNetIO_CMO_MV_NAV[[#This Row],[CMO MV]]/SonataNetIO_CMO_MV_NAV[[#This Row],[NAV]]*100</f>
        <v>83.971207550548883</v>
      </c>
    </row>
    <row r="95" spans="1:12" x14ac:dyDescent="0.2">
      <c r="A95" s="1">
        <v>41779</v>
      </c>
      <c r="B95">
        <v>123.4198</v>
      </c>
      <c r="C95">
        <v>29.805800000000001</v>
      </c>
      <c r="D95">
        <v>61.024000000000001</v>
      </c>
      <c r="F95">
        <v>101581591.3091</v>
      </c>
      <c r="G95">
        <v>121.498195</v>
      </c>
      <c r="H95">
        <v>29.341733999999999</v>
      </c>
      <c r="I95">
        <v>60.073877000000003</v>
      </c>
      <c r="K95" s="3">
        <f>VLOOKUP(SonataNetIO_CMO_MV_NAV[[#This Row],[AsOfDate]], 'Sonata CMO MV Raw'!$A:$B,2,FALSE)</f>
        <v>85217031.387741998</v>
      </c>
      <c r="L95" s="4">
        <f>SonataNetIO_CMO_MV_NAV[[#This Row],[CMO MV]]/SonataNetIO_CMO_MV_NAV[[#This Row],[NAV]]*100</f>
        <v>83.890230788408587</v>
      </c>
    </row>
    <row r="96" spans="1:12" x14ac:dyDescent="0.2">
      <c r="A96" s="1">
        <v>41780</v>
      </c>
      <c r="B96">
        <v>121.1476</v>
      </c>
      <c r="C96">
        <v>29.3446</v>
      </c>
      <c r="D96">
        <v>60.925400000000003</v>
      </c>
      <c r="F96">
        <v>101738383.46950001</v>
      </c>
      <c r="G96">
        <v>119.077575</v>
      </c>
      <c r="H96">
        <v>28.843195000000001</v>
      </c>
      <c r="I96">
        <v>59.88438</v>
      </c>
      <c r="K96" s="3">
        <f>VLOOKUP(SonataNetIO_CMO_MV_NAV[[#This Row],[AsOfDate]], 'Sonata CMO MV Raw'!$A:$B,2,FALSE)</f>
        <v>80946128.664469004</v>
      </c>
      <c r="L96" s="4">
        <f>SonataNetIO_CMO_MV_NAV[[#This Row],[CMO MV]]/SonataNetIO_CMO_MV_NAV[[#This Row],[NAV]]*100</f>
        <v>79.563018306395364</v>
      </c>
    </row>
    <row r="97" spans="1:12" x14ac:dyDescent="0.2">
      <c r="A97" s="1">
        <v>41781</v>
      </c>
      <c r="B97">
        <v>119.6493</v>
      </c>
      <c r="C97">
        <v>29.0869</v>
      </c>
      <c r="D97">
        <v>60.855499999999999</v>
      </c>
      <c r="F97">
        <v>101621732.3619</v>
      </c>
      <c r="G97">
        <v>117.739874</v>
      </c>
      <c r="H97">
        <v>28.622716</v>
      </c>
      <c r="I97">
        <v>59.884335999999998</v>
      </c>
      <c r="K97" s="3">
        <f>VLOOKUP(SonataNetIO_CMO_MV_NAV[[#This Row],[AsOfDate]], 'Sonata CMO MV Raw'!$A:$B,2,FALSE)</f>
        <v>80735932.956907004</v>
      </c>
      <c r="L97" s="4">
        <f>SonataNetIO_CMO_MV_NAV[[#This Row],[CMO MV]]/SonataNetIO_CMO_MV_NAV[[#This Row],[NAV]]*100</f>
        <v>79.447507024763624</v>
      </c>
    </row>
    <row r="98" spans="1:12" x14ac:dyDescent="0.2">
      <c r="A98" s="1">
        <v>41782</v>
      </c>
      <c r="B98">
        <v>120.7525</v>
      </c>
      <c r="C98">
        <v>29.382999999999999</v>
      </c>
      <c r="D98">
        <v>60.964700000000001</v>
      </c>
      <c r="F98">
        <v>101830053.45110001</v>
      </c>
      <c r="G98">
        <v>118.582379</v>
      </c>
      <c r="H98">
        <v>28.854939000000002</v>
      </c>
      <c r="I98">
        <v>59.869064000000002</v>
      </c>
      <c r="K98" s="3">
        <f>VLOOKUP(SonataNetIO_CMO_MV_NAV[[#This Row],[AsOfDate]], 'Sonata CMO MV Raw'!$A:$B,2,FALSE)</f>
        <v>81113185.686094999</v>
      </c>
      <c r="L98" s="4">
        <f>SonataNetIO_CMO_MV_NAV[[#This Row],[CMO MV]]/SonataNetIO_CMO_MV_NAV[[#This Row],[NAV]]*100</f>
        <v>79.655448403595813</v>
      </c>
    </row>
    <row r="99" spans="1:12" x14ac:dyDescent="0.2">
      <c r="A99" s="1">
        <v>41786</v>
      </c>
      <c r="B99">
        <v>122.1553</v>
      </c>
      <c r="C99">
        <v>29.602699999999999</v>
      </c>
      <c r="D99">
        <v>61.107900000000001</v>
      </c>
      <c r="F99">
        <v>101985941.2871</v>
      </c>
      <c r="G99">
        <v>119.776607</v>
      </c>
      <c r="H99">
        <v>29.026256</v>
      </c>
      <c r="I99">
        <v>59.917963999999998</v>
      </c>
      <c r="K99" s="3">
        <f>VLOOKUP(SonataNetIO_CMO_MV_NAV[[#This Row],[AsOfDate]], 'Sonata CMO MV Raw'!$A:$B,2,FALSE)</f>
        <v>80931633.840639994</v>
      </c>
      <c r="L99" s="4">
        <f>SonataNetIO_CMO_MV_NAV[[#This Row],[CMO MV]]/SonataNetIO_CMO_MV_NAV[[#This Row],[NAV]]*100</f>
        <v>79.35567669352568</v>
      </c>
    </row>
    <row r="100" spans="1:12" x14ac:dyDescent="0.2">
      <c r="A100" s="1">
        <v>41787</v>
      </c>
      <c r="B100">
        <v>126.3544</v>
      </c>
      <c r="C100">
        <v>30.218</v>
      </c>
      <c r="D100">
        <v>61.5458</v>
      </c>
      <c r="F100">
        <v>102213198.7895</v>
      </c>
      <c r="G100">
        <v>123.618477</v>
      </c>
      <c r="H100">
        <v>29.563697000000001</v>
      </c>
      <c r="I100">
        <v>60.213163000000002</v>
      </c>
      <c r="K100" s="3">
        <f>VLOOKUP(SonataNetIO_CMO_MV_NAV[[#This Row],[AsOfDate]], 'Sonata CMO MV Raw'!$A:$B,2,FALSE)</f>
        <v>81682737.002961993</v>
      </c>
      <c r="L100" s="4">
        <f>SonataNetIO_CMO_MV_NAV[[#This Row],[CMO MV]]/SonataNetIO_CMO_MV_NAV[[#This Row],[NAV]]*100</f>
        <v>79.914079561467531</v>
      </c>
    </row>
    <row r="101" spans="1:12" x14ac:dyDescent="0.2">
      <c r="A101" s="1">
        <v>41788</v>
      </c>
      <c r="B101">
        <v>126.1062</v>
      </c>
      <c r="C101">
        <v>30.2301</v>
      </c>
      <c r="D101">
        <v>61.392899999999997</v>
      </c>
      <c r="F101">
        <v>102148914.903</v>
      </c>
      <c r="G101">
        <v>123.453294</v>
      </c>
      <c r="H101">
        <v>29.594147</v>
      </c>
      <c r="I101">
        <v>60.101373000000002</v>
      </c>
      <c r="K101" s="3">
        <f>VLOOKUP(SonataNetIO_CMO_MV_NAV[[#This Row],[AsOfDate]], 'Sonata CMO MV Raw'!$A:$B,2,FALSE)</f>
        <v>81517568.046538994</v>
      </c>
      <c r="L101" s="4">
        <f>SonataNetIO_CMO_MV_NAV[[#This Row],[CMO MV]]/SonataNetIO_CMO_MV_NAV[[#This Row],[NAV]]*100</f>
        <v>79.80267643953691</v>
      </c>
    </row>
    <row r="102" spans="1:12" x14ac:dyDescent="0.2">
      <c r="A102" s="1">
        <v>41789</v>
      </c>
      <c r="B102">
        <v>124.5592</v>
      </c>
      <c r="C102">
        <v>29.824999999999999</v>
      </c>
      <c r="D102">
        <v>61.542200000000001</v>
      </c>
      <c r="F102">
        <v>101939636.43009999</v>
      </c>
      <c r="G102">
        <v>122.18917399999999</v>
      </c>
      <c r="H102">
        <v>29.257511000000001</v>
      </c>
      <c r="I102">
        <v>60.371217999999999</v>
      </c>
      <c r="K102" s="3">
        <f>VLOOKUP(SonataNetIO_CMO_MV_NAV[[#This Row],[AsOfDate]], 'Sonata CMO MV Raw'!$A:$B,2,FALSE)</f>
        <v>81221827.513565004</v>
      </c>
      <c r="L102" s="4">
        <f>SonataNetIO_CMO_MV_NAV[[#This Row],[CMO MV]]/SonataNetIO_CMO_MV_NAV[[#This Row],[NAV]]*100</f>
        <v>79.676395127481953</v>
      </c>
    </row>
    <row r="103" spans="1:12" x14ac:dyDescent="0.2">
      <c r="A103" s="1">
        <v>41792</v>
      </c>
      <c r="B103">
        <v>121.24509999999999</v>
      </c>
      <c r="C103">
        <v>29.2515</v>
      </c>
      <c r="D103">
        <v>61.1999</v>
      </c>
      <c r="F103">
        <v>101670283.1083</v>
      </c>
      <c r="G103">
        <v>119.25323299999999</v>
      </c>
      <c r="H103">
        <v>28.770944</v>
      </c>
      <c r="I103">
        <v>60.194482000000001</v>
      </c>
      <c r="K103" s="3">
        <f>VLOOKUP(SonataNetIO_CMO_MV_NAV[[#This Row],[AsOfDate]], 'Sonata CMO MV Raw'!$A:$B,2,FALSE)</f>
        <v>80406411.310982004</v>
      </c>
      <c r="L103" s="4">
        <f>SonataNetIO_CMO_MV_NAV[[#This Row],[CMO MV]]/SonataNetIO_CMO_MV_NAV[[#This Row],[NAV]]*100</f>
        <v>79.085460227677785</v>
      </c>
    </row>
    <row r="104" spans="1:12" x14ac:dyDescent="0.2">
      <c r="A104" s="1">
        <v>41793</v>
      </c>
      <c r="B104">
        <v>118.4498</v>
      </c>
      <c r="C104">
        <v>28.8292</v>
      </c>
      <c r="D104">
        <v>60.552399999999999</v>
      </c>
      <c r="F104">
        <v>101460127.1046</v>
      </c>
      <c r="G104">
        <v>116.745172</v>
      </c>
      <c r="H104">
        <v>28.414314999999998</v>
      </c>
      <c r="I104">
        <v>59.680982</v>
      </c>
      <c r="K104" s="3">
        <f>VLOOKUP(SonataNetIO_CMO_MV_NAV[[#This Row],[AsOfDate]], 'Sonata CMO MV Raw'!$A:$B,2,FALSE)</f>
        <v>79789527.429778993</v>
      </c>
      <c r="L104" s="4">
        <f>SonataNetIO_CMO_MV_NAV[[#This Row],[CMO MV]]/SonataNetIO_CMO_MV_NAV[[#This Row],[NAV]]*100</f>
        <v>78.641265004054489</v>
      </c>
    </row>
    <row r="105" spans="1:12" x14ac:dyDescent="0.2">
      <c r="A105" s="1">
        <v>41794</v>
      </c>
      <c r="B105">
        <v>117.4318</v>
      </c>
      <c r="C105">
        <v>28.648</v>
      </c>
      <c r="D105">
        <v>60.454700000000003</v>
      </c>
      <c r="F105">
        <v>101401146.3082</v>
      </c>
      <c r="G105">
        <v>115.809144</v>
      </c>
      <c r="H105">
        <v>28.252146</v>
      </c>
      <c r="I105">
        <v>59.619346</v>
      </c>
      <c r="K105" s="3">
        <f>VLOOKUP(SonataNetIO_CMO_MV_NAV[[#This Row],[AsOfDate]], 'Sonata CMO MV Raw'!$A:$B,2,FALSE)</f>
        <v>79658521.703406006</v>
      </c>
      <c r="L105" s="4">
        <f>SonataNetIO_CMO_MV_NAV[[#This Row],[CMO MV]]/SonataNetIO_CMO_MV_NAV[[#This Row],[NAV]]*100</f>
        <v>78.557811823241948</v>
      </c>
    </row>
    <row r="106" spans="1:12" x14ac:dyDescent="0.2">
      <c r="A106" s="1">
        <v>41795</v>
      </c>
      <c r="B106">
        <v>117.86709999999999</v>
      </c>
      <c r="C106">
        <v>28.728899999999999</v>
      </c>
      <c r="D106">
        <v>60.527000000000001</v>
      </c>
      <c r="F106">
        <v>101479411.8977</v>
      </c>
      <c r="G106">
        <v>116.148781</v>
      </c>
      <c r="H106">
        <v>28.310077</v>
      </c>
      <c r="I106">
        <v>59.644610999999998</v>
      </c>
      <c r="K106" s="3">
        <f>VLOOKUP(SonataNetIO_CMO_MV_NAV[[#This Row],[AsOfDate]], 'Sonata CMO MV Raw'!$A:$B,2,FALSE)</f>
        <v>79907325.702886</v>
      </c>
      <c r="L106" s="4">
        <f>SonataNetIO_CMO_MV_NAV[[#This Row],[CMO MV]]/SonataNetIO_CMO_MV_NAV[[#This Row],[NAV]]*100</f>
        <v>78.742401250255057</v>
      </c>
    </row>
    <row r="107" spans="1:12" x14ac:dyDescent="0.2">
      <c r="A107" s="1">
        <v>41796</v>
      </c>
      <c r="B107">
        <v>119.1784</v>
      </c>
      <c r="C107">
        <v>28.897099999999998</v>
      </c>
      <c r="D107">
        <v>60.820599999999999</v>
      </c>
      <c r="F107">
        <v>101272250.09010001</v>
      </c>
      <c r="G107">
        <v>117.681201</v>
      </c>
      <c r="H107">
        <v>28.534075000000001</v>
      </c>
      <c r="I107">
        <v>60.056531</v>
      </c>
      <c r="K107" s="3">
        <f>VLOOKUP(SonataNetIO_CMO_MV_NAV[[#This Row],[AsOfDate]], 'Sonata CMO MV Raw'!$A:$B,2,FALSE)</f>
        <v>79592335.475302994</v>
      </c>
      <c r="L107" s="4">
        <f>SonataNetIO_CMO_MV_NAV[[#This Row],[CMO MV]]/SonataNetIO_CMO_MV_NAV[[#This Row],[NAV]]*100</f>
        <v>78.592443047815365</v>
      </c>
    </row>
    <row r="108" spans="1:12" x14ac:dyDescent="0.2">
      <c r="A108" s="1">
        <v>41799</v>
      </c>
      <c r="B108">
        <v>118.58580000000001</v>
      </c>
      <c r="C108">
        <v>28.8019</v>
      </c>
      <c r="D108">
        <v>60.747999999999998</v>
      </c>
      <c r="F108">
        <v>101182624.1997</v>
      </c>
      <c r="G108">
        <v>117.19976699999999</v>
      </c>
      <c r="H108">
        <v>28.465263</v>
      </c>
      <c r="I108">
        <v>60.037976</v>
      </c>
      <c r="K108" s="3">
        <f>VLOOKUP(SonataNetIO_CMO_MV_NAV[[#This Row],[AsOfDate]], 'Sonata CMO MV Raw'!$A:$B,2,FALSE)</f>
        <v>79371472.534877002</v>
      </c>
      <c r="L108" s="4">
        <f>SonataNetIO_CMO_MV_NAV[[#This Row],[CMO MV]]/SonataNetIO_CMO_MV_NAV[[#This Row],[NAV]]*100</f>
        <v>78.443777439716115</v>
      </c>
    </row>
    <row r="109" spans="1:12" x14ac:dyDescent="0.2">
      <c r="A109" s="1">
        <v>41800</v>
      </c>
      <c r="B109">
        <v>117.7128</v>
      </c>
      <c r="C109">
        <v>28.656700000000001</v>
      </c>
      <c r="D109">
        <v>60.548400000000001</v>
      </c>
      <c r="F109">
        <v>101138852.6213</v>
      </c>
      <c r="G109">
        <v>116.38732</v>
      </c>
      <c r="H109">
        <v>28.334016999999999</v>
      </c>
      <c r="I109">
        <v>59.866607999999999</v>
      </c>
      <c r="K109" s="3">
        <f>VLOOKUP(SonataNetIO_CMO_MV_NAV[[#This Row],[AsOfDate]], 'Sonata CMO MV Raw'!$A:$B,2,FALSE)</f>
        <v>79153102.206526995</v>
      </c>
      <c r="L109" s="4">
        <f>SonataNetIO_CMO_MV_NAV[[#This Row],[CMO MV]]/SonataNetIO_CMO_MV_NAV[[#This Row],[NAV]]*100</f>
        <v>78.261815469574785</v>
      </c>
    </row>
    <row r="110" spans="1:12" x14ac:dyDescent="0.2">
      <c r="A110" s="1">
        <v>41801</v>
      </c>
      <c r="B110">
        <v>116.7538</v>
      </c>
      <c r="C110">
        <v>28.221499999999999</v>
      </c>
      <c r="D110">
        <v>60.605800000000002</v>
      </c>
      <c r="F110">
        <v>101110601.94149999</v>
      </c>
      <c r="G110">
        <v>115.471373</v>
      </c>
      <c r="H110">
        <v>27.911514</v>
      </c>
      <c r="I110">
        <v>59.940103999999998</v>
      </c>
      <c r="K110" s="3">
        <f>VLOOKUP(SonataNetIO_CMO_MV_NAV[[#This Row],[AsOfDate]], 'Sonata CMO MV Raw'!$A:$B,2,FALSE)</f>
        <v>79154767.346699998</v>
      </c>
      <c r="L110" s="4">
        <f>SonataNetIO_CMO_MV_NAV[[#This Row],[CMO MV]]/SonataNetIO_CMO_MV_NAV[[#This Row],[NAV]]*100</f>
        <v>78.285328963323664</v>
      </c>
    </row>
    <row r="111" spans="1:12" x14ac:dyDescent="0.2">
      <c r="A111" s="1">
        <v>41802</v>
      </c>
      <c r="B111">
        <v>119.24850000000001</v>
      </c>
      <c r="C111">
        <v>28.817499999999999</v>
      </c>
      <c r="D111">
        <v>60.981499999999997</v>
      </c>
      <c r="F111">
        <v>101543869.1409</v>
      </c>
      <c r="G111">
        <v>117.43545</v>
      </c>
      <c r="H111">
        <v>28.379359999999998</v>
      </c>
      <c r="I111">
        <v>60.054340000000003</v>
      </c>
      <c r="K111" s="3">
        <f>VLOOKUP(SonataNetIO_CMO_MV_NAV[[#This Row],[AsOfDate]], 'Sonata CMO MV Raw'!$A:$B,2,FALSE)</f>
        <v>79997872.266534999</v>
      </c>
      <c r="L111" s="4">
        <f>SonataNetIO_CMO_MV_NAV[[#This Row],[CMO MV]]/SonataNetIO_CMO_MV_NAV[[#This Row],[NAV]]*100</f>
        <v>78.781587646154932</v>
      </c>
    </row>
    <row r="112" spans="1:12" x14ac:dyDescent="0.2">
      <c r="A112" s="1">
        <v>41803</v>
      </c>
      <c r="B112">
        <v>114.64149999999999</v>
      </c>
      <c r="C112">
        <v>27.791399999999999</v>
      </c>
      <c r="D112">
        <v>61.1678</v>
      </c>
      <c r="F112">
        <v>101524968.83490001</v>
      </c>
      <c r="G112">
        <v>112.91951299999999</v>
      </c>
      <c r="H112">
        <v>27.373956</v>
      </c>
      <c r="I112">
        <v>60.249020999999999</v>
      </c>
      <c r="K112" s="3">
        <f>VLOOKUP(SonataNetIO_CMO_MV_NAV[[#This Row],[AsOfDate]], 'Sonata CMO MV Raw'!$A:$B,2,FALSE)</f>
        <v>79825074.610528007</v>
      </c>
      <c r="L112" s="4">
        <f>SonataNetIO_CMO_MV_NAV[[#This Row],[CMO MV]]/SonataNetIO_CMO_MV_NAV[[#This Row],[NAV]]*100</f>
        <v>78.626051824098184</v>
      </c>
    </row>
    <row r="113" spans="1:12" x14ac:dyDescent="0.2">
      <c r="A113" s="1">
        <v>41806</v>
      </c>
      <c r="B113">
        <v>114.6636</v>
      </c>
      <c r="C113">
        <v>27.8079</v>
      </c>
      <c r="D113">
        <v>61.243299999999998</v>
      </c>
      <c r="F113">
        <v>101634723.46160001</v>
      </c>
      <c r="G113">
        <v>112.819316</v>
      </c>
      <c r="H113">
        <v>27.360628999999999</v>
      </c>
      <c r="I113">
        <v>60.258243999999998</v>
      </c>
      <c r="K113" s="3">
        <f>VLOOKUP(SonataNetIO_CMO_MV_NAV[[#This Row],[AsOfDate]], 'Sonata CMO MV Raw'!$A:$B,2,FALSE)</f>
        <v>79522964.856262997</v>
      </c>
      <c r="L113" s="4">
        <f>SonataNetIO_CMO_MV_NAV[[#This Row],[CMO MV]]/SonataNetIO_CMO_MV_NAV[[#This Row],[NAV]]*100</f>
        <v>78.243893570791926</v>
      </c>
    </row>
    <row r="114" spans="1:12" x14ac:dyDescent="0.2">
      <c r="A114" s="1">
        <v>41807</v>
      </c>
      <c r="B114">
        <v>111.99079999999999</v>
      </c>
      <c r="C114">
        <v>27.380500000000001</v>
      </c>
      <c r="D114">
        <v>61.040100000000002</v>
      </c>
      <c r="F114">
        <v>101552747.7852</v>
      </c>
      <c r="G114">
        <v>110.278454</v>
      </c>
      <c r="H114">
        <v>26.961849999999998</v>
      </c>
      <c r="I114">
        <v>60.106793000000003</v>
      </c>
      <c r="K114" s="3">
        <f>VLOOKUP(SonataNetIO_CMO_MV_NAV[[#This Row],[AsOfDate]], 'Sonata CMO MV Raw'!$A:$B,2,FALSE)</f>
        <v>79050280.589944005</v>
      </c>
      <c r="L114" s="4">
        <f>SonataNetIO_CMO_MV_NAV[[#This Row],[CMO MV]]/SonataNetIO_CMO_MV_NAV[[#This Row],[NAV]]*100</f>
        <v>77.841596917837961</v>
      </c>
    </row>
    <row r="115" spans="1:12" x14ac:dyDescent="0.2">
      <c r="A115" s="1">
        <v>41808</v>
      </c>
      <c r="B115">
        <v>113.0998</v>
      </c>
      <c r="C115">
        <v>27.556699999999999</v>
      </c>
      <c r="D115">
        <v>61.2759</v>
      </c>
      <c r="F115">
        <v>101717971.7828</v>
      </c>
      <c r="G115">
        <v>111.189594</v>
      </c>
      <c r="H115">
        <v>27.091279</v>
      </c>
      <c r="I115">
        <v>60.240977000000001</v>
      </c>
      <c r="K115" s="3">
        <f>VLOOKUP(SonataNetIO_CMO_MV_NAV[[#This Row],[AsOfDate]], 'Sonata CMO MV Raw'!$A:$B,2,FALSE)</f>
        <v>79452082.887496993</v>
      </c>
      <c r="L115" s="4">
        <f>SonataNetIO_CMO_MV_NAV[[#This Row],[CMO MV]]/SonataNetIO_CMO_MV_NAV[[#This Row],[NAV]]*100</f>
        <v>78.110172170117863</v>
      </c>
    </row>
    <row r="116" spans="1:12" x14ac:dyDescent="0.2">
      <c r="A116" s="1">
        <v>41809</v>
      </c>
      <c r="B116">
        <v>112.0459</v>
      </c>
      <c r="C116">
        <v>27.310700000000001</v>
      </c>
      <c r="D116">
        <v>61.346899999999998</v>
      </c>
      <c r="F116">
        <v>101881666.45299999</v>
      </c>
      <c r="G116">
        <v>109.97650899999999</v>
      </c>
      <c r="H116">
        <v>26.806294999999999</v>
      </c>
      <c r="I116">
        <v>60.213875999999999</v>
      </c>
      <c r="K116" s="3">
        <f>VLOOKUP(SonataNetIO_CMO_MV_NAV[[#This Row],[AsOfDate]], 'Sonata CMO MV Raw'!$A:$B,2,FALSE)</f>
        <v>79568738.537654996</v>
      </c>
      <c r="L116" s="4">
        <f>SonataNetIO_CMO_MV_NAV[[#This Row],[CMO MV]]/SonataNetIO_CMO_MV_NAV[[#This Row],[NAV]]*100</f>
        <v>78.099172606645197</v>
      </c>
    </row>
    <row r="117" spans="1:12" x14ac:dyDescent="0.2">
      <c r="A117" s="1">
        <v>41810</v>
      </c>
      <c r="B117">
        <v>112.0938</v>
      </c>
      <c r="C117">
        <v>27.3902</v>
      </c>
      <c r="D117">
        <v>46.3551</v>
      </c>
      <c r="F117">
        <v>101758299.9225</v>
      </c>
      <c r="G117">
        <v>110.15691099999999</v>
      </c>
      <c r="H117">
        <v>26.916920000000001</v>
      </c>
      <c r="I117">
        <v>45.554122</v>
      </c>
      <c r="K117" s="3">
        <f>VLOOKUP(SonataNetIO_CMO_MV_NAV[[#This Row],[AsOfDate]], 'Sonata CMO MV Raw'!$A:$B,2,FALSE)</f>
        <v>79211791.926598996</v>
      </c>
      <c r="L117" s="4">
        <f>SonataNetIO_CMO_MV_NAV[[#This Row],[CMO MV]]/SonataNetIO_CMO_MV_NAV[[#This Row],[NAV]]*100</f>
        <v>77.843077161201961</v>
      </c>
    </row>
    <row r="118" spans="1:12" x14ac:dyDescent="0.2">
      <c r="A118" s="1">
        <v>41813</v>
      </c>
      <c r="B118">
        <v>112.1908</v>
      </c>
      <c r="C118">
        <v>27.494900000000001</v>
      </c>
      <c r="D118">
        <v>46.373800000000003</v>
      </c>
      <c r="F118">
        <v>102158471.80840001</v>
      </c>
      <c r="G118">
        <v>109.820359</v>
      </c>
      <c r="H118">
        <v>26.913969999999999</v>
      </c>
      <c r="I118">
        <v>45.393984000000003</v>
      </c>
      <c r="K118" s="3">
        <f>VLOOKUP(SonataNetIO_CMO_MV_NAV[[#This Row],[AsOfDate]], 'Sonata CMO MV Raw'!$A:$B,2,FALSE)</f>
        <v>79354631.187857002</v>
      </c>
      <c r="L118" s="4">
        <f>SonataNetIO_CMO_MV_NAV[[#This Row],[CMO MV]]/SonataNetIO_CMO_MV_NAV[[#This Row],[NAV]]*100</f>
        <v>77.677974017356092</v>
      </c>
    </row>
    <row r="119" spans="1:12" x14ac:dyDescent="0.2">
      <c r="A119" s="1">
        <v>41814</v>
      </c>
      <c r="B119">
        <v>113.7085</v>
      </c>
      <c r="C119">
        <v>27.735700000000001</v>
      </c>
      <c r="D119">
        <v>46.393900000000002</v>
      </c>
      <c r="F119">
        <v>102117678.5509</v>
      </c>
      <c r="G119">
        <v>111.350455</v>
      </c>
      <c r="H119">
        <v>27.160526999999998</v>
      </c>
      <c r="I119">
        <v>45.431801</v>
      </c>
      <c r="K119" s="3">
        <f>VLOOKUP(SonataNetIO_CMO_MV_NAV[[#This Row],[AsOfDate]], 'Sonata CMO MV Raw'!$A:$B,2,FALSE)</f>
        <v>79572180.620370999</v>
      </c>
      <c r="L119" s="4">
        <f>SonataNetIO_CMO_MV_NAV[[#This Row],[CMO MV]]/SonataNetIO_CMO_MV_NAV[[#This Row],[NAV]]*100</f>
        <v>77.92204224531865</v>
      </c>
    </row>
    <row r="120" spans="1:12" x14ac:dyDescent="0.2">
      <c r="A120" s="1">
        <v>41815</v>
      </c>
      <c r="B120">
        <v>114.2243</v>
      </c>
      <c r="C120">
        <v>27.7835</v>
      </c>
      <c r="D120">
        <v>46.6098</v>
      </c>
      <c r="F120">
        <v>102241492.35079999</v>
      </c>
      <c r="G120">
        <v>111.720102</v>
      </c>
      <c r="H120">
        <v>27.174388</v>
      </c>
      <c r="I120">
        <v>45.587949999999999</v>
      </c>
      <c r="K120" s="3">
        <f>VLOOKUP(SonataNetIO_CMO_MV_NAV[[#This Row],[AsOfDate]], 'Sonata CMO MV Raw'!$A:$B,2,FALSE)</f>
        <v>79446523.055962995</v>
      </c>
      <c r="L120" s="4">
        <f>SonataNetIO_CMO_MV_NAV[[#This Row],[CMO MV]]/SonataNetIO_CMO_MV_NAV[[#This Row],[NAV]]*100</f>
        <v>77.70477643594505</v>
      </c>
    </row>
    <row r="121" spans="1:12" x14ac:dyDescent="0.2">
      <c r="A121" s="1">
        <v>41816</v>
      </c>
      <c r="B121">
        <v>115.86069999999999</v>
      </c>
      <c r="C121">
        <v>28.084</v>
      </c>
      <c r="D121">
        <v>46.6599</v>
      </c>
      <c r="F121">
        <v>102296906.2199</v>
      </c>
      <c r="G121">
        <v>113.259241</v>
      </c>
      <c r="H121">
        <v>27.453420999999999</v>
      </c>
      <c r="I121">
        <v>45.612229999999997</v>
      </c>
      <c r="K121" s="3">
        <f>VLOOKUP(SonataNetIO_CMO_MV_NAV[[#This Row],[AsOfDate]], 'Sonata CMO MV Raw'!$A:$B,2,FALSE)</f>
        <v>79825518.465088993</v>
      </c>
      <c r="L121" s="4">
        <f>SonataNetIO_CMO_MV_NAV[[#This Row],[CMO MV]]/SonataNetIO_CMO_MV_NAV[[#This Row],[NAV]]*100</f>
        <v>78.033169735841341</v>
      </c>
    </row>
    <row r="122" spans="1:12" x14ac:dyDescent="0.2">
      <c r="A122" s="1">
        <v>41817</v>
      </c>
      <c r="B122">
        <v>115.0471</v>
      </c>
      <c r="C122">
        <v>27.9024</v>
      </c>
      <c r="D122">
        <v>46.588200000000001</v>
      </c>
      <c r="F122">
        <v>102257912.0064</v>
      </c>
      <c r="G122">
        <v>112.50679599999999</v>
      </c>
      <c r="H122">
        <v>27.286299</v>
      </c>
      <c r="I122">
        <v>45.559505999999999</v>
      </c>
      <c r="K122" s="3">
        <f>VLOOKUP(SonataNetIO_CMO_MV_NAV[[#This Row],[AsOfDate]], 'Sonata CMO MV Raw'!$A:$B,2,FALSE)</f>
        <v>79746184.521579996</v>
      </c>
      <c r="L122" s="4">
        <f>SonataNetIO_CMO_MV_NAV[[#This Row],[CMO MV]]/SonataNetIO_CMO_MV_NAV[[#This Row],[NAV]]*100</f>
        <v>77.985344074489731</v>
      </c>
    </row>
    <row r="123" spans="1:12" x14ac:dyDescent="0.2">
      <c r="A123" s="1">
        <v>41820</v>
      </c>
      <c r="B123">
        <v>120.4811</v>
      </c>
      <c r="C123">
        <v>29.251000000000001</v>
      </c>
      <c r="D123">
        <v>46.6629</v>
      </c>
      <c r="F123">
        <v>102704236.4294</v>
      </c>
      <c r="G123">
        <v>117.30879299999999</v>
      </c>
      <c r="H123">
        <v>28.480812</v>
      </c>
      <c r="I123">
        <v>45.434249999999999</v>
      </c>
      <c r="K123" s="3">
        <f>VLOOKUP(SonataNetIO_CMO_MV_NAV[[#This Row],[AsOfDate]], 'Sonata CMO MV Raw'!$A:$B,2,FALSE)</f>
        <v>80379344.484622002</v>
      </c>
      <c r="L123" s="4">
        <f>SonataNetIO_CMO_MV_NAV[[#This Row],[CMO MV]]/SonataNetIO_CMO_MV_NAV[[#This Row],[NAV]]*100</f>
        <v>78.262929825563361</v>
      </c>
    </row>
    <row r="124" spans="1:12" x14ac:dyDescent="0.2">
      <c r="A124" s="1">
        <v>41821</v>
      </c>
      <c r="B124">
        <v>117.10469999999999</v>
      </c>
      <c r="C124">
        <v>28.643799999999999</v>
      </c>
      <c r="D124">
        <v>46.535200000000003</v>
      </c>
      <c r="F124">
        <v>102962220.28129999</v>
      </c>
      <c r="G124">
        <v>113.735601</v>
      </c>
      <c r="H124">
        <v>27.819718999999999</v>
      </c>
      <c r="I124">
        <v>45.196384000000002</v>
      </c>
      <c r="K124" s="3">
        <f>VLOOKUP(SonataNetIO_CMO_MV_NAV[[#This Row],[AsOfDate]], 'Sonata CMO MV Raw'!$A:$B,2,FALSE)</f>
        <v>80257073.897126004</v>
      </c>
      <c r="L124" s="4">
        <f>SonataNetIO_CMO_MV_NAV[[#This Row],[CMO MV]]/SonataNetIO_CMO_MV_NAV[[#This Row],[NAV]]*100</f>
        <v>77.948080060684461</v>
      </c>
    </row>
    <row r="125" spans="1:12" x14ac:dyDescent="0.2">
      <c r="A125" s="1">
        <v>41822</v>
      </c>
      <c r="B125">
        <v>113.92359999999999</v>
      </c>
      <c r="C125">
        <v>28.090299999999999</v>
      </c>
      <c r="D125">
        <v>46.262300000000003</v>
      </c>
      <c r="F125">
        <v>102761480.2022</v>
      </c>
      <c r="G125">
        <v>110.862163</v>
      </c>
      <c r="H125">
        <v>27.335436999999999</v>
      </c>
      <c r="I125">
        <v>45.019106000000001</v>
      </c>
      <c r="K125" s="3">
        <f>VLOOKUP(SonataNetIO_CMO_MV_NAV[[#This Row],[AsOfDate]], 'Sonata CMO MV Raw'!$A:$B,2,FALSE)</f>
        <v>79578831.428085998</v>
      </c>
      <c r="L125" s="4">
        <f>SonataNetIO_CMO_MV_NAV[[#This Row],[CMO MV]]/SonataNetIO_CMO_MV_NAV[[#This Row],[NAV]]*100</f>
        <v>77.440331991619473</v>
      </c>
    </row>
    <row r="126" spans="1:12" x14ac:dyDescent="0.2">
      <c r="A126" s="1">
        <v>41823</v>
      </c>
      <c r="B126">
        <v>113.1566</v>
      </c>
      <c r="C126">
        <v>28.069099999999999</v>
      </c>
      <c r="D126">
        <v>46.202599999999997</v>
      </c>
      <c r="F126">
        <v>102815676.5695</v>
      </c>
      <c r="G126">
        <v>110.05773000000001</v>
      </c>
      <c r="H126">
        <v>27.300408999999998</v>
      </c>
      <c r="I126">
        <v>44.937311000000001</v>
      </c>
      <c r="K126" s="3">
        <f>VLOOKUP(SonataNetIO_CMO_MV_NAV[[#This Row],[AsOfDate]], 'Sonata CMO MV Raw'!$A:$B,2,FALSE)</f>
        <v>79421059.695364997</v>
      </c>
      <c r="L126" s="4">
        <f>SonataNetIO_CMO_MV_NAV[[#This Row],[CMO MV]]/SonataNetIO_CMO_MV_NAV[[#This Row],[NAV]]*100</f>
        <v>77.246060469853532</v>
      </c>
    </row>
    <row r="127" spans="1:12" x14ac:dyDescent="0.2">
      <c r="A127" s="1">
        <v>41827</v>
      </c>
      <c r="B127">
        <v>115.1131</v>
      </c>
      <c r="C127">
        <v>28.457599999999999</v>
      </c>
      <c r="D127">
        <v>46.467199999999998</v>
      </c>
      <c r="F127">
        <v>102918660.6036</v>
      </c>
      <c r="G127">
        <v>111.848618</v>
      </c>
      <c r="H127">
        <v>27.650573999999999</v>
      </c>
      <c r="I127">
        <v>45.149441000000003</v>
      </c>
      <c r="K127" s="3">
        <f>VLOOKUP(SonataNetIO_CMO_MV_NAV[[#This Row],[AsOfDate]], 'Sonata CMO MV Raw'!$A:$B,2,FALSE)</f>
        <v>79727055.579403996</v>
      </c>
      <c r="L127" s="4">
        <f>SonataNetIO_CMO_MV_NAV[[#This Row],[CMO MV]]/SonataNetIO_CMO_MV_NAV[[#This Row],[NAV]]*100</f>
        <v>77.4660835185949</v>
      </c>
    </row>
    <row r="128" spans="1:12" x14ac:dyDescent="0.2">
      <c r="A128" s="1">
        <v>41828</v>
      </c>
      <c r="B128">
        <v>119.97020000000001</v>
      </c>
      <c r="C128">
        <v>29.426400000000001</v>
      </c>
      <c r="D128">
        <v>46.603400000000001</v>
      </c>
      <c r="F128">
        <v>103108980.2727</v>
      </c>
      <c r="G128">
        <v>116.352814</v>
      </c>
      <c r="H128">
        <v>28.539124000000001</v>
      </c>
      <c r="I128">
        <v>45.198197</v>
      </c>
      <c r="K128" s="3">
        <f>VLOOKUP(SonataNetIO_CMO_MV_NAV[[#This Row],[AsOfDate]], 'Sonata CMO MV Raw'!$A:$B,2,FALSE)</f>
        <v>80291962.388554007</v>
      </c>
      <c r="L128" s="4">
        <f>SonataNetIO_CMO_MV_NAV[[#This Row],[CMO MV]]/SonataNetIO_CMO_MV_NAV[[#This Row],[NAV]]*100</f>
        <v>77.870969314408768</v>
      </c>
    </row>
    <row r="129" spans="1:12" x14ac:dyDescent="0.2">
      <c r="A129" s="1">
        <v>41829</v>
      </c>
      <c r="B129">
        <v>147.92779999999999</v>
      </c>
      <c r="C129">
        <v>36.252200000000002</v>
      </c>
      <c r="D129">
        <v>78.352099999999993</v>
      </c>
      <c r="F129">
        <v>103250708.56990001</v>
      </c>
      <c r="G129">
        <v>143.27049400000001</v>
      </c>
      <c r="H129">
        <v>35.110849000000002</v>
      </c>
      <c r="I129">
        <v>75.885289999999998</v>
      </c>
      <c r="K129" s="3">
        <f>VLOOKUP(SonataNetIO_CMO_MV_NAV[[#This Row],[AsOfDate]], 'Sonata CMO MV Raw'!$A:$B,2,FALSE)</f>
        <v>86224850.792889997</v>
      </c>
      <c r="L129" s="4">
        <f>SonataNetIO_CMO_MV_NAV[[#This Row],[CMO MV]]/SonataNetIO_CMO_MV_NAV[[#This Row],[NAV]]*100</f>
        <v>83.510178271092812</v>
      </c>
    </row>
    <row r="130" spans="1:12" x14ac:dyDescent="0.2">
      <c r="A130" s="1">
        <v>41830</v>
      </c>
      <c r="B130">
        <v>158.95869999999999</v>
      </c>
      <c r="C130">
        <v>38.821800000000003</v>
      </c>
      <c r="D130">
        <v>78.567400000000006</v>
      </c>
      <c r="F130">
        <v>103126147.9346</v>
      </c>
      <c r="G130">
        <v>154.14005399999999</v>
      </c>
      <c r="H130">
        <v>37.644962999999997</v>
      </c>
      <c r="I130">
        <v>76.185721999999998</v>
      </c>
      <c r="K130" s="3">
        <f>VLOOKUP(SonataNetIO_CMO_MV_NAV[[#This Row],[AsOfDate]], 'Sonata CMO MV Raw'!$A:$B,2,FALSE)</f>
        <v>89543138.507289007</v>
      </c>
      <c r="L130" s="4">
        <f>SonataNetIO_CMO_MV_NAV[[#This Row],[CMO MV]]/SonataNetIO_CMO_MV_NAV[[#This Row],[NAV]]*100</f>
        <v>86.828743534641688</v>
      </c>
    </row>
    <row r="131" spans="1:12" x14ac:dyDescent="0.2">
      <c r="A131" s="1">
        <v>41831</v>
      </c>
      <c r="B131">
        <v>158.92949999999999</v>
      </c>
      <c r="C131">
        <v>38.571300000000001</v>
      </c>
      <c r="D131">
        <v>78.604600000000005</v>
      </c>
      <c r="F131">
        <v>103169486.56380001</v>
      </c>
      <c r="G131">
        <v>154.04700099999999</v>
      </c>
      <c r="H131">
        <v>37.386344999999999</v>
      </c>
      <c r="I131">
        <v>76.189774999999997</v>
      </c>
      <c r="K131" s="3">
        <f>VLOOKUP(SonataNetIO_CMO_MV_NAV[[#This Row],[AsOfDate]], 'Sonata CMO MV Raw'!$A:$B,2,FALSE)</f>
        <v>89684097.856432006</v>
      </c>
      <c r="L131" s="4">
        <f>SonataNetIO_CMO_MV_NAV[[#This Row],[CMO MV]]/SonataNetIO_CMO_MV_NAV[[#This Row],[NAV]]*100</f>
        <v>86.928898110752314</v>
      </c>
    </row>
    <row r="132" spans="1:12" x14ac:dyDescent="0.2">
      <c r="A132" s="1">
        <v>41834</v>
      </c>
      <c r="B132">
        <v>157.3707</v>
      </c>
      <c r="C132">
        <v>38.306600000000003</v>
      </c>
      <c r="D132">
        <v>78.359800000000007</v>
      </c>
      <c r="F132">
        <v>103028607.76710001</v>
      </c>
      <c r="G132">
        <v>152.744663</v>
      </c>
      <c r="H132">
        <v>37.180546999999997</v>
      </c>
      <c r="I132">
        <v>76.056351000000006</v>
      </c>
      <c r="K132" s="3">
        <f>VLOOKUP(SonataNetIO_CMO_MV_NAV[[#This Row],[AsOfDate]], 'Sonata CMO MV Raw'!$A:$B,2,FALSE)</f>
        <v>89381260.096359998</v>
      </c>
      <c r="L132" s="4">
        <f>SonataNetIO_CMO_MV_NAV[[#This Row],[CMO MV]]/SonataNetIO_CMO_MV_NAV[[#This Row],[NAV]]*100</f>
        <v>86.753826954946007</v>
      </c>
    </row>
    <row r="133" spans="1:12" x14ac:dyDescent="0.2">
      <c r="A133" s="1">
        <v>41835</v>
      </c>
      <c r="B133">
        <v>157.62530000000001</v>
      </c>
      <c r="C133">
        <v>38.433100000000003</v>
      </c>
      <c r="D133">
        <v>78.328199999999995</v>
      </c>
      <c r="F133">
        <v>103090523.1163</v>
      </c>
      <c r="G133">
        <v>152.89989299999999</v>
      </c>
      <c r="H133">
        <v>37.280923999999999</v>
      </c>
      <c r="I133">
        <v>75.980019999999996</v>
      </c>
      <c r="K133" s="3">
        <f>VLOOKUP(SonataNetIO_CMO_MV_NAV[[#This Row],[AsOfDate]], 'Sonata CMO MV Raw'!$A:$B,2,FALSE)</f>
        <v>88696116.007581994</v>
      </c>
      <c r="L133" s="4">
        <f>SonataNetIO_CMO_MV_NAV[[#This Row],[CMO MV]]/SonataNetIO_CMO_MV_NAV[[#This Row],[NAV]]*100</f>
        <v>86.037118957598864</v>
      </c>
    </row>
    <row r="134" spans="1:12" x14ac:dyDescent="0.2">
      <c r="A134" s="1">
        <v>41836</v>
      </c>
      <c r="B134">
        <v>158.5264</v>
      </c>
      <c r="C134">
        <v>38.594000000000001</v>
      </c>
      <c r="D134">
        <v>78.431299999999993</v>
      </c>
      <c r="F134">
        <v>103113431.49529999</v>
      </c>
      <c r="G134">
        <v>153.73981599999999</v>
      </c>
      <c r="H134">
        <v>37.428683999999997</v>
      </c>
      <c r="I134">
        <v>76.063126999999994</v>
      </c>
      <c r="K134" s="3">
        <f>VLOOKUP(SonataNetIO_CMO_MV_NAV[[#This Row],[AsOfDate]], 'Sonata CMO MV Raw'!$A:$B,2,FALSE)</f>
        <v>88758630.504169002</v>
      </c>
      <c r="L134" s="4">
        <f>SonataNetIO_CMO_MV_NAV[[#This Row],[CMO MV]]/SonataNetIO_CMO_MV_NAV[[#This Row],[NAV]]*100</f>
        <v>86.078631286957702</v>
      </c>
    </row>
    <row r="135" spans="1:12" x14ac:dyDescent="0.2">
      <c r="A135" s="1">
        <v>41837</v>
      </c>
      <c r="B135">
        <v>163.8185</v>
      </c>
      <c r="C135">
        <v>39.463299999999997</v>
      </c>
      <c r="D135">
        <v>78.502499999999998</v>
      </c>
      <c r="F135">
        <v>103189434.08220001</v>
      </c>
      <c r="G135">
        <v>158.75511</v>
      </c>
      <c r="H135">
        <v>38.243547</v>
      </c>
      <c r="I135">
        <v>76.076103000000003</v>
      </c>
      <c r="K135" s="3">
        <f>VLOOKUP(SonataNetIO_CMO_MV_NAV[[#This Row],[AsOfDate]], 'Sonata CMO MV Raw'!$A:$B,2,FALSE)</f>
        <v>89218028.471090004</v>
      </c>
      <c r="L135" s="4">
        <f>SonataNetIO_CMO_MV_NAV[[#This Row],[CMO MV]]/SonataNetIO_CMO_MV_NAV[[#This Row],[NAV]]*100</f>
        <v>86.460430047537159</v>
      </c>
    </row>
    <row r="136" spans="1:12" x14ac:dyDescent="0.2">
      <c r="A136" s="1">
        <v>41838</v>
      </c>
      <c r="B136">
        <v>163.61279999999999</v>
      </c>
      <c r="C136">
        <v>39.384700000000002</v>
      </c>
      <c r="D136">
        <v>78.494699999999995</v>
      </c>
      <c r="F136">
        <v>103109841.91680001</v>
      </c>
      <c r="G136">
        <v>158.67815999999999</v>
      </c>
      <c r="H136">
        <v>38.196838999999997</v>
      </c>
      <c r="I136">
        <v>76.127262000000002</v>
      </c>
      <c r="K136" s="3">
        <f>VLOOKUP(SonataNetIO_CMO_MV_NAV[[#This Row],[AsOfDate]], 'Sonata CMO MV Raw'!$A:$B,2,FALSE)</f>
        <v>89058511.095602006</v>
      </c>
      <c r="L136" s="4">
        <f>SonataNetIO_CMO_MV_NAV[[#This Row],[CMO MV]]/SonataNetIO_CMO_MV_NAV[[#This Row],[NAV]]*100</f>
        <v>86.372464005389403</v>
      </c>
    </row>
    <row r="137" spans="1:12" x14ac:dyDescent="0.2">
      <c r="A137" s="1">
        <v>41841</v>
      </c>
      <c r="B137">
        <v>165.86080000000001</v>
      </c>
      <c r="C137">
        <v>39.682600000000001</v>
      </c>
      <c r="D137">
        <v>78.513099999999994</v>
      </c>
      <c r="F137">
        <v>103012353.207</v>
      </c>
      <c r="G137">
        <v>161.010592</v>
      </c>
      <c r="H137">
        <v>38.522176000000002</v>
      </c>
      <c r="I137">
        <v>76.217169999999996</v>
      </c>
      <c r="K137" s="3">
        <f>VLOOKUP(SonataNetIO_CMO_MV_NAV[[#This Row],[AsOfDate]], 'Sonata CMO MV Raw'!$A:$B,2,FALSE)</f>
        <v>88449892.126248002</v>
      </c>
      <c r="L137" s="4">
        <f>SonataNetIO_CMO_MV_NAV[[#This Row],[CMO MV]]/SonataNetIO_CMO_MV_NAV[[#This Row],[NAV]]*100</f>
        <v>85.86338373273621</v>
      </c>
    </row>
    <row r="138" spans="1:12" x14ac:dyDescent="0.2">
      <c r="A138" s="1">
        <v>41842</v>
      </c>
      <c r="B138">
        <v>166.87430000000001</v>
      </c>
      <c r="C138">
        <v>39.759099999999997</v>
      </c>
      <c r="D138">
        <v>78.521799999999999</v>
      </c>
      <c r="F138">
        <v>103020553.2401</v>
      </c>
      <c r="G138">
        <v>161.981561</v>
      </c>
      <c r="H138">
        <v>38.593367000000001</v>
      </c>
      <c r="I138">
        <v>76.219548000000003</v>
      </c>
      <c r="K138" s="3">
        <f>VLOOKUP(SonataNetIO_CMO_MV_NAV[[#This Row],[AsOfDate]], 'Sonata CMO MV Raw'!$A:$B,2,FALSE)</f>
        <v>88582622.709354997</v>
      </c>
      <c r="L138" s="4">
        <f>SonataNetIO_CMO_MV_NAV[[#This Row],[CMO MV]]/SonataNetIO_CMO_MV_NAV[[#This Row],[NAV]]*100</f>
        <v>85.985388277719764</v>
      </c>
    </row>
    <row r="139" spans="1:12" x14ac:dyDescent="0.2">
      <c r="A139" s="1">
        <v>41843</v>
      </c>
      <c r="B139">
        <v>166.68260000000001</v>
      </c>
      <c r="C139">
        <v>39.781599999999997</v>
      </c>
      <c r="D139">
        <v>78.427499999999995</v>
      </c>
      <c r="F139">
        <v>103052821.7164</v>
      </c>
      <c r="G139">
        <v>161.74481900000001</v>
      </c>
      <c r="H139">
        <v>38.603116</v>
      </c>
      <c r="I139">
        <v>76.104174999999998</v>
      </c>
      <c r="K139" s="3">
        <f>VLOOKUP(SonataNetIO_CMO_MV_NAV[[#This Row],[AsOfDate]], 'Sonata CMO MV Raw'!$A:$B,2,FALSE)</f>
        <v>88675300.955638006</v>
      </c>
      <c r="L139" s="4">
        <f>SonataNetIO_CMO_MV_NAV[[#This Row],[CMO MV]]/SonataNetIO_CMO_MV_NAV[[#This Row],[NAV]]*100</f>
        <v>86.048396811172495</v>
      </c>
    </row>
    <row r="140" spans="1:12" x14ac:dyDescent="0.2">
      <c r="A140" s="1">
        <v>41844</v>
      </c>
      <c r="B140">
        <v>163.00649999999999</v>
      </c>
      <c r="C140">
        <v>39.302199999999999</v>
      </c>
      <c r="D140">
        <v>78.086799999999997</v>
      </c>
      <c r="F140">
        <v>102808575.098</v>
      </c>
      <c r="G140">
        <v>158.55340799999999</v>
      </c>
      <c r="H140">
        <v>38.228523000000003</v>
      </c>
      <c r="I140">
        <v>75.953586000000001</v>
      </c>
      <c r="K140" s="3">
        <f>VLOOKUP(SonataNetIO_CMO_MV_NAV[[#This Row],[AsOfDate]], 'Sonata CMO MV Raw'!$A:$B,2,FALSE)</f>
        <v>88170561.357214004</v>
      </c>
      <c r="L140" s="4">
        <f>SonataNetIO_CMO_MV_NAV[[#This Row],[CMO MV]]/SonataNetIO_CMO_MV_NAV[[#This Row],[NAV]]*100</f>
        <v>85.761874700789662</v>
      </c>
    </row>
    <row r="141" spans="1:12" x14ac:dyDescent="0.2">
      <c r="A141" s="1">
        <v>41845</v>
      </c>
      <c r="B141">
        <v>167.1687</v>
      </c>
      <c r="C141">
        <v>40.015000000000001</v>
      </c>
      <c r="D141">
        <v>78.293099999999995</v>
      </c>
      <c r="F141">
        <v>103005393.52860001</v>
      </c>
      <c r="G141">
        <v>162.29121000000001</v>
      </c>
      <c r="H141">
        <v>38.847479999999997</v>
      </c>
      <c r="I141">
        <v>76.008737999999994</v>
      </c>
      <c r="K141" s="3">
        <f>VLOOKUP(SonataNetIO_CMO_MV_NAV[[#This Row],[AsOfDate]], 'Sonata CMO MV Raw'!$A:$B,2,FALSE)</f>
        <v>88112783.484243006</v>
      </c>
      <c r="L141" s="4">
        <f>SonataNetIO_CMO_MV_NAV[[#This Row],[CMO MV]]/SonataNetIO_CMO_MV_NAV[[#This Row],[NAV]]*100</f>
        <v>85.541912385178179</v>
      </c>
    </row>
    <row r="142" spans="1:12" x14ac:dyDescent="0.2">
      <c r="A142" s="1">
        <v>41848</v>
      </c>
      <c r="B142">
        <v>165.27889999999999</v>
      </c>
      <c r="C142">
        <v>39.500999999999998</v>
      </c>
      <c r="D142">
        <v>78.267099999999999</v>
      </c>
      <c r="F142">
        <v>102683629.06370001</v>
      </c>
      <c r="G142">
        <v>160.95934800000001</v>
      </c>
      <c r="H142">
        <v>38.468643999999998</v>
      </c>
      <c r="I142">
        <v>76.221594999999994</v>
      </c>
      <c r="K142" s="3">
        <f>VLOOKUP(SonataNetIO_CMO_MV_NAV[[#This Row],[AsOfDate]], 'Sonata CMO MV Raw'!$A:$B,2,FALSE)</f>
        <v>87592446.619345993</v>
      </c>
      <c r="L142" s="4">
        <f>SonataNetIO_CMO_MV_NAV[[#This Row],[CMO MV]]/SonataNetIO_CMO_MV_NAV[[#This Row],[NAV]]*100</f>
        <v>85.303224494537318</v>
      </c>
    </row>
    <row r="143" spans="1:12" x14ac:dyDescent="0.2">
      <c r="A143" s="1">
        <v>41849</v>
      </c>
      <c r="B143">
        <v>167.98830000000001</v>
      </c>
      <c r="C143">
        <v>39.9026</v>
      </c>
      <c r="D143">
        <v>78.307199999999995</v>
      </c>
      <c r="F143">
        <v>102689048.6221</v>
      </c>
      <c r="G143">
        <v>163.589304</v>
      </c>
      <c r="H143">
        <v>38.857697999999999</v>
      </c>
      <c r="I143">
        <v>76.256621999999993</v>
      </c>
      <c r="K143" s="3">
        <f>VLOOKUP(SonataNetIO_CMO_MV_NAV[[#This Row],[AsOfDate]], 'Sonata CMO MV Raw'!$A:$B,2,FALSE)</f>
        <v>87791515.767665997</v>
      </c>
      <c r="L143" s="4">
        <f>SonataNetIO_CMO_MV_NAV[[#This Row],[CMO MV]]/SonataNetIO_CMO_MV_NAV[[#This Row],[NAV]]*100</f>
        <v>85.492578756613526</v>
      </c>
    </row>
    <row r="144" spans="1:12" x14ac:dyDescent="0.2">
      <c r="A144" s="1">
        <v>41850</v>
      </c>
      <c r="B144">
        <v>161.9802</v>
      </c>
      <c r="C144">
        <v>39.098500000000001</v>
      </c>
      <c r="D144">
        <v>77.78</v>
      </c>
      <c r="F144">
        <v>102524662.5459</v>
      </c>
      <c r="G144">
        <v>157.99144899999999</v>
      </c>
      <c r="H144">
        <v>38.135702000000002</v>
      </c>
      <c r="I144">
        <v>75.864672999999996</v>
      </c>
      <c r="K144" s="3">
        <f>VLOOKUP(SonataNetIO_CMO_MV_NAV[[#This Row],[AsOfDate]], 'Sonata CMO MV Raw'!$A:$B,2,FALSE)</f>
        <v>87140152.441468</v>
      </c>
      <c r="L144" s="4">
        <f>SonataNetIO_CMO_MV_NAV[[#This Row],[CMO MV]]/SonataNetIO_CMO_MV_NAV[[#This Row],[NAV]]*100</f>
        <v>84.994332366083725</v>
      </c>
    </row>
    <row r="145" spans="1:12" x14ac:dyDescent="0.2">
      <c r="A145" s="1">
        <v>41851</v>
      </c>
      <c r="B145">
        <v>161.48079999999999</v>
      </c>
      <c r="C145">
        <v>39.078800000000001</v>
      </c>
      <c r="D145">
        <v>71.710700000000003</v>
      </c>
      <c r="F145">
        <v>103025548.2401</v>
      </c>
      <c r="G145">
        <v>156.738598</v>
      </c>
      <c r="H145">
        <v>37.931173999999999</v>
      </c>
      <c r="I145">
        <v>69.604774000000006</v>
      </c>
      <c r="K145" s="3">
        <f>VLOOKUP(SonataNetIO_CMO_MV_NAV[[#This Row],[AsOfDate]], 'Sonata CMO MV Raw'!$A:$B,2,FALSE)</f>
        <v>87716299.768235996</v>
      </c>
      <c r="L145" s="4">
        <f>SonataNetIO_CMO_MV_NAV[[#This Row],[CMO MV]]/SonataNetIO_CMO_MV_NAV[[#This Row],[NAV]]*100</f>
        <v>85.140337777008526</v>
      </c>
    </row>
    <row r="146" spans="1:12" x14ac:dyDescent="0.2">
      <c r="A146" s="1">
        <v>41852</v>
      </c>
      <c r="B146">
        <v>163.62729999999999</v>
      </c>
      <c r="C146">
        <v>39.313600000000001</v>
      </c>
      <c r="D146">
        <v>72.001400000000004</v>
      </c>
      <c r="F146">
        <v>102832437.84729999</v>
      </c>
      <c r="G146">
        <v>159.120316</v>
      </c>
      <c r="H146">
        <v>38.230738000000002</v>
      </c>
      <c r="I146">
        <v>70.018179000000003</v>
      </c>
      <c r="K146" s="3">
        <f>VLOOKUP(SonataNetIO_CMO_MV_NAV[[#This Row],[AsOfDate]], 'Sonata CMO MV Raw'!$A:$B,2,FALSE)</f>
        <v>87881187.816427007</v>
      </c>
      <c r="L146" s="4">
        <f>SonataNetIO_CMO_MV_NAV[[#This Row],[CMO MV]]/SonataNetIO_CMO_MV_NAV[[#This Row],[NAV]]*100</f>
        <v>85.46057027931721</v>
      </c>
    </row>
    <row r="147" spans="1:12" x14ac:dyDescent="0.2">
      <c r="A147" s="1">
        <v>41855</v>
      </c>
      <c r="B147">
        <v>164.58179999999999</v>
      </c>
      <c r="C147">
        <v>39.378900000000002</v>
      </c>
      <c r="D147">
        <v>72.120199999999997</v>
      </c>
      <c r="F147">
        <v>102920198.93790001</v>
      </c>
      <c r="G147">
        <v>159.91204999999999</v>
      </c>
      <c r="H147">
        <v>38.261586000000001</v>
      </c>
      <c r="I147">
        <v>70.073903000000001</v>
      </c>
      <c r="K147" s="3">
        <f>VLOOKUP(SonataNetIO_CMO_MV_NAV[[#This Row],[AsOfDate]], 'Sonata CMO MV Raw'!$A:$B,2,FALSE)</f>
        <v>88087487.807037994</v>
      </c>
      <c r="L147" s="4">
        <f>SonataNetIO_CMO_MV_NAV[[#This Row],[CMO MV]]/SonataNetIO_CMO_MV_NAV[[#This Row],[NAV]]*100</f>
        <v>85.588143742501146</v>
      </c>
    </row>
    <row r="148" spans="1:12" x14ac:dyDescent="0.2">
      <c r="A148" s="1">
        <v>41856</v>
      </c>
      <c r="B148">
        <v>165.023</v>
      </c>
      <c r="C148">
        <v>39.474800000000002</v>
      </c>
      <c r="D148">
        <v>72.025000000000006</v>
      </c>
      <c r="F148">
        <v>102796688.34100001</v>
      </c>
      <c r="G148">
        <v>160.53338199999999</v>
      </c>
      <c r="H148">
        <v>38.400848000000003</v>
      </c>
      <c r="I148">
        <v>70.065487000000005</v>
      </c>
      <c r="K148" s="3">
        <f>VLOOKUP(SonataNetIO_CMO_MV_NAV[[#This Row],[AsOfDate]], 'Sonata CMO MV Raw'!$A:$B,2,FALSE)</f>
        <v>88029341.770089</v>
      </c>
      <c r="L148" s="4">
        <f>SonataNetIO_CMO_MV_NAV[[#This Row],[CMO MV]]/SonataNetIO_CMO_MV_NAV[[#This Row],[NAV]]*100</f>
        <v>85.634414095204747</v>
      </c>
    </row>
    <row r="149" spans="1:12" x14ac:dyDescent="0.2">
      <c r="A149" s="1">
        <v>41857</v>
      </c>
      <c r="B149">
        <v>166.7594</v>
      </c>
      <c r="C149">
        <v>39.75</v>
      </c>
      <c r="D149">
        <v>72.387799999999999</v>
      </c>
      <c r="F149">
        <v>102646421.6709</v>
      </c>
      <c r="G149">
        <v>162.46002300000001</v>
      </c>
      <c r="H149">
        <v>38.725169000000001</v>
      </c>
      <c r="I149">
        <v>70.521503999999993</v>
      </c>
      <c r="K149" s="3">
        <f>VLOOKUP(SonataNetIO_CMO_MV_NAV[[#This Row],[AsOfDate]], 'Sonata CMO MV Raw'!$A:$B,2,FALSE)</f>
        <v>87969782.070069999</v>
      </c>
      <c r="L149" s="4">
        <f>SonataNetIO_CMO_MV_NAV[[#This Row],[CMO MV]]/SonataNetIO_CMO_MV_NAV[[#This Row],[NAV]]*100</f>
        <v>85.701752324220763</v>
      </c>
    </row>
    <row r="150" spans="1:12" x14ac:dyDescent="0.2">
      <c r="A150" s="1">
        <v>41858</v>
      </c>
      <c r="B150">
        <v>172.23869999999999</v>
      </c>
      <c r="C150">
        <v>40.9114</v>
      </c>
      <c r="D150">
        <v>72.250600000000006</v>
      </c>
      <c r="F150">
        <v>102826842.3768</v>
      </c>
      <c r="G150">
        <v>167.503636</v>
      </c>
      <c r="H150">
        <v>39.786693</v>
      </c>
      <c r="I150">
        <v>70.264337999999995</v>
      </c>
      <c r="K150" s="3">
        <f>VLOOKUP(SonataNetIO_CMO_MV_NAV[[#This Row],[AsOfDate]], 'Sonata CMO MV Raw'!$A:$B,2,FALSE)</f>
        <v>88477547.415913001</v>
      </c>
      <c r="L150" s="4">
        <f>SonataNetIO_CMO_MV_NAV[[#This Row],[CMO MV]]/SonataNetIO_CMO_MV_NAV[[#This Row],[NAV]]*100</f>
        <v>86.045185644906553</v>
      </c>
    </row>
    <row r="151" spans="1:12" x14ac:dyDescent="0.2">
      <c r="A151" s="1">
        <v>41859</v>
      </c>
      <c r="B151">
        <v>171.08760000000001</v>
      </c>
      <c r="C151">
        <v>40.500799999999998</v>
      </c>
      <c r="D151">
        <v>72.277699999999996</v>
      </c>
      <c r="F151">
        <v>102760960.7289</v>
      </c>
      <c r="G151">
        <v>166.49085299999999</v>
      </c>
      <c r="H151">
        <v>39.412633</v>
      </c>
      <c r="I151">
        <v>70.335757000000001</v>
      </c>
      <c r="K151" s="3">
        <f>VLOOKUP(SonataNetIO_CMO_MV_NAV[[#This Row],[AsOfDate]], 'Sonata CMO MV Raw'!$A:$B,2,FALSE)</f>
        <v>88414700.058005005</v>
      </c>
      <c r="L151" s="4">
        <f>SonataNetIO_CMO_MV_NAV[[#This Row],[CMO MV]]/SonataNetIO_CMO_MV_NAV[[#This Row],[NAV]]*100</f>
        <v>86.039191761993408</v>
      </c>
    </row>
    <row r="152" spans="1:12" x14ac:dyDescent="0.2">
      <c r="A152" s="1">
        <v>41862</v>
      </c>
      <c r="B152">
        <v>168.44640000000001</v>
      </c>
      <c r="C152">
        <v>39.769100000000002</v>
      </c>
      <c r="D152">
        <v>72.247600000000006</v>
      </c>
      <c r="F152">
        <v>102721399.7212</v>
      </c>
      <c r="G152">
        <v>163.98374699999999</v>
      </c>
      <c r="H152">
        <v>38.715496999999999</v>
      </c>
      <c r="I152">
        <v>70.333543000000006</v>
      </c>
      <c r="K152" s="3">
        <f>VLOOKUP(SonataNetIO_CMO_MV_NAV[[#This Row],[AsOfDate]], 'Sonata CMO MV Raw'!$A:$B,2,FALSE)</f>
        <v>88381402.620299995</v>
      </c>
      <c r="L152" s="4">
        <f>SonataNetIO_CMO_MV_NAV[[#This Row],[CMO MV]]/SonataNetIO_CMO_MV_NAV[[#This Row],[NAV]]*100</f>
        <v>86.03991267659832</v>
      </c>
    </row>
    <row r="153" spans="1:12" x14ac:dyDescent="0.2">
      <c r="A153" s="1">
        <v>41863</v>
      </c>
      <c r="B153">
        <v>166.70849999999999</v>
      </c>
      <c r="C153">
        <v>39.4009</v>
      </c>
      <c r="D153">
        <v>71.987300000000005</v>
      </c>
      <c r="F153">
        <v>102577120.8038</v>
      </c>
      <c r="G153">
        <v>162.52015900000001</v>
      </c>
      <c r="H153">
        <v>38.411002000000003</v>
      </c>
      <c r="I153">
        <v>70.178709999999995</v>
      </c>
      <c r="K153" s="3">
        <f>VLOOKUP(SonataNetIO_CMO_MV_NAV[[#This Row],[AsOfDate]], 'Sonata CMO MV Raw'!$A:$B,2,FALSE)</f>
        <v>88216221.630168006</v>
      </c>
      <c r="L153" s="4">
        <f>SonataNetIO_CMO_MV_NAV[[#This Row],[CMO MV]]/SonataNetIO_CMO_MV_NAV[[#This Row],[NAV]]*100</f>
        <v>85.99990030808118</v>
      </c>
    </row>
    <row r="154" spans="1:12" x14ac:dyDescent="0.2">
      <c r="A154" s="1">
        <v>41864</v>
      </c>
      <c r="B154">
        <v>168.37639999999999</v>
      </c>
      <c r="C154">
        <v>39.653700000000001</v>
      </c>
      <c r="D154">
        <v>71.906000000000006</v>
      </c>
      <c r="F154">
        <v>102735005.7462</v>
      </c>
      <c r="G154">
        <v>163.89389299999999</v>
      </c>
      <c r="H154">
        <v>38.598041000000002</v>
      </c>
      <c r="I154">
        <v>69.991721999999996</v>
      </c>
      <c r="K154" s="3">
        <f>VLOOKUP(SonataNetIO_CMO_MV_NAV[[#This Row],[AsOfDate]], 'Sonata CMO MV Raw'!$A:$B,2,FALSE)</f>
        <v>88604097.682482004</v>
      </c>
      <c r="L154" s="4">
        <f>SonataNetIO_CMO_MV_NAV[[#This Row],[CMO MV]]/SonataNetIO_CMO_MV_NAV[[#This Row],[NAV]]*100</f>
        <v>86.245284203684719</v>
      </c>
    </row>
    <row r="155" spans="1:12" x14ac:dyDescent="0.2">
      <c r="A155" s="1">
        <v>41865</v>
      </c>
      <c r="B155">
        <v>170.45240000000001</v>
      </c>
      <c r="C155">
        <v>40.0261</v>
      </c>
      <c r="D155">
        <v>72.090299999999999</v>
      </c>
      <c r="F155">
        <v>102787532.48379999</v>
      </c>
      <c r="G155">
        <v>165.82983899999999</v>
      </c>
      <c r="H155">
        <v>38.940618000000001</v>
      </c>
      <c r="I155">
        <v>70.135256999999996</v>
      </c>
      <c r="K155" s="3">
        <f>VLOOKUP(SonataNetIO_CMO_MV_NAV[[#This Row],[AsOfDate]], 'Sonata CMO MV Raw'!$A:$B,2,FALSE)</f>
        <v>88823866.380162999</v>
      </c>
      <c r="L155" s="4">
        <f>SonataNetIO_CMO_MV_NAV[[#This Row],[CMO MV]]/SonataNetIO_CMO_MV_NAV[[#This Row],[NAV]]*100</f>
        <v>86.415019636902201</v>
      </c>
    </row>
    <row r="156" spans="1:12" x14ac:dyDescent="0.2">
      <c r="A156" s="1">
        <v>41866</v>
      </c>
      <c r="B156">
        <v>174.1848</v>
      </c>
      <c r="C156">
        <v>40.517800000000001</v>
      </c>
      <c r="D156">
        <v>72.475200000000001</v>
      </c>
      <c r="F156">
        <v>102872972.28</v>
      </c>
      <c r="G156">
        <v>169.32027500000001</v>
      </c>
      <c r="H156">
        <v>39.386243999999998</v>
      </c>
      <c r="I156">
        <v>70.451158000000007</v>
      </c>
      <c r="K156" s="3">
        <f>VLOOKUP(SonataNetIO_CMO_MV_NAV[[#This Row],[AsOfDate]], 'Sonata CMO MV Raw'!$A:$B,2,FALSE)</f>
        <v>88535909.722893</v>
      </c>
      <c r="L156" s="4">
        <f>SonataNetIO_CMO_MV_NAV[[#This Row],[CMO MV]]/SonataNetIO_CMO_MV_NAV[[#This Row],[NAV]]*100</f>
        <v>86.063333994001525</v>
      </c>
    </row>
    <row r="157" spans="1:12" x14ac:dyDescent="0.2">
      <c r="A157" s="1">
        <v>41869</v>
      </c>
      <c r="B157">
        <v>171.26490000000001</v>
      </c>
      <c r="C157">
        <v>40.122799999999998</v>
      </c>
      <c r="D157">
        <v>71.997500000000002</v>
      </c>
      <c r="F157">
        <v>102772887.796</v>
      </c>
      <c r="G157">
        <v>166.644048</v>
      </c>
      <c r="H157">
        <v>39.040256999999997</v>
      </c>
      <c r="I157">
        <v>70.054955000000007</v>
      </c>
      <c r="K157" s="3">
        <f>VLOOKUP(SonataNetIO_CMO_MV_NAV[[#This Row],[AsOfDate]], 'Sonata CMO MV Raw'!$A:$B,2,FALSE)</f>
        <v>88192697.640129</v>
      </c>
      <c r="L157" s="4">
        <f>SonataNetIO_CMO_MV_NAV[[#This Row],[CMO MV]]/SonataNetIO_CMO_MV_NAV[[#This Row],[NAV]]*100</f>
        <v>85.813194054824962</v>
      </c>
    </row>
    <row r="158" spans="1:12" x14ac:dyDescent="0.2">
      <c r="A158" s="1">
        <v>41870</v>
      </c>
      <c r="B158">
        <v>169.72110000000001</v>
      </c>
      <c r="C158">
        <v>39.936900000000001</v>
      </c>
      <c r="D158">
        <v>71.716300000000004</v>
      </c>
      <c r="F158">
        <v>102659811.43449999</v>
      </c>
      <c r="G158">
        <v>165.32379900000001</v>
      </c>
      <c r="H158">
        <v>38.902175</v>
      </c>
      <c r="I158">
        <v>69.858204000000001</v>
      </c>
      <c r="K158" s="3">
        <f>VLOOKUP(SonataNetIO_CMO_MV_NAV[[#This Row],[AsOfDate]], 'Sonata CMO MV Raw'!$A:$B,2,FALSE)</f>
        <v>88013172.638662994</v>
      </c>
      <c r="L158" s="4">
        <f>SonataNetIO_CMO_MV_NAV[[#This Row],[CMO MV]]/SonataNetIO_CMO_MV_NAV[[#This Row],[NAV]]*100</f>
        <v>85.732840737602572</v>
      </c>
    </row>
    <row r="159" spans="1:12" x14ac:dyDescent="0.2">
      <c r="A159" s="1">
        <v>41871</v>
      </c>
      <c r="B159">
        <v>173.0805</v>
      </c>
      <c r="C159">
        <v>41.014699999999998</v>
      </c>
      <c r="D159">
        <v>71.672799999999995</v>
      </c>
      <c r="F159">
        <v>102651207.5845</v>
      </c>
      <c r="G159">
        <v>168.61029099999999</v>
      </c>
      <c r="H159">
        <v>39.955399</v>
      </c>
      <c r="I159">
        <v>69.821681999999996</v>
      </c>
      <c r="K159" s="3">
        <f>VLOOKUP(SonataNetIO_CMO_MV_NAV[[#This Row],[AsOfDate]], 'Sonata CMO MV Raw'!$A:$B,2,FALSE)</f>
        <v>88866927.834271997</v>
      </c>
      <c r="L159" s="4">
        <f>SonataNetIO_CMO_MV_NAV[[#This Row],[CMO MV]]/SonataNetIO_CMO_MV_NAV[[#This Row],[NAV]]*100</f>
        <v>86.571731522124452</v>
      </c>
    </row>
    <row r="160" spans="1:12" x14ac:dyDescent="0.2">
      <c r="A160" s="1">
        <v>41872</v>
      </c>
      <c r="B160">
        <v>174.46250000000001</v>
      </c>
      <c r="C160">
        <v>41.195599999999999</v>
      </c>
      <c r="D160">
        <v>72.244</v>
      </c>
      <c r="F160">
        <v>102877993.9288</v>
      </c>
      <c r="G160">
        <v>169.581942</v>
      </c>
      <c r="H160">
        <v>40.04316</v>
      </c>
      <c r="I160">
        <v>70.222987000000003</v>
      </c>
      <c r="K160" s="3">
        <f>VLOOKUP(SonataNetIO_CMO_MV_NAV[[#This Row],[AsOfDate]], 'Sonata CMO MV Raw'!$A:$B,2,FALSE)</f>
        <v>89171925.938507006</v>
      </c>
      <c r="L160" s="4">
        <f>SonataNetIO_CMO_MV_NAV[[#This Row],[CMO MV]]/SonataNetIO_CMO_MV_NAV[[#This Row],[NAV]]*100</f>
        <v>86.677356870140059</v>
      </c>
    </row>
    <row r="161" spans="1:12" x14ac:dyDescent="0.2">
      <c r="A161" s="1">
        <v>41873</v>
      </c>
      <c r="B161">
        <v>176.14420000000001</v>
      </c>
      <c r="C161">
        <v>41.616500000000002</v>
      </c>
      <c r="D161">
        <v>72.449200000000005</v>
      </c>
      <c r="F161">
        <v>103068182.8943</v>
      </c>
      <c r="G161">
        <v>170.900655</v>
      </c>
      <c r="H161">
        <v>40.37764</v>
      </c>
      <c r="I161">
        <v>70.292497999999995</v>
      </c>
      <c r="K161" s="3">
        <f>VLOOKUP(SonataNetIO_CMO_MV_NAV[[#This Row],[AsOfDate]], 'Sonata CMO MV Raw'!$A:$B,2,FALSE)</f>
        <v>89352536.944006994</v>
      </c>
      <c r="L161" s="4">
        <f>SonataNetIO_CMO_MV_NAV[[#This Row],[CMO MV]]/SonataNetIO_CMO_MV_NAV[[#This Row],[NAV]]*100</f>
        <v>86.692647949019459</v>
      </c>
    </row>
    <row r="162" spans="1:12" x14ac:dyDescent="0.2">
      <c r="A162" s="1">
        <v>41876</v>
      </c>
      <c r="B162">
        <v>178.1164</v>
      </c>
      <c r="C162">
        <v>41.821399999999997</v>
      </c>
      <c r="D162">
        <v>72.540199999999999</v>
      </c>
      <c r="F162">
        <v>103103126.17569999</v>
      </c>
      <c r="G162">
        <v>172.75557599999999</v>
      </c>
      <c r="H162">
        <v>40.562688999999999</v>
      </c>
      <c r="I162">
        <v>70.356936000000005</v>
      </c>
      <c r="K162" s="3">
        <f>VLOOKUP(SonataNetIO_CMO_MV_NAV[[#This Row],[AsOfDate]], 'Sonata CMO MV Raw'!$A:$B,2,FALSE)</f>
        <v>88959129.040576994</v>
      </c>
      <c r="L162" s="4">
        <f>SonataNetIO_CMO_MV_NAV[[#This Row],[CMO MV]]/SonataNetIO_CMO_MV_NAV[[#This Row],[NAV]]*100</f>
        <v>86.281699052441979</v>
      </c>
    </row>
    <row r="163" spans="1:12" x14ac:dyDescent="0.2">
      <c r="A163" s="1">
        <v>41877</v>
      </c>
      <c r="B163">
        <v>176.72030000000001</v>
      </c>
      <c r="C163">
        <v>41.4557</v>
      </c>
      <c r="D163">
        <v>72.515600000000006</v>
      </c>
      <c r="F163">
        <v>103025542.27060001</v>
      </c>
      <c r="G163">
        <v>171.53057000000001</v>
      </c>
      <c r="H163">
        <v>40.238273999999997</v>
      </c>
      <c r="I163">
        <v>70.386041000000006</v>
      </c>
      <c r="K163" s="3">
        <f>VLOOKUP(SonataNetIO_CMO_MV_NAV[[#This Row],[AsOfDate]], 'Sonata CMO MV Raw'!$A:$B,2,FALSE)</f>
        <v>88874845.628740996</v>
      </c>
      <c r="L163" s="4">
        <f>SonataNetIO_CMO_MV_NAV[[#This Row],[CMO MV]]/SonataNetIO_CMO_MV_NAV[[#This Row],[NAV]]*100</f>
        <v>86.264865653711638</v>
      </c>
    </row>
    <row r="164" spans="1:12" x14ac:dyDescent="0.2">
      <c r="A164" s="1">
        <v>41878</v>
      </c>
      <c r="B164">
        <v>178.988</v>
      </c>
      <c r="C164">
        <v>41.697600000000001</v>
      </c>
      <c r="D164">
        <v>72.748000000000005</v>
      </c>
      <c r="F164">
        <v>102954344.6921</v>
      </c>
      <c r="G164">
        <v>173.85181800000001</v>
      </c>
      <c r="H164">
        <v>40.501058999999998</v>
      </c>
      <c r="I164">
        <v>70.660447000000005</v>
      </c>
      <c r="K164" s="3">
        <f>VLOOKUP(SonataNetIO_CMO_MV_NAV[[#This Row],[AsOfDate]], 'Sonata CMO MV Raw'!$A:$B,2,FALSE)</f>
        <v>88988290.747005001</v>
      </c>
      <c r="L164" s="4">
        <f>SonataNetIO_CMO_MV_NAV[[#This Row],[CMO MV]]/SonataNetIO_CMO_MV_NAV[[#This Row],[NAV]]*100</f>
        <v>86.4347114375187</v>
      </c>
    </row>
    <row r="165" spans="1:12" x14ac:dyDescent="0.2">
      <c r="A165" s="1">
        <v>41879</v>
      </c>
      <c r="B165">
        <v>181.21950000000001</v>
      </c>
      <c r="C165">
        <v>42.036499999999997</v>
      </c>
      <c r="D165">
        <v>72.760300000000001</v>
      </c>
      <c r="F165">
        <v>102831512.88869999</v>
      </c>
      <c r="G165">
        <v>176.22953799999999</v>
      </c>
      <c r="H165">
        <v>40.879005999999997</v>
      </c>
      <c r="I165">
        <v>70.756811999999996</v>
      </c>
      <c r="K165" s="3">
        <f>VLOOKUP(SonataNetIO_CMO_MV_NAV[[#This Row],[AsOfDate]], 'Sonata CMO MV Raw'!$A:$B,2,FALSE)</f>
        <v>89048298.403579995</v>
      </c>
      <c r="L165" s="4">
        <f>SonataNetIO_CMO_MV_NAV[[#This Row],[CMO MV]]/SonataNetIO_CMO_MV_NAV[[#This Row],[NAV]]*100</f>
        <v>86.596312649763007</v>
      </c>
    </row>
    <row r="166" spans="1:12" x14ac:dyDescent="0.2">
      <c r="A166" s="1">
        <v>41880</v>
      </c>
      <c r="B166">
        <v>180.05009999999999</v>
      </c>
      <c r="C166">
        <v>41.7898</v>
      </c>
      <c r="D166">
        <v>72.884100000000004</v>
      </c>
      <c r="F166">
        <v>103182080.0988</v>
      </c>
      <c r="G166">
        <v>174.49745100000001</v>
      </c>
      <c r="H166">
        <v>40.501024999999998</v>
      </c>
      <c r="I166">
        <v>70.636392999999998</v>
      </c>
      <c r="K166" s="3">
        <f>VLOOKUP(SonataNetIO_CMO_MV_NAV[[#This Row],[AsOfDate]], 'Sonata CMO MV Raw'!$A:$B,2,FALSE)</f>
        <v>89382092.123703003</v>
      </c>
      <c r="L166" s="4">
        <f>SonataNetIO_CMO_MV_NAV[[#This Row],[CMO MV]]/SonataNetIO_CMO_MV_NAV[[#This Row],[NAV]]*100</f>
        <v>86.6255962645034</v>
      </c>
    </row>
    <row r="167" spans="1:12" x14ac:dyDescent="0.2">
      <c r="A167" s="1">
        <v>41884</v>
      </c>
      <c r="B167">
        <v>174.8854</v>
      </c>
      <c r="C167">
        <v>41.154600000000002</v>
      </c>
      <c r="D167">
        <v>72.578500000000005</v>
      </c>
      <c r="F167">
        <v>103093519.6552</v>
      </c>
      <c r="G167">
        <v>169.63762700000001</v>
      </c>
      <c r="H167">
        <v>39.919677</v>
      </c>
      <c r="I167">
        <v>70.400642000000005</v>
      </c>
      <c r="K167" s="3">
        <f>VLOOKUP(SonataNetIO_CMO_MV_NAV[[#This Row],[AsOfDate]], 'Sonata CMO MV Raw'!$A:$B,2,FALSE)</f>
        <v>88837952.406614006</v>
      </c>
      <c r="L167" s="4">
        <f>SonataNetIO_CMO_MV_NAV[[#This Row],[CMO MV]]/SonataNetIO_CMO_MV_NAV[[#This Row],[NAV]]*100</f>
        <v>86.172198508437532</v>
      </c>
    </row>
    <row r="168" spans="1:12" x14ac:dyDescent="0.2">
      <c r="A168" s="1">
        <v>41885</v>
      </c>
      <c r="B168">
        <v>175.97489999999999</v>
      </c>
      <c r="C168">
        <v>41.5379</v>
      </c>
      <c r="D168">
        <v>72.710300000000004</v>
      </c>
      <c r="F168">
        <v>103446071.7649</v>
      </c>
      <c r="G168">
        <v>170.112694</v>
      </c>
      <c r="H168">
        <v>40.154159</v>
      </c>
      <c r="I168">
        <v>70.288121000000004</v>
      </c>
      <c r="K168" s="3">
        <f>VLOOKUP(SonataNetIO_CMO_MV_NAV[[#This Row],[AsOfDate]], 'Sonata CMO MV Raw'!$A:$B,2,FALSE)</f>
        <v>89265978.476319</v>
      </c>
      <c r="L168" s="4">
        <f>SonataNetIO_CMO_MV_NAV[[#This Row],[CMO MV]]/SonataNetIO_CMO_MV_NAV[[#This Row],[NAV]]*100</f>
        <v>86.292284427379855</v>
      </c>
    </row>
    <row r="169" spans="1:12" x14ac:dyDescent="0.2">
      <c r="A169" s="1">
        <v>41886</v>
      </c>
      <c r="B169">
        <v>172.983</v>
      </c>
      <c r="C169">
        <v>41.146099999999997</v>
      </c>
      <c r="D169">
        <v>72.3429</v>
      </c>
      <c r="F169">
        <v>103337429.56119999</v>
      </c>
      <c r="G169">
        <v>167.39626699999999</v>
      </c>
      <c r="H169">
        <v>39.817228</v>
      </c>
      <c r="I169">
        <v>70.006483000000003</v>
      </c>
      <c r="K169" s="3">
        <f>VLOOKUP(SonataNetIO_CMO_MV_NAV[[#This Row],[AsOfDate]], 'Sonata CMO MV Raw'!$A:$B,2,FALSE)</f>
        <v>88955989.122612998</v>
      </c>
      <c r="L169" s="4">
        <f>SonataNetIO_CMO_MV_NAV[[#This Row],[CMO MV]]/SonataNetIO_CMO_MV_NAV[[#This Row],[NAV]]*100</f>
        <v>86.083028676390853</v>
      </c>
    </row>
    <row r="170" spans="1:12" x14ac:dyDescent="0.2">
      <c r="A170" s="1">
        <v>41887</v>
      </c>
      <c r="B170">
        <v>171.48670000000001</v>
      </c>
      <c r="C170">
        <v>41.081299999999999</v>
      </c>
      <c r="D170">
        <v>72.569299999999998</v>
      </c>
      <c r="F170">
        <v>103457377.3624</v>
      </c>
      <c r="G170">
        <v>165.75589299999999</v>
      </c>
      <c r="H170">
        <v>39.70843</v>
      </c>
      <c r="I170">
        <v>70.144152000000005</v>
      </c>
      <c r="K170" s="3">
        <f>VLOOKUP(SonataNetIO_CMO_MV_NAV[[#This Row],[AsOfDate]], 'Sonata CMO MV Raw'!$A:$B,2,FALSE)</f>
        <v>89162117.373884007</v>
      </c>
      <c r="L170" s="4">
        <f>SonataNetIO_CMO_MV_NAV[[#This Row],[CMO MV]]/SonataNetIO_CMO_MV_NAV[[#This Row],[NAV]]*100</f>
        <v>86.182464360718086</v>
      </c>
    </row>
    <row r="171" spans="1:12" x14ac:dyDescent="0.2">
      <c r="A171" s="1">
        <v>41890</v>
      </c>
      <c r="B171">
        <v>174.97900000000001</v>
      </c>
      <c r="C171">
        <v>42.0989</v>
      </c>
      <c r="D171">
        <v>71.126300000000001</v>
      </c>
      <c r="F171">
        <v>103530497.52860001</v>
      </c>
      <c r="G171">
        <v>169.012034</v>
      </c>
      <c r="H171">
        <v>40.663283999999997</v>
      </c>
      <c r="I171">
        <v>68.700818999999996</v>
      </c>
      <c r="K171" s="3">
        <f>VLOOKUP(SonataNetIO_CMO_MV_NAV[[#This Row],[AsOfDate]], 'Sonata CMO MV Raw'!$A:$B,2,FALSE)</f>
        <v>89058996.966133997</v>
      </c>
      <c r="L171" s="4">
        <f>SonataNetIO_CMO_MV_NAV[[#This Row],[CMO MV]]/SonataNetIO_CMO_MV_NAV[[#This Row],[NAV]]*100</f>
        <v>86.021992641860621</v>
      </c>
    </row>
    <row r="172" spans="1:12" x14ac:dyDescent="0.2">
      <c r="A172" s="1">
        <v>41891</v>
      </c>
      <c r="B172">
        <v>173.92189999999999</v>
      </c>
      <c r="C172">
        <v>42.0244</v>
      </c>
      <c r="D172">
        <v>70.828699999999998</v>
      </c>
      <c r="F172">
        <v>103363909.95999999</v>
      </c>
      <c r="G172">
        <v>168.26172700000001</v>
      </c>
      <c r="H172">
        <v>40.656744000000003</v>
      </c>
      <c r="I172">
        <v>68.523627000000005</v>
      </c>
      <c r="K172" s="3">
        <f>VLOOKUP(SonataNetIO_CMO_MV_NAV[[#This Row],[AsOfDate]], 'Sonata CMO MV Raw'!$A:$B,2,FALSE)</f>
        <v>88772088.442280993</v>
      </c>
      <c r="L172" s="4">
        <f>SonataNetIO_CMO_MV_NAV[[#This Row],[CMO MV]]/SonataNetIO_CMO_MV_NAV[[#This Row],[NAV]]*100</f>
        <v>85.883059644932374</v>
      </c>
    </row>
    <row r="173" spans="1:12" x14ac:dyDescent="0.2">
      <c r="A173" s="1">
        <v>41892</v>
      </c>
      <c r="B173">
        <v>171.4076</v>
      </c>
      <c r="C173">
        <v>41.380200000000002</v>
      </c>
      <c r="D173">
        <v>68.690200000000004</v>
      </c>
      <c r="F173">
        <v>102956736.9672</v>
      </c>
      <c r="G173">
        <v>166.485074</v>
      </c>
      <c r="H173">
        <v>40.191833000000003</v>
      </c>
      <c r="I173">
        <v>66.717538000000005</v>
      </c>
      <c r="K173" s="3">
        <f>VLOOKUP(SonataNetIO_CMO_MV_NAV[[#This Row],[AsOfDate]], 'Sonata CMO MV Raw'!$A:$B,2,FALSE)</f>
        <v>88220830.899437994</v>
      </c>
      <c r="L173" s="4">
        <f>SonataNetIO_CMO_MV_NAV[[#This Row],[CMO MV]]/SonataNetIO_CMO_MV_NAV[[#This Row],[NAV]]*100</f>
        <v>85.687283317402944</v>
      </c>
    </row>
    <row r="174" spans="1:12" x14ac:dyDescent="0.2">
      <c r="A174" s="1">
        <v>41893</v>
      </c>
      <c r="B174">
        <v>170.27979999999999</v>
      </c>
      <c r="C174">
        <v>40.893599999999999</v>
      </c>
      <c r="D174">
        <v>68.777900000000002</v>
      </c>
      <c r="F174">
        <v>102921757.3215</v>
      </c>
      <c r="G174">
        <v>165.44587300000001</v>
      </c>
      <c r="H174">
        <v>39.732706999999998</v>
      </c>
      <c r="I174">
        <v>66.825423000000001</v>
      </c>
      <c r="K174" s="3">
        <f>VLOOKUP(SonataNetIO_CMO_MV_NAV[[#This Row],[AsOfDate]], 'Sonata CMO MV Raw'!$A:$B,2,FALSE)</f>
        <v>86744700.602326006</v>
      </c>
      <c r="L174" s="4">
        <f>SonataNetIO_CMO_MV_NAV[[#This Row],[CMO MV]]/SonataNetIO_CMO_MV_NAV[[#This Row],[NAV]]*100</f>
        <v>84.282179842070519</v>
      </c>
    </row>
    <row r="175" spans="1:12" x14ac:dyDescent="0.2">
      <c r="A175" s="1">
        <v>41894</v>
      </c>
      <c r="B175">
        <v>164.6696</v>
      </c>
      <c r="C175">
        <v>39.851900000000001</v>
      </c>
      <c r="D175">
        <v>53.313699999999997</v>
      </c>
      <c r="F175">
        <v>102391119.0406</v>
      </c>
      <c r="G175">
        <v>160.82410400000001</v>
      </c>
      <c r="H175">
        <v>38.921247000000001</v>
      </c>
      <c r="I175">
        <v>52.068676000000004</v>
      </c>
      <c r="K175" s="3">
        <f>VLOOKUP(SonataNetIO_CMO_MV_NAV[[#This Row],[AsOfDate]], 'Sonata CMO MV Raw'!$A:$B,2,FALSE)</f>
        <v>85918565.623917997</v>
      </c>
      <c r="L175" s="4">
        <f>SonataNetIO_CMO_MV_NAV[[#This Row],[CMO MV]]/SonataNetIO_CMO_MV_NAV[[#This Row],[NAV]]*100</f>
        <v>83.912126783036399</v>
      </c>
    </row>
    <row r="176" spans="1:12" x14ac:dyDescent="0.2">
      <c r="A176" s="1">
        <v>41897</v>
      </c>
      <c r="B176">
        <v>165.3186</v>
      </c>
      <c r="C176">
        <v>39.947400000000002</v>
      </c>
      <c r="D176">
        <v>53.291699999999999</v>
      </c>
      <c r="F176">
        <v>102441914.5061</v>
      </c>
      <c r="G176">
        <v>161.37789000000001</v>
      </c>
      <c r="H176">
        <v>38.995170999999999</v>
      </c>
      <c r="I176">
        <v>52.021382000000003</v>
      </c>
      <c r="K176" s="3">
        <f>VLOOKUP(SonataNetIO_CMO_MV_NAV[[#This Row],[AsOfDate]], 'Sonata CMO MV Raw'!$A:$B,2,FALSE)</f>
        <v>85484212.648651004</v>
      </c>
      <c r="L176" s="4">
        <f>SonataNetIO_CMO_MV_NAV[[#This Row],[CMO MV]]/SonataNetIO_CMO_MV_NAV[[#This Row],[NAV]]*100</f>
        <v>83.446519972604349</v>
      </c>
    </row>
    <row r="177" spans="1:12" x14ac:dyDescent="0.2">
      <c r="A177" s="1">
        <v>41898</v>
      </c>
      <c r="B177">
        <v>164.8588</v>
      </c>
      <c r="C177">
        <v>39.852499999999999</v>
      </c>
      <c r="D177">
        <v>53.191699999999997</v>
      </c>
      <c r="F177">
        <v>102465401.332</v>
      </c>
      <c r="G177">
        <v>160.89216200000001</v>
      </c>
      <c r="H177">
        <v>38.893616000000002</v>
      </c>
      <c r="I177">
        <v>51.911864000000001</v>
      </c>
      <c r="K177" s="3">
        <f>VLOOKUP(SonataNetIO_CMO_MV_NAV[[#This Row],[AsOfDate]], 'Sonata CMO MV Raw'!$A:$B,2,FALSE)</f>
        <v>85572333.078789994</v>
      </c>
      <c r="L177" s="4">
        <f>SonataNetIO_CMO_MV_NAV[[#This Row],[CMO MV]]/SonataNetIO_CMO_MV_NAV[[#This Row],[NAV]]*100</f>
        <v>83.513392780774382</v>
      </c>
    </row>
    <row r="178" spans="1:12" x14ac:dyDescent="0.2">
      <c r="A178" s="1">
        <v>41899</v>
      </c>
      <c r="B178">
        <v>164.40819999999999</v>
      </c>
      <c r="C178">
        <v>39.733699999999999</v>
      </c>
      <c r="D178">
        <v>53.166600000000003</v>
      </c>
      <c r="F178">
        <v>102461847.75920001</v>
      </c>
      <c r="G178">
        <v>160.45796899999999</v>
      </c>
      <c r="H178">
        <v>38.779020000000003</v>
      </c>
      <c r="I178">
        <v>51.889167999999998</v>
      </c>
      <c r="K178" s="3">
        <f>VLOOKUP(SonataNetIO_CMO_MV_NAV[[#This Row],[AsOfDate]], 'Sonata CMO MV Raw'!$A:$B,2,FALSE)</f>
        <v>85430599.155928001</v>
      </c>
      <c r="L178" s="4">
        <f>SonataNetIO_CMO_MV_NAV[[#This Row],[CMO MV]]/SonataNetIO_CMO_MV_NAV[[#This Row],[NAV]]*100</f>
        <v>83.377960698797978</v>
      </c>
    </row>
    <row r="179" spans="1:12" x14ac:dyDescent="0.2">
      <c r="A179" s="1">
        <v>41900</v>
      </c>
      <c r="B179">
        <v>164.39179999999999</v>
      </c>
      <c r="C179">
        <v>39.7714</v>
      </c>
      <c r="D179">
        <v>53.116500000000002</v>
      </c>
      <c r="F179">
        <v>102347637.59469999</v>
      </c>
      <c r="G179">
        <v>160.62100100000001</v>
      </c>
      <c r="H179">
        <v>38.859127999999998</v>
      </c>
      <c r="I179">
        <v>51.898119999999999</v>
      </c>
      <c r="K179" s="3">
        <f>VLOOKUP(SonataNetIO_CMO_MV_NAV[[#This Row],[AsOfDate]], 'Sonata CMO MV Raw'!$A:$B,2,FALSE)</f>
        <v>85172192.021449998</v>
      </c>
      <c r="L179" s="4">
        <f>SonataNetIO_CMO_MV_NAV[[#This Row],[CMO MV]]/SonataNetIO_CMO_MV_NAV[[#This Row],[NAV]]*100</f>
        <v>83.218522696864454</v>
      </c>
    </row>
    <row r="180" spans="1:12" x14ac:dyDescent="0.2">
      <c r="A180" s="1">
        <v>41901</v>
      </c>
      <c r="B180">
        <v>168.71680000000001</v>
      </c>
      <c r="C180">
        <v>40.682499999999997</v>
      </c>
      <c r="D180">
        <v>53.381900000000002</v>
      </c>
      <c r="F180">
        <v>102741705.94939999</v>
      </c>
      <c r="G180">
        <v>164.21452099999999</v>
      </c>
      <c r="H180">
        <v>39.596870000000003</v>
      </c>
      <c r="I180">
        <v>51.957380999999998</v>
      </c>
      <c r="K180" s="3">
        <f>VLOOKUP(SonataNetIO_CMO_MV_NAV[[#This Row],[AsOfDate]], 'Sonata CMO MV Raw'!$A:$B,2,FALSE)</f>
        <v>85797765.076129004</v>
      </c>
      <c r="L180" s="4">
        <f>SonataNetIO_CMO_MV_NAV[[#This Row],[CMO MV]]/SonataNetIO_CMO_MV_NAV[[#This Row],[NAV]]*100</f>
        <v>83.508215367169555</v>
      </c>
    </row>
    <row r="181" spans="1:12" x14ac:dyDescent="0.2">
      <c r="A181" s="1">
        <v>41904</v>
      </c>
      <c r="B181">
        <v>170.0701</v>
      </c>
      <c r="C181">
        <v>40.918900000000001</v>
      </c>
      <c r="D181">
        <v>53.537199999999999</v>
      </c>
      <c r="F181">
        <v>103031628.27150001</v>
      </c>
      <c r="G181">
        <v>165.06591499999999</v>
      </c>
      <c r="H181">
        <v>39.714891999999999</v>
      </c>
      <c r="I181">
        <v>51.961908000000001</v>
      </c>
      <c r="K181" s="3">
        <f>VLOOKUP(SonataNetIO_CMO_MV_NAV[[#This Row],[AsOfDate]], 'Sonata CMO MV Raw'!$A:$B,2,FALSE)</f>
        <v>85860306.922069997</v>
      </c>
      <c r="L181" s="4">
        <f>SonataNetIO_CMO_MV_NAV[[#This Row],[CMO MV]]/SonataNetIO_CMO_MV_NAV[[#This Row],[NAV]]*100</f>
        <v>83.333931883342032</v>
      </c>
    </row>
    <row r="182" spans="1:12" x14ac:dyDescent="0.2">
      <c r="A182" s="1">
        <v>41905</v>
      </c>
      <c r="B182">
        <v>172.4255</v>
      </c>
      <c r="C182">
        <v>41.394799999999996</v>
      </c>
      <c r="D182">
        <v>53.712499999999999</v>
      </c>
      <c r="F182">
        <v>103268955.11929999</v>
      </c>
      <c r="G182">
        <v>166.96741</v>
      </c>
      <c r="H182">
        <v>40.084457</v>
      </c>
      <c r="I182">
        <v>52.012242999999998</v>
      </c>
      <c r="K182" s="3">
        <f>VLOOKUP(SonataNetIO_CMO_MV_NAV[[#This Row],[AsOfDate]], 'Sonata CMO MV Raw'!$A:$B,2,FALSE)</f>
        <v>86311544.949853003</v>
      </c>
      <c r="L182" s="4">
        <f>SonataNetIO_CMO_MV_NAV[[#This Row],[CMO MV]]/SonataNetIO_CMO_MV_NAV[[#This Row],[NAV]]*100</f>
        <v>83.57937276516725</v>
      </c>
    </row>
    <row r="183" spans="1:12" x14ac:dyDescent="0.2">
      <c r="A183" s="1">
        <v>41906</v>
      </c>
      <c r="B183">
        <v>170.52369999999999</v>
      </c>
      <c r="C183">
        <v>41.194600000000001</v>
      </c>
      <c r="D183">
        <v>53.4786</v>
      </c>
      <c r="F183">
        <v>103220055.0361</v>
      </c>
      <c r="G183">
        <v>165.20403899999999</v>
      </c>
      <c r="H183">
        <v>39.909492</v>
      </c>
      <c r="I183">
        <v>51.810279999999999</v>
      </c>
      <c r="K183" s="3">
        <f>VLOOKUP(SonataNetIO_CMO_MV_NAV[[#This Row],[AsOfDate]], 'Sonata CMO MV Raw'!$A:$B,2,FALSE)</f>
        <v>86014066.726640999</v>
      </c>
      <c r="L183" s="4">
        <f>SonataNetIO_CMO_MV_NAV[[#This Row],[CMO MV]]/SonataNetIO_CMO_MV_NAV[[#This Row],[NAV]]*100</f>
        <v>83.330770068431562</v>
      </c>
    </row>
    <row r="184" spans="1:12" x14ac:dyDescent="0.2">
      <c r="A184" s="1">
        <v>41907</v>
      </c>
      <c r="B184">
        <v>173.6799</v>
      </c>
      <c r="C184">
        <v>41.756799999999998</v>
      </c>
      <c r="D184">
        <v>48.806600000000003</v>
      </c>
      <c r="F184">
        <v>103491421.90109999</v>
      </c>
      <c r="G184">
        <v>167.82057599999999</v>
      </c>
      <c r="H184">
        <v>40.348078000000001</v>
      </c>
      <c r="I184">
        <v>47.160043999999999</v>
      </c>
      <c r="K184" s="3">
        <f>VLOOKUP(SonataNetIO_CMO_MV_NAV[[#This Row],[AsOfDate]], 'Sonata CMO MV Raw'!$A:$B,2,FALSE)</f>
        <v>86158086.396091998</v>
      </c>
      <c r="L184" s="4">
        <f>SonataNetIO_CMO_MV_NAV[[#This Row],[CMO MV]]/SonataNetIO_CMO_MV_NAV[[#This Row],[NAV]]*100</f>
        <v>83.251427812469004</v>
      </c>
    </row>
    <row r="185" spans="1:12" x14ac:dyDescent="0.2">
      <c r="A185" s="1">
        <v>41908</v>
      </c>
      <c r="B185">
        <v>173.90610000000001</v>
      </c>
      <c r="C185">
        <v>41.834600000000002</v>
      </c>
      <c r="D185">
        <v>48.844299999999997</v>
      </c>
      <c r="F185">
        <v>103505485.5645</v>
      </c>
      <c r="G185">
        <v>168.016312</v>
      </c>
      <c r="H185">
        <v>40.417760999999999</v>
      </c>
      <c r="I185">
        <v>47.190058999999998</v>
      </c>
      <c r="K185" s="3">
        <f>VLOOKUP(SonataNetIO_CMO_MV_NAV[[#This Row],[AsOfDate]], 'Sonata CMO MV Raw'!$A:$B,2,FALSE)</f>
        <v>85954188.479463995</v>
      </c>
      <c r="L185" s="4">
        <f>SonataNetIO_CMO_MV_NAV[[#This Row],[CMO MV]]/SonataNetIO_CMO_MV_NAV[[#This Row],[NAV]]*100</f>
        <v>83.043123763620414</v>
      </c>
    </row>
    <row r="186" spans="1:12" x14ac:dyDescent="0.2">
      <c r="A186" s="1">
        <v>41911</v>
      </c>
      <c r="B186">
        <v>175.7921</v>
      </c>
      <c r="C186">
        <v>42.085599999999999</v>
      </c>
      <c r="D186">
        <v>48.997199999999999</v>
      </c>
      <c r="F186">
        <v>103416935.0819</v>
      </c>
      <c r="G186">
        <v>169.98386199999999</v>
      </c>
      <c r="H186">
        <v>40.695076</v>
      </c>
      <c r="I186">
        <v>47.378314000000003</v>
      </c>
      <c r="K186" s="3">
        <f>VLOOKUP(SonataNetIO_CMO_MV_NAV[[#This Row],[AsOfDate]], 'Sonata CMO MV Raw'!$A:$B,2,FALSE)</f>
        <v>86060300.866917998</v>
      </c>
      <c r="L186" s="4">
        <f>SonataNetIO_CMO_MV_NAV[[#This Row],[CMO MV]]/SonataNetIO_CMO_MV_NAV[[#This Row],[NAV]]*100</f>
        <v>83.216835616684449</v>
      </c>
    </row>
    <row r="187" spans="1:12" x14ac:dyDescent="0.2">
      <c r="A187" s="1">
        <v>41912</v>
      </c>
      <c r="B187">
        <v>174.50880000000001</v>
      </c>
      <c r="C187">
        <v>41.7956</v>
      </c>
      <c r="D187">
        <v>48.750500000000002</v>
      </c>
      <c r="F187">
        <v>103510725.66060001</v>
      </c>
      <c r="G187">
        <v>168.59006500000001</v>
      </c>
      <c r="H187">
        <v>40.378037999999997</v>
      </c>
      <c r="I187">
        <v>47.097051999999998</v>
      </c>
      <c r="K187" s="3">
        <f>VLOOKUP(SonataNetIO_CMO_MV_NAV[[#This Row],[AsOfDate]], 'Sonata CMO MV Raw'!$A:$B,2,FALSE)</f>
        <v>86051374.925569996</v>
      </c>
      <c r="L187" s="4">
        <f>SonataNetIO_CMO_MV_NAV[[#This Row],[CMO MV]]/SonataNetIO_CMO_MV_NAV[[#This Row],[NAV]]*100</f>
        <v>83.132810031419112</v>
      </c>
    </row>
    <row r="188" spans="1:12" x14ac:dyDescent="0.2">
      <c r="A188" s="1">
        <v>41913</v>
      </c>
      <c r="B188">
        <v>179.7961</v>
      </c>
      <c r="C188">
        <v>42.461399999999998</v>
      </c>
      <c r="D188">
        <v>49.767899999999997</v>
      </c>
      <c r="F188">
        <v>103759192.8479</v>
      </c>
      <c r="G188">
        <v>173.28209200000001</v>
      </c>
      <c r="H188">
        <v>40.923025000000003</v>
      </c>
      <c r="I188">
        <v>47.96481</v>
      </c>
      <c r="K188" s="3">
        <f>VLOOKUP(SonataNetIO_CMO_MV_NAV[[#This Row],[AsOfDate]], 'Sonata CMO MV Raw'!$A:$B,2,FALSE)</f>
        <v>86998856.477010995</v>
      </c>
      <c r="L188" s="4">
        <f>SonataNetIO_CMO_MV_NAV[[#This Row],[CMO MV]]/SonataNetIO_CMO_MV_NAV[[#This Row],[NAV]]*100</f>
        <v>83.846890178243882</v>
      </c>
    </row>
    <row r="189" spans="1:12" x14ac:dyDescent="0.2">
      <c r="A189" s="1">
        <v>41914</v>
      </c>
      <c r="B189">
        <v>177.8827</v>
      </c>
      <c r="C189">
        <v>42.137700000000002</v>
      </c>
      <c r="D189">
        <v>49.512300000000003</v>
      </c>
      <c r="F189">
        <v>103576938.9259</v>
      </c>
      <c r="G189">
        <v>171.739677</v>
      </c>
      <c r="H189">
        <v>40.682510999999998</v>
      </c>
      <c r="I189">
        <v>47.802436</v>
      </c>
      <c r="K189" s="3">
        <f>VLOOKUP(SonataNetIO_CMO_MV_NAV[[#This Row],[AsOfDate]], 'Sonata CMO MV Raw'!$A:$B,2,FALSE)</f>
        <v>86715784.464934006</v>
      </c>
      <c r="L189" s="4">
        <f>SonataNetIO_CMO_MV_NAV[[#This Row],[CMO MV]]/SonataNetIO_CMO_MV_NAV[[#This Row],[NAV]]*100</f>
        <v>83.721130749935909</v>
      </c>
    </row>
    <row r="190" spans="1:12" x14ac:dyDescent="0.2">
      <c r="A190" s="1">
        <v>41915</v>
      </c>
      <c r="B190">
        <v>178.25729999999999</v>
      </c>
      <c r="C190">
        <v>42.362000000000002</v>
      </c>
      <c r="D190">
        <v>49.465699999999998</v>
      </c>
      <c r="F190">
        <v>103575271.0009</v>
      </c>
      <c r="G190">
        <v>172.10411199999999</v>
      </c>
      <c r="H190">
        <v>40.899723999999999</v>
      </c>
      <c r="I190">
        <v>47.758214000000002</v>
      </c>
      <c r="K190" s="3">
        <f>VLOOKUP(SonataNetIO_CMO_MV_NAV[[#This Row],[AsOfDate]], 'Sonata CMO MV Raw'!$A:$B,2,FALSE)</f>
        <v>86621214.129980996</v>
      </c>
      <c r="L190" s="4">
        <f>SonataNetIO_CMO_MV_NAV[[#This Row],[CMO MV]]/SonataNetIO_CMO_MV_NAV[[#This Row],[NAV]]*100</f>
        <v>83.631173052135495</v>
      </c>
    </row>
    <row r="191" spans="1:12" x14ac:dyDescent="0.2">
      <c r="A191" s="1">
        <v>41918</v>
      </c>
      <c r="B191">
        <v>178.41390000000001</v>
      </c>
      <c r="C191">
        <v>42.305100000000003</v>
      </c>
      <c r="D191">
        <v>49.650599999999997</v>
      </c>
      <c r="F191">
        <v>103719651.7422</v>
      </c>
      <c r="G191">
        <v>172.015522</v>
      </c>
      <c r="H191">
        <v>40.787931</v>
      </c>
      <c r="I191">
        <v>47.870002999999997</v>
      </c>
      <c r="K191" s="3">
        <f>VLOOKUP(SonataNetIO_CMO_MV_NAV[[#This Row],[AsOfDate]], 'Sonata CMO MV Raw'!$A:$B,2,FALSE)</f>
        <v>86987112.421247005</v>
      </c>
      <c r="L191" s="4">
        <f>SonataNetIO_CMO_MV_NAV[[#This Row],[CMO MV]]/SonataNetIO_CMO_MV_NAV[[#This Row],[NAV]]*100</f>
        <v>83.867532295092445</v>
      </c>
    </row>
    <row r="192" spans="1:12" x14ac:dyDescent="0.2">
      <c r="A192" s="1">
        <v>41919</v>
      </c>
      <c r="B192">
        <v>180.27940000000001</v>
      </c>
      <c r="C192">
        <v>42.370600000000003</v>
      </c>
      <c r="D192">
        <v>49.931899999999999</v>
      </c>
      <c r="F192">
        <v>103849646.1076</v>
      </c>
      <c r="G192">
        <v>173.59654699999999</v>
      </c>
      <c r="H192">
        <v>40.799945999999998</v>
      </c>
      <c r="I192">
        <v>48.080953000000001</v>
      </c>
      <c r="K192" s="3">
        <f>VLOOKUP(SonataNetIO_CMO_MV_NAV[[#This Row],[AsOfDate]], 'Sonata CMO MV Raw'!$A:$B,2,FALSE)</f>
        <v>87555516.946676999</v>
      </c>
      <c r="L192" s="4">
        <f>SonataNetIO_CMO_MV_NAV[[#This Row],[CMO MV]]/SonataNetIO_CMO_MV_NAV[[#This Row],[NAV]]*100</f>
        <v>84.309884750073735</v>
      </c>
    </row>
    <row r="193" spans="1:12" x14ac:dyDescent="0.2">
      <c r="A193" s="1">
        <v>41920</v>
      </c>
      <c r="B193">
        <v>181.642</v>
      </c>
      <c r="C193">
        <v>42.339500000000001</v>
      </c>
      <c r="D193">
        <v>50.637900000000002</v>
      </c>
      <c r="F193">
        <v>103801716.84299999</v>
      </c>
      <c r="G193">
        <v>174.98939899999999</v>
      </c>
      <c r="H193">
        <v>40.788823999999998</v>
      </c>
      <c r="I193">
        <v>48.783296999999997</v>
      </c>
      <c r="K193" s="3">
        <f>VLOOKUP(SonataNetIO_CMO_MV_NAV[[#This Row],[AsOfDate]], 'Sonata CMO MV Raw'!$A:$B,2,FALSE)</f>
        <v>87915930.072090998</v>
      </c>
      <c r="L193" s="4">
        <f>SonataNetIO_CMO_MV_NAV[[#This Row],[CMO MV]]/SonataNetIO_CMO_MV_NAV[[#This Row],[NAV]]*100</f>
        <v>84.696026950174414</v>
      </c>
    </row>
    <row r="194" spans="1:12" x14ac:dyDescent="0.2">
      <c r="A194" s="1">
        <v>41921</v>
      </c>
      <c r="B194">
        <v>181.48650000000001</v>
      </c>
      <c r="C194">
        <v>42.2926</v>
      </c>
      <c r="D194">
        <v>50.552599999999998</v>
      </c>
      <c r="F194">
        <v>103642895.1041</v>
      </c>
      <c r="G194">
        <v>175.107517</v>
      </c>
      <c r="H194">
        <v>40.806077000000002</v>
      </c>
      <c r="I194">
        <v>48.775751</v>
      </c>
      <c r="K194" s="3">
        <f>VLOOKUP(SonataNetIO_CMO_MV_NAV[[#This Row],[AsOfDate]], 'Sonata CMO MV Raw'!$A:$B,2,FALSE)</f>
        <v>87779905.043207005</v>
      </c>
      <c r="L194" s="4">
        <f>SonataNetIO_CMO_MV_NAV[[#This Row],[CMO MV]]/SonataNetIO_CMO_MV_NAV[[#This Row],[NAV]]*100</f>
        <v>84.69457067466125</v>
      </c>
    </row>
    <row r="195" spans="1:12" x14ac:dyDescent="0.2">
      <c r="A195" s="1">
        <v>41922</v>
      </c>
      <c r="B195">
        <v>182.0881</v>
      </c>
      <c r="C195">
        <v>42.114899999999999</v>
      </c>
      <c r="D195">
        <v>60.466999999999999</v>
      </c>
      <c r="F195">
        <v>103758667.1957</v>
      </c>
      <c r="G195">
        <v>175.49194199999999</v>
      </c>
      <c r="H195">
        <v>40.589283999999999</v>
      </c>
      <c r="I195">
        <v>58.276577000000003</v>
      </c>
      <c r="K195" s="3">
        <f>VLOOKUP(SonataNetIO_CMO_MV_NAV[[#This Row],[AsOfDate]], 'Sonata CMO MV Raw'!$A:$B,2,FALSE)</f>
        <v>88032234.344819993</v>
      </c>
      <c r="L195" s="4">
        <f>SonataNetIO_CMO_MV_NAV[[#This Row],[CMO MV]]/SonataNetIO_CMO_MV_NAV[[#This Row],[NAV]]*100</f>
        <v>84.84325861547714</v>
      </c>
    </row>
    <row r="196" spans="1:12" x14ac:dyDescent="0.2">
      <c r="A196" s="1">
        <v>41926</v>
      </c>
      <c r="B196">
        <v>185.93180000000001</v>
      </c>
      <c r="C196">
        <v>41.946800000000003</v>
      </c>
      <c r="D196">
        <v>61.587699999999998</v>
      </c>
      <c r="F196">
        <v>103813996.77069999</v>
      </c>
      <c r="G196">
        <v>179.100898</v>
      </c>
      <c r="H196">
        <v>40.405726999999999</v>
      </c>
      <c r="I196">
        <v>59.325045000000003</v>
      </c>
      <c r="K196" s="3">
        <f>VLOOKUP(SonataNetIO_CMO_MV_NAV[[#This Row],[AsOfDate]], 'Sonata CMO MV Raw'!$A:$B,2,FALSE)</f>
        <v>88629645.105252996</v>
      </c>
      <c r="L196" s="4">
        <f>SonataNetIO_CMO_MV_NAV[[#This Row],[CMO MV]]/SonataNetIO_CMO_MV_NAV[[#This Row],[NAV]]*100</f>
        <v>85.373502477719299</v>
      </c>
    </row>
    <row r="197" spans="1:12" x14ac:dyDescent="0.2">
      <c r="A197" s="1">
        <v>41927</v>
      </c>
      <c r="B197">
        <v>158.06139999999999</v>
      </c>
      <c r="C197">
        <v>34.563299999999998</v>
      </c>
      <c r="D197">
        <v>42.689799999999998</v>
      </c>
      <c r="F197">
        <v>103627521.4337</v>
      </c>
      <c r="G197">
        <v>152.5284</v>
      </c>
      <c r="H197">
        <v>33.353397999999999</v>
      </c>
      <c r="I197">
        <v>41.195427000000002</v>
      </c>
      <c r="K197" s="3">
        <f>VLOOKUP(SonataNetIO_CMO_MV_NAV[[#This Row],[AsOfDate]], 'Sonata CMO MV Raw'!$A:$B,2,FALSE)</f>
        <v>88134271.203339994</v>
      </c>
      <c r="L197" s="4">
        <f>SonataNetIO_CMO_MV_NAV[[#This Row],[CMO MV]]/SonataNetIO_CMO_MV_NAV[[#This Row],[NAV]]*100</f>
        <v>85.049096981179417</v>
      </c>
    </row>
    <row r="198" spans="1:12" x14ac:dyDescent="0.2">
      <c r="A198" s="1">
        <v>41928</v>
      </c>
      <c r="B198">
        <v>157.26920000000001</v>
      </c>
      <c r="C198">
        <v>34.8476</v>
      </c>
      <c r="D198">
        <v>41.823399999999999</v>
      </c>
      <c r="F198">
        <v>103451579.8668</v>
      </c>
      <c r="G198">
        <v>152.02203800000001</v>
      </c>
      <c r="H198">
        <v>33.684936999999998</v>
      </c>
      <c r="I198">
        <v>40.427995000000003</v>
      </c>
      <c r="K198" s="3">
        <f>VLOOKUP(SonataNetIO_CMO_MV_NAV[[#This Row],[AsOfDate]], 'Sonata CMO MV Raw'!$A:$B,2,FALSE)</f>
        <v>88010112.487099007</v>
      </c>
      <c r="L198" s="4">
        <f>SonataNetIO_CMO_MV_NAV[[#This Row],[CMO MV]]/SonataNetIO_CMO_MV_NAV[[#This Row],[NAV]]*100</f>
        <v>85.073724925629179</v>
      </c>
    </row>
    <row r="199" spans="1:12" x14ac:dyDescent="0.2">
      <c r="A199" s="1">
        <v>41929</v>
      </c>
      <c r="B199">
        <v>156.37</v>
      </c>
      <c r="C199">
        <v>34.718499999999999</v>
      </c>
      <c r="D199">
        <v>41.758699999999997</v>
      </c>
      <c r="F199">
        <v>103268756.4897</v>
      </c>
      <c r="G199">
        <v>151.420435</v>
      </c>
      <c r="H199">
        <v>33.619559000000002</v>
      </c>
      <c r="I199">
        <v>40.436915999999997</v>
      </c>
      <c r="K199" s="3">
        <f>VLOOKUP(SonataNetIO_CMO_MV_NAV[[#This Row],[AsOfDate]], 'Sonata CMO MV Raw'!$A:$B,2,FALSE)</f>
        <v>87736957.180677995</v>
      </c>
      <c r="L199" s="4">
        <f>SonataNetIO_CMO_MV_NAV[[#This Row],[CMO MV]]/SonataNetIO_CMO_MV_NAV[[#This Row],[NAV]]*100</f>
        <v>84.959827311786071</v>
      </c>
    </row>
    <row r="200" spans="1:12" x14ac:dyDescent="0.2">
      <c r="A200" s="1">
        <v>41932</v>
      </c>
      <c r="B200">
        <v>157.3843</v>
      </c>
      <c r="C200">
        <v>34.713099999999997</v>
      </c>
      <c r="D200">
        <v>42.068399999999997</v>
      </c>
      <c r="F200">
        <v>103368755.9179</v>
      </c>
      <c r="G200">
        <v>152.25519399999999</v>
      </c>
      <c r="H200">
        <v>33.581811000000002</v>
      </c>
      <c r="I200">
        <v>40.697403999999999</v>
      </c>
      <c r="K200" s="3">
        <f>VLOOKUP(SonataNetIO_CMO_MV_NAV[[#This Row],[AsOfDate]], 'Sonata CMO MV Raw'!$A:$B,2,FALSE)</f>
        <v>80788237.569753006</v>
      </c>
      <c r="L200" s="4">
        <f>SonataNetIO_CMO_MV_NAV[[#This Row],[CMO MV]]/SonataNetIO_CMO_MV_NAV[[#This Row],[NAV]]*100</f>
        <v>78.155373790044038</v>
      </c>
    </row>
    <row r="201" spans="1:12" x14ac:dyDescent="0.2">
      <c r="A201" s="1">
        <v>41933</v>
      </c>
      <c r="B201">
        <v>156.21350000000001</v>
      </c>
      <c r="C201">
        <v>34.518700000000003</v>
      </c>
      <c r="D201">
        <v>41.709000000000003</v>
      </c>
      <c r="F201">
        <v>103117812.81280001</v>
      </c>
      <c r="G201">
        <v>151.49031600000001</v>
      </c>
      <c r="H201">
        <v>33.475012</v>
      </c>
      <c r="I201">
        <v>40.44791</v>
      </c>
      <c r="K201" s="3">
        <f>VLOOKUP(SonataNetIO_CMO_MV_NAV[[#This Row],[AsOfDate]], 'Sonata CMO MV Raw'!$A:$B,2,FALSE)</f>
        <v>80558066.642735004</v>
      </c>
      <c r="L201" s="4">
        <f>SonataNetIO_CMO_MV_NAV[[#This Row],[CMO MV]]/SonataNetIO_CMO_MV_NAV[[#This Row],[NAV]]*100</f>
        <v>78.122357762746631</v>
      </c>
    </row>
    <row r="202" spans="1:12" x14ac:dyDescent="0.2">
      <c r="A202" s="1">
        <v>41934</v>
      </c>
      <c r="B202">
        <v>141.91159999999999</v>
      </c>
      <c r="C202">
        <v>31.416699999999999</v>
      </c>
      <c r="D202">
        <v>32.514400000000002</v>
      </c>
      <c r="F202">
        <v>103030797.5068</v>
      </c>
      <c r="G202">
        <v>137.73706799999999</v>
      </c>
      <c r="H202">
        <v>30.492533000000002</v>
      </c>
      <c r="I202">
        <v>31.557943000000002</v>
      </c>
      <c r="K202" s="3">
        <f>VLOOKUP(SonataNetIO_CMO_MV_NAV[[#This Row],[AsOfDate]], 'Sonata CMO MV Raw'!$A:$B,2,FALSE)</f>
        <v>80424720.937270999</v>
      </c>
      <c r="L202" s="4">
        <f>SonataNetIO_CMO_MV_NAV[[#This Row],[CMO MV]]/SonataNetIO_CMO_MV_NAV[[#This Row],[NAV]]*100</f>
        <v>78.058913337988088</v>
      </c>
    </row>
    <row r="203" spans="1:12" x14ac:dyDescent="0.2">
      <c r="A203" s="1">
        <v>41935</v>
      </c>
      <c r="B203">
        <v>140.33770000000001</v>
      </c>
      <c r="C203">
        <v>31.4986</v>
      </c>
      <c r="D203">
        <v>31.993400000000001</v>
      </c>
      <c r="F203">
        <v>102841258.2563</v>
      </c>
      <c r="G203">
        <v>136.46050500000001</v>
      </c>
      <c r="H203">
        <v>30.628368999999999</v>
      </c>
      <c r="I203">
        <v>31.109499</v>
      </c>
      <c r="K203" s="3">
        <f>VLOOKUP(SonataNetIO_CMO_MV_NAV[[#This Row],[AsOfDate]], 'Sonata CMO MV Raw'!$A:$B,2,FALSE)</f>
        <v>80115474.033419997</v>
      </c>
      <c r="L203" s="4">
        <f>SonataNetIO_CMO_MV_NAV[[#This Row],[CMO MV]]/SonataNetIO_CMO_MV_NAV[[#This Row],[NAV]]*100</f>
        <v>77.902074898536327</v>
      </c>
    </row>
    <row r="204" spans="1:12" x14ac:dyDescent="0.2">
      <c r="A204" s="1">
        <v>41936</v>
      </c>
      <c r="B204">
        <v>140.7295</v>
      </c>
      <c r="C204">
        <v>31.825500000000002</v>
      </c>
      <c r="D204">
        <v>31.984100000000002</v>
      </c>
      <c r="F204">
        <v>103155599.9418</v>
      </c>
      <c r="G204">
        <v>136.42448899999999</v>
      </c>
      <c r="H204">
        <v>30.851935999999998</v>
      </c>
      <c r="I204">
        <v>31.005685</v>
      </c>
      <c r="K204" s="3">
        <f>VLOOKUP(SonataNetIO_CMO_MV_NAV[[#This Row],[AsOfDate]], 'Sonata CMO MV Raw'!$A:$B,2,FALSE)</f>
        <v>80411345.53892</v>
      </c>
      <c r="L204" s="4">
        <f>SonataNetIO_CMO_MV_NAV[[#This Row],[CMO MV]]/SonataNetIO_CMO_MV_NAV[[#This Row],[NAV]]*100</f>
        <v>77.951507804024004</v>
      </c>
    </row>
    <row r="205" spans="1:12" x14ac:dyDescent="0.2">
      <c r="A205" s="1">
        <v>41939</v>
      </c>
      <c r="B205">
        <v>141.22200000000001</v>
      </c>
      <c r="C205">
        <v>31.906199999999998</v>
      </c>
      <c r="D205">
        <v>32.213799999999999</v>
      </c>
      <c r="F205">
        <v>103333632.5509</v>
      </c>
      <c r="G205">
        <v>136.666056</v>
      </c>
      <c r="H205">
        <v>30.876878000000001</v>
      </c>
      <c r="I205">
        <v>31.174555000000002</v>
      </c>
      <c r="K205" s="3">
        <f>VLOOKUP(SonataNetIO_CMO_MV_NAV[[#This Row],[AsOfDate]], 'Sonata CMO MV Raw'!$A:$B,2,FALSE)</f>
        <v>76253391.990802005</v>
      </c>
      <c r="L205" s="4">
        <f>SonataNetIO_CMO_MV_NAV[[#This Row],[CMO MV]]/SonataNetIO_CMO_MV_NAV[[#This Row],[NAV]]*100</f>
        <v>73.793391472269363</v>
      </c>
    </row>
    <row r="206" spans="1:12" x14ac:dyDescent="0.2">
      <c r="A206" s="1">
        <v>41940</v>
      </c>
      <c r="B206">
        <v>140.46770000000001</v>
      </c>
      <c r="C206">
        <v>31.969000000000001</v>
      </c>
      <c r="D206">
        <v>31.996600000000001</v>
      </c>
      <c r="F206">
        <v>103284192.8373</v>
      </c>
      <c r="G206">
        <v>136.00116</v>
      </c>
      <c r="H206">
        <v>30.952461</v>
      </c>
      <c r="I206">
        <v>30.979184</v>
      </c>
      <c r="K206" s="3">
        <f>VLOOKUP(SonataNetIO_CMO_MV_NAV[[#This Row],[AsOfDate]], 'Sonata CMO MV Raw'!$A:$B,2,FALSE)</f>
        <v>76176423.58224</v>
      </c>
      <c r="L206" s="4">
        <f>SonataNetIO_CMO_MV_NAV[[#This Row],[CMO MV]]/SonataNetIO_CMO_MV_NAV[[#This Row],[NAV]]*100</f>
        <v>73.754193637586027</v>
      </c>
    </row>
    <row r="207" spans="1:12" x14ac:dyDescent="0.2">
      <c r="A207" s="1">
        <v>41941</v>
      </c>
      <c r="B207">
        <v>141.04470000000001</v>
      </c>
      <c r="C207">
        <v>32.422600000000003</v>
      </c>
      <c r="D207">
        <v>31.517299999999999</v>
      </c>
      <c r="F207">
        <v>103431299.5598</v>
      </c>
      <c r="G207">
        <v>136.365588</v>
      </c>
      <c r="H207">
        <v>31.346990999999999</v>
      </c>
      <c r="I207">
        <v>30.471723999999998</v>
      </c>
      <c r="K207" s="3">
        <f>VLOOKUP(SonataNetIO_CMO_MV_NAV[[#This Row],[AsOfDate]], 'Sonata CMO MV Raw'!$A:$B,2,FALSE)</f>
        <v>75913344.754649997</v>
      </c>
      <c r="L207" s="4">
        <f>SonataNetIO_CMO_MV_NAV[[#This Row],[CMO MV]]/SonataNetIO_CMO_MV_NAV[[#This Row],[NAV]]*100</f>
        <v>73.394944352178243</v>
      </c>
    </row>
    <row r="208" spans="1:12" x14ac:dyDescent="0.2">
      <c r="A208" s="1">
        <v>41942</v>
      </c>
      <c r="B208">
        <v>140.94839999999999</v>
      </c>
      <c r="C208">
        <v>32.348100000000002</v>
      </c>
      <c r="D208">
        <v>31.743200000000002</v>
      </c>
      <c r="F208">
        <v>103564953.0944</v>
      </c>
      <c r="G208">
        <v>136.096619</v>
      </c>
      <c r="H208">
        <v>31.234601000000001</v>
      </c>
      <c r="I208">
        <v>30.650523</v>
      </c>
      <c r="K208" s="3">
        <f>VLOOKUP(SonataNetIO_CMO_MV_NAV[[#This Row],[AsOfDate]], 'Sonata CMO MV Raw'!$A:$B,2,FALSE)</f>
        <v>76201492.359293997</v>
      </c>
      <c r="L208" s="4">
        <f>SonataNetIO_CMO_MV_NAV[[#This Row],[CMO MV]]/SonataNetIO_CMO_MV_NAV[[#This Row],[NAV]]*100</f>
        <v>73.57845495264786</v>
      </c>
    </row>
    <row r="209" spans="1:12" x14ac:dyDescent="0.2">
      <c r="A209" s="1">
        <v>41943</v>
      </c>
      <c r="B209">
        <v>140.26990000000001</v>
      </c>
      <c r="C209">
        <v>32.438699999999997</v>
      </c>
      <c r="D209">
        <v>31.4953</v>
      </c>
      <c r="F209">
        <v>103454444.6426</v>
      </c>
      <c r="G209">
        <v>135.586151</v>
      </c>
      <c r="H209">
        <v>31.355540000000001</v>
      </c>
      <c r="I209">
        <v>30.443641</v>
      </c>
      <c r="K209" s="3">
        <f>VLOOKUP(SonataNetIO_CMO_MV_NAV[[#This Row],[AsOfDate]], 'Sonata CMO MV Raw'!$A:$B,2,FALSE)</f>
        <v>76025121.577510998</v>
      </c>
      <c r="L209" s="4">
        <f>SonataNetIO_CMO_MV_NAV[[#This Row],[CMO MV]]/SonataNetIO_CMO_MV_NAV[[#This Row],[NAV]]*100</f>
        <v>73.486568740620086</v>
      </c>
    </row>
    <row r="210" spans="1:12" x14ac:dyDescent="0.2">
      <c r="A210" s="1">
        <v>41946</v>
      </c>
      <c r="B210">
        <v>140.10069999999999</v>
      </c>
      <c r="C210">
        <v>32.6541</v>
      </c>
      <c r="D210">
        <v>31.4041</v>
      </c>
      <c r="F210">
        <v>103744072.4779</v>
      </c>
      <c r="G210">
        <v>135.044535</v>
      </c>
      <c r="H210">
        <v>31.475629999999999</v>
      </c>
      <c r="I210">
        <v>30.270741999999998</v>
      </c>
      <c r="K210" s="3">
        <f>VLOOKUP(SonataNetIO_CMO_MV_NAV[[#This Row],[AsOfDate]], 'Sonata CMO MV Raw'!$A:$B,2,FALSE)</f>
        <v>76210879.398710996</v>
      </c>
      <c r="L210" s="4">
        <f>SonataNetIO_CMO_MV_NAV[[#This Row],[CMO MV]]/SonataNetIO_CMO_MV_NAV[[#This Row],[NAV]]*100</f>
        <v>73.460466297913811</v>
      </c>
    </row>
    <row r="211" spans="1:12" x14ac:dyDescent="0.2">
      <c r="A211" s="1">
        <v>41947</v>
      </c>
      <c r="B211">
        <v>140.18629999999999</v>
      </c>
      <c r="C211">
        <v>32.709499999999998</v>
      </c>
      <c r="D211">
        <v>31.4255</v>
      </c>
      <c r="F211">
        <v>103847782.0299</v>
      </c>
      <c r="G211">
        <v>134.992098</v>
      </c>
      <c r="H211">
        <v>31.497543</v>
      </c>
      <c r="I211">
        <v>30.261118</v>
      </c>
      <c r="K211" s="3">
        <f>VLOOKUP(SonataNetIO_CMO_MV_NAV[[#This Row],[AsOfDate]], 'Sonata CMO MV Raw'!$A:$B,2,FALSE)</f>
        <v>76303458.180712998</v>
      </c>
      <c r="L211" s="4">
        <f>SonataNetIO_CMO_MV_NAV[[#This Row],[CMO MV]]/SonataNetIO_CMO_MV_NAV[[#This Row],[NAV]]*100</f>
        <v>73.476252154084136</v>
      </c>
    </row>
    <row r="212" spans="1:12" x14ac:dyDescent="0.2">
      <c r="A212" s="1">
        <v>41948</v>
      </c>
      <c r="B212">
        <v>139.44049999999999</v>
      </c>
      <c r="C212">
        <v>32.549100000000003</v>
      </c>
      <c r="D212">
        <v>31.430700000000002</v>
      </c>
      <c r="F212">
        <v>103770641.6223</v>
      </c>
      <c r="G212">
        <v>134.37374800000001</v>
      </c>
      <c r="H212">
        <v>31.366385999999999</v>
      </c>
      <c r="I212">
        <v>30.288625</v>
      </c>
      <c r="K212" s="3">
        <f>VLOOKUP(SonataNetIO_CMO_MV_NAV[[#This Row],[AsOfDate]], 'Sonata CMO MV Raw'!$A:$B,2,FALSE)</f>
        <v>76194339.923075005</v>
      </c>
      <c r="L212" s="4">
        <f>SonataNetIO_CMO_MV_NAV[[#This Row],[CMO MV]]/SonataNetIO_CMO_MV_NAV[[#This Row],[NAV]]*100</f>
        <v>73.425719193684799</v>
      </c>
    </row>
    <row r="213" spans="1:12" x14ac:dyDescent="0.2">
      <c r="A213" s="1">
        <v>41949</v>
      </c>
      <c r="B213">
        <v>138.42740000000001</v>
      </c>
      <c r="C213">
        <v>32.347700000000003</v>
      </c>
      <c r="D213">
        <v>31.504999999999999</v>
      </c>
      <c r="F213">
        <v>103586335.65889999</v>
      </c>
      <c r="G213">
        <v>133.634807</v>
      </c>
      <c r="H213">
        <v>31.227767</v>
      </c>
      <c r="I213">
        <v>30.414242999999999</v>
      </c>
      <c r="K213" s="3">
        <f>VLOOKUP(SonataNetIO_CMO_MV_NAV[[#This Row],[AsOfDate]], 'Sonata CMO MV Raw'!$A:$B,2,FALSE)</f>
        <v>75936312.889760002</v>
      </c>
      <c r="L213" s="4">
        <f>SonataNetIO_CMO_MV_NAV[[#This Row],[CMO MV]]/SonataNetIO_CMO_MV_NAV[[#This Row],[NAV]]*100</f>
        <v>73.307268190093239</v>
      </c>
    </row>
    <row r="214" spans="1:12" x14ac:dyDescent="0.2">
      <c r="A214" s="1">
        <v>41950</v>
      </c>
      <c r="B214">
        <v>139.88470000000001</v>
      </c>
      <c r="C214">
        <v>32.488700000000001</v>
      </c>
      <c r="D214">
        <v>32.069899999999997</v>
      </c>
      <c r="F214">
        <v>103926514.0114</v>
      </c>
      <c r="G214">
        <v>134.599627</v>
      </c>
      <c r="H214">
        <v>31.261223999999999</v>
      </c>
      <c r="I214">
        <v>30.858246999999999</v>
      </c>
      <c r="K214" s="3">
        <f>VLOOKUP(SonataNetIO_CMO_MV_NAV[[#This Row],[AsOfDate]], 'Sonata CMO MV Raw'!$A:$B,2,FALSE)</f>
        <v>76546231.932185993</v>
      </c>
      <c r="L214" s="4">
        <f>SonataNetIO_CMO_MV_NAV[[#This Row],[CMO MV]]/SonataNetIO_CMO_MV_NAV[[#This Row],[NAV]]*100</f>
        <v>73.65418984782788</v>
      </c>
    </row>
    <row r="215" spans="1:12" x14ac:dyDescent="0.2">
      <c r="A215" s="1">
        <v>41953</v>
      </c>
      <c r="B215">
        <v>137.20660000000001</v>
      </c>
      <c r="C215">
        <v>31.857600000000001</v>
      </c>
      <c r="D215">
        <v>31.6675</v>
      </c>
      <c r="F215">
        <v>103592232.4333</v>
      </c>
      <c r="G215">
        <v>132.448734</v>
      </c>
      <c r="H215">
        <v>30.752884999999999</v>
      </c>
      <c r="I215">
        <v>30.569376999999999</v>
      </c>
      <c r="K215" s="3">
        <f>VLOOKUP(SonataNetIO_CMO_MV_NAV[[#This Row],[AsOfDate]], 'Sonata CMO MV Raw'!$A:$B,2,FALSE)</f>
        <v>76075407.334122002</v>
      </c>
      <c r="L215" s="4">
        <f>SonataNetIO_CMO_MV_NAV[[#This Row],[CMO MV]]/SonataNetIO_CMO_MV_NAV[[#This Row],[NAV]]*100</f>
        <v>73.437366438747929</v>
      </c>
    </row>
    <row r="216" spans="1:12" x14ac:dyDescent="0.2">
      <c r="A216" s="1">
        <v>41955</v>
      </c>
      <c r="B216">
        <v>137.62049999999999</v>
      </c>
      <c r="C216">
        <v>31.945699999999999</v>
      </c>
      <c r="D216">
        <v>31.842400000000001</v>
      </c>
      <c r="F216">
        <v>103728340.6646</v>
      </c>
      <c r="G216">
        <v>132.67396299999999</v>
      </c>
      <c r="H216">
        <v>30.797466</v>
      </c>
      <c r="I216">
        <v>30.697879</v>
      </c>
      <c r="K216" s="3">
        <f>VLOOKUP(SonataNetIO_CMO_MV_NAV[[#This Row],[AsOfDate]], 'Sonata CMO MV Raw'!$A:$B,2,FALSE)</f>
        <v>76238858.535413995</v>
      </c>
      <c r="L216" s="4">
        <f>SonataNetIO_CMO_MV_NAV[[#This Row],[CMO MV]]/SonataNetIO_CMO_MV_NAV[[#This Row],[NAV]]*100</f>
        <v>73.498581050214852</v>
      </c>
    </row>
    <row r="217" spans="1:12" x14ac:dyDescent="0.2">
      <c r="A217" s="1">
        <v>41956</v>
      </c>
      <c r="B217">
        <v>137.78270000000001</v>
      </c>
      <c r="C217">
        <v>31.932200000000002</v>
      </c>
      <c r="D217">
        <v>31.991900000000001</v>
      </c>
      <c r="F217">
        <v>103800747.50030001</v>
      </c>
      <c r="G217">
        <v>132.73767599999999</v>
      </c>
      <c r="H217">
        <v>30.762976999999999</v>
      </c>
      <c r="I217">
        <v>30.820491000000001</v>
      </c>
      <c r="K217" s="3">
        <f>VLOOKUP(SonataNetIO_CMO_MV_NAV[[#This Row],[AsOfDate]], 'Sonata CMO MV Raw'!$A:$B,2,FALSE)</f>
        <v>76435530.511104003</v>
      </c>
      <c r="L217" s="4">
        <f>SonataNetIO_CMO_MV_NAV[[#This Row],[CMO MV]]/SonataNetIO_CMO_MV_NAV[[#This Row],[NAV]]*100</f>
        <v>73.636782346758238</v>
      </c>
    </row>
    <row r="218" spans="1:12" x14ac:dyDescent="0.2">
      <c r="A218" s="1">
        <v>41957</v>
      </c>
      <c r="B218">
        <v>138.62819999999999</v>
      </c>
      <c r="C218">
        <v>31.973500000000001</v>
      </c>
      <c r="D218">
        <v>32.239899999999999</v>
      </c>
      <c r="F218">
        <v>103924932.0548</v>
      </c>
      <c r="G218">
        <v>133.39263</v>
      </c>
      <c r="H218">
        <v>30.765957</v>
      </c>
      <c r="I218">
        <v>31.022296000000001</v>
      </c>
      <c r="K218" s="3">
        <f>VLOOKUP(SonataNetIO_CMO_MV_NAV[[#This Row],[AsOfDate]], 'Sonata CMO MV Raw'!$A:$B,2,FALSE)</f>
        <v>76646709.545654997</v>
      </c>
      <c r="L218" s="4">
        <f>SonataNetIO_CMO_MV_NAV[[#This Row],[CMO MV]]/SonataNetIO_CMO_MV_NAV[[#This Row],[NAV]]*100</f>
        <v>73.751993896170077</v>
      </c>
    </row>
    <row r="219" spans="1:12" x14ac:dyDescent="0.2">
      <c r="A219" s="1">
        <v>41960</v>
      </c>
      <c r="B219">
        <v>138.14680000000001</v>
      </c>
      <c r="C219">
        <v>31.832899999999999</v>
      </c>
      <c r="D219">
        <v>32.3992</v>
      </c>
      <c r="F219">
        <v>103692294.18080001</v>
      </c>
      <c r="G219">
        <v>133.227643</v>
      </c>
      <c r="H219">
        <v>30.699387999999999</v>
      </c>
      <c r="I219">
        <v>31.245522999999999</v>
      </c>
      <c r="K219" s="3">
        <f>VLOOKUP(SonataNetIO_CMO_MV_NAV[[#This Row],[AsOfDate]], 'Sonata CMO MV Raw'!$A:$B,2,FALSE)</f>
        <v>75925174.918080002</v>
      </c>
      <c r="L219" s="4">
        <f>SonataNetIO_CMO_MV_NAV[[#This Row],[CMO MV]]/SonataNetIO_CMO_MV_NAV[[#This Row],[NAV]]*100</f>
        <v>73.221617399741689</v>
      </c>
    </row>
    <row r="220" spans="1:12" x14ac:dyDescent="0.2">
      <c r="A220" s="1">
        <v>41961</v>
      </c>
      <c r="B220">
        <v>139.06530000000001</v>
      </c>
      <c r="C220">
        <v>31.992899999999999</v>
      </c>
      <c r="D220">
        <v>32.554099999999998</v>
      </c>
      <c r="F220">
        <v>103922400.5503</v>
      </c>
      <c r="G220">
        <v>133.81648200000001</v>
      </c>
      <c r="H220">
        <v>30.785374000000001</v>
      </c>
      <c r="I220">
        <v>31.325392999999998</v>
      </c>
      <c r="K220" s="3">
        <f>VLOOKUP(SonataNetIO_CMO_MV_NAV[[#This Row],[AsOfDate]], 'Sonata CMO MV Raw'!$A:$B,2,FALSE)</f>
        <v>76199250.677652001</v>
      </c>
      <c r="L220" s="4">
        <f>SonataNetIO_CMO_MV_NAV[[#This Row],[CMO MV]]/SonataNetIO_CMO_MV_NAV[[#This Row],[NAV]]*100</f>
        <v>73.323220281820198</v>
      </c>
    </row>
    <row r="221" spans="1:12" x14ac:dyDescent="0.2">
      <c r="A221" s="1">
        <v>41962</v>
      </c>
      <c r="B221">
        <v>138.71420000000001</v>
      </c>
      <c r="C221">
        <v>32.077100000000002</v>
      </c>
      <c r="D221">
        <v>32.241100000000003</v>
      </c>
      <c r="F221">
        <v>103838943.5504</v>
      </c>
      <c r="G221">
        <v>133.58591200000001</v>
      </c>
      <c r="H221">
        <v>30.891203999999998</v>
      </c>
      <c r="I221">
        <v>31.049140999999999</v>
      </c>
      <c r="K221" s="3">
        <f>VLOOKUP(SonataNetIO_CMO_MV_NAV[[#This Row],[AsOfDate]], 'Sonata CMO MV Raw'!$A:$B,2,FALSE)</f>
        <v>76041597.627756</v>
      </c>
      <c r="L221" s="4">
        <f>SonataNetIO_CMO_MV_NAV[[#This Row],[CMO MV]]/SonataNetIO_CMO_MV_NAV[[#This Row],[NAV]]*100</f>
        <v>73.230326723083337</v>
      </c>
    </row>
    <row r="222" spans="1:12" x14ac:dyDescent="0.2">
      <c r="A222" s="1">
        <v>41963</v>
      </c>
      <c r="B222">
        <v>138.79499999999999</v>
      </c>
      <c r="C222">
        <v>31.957599999999999</v>
      </c>
      <c r="D222">
        <v>32.4968</v>
      </c>
      <c r="F222">
        <v>103862148.1596</v>
      </c>
      <c r="G222">
        <v>133.63386199999999</v>
      </c>
      <c r="H222">
        <v>30.769245999999999</v>
      </c>
      <c r="I222">
        <v>31.288395999999999</v>
      </c>
      <c r="K222" s="3">
        <f>VLOOKUP(SonataNetIO_CMO_MV_NAV[[#This Row],[AsOfDate]], 'Sonata CMO MV Raw'!$A:$B,2,FALSE)</f>
        <v>76058808.194763005</v>
      </c>
      <c r="L222" s="4">
        <f>SonataNetIO_CMO_MV_NAV[[#This Row],[CMO MV]]/SonataNetIO_CMO_MV_NAV[[#This Row],[NAV]]*100</f>
        <v>73.230536381634494</v>
      </c>
    </row>
    <row r="223" spans="1:12" x14ac:dyDescent="0.2">
      <c r="A223" s="1">
        <v>41964</v>
      </c>
      <c r="B223">
        <v>140.2159</v>
      </c>
      <c r="C223">
        <v>32.216000000000001</v>
      </c>
      <c r="D223">
        <v>32.655999999999999</v>
      </c>
      <c r="F223">
        <v>104111796.4003</v>
      </c>
      <c r="G223">
        <v>134.67820599999999</v>
      </c>
      <c r="H223">
        <v>30.943660000000001</v>
      </c>
      <c r="I223">
        <v>31.366282000000002</v>
      </c>
      <c r="K223" s="3">
        <f>VLOOKUP(SonataNetIO_CMO_MV_NAV[[#This Row],[AsOfDate]], 'Sonata CMO MV Raw'!$A:$B,2,FALSE)</f>
        <v>76339656.065447003</v>
      </c>
      <c r="L223" s="4">
        <f>SonataNetIO_CMO_MV_NAV[[#This Row],[CMO MV]]/SonataNetIO_CMO_MV_NAV[[#This Row],[NAV]]*100</f>
        <v>73.324693939511192</v>
      </c>
    </row>
    <row r="224" spans="1:12" x14ac:dyDescent="0.2">
      <c r="A224" s="1">
        <v>41967</v>
      </c>
      <c r="B224">
        <v>139.63810000000001</v>
      </c>
      <c r="C224">
        <v>32.053400000000003</v>
      </c>
      <c r="D224">
        <v>32.847000000000001</v>
      </c>
      <c r="F224">
        <v>104243550.3691</v>
      </c>
      <c r="G224">
        <v>133.95370700000001</v>
      </c>
      <c r="H224">
        <v>30.748569</v>
      </c>
      <c r="I224">
        <v>31.509862999999999</v>
      </c>
      <c r="K224" s="3">
        <f>VLOOKUP(SonataNetIO_CMO_MV_NAV[[#This Row],[AsOfDate]], 'Sonata CMO MV Raw'!$A:$B,2,FALSE)</f>
        <v>76517222.874250993</v>
      </c>
      <c r="L224" s="4">
        <f>SonataNetIO_CMO_MV_NAV[[#This Row],[CMO MV]]/SonataNetIO_CMO_MV_NAV[[#This Row],[NAV]]*100</f>
        <v>73.402356887618353</v>
      </c>
    </row>
    <row r="225" spans="1:12" x14ac:dyDescent="0.2">
      <c r="A225" s="1">
        <v>41968</v>
      </c>
      <c r="B225">
        <v>140.56569999999999</v>
      </c>
      <c r="C225">
        <v>31.884599999999999</v>
      </c>
      <c r="D225">
        <v>33.464700000000001</v>
      </c>
      <c r="F225">
        <v>104321021.8082</v>
      </c>
      <c r="G225">
        <v>134.74340799999999</v>
      </c>
      <c r="H225">
        <v>30.563925999999999</v>
      </c>
      <c r="I225">
        <v>32.078578</v>
      </c>
      <c r="K225" s="3">
        <f>VLOOKUP(SonataNetIO_CMO_MV_NAV[[#This Row],[AsOfDate]], 'Sonata CMO MV Raw'!$A:$B,2,FALSE)</f>
        <v>76239275.923563004</v>
      </c>
      <c r="L225" s="4">
        <f>SonataNetIO_CMO_MV_NAV[[#This Row],[CMO MV]]/SonataNetIO_CMO_MV_NAV[[#This Row],[NAV]]*100</f>
        <v>73.081412166124252</v>
      </c>
    </row>
    <row r="226" spans="1:12" x14ac:dyDescent="0.2">
      <c r="A226" s="1">
        <v>41969</v>
      </c>
      <c r="B226">
        <v>141.6799</v>
      </c>
      <c r="C226">
        <v>32.054000000000002</v>
      </c>
      <c r="D226">
        <v>33.646000000000001</v>
      </c>
      <c r="F226">
        <v>104531221.35439999</v>
      </c>
      <c r="G226">
        <v>135.53835699999999</v>
      </c>
      <c r="H226">
        <v>30.664522999999999</v>
      </c>
      <c r="I226">
        <v>32.187513000000003</v>
      </c>
      <c r="K226" s="3">
        <f>VLOOKUP(SonataNetIO_CMO_MV_NAV[[#This Row],[AsOfDate]], 'Sonata CMO MV Raw'!$A:$B,2,FALSE)</f>
        <v>76467774.869818002</v>
      </c>
      <c r="L226" s="4">
        <f>SonataNetIO_CMO_MV_NAV[[#This Row],[CMO MV]]/SonataNetIO_CMO_MV_NAV[[#This Row],[NAV]]*100</f>
        <v>73.153048322819842</v>
      </c>
    </row>
    <row r="227" spans="1:12" x14ac:dyDescent="0.2">
      <c r="A227" s="1">
        <v>41971</v>
      </c>
      <c r="B227">
        <v>139.63130000000001</v>
      </c>
      <c r="C227">
        <v>31.238700000000001</v>
      </c>
      <c r="D227">
        <v>34.063499999999998</v>
      </c>
      <c r="F227">
        <v>104049156.73890001</v>
      </c>
      <c r="G227">
        <v>134.19743600000001</v>
      </c>
      <c r="H227">
        <v>30.023021</v>
      </c>
      <c r="I227">
        <v>32.737890999999998</v>
      </c>
      <c r="K227" s="3">
        <f>VLOOKUP(SonataNetIO_CMO_MV_NAV[[#This Row],[AsOfDate]], 'Sonata CMO MV Raw'!$A:$B,2,FALSE)</f>
        <v>76170555.814253002</v>
      </c>
      <c r="L227" s="4">
        <f>SonataNetIO_CMO_MV_NAV[[#This Row],[CMO MV]]/SonataNetIO_CMO_MV_NAV[[#This Row],[NAV]]*100</f>
        <v>73.206317284622202</v>
      </c>
    </row>
    <row r="228" spans="1:12" x14ac:dyDescent="0.2">
      <c r="A228" s="1">
        <v>41974</v>
      </c>
      <c r="B228">
        <v>138.5898</v>
      </c>
      <c r="C228">
        <v>30.997299999999999</v>
      </c>
      <c r="D228">
        <v>33.978499999999997</v>
      </c>
      <c r="F228">
        <v>103895859.87090001</v>
      </c>
      <c r="G228">
        <v>133.39299600000001</v>
      </c>
      <c r="H228">
        <v>29.834970999999999</v>
      </c>
      <c r="I228">
        <v>32.704383</v>
      </c>
      <c r="K228" s="3">
        <f>VLOOKUP(SonataNetIO_CMO_MV_NAV[[#This Row],[AsOfDate]], 'Sonata CMO MV Raw'!$A:$B,2,FALSE)</f>
        <v>76016553.836290002</v>
      </c>
      <c r="L228" s="4">
        <f>SonataNetIO_CMO_MV_NAV[[#This Row],[CMO MV]]/SonataNetIO_CMO_MV_NAV[[#This Row],[NAV]]*100</f>
        <v>73.166104915775705</v>
      </c>
    </row>
    <row r="229" spans="1:12" x14ac:dyDescent="0.2">
      <c r="A229" s="1">
        <v>41975</v>
      </c>
      <c r="B229">
        <v>137.27670000000001</v>
      </c>
      <c r="C229">
        <v>31.1248</v>
      </c>
      <c r="D229">
        <v>33.114100000000001</v>
      </c>
      <c r="F229">
        <v>103657625.67640001</v>
      </c>
      <c r="G229">
        <v>132.432804</v>
      </c>
      <c r="H229">
        <v>30.026541999999999</v>
      </c>
      <c r="I229">
        <v>31.945647999999998</v>
      </c>
      <c r="K229" s="3">
        <f>VLOOKUP(SonataNetIO_CMO_MV_NAV[[#This Row],[AsOfDate]], 'Sonata CMO MV Raw'!$A:$B,2,FALSE)</f>
        <v>75535365.541815996</v>
      </c>
      <c r="L229" s="4">
        <f>SonataNetIO_CMO_MV_NAV[[#This Row],[CMO MV]]/SonataNetIO_CMO_MV_NAV[[#This Row],[NAV]]*100</f>
        <v>72.870051816181359</v>
      </c>
    </row>
    <row r="230" spans="1:12" x14ac:dyDescent="0.2">
      <c r="A230" s="1">
        <v>41976</v>
      </c>
      <c r="B230">
        <v>138.16480000000001</v>
      </c>
      <c r="C230">
        <v>31.447500000000002</v>
      </c>
      <c r="D230">
        <v>33.345799999999997</v>
      </c>
      <c r="F230">
        <v>103891541.04880001</v>
      </c>
      <c r="G230">
        <v>132.98946100000001</v>
      </c>
      <c r="H230">
        <v>30.269548</v>
      </c>
      <c r="I230">
        <v>32.096741999999999</v>
      </c>
      <c r="K230" s="3">
        <f>VLOOKUP(SonataNetIO_CMO_MV_NAV[[#This Row],[AsOfDate]], 'Sonata CMO MV Raw'!$A:$B,2,FALSE)</f>
        <v>75633678.484220996</v>
      </c>
      <c r="L230" s="4">
        <f>SonataNetIO_CMO_MV_NAV[[#This Row],[CMO MV]]/SonataNetIO_CMO_MV_NAV[[#This Row],[NAV]]*100</f>
        <v>72.800612755079158</v>
      </c>
    </row>
    <row r="231" spans="1:12" x14ac:dyDescent="0.2">
      <c r="A231" s="1">
        <v>41977</v>
      </c>
      <c r="B231">
        <v>139.06469999999999</v>
      </c>
      <c r="C231">
        <v>31.535399999999999</v>
      </c>
      <c r="D231">
        <v>33.825400000000002</v>
      </c>
      <c r="F231">
        <v>104182983.053</v>
      </c>
      <c r="G231">
        <v>133.48120399999999</v>
      </c>
      <c r="H231">
        <v>30.269242999999999</v>
      </c>
      <c r="I231">
        <v>32.467298</v>
      </c>
      <c r="K231" s="3">
        <f>VLOOKUP(SonataNetIO_CMO_MV_NAV[[#This Row],[AsOfDate]], 'Sonata CMO MV Raw'!$A:$B,2,FALSE)</f>
        <v>76040865.998365</v>
      </c>
      <c r="L231" s="4">
        <f>SonataNetIO_CMO_MV_NAV[[#This Row],[CMO MV]]/SonataNetIO_CMO_MV_NAV[[#This Row],[NAV]]*100</f>
        <v>72.987798746059568</v>
      </c>
    </row>
    <row r="232" spans="1:12" x14ac:dyDescent="0.2">
      <c r="A232" s="1">
        <v>41978</v>
      </c>
      <c r="B232">
        <v>139.12549999999999</v>
      </c>
      <c r="C232">
        <v>32.002699999999997</v>
      </c>
      <c r="D232">
        <v>33.277500000000003</v>
      </c>
      <c r="F232">
        <v>104515690.5201</v>
      </c>
      <c r="G232">
        <v>133.114463</v>
      </c>
      <c r="H232">
        <v>30.619996</v>
      </c>
      <c r="I232">
        <v>31.839717</v>
      </c>
      <c r="K232" s="3">
        <f>VLOOKUP(SonataNetIO_CMO_MV_NAV[[#This Row],[AsOfDate]], 'Sonata CMO MV Raw'!$A:$B,2,FALSE)</f>
        <v>75821361.665472999</v>
      </c>
      <c r="L232" s="4">
        <f>SonataNetIO_CMO_MV_NAV[[#This Row],[CMO MV]]/SonataNetIO_CMO_MV_NAV[[#This Row],[NAV]]*100</f>
        <v>72.545434363169974</v>
      </c>
    </row>
    <row r="233" spans="1:12" x14ac:dyDescent="0.2">
      <c r="A233" s="1">
        <v>41981</v>
      </c>
      <c r="B233">
        <v>141.88239999999999</v>
      </c>
      <c r="C233">
        <v>32.273800000000001</v>
      </c>
      <c r="D233">
        <v>34.104199999999999</v>
      </c>
      <c r="F233">
        <v>104760719.6045</v>
      </c>
      <c r="G233">
        <v>135.434732</v>
      </c>
      <c r="H233">
        <v>30.807158000000001</v>
      </c>
      <c r="I233">
        <v>32.554377000000002</v>
      </c>
      <c r="K233" s="3">
        <f>VLOOKUP(SonataNetIO_CMO_MV_NAV[[#This Row],[AsOfDate]], 'Sonata CMO MV Raw'!$A:$B,2,FALSE)</f>
        <v>76073250.829869002</v>
      </c>
      <c r="L233" s="4">
        <f>SonataNetIO_CMO_MV_NAV[[#This Row],[CMO MV]]/SonataNetIO_CMO_MV_NAV[[#This Row],[NAV]]*100</f>
        <v>72.616197289466953</v>
      </c>
    </row>
    <row r="234" spans="1:12" x14ac:dyDescent="0.2">
      <c r="A234" s="1">
        <v>41982</v>
      </c>
      <c r="B234">
        <v>139.3271</v>
      </c>
      <c r="C234">
        <v>31.466799999999999</v>
      </c>
      <c r="D234">
        <v>34.513500000000001</v>
      </c>
      <c r="F234">
        <v>104944149.77420001</v>
      </c>
      <c r="G234">
        <v>132.763094</v>
      </c>
      <c r="H234">
        <v>29.98433</v>
      </c>
      <c r="I234">
        <v>32.887492999999999</v>
      </c>
      <c r="K234" s="3">
        <f>VLOOKUP(SonataNetIO_CMO_MV_NAV[[#This Row],[AsOfDate]], 'Sonata CMO MV Raw'!$A:$B,2,FALSE)</f>
        <v>80867493.589578003</v>
      </c>
      <c r="L234" s="4">
        <f>SonataNetIO_CMO_MV_NAV[[#This Row],[CMO MV]]/SonataNetIO_CMO_MV_NAV[[#This Row],[NAV]]*100</f>
        <v>77.057648057156271</v>
      </c>
    </row>
    <row r="235" spans="1:12" x14ac:dyDescent="0.2">
      <c r="A235" s="1">
        <v>41983</v>
      </c>
      <c r="B235">
        <v>141.34129999999999</v>
      </c>
      <c r="C235">
        <v>31.603999999999999</v>
      </c>
      <c r="D235">
        <v>35.060099999999998</v>
      </c>
      <c r="F235">
        <v>105154129.2964</v>
      </c>
      <c r="G235">
        <v>134.41345699999999</v>
      </c>
      <c r="H235">
        <v>30.054929999999999</v>
      </c>
      <c r="I235">
        <v>33.341628999999998</v>
      </c>
      <c r="K235" s="3">
        <f>VLOOKUP(SonataNetIO_CMO_MV_NAV[[#This Row],[AsOfDate]], 'Sonata CMO MV Raw'!$A:$B,2,FALSE)</f>
        <v>81354270.961769998</v>
      </c>
      <c r="L235" s="4">
        <f>SonataNetIO_CMO_MV_NAV[[#This Row],[CMO MV]]/SonataNetIO_CMO_MV_NAV[[#This Row],[NAV]]*100</f>
        <v>77.366691642184705</v>
      </c>
    </row>
    <row r="236" spans="1:12" x14ac:dyDescent="0.2">
      <c r="A236" s="1">
        <v>41984</v>
      </c>
      <c r="B236">
        <v>140.69200000000001</v>
      </c>
      <c r="C236">
        <v>31.216200000000001</v>
      </c>
      <c r="D236">
        <v>34.724499999999999</v>
      </c>
      <c r="F236">
        <v>104909800.87090001</v>
      </c>
      <c r="G236">
        <v>134.107585</v>
      </c>
      <c r="H236">
        <v>29.755275000000001</v>
      </c>
      <c r="I236">
        <v>33.099386000000003</v>
      </c>
      <c r="K236" s="3">
        <f>VLOOKUP(SonataNetIO_CMO_MV_NAV[[#This Row],[AsOfDate]], 'Sonata CMO MV Raw'!$A:$B,2,FALSE)</f>
        <v>80933363.206285</v>
      </c>
      <c r="L236" s="4">
        <f>SonataNetIO_CMO_MV_NAV[[#This Row],[CMO MV]]/SonataNetIO_CMO_MV_NAV[[#This Row],[NAV]]*100</f>
        <v>77.145664689498403</v>
      </c>
    </row>
    <row r="237" spans="1:12" x14ac:dyDescent="0.2">
      <c r="A237" s="1">
        <v>41985</v>
      </c>
      <c r="B237">
        <v>143.226</v>
      </c>
      <c r="C237">
        <v>31.193300000000001</v>
      </c>
      <c r="D237">
        <v>35.503300000000003</v>
      </c>
      <c r="F237">
        <v>105051421.5703</v>
      </c>
      <c r="G237">
        <v>136.338945</v>
      </c>
      <c r="H237">
        <v>29.693363000000002</v>
      </c>
      <c r="I237">
        <v>33.796115999999998</v>
      </c>
      <c r="K237" s="3">
        <f>VLOOKUP(SonataNetIO_CMO_MV_NAV[[#This Row],[AsOfDate]], 'Sonata CMO MV Raw'!$A:$B,2,FALSE)</f>
        <v>81413687.875659004</v>
      </c>
      <c r="L237" s="4">
        <f>SonataNetIO_CMO_MV_NAV[[#This Row],[CMO MV]]/SonataNetIO_CMO_MV_NAV[[#This Row],[NAV]]*100</f>
        <v>77.498892122252045</v>
      </c>
    </row>
    <row r="238" spans="1:12" x14ac:dyDescent="0.2">
      <c r="A238" s="1">
        <v>41988</v>
      </c>
      <c r="B238">
        <v>144.67840000000001</v>
      </c>
      <c r="C238">
        <v>31.523800000000001</v>
      </c>
      <c r="D238">
        <v>35.040300000000002</v>
      </c>
      <c r="F238">
        <v>104914555.79189999</v>
      </c>
      <c r="G238">
        <v>137.90117000000001</v>
      </c>
      <c r="H238">
        <v>30.047118000000001</v>
      </c>
      <c r="I238">
        <v>33.398893000000001</v>
      </c>
      <c r="K238" s="3">
        <f>VLOOKUP(SonataNetIO_CMO_MV_NAV[[#This Row],[AsOfDate]], 'Sonata CMO MV Raw'!$A:$B,2,FALSE)</f>
        <v>80523081.008811995</v>
      </c>
      <c r="L238" s="4">
        <f>SonataNetIO_CMO_MV_NAV[[#This Row],[CMO MV]]/SonataNetIO_CMO_MV_NAV[[#This Row],[NAV]]*100</f>
        <v>76.751105126471728</v>
      </c>
    </row>
    <row r="239" spans="1:12" x14ac:dyDescent="0.2">
      <c r="A239" s="1">
        <v>41989</v>
      </c>
      <c r="B239">
        <v>147.64250000000001</v>
      </c>
      <c r="C239">
        <v>31.722799999999999</v>
      </c>
      <c r="D239">
        <v>35.379399999999997</v>
      </c>
      <c r="F239">
        <v>105043872.4912</v>
      </c>
      <c r="G239">
        <v>140.55317700000001</v>
      </c>
      <c r="H239">
        <v>30.199572</v>
      </c>
      <c r="I239">
        <v>33.680593999999999</v>
      </c>
      <c r="K239" s="3">
        <f>VLOOKUP(SonataNetIO_CMO_MV_NAV[[#This Row],[AsOfDate]], 'Sonata CMO MV Raw'!$A:$B,2,FALSE)</f>
        <v>80842862.648609996</v>
      </c>
      <c r="L239" s="4">
        <f>SonataNetIO_CMO_MV_NAV[[#This Row],[CMO MV]]/SonataNetIO_CMO_MV_NAV[[#This Row],[NAV]]*100</f>
        <v>76.961045638699744</v>
      </c>
    </row>
    <row r="240" spans="1:12" x14ac:dyDescent="0.2">
      <c r="A240" s="1">
        <v>41990</v>
      </c>
      <c r="B240">
        <v>144.75049999999999</v>
      </c>
      <c r="C240">
        <v>31.522500000000001</v>
      </c>
      <c r="D240">
        <v>34.695799999999998</v>
      </c>
      <c r="F240">
        <v>104633874.7145</v>
      </c>
      <c r="G240">
        <v>138.33999800000001</v>
      </c>
      <c r="H240">
        <v>30.126477000000001</v>
      </c>
      <c r="I240">
        <v>33.159241999999999</v>
      </c>
      <c r="K240" s="3">
        <f>VLOOKUP(SonataNetIO_CMO_MV_NAV[[#This Row],[AsOfDate]], 'Sonata CMO MV Raw'!$A:$B,2,FALSE)</f>
        <v>80282807.781874999</v>
      </c>
      <c r="L240" s="4">
        <f>SonataNetIO_CMO_MV_NAV[[#This Row],[CMO MV]]/SonataNetIO_CMO_MV_NAV[[#This Row],[NAV]]*100</f>
        <v>76.727358134190865</v>
      </c>
    </row>
    <row r="241" spans="1:12" x14ac:dyDescent="0.2">
      <c r="A241" s="1">
        <v>41991</v>
      </c>
      <c r="B241">
        <v>142.13460000000001</v>
      </c>
      <c r="C241">
        <v>31.321899999999999</v>
      </c>
      <c r="D241">
        <v>34.162399999999998</v>
      </c>
      <c r="F241">
        <v>104376757.1013</v>
      </c>
      <c r="G241">
        <v>136.17456999999999</v>
      </c>
      <c r="H241">
        <v>30.008500999999999</v>
      </c>
      <c r="I241">
        <v>32.729892</v>
      </c>
      <c r="K241" s="3">
        <f>VLOOKUP(SonataNetIO_CMO_MV_NAV[[#This Row],[AsOfDate]], 'Sonata CMO MV Raw'!$A:$B,2,FALSE)</f>
        <v>79927242.878718004</v>
      </c>
      <c r="L241" s="4">
        <f>SonataNetIO_CMO_MV_NAV[[#This Row],[CMO MV]]/SonataNetIO_CMO_MV_NAV[[#This Row],[NAV]]*100</f>
        <v>76.575710051182</v>
      </c>
    </row>
    <row r="242" spans="1:12" x14ac:dyDescent="0.2">
      <c r="A242" s="1">
        <v>41992</v>
      </c>
      <c r="B242">
        <v>134.78970000000001</v>
      </c>
      <c r="C242">
        <v>29.574100000000001</v>
      </c>
      <c r="D242">
        <v>34.871699999999997</v>
      </c>
      <c r="F242">
        <v>104378229.39489999</v>
      </c>
      <c r="G242">
        <v>129.13583700000001</v>
      </c>
      <c r="H242">
        <v>28.333590000000001</v>
      </c>
      <c r="I242">
        <v>33.408977999999998</v>
      </c>
      <c r="K242" s="3">
        <f>VLOOKUP(SonataNetIO_CMO_MV_NAV[[#This Row],[AsOfDate]], 'Sonata CMO MV Raw'!$A:$B,2,FALSE)</f>
        <v>79831974.212297007</v>
      </c>
      <c r="L242" s="4">
        <f>SonataNetIO_CMO_MV_NAV[[#This Row],[CMO MV]]/SonataNetIO_CMO_MV_NAV[[#This Row],[NAV]]*100</f>
        <v>76.483357377393546</v>
      </c>
    </row>
    <row r="243" spans="1:12" x14ac:dyDescent="0.2">
      <c r="A243" s="1">
        <v>41995</v>
      </c>
      <c r="B243">
        <v>136.5052</v>
      </c>
      <c r="C243">
        <v>29.878399999999999</v>
      </c>
      <c r="D243">
        <v>35.072000000000003</v>
      </c>
      <c r="F243">
        <v>104627124.37019999</v>
      </c>
      <c r="G243">
        <v>130.46827099999999</v>
      </c>
      <c r="H243">
        <v>28.557030999999998</v>
      </c>
      <c r="I243">
        <v>33.520944</v>
      </c>
      <c r="K243" s="3">
        <f>VLOOKUP(SonataNetIO_CMO_MV_NAV[[#This Row],[AsOfDate]], 'Sonata CMO MV Raw'!$A:$B,2,FALSE)</f>
        <v>79931499.550034001</v>
      </c>
      <c r="L243" s="4">
        <f>SonataNetIO_CMO_MV_NAV[[#This Row],[CMO MV]]/SonataNetIO_CMO_MV_NAV[[#This Row],[NAV]]*100</f>
        <v>76.396536778755404</v>
      </c>
    </row>
    <row r="244" spans="1:12" x14ac:dyDescent="0.2">
      <c r="A244" s="1">
        <v>41996</v>
      </c>
      <c r="B244">
        <v>131.98920000000001</v>
      </c>
      <c r="C244">
        <v>29.377300000000002</v>
      </c>
      <c r="D244">
        <v>34.100700000000003</v>
      </c>
      <c r="F244">
        <v>103997126.0864</v>
      </c>
      <c r="G244">
        <v>126.91619900000001</v>
      </c>
      <c r="H244">
        <v>28.248183999999998</v>
      </c>
      <c r="I244">
        <v>32.790041000000002</v>
      </c>
      <c r="K244" s="3">
        <f>VLOOKUP(SonataNetIO_CMO_MV_NAV[[#This Row],[AsOfDate]], 'Sonata CMO MV Raw'!$A:$B,2,FALSE)</f>
        <v>79189222.156283006</v>
      </c>
      <c r="L244" s="4">
        <f>SonataNetIO_CMO_MV_NAV[[#This Row],[CMO MV]]/SonataNetIO_CMO_MV_NAV[[#This Row],[NAV]]*100</f>
        <v>76.14558703333131</v>
      </c>
    </row>
    <row r="245" spans="1:12" x14ac:dyDescent="0.2">
      <c r="A245" s="1">
        <v>41997</v>
      </c>
      <c r="B245">
        <v>132.51830000000001</v>
      </c>
      <c r="C245">
        <v>29.624199999999998</v>
      </c>
      <c r="D245">
        <v>34.115299999999998</v>
      </c>
      <c r="F245">
        <v>104220619.96170001</v>
      </c>
      <c r="G245">
        <v>127.15170999999999</v>
      </c>
      <c r="H245">
        <v>28.424509</v>
      </c>
      <c r="I245">
        <v>32.733733999999998</v>
      </c>
      <c r="K245" s="3">
        <f>VLOOKUP(SonataNetIO_CMO_MV_NAV[[#This Row],[AsOfDate]], 'Sonata CMO MV Raw'!$A:$B,2,FALSE)</f>
        <v>79374422.121613994</v>
      </c>
      <c r="L245" s="4">
        <f>SonataNetIO_CMO_MV_NAV[[#This Row],[CMO MV]]/SonataNetIO_CMO_MV_NAV[[#This Row],[NAV]]*100</f>
        <v>76.159998041446372</v>
      </c>
    </row>
    <row r="246" spans="1:12" x14ac:dyDescent="0.2">
      <c r="A246" s="1">
        <v>41999</v>
      </c>
      <c r="B246">
        <v>132.9924</v>
      </c>
      <c r="C246">
        <v>29.644500000000001</v>
      </c>
      <c r="D246">
        <v>34.476100000000002</v>
      </c>
      <c r="F246">
        <v>104432007.9113</v>
      </c>
      <c r="G246">
        <v>127.348313</v>
      </c>
      <c r="H246">
        <v>28.386412</v>
      </c>
      <c r="I246">
        <v>33.012962999999999</v>
      </c>
      <c r="K246" s="3">
        <f>VLOOKUP(SonataNetIO_CMO_MV_NAV[[#This Row],[AsOfDate]], 'Sonata CMO MV Raw'!$A:$B,2,FALSE)</f>
        <v>79124026.546995997</v>
      </c>
      <c r="L246" s="4">
        <f>SonataNetIO_CMO_MV_NAV[[#This Row],[CMO MV]]/SonataNetIO_CMO_MV_NAV[[#This Row],[NAV]]*100</f>
        <v>75.766068401366454</v>
      </c>
    </row>
    <row r="247" spans="1:12" x14ac:dyDescent="0.2">
      <c r="A247" s="1">
        <v>42002</v>
      </c>
      <c r="B247">
        <v>134.75479999999999</v>
      </c>
      <c r="C247">
        <v>29.860900000000001</v>
      </c>
      <c r="D247">
        <v>34.655299999999997</v>
      </c>
      <c r="F247">
        <v>104623600.2647</v>
      </c>
      <c r="G247">
        <v>128.79962</v>
      </c>
      <c r="H247">
        <v>28.541266</v>
      </c>
      <c r="I247">
        <v>33.123787999999998</v>
      </c>
      <c r="K247" s="3">
        <f>VLOOKUP(SonataNetIO_CMO_MV_NAV[[#This Row],[AsOfDate]], 'Sonata CMO MV Raw'!$A:$B,2,FALSE)</f>
        <v>79495038.880365998</v>
      </c>
      <c r="L247" s="4">
        <f>SonataNetIO_CMO_MV_NAV[[#This Row],[CMO MV]]/SonataNetIO_CMO_MV_NAV[[#This Row],[NAV]]*100</f>
        <v>75.981937802983097</v>
      </c>
    </row>
    <row r="248" spans="1:12" x14ac:dyDescent="0.2">
      <c r="A248" s="1">
        <v>42003</v>
      </c>
      <c r="B248">
        <v>136.1671</v>
      </c>
      <c r="C248">
        <v>30.101900000000001</v>
      </c>
      <c r="D248">
        <v>34.7804</v>
      </c>
      <c r="F248">
        <v>104840270.5677</v>
      </c>
      <c r="G248">
        <v>129.88053099999999</v>
      </c>
      <c r="H248">
        <v>28.712154000000002</v>
      </c>
      <c r="I248">
        <v>33.174657000000003</v>
      </c>
      <c r="K248" s="3">
        <f>VLOOKUP(SonataNetIO_CMO_MV_NAV[[#This Row],[AsOfDate]], 'Sonata CMO MV Raw'!$A:$B,2,FALSE)</f>
        <v>79790012.433448002</v>
      </c>
      <c r="L248" s="4">
        <f>SonataNetIO_CMO_MV_NAV[[#This Row],[CMO MV]]/SonataNetIO_CMO_MV_NAV[[#This Row],[NAV]]*100</f>
        <v>76.106263367494904</v>
      </c>
    </row>
    <row r="249" spans="1:12" x14ac:dyDescent="0.2">
      <c r="A249" s="1">
        <v>42004</v>
      </c>
      <c r="B249">
        <v>136.67269999999999</v>
      </c>
      <c r="C249">
        <v>30.098800000000001</v>
      </c>
      <c r="D249">
        <v>35.052399999999999</v>
      </c>
      <c r="F249">
        <v>104962900.0141</v>
      </c>
      <c r="G249">
        <v>130.21048400000001</v>
      </c>
      <c r="H249">
        <v>28.675656</v>
      </c>
      <c r="I249">
        <v>33.395038</v>
      </c>
      <c r="K249" s="3">
        <f>VLOOKUP(SonataNetIO_CMO_MV_NAV[[#This Row],[AsOfDate]], 'Sonata CMO MV Raw'!$A:$B,2,FALSE)</f>
        <v>80001714.389826</v>
      </c>
      <c r="L249" s="4">
        <f>SonataNetIO_CMO_MV_NAV[[#This Row],[CMO MV]]/SonataNetIO_CMO_MV_NAV[[#This Row],[NAV]]*100</f>
        <v>76.219039659802775</v>
      </c>
    </row>
    <row r="250" spans="1:12" x14ac:dyDescent="0.2">
      <c r="A250" s="1">
        <v>42006</v>
      </c>
      <c r="B250">
        <v>139.0538</v>
      </c>
      <c r="C250">
        <v>30.272600000000001</v>
      </c>
      <c r="D250">
        <v>35.8474</v>
      </c>
      <c r="F250">
        <v>105113052.81999999</v>
      </c>
      <c r="G250">
        <v>132.28975500000001</v>
      </c>
      <c r="H250">
        <v>28.800039000000002</v>
      </c>
      <c r="I250">
        <v>34.103662</v>
      </c>
      <c r="K250" s="3">
        <f>VLOOKUP(SonataNetIO_CMO_MV_NAV[[#This Row],[AsOfDate]], 'Sonata CMO MV Raw'!$A:$B,2,FALSE)</f>
        <v>80346048.577263996</v>
      </c>
      <c r="L250" s="4">
        <f>SonataNetIO_CMO_MV_NAV[[#This Row],[CMO MV]]/SonataNetIO_CMO_MV_NAV[[#This Row],[NAV]]*100</f>
        <v>76.437746237712219</v>
      </c>
    </row>
    <row r="251" spans="1:12" x14ac:dyDescent="0.2">
      <c r="A251" s="1">
        <v>42009</v>
      </c>
      <c r="B251">
        <v>144.51009999999999</v>
      </c>
      <c r="C251">
        <v>30.593900000000001</v>
      </c>
      <c r="D251">
        <v>36.623600000000003</v>
      </c>
      <c r="F251">
        <v>105282619.5642</v>
      </c>
      <c r="G251">
        <v>137.259218</v>
      </c>
      <c r="H251">
        <v>29.058831999999999</v>
      </c>
      <c r="I251">
        <v>34.785989000000001</v>
      </c>
      <c r="K251" s="3">
        <f>VLOOKUP(SonataNetIO_CMO_MV_NAV[[#This Row],[AsOfDate]], 'Sonata CMO MV Raw'!$A:$B,2,FALSE)</f>
        <v>80626815.231505007</v>
      </c>
      <c r="L251" s="4">
        <f>SonataNetIO_CMO_MV_NAV[[#This Row],[CMO MV]]/SonataNetIO_CMO_MV_NAV[[#This Row],[NAV]]*100</f>
        <v>76.581315667530291</v>
      </c>
    </row>
    <row r="252" spans="1:12" x14ac:dyDescent="0.2">
      <c r="A252" s="1">
        <v>42010</v>
      </c>
      <c r="B252">
        <v>173.7037</v>
      </c>
      <c r="C252">
        <v>34.288200000000003</v>
      </c>
      <c r="D252">
        <v>34.802799999999998</v>
      </c>
      <c r="F252">
        <v>105298470.1365</v>
      </c>
      <c r="G252">
        <v>164.96317500000001</v>
      </c>
      <c r="H252">
        <v>32.562866</v>
      </c>
      <c r="I252">
        <v>33.051572</v>
      </c>
      <c r="K252" s="3">
        <f>VLOOKUP(SonataNetIO_CMO_MV_NAV[[#This Row],[AsOfDate]], 'Sonata CMO MV Raw'!$A:$B,2,FALSE)</f>
        <v>80854851.873779997</v>
      </c>
      <c r="L252" s="4">
        <f>SonataNetIO_CMO_MV_NAV[[#This Row],[CMO MV]]/SonataNetIO_CMO_MV_NAV[[#This Row],[NAV]]*100</f>
        <v>76.786350047599583</v>
      </c>
    </row>
    <row r="253" spans="1:12" x14ac:dyDescent="0.2">
      <c r="A253" s="1">
        <v>42011</v>
      </c>
      <c r="B253">
        <v>175.97290000000001</v>
      </c>
      <c r="C253">
        <v>34.695999999999998</v>
      </c>
      <c r="D253">
        <v>34.607300000000002</v>
      </c>
      <c r="F253">
        <v>105268483.2675</v>
      </c>
      <c r="G253">
        <v>167.165798</v>
      </c>
      <c r="H253">
        <v>32.959533</v>
      </c>
      <c r="I253">
        <v>32.875272000000002</v>
      </c>
      <c r="K253" s="3">
        <f>VLOOKUP(SonataNetIO_CMO_MV_NAV[[#This Row],[AsOfDate]], 'Sonata CMO MV Raw'!$A:$B,2,FALSE)</f>
        <v>80873345.304748997</v>
      </c>
      <c r="L253" s="4">
        <f>SonataNetIO_CMO_MV_NAV[[#This Row],[CMO MV]]/SonataNetIO_CMO_MV_NAV[[#This Row],[NAV]]*100</f>
        <v>76.825791342732657</v>
      </c>
    </row>
    <row r="254" spans="1:12" x14ac:dyDescent="0.2">
      <c r="A254" s="1">
        <v>42012</v>
      </c>
      <c r="B254">
        <v>168.67779999999999</v>
      </c>
      <c r="C254">
        <v>33.5351</v>
      </c>
      <c r="D254">
        <v>34.295299999999997</v>
      </c>
      <c r="F254">
        <v>104621680.48450001</v>
      </c>
      <c r="G254">
        <v>161.22642999999999</v>
      </c>
      <c r="H254">
        <v>32.053680999999997</v>
      </c>
      <c r="I254">
        <v>32.780298999999999</v>
      </c>
      <c r="K254" s="3">
        <f>VLOOKUP(SonataNetIO_CMO_MV_NAV[[#This Row],[AsOfDate]], 'Sonata CMO MV Raw'!$A:$B,2,FALSE)</f>
        <v>80402927.551753998</v>
      </c>
      <c r="L254" s="4">
        <f>SonataNetIO_CMO_MV_NAV[[#This Row],[CMO MV]]/SonataNetIO_CMO_MV_NAV[[#This Row],[NAV]]*100</f>
        <v>76.85111458677622</v>
      </c>
    </row>
    <row r="255" spans="1:12" x14ac:dyDescent="0.2">
      <c r="A255" s="1">
        <v>42013</v>
      </c>
      <c r="B255">
        <v>170.56979999999999</v>
      </c>
      <c r="C255">
        <v>33.314300000000003</v>
      </c>
      <c r="D255">
        <v>34.673299999999998</v>
      </c>
      <c r="F255">
        <v>104571612.2586</v>
      </c>
      <c r="G255">
        <v>163.11291</v>
      </c>
      <c r="H255">
        <v>31.857880999999999</v>
      </c>
      <c r="I255">
        <v>33.157468999999999</v>
      </c>
      <c r="K255" s="3">
        <f>VLOOKUP(SonataNetIO_CMO_MV_NAV[[#This Row],[AsOfDate]], 'Sonata CMO MV Raw'!$A:$B,2,FALSE)</f>
        <v>80551346.855849996</v>
      </c>
      <c r="L255" s="4">
        <f>SonataNetIO_CMO_MV_NAV[[#This Row],[CMO MV]]/SonataNetIO_CMO_MV_NAV[[#This Row],[NAV]]*100</f>
        <v>77.029841193086739</v>
      </c>
    </row>
    <row r="256" spans="1:12" x14ac:dyDescent="0.2">
      <c r="A256" s="1">
        <v>42016</v>
      </c>
      <c r="B256">
        <v>174.11320000000001</v>
      </c>
      <c r="C256">
        <v>33.150300000000001</v>
      </c>
      <c r="D256">
        <v>35.167499999999997</v>
      </c>
      <c r="F256">
        <v>104390993.83679999</v>
      </c>
      <c r="G256">
        <v>166.78948399999999</v>
      </c>
      <c r="H256">
        <v>31.7559</v>
      </c>
      <c r="I256">
        <v>33.688251000000001</v>
      </c>
      <c r="K256" s="3">
        <f>VLOOKUP(SonataNetIO_CMO_MV_NAV[[#This Row],[AsOfDate]], 'Sonata CMO MV Raw'!$A:$B,2,FALSE)</f>
        <v>80497644.504118994</v>
      </c>
      <c r="L256" s="4">
        <f>SonataNetIO_CMO_MV_NAV[[#This Row],[CMO MV]]/SonataNetIO_CMO_MV_NAV[[#This Row],[NAV]]*100</f>
        <v>77.111675581866052</v>
      </c>
    </row>
    <row r="257" spans="1:12" x14ac:dyDescent="0.2">
      <c r="A257" s="1">
        <v>42017</v>
      </c>
      <c r="B257">
        <v>174.6814</v>
      </c>
      <c r="C257">
        <v>32.836500000000001</v>
      </c>
      <c r="D257">
        <v>35.1128</v>
      </c>
      <c r="F257">
        <v>104105315.04530001</v>
      </c>
      <c r="G257">
        <v>167.79297</v>
      </c>
      <c r="H257">
        <v>31.541616999999999</v>
      </c>
      <c r="I257">
        <v>33.728152999999999</v>
      </c>
      <c r="K257" s="3">
        <f>VLOOKUP(SonataNetIO_CMO_MV_NAV[[#This Row],[AsOfDate]], 'Sonata CMO MV Raw'!$A:$B,2,FALSE)</f>
        <v>80343836.872554004</v>
      </c>
      <c r="L257" s="4">
        <f>SonataNetIO_CMO_MV_NAV[[#This Row],[CMO MV]]/SonataNetIO_CMO_MV_NAV[[#This Row],[NAV]]*100</f>
        <v>77.175537903702107</v>
      </c>
    </row>
    <row r="258" spans="1:12" x14ac:dyDescent="0.2">
      <c r="A258" s="1">
        <v>42018</v>
      </c>
      <c r="B258">
        <v>174.2482</v>
      </c>
      <c r="C258">
        <v>32.007100000000001</v>
      </c>
      <c r="D258">
        <v>36.172600000000003</v>
      </c>
      <c r="F258">
        <v>103805444.5785</v>
      </c>
      <c r="G258">
        <v>167.860367</v>
      </c>
      <c r="H258">
        <v>30.833739000000001</v>
      </c>
      <c r="I258">
        <v>34.846533999999998</v>
      </c>
      <c r="K258" s="3">
        <f>VLOOKUP(SonataNetIO_CMO_MV_NAV[[#This Row],[AsOfDate]], 'Sonata CMO MV Raw'!$A:$B,2,FALSE)</f>
        <v>80296852.395745993</v>
      </c>
      <c r="L258" s="4">
        <f>SonataNetIO_CMO_MV_NAV[[#This Row],[CMO MV]]/SonataNetIO_CMO_MV_NAV[[#This Row],[NAV]]*100</f>
        <v>77.353218534721194</v>
      </c>
    </row>
    <row r="259" spans="1:12" x14ac:dyDescent="0.2">
      <c r="A259" s="1">
        <v>42019</v>
      </c>
      <c r="B259">
        <v>178.64420000000001</v>
      </c>
      <c r="C259">
        <v>32.159599999999998</v>
      </c>
      <c r="D259">
        <v>36.642099999999999</v>
      </c>
      <c r="F259">
        <v>103652079.09100001</v>
      </c>
      <c r="G259">
        <v>172.34984700000001</v>
      </c>
      <c r="H259">
        <v>31.026488000000001</v>
      </c>
      <c r="I259">
        <v>35.351052000000003</v>
      </c>
      <c r="K259" s="3">
        <f>VLOOKUP(SonataNetIO_CMO_MV_NAV[[#This Row],[AsOfDate]], 'Sonata CMO MV Raw'!$A:$B,2,FALSE)</f>
        <v>79728850.728957996</v>
      </c>
      <c r="L259" s="4">
        <f>SonataNetIO_CMO_MV_NAV[[#This Row],[CMO MV]]/SonataNetIO_CMO_MV_NAV[[#This Row],[NAV]]*100</f>
        <v>76.919683066811501</v>
      </c>
    </row>
    <row r="260" spans="1:12" x14ac:dyDescent="0.2">
      <c r="A260" s="1">
        <v>42020</v>
      </c>
      <c r="B260">
        <v>139.22040000000001</v>
      </c>
      <c r="C260">
        <v>25.761600000000001</v>
      </c>
      <c r="D260">
        <v>19.038900000000002</v>
      </c>
      <c r="F260">
        <v>104288975.8265</v>
      </c>
      <c r="G260">
        <v>133.49483900000001</v>
      </c>
      <c r="H260">
        <v>24.702131999999999</v>
      </c>
      <c r="I260">
        <v>18.255908999999999</v>
      </c>
      <c r="K260" s="3">
        <f>VLOOKUP(SonataNetIO_CMO_MV_NAV[[#This Row],[AsOfDate]], 'Sonata CMO MV Raw'!$A:$B,2,FALSE)</f>
        <v>80078455.402327999</v>
      </c>
      <c r="L260" s="4">
        <f>SonataNetIO_CMO_MV_NAV[[#This Row],[CMO MV]]/SonataNetIO_CMO_MV_NAV[[#This Row],[NAV]]*100</f>
        <v>76.785158515268421</v>
      </c>
    </row>
    <row r="261" spans="1:12" x14ac:dyDescent="0.2">
      <c r="A261" s="1">
        <v>42024</v>
      </c>
      <c r="B261">
        <v>140.59710000000001</v>
      </c>
      <c r="C261">
        <v>25.874300000000002</v>
      </c>
      <c r="D261">
        <v>18.994499999999999</v>
      </c>
      <c r="F261">
        <v>104349541.454</v>
      </c>
      <c r="G261">
        <v>134.736673</v>
      </c>
      <c r="H261">
        <v>24.795797</v>
      </c>
      <c r="I261">
        <v>18.202763000000001</v>
      </c>
      <c r="K261" s="3">
        <f>VLOOKUP(SonataNetIO_CMO_MV_NAV[[#This Row],[AsOfDate]], 'Sonata CMO MV Raw'!$A:$B,2,FALSE)</f>
        <v>79862151.213929996</v>
      </c>
      <c r="L261" s="4">
        <f>SonataNetIO_CMO_MV_NAV[[#This Row],[CMO MV]]/SonataNetIO_CMO_MV_NAV[[#This Row],[NAV]]*100</f>
        <v>76.533303454079203</v>
      </c>
    </row>
    <row r="262" spans="1:12" x14ac:dyDescent="0.2">
      <c r="A262" s="1">
        <v>42025</v>
      </c>
      <c r="B262">
        <v>140.64449999999999</v>
      </c>
      <c r="C262">
        <v>26.070399999999999</v>
      </c>
      <c r="D262">
        <v>18.325800000000001</v>
      </c>
      <c r="F262">
        <v>104088896.4041</v>
      </c>
      <c r="G262">
        <v>135.11959999999999</v>
      </c>
      <c r="H262">
        <v>25.046282999999999</v>
      </c>
      <c r="I262">
        <v>17.605912</v>
      </c>
      <c r="K262" s="3">
        <f>VLOOKUP(SonataNetIO_CMO_MV_NAV[[#This Row],[AsOfDate]], 'Sonata CMO MV Raw'!$A:$B,2,FALSE)</f>
        <v>79631752.164003</v>
      </c>
      <c r="L262" s="4">
        <f>SonataNetIO_CMO_MV_NAV[[#This Row],[CMO MV]]/SonataNetIO_CMO_MV_NAV[[#This Row],[NAV]]*100</f>
        <v>76.503599245448768</v>
      </c>
    </row>
    <row r="263" spans="1:12" x14ac:dyDescent="0.2">
      <c r="A263" s="1">
        <v>42026</v>
      </c>
      <c r="B263">
        <v>138.76609999999999</v>
      </c>
      <c r="C263">
        <v>25.864000000000001</v>
      </c>
      <c r="D263">
        <v>18.347000000000001</v>
      </c>
      <c r="F263">
        <v>103984312.20479999</v>
      </c>
      <c r="G263">
        <v>133.449072</v>
      </c>
      <c r="H263">
        <v>24.872983000000001</v>
      </c>
      <c r="I263">
        <v>17.644007999999999</v>
      </c>
      <c r="K263" s="3">
        <f>VLOOKUP(SonataNetIO_CMO_MV_NAV[[#This Row],[AsOfDate]], 'Sonata CMO MV Raw'!$A:$B,2,FALSE)</f>
        <v>71950175.912319005</v>
      </c>
      <c r="L263" s="4">
        <f>SonataNetIO_CMO_MV_NAV[[#This Row],[CMO MV]]/SonataNetIO_CMO_MV_NAV[[#This Row],[NAV]]*100</f>
        <v>69.193298860900413</v>
      </c>
    </row>
    <row r="264" spans="1:12" x14ac:dyDescent="0.2">
      <c r="A264" s="1">
        <v>42027</v>
      </c>
      <c r="B264">
        <v>141.3537</v>
      </c>
      <c r="C264">
        <v>25.873799999999999</v>
      </c>
      <c r="D264">
        <v>19.165199999999999</v>
      </c>
      <c r="F264">
        <v>104398420.4013</v>
      </c>
      <c r="G264">
        <v>135.398313</v>
      </c>
      <c r="H264">
        <v>24.783708000000001</v>
      </c>
      <c r="I264">
        <v>18.357748999999998</v>
      </c>
      <c r="K264" s="3">
        <f>VLOOKUP(SonataNetIO_CMO_MV_NAV[[#This Row],[AsOfDate]], 'Sonata CMO MV Raw'!$A:$B,2,FALSE)</f>
        <v>72272790.678751007</v>
      </c>
      <c r="L264" s="4">
        <f>SonataNetIO_CMO_MV_NAV[[#This Row],[CMO MV]]/SonataNetIO_CMO_MV_NAV[[#This Row],[NAV]]*100</f>
        <v>69.227858430175104</v>
      </c>
    </row>
    <row r="265" spans="1:12" x14ac:dyDescent="0.2">
      <c r="A265" s="1">
        <v>42030</v>
      </c>
      <c r="B265">
        <v>142.11680000000001</v>
      </c>
      <c r="C265">
        <v>26.091899999999999</v>
      </c>
      <c r="D265">
        <v>18.8719</v>
      </c>
      <c r="F265">
        <v>104374645.1397</v>
      </c>
      <c r="G265">
        <v>136.16027099999999</v>
      </c>
      <c r="H265">
        <v>24.998313</v>
      </c>
      <c r="I265">
        <v>18.080924</v>
      </c>
      <c r="K265" s="3">
        <f>VLOOKUP(SonataNetIO_CMO_MV_NAV[[#This Row],[AsOfDate]], 'Sonata CMO MV Raw'!$A:$B,2,FALSE)</f>
        <v>71717896.593083993</v>
      </c>
      <c r="L265" s="4">
        <f>SonataNetIO_CMO_MV_NAV[[#This Row],[CMO MV]]/SonataNetIO_CMO_MV_NAV[[#This Row],[NAV]]*100</f>
        <v>68.711990826022301</v>
      </c>
    </row>
    <row r="266" spans="1:12" x14ac:dyDescent="0.2">
      <c r="A266" s="1">
        <v>42031</v>
      </c>
      <c r="B266">
        <v>141.66909999999999</v>
      </c>
      <c r="C266">
        <v>25.932700000000001</v>
      </c>
      <c r="D266">
        <v>18.8507</v>
      </c>
      <c r="F266">
        <v>104298773.0072</v>
      </c>
      <c r="G266">
        <v>135.830073</v>
      </c>
      <c r="H266">
        <v>24.863859000000001</v>
      </c>
      <c r="I266">
        <v>18.07375</v>
      </c>
      <c r="K266" s="3">
        <f>VLOOKUP(SonataNetIO_CMO_MV_NAV[[#This Row],[AsOfDate]], 'Sonata CMO MV Raw'!$A:$B,2,FALSE)</f>
        <v>71750396.290638998</v>
      </c>
      <c r="L266" s="4">
        <f>SonataNetIO_CMO_MV_NAV[[#This Row],[CMO MV]]/SonataNetIO_CMO_MV_NAV[[#This Row],[NAV]]*100</f>
        <v>68.793135548858174</v>
      </c>
    </row>
    <row r="267" spans="1:12" x14ac:dyDescent="0.2">
      <c r="A267" s="1">
        <v>42032</v>
      </c>
      <c r="B267">
        <v>147.20050000000001</v>
      </c>
      <c r="C267">
        <v>26.244499999999999</v>
      </c>
      <c r="D267">
        <v>21.314</v>
      </c>
      <c r="F267">
        <v>104713007.5838</v>
      </c>
      <c r="G267">
        <v>140.57518099999999</v>
      </c>
      <c r="H267">
        <v>25.063265999999999</v>
      </c>
      <c r="I267">
        <v>20.354682</v>
      </c>
      <c r="K267" s="3">
        <f>VLOOKUP(SonataNetIO_CMO_MV_NAV[[#This Row],[AsOfDate]], 'Sonata CMO MV Raw'!$A:$B,2,FALSE)</f>
        <v>74519144.007027</v>
      </c>
      <c r="L267" s="4">
        <f>SonataNetIO_CMO_MV_NAV[[#This Row],[CMO MV]]/SonataNetIO_CMO_MV_NAV[[#This Row],[NAV]]*100</f>
        <v>71.165126211651042</v>
      </c>
    </row>
    <row r="268" spans="1:12" x14ac:dyDescent="0.2">
      <c r="A268" s="1">
        <v>42033</v>
      </c>
      <c r="B268">
        <v>147.50839999999999</v>
      </c>
      <c r="C268">
        <v>26.542100000000001</v>
      </c>
      <c r="D268">
        <v>21.0061</v>
      </c>
      <c r="F268">
        <v>104604068.6665</v>
      </c>
      <c r="G268">
        <v>141.01593</v>
      </c>
      <c r="H268">
        <v>25.37387</v>
      </c>
      <c r="I268">
        <v>20.081531999999999</v>
      </c>
      <c r="K268" s="3">
        <f>VLOOKUP(SonataNetIO_CMO_MV_NAV[[#This Row],[AsOfDate]], 'Sonata CMO MV Raw'!$A:$B,2,FALSE)</f>
        <v>74558659.498447001</v>
      </c>
      <c r="L268" s="4">
        <f>SonataNetIO_CMO_MV_NAV[[#This Row],[CMO MV]]/SonataNetIO_CMO_MV_NAV[[#This Row],[NAV]]*100</f>
        <v>71.277016705875809</v>
      </c>
    </row>
    <row r="269" spans="1:12" x14ac:dyDescent="0.2">
      <c r="A269" s="1">
        <v>42034</v>
      </c>
      <c r="B269">
        <v>147.00640000000001</v>
      </c>
      <c r="C269">
        <v>25.810199999999998</v>
      </c>
      <c r="D269">
        <v>21.547699999999999</v>
      </c>
      <c r="F269">
        <v>104364030.74950001</v>
      </c>
      <c r="G269">
        <v>140.85925900000001</v>
      </c>
      <c r="H269">
        <v>24.730934000000001</v>
      </c>
      <c r="I269">
        <v>20.646673</v>
      </c>
      <c r="K269" s="3">
        <f>VLOOKUP(SonataNetIO_CMO_MV_NAV[[#This Row],[AsOfDate]], 'Sonata CMO MV Raw'!$A:$B,2,FALSE)</f>
        <v>74557896.010317996</v>
      </c>
      <c r="L269" s="4">
        <f>SonataNetIO_CMO_MV_NAV[[#This Row],[CMO MV]]/SonataNetIO_CMO_MV_NAV[[#This Row],[NAV]]*100</f>
        <v>71.440222723167665</v>
      </c>
    </row>
    <row r="270" spans="1:12" x14ac:dyDescent="0.2">
      <c r="A270" s="1">
        <v>42037</v>
      </c>
      <c r="B270">
        <v>147.51050000000001</v>
      </c>
      <c r="C270">
        <v>25.818999999999999</v>
      </c>
      <c r="D270">
        <v>21.8047</v>
      </c>
      <c r="F270">
        <v>104532155.0704</v>
      </c>
      <c r="G270">
        <v>141.11495199999999</v>
      </c>
      <c r="H270">
        <v>24.699577000000001</v>
      </c>
      <c r="I270">
        <v>20.859323</v>
      </c>
      <c r="K270" s="3">
        <f>VLOOKUP(SonataNetIO_CMO_MV_NAV[[#This Row],[AsOfDate]], 'Sonata CMO MV Raw'!$A:$B,2,FALSE)</f>
        <v>74846681.011193007</v>
      </c>
      <c r="L270" s="4">
        <f>SonataNetIO_CMO_MV_NAV[[#This Row],[CMO MV]]/SonataNetIO_CMO_MV_NAV[[#This Row],[NAV]]*100</f>
        <v>71.601586096436549</v>
      </c>
    </row>
    <row r="271" spans="1:12" x14ac:dyDescent="0.2">
      <c r="A271" s="1">
        <v>42038</v>
      </c>
      <c r="B271">
        <v>137.547</v>
      </c>
      <c r="C271">
        <v>25.075199999999999</v>
      </c>
      <c r="D271">
        <v>15.5656</v>
      </c>
      <c r="F271">
        <v>104231181.4518</v>
      </c>
      <c r="G271">
        <v>131.96339</v>
      </c>
      <c r="H271">
        <v>24.057292</v>
      </c>
      <c r="I271">
        <v>14.933726999999999</v>
      </c>
      <c r="K271" s="3">
        <f>VLOOKUP(SonataNetIO_CMO_MV_NAV[[#This Row],[AsOfDate]], 'Sonata CMO MV Raw'!$A:$B,2,FALSE)</f>
        <v>74459766.582595006</v>
      </c>
      <c r="L271" s="4">
        <f>SonataNetIO_CMO_MV_NAV[[#This Row],[CMO MV]]/SonataNetIO_CMO_MV_NAV[[#This Row],[NAV]]*100</f>
        <v>71.437131907621804</v>
      </c>
    </row>
    <row r="272" spans="1:12" x14ac:dyDescent="0.2">
      <c r="A272" s="1">
        <v>42039</v>
      </c>
      <c r="B272">
        <v>137.23009999999999</v>
      </c>
      <c r="C272">
        <v>25.307600000000001</v>
      </c>
      <c r="D272">
        <v>15.3146</v>
      </c>
      <c r="F272">
        <v>104421643.0899</v>
      </c>
      <c r="G272">
        <v>131.41921199999999</v>
      </c>
      <c r="H272">
        <v>24.235972</v>
      </c>
      <c r="I272">
        <v>14.666117</v>
      </c>
      <c r="K272" s="3">
        <f>VLOOKUP(SonataNetIO_CMO_MV_NAV[[#This Row],[AsOfDate]], 'Sonata CMO MV Raw'!$A:$B,2,FALSE)</f>
        <v>74519063.995704994</v>
      </c>
      <c r="L272" s="4">
        <f>SonataNetIO_CMO_MV_NAV[[#This Row],[CMO MV]]/SonataNetIO_CMO_MV_NAV[[#This Row],[NAV]]*100</f>
        <v>71.363619447693509</v>
      </c>
    </row>
    <row r="273" spans="1:12" x14ac:dyDescent="0.2">
      <c r="A273" s="1">
        <v>42040</v>
      </c>
      <c r="B273">
        <v>135.8937</v>
      </c>
      <c r="C273">
        <v>25.1998</v>
      </c>
      <c r="D273">
        <v>15.3255</v>
      </c>
      <c r="F273">
        <v>104338097.3186</v>
      </c>
      <c r="G273">
        <v>130.243606</v>
      </c>
      <c r="H273">
        <v>24.152059999999999</v>
      </c>
      <c r="I273">
        <v>14.688307</v>
      </c>
      <c r="K273" s="3">
        <f>VLOOKUP(SonataNetIO_CMO_MV_NAV[[#This Row],[AsOfDate]], 'Sonata CMO MV Raw'!$A:$B,2,FALSE)</f>
        <v>74588662.764339</v>
      </c>
      <c r="L273" s="4">
        <f>SonataNetIO_CMO_MV_NAV[[#This Row],[CMO MV]]/SonataNetIO_CMO_MV_NAV[[#This Row],[NAV]]*100</f>
        <v>71.487466880462591</v>
      </c>
    </row>
    <row r="274" spans="1:12" x14ac:dyDescent="0.2">
      <c r="A274" s="1">
        <v>42041</v>
      </c>
      <c r="B274">
        <v>132.18629999999999</v>
      </c>
      <c r="C274">
        <v>25.702000000000002</v>
      </c>
      <c r="D274">
        <v>14.7295</v>
      </c>
      <c r="F274">
        <v>104588392.6464</v>
      </c>
      <c r="G274">
        <v>126.38716100000001</v>
      </c>
      <c r="H274">
        <v>24.574428999999999</v>
      </c>
      <c r="I274">
        <v>14.083303000000001</v>
      </c>
      <c r="K274" s="3">
        <f>VLOOKUP(SonataNetIO_CMO_MV_NAV[[#This Row],[AsOfDate]], 'Sonata CMO MV Raw'!$A:$B,2,FALSE)</f>
        <v>74350662.345797002</v>
      </c>
      <c r="L274" s="4">
        <f>SonataNetIO_CMO_MV_NAV[[#This Row],[CMO MV]]/SonataNetIO_CMO_MV_NAV[[#This Row],[NAV]]*100</f>
        <v>71.088827798670835</v>
      </c>
    </row>
    <row r="275" spans="1:12" x14ac:dyDescent="0.2">
      <c r="A275" s="1">
        <v>42044</v>
      </c>
      <c r="B275">
        <v>131.00460000000001</v>
      </c>
      <c r="C275">
        <v>25.462700000000002</v>
      </c>
      <c r="D275">
        <v>14.8843</v>
      </c>
      <c r="F275">
        <v>104497221.16419999</v>
      </c>
      <c r="G275">
        <v>125.366587</v>
      </c>
      <c r="H275">
        <v>24.366868</v>
      </c>
      <c r="I275">
        <v>14.243728000000001</v>
      </c>
      <c r="K275" s="3">
        <f>VLOOKUP(SonataNetIO_CMO_MV_NAV[[#This Row],[AsOfDate]], 'Sonata CMO MV Raw'!$A:$B,2,FALSE)</f>
        <v>74259003.843509004</v>
      </c>
      <c r="L275" s="4">
        <f>SonataNetIO_CMO_MV_NAV[[#This Row],[CMO MV]]/SonataNetIO_CMO_MV_NAV[[#This Row],[NAV]]*100</f>
        <v>71.063137388910405</v>
      </c>
    </row>
    <row r="276" spans="1:12" x14ac:dyDescent="0.2">
      <c r="A276" s="1">
        <v>42045</v>
      </c>
      <c r="B276">
        <v>128.02170000000001</v>
      </c>
      <c r="C276">
        <v>25.2136</v>
      </c>
      <c r="D276">
        <v>14.8043</v>
      </c>
      <c r="F276">
        <v>104396627.1021</v>
      </c>
      <c r="G276">
        <v>122.630111</v>
      </c>
      <c r="H276">
        <v>24.151738000000002</v>
      </c>
      <c r="I276">
        <v>14.180821999999999</v>
      </c>
      <c r="K276" s="3">
        <f>VLOOKUP(SonataNetIO_CMO_MV_NAV[[#This Row],[AsOfDate]], 'Sonata CMO MV Raw'!$A:$B,2,FALSE)</f>
        <v>74133278.041409001</v>
      </c>
      <c r="L276" s="4">
        <f>SonataNetIO_CMO_MV_NAV[[#This Row],[CMO MV]]/SonataNetIO_CMO_MV_NAV[[#This Row],[NAV]]*100</f>
        <v>71.011181203111647</v>
      </c>
    </row>
    <row r="277" spans="1:12" x14ac:dyDescent="0.2">
      <c r="A277" s="1">
        <v>42046</v>
      </c>
      <c r="B277">
        <v>129.1369</v>
      </c>
      <c r="C277">
        <v>25.1816</v>
      </c>
      <c r="D277">
        <v>14.979100000000001</v>
      </c>
      <c r="F277">
        <v>104503976.37639999</v>
      </c>
      <c r="G277">
        <v>123.571279</v>
      </c>
      <c r="H277">
        <v>24.096308000000001</v>
      </c>
      <c r="I277">
        <v>14.333522</v>
      </c>
      <c r="K277" s="3">
        <f>VLOOKUP(SonataNetIO_CMO_MV_NAV[[#This Row],[AsOfDate]], 'Sonata CMO MV Raw'!$A:$B,2,FALSE)</f>
        <v>74256908.495783001</v>
      </c>
      <c r="L277" s="4">
        <f>SonataNetIO_CMO_MV_NAV[[#This Row],[CMO MV]]/SonataNetIO_CMO_MV_NAV[[#This Row],[NAV]]*100</f>
        <v>71.056538775449269</v>
      </c>
    </row>
    <row r="278" spans="1:12" x14ac:dyDescent="0.2">
      <c r="A278" s="1">
        <v>42047</v>
      </c>
      <c r="B278">
        <v>128.90700000000001</v>
      </c>
      <c r="C278">
        <v>24.825299999999999</v>
      </c>
      <c r="D278">
        <v>14.790800000000001</v>
      </c>
      <c r="F278">
        <v>104194771.4008</v>
      </c>
      <c r="G278">
        <v>123.71733999999999</v>
      </c>
      <c r="H278">
        <v>23.825859999999999</v>
      </c>
      <c r="I278">
        <v>14.195338</v>
      </c>
      <c r="K278" s="3">
        <f>VLOOKUP(SonataNetIO_CMO_MV_NAV[[#This Row],[AsOfDate]], 'Sonata CMO MV Raw'!$A:$B,2,FALSE)</f>
        <v>74165455.630208999</v>
      </c>
      <c r="L278" s="4">
        <f>SonataNetIO_CMO_MV_NAV[[#This Row],[CMO MV]]/SonataNetIO_CMO_MV_NAV[[#This Row],[NAV]]*100</f>
        <v>71.179632752320202</v>
      </c>
    </row>
    <row r="279" spans="1:12" x14ac:dyDescent="0.2">
      <c r="A279" s="1">
        <v>42048</v>
      </c>
      <c r="B279">
        <v>126.5485</v>
      </c>
      <c r="C279">
        <v>24.5319</v>
      </c>
      <c r="D279">
        <v>14.7128</v>
      </c>
      <c r="F279">
        <v>103871836.0678</v>
      </c>
      <c r="G279">
        <v>121.831388</v>
      </c>
      <c r="H279">
        <v>23.617470000000001</v>
      </c>
      <c r="I279">
        <v>14.164377999999999</v>
      </c>
      <c r="K279" s="3">
        <f>VLOOKUP(SonataNetIO_CMO_MV_NAV[[#This Row],[AsOfDate]], 'Sonata CMO MV Raw'!$A:$B,2,FALSE)</f>
        <v>73994499.647239</v>
      </c>
      <c r="L279" s="4">
        <f>SonataNetIO_CMO_MV_NAV[[#This Row],[CMO MV]]/SonataNetIO_CMO_MV_NAV[[#This Row],[NAV]]*100</f>
        <v>71.236345142624373</v>
      </c>
    </row>
    <row r="280" spans="1:12" x14ac:dyDescent="0.2">
      <c r="A280" s="1">
        <v>42052</v>
      </c>
      <c r="B280">
        <v>121.2491</v>
      </c>
      <c r="C280">
        <v>24.3673</v>
      </c>
      <c r="D280">
        <v>14.047700000000001</v>
      </c>
      <c r="F280">
        <v>103378752.56730001</v>
      </c>
      <c r="G280">
        <v>117.286287</v>
      </c>
      <c r="H280">
        <v>23.570898</v>
      </c>
      <c r="I280">
        <v>13.588576</v>
      </c>
      <c r="K280" s="3">
        <f>VLOOKUP(SonataNetIO_CMO_MV_NAV[[#This Row],[AsOfDate]], 'Sonata CMO MV Raw'!$A:$B,2,FALSE)</f>
        <v>72945267.862563998</v>
      </c>
      <c r="L280" s="4">
        <f>SonataNetIO_CMO_MV_NAV[[#This Row],[CMO MV]]/SonataNetIO_CMO_MV_NAV[[#This Row],[NAV]]*100</f>
        <v>70.561180175855114</v>
      </c>
    </row>
    <row r="281" spans="1:12" x14ac:dyDescent="0.2">
      <c r="A281" s="1">
        <v>42053</v>
      </c>
      <c r="B281">
        <v>124.8737</v>
      </c>
      <c r="C281">
        <v>24.6572</v>
      </c>
      <c r="D281">
        <v>14.186</v>
      </c>
      <c r="F281">
        <v>103595801.3725</v>
      </c>
      <c r="G281">
        <v>120.539345</v>
      </c>
      <c r="H281">
        <v>23.801351</v>
      </c>
      <c r="I281">
        <v>13.693605</v>
      </c>
      <c r="K281" s="3">
        <f>VLOOKUP(SonataNetIO_CMO_MV_NAV[[#This Row],[AsOfDate]], 'Sonata CMO MV Raw'!$A:$B,2,FALSE)</f>
        <v>73505443.377774</v>
      </c>
      <c r="L281" s="4">
        <f>SonataNetIO_CMO_MV_NAV[[#This Row],[CMO MV]]/SonataNetIO_CMO_MV_NAV[[#This Row],[NAV]]*100</f>
        <v>70.954075748176379</v>
      </c>
    </row>
    <row r="282" spans="1:12" x14ac:dyDescent="0.2">
      <c r="A282" s="1">
        <v>42054</v>
      </c>
      <c r="B282">
        <v>123.28449999999999</v>
      </c>
      <c r="C282">
        <v>24.585100000000001</v>
      </c>
      <c r="D282">
        <v>13.872400000000001</v>
      </c>
      <c r="F282">
        <v>103286286.0904</v>
      </c>
      <c r="G282">
        <v>119.361926</v>
      </c>
      <c r="H282">
        <v>23.802869999999999</v>
      </c>
      <c r="I282">
        <v>13.431018</v>
      </c>
      <c r="K282" s="3">
        <f>VLOOKUP(SonataNetIO_CMO_MV_NAV[[#This Row],[AsOfDate]], 'Sonata CMO MV Raw'!$A:$B,2,FALSE)</f>
        <v>73142320.785623997</v>
      </c>
      <c r="L282" s="4">
        <f>SonataNetIO_CMO_MV_NAV[[#This Row],[CMO MV]]/SonataNetIO_CMO_MV_NAV[[#This Row],[NAV]]*100</f>
        <v>70.815132922493817</v>
      </c>
    </row>
    <row r="283" spans="1:12" x14ac:dyDescent="0.2">
      <c r="A283" s="1">
        <v>42055</v>
      </c>
      <c r="B283">
        <v>123.5376</v>
      </c>
      <c r="C283">
        <v>24.705100000000002</v>
      </c>
      <c r="D283">
        <v>13.787000000000001</v>
      </c>
      <c r="F283">
        <v>103221203.9262</v>
      </c>
      <c r="G283">
        <v>119.68238599999999</v>
      </c>
      <c r="H283">
        <v>23.934132999999999</v>
      </c>
      <c r="I283">
        <v>13.356752</v>
      </c>
      <c r="K283" s="3">
        <f>VLOOKUP(SonataNetIO_CMO_MV_NAV[[#This Row],[AsOfDate]], 'Sonata CMO MV Raw'!$A:$B,2,FALSE)</f>
        <v>72905446.245664999</v>
      </c>
      <c r="L283" s="4">
        <f>SonataNetIO_CMO_MV_NAV[[#This Row],[CMO MV]]/SonataNetIO_CMO_MV_NAV[[#This Row],[NAV]]*100</f>
        <v>70.630300241208346</v>
      </c>
    </row>
    <row r="284" spans="1:12" x14ac:dyDescent="0.2">
      <c r="A284" s="1">
        <v>42058</v>
      </c>
      <c r="B284">
        <v>126.8974</v>
      </c>
      <c r="C284">
        <v>25.0504</v>
      </c>
      <c r="D284">
        <v>14.0922</v>
      </c>
      <c r="F284">
        <v>103789553.0792</v>
      </c>
      <c r="G284">
        <v>122.26413599999999</v>
      </c>
      <c r="H284">
        <v>24.135762</v>
      </c>
      <c r="I284">
        <v>13.577667</v>
      </c>
      <c r="K284" s="3">
        <f>VLOOKUP(SonataNetIO_CMO_MV_NAV[[#This Row],[AsOfDate]], 'Sonata CMO MV Raw'!$A:$B,2,FALSE)</f>
        <v>73437330.428672001</v>
      </c>
      <c r="L284" s="4">
        <f>SonataNetIO_CMO_MV_NAV[[#This Row],[CMO MV]]/SonataNetIO_CMO_MV_NAV[[#This Row],[NAV]]*100</f>
        <v>70.755994461825324</v>
      </c>
    </row>
    <row r="285" spans="1:12" x14ac:dyDescent="0.2">
      <c r="A285" s="1">
        <v>42059</v>
      </c>
      <c r="B285">
        <v>129.81899999999999</v>
      </c>
      <c r="C285">
        <v>25.171299999999999</v>
      </c>
      <c r="D285">
        <v>14.22</v>
      </c>
      <c r="F285">
        <v>104007431.8873</v>
      </c>
      <c r="G285">
        <v>124.817042</v>
      </c>
      <c r="H285">
        <v>24.201443999999999</v>
      </c>
      <c r="I285">
        <v>13.6721</v>
      </c>
      <c r="K285" s="3">
        <f>VLOOKUP(SonataNetIO_CMO_MV_NAV[[#This Row],[AsOfDate]], 'Sonata CMO MV Raw'!$A:$B,2,FALSE)</f>
        <v>73923404.873760998</v>
      </c>
      <c r="L285" s="4">
        <f>SonataNetIO_CMO_MV_NAV[[#This Row],[CMO MV]]/SonataNetIO_CMO_MV_NAV[[#This Row],[NAV]]*100</f>
        <v>71.075117933747904</v>
      </c>
    </row>
    <row r="286" spans="1:12" x14ac:dyDescent="0.2">
      <c r="A286" s="1">
        <v>42060</v>
      </c>
      <c r="B286">
        <v>132.017</v>
      </c>
      <c r="C286">
        <v>25.505299999999998</v>
      </c>
      <c r="D286">
        <v>14.167</v>
      </c>
      <c r="F286">
        <v>104180867.43080001</v>
      </c>
      <c r="G286">
        <v>126.71904499999999</v>
      </c>
      <c r="H286">
        <v>24.481750000000002</v>
      </c>
      <c r="I286">
        <v>13.598466</v>
      </c>
      <c r="K286" s="3">
        <f>VLOOKUP(SonataNetIO_CMO_MV_NAV[[#This Row],[AsOfDate]], 'Sonata CMO MV Raw'!$A:$B,2,FALSE)</f>
        <v>73550359.541758999</v>
      </c>
      <c r="L286" s="4">
        <f>SonataNetIO_CMO_MV_NAV[[#This Row],[CMO MV]]/SonataNetIO_CMO_MV_NAV[[#This Row],[NAV]]*100</f>
        <v>70.598720624603459</v>
      </c>
    </row>
    <row r="287" spans="1:12" x14ac:dyDescent="0.2">
      <c r="A287" s="1">
        <v>42061</v>
      </c>
      <c r="B287">
        <v>130.2561</v>
      </c>
      <c r="C287">
        <v>25.481400000000001</v>
      </c>
      <c r="D287">
        <v>14.080299999999999</v>
      </c>
      <c r="F287">
        <v>104138197.0855</v>
      </c>
      <c r="G287">
        <v>125.08004099999999</v>
      </c>
      <c r="H287">
        <v>24.468831999999999</v>
      </c>
      <c r="I287">
        <v>13.520783</v>
      </c>
      <c r="K287" s="3">
        <f>VLOOKUP(SonataNetIO_CMO_MV_NAV[[#This Row],[AsOfDate]], 'Sonata CMO MV Raw'!$A:$B,2,FALSE)</f>
        <v>73332003.136517003</v>
      </c>
      <c r="L287" s="4">
        <f>SonataNetIO_CMO_MV_NAV[[#This Row],[CMO MV]]/SonataNetIO_CMO_MV_NAV[[#This Row],[NAV]]*100</f>
        <v>70.417968803809458</v>
      </c>
    </row>
    <row r="288" spans="1:12" x14ac:dyDescent="0.2">
      <c r="A288" s="1">
        <v>42062</v>
      </c>
      <c r="B288">
        <v>131.28139999999999</v>
      </c>
      <c r="C288">
        <v>25.695699999999999</v>
      </c>
      <c r="D288">
        <v>14.1304</v>
      </c>
      <c r="F288">
        <v>103989848.1366</v>
      </c>
      <c r="G288">
        <v>126.244439</v>
      </c>
      <c r="H288">
        <v>24.709816</v>
      </c>
      <c r="I288">
        <v>13.588248999999999</v>
      </c>
      <c r="K288" s="3">
        <f>VLOOKUP(SonataNetIO_CMO_MV_NAV[[#This Row],[AsOfDate]], 'Sonata CMO MV Raw'!$A:$B,2,FALSE)</f>
        <v>73407486.585145995</v>
      </c>
      <c r="L288" s="4">
        <f>SonataNetIO_CMO_MV_NAV[[#This Row],[CMO MV]]/SonataNetIO_CMO_MV_NAV[[#This Row],[NAV]]*100</f>
        <v>70.591012392593044</v>
      </c>
    </row>
    <row r="289" spans="1:12" x14ac:dyDescent="0.2">
      <c r="A289" s="1">
        <v>42065</v>
      </c>
      <c r="B289">
        <v>126.5885</v>
      </c>
      <c r="C289">
        <v>25.123999999999999</v>
      </c>
      <c r="D289">
        <v>13.9335</v>
      </c>
      <c r="F289">
        <v>103589793.59900001</v>
      </c>
      <c r="G289">
        <v>122.201711</v>
      </c>
      <c r="H289">
        <v>24.253354999999999</v>
      </c>
      <c r="I289">
        <v>13.450649</v>
      </c>
      <c r="K289" s="3">
        <f>VLOOKUP(SonataNetIO_CMO_MV_NAV[[#This Row],[AsOfDate]], 'Sonata CMO MV Raw'!$A:$B,2,FALSE)</f>
        <v>72967711.630472004</v>
      </c>
      <c r="L289" s="4">
        <f>SonataNetIO_CMO_MV_NAV[[#This Row],[CMO MV]]/SonataNetIO_CMO_MV_NAV[[#This Row],[NAV]]*100</f>
        <v>70.439093558707881</v>
      </c>
    </row>
    <row r="290" spans="1:12" x14ac:dyDescent="0.2">
      <c r="A290" s="1">
        <v>42066</v>
      </c>
      <c r="B290">
        <v>124.5933</v>
      </c>
      <c r="C290">
        <v>24.9328</v>
      </c>
      <c r="D290">
        <v>13.820399999999999</v>
      </c>
      <c r="F290">
        <v>103369950.74699999</v>
      </c>
      <c r="G290">
        <v>120.53145000000001</v>
      </c>
      <c r="H290">
        <v>24.119969000000001</v>
      </c>
      <c r="I290">
        <v>13.369842999999999</v>
      </c>
      <c r="K290" s="3">
        <f>VLOOKUP(SonataNetIO_CMO_MV_NAV[[#This Row],[AsOfDate]], 'Sonata CMO MV Raw'!$A:$B,2,FALSE)</f>
        <v>72683111.638420001</v>
      </c>
      <c r="L290" s="4">
        <f>SonataNetIO_CMO_MV_NAV[[#This Row],[CMO MV]]/SonataNetIO_CMO_MV_NAV[[#This Row],[NAV]]*100</f>
        <v>70.313578668827432</v>
      </c>
    </row>
    <row r="291" spans="1:12" x14ac:dyDescent="0.2">
      <c r="A291" s="1">
        <v>42067</v>
      </c>
      <c r="B291">
        <v>123.6395</v>
      </c>
      <c r="C291">
        <v>24.713699999999999</v>
      </c>
      <c r="D291">
        <v>13.928900000000001</v>
      </c>
      <c r="F291">
        <v>103324707.8547</v>
      </c>
      <c r="G291">
        <v>119.661117</v>
      </c>
      <c r="H291">
        <v>23.918479999999999</v>
      </c>
      <c r="I291">
        <v>13.480706</v>
      </c>
      <c r="K291" s="3">
        <f>VLOOKUP(SonataNetIO_CMO_MV_NAV[[#This Row],[AsOfDate]], 'Sonata CMO MV Raw'!$A:$B,2,FALSE)</f>
        <v>72758416.811179996</v>
      </c>
      <c r="L291" s="4">
        <f>SonataNetIO_CMO_MV_NAV[[#This Row],[CMO MV]]/SonataNetIO_CMO_MV_NAV[[#This Row],[NAV]]*100</f>
        <v>70.417249002529246</v>
      </c>
    </row>
    <row r="292" spans="1:12" x14ac:dyDescent="0.2">
      <c r="A292" s="1">
        <v>42068</v>
      </c>
      <c r="B292">
        <v>124.23909999999999</v>
      </c>
      <c r="C292">
        <v>24.805099999999999</v>
      </c>
      <c r="D292">
        <v>14.065099999999999</v>
      </c>
      <c r="F292">
        <v>103386686.2339</v>
      </c>
      <c r="G292">
        <v>120.169341</v>
      </c>
      <c r="H292">
        <v>23.992547999999999</v>
      </c>
      <c r="I292">
        <v>13.604362999999999</v>
      </c>
      <c r="K292" s="3">
        <f>VLOOKUP(SonataNetIO_CMO_MV_NAV[[#This Row],[AsOfDate]], 'Sonata CMO MV Raw'!$A:$B,2,FALSE)</f>
        <v>72937670.175349995</v>
      </c>
      <c r="L292" s="4">
        <f>SonataNetIO_CMO_MV_NAV[[#This Row],[CMO MV]]/SonataNetIO_CMO_MV_NAV[[#This Row],[NAV]]*100</f>
        <v>70.548416660088378</v>
      </c>
    </row>
    <row r="293" spans="1:12" x14ac:dyDescent="0.2">
      <c r="A293" s="1">
        <v>42069</v>
      </c>
      <c r="B293">
        <v>118.41930000000001</v>
      </c>
      <c r="C293">
        <v>24.320399999999999</v>
      </c>
      <c r="D293">
        <v>13.674799999999999</v>
      </c>
      <c r="F293">
        <v>102590888.65970001</v>
      </c>
      <c r="G293">
        <v>115.42867200000001</v>
      </c>
      <c r="H293">
        <v>23.706199000000002</v>
      </c>
      <c r="I293">
        <v>13.329449</v>
      </c>
      <c r="K293" s="3">
        <f>VLOOKUP(SonataNetIO_CMO_MV_NAV[[#This Row],[AsOfDate]], 'Sonata CMO MV Raw'!$A:$B,2,FALSE)</f>
        <v>72014286.504960001</v>
      </c>
      <c r="L293" s="4">
        <f>SonataNetIO_CMO_MV_NAV[[#This Row],[CMO MV]]/SonataNetIO_CMO_MV_NAV[[#This Row],[NAV]]*100</f>
        <v>70.195596749176843</v>
      </c>
    </row>
    <row r="294" spans="1:12" x14ac:dyDescent="0.2">
      <c r="A294" s="1">
        <v>42072</v>
      </c>
      <c r="B294">
        <v>120.1675</v>
      </c>
      <c r="C294">
        <v>24.6143</v>
      </c>
      <c r="D294">
        <v>13.8573</v>
      </c>
      <c r="F294">
        <v>103085999.7756</v>
      </c>
      <c r="G294">
        <v>116.57014599999999</v>
      </c>
      <c r="H294">
        <v>23.877441999999999</v>
      </c>
      <c r="I294">
        <v>13.442466</v>
      </c>
      <c r="K294" s="3">
        <f>VLOOKUP(SonataNetIO_CMO_MV_NAV[[#This Row],[AsOfDate]], 'Sonata CMO MV Raw'!$A:$B,2,FALSE)</f>
        <v>72530307.720897004</v>
      </c>
      <c r="L294" s="4">
        <f>SonataNetIO_CMO_MV_NAV[[#This Row],[CMO MV]]/SonataNetIO_CMO_MV_NAV[[#This Row],[NAV]]*100</f>
        <v>70.359028266479115</v>
      </c>
    </row>
    <row r="295" spans="1:12" x14ac:dyDescent="0.2">
      <c r="A295" s="1">
        <v>42073</v>
      </c>
      <c r="B295">
        <v>123.2221</v>
      </c>
      <c r="C295">
        <v>24.9422</v>
      </c>
      <c r="D295">
        <v>14.0633</v>
      </c>
      <c r="F295">
        <v>103559620.68870001</v>
      </c>
      <c r="G295">
        <v>118.986627</v>
      </c>
      <c r="H295">
        <v>24.084869999999999</v>
      </c>
      <c r="I295">
        <v>13.579907</v>
      </c>
      <c r="K295" s="3">
        <f>VLOOKUP(SonataNetIO_CMO_MV_NAV[[#This Row],[AsOfDate]], 'Sonata CMO MV Raw'!$A:$B,2,FALSE)</f>
        <v>72951287.283929005</v>
      </c>
      <c r="L295" s="4">
        <f>SonataNetIO_CMO_MV_NAV[[#This Row],[CMO MV]]/SonataNetIO_CMO_MV_NAV[[#This Row],[NAV]]*100</f>
        <v>70.443756744938668</v>
      </c>
    </row>
    <row r="296" spans="1:12" x14ac:dyDescent="0.2">
      <c r="A296" s="1">
        <v>42074</v>
      </c>
      <c r="B296">
        <v>123.2336</v>
      </c>
      <c r="C296">
        <v>24.685300000000002</v>
      </c>
      <c r="D296">
        <v>14.081</v>
      </c>
      <c r="F296">
        <v>103644181.5521</v>
      </c>
      <c r="G296">
        <v>118.900645</v>
      </c>
      <c r="H296">
        <v>23.817352</v>
      </c>
      <c r="I296">
        <v>13.585905</v>
      </c>
      <c r="K296" s="3">
        <f>VLOOKUP(SonataNetIO_CMO_MV_NAV[[#This Row],[AsOfDate]], 'Sonata CMO MV Raw'!$A:$B,2,FALSE)</f>
        <v>72943094.707330003</v>
      </c>
      <c r="L296" s="4">
        <f>SonataNetIO_CMO_MV_NAV[[#This Row],[CMO MV]]/SonataNetIO_CMO_MV_NAV[[#This Row],[NAV]]*100</f>
        <v>70.378378810066494</v>
      </c>
    </row>
    <row r="297" spans="1:12" x14ac:dyDescent="0.2">
      <c r="A297" s="1">
        <v>42075</v>
      </c>
      <c r="B297">
        <v>119.43940000000001</v>
      </c>
      <c r="C297">
        <v>23.8978</v>
      </c>
      <c r="D297">
        <v>9.3965999999999994</v>
      </c>
      <c r="F297">
        <v>103822951.97220001</v>
      </c>
      <c r="G297">
        <v>115.041422</v>
      </c>
      <c r="H297">
        <v>23.017838999999999</v>
      </c>
      <c r="I297">
        <v>9.0505999999999993</v>
      </c>
      <c r="K297" s="3">
        <f>VLOOKUP(SonataNetIO_CMO_MV_NAV[[#This Row],[AsOfDate]], 'Sonata CMO MV Raw'!$A:$B,2,FALSE)</f>
        <v>73256629.908823997</v>
      </c>
      <c r="L297" s="4">
        <f>SonataNetIO_CMO_MV_NAV[[#This Row],[CMO MV]]/SonataNetIO_CMO_MV_NAV[[#This Row],[NAV]]*100</f>
        <v>70.559186111794858</v>
      </c>
    </row>
    <row r="298" spans="1:12" x14ac:dyDescent="0.2">
      <c r="A298" s="1">
        <v>42076</v>
      </c>
      <c r="B298">
        <v>117.8659</v>
      </c>
      <c r="C298">
        <v>23.6677</v>
      </c>
      <c r="D298">
        <v>9.1873000000000005</v>
      </c>
      <c r="F298">
        <v>103692418.41689999</v>
      </c>
      <c r="G298">
        <v>113.668773</v>
      </c>
      <c r="H298">
        <v>22.824909000000002</v>
      </c>
      <c r="I298">
        <v>8.8601460000000003</v>
      </c>
      <c r="K298" s="3">
        <f>VLOOKUP(SonataNetIO_CMO_MV_NAV[[#This Row],[AsOfDate]], 'Sonata CMO MV Raw'!$A:$B,2,FALSE)</f>
        <v>73098651.451513007</v>
      </c>
      <c r="L298" s="4">
        <f>SonataNetIO_CMO_MV_NAV[[#This Row],[CMO MV]]/SonataNetIO_CMO_MV_NAV[[#This Row],[NAV]]*100</f>
        <v>70.4956568354078</v>
      </c>
    </row>
    <row r="299" spans="1:12" x14ac:dyDescent="0.2">
      <c r="A299" s="1">
        <v>42079</v>
      </c>
      <c r="B299">
        <v>118.601</v>
      </c>
      <c r="C299">
        <v>23.713899999999999</v>
      </c>
      <c r="D299">
        <v>9.3861000000000008</v>
      </c>
      <c r="F299">
        <v>103858319.04350001</v>
      </c>
      <c r="G299">
        <v>114.194993</v>
      </c>
      <c r="H299">
        <v>22.832933000000001</v>
      </c>
      <c r="I299">
        <v>9.0374079999999992</v>
      </c>
      <c r="K299" s="3">
        <f>VLOOKUP(SonataNetIO_CMO_MV_NAV[[#This Row],[AsOfDate]], 'Sonata CMO MV Raw'!$A:$B,2,FALSE)</f>
        <v>72852028.818972006</v>
      </c>
      <c r="L299" s="4">
        <f>SonataNetIO_CMO_MV_NAV[[#This Row],[CMO MV]]/SonataNetIO_CMO_MV_NAV[[#This Row],[NAV]]*100</f>
        <v>70.145588230114413</v>
      </c>
    </row>
    <row r="300" spans="1:12" x14ac:dyDescent="0.2">
      <c r="A300" s="1">
        <v>42080</v>
      </c>
      <c r="B300">
        <v>122.8455</v>
      </c>
      <c r="C300">
        <v>24.438500000000001</v>
      </c>
      <c r="D300">
        <v>9.3484999999999996</v>
      </c>
      <c r="F300">
        <v>104369092.4323</v>
      </c>
      <c r="G300">
        <v>117.702949</v>
      </c>
      <c r="H300">
        <v>23.415457</v>
      </c>
      <c r="I300">
        <v>8.9571539999999992</v>
      </c>
      <c r="K300" s="3">
        <f>VLOOKUP(SonataNetIO_CMO_MV_NAV[[#This Row],[AsOfDate]], 'Sonata CMO MV Raw'!$A:$B,2,FALSE)</f>
        <v>73165215.710529</v>
      </c>
      <c r="L300" s="4">
        <f>SonataNetIO_CMO_MV_NAV[[#This Row],[CMO MV]]/SonataNetIO_CMO_MV_NAV[[#This Row],[NAV]]*100</f>
        <v>70.102378017695514</v>
      </c>
    </row>
    <row r="301" spans="1:12" x14ac:dyDescent="0.2">
      <c r="A301" s="1">
        <v>42081</v>
      </c>
      <c r="B301">
        <v>128.2698</v>
      </c>
      <c r="C301">
        <v>24.726600000000001</v>
      </c>
      <c r="D301">
        <v>9.6132000000000009</v>
      </c>
      <c r="F301">
        <v>104594394.3744</v>
      </c>
      <c r="G301">
        <v>122.63544400000001</v>
      </c>
      <c r="H301">
        <v>23.640464000000001</v>
      </c>
      <c r="I301">
        <v>9.1909320000000001</v>
      </c>
      <c r="K301" s="3">
        <f>VLOOKUP(SonataNetIO_CMO_MV_NAV[[#This Row],[AsOfDate]], 'Sonata CMO MV Raw'!$A:$B,2,FALSE)</f>
        <v>73907395.217641994</v>
      </c>
      <c r="L301" s="4">
        <f>SonataNetIO_CMO_MV_NAV[[#This Row],[CMO MV]]/SonataNetIO_CMO_MV_NAV[[#This Row],[NAV]]*100</f>
        <v>70.660952395868733</v>
      </c>
    </row>
    <row r="302" spans="1:12" x14ac:dyDescent="0.2">
      <c r="A302" s="1">
        <v>42082</v>
      </c>
      <c r="B302">
        <v>111.19110000000001</v>
      </c>
      <c r="C302">
        <v>21.5305</v>
      </c>
      <c r="D302">
        <v>-4.7355</v>
      </c>
      <c r="F302">
        <v>104658329.91069999</v>
      </c>
      <c r="G302">
        <v>106.241997</v>
      </c>
      <c r="H302">
        <v>20.572179999999999</v>
      </c>
      <c r="I302">
        <v>-4.5247229999999998</v>
      </c>
      <c r="K302" s="3">
        <f>VLOOKUP(SonataNetIO_CMO_MV_NAV[[#This Row],[AsOfDate]], 'Sonata CMO MV Raw'!$A:$B,2,FALSE)</f>
        <v>73714389.278286994</v>
      </c>
      <c r="L302" s="4">
        <f>SonataNetIO_CMO_MV_NAV[[#This Row],[CMO MV]]/SonataNetIO_CMO_MV_NAV[[#This Row],[NAV]]*100</f>
        <v>70.433370512585086</v>
      </c>
    </row>
    <row r="303" spans="1:12" x14ac:dyDescent="0.2">
      <c r="A303" s="1">
        <v>42083</v>
      </c>
      <c r="B303">
        <v>111.4243</v>
      </c>
      <c r="C303">
        <v>21.394600000000001</v>
      </c>
      <c r="D303">
        <v>-4.5773000000000001</v>
      </c>
      <c r="F303">
        <v>104788744.638</v>
      </c>
      <c r="G303">
        <v>106.332317</v>
      </c>
      <c r="H303">
        <v>20.416886999999999</v>
      </c>
      <c r="I303">
        <v>-4.3681219999999996</v>
      </c>
      <c r="K303" s="3">
        <f>VLOOKUP(SonataNetIO_CMO_MV_NAV[[#This Row],[AsOfDate]], 'Sonata CMO MV Raw'!$A:$B,2,FALSE)</f>
        <v>73787415.812104002</v>
      </c>
      <c r="L303" s="4">
        <f>SonataNetIO_CMO_MV_NAV[[#This Row],[CMO MV]]/SonataNetIO_CMO_MV_NAV[[#This Row],[NAV]]*100</f>
        <v>70.415402023383095</v>
      </c>
    </row>
    <row r="304" spans="1:12" x14ac:dyDescent="0.2">
      <c r="A304" s="1">
        <v>42086</v>
      </c>
      <c r="B304">
        <v>111.4876</v>
      </c>
      <c r="C304">
        <v>21.311599999999999</v>
      </c>
      <c r="D304">
        <v>-4.4127999999999998</v>
      </c>
      <c r="F304">
        <v>104820925.1182</v>
      </c>
      <c r="G304">
        <v>106.360061</v>
      </c>
      <c r="H304">
        <v>20.331437000000001</v>
      </c>
      <c r="I304">
        <v>-4.2098459999999998</v>
      </c>
      <c r="K304" s="3">
        <f>VLOOKUP(SonataNetIO_CMO_MV_NAV[[#This Row],[AsOfDate]], 'Sonata CMO MV Raw'!$A:$B,2,FALSE)</f>
        <v>73930840.212944999</v>
      </c>
      <c r="L304" s="4">
        <f>SonataNetIO_CMO_MV_NAV[[#This Row],[CMO MV]]/SonataNetIO_CMO_MV_NAV[[#This Row],[NAV]]*100</f>
        <v>70.53061221275982</v>
      </c>
    </row>
    <row r="305" spans="1:12" x14ac:dyDescent="0.2">
      <c r="A305" s="1">
        <v>42087</v>
      </c>
      <c r="B305">
        <v>112.58629999999999</v>
      </c>
      <c r="C305">
        <v>21.2319</v>
      </c>
      <c r="D305">
        <v>-3.9805000000000001</v>
      </c>
      <c r="F305">
        <v>105057271.48190001</v>
      </c>
      <c r="G305">
        <v>107.166594</v>
      </c>
      <c r="H305">
        <v>20.209834000000001</v>
      </c>
      <c r="I305">
        <v>-3.7888860000000002</v>
      </c>
      <c r="K305" s="3">
        <f>VLOOKUP(SonataNetIO_CMO_MV_NAV[[#This Row],[AsOfDate]], 'Sonata CMO MV Raw'!$A:$B,2,FALSE)</f>
        <v>74150059.689754993</v>
      </c>
      <c r="L305" s="4">
        <f>SonataNetIO_CMO_MV_NAV[[#This Row],[CMO MV]]/SonataNetIO_CMO_MV_NAV[[#This Row],[NAV]]*100</f>
        <v>70.580606790773231</v>
      </c>
    </row>
    <row r="306" spans="1:12" x14ac:dyDescent="0.2">
      <c r="A306" s="1">
        <v>42088</v>
      </c>
      <c r="B306">
        <v>112.5324</v>
      </c>
      <c r="C306">
        <v>21.494900000000001</v>
      </c>
      <c r="D306">
        <v>-4.3956999999999997</v>
      </c>
      <c r="F306">
        <v>104990710.1877</v>
      </c>
      <c r="G306">
        <v>107.18319700000001</v>
      </c>
      <c r="H306">
        <v>20.473144999999999</v>
      </c>
      <c r="I306">
        <v>-4.1867510000000001</v>
      </c>
      <c r="K306" s="3">
        <f>VLOOKUP(SonataNetIO_CMO_MV_NAV[[#This Row],[AsOfDate]], 'Sonata CMO MV Raw'!$A:$B,2,FALSE)</f>
        <v>73594588.284197003</v>
      </c>
      <c r="L306" s="4">
        <f>SonataNetIO_CMO_MV_NAV[[#This Row],[CMO MV]]/SonataNetIO_CMO_MV_NAV[[#This Row],[NAV]]*100</f>
        <v>70.096285807216915</v>
      </c>
    </row>
    <row r="307" spans="1:12" x14ac:dyDescent="0.2">
      <c r="A307" s="1">
        <v>42089</v>
      </c>
      <c r="B307">
        <v>104.3377</v>
      </c>
      <c r="C307">
        <v>20.378399999999999</v>
      </c>
      <c r="D307">
        <v>-8.6986000000000008</v>
      </c>
      <c r="F307">
        <v>104538617.80490001</v>
      </c>
      <c r="G307">
        <v>99.807805000000002</v>
      </c>
      <c r="H307">
        <v>19.493656999999999</v>
      </c>
      <c r="I307">
        <v>-8.3209440000000008</v>
      </c>
      <c r="K307" s="3">
        <f>VLOOKUP(SonataNetIO_CMO_MV_NAV[[#This Row],[AsOfDate]], 'Sonata CMO MV Raw'!$A:$B,2,FALSE)</f>
        <v>73226784.017750993</v>
      </c>
      <c r="L307" s="4">
        <f>SonataNetIO_CMO_MV_NAV[[#This Row],[CMO MV]]/SonataNetIO_CMO_MV_NAV[[#This Row],[NAV]]*100</f>
        <v>70.04759155550903</v>
      </c>
    </row>
    <row r="308" spans="1:12" x14ac:dyDescent="0.2">
      <c r="A308" s="1">
        <v>42090</v>
      </c>
      <c r="B308">
        <v>108.87609999999999</v>
      </c>
      <c r="C308">
        <v>21.070900000000002</v>
      </c>
      <c r="D308">
        <v>-8.5495999999999999</v>
      </c>
      <c r="F308">
        <v>105139474.7191</v>
      </c>
      <c r="G308">
        <v>103.55397000000001</v>
      </c>
      <c r="H308">
        <v>20.040903</v>
      </c>
      <c r="I308">
        <v>-8.1316749999999995</v>
      </c>
      <c r="K308" s="3">
        <f>VLOOKUP(SonataNetIO_CMO_MV_NAV[[#This Row],[AsOfDate]], 'Sonata CMO MV Raw'!$A:$B,2,FALSE)</f>
        <v>73800574.865847006</v>
      </c>
      <c r="L308" s="4">
        <f>SonataNetIO_CMO_MV_NAV[[#This Row],[CMO MV]]/SonataNetIO_CMO_MV_NAV[[#This Row],[NAV]]*100</f>
        <v>70.193022233579924</v>
      </c>
    </row>
    <row r="309" spans="1:12" x14ac:dyDescent="0.2">
      <c r="A309" s="1">
        <v>42093</v>
      </c>
      <c r="B309">
        <v>107.2929</v>
      </c>
      <c r="C309">
        <v>20.74</v>
      </c>
      <c r="D309">
        <v>-8.7429000000000006</v>
      </c>
      <c r="F309">
        <v>104800061.2159</v>
      </c>
      <c r="G309">
        <v>102.37866200000001</v>
      </c>
      <c r="H309">
        <v>19.790064999999998</v>
      </c>
      <c r="I309">
        <v>-8.3424569999999996</v>
      </c>
      <c r="K309" s="3">
        <f>VLOOKUP(SonataNetIO_CMO_MV_NAV[[#This Row],[AsOfDate]], 'Sonata CMO MV Raw'!$A:$B,2,FALSE)</f>
        <v>73655692.203786999</v>
      </c>
      <c r="L309" s="4">
        <f>SonataNetIO_CMO_MV_NAV[[#This Row],[CMO MV]]/SonataNetIO_CMO_MV_NAV[[#This Row],[NAV]]*100</f>
        <v>70.282107996146991</v>
      </c>
    </row>
    <row r="310" spans="1:12" x14ac:dyDescent="0.2">
      <c r="A310" s="1">
        <v>42094</v>
      </c>
      <c r="B310">
        <v>106.9311</v>
      </c>
      <c r="C310">
        <v>20.4527</v>
      </c>
      <c r="D310">
        <v>-8.7934999999999999</v>
      </c>
      <c r="F310">
        <v>104487018.7747</v>
      </c>
      <c r="G310">
        <v>102.339124</v>
      </c>
      <c r="H310">
        <v>19.574393000000001</v>
      </c>
      <c r="I310">
        <v>-8.4158779999999993</v>
      </c>
      <c r="K310" s="3">
        <f>VLOOKUP(SonataNetIO_CMO_MV_NAV[[#This Row],[AsOfDate]], 'Sonata CMO MV Raw'!$A:$B,2,FALSE)</f>
        <v>73490270.382054999</v>
      </c>
      <c r="L310" s="4">
        <f>SonataNetIO_CMO_MV_NAV[[#This Row],[CMO MV]]/SonataNetIO_CMO_MV_NAV[[#This Row],[NAV]]*100</f>
        <v>70.334354682391989</v>
      </c>
    </row>
    <row r="311" spans="1:12" x14ac:dyDescent="0.2">
      <c r="A311" s="1">
        <v>42095</v>
      </c>
      <c r="B311">
        <v>108.9709</v>
      </c>
      <c r="C311">
        <v>20.528500000000001</v>
      </c>
      <c r="D311">
        <v>-8.0890000000000004</v>
      </c>
      <c r="F311">
        <v>105143424.23639999</v>
      </c>
      <c r="G311">
        <v>103.640243</v>
      </c>
      <c r="H311">
        <v>19.524283</v>
      </c>
      <c r="I311">
        <v>-7.6933009999999999</v>
      </c>
      <c r="K311" s="3">
        <f>VLOOKUP(SonataNetIO_CMO_MV_NAV[[#This Row],[AsOfDate]], 'Sonata CMO MV Raw'!$A:$B,2,FALSE)</f>
        <v>73892841.381228998</v>
      </c>
      <c r="L311" s="4">
        <f>SonataNetIO_CMO_MV_NAV[[#This Row],[CMO MV]]/SonataNetIO_CMO_MV_NAV[[#This Row],[NAV]]*100</f>
        <v>70.27813856917146</v>
      </c>
    </row>
    <row r="312" spans="1:12" x14ac:dyDescent="0.2">
      <c r="A312" s="1">
        <v>42096</v>
      </c>
      <c r="B312">
        <v>108.6433</v>
      </c>
      <c r="C312">
        <v>20.791499999999999</v>
      </c>
      <c r="D312">
        <v>-8.7048000000000005</v>
      </c>
      <c r="F312">
        <v>105002586.45640001</v>
      </c>
      <c r="G312">
        <v>103.46726099999999</v>
      </c>
      <c r="H312">
        <v>19.800941000000002</v>
      </c>
      <c r="I312">
        <v>-8.290082</v>
      </c>
      <c r="K312" s="3">
        <f>VLOOKUP(SonataNetIO_CMO_MV_NAV[[#This Row],[AsOfDate]], 'Sonata CMO MV Raw'!$A:$B,2,FALSE)</f>
        <v>73860679.946863994</v>
      </c>
      <c r="L312" s="4">
        <f>SonataNetIO_CMO_MV_NAV[[#This Row],[CMO MV]]/SonataNetIO_CMO_MV_NAV[[#This Row],[NAV]]*100</f>
        <v>70.341771988190985</v>
      </c>
    </row>
    <row r="313" spans="1:12" x14ac:dyDescent="0.2">
      <c r="A313" s="1">
        <v>42097</v>
      </c>
      <c r="B313">
        <v>108.8476</v>
      </c>
      <c r="C313">
        <v>20.490500000000001</v>
      </c>
      <c r="D313">
        <v>-8.1495999999999995</v>
      </c>
      <c r="F313">
        <v>105165457.35510001</v>
      </c>
      <c r="G313">
        <v>103.501285</v>
      </c>
      <c r="H313">
        <v>19.484058999999998</v>
      </c>
      <c r="I313">
        <v>-7.7493129999999999</v>
      </c>
      <c r="K313" s="3">
        <f>VLOOKUP(SonataNetIO_CMO_MV_NAV[[#This Row],[AsOfDate]], 'Sonata CMO MV Raw'!$A:$B,2,FALSE)</f>
        <v>74228830.183400005</v>
      </c>
      <c r="L313" s="4">
        <f>SonataNetIO_CMO_MV_NAV[[#This Row],[CMO MV]]/SonataNetIO_CMO_MV_NAV[[#This Row],[NAV]]*100</f>
        <v>70.582900555227098</v>
      </c>
    </row>
    <row r="314" spans="1:12" x14ac:dyDescent="0.2">
      <c r="A314" s="1">
        <v>42100</v>
      </c>
      <c r="B314">
        <v>105.4375</v>
      </c>
      <c r="C314">
        <v>20.088100000000001</v>
      </c>
      <c r="D314">
        <v>-8.4664999999999999</v>
      </c>
      <c r="F314">
        <v>104644571.0319</v>
      </c>
      <c r="G314">
        <v>100.757735</v>
      </c>
      <c r="H314">
        <v>19.196504999999998</v>
      </c>
      <c r="I314">
        <v>-8.0907210000000003</v>
      </c>
      <c r="K314" s="3">
        <f>VLOOKUP(SonataNetIO_CMO_MV_NAV[[#This Row],[AsOfDate]], 'Sonata CMO MV Raw'!$A:$B,2,FALSE)</f>
        <v>73870615.264146</v>
      </c>
      <c r="L314" s="4">
        <f>SonataNetIO_CMO_MV_NAV[[#This Row],[CMO MV]]/SonataNetIO_CMO_MV_NAV[[#This Row],[NAV]]*100</f>
        <v>70.591923246192266</v>
      </c>
    </row>
    <row r="315" spans="1:12" x14ac:dyDescent="0.2">
      <c r="A315" s="1">
        <v>42101</v>
      </c>
      <c r="B315">
        <v>105.0715</v>
      </c>
      <c r="C315">
        <v>19.912199999999999</v>
      </c>
      <c r="D315">
        <v>-8.0061</v>
      </c>
      <c r="F315">
        <v>104890469.0026</v>
      </c>
      <c r="G315">
        <v>100.172591</v>
      </c>
      <c r="H315">
        <v>18.983803000000002</v>
      </c>
      <c r="I315">
        <v>-7.6328189999999996</v>
      </c>
      <c r="K315" s="3">
        <f>VLOOKUP(SonataNetIO_CMO_MV_NAV[[#This Row],[AsOfDate]], 'Sonata CMO MV Raw'!$A:$B,2,FALSE)</f>
        <v>73893503.454328001</v>
      </c>
      <c r="L315" s="4">
        <f>SonataNetIO_CMO_MV_NAV[[#This Row],[CMO MV]]/SonataNetIO_CMO_MV_NAV[[#This Row],[NAV]]*100</f>
        <v>70.44825345618041</v>
      </c>
    </row>
    <row r="316" spans="1:12" x14ac:dyDescent="0.2">
      <c r="A316" s="1">
        <v>42102</v>
      </c>
      <c r="B316">
        <v>85.842100000000002</v>
      </c>
      <c r="C316">
        <v>16.2483</v>
      </c>
      <c r="D316">
        <v>-20.232600000000001</v>
      </c>
      <c r="F316">
        <v>104871237.4208</v>
      </c>
      <c r="G316">
        <v>81.854759999999999</v>
      </c>
      <c r="H316">
        <v>15.493570999999999</v>
      </c>
      <c r="I316">
        <v>-19.292801999999998</v>
      </c>
      <c r="K316" s="3">
        <f>VLOOKUP(SonataNetIO_CMO_MV_NAV[[#This Row],[AsOfDate]], 'Sonata CMO MV Raw'!$A:$B,2,FALSE)</f>
        <v>78447550.697481006</v>
      </c>
      <c r="L316" s="4">
        <f>SonataNetIO_CMO_MV_NAV[[#This Row],[CMO MV]]/SonataNetIO_CMO_MV_NAV[[#This Row],[NAV]]*100</f>
        <v>74.803685573678408</v>
      </c>
    </row>
    <row r="317" spans="1:12" x14ac:dyDescent="0.2">
      <c r="A317" s="1">
        <v>42103</v>
      </c>
      <c r="B317">
        <v>82.462800000000001</v>
      </c>
      <c r="C317">
        <v>15.6799</v>
      </c>
      <c r="D317">
        <v>-20.860900000000001</v>
      </c>
      <c r="F317">
        <v>104112400.9482</v>
      </c>
      <c r="G317">
        <v>79.205550000000002</v>
      </c>
      <c r="H317">
        <v>15.060549999999999</v>
      </c>
      <c r="I317">
        <v>-20.036902000000001</v>
      </c>
      <c r="K317" s="3">
        <f>VLOOKUP(SonataNetIO_CMO_MV_NAV[[#This Row],[AsOfDate]], 'Sonata CMO MV Raw'!$A:$B,2,FALSE)</f>
        <v>77791594.700485006</v>
      </c>
      <c r="L317" s="4">
        <f>SonataNetIO_CMO_MV_NAV[[#This Row],[CMO MV]]/SonataNetIO_CMO_MV_NAV[[#This Row],[NAV]]*100</f>
        <v>74.718855767421374</v>
      </c>
    </row>
    <row r="318" spans="1:12" x14ac:dyDescent="0.2">
      <c r="A318" s="1">
        <v>42104</v>
      </c>
      <c r="B318">
        <v>83.697400000000002</v>
      </c>
      <c r="C318">
        <v>15.818</v>
      </c>
      <c r="D318">
        <v>-15.7475</v>
      </c>
      <c r="F318">
        <v>104204594.62450001</v>
      </c>
      <c r="G318">
        <v>80.320258999999993</v>
      </c>
      <c r="H318">
        <v>15.179753</v>
      </c>
      <c r="I318">
        <v>-15.112098</v>
      </c>
      <c r="K318" s="3">
        <f>VLOOKUP(SonataNetIO_CMO_MV_NAV[[#This Row],[AsOfDate]], 'Sonata CMO MV Raw'!$A:$B,2,FALSE)</f>
        <v>77775244.101584002</v>
      </c>
      <c r="L318" s="4">
        <f>SonataNetIO_CMO_MV_NAV[[#This Row],[CMO MV]]/SonataNetIO_CMO_MV_NAV[[#This Row],[NAV]]*100</f>
        <v>74.63705835797947</v>
      </c>
    </row>
    <row r="319" spans="1:12" x14ac:dyDescent="0.2">
      <c r="A319" s="1">
        <v>42107</v>
      </c>
      <c r="B319">
        <v>81.759900000000002</v>
      </c>
      <c r="C319">
        <v>15.420299999999999</v>
      </c>
      <c r="D319">
        <v>-14.6431</v>
      </c>
      <c r="F319">
        <v>104249928.57979999</v>
      </c>
      <c r="G319">
        <v>78.426816000000002</v>
      </c>
      <c r="H319">
        <v>14.791665</v>
      </c>
      <c r="I319">
        <v>-14.046149</v>
      </c>
      <c r="K319" s="3">
        <f>VLOOKUP(SonataNetIO_CMO_MV_NAV[[#This Row],[AsOfDate]], 'Sonata CMO MV Raw'!$A:$B,2,FALSE)</f>
        <v>78088303.744460002</v>
      </c>
      <c r="L319" s="4">
        <f>SonataNetIO_CMO_MV_NAV[[#This Row],[CMO MV]]/SonataNetIO_CMO_MV_NAV[[#This Row],[NAV]]*100</f>
        <v>74.90489903279493</v>
      </c>
    </row>
    <row r="320" spans="1:12" x14ac:dyDescent="0.2">
      <c r="A320" s="1">
        <v>42108</v>
      </c>
      <c r="B320">
        <v>81.241</v>
      </c>
      <c r="C320">
        <v>15.151400000000001</v>
      </c>
      <c r="D320">
        <v>-14.3271</v>
      </c>
      <c r="F320">
        <v>104120297.3299</v>
      </c>
      <c r="G320">
        <v>78.026093000000003</v>
      </c>
      <c r="H320">
        <v>14.551822</v>
      </c>
      <c r="I320">
        <v>-13.760141000000001</v>
      </c>
      <c r="K320" s="3">
        <f>VLOOKUP(SonataNetIO_CMO_MV_NAV[[#This Row],[AsOfDate]], 'Sonata CMO MV Raw'!$A:$B,2,FALSE)</f>
        <v>78035130.644419</v>
      </c>
      <c r="L320" s="4">
        <f>SonataNetIO_CMO_MV_NAV[[#This Row],[CMO MV]]/SonataNetIO_CMO_MV_NAV[[#This Row],[NAV]]*100</f>
        <v>74.947087787473905</v>
      </c>
    </row>
    <row r="321" spans="1:12" x14ac:dyDescent="0.2">
      <c r="A321" s="1">
        <v>42109</v>
      </c>
      <c r="B321">
        <v>80.227599999999995</v>
      </c>
      <c r="C321">
        <v>14.9816</v>
      </c>
      <c r="D321">
        <v>-14.4435</v>
      </c>
      <c r="F321">
        <v>103957449.53210001</v>
      </c>
      <c r="G321">
        <v>77.173497999999995</v>
      </c>
      <c r="H321">
        <v>14.411281000000001</v>
      </c>
      <c r="I321">
        <v>-13.893665</v>
      </c>
      <c r="K321" s="3">
        <f>VLOOKUP(SonataNetIO_CMO_MV_NAV[[#This Row],[AsOfDate]], 'Sonata CMO MV Raw'!$A:$B,2,FALSE)</f>
        <v>77600442.265899003</v>
      </c>
      <c r="L321" s="4">
        <f>SonataNetIO_CMO_MV_NAV[[#This Row],[CMO MV]]/SonataNetIO_CMO_MV_NAV[[#This Row],[NAV]]*100</f>
        <v>74.646350612841388</v>
      </c>
    </row>
    <row r="322" spans="1:12" x14ac:dyDescent="0.2">
      <c r="A322" s="1">
        <v>42110</v>
      </c>
      <c r="B322">
        <v>81.504300000000001</v>
      </c>
      <c r="C322">
        <v>15.188599999999999</v>
      </c>
      <c r="D322">
        <v>-14.3506</v>
      </c>
      <c r="F322">
        <v>104072762.6662</v>
      </c>
      <c r="G322">
        <v>78.314727000000005</v>
      </c>
      <c r="H322">
        <v>14.594212000000001</v>
      </c>
      <c r="I322">
        <v>-13.789006000000001</v>
      </c>
      <c r="K322" s="3">
        <f>VLOOKUP(SonataNetIO_CMO_MV_NAV[[#This Row],[AsOfDate]], 'Sonata CMO MV Raw'!$A:$B,2,FALSE)</f>
        <v>77839708.388944998</v>
      </c>
      <c r="L322" s="4">
        <f>SonataNetIO_CMO_MV_NAV[[#This Row],[CMO MV]]/SonataNetIO_CMO_MV_NAV[[#This Row],[NAV]]*100</f>
        <v>74.793544818835883</v>
      </c>
    </row>
    <row r="323" spans="1:12" x14ac:dyDescent="0.2">
      <c r="A323" s="1">
        <v>42111</v>
      </c>
      <c r="B323">
        <v>85.863500000000002</v>
      </c>
      <c r="C323">
        <v>15.9823</v>
      </c>
      <c r="D323">
        <v>-14.101000000000001</v>
      </c>
      <c r="F323">
        <v>104565368.7457</v>
      </c>
      <c r="G323">
        <v>82.114662999999993</v>
      </c>
      <c r="H323">
        <v>15.284506</v>
      </c>
      <c r="I323">
        <v>-13.485344</v>
      </c>
      <c r="K323" s="3">
        <f>VLOOKUP(SonataNetIO_CMO_MV_NAV[[#This Row],[AsOfDate]], 'Sonata CMO MV Raw'!$A:$B,2,FALSE)</f>
        <v>78079628.492144004</v>
      </c>
      <c r="L323" s="4">
        <f>SonataNetIO_CMO_MV_NAV[[#This Row],[CMO MV]]/SonataNetIO_CMO_MV_NAV[[#This Row],[NAV]]*100</f>
        <v>74.670638499856906</v>
      </c>
    </row>
    <row r="324" spans="1:12" x14ac:dyDescent="0.2">
      <c r="A324" s="1">
        <v>42114</v>
      </c>
      <c r="B324">
        <v>85.213800000000006</v>
      </c>
      <c r="C324">
        <v>16.041399999999999</v>
      </c>
      <c r="D324">
        <v>-14.8124</v>
      </c>
      <c r="F324">
        <v>104300238.97490001</v>
      </c>
      <c r="G324">
        <v>81.700484000000003</v>
      </c>
      <c r="H324">
        <v>15.380022</v>
      </c>
      <c r="I324">
        <v>-14.201693000000001</v>
      </c>
      <c r="K324" s="3">
        <f>VLOOKUP(SonataNetIO_CMO_MV_NAV[[#This Row],[AsOfDate]], 'Sonata CMO MV Raw'!$A:$B,2,FALSE)</f>
        <v>77846593.954908997</v>
      </c>
      <c r="L324" s="4">
        <f>SonataNetIO_CMO_MV_NAV[[#This Row],[CMO MV]]/SonataNetIO_CMO_MV_NAV[[#This Row],[NAV]]*100</f>
        <v>74.637023577331291</v>
      </c>
    </row>
    <row r="325" spans="1:12" x14ac:dyDescent="0.2">
      <c r="A325" s="1">
        <v>42115</v>
      </c>
      <c r="B325">
        <v>87.042199999999994</v>
      </c>
      <c r="C325">
        <v>16.5289</v>
      </c>
      <c r="D325">
        <v>-15.2475</v>
      </c>
      <c r="F325">
        <v>104495116.39</v>
      </c>
      <c r="G325">
        <v>83.297864000000004</v>
      </c>
      <c r="H325">
        <v>15.817868000000001</v>
      </c>
      <c r="I325">
        <v>-14.591590999999999</v>
      </c>
      <c r="K325" s="3">
        <f>VLOOKUP(SonataNetIO_CMO_MV_NAV[[#This Row],[AsOfDate]], 'Sonata CMO MV Raw'!$A:$B,2,FALSE)</f>
        <v>78088368.391236007</v>
      </c>
      <c r="L325" s="4">
        <f>SonataNetIO_CMO_MV_NAV[[#This Row],[CMO MV]]/SonataNetIO_CMO_MV_NAV[[#This Row],[NAV]]*100</f>
        <v>74.729203707273854</v>
      </c>
    </row>
    <row r="326" spans="1:12" x14ac:dyDescent="0.2">
      <c r="A326" s="1">
        <v>42116</v>
      </c>
      <c r="B326">
        <v>96.514600000000002</v>
      </c>
      <c r="C326">
        <v>18.607199999999999</v>
      </c>
      <c r="D326">
        <v>-26.6418</v>
      </c>
      <c r="F326">
        <v>104274634.44679999</v>
      </c>
      <c r="G326">
        <v>92.558080000000004</v>
      </c>
      <c r="H326">
        <v>17.844415999999999</v>
      </c>
      <c r="I326">
        <v>-25.549645999999999</v>
      </c>
      <c r="K326" s="3">
        <f>VLOOKUP(SonataNetIO_CMO_MV_NAV[[#This Row],[AsOfDate]], 'Sonata CMO MV Raw'!$A:$B,2,FALSE)</f>
        <v>78029742.239415005</v>
      </c>
      <c r="L326" s="4">
        <f>SonataNetIO_CMO_MV_NAV[[#This Row],[CMO MV]]/SonataNetIO_CMO_MV_NAV[[#This Row],[NAV]]*100</f>
        <v>74.8309909244756</v>
      </c>
    </row>
    <row r="327" spans="1:12" x14ac:dyDescent="0.2">
      <c r="A327" s="1">
        <v>42117</v>
      </c>
      <c r="B327">
        <v>97.434799999999996</v>
      </c>
      <c r="C327">
        <v>18.7318</v>
      </c>
      <c r="D327">
        <v>-26.3187</v>
      </c>
      <c r="F327">
        <v>104500689.1841</v>
      </c>
      <c r="G327">
        <v>93.238427999999999</v>
      </c>
      <c r="H327">
        <v>17.925049000000001</v>
      </c>
      <c r="I327">
        <v>-25.185193000000002</v>
      </c>
      <c r="K327" s="3">
        <f>VLOOKUP(SonataNetIO_CMO_MV_NAV[[#This Row],[AsOfDate]], 'Sonata CMO MV Raw'!$A:$B,2,FALSE)</f>
        <v>78334791.931406006</v>
      </c>
      <c r="L327" s="4">
        <f>SonataNetIO_CMO_MV_NAV[[#This Row],[CMO MV]]/SonataNetIO_CMO_MV_NAV[[#This Row],[NAV]]*100</f>
        <v>74.961029006615206</v>
      </c>
    </row>
    <row r="328" spans="1:12" x14ac:dyDescent="0.2">
      <c r="A328" s="1">
        <v>42118</v>
      </c>
      <c r="B328">
        <v>96.549400000000006</v>
      </c>
      <c r="C328">
        <v>18.4801</v>
      </c>
      <c r="D328">
        <v>-25.940200000000001</v>
      </c>
      <c r="F328">
        <v>104503618.11740001</v>
      </c>
      <c r="G328">
        <v>92.388571999999996</v>
      </c>
      <c r="H328">
        <v>17.683693999999999</v>
      </c>
      <c r="I328">
        <v>-24.822298</v>
      </c>
      <c r="K328" s="3">
        <f>VLOOKUP(SonataNetIO_CMO_MV_NAV[[#This Row],[AsOfDate]], 'Sonata CMO MV Raw'!$A:$B,2,FALSE)</f>
        <v>78431026.001109004</v>
      </c>
      <c r="L328" s="4">
        <f>SonataNetIO_CMO_MV_NAV[[#This Row],[CMO MV]]/SonataNetIO_CMO_MV_NAV[[#This Row],[NAV]]*100</f>
        <v>75.051014896918787</v>
      </c>
    </row>
    <row r="329" spans="1:12" x14ac:dyDescent="0.2">
      <c r="A329" s="1">
        <v>42121</v>
      </c>
      <c r="B329">
        <v>99.582300000000004</v>
      </c>
      <c r="C329">
        <v>19.146699999999999</v>
      </c>
      <c r="D329">
        <v>-23.657</v>
      </c>
      <c r="F329">
        <v>104661222.7113</v>
      </c>
      <c r="G329">
        <v>95.147273999999996</v>
      </c>
      <c r="H329">
        <v>18.293977000000002</v>
      </c>
      <c r="I329">
        <v>-22.603404999999999</v>
      </c>
      <c r="K329" s="3">
        <f>VLOOKUP(SonataNetIO_CMO_MV_NAV[[#This Row],[AsOfDate]], 'Sonata CMO MV Raw'!$A:$B,2,FALSE)</f>
        <v>78672226.294158995</v>
      </c>
      <c r="L329" s="4">
        <f>SonataNetIO_CMO_MV_NAV[[#This Row],[CMO MV]]/SonataNetIO_CMO_MV_NAV[[#This Row],[NAV]]*100</f>
        <v>75.168457100076438</v>
      </c>
    </row>
    <row r="330" spans="1:12" x14ac:dyDescent="0.2">
      <c r="A330" s="1">
        <v>42122</v>
      </c>
      <c r="B330">
        <v>97.782600000000002</v>
      </c>
      <c r="C330">
        <v>19.1449</v>
      </c>
      <c r="D330">
        <v>-24.762899999999998</v>
      </c>
      <c r="F330">
        <v>104473933.3818</v>
      </c>
      <c r="G330">
        <v>93.595213000000001</v>
      </c>
      <c r="H330">
        <v>18.325049</v>
      </c>
      <c r="I330">
        <v>-23.702466999999999</v>
      </c>
      <c r="K330" s="3">
        <f>VLOOKUP(SonataNetIO_CMO_MV_NAV[[#This Row],[AsOfDate]], 'Sonata CMO MV Raw'!$A:$B,2,FALSE)</f>
        <v>78550404.596543998</v>
      </c>
      <c r="L330" s="4">
        <f>SonataNetIO_CMO_MV_NAV[[#This Row],[CMO MV]]/SonataNetIO_CMO_MV_NAV[[#This Row],[NAV]]*100</f>
        <v>75.186605934976654</v>
      </c>
    </row>
    <row r="331" spans="1:12" x14ac:dyDescent="0.2">
      <c r="A331" s="1">
        <v>42123</v>
      </c>
      <c r="B331">
        <v>96.191299999999998</v>
      </c>
      <c r="C331">
        <v>19.126999999999999</v>
      </c>
      <c r="D331">
        <v>-0.76329999999999998</v>
      </c>
      <c r="F331">
        <v>104143474.73999999</v>
      </c>
      <c r="G331">
        <v>92.364211999999995</v>
      </c>
      <c r="H331">
        <v>18.366008999999998</v>
      </c>
      <c r="I331">
        <v>-0.732931</v>
      </c>
      <c r="K331" s="3">
        <f>VLOOKUP(SonataNetIO_CMO_MV_NAV[[#This Row],[AsOfDate]], 'Sonata CMO MV Raw'!$A:$B,2,FALSE)</f>
        <v>78328084.627348006</v>
      </c>
      <c r="L331" s="4">
        <f>SonataNetIO_CMO_MV_NAV[[#This Row],[CMO MV]]/SonataNetIO_CMO_MV_NAV[[#This Row],[NAV]]*100</f>
        <v>75.21170656433199</v>
      </c>
    </row>
    <row r="332" spans="1:12" x14ac:dyDescent="0.2">
      <c r="A332" s="1">
        <v>42124</v>
      </c>
      <c r="B332">
        <v>92.453900000000004</v>
      </c>
      <c r="C332">
        <v>18.420400000000001</v>
      </c>
      <c r="D332">
        <v>-25.465399999999999</v>
      </c>
      <c r="F332">
        <v>103766165.4901</v>
      </c>
      <c r="G332">
        <v>89.098309999999998</v>
      </c>
      <c r="H332">
        <v>17.751836000000001</v>
      </c>
      <c r="I332">
        <v>-24.541139999999999</v>
      </c>
      <c r="K332" s="3">
        <f>VLOOKUP(SonataNetIO_CMO_MV_NAV[[#This Row],[AsOfDate]], 'Sonata CMO MV Raw'!$A:$B,2,FALSE)</f>
        <v>77958460.224502996</v>
      </c>
      <c r="L332" s="4">
        <f>SonataNetIO_CMO_MV_NAV[[#This Row],[CMO MV]]/SonataNetIO_CMO_MV_NAV[[#This Row],[NAV]]*100</f>
        <v>75.128978560878565</v>
      </c>
    </row>
    <row r="333" spans="1:12" x14ac:dyDescent="0.2">
      <c r="A333" s="1">
        <v>42125</v>
      </c>
      <c r="B333">
        <v>90.131699999999995</v>
      </c>
      <c r="C333">
        <v>18.233799999999999</v>
      </c>
      <c r="D333">
        <v>-26.683</v>
      </c>
      <c r="F333">
        <v>103178687.56039999</v>
      </c>
      <c r="G333">
        <v>87.354958999999994</v>
      </c>
      <c r="H333">
        <v>17.672059999999998</v>
      </c>
      <c r="I333">
        <v>-25.860961</v>
      </c>
      <c r="K333" s="3">
        <f>VLOOKUP(SonataNetIO_CMO_MV_NAV[[#This Row],[AsOfDate]], 'Sonata CMO MV Raw'!$A:$B,2,FALSE)</f>
        <v>77470227.828429997</v>
      </c>
      <c r="L333" s="4">
        <f>SonataNetIO_CMO_MV_NAV[[#This Row],[CMO MV]]/SonataNetIO_CMO_MV_NAV[[#This Row],[NAV]]*100</f>
        <v>75.083556168592992</v>
      </c>
    </row>
    <row r="334" spans="1:12" x14ac:dyDescent="0.2">
      <c r="A334" s="1">
        <v>42128</v>
      </c>
      <c r="B334">
        <v>93.3386</v>
      </c>
      <c r="C334">
        <v>19.065300000000001</v>
      </c>
      <c r="D334">
        <v>-27.375499999999999</v>
      </c>
      <c r="F334">
        <v>102999732.8618</v>
      </c>
      <c r="G334">
        <v>90.620234999999994</v>
      </c>
      <c r="H334">
        <v>18.510048000000001</v>
      </c>
      <c r="I334">
        <v>-26.578223999999999</v>
      </c>
      <c r="K334" s="3">
        <f>VLOOKUP(SonataNetIO_CMO_MV_NAV[[#This Row],[AsOfDate]], 'Sonata CMO MV Raw'!$A:$B,2,FALSE)</f>
        <v>78851834.382883996</v>
      </c>
      <c r="L334" s="4">
        <f>SonataNetIO_CMO_MV_NAV[[#This Row],[CMO MV]]/SonataNetIO_CMO_MV_NAV[[#This Row],[NAV]]*100</f>
        <v>76.555377564603518</v>
      </c>
    </row>
    <row r="335" spans="1:12" x14ac:dyDescent="0.2">
      <c r="A335" s="1">
        <v>42129</v>
      </c>
      <c r="B335">
        <v>102.6463</v>
      </c>
      <c r="C335">
        <v>21.2317</v>
      </c>
      <c r="D335">
        <v>-2.9963000000000002</v>
      </c>
      <c r="F335">
        <v>102826724.759</v>
      </c>
      <c r="G335">
        <v>99.824534999999997</v>
      </c>
      <c r="H335">
        <v>20.648036999999999</v>
      </c>
      <c r="I335">
        <v>-2.9139309999999998</v>
      </c>
      <c r="K335" s="3">
        <f>VLOOKUP(SonataNetIO_CMO_MV_NAV[[#This Row],[AsOfDate]], 'Sonata CMO MV Raw'!$A:$B,2,FALSE)</f>
        <v>81619776.718072996</v>
      </c>
      <c r="L335" s="4">
        <f>SonataNetIO_CMO_MV_NAV[[#This Row],[CMO MV]]/SonataNetIO_CMO_MV_NAV[[#This Row],[NAV]]*100</f>
        <v>79.376034692701964</v>
      </c>
    </row>
    <row r="336" spans="1:12" x14ac:dyDescent="0.2">
      <c r="A336" s="1">
        <v>42130</v>
      </c>
      <c r="B336">
        <v>99.323899999999995</v>
      </c>
      <c r="C336">
        <v>20.785599999999999</v>
      </c>
      <c r="D336">
        <v>-3.9308000000000001</v>
      </c>
      <c r="F336">
        <v>102210308.7649</v>
      </c>
      <c r="G336">
        <v>97.176010000000005</v>
      </c>
      <c r="H336">
        <v>20.336109</v>
      </c>
      <c r="I336">
        <v>-3.845796</v>
      </c>
      <c r="K336" s="3">
        <f>VLOOKUP(SonataNetIO_CMO_MV_NAV[[#This Row],[AsOfDate]], 'Sonata CMO MV Raw'!$A:$B,2,FALSE)</f>
        <v>81138364.726783007</v>
      </c>
      <c r="L336" s="4">
        <f>SonataNetIO_CMO_MV_NAV[[#This Row],[CMO MV]]/SonataNetIO_CMO_MV_NAV[[#This Row],[NAV]]*100</f>
        <v>79.383738986068593</v>
      </c>
    </row>
    <row r="337" spans="1:12" x14ac:dyDescent="0.2">
      <c r="A337" s="1">
        <v>42131</v>
      </c>
      <c r="B337">
        <v>120.6773</v>
      </c>
      <c r="C337">
        <v>24.905999999999999</v>
      </c>
      <c r="D337">
        <v>-2.2103999999999999</v>
      </c>
      <c r="F337">
        <v>102603354.8664</v>
      </c>
      <c r="G337">
        <v>117.61535499999999</v>
      </c>
      <c r="H337">
        <v>24.274059999999999</v>
      </c>
      <c r="I337">
        <v>-2.1543160000000001</v>
      </c>
      <c r="K337" s="3">
        <f>VLOOKUP(SonataNetIO_CMO_MV_NAV[[#This Row],[AsOfDate]], 'Sonata CMO MV Raw'!$A:$B,2,FALSE)</f>
        <v>85656381.706913993</v>
      </c>
      <c r="L337" s="4">
        <f>SonataNetIO_CMO_MV_NAV[[#This Row],[CMO MV]]/SonataNetIO_CMO_MV_NAV[[#This Row],[NAV]]*100</f>
        <v>83.483022381136863</v>
      </c>
    </row>
    <row r="338" spans="1:12" x14ac:dyDescent="0.2">
      <c r="A338" s="1">
        <v>42132</v>
      </c>
      <c r="B338">
        <v>117.03740000000001</v>
      </c>
      <c r="C338">
        <v>23.946300000000001</v>
      </c>
      <c r="D338">
        <v>-1.4596</v>
      </c>
      <c r="F338">
        <v>102404268.3195</v>
      </c>
      <c r="G338">
        <v>114.28957200000001</v>
      </c>
      <c r="H338">
        <v>23.384084000000001</v>
      </c>
      <c r="I338">
        <v>-1.4253309999999999</v>
      </c>
      <c r="K338" s="3">
        <f>VLOOKUP(SonataNetIO_CMO_MV_NAV[[#This Row],[AsOfDate]], 'Sonata CMO MV Raw'!$A:$B,2,FALSE)</f>
        <v>85792555.403782994</v>
      </c>
      <c r="L338" s="4">
        <f>SonataNetIO_CMO_MV_NAV[[#This Row],[CMO MV]]/SonataNetIO_CMO_MV_NAV[[#This Row],[NAV]]*100</f>
        <v>83.778300271734111</v>
      </c>
    </row>
    <row r="339" spans="1:12" x14ac:dyDescent="0.2">
      <c r="A339" s="1">
        <v>42135</v>
      </c>
      <c r="B339">
        <v>112.3438</v>
      </c>
      <c r="C339">
        <v>23.364100000000001</v>
      </c>
      <c r="D339">
        <v>-3.5467</v>
      </c>
      <c r="F339">
        <v>101589167.1494</v>
      </c>
      <c r="G339">
        <v>110.58639700000001</v>
      </c>
      <c r="H339">
        <v>22.998614</v>
      </c>
      <c r="I339">
        <v>-3.4912190000000001</v>
      </c>
      <c r="K339" s="3">
        <f>VLOOKUP(SonataNetIO_CMO_MV_NAV[[#This Row],[AsOfDate]], 'Sonata CMO MV Raw'!$A:$B,2,FALSE)</f>
        <v>84840031.685472995</v>
      </c>
      <c r="L339" s="4">
        <f>SonataNetIO_CMO_MV_NAV[[#This Row],[CMO MV]]/SonataNetIO_CMO_MV_NAV[[#This Row],[NAV]]*100</f>
        <v>83.51287254939767</v>
      </c>
    </row>
    <row r="340" spans="1:12" x14ac:dyDescent="0.2">
      <c r="A340" s="1">
        <v>42136</v>
      </c>
      <c r="B340">
        <v>114.7012</v>
      </c>
      <c r="C340">
        <v>23.8459</v>
      </c>
      <c r="D340">
        <v>-3.6879</v>
      </c>
      <c r="F340">
        <v>101822976.75130001</v>
      </c>
      <c r="G340">
        <v>112.647659</v>
      </c>
      <c r="H340">
        <v>23.418977000000002</v>
      </c>
      <c r="I340">
        <v>-3.621874</v>
      </c>
      <c r="K340" s="3">
        <f>VLOOKUP(SonataNetIO_CMO_MV_NAV[[#This Row],[AsOfDate]], 'Sonata CMO MV Raw'!$A:$B,2,FALSE)</f>
        <v>85082973.778377995</v>
      </c>
      <c r="L340" s="4">
        <f>SonataNetIO_CMO_MV_NAV[[#This Row],[CMO MV]]/SonataNetIO_CMO_MV_NAV[[#This Row],[NAV]]*100</f>
        <v>83.559699876179181</v>
      </c>
    </row>
    <row r="341" spans="1:12" x14ac:dyDescent="0.2">
      <c r="A341" s="1">
        <v>42137</v>
      </c>
      <c r="B341">
        <v>118.2749</v>
      </c>
      <c r="C341">
        <v>24.6173</v>
      </c>
      <c r="D341">
        <v>-1.7628999999999999</v>
      </c>
      <c r="F341">
        <v>101710130.5942</v>
      </c>
      <c r="G341">
        <v>116.286253</v>
      </c>
      <c r="H341">
        <v>24.203389999999999</v>
      </c>
      <c r="I341">
        <v>-1.7332590000000001</v>
      </c>
      <c r="K341" s="3">
        <f>VLOOKUP(SonataNetIO_CMO_MV_NAV[[#This Row],[AsOfDate]], 'Sonata CMO MV Raw'!$A:$B,2,FALSE)</f>
        <v>85961660.570148006</v>
      </c>
      <c r="L341" s="4">
        <f>SonataNetIO_CMO_MV_NAV[[#This Row],[CMO MV]]/SonataNetIO_CMO_MV_NAV[[#This Row],[NAV]]*100</f>
        <v>84.516321105824971</v>
      </c>
    </row>
    <row r="342" spans="1:12" x14ac:dyDescent="0.2">
      <c r="A342" s="1">
        <v>42138</v>
      </c>
      <c r="B342">
        <v>117.57129999999999</v>
      </c>
      <c r="C342">
        <v>24.113199999999999</v>
      </c>
      <c r="D342">
        <v>-1.0622</v>
      </c>
      <c r="F342">
        <v>101638388.1833</v>
      </c>
      <c r="G342">
        <v>115.67607700000001</v>
      </c>
      <c r="H342">
        <v>23.724501</v>
      </c>
      <c r="I342">
        <v>-1.045078</v>
      </c>
      <c r="K342" s="3">
        <f>VLOOKUP(SonataNetIO_CMO_MV_NAV[[#This Row],[AsOfDate]], 'Sonata CMO MV Raw'!$A:$B,2,FALSE)</f>
        <v>86179709.749761999</v>
      </c>
      <c r="L342" s="4">
        <f>SonataNetIO_CMO_MV_NAV[[#This Row],[CMO MV]]/SonataNetIO_CMO_MV_NAV[[#This Row],[NAV]]*100</f>
        <v>84.790512020262454</v>
      </c>
    </row>
    <row r="343" spans="1:12" x14ac:dyDescent="0.2">
      <c r="A343" s="1">
        <v>42139</v>
      </c>
      <c r="B343">
        <v>122.2586</v>
      </c>
      <c r="C343">
        <v>24.627400000000002</v>
      </c>
      <c r="D343">
        <v>0.70669999999999999</v>
      </c>
      <c r="F343">
        <v>102201104.6039</v>
      </c>
      <c r="G343">
        <v>119.625517</v>
      </c>
      <c r="H343">
        <v>24.097000000000001</v>
      </c>
      <c r="I343">
        <v>0.69147999999999998</v>
      </c>
      <c r="K343" s="3">
        <f>VLOOKUP(SonataNetIO_CMO_MV_NAV[[#This Row],[AsOfDate]], 'Sonata CMO MV Raw'!$A:$B,2,FALSE)</f>
        <v>86492077.005429</v>
      </c>
      <c r="L343" s="4">
        <f>SonataNetIO_CMO_MV_NAV[[#This Row],[CMO MV]]/SonataNetIO_CMO_MV_NAV[[#This Row],[NAV]]*100</f>
        <v>84.629297638851995</v>
      </c>
    </row>
    <row r="344" spans="1:12" x14ac:dyDescent="0.2">
      <c r="A344" s="1">
        <v>42142</v>
      </c>
      <c r="B344">
        <v>119.577</v>
      </c>
      <c r="C344">
        <v>24.358699999999999</v>
      </c>
      <c r="D344">
        <v>-0.46539999999999998</v>
      </c>
      <c r="F344">
        <v>101732524.6802</v>
      </c>
      <c r="G344">
        <v>117.54058000000001</v>
      </c>
      <c r="H344">
        <v>23.943867000000001</v>
      </c>
      <c r="I344">
        <v>-0.45747399999999999</v>
      </c>
      <c r="K344" s="3">
        <f>VLOOKUP(SonataNetIO_CMO_MV_NAV[[#This Row],[AsOfDate]], 'Sonata CMO MV Raw'!$A:$B,2,FALSE)</f>
        <v>85734175.518484995</v>
      </c>
      <c r="L344" s="4">
        <f>SonataNetIO_CMO_MV_NAV[[#This Row],[CMO MV]]/SonataNetIO_CMO_MV_NAV[[#This Row],[NAV]]*100</f>
        <v>84.274105835860851</v>
      </c>
    </row>
    <row r="345" spans="1:12" x14ac:dyDescent="0.2">
      <c r="A345" s="1">
        <v>42143</v>
      </c>
      <c r="B345">
        <v>94.636799999999994</v>
      </c>
      <c r="C345">
        <v>19.227</v>
      </c>
      <c r="D345">
        <v>-0.83489999999999998</v>
      </c>
      <c r="F345">
        <v>101875184.1778</v>
      </c>
      <c r="G345">
        <v>92.894850000000005</v>
      </c>
      <c r="H345">
        <v>18.873094999999999</v>
      </c>
      <c r="I345">
        <v>-0.81953200000000004</v>
      </c>
      <c r="K345" s="3">
        <f>VLOOKUP(SonataNetIO_CMO_MV_NAV[[#This Row],[AsOfDate]], 'Sonata CMO MV Raw'!$A:$B,2,FALSE)</f>
        <v>85621199.852090001</v>
      </c>
      <c r="L345" s="4">
        <f>SonataNetIO_CMO_MV_NAV[[#This Row],[CMO MV]]/SonataNetIO_CMO_MV_NAV[[#This Row],[NAV]]*100</f>
        <v>84.045197604411342</v>
      </c>
    </row>
    <row r="346" spans="1:12" x14ac:dyDescent="0.2">
      <c r="A346" s="1">
        <v>42144</v>
      </c>
      <c r="B346">
        <v>98.281800000000004</v>
      </c>
      <c r="C346">
        <v>19.9451</v>
      </c>
      <c r="D346">
        <v>0.25569999999999998</v>
      </c>
      <c r="F346">
        <v>101982018.4853</v>
      </c>
      <c r="G346">
        <v>96.371695000000003</v>
      </c>
      <c r="H346">
        <v>19.557466999999999</v>
      </c>
      <c r="I346">
        <v>0.25073000000000001</v>
      </c>
      <c r="K346" s="3">
        <f>VLOOKUP(SonataNetIO_CMO_MV_NAV[[#This Row],[AsOfDate]], 'Sonata CMO MV Raw'!$A:$B,2,FALSE)</f>
        <v>85599485.630107</v>
      </c>
      <c r="L346" s="4">
        <f>SonataNetIO_CMO_MV_NAV[[#This Row],[CMO MV]]/SonataNetIO_CMO_MV_NAV[[#This Row],[NAV]]*100</f>
        <v>83.935861342502818</v>
      </c>
    </row>
    <row r="347" spans="1:12" x14ac:dyDescent="0.2">
      <c r="A347" s="1">
        <v>42145</v>
      </c>
      <c r="B347">
        <v>99.0214</v>
      </c>
      <c r="C347">
        <v>19.855899999999998</v>
      </c>
      <c r="D347">
        <v>1.2596000000000001</v>
      </c>
      <c r="F347">
        <v>102064727.9184</v>
      </c>
      <c r="G347">
        <v>97.018236999999999</v>
      </c>
      <c r="H347">
        <v>19.454222999999999</v>
      </c>
      <c r="I347">
        <v>1.234119</v>
      </c>
      <c r="K347" s="3">
        <f>VLOOKUP(SonataNetIO_CMO_MV_NAV[[#This Row],[AsOfDate]], 'Sonata CMO MV Raw'!$A:$B,2,FALSE)</f>
        <v>85907698.491082996</v>
      </c>
      <c r="L347" s="4">
        <f>SonataNetIO_CMO_MV_NAV[[#This Row],[CMO MV]]/SonataNetIO_CMO_MV_NAV[[#This Row],[NAV]]*100</f>
        <v>84.16982070413745</v>
      </c>
    </row>
    <row r="348" spans="1:12" x14ac:dyDescent="0.2">
      <c r="A348" s="1">
        <v>42146</v>
      </c>
      <c r="B348">
        <v>98.061099999999996</v>
      </c>
      <c r="C348">
        <v>19.834</v>
      </c>
      <c r="D348">
        <v>0.7198</v>
      </c>
      <c r="F348">
        <v>101885280.92460001</v>
      </c>
      <c r="G348">
        <v>96.246582000000004</v>
      </c>
      <c r="H348">
        <v>19.466992999999999</v>
      </c>
      <c r="I348">
        <v>0.70648100000000003</v>
      </c>
      <c r="K348" s="3">
        <f>VLOOKUP(SonataNetIO_CMO_MV_NAV[[#This Row],[AsOfDate]], 'Sonata CMO MV Raw'!$A:$B,2,FALSE)</f>
        <v>80160167.548175007</v>
      </c>
      <c r="L348" s="4">
        <f>SonataNetIO_CMO_MV_NAV[[#This Row],[CMO MV]]/SonataNetIO_CMO_MV_NAV[[#This Row],[NAV]]*100</f>
        <v>78.676887201692438</v>
      </c>
    </row>
    <row r="349" spans="1:12" x14ac:dyDescent="0.2">
      <c r="A349" s="1">
        <v>42150</v>
      </c>
      <c r="B349">
        <v>112.40219999999999</v>
      </c>
      <c r="C349">
        <v>22.4101</v>
      </c>
      <c r="D349">
        <v>8.8408999999999995</v>
      </c>
      <c r="F349">
        <v>102291340.1533</v>
      </c>
      <c r="G349">
        <v>109.88437500000001</v>
      </c>
      <c r="H349">
        <v>21.908111000000002</v>
      </c>
      <c r="I349">
        <v>8.6428630000000002</v>
      </c>
      <c r="K349" s="3">
        <f>VLOOKUP(SonataNetIO_CMO_MV_NAV[[#This Row],[AsOfDate]], 'Sonata CMO MV Raw'!$A:$B,2,FALSE)</f>
        <v>76393543.754896</v>
      </c>
      <c r="L349" s="4">
        <f>SonataNetIO_CMO_MV_NAV[[#This Row],[CMO MV]]/SonataNetIO_CMO_MV_NAV[[#This Row],[NAV]]*100</f>
        <v>74.682317819287547</v>
      </c>
    </row>
    <row r="350" spans="1:12" x14ac:dyDescent="0.2">
      <c r="A350" s="1">
        <v>42151</v>
      </c>
      <c r="B350">
        <v>112.79730000000001</v>
      </c>
      <c r="C350">
        <v>22.463200000000001</v>
      </c>
      <c r="D350">
        <v>8.8978000000000002</v>
      </c>
      <c r="F350">
        <v>102284944.24950001</v>
      </c>
      <c r="G350">
        <v>110.27752</v>
      </c>
      <c r="H350">
        <v>21.961393999999999</v>
      </c>
      <c r="I350">
        <v>8.6990320000000008</v>
      </c>
      <c r="K350" s="3">
        <f>VLOOKUP(SonataNetIO_CMO_MV_NAV[[#This Row],[AsOfDate]], 'Sonata CMO MV Raw'!$A:$B,2,FALSE)</f>
        <v>76409818.887583002</v>
      </c>
      <c r="L350" s="4">
        <f>SonataNetIO_CMO_MV_NAV[[#This Row],[CMO MV]]/SonataNetIO_CMO_MV_NAV[[#This Row],[NAV]]*100</f>
        <v>74.702899286134681</v>
      </c>
    </row>
    <row r="351" spans="1:12" x14ac:dyDescent="0.2">
      <c r="A351" s="1">
        <v>42152</v>
      </c>
      <c r="B351">
        <v>112.22669999999999</v>
      </c>
      <c r="C351">
        <v>22.358799999999999</v>
      </c>
      <c r="D351">
        <v>8.7166999999999994</v>
      </c>
      <c r="F351">
        <v>102249559.6804</v>
      </c>
      <c r="G351">
        <v>109.75763600000001</v>
      </c>
      <c r="H351">
        <v>21.866890999999999</v>
      </c>
      <c r="I351">
        <v>8.5249269999999999</v>
      </c>
      <c r="K351" s="3">
        <f>VLOOKUP(SonataNetIO_CMO_MV_NAV[[#This Row],[AsOfDate]], 'Sonata CMO MV Raw'!$A:$B,2,FALSE)</f>
        <v>76463518.255483001</v>
      </c>
      <c r="L351" s="4">
        <f>SonataNetIO_CMO_MV_NAV[[#This Row],[CMO MV]]/SonataNetIO_CMO_MV_NAV[[#This Row],[NAV]]*100</f>
        <v>74.781268980017074</v>
      </c>
    </row>
    <row r="352" spans="1:12" x14ac:dyDescent="0.2">
      <c r="A352" s="1">
        <v>42153</v>
      </c>
      <c r="B352">
        <v>114.224</v>
      </c>
      <c r="C352">
        <v>22.632999999999999</v>
      </c>
      <c r="D352">
        <v>10.576700000000001</v>
      </c>
      <c r="F352">
        <v>102216937.0399</v>
      </c>
      <c r="G352">
        <v>111.746647</v>
      </c>
      <c r="H352">
        <v>22.142123000000002</v>
      </c>
      <c r="I352">
        <v>10.347307000000001</v>
      </c>
      <c r="K352" s="3">
        <f>VLOOKUP(SonataNetIO_CMO_MV_NAV[[#This Row],[AsOfDate]], 'Sonata CMO MV Raw'!$A:$B,2,FALSE)</f>
        <v>77360432.701851994</v>
      </c>
      <c r="L352" s="4">
        <f>SonataNetIO_CMO_MV_NAV[[#This Row],[CMO MV]]/SonataNetIO_CMO_MV_NAV[[#This Row],[NAV]]*100</f>
        <v>75.682597172379204</v>
      </c>
    </row>
    <row r="353" spans="1:12" x14ac:dyDescent="0.2">
      <c r="A353" s="1">
        <v>42156</v>
      </c>
      <c r="B353">
        <v>113.0438</v>
      </c>
      <c r="C353">
        <v>22.744199999999999</v>
      </c>
      <c r="D353">
        <v>9.0129999999999999</v>
      </c>
      <c r="F353">
        <v>101976392.3812</v>
      </c>
      <c r="G353">
        <v>110.852912</v>
      </c>
      <c r="H353">
        <v>22.303397</v>
      </c>
      <c r="I353">
        <v>8.8383199999999995</v>
      </c>
      <c r="K353" s="3">
        <f>VLOOKUP(SonataNetIO_CMO_MV_NAV[[#This Row],[AsOfDate]], 'Sonata CMO MV Raw'!$A:$B,2,FALSE)</f>
        <v>76711731.648848996</v>
      </c>
      <c r="L353" s="4">
        <f>SonataNetIO_CMO_MV_NAV[[#This Row],[CMO MV]]/SonataNetIO_CMO_MV_NAV[[#This Row],[NAV]]*100</f>
        <v>75.224990664595509</v>
      </c>
    </row>
    <row r="354" spans="1:12" x14ac:dyDescent="0.2">
      <c r="A354" s="1">
        <v>42157</v>
      </c>
      <c r="B354">
        <v>118.6602</v>
      </c>
      <c r="C354">
        <v>24.2179</v>
      </c>
      <c r="D354">
        <v>14.8179</v>
      </c>
      <c r="F354">
        <v>101798090.5253</v>
      </c>
      <c r="G354">
        <v>116.564269</v>
      </c>
      <c r="H354">
        <v>23.790132</v>
      </c>
      <c r="I354">
        <v>14.556167</v>
      </c>
      <c r="K354" s="3">
        <f>VLOOKUP(SonataNetIO_CMO_MV_NAV[[#This Row],[AsOfDate]], 'Sonata CMO MV Raw'!$A:$B,2,FALSE)</f>
        <v>77440609.560893998</v>
      </c>
      <c r="L354" s="4">
        <f>SonataNetIO_CMO_MV_NAV[[#This Row],[CMO MV]]/SonataNetIO_CMO_MV_NAV[[#This Row],[NAV]]*100</f>
        <v>76.0727526039868</v>
      </c>
    </row>
    <row r="355" spans="1:12" x14ac:dyDescent="0.2">
      <c r="A355" s="1">
        <v>42158</v>
      </c>
      <c r="B355">
        <v>118.7621</v>
      </c>
      <c r="C355">
        <v>24.6753</v>
      </c>
      <c r="D355">
        <v>33.8307</v>
      </c>
      <c r="F355">
        <v>101452251.79960001</v>
      </c>
      <c r="G355">
        <v>117.06206400000001</v>
      </c>
      <c r="H355">
        <v>24.322082000000002</v>
      </c>
      <c r="I355">
        <v>33.346426000000001</v>
      </c>
      <c r="K355" s="3">
        <f>VLOOKUP(SonataNetIO_CMO_MV_NAV[[#This Row],[AsOfDate]], 'Sonata CMO MV Raw'!$A:$B,2,FALSE)</f>
        <v>76763765.795959994</v>
      </c>
      <c r="L355" s="4">
        <f>SonataNetIO_CMO_MV_NAV[[#This Row],[CMO MV]]/SonataNetIO_CMO_MV_NAV[[#This Row],[NAV]]*100</f>
        <v>75.664920624524427</v>
      </c>
    </row>
    <row r="356" spans="1:12" x14ac:dyDescent="0.2">
      <c r="A356" s="1">
        <v>42159</v>
      </c>
      <c r="B356">
        <v>129.3407</v>
      </c>
      <c r="C356">
        <v>26.6416</v>
      </c>
      <c r="D356">
        <v>39.704500000000003</v>
      </c>
      <c r="F356">
        <v>101713503.65539999</v>
      </c>
      <c r="G356">
        <v>127.161778</v>
      </c>
      <c r="H356">
        <v>26.192786000000002</v>
      </c>
      <c r="I356">
        <v>39.035623000000001</v>
      </c>
      <c r="K356" s="3">
        <f>VLOOKUP(SonataNetIO_CMO_MV_NAV[[#This Row],[AsOfDate]], 'Sonata CMO MV Raw'!$A:$B,2,FALSE)</f>
        <v>77219334.339357004</v>
      </c>
      <c r="L356" s="4">
        <f>SonataNetIO_CMO_MV_NAV[[#This Row],[CMO MV]]/SonataNetIO_CMO_MV_NAV[[#This Row],[NAV]]*100</f>
        <v>75.91846860469191</v>
      </c>
    </row>
    <row r="357" spans="1:12" x14ac:dyDescent="0.2">
      <c r="A357" s="1">
        <v>42160</v>
      </c>
      <c r="B357">
        <v>131.345</v>
      </c>
      <c r="C357">
        <v>27.436</v>
      </c>
      <c r="D357">
        <v>38.174700000000001</v>
      </c>
      <c r="F357">
        <v>101394500.21619999</v>
      </c>
      <c r="G357">
        <v>129.53858399999999</v>
      </c>
      <c r="H357">
        <v>27.058667</v>
      </c>
      <c r="I357">
        <v>37.649675000000002</v>
      </c>
      <c r="K357" s="3">
        <f>VLOOKUP(SonataNetIO_CMO_MV_NAV[[#This Row],[AsOfDate]], 'Sonata CMO MV Raw'!$A:$B,2,FALSE)</f>
        <v>76572832.247929007</v>
      </c>
      <c r="L357" s="4">
        <f>SonataNetIO_CMO_MV_NAV[[#This Row],[CMO MV]]/SonataNetIO_CMO_MV_NAV[[#This Row],[NAV]]*100</f>
        <v>75.519709732436567</v>
      </c>
    </row>
    <row r="358" spans="1:12" x14ac:dyDescent="0.2">
      <c r="A358" s="1">
        <v>42163</v>
      </c>
      <c r="B358">
        <v>130.51609999999999</v>
      </c>
      <c r="C358">
        <v>27.1311</v>
      </c>
      <c r="D358">
        <v>38.721400000000003</v>
      </c>
      <c r="F358">
        <v>101512397.2129</v>
      </c>
      <c r="G358">
        <v>128.57158699999999</v>
      </c>
      <c r="H358">
        <v>26.726883000000001</v>
      </c>
      <c r="I358">
        <v>38.144503999999998</v>
      </c>
      <c r="K358" s="3">
        <f>VLOOKUP(SonataNetIO_CMO_MV_NAV[[#This Row],[AsOfDate]], 'Sonata CMO MV Raw'!$A:$B,2,FALSE)</f>
        <v>76876438.822999001</v>
      </c>
      <c r="L358" s="4">
        <f>SonataNetIO_CMO_MV_NAV[[#This Row],[CMO MV]]/SonataNetIO_CMO_MV_NAV[[#This Row],[NAV]]*100</f>
        <v>75.731084018996739</v>
      </c>
    </row>
    <row r="359" spans="1:12" x14ac:dyDescent="0.2">
      <c r="A359" s="1">
        <v>42164</v>
      </c>
      <c r="B359">
        <v>132.59620000000001</v>
      </c>
      <c r="C359">
        <v>27.678100000000001</v>
      </c>
      <c r="D359">
        <v>42.153399999999998</v>
      </c>
      <c r="F359">
        <v>101469261.60250001</v>
      </c>
      <c r="G359">
        <v>130.67622399999999</v>
      </c>
      <c r="H359">
        <v>27.277325000000001</v>
      </c>
      <c r="I359">
        <v>41.543024000000003</v>
      </c>
      <c r="K359" s="3">
        <f>VLOOKUP(SonataNetIO_CMO_MV_NAV[[#This Row],[AsOfDate]], 'Sonata CMO MV Raw'!$A:$B,2,FALSE)</f>
        <v>76595993.328984007</v>
      </c>
      <c r="L359" s="4">
        <f>SonataNetIO_CMO_MV_NAV[[#This Row],[CMO MV]]/SonataNetIO_CMO_MV_NAV[[#This Row],[NAV]]*100</f>
        <v>75.486893389492081</v>
      </c>
    </row>
    <row r="360" spans="1:12" x14ac:dyDescent="0.2">
      <c r="A360" s="1">
        <v>42165</v>
      </c>
      <c r="B360">
        <v>131.04900000000001</v>
      </c>
      <c r="C360">
        <v>27.570799999999998</v>
      </c>
      <c r="D360">
        <v>41.582999999999998</v>
      </c>
      <c r="F360">
        <v>101247346.7879</v>
      </c>
      <c r="G360">
        <v>129.43450300000001</v>
      </c>
      <c r="H360">
        <v>27.231133</v>
      </c>
      <c r="I360">
        <v>41.070706000000001</v>
      </c>
      <c r="K360" s="3">
        <f>VLOOKUP(SonataNetIO_CMO_MV_NAV[[#This Row],[AsOfDate]], 'Sonata CMO MV Raw'!$A:$B,2,FALSE)</f>
        <v>76239439.733799994</v>
      </c>
      <c r="L360" s="4">
        <f>SonataNetIO_CMO_MV_NAV[[#This Row],[CMO MV]]/SonataNetIO_CMO_MV_NAV[[#This Row],[NAV]]*100</f>
        <v>75.300185291286382</v>
      </c>
    </row>
    <row r="361" spans="1:12" x14ac:dyDescent="0.2">
      <c r="A361" s="1">
        <v>42166</v>
      </c>
      <c r="B361">
        <v>129.74080000000001</v>
      </c>
      <c r="C361">
        <v>26.819700000000001</v>
      </c>
      <c r="D361">
        <v>42.614800000000002</v>
      </c>
      <c r="F361">
        <v>101296293.83930001</v>
      </c>
      <c r="G361">
        <v>128.0805</v>
      </c>
      <c r="H361">
        <v>26.476486999999999</v>
      </c>
      <c r="I361">
        <v>42.069456000000002</v>
      </c>
      <c r="K361" s="3">
        <f>VLOOKUP(SonataNetIO_CMO_MV_NAV[[#This Row],[AsOfDate]], 'Sonata CMO MV Raw'!$A:$B,2,FALSE)</f>
        <v>76626716.484759003</v>
      </c>
      <c r="L361" s="4">
        <f>SonataNetIO_CMO_MV_NAV[[#This Row],[CMO MV]]/SonataNetIO_CMO_MV_NAV[[#This Row],[NAV]]*100</f>
        <v>75.646120485239393</v>
      </c>
    </row>
    <row r="362" spans="1:12" x14ac:dyDescent="0.2">
      <c r="A362" s="1">
        <v>42167</v>
      </c>
      <c r="B362">
        <v>131.119</v>
      </c>
      <c r="C362">
        <v>27.178599999999999</v>
      </c>
      <c r="D362">
        <v>42.6325</v>
      </c>
      <c r="F362">
        <v>101324089.17730001</v>
      </c>
      <c r="G362">
        <v>129.40555499999999</v>
      </c>
      <c r="H362">
        <v>26.823433999999999</v>
      </c>
      <c r="I362">
        <v>42.075384</v>
      </c>
      <c r="K362" s="3">
        <f>VLOOKUP(SonataNetIO_CMO_MV_NAV[[#This Row],[AsOfDate]], 'Sonata CMO MV Raw'!$A:$B,2,FALSE)</f>
        <v>71075087.437491</v>
      </c>
      <c r="L362" s="4">
        <f>SonataNetIO_CMO_MV_NAV[[#This Row],[CMO MV]]/SonataNetIO_CMO_MV_NAV[[#This Row],[NAV]]*100</f>
        <v>70.146288029415814</v>
      </c>
    </row>
    <row r="363" spans="1:12" x14ac:dyDescent="0.2">
      <c r="A363" s="1">
        <v>42170</v>
      </c>
      <c r="B363">
        <v>131.40270000000001</v>
      </c>
      <c r="C363">
        <v>27.186699999999998</v>
      </c>
      <c r="D363">
        <v>42.834499999999998</v>
      </c>
      <c r="F363">
        <v>101452317.54889999</v>
      </c>
      <c r="G363">
        <v>129.521635</v>
      </c>
      <c r="H363">
        <v>26.797515000000001</v>
      </c>
      <c r="I363">
        <v>42.221311999999998</v>
      </c>
      <c r="K363" s="3">
        <f>VLOOKUP(SonataNetIO_CMO_MV_NAV[[#This Row],[AsOfDate]], 'Sonata CMO MV Raw'!$A:$B,2,FALSE)</f>
        <v>70938808.536235005</v>
      </c>
      <c r="L363" s="4">
        <f>SonataNetIO_CMO_MV_NAV[[#This Row],[CMO MV]]/SonataNetIO_CMO_MV_NAV[[#This Row],[NAV]]*100</f>
        <v>69.923300176994502</v>
      </c>
    </row>
    <row r="364" spans="1:12" x14ac:dyDescent="0.2">
      <c r="A364" s="1">
        <v>42171</v>
      </c>
      <c r="B364">
        <v>135.67240000000001</v>
      </c>
      <c r="C364">
        <v>27.954000000000001</v>
      </c>
      <c r="D364">
        <v>42.647199999999998</v>
      </c>
      <c r="F364">
        <v>101668703.95999999</v>
      </c>
      <c r="G364">
        <v>133.44558799999999</v>
      </c>
      <c r="H364">
        <v>27.495187000000001</v>
      </c>
      <c r="I364">
        <v>41.947225000000003</v>
      </c>
      <c r="K364" s="3">
        <f>VLOOKUP(SonataNetIO_CMO_MV_NAV[[#This Row],[AsOfDate]], 'Sonata CMO MV Raw'!$A:$B,2,FALSE)</f>
        <v>71210685.643488005</v>
      </c>
      <c r="L364" s="4">
        <f>SonataNetIO_CMO_MV_NAV[[#This Row],[CMO MV]]/SonataNetIO_CMO_MV_NAV[[#This Row],[NAV]]*100</f>
        <v>70.041893788185561</v>
      </c>
    </row>
    <row r="365" spans="1:12" x14ac:dyDescent="0.2">
      <c r="A365" s="1">
        <v>42172</v>
      </c>
      <c r="B365">
        <v>135.24860000000001</v>
      </c>
      <c r="C365">
        <v>27.8781</v>
      </c>
      <c r="D365">
        <v>42.590400000000002</v>
      </c>
      <c r="F365">
        <v>101835699.45</v>
      </c>
      <c r="G365">
        <v>132.810597</v>
      </c>
      <c r="H365">
        <v>27.375567</v>
      </c>
      <c r="I365">
        <v>41.822662000000001</v>
      </c>
      <c r="K365" s="3">
        <f>VLOOKUP(SonataNetIO_CMO_MV_NAV[[#This Row],[AsOfDate]], 'Sonata CMO MV Raw'!$A:$B,2,FALSE)</f>
        <v>71532347.987207994</v>
      </c>
      <c r="L365" s="4">
        <f>SonataNetIO_CMO_MV_NAV[[#This Row],[CMO MV]]/SonataNetIO_CMO_MV_NAV[[#This Row],[NAV]]*100</f>
        <v>70.242899468009696</v>
      </c>
    </row>
    <row r="366" spans="1:12" x14ac:dyDescent="0.2">
      <c r="A366" s="1">
        <v>42173</v>
      </c>
      <c r="B366">
        <v>132.95679999999999</v>
      </c>
      <c r="C366">
        <v>27.5413</v>
      </c>
      <c r="D366">
        <v>63.285600000000002</v>
      </c>
      <c r="F366">
        <v>101722103.06</v>
      </c>
      <c r="G366">
        <v>130.70590999999999</v>
      </c>
      <c r="H366">
        <v>27.075040000000001</v>
      </c>
      <c r="I366">
        <v>62.214207000000002</v>
      </c>
      <c r="K366" s="3">
        <f>VLOOKUP(SonataNetIO_CMO_MV_NAV[[#This Row],[AsOfDate]], 'Sonata CMO MV Raw'!$A:$B,2,FALSE)</f>
        <v>71316515.638322994</v>
      </c>
      <c r="L366" s="4">
        <f>SonataNetIO_CMO_MV_NAV[[#This Row],[CMO MV]]/SonataNetIO_CMO_MV_NAV[[#This Row],[NAV]]*100</f>
        <v>70.109163586853384</v>
      </c>
    </row>
    <row r="367" spans="1:12" x14ac:dyDescent="0.2">
      <c r="A367" s="1">
        <v>42174</v>
      </c>
      <c r="B367">
        <v>134.4145</v>
      </c>
      <c r="C367">
        <v>27.604099999999999</v>
      </c>
      <c r="D367">
        <v>73.959800000000001</v>
      </c>
      <c r="F367">
        <v>101929257.93000001</v>
      </c>
      <c r="G367">
        <v>131.87038000000001</v>
      </c>
      <c r="H367">
        <v>27.081626</v>
      </c>
      <c r="I367">
        <v>72.559932000000003</v>
      </c>
      <c r="K367" s="3">
        <f>VLOOKUP(SonataNetIO_CMO_MV_NAV[[#This Row],[AsOfDate]], 'Sonata CMO MV Raw'!$A:$B,2,FALSE)</f>
        <v>68641315.501996994</v>
      </c>
      <c r="L367" s="4">
        <f>SonataNetIO_CMO_MV_NAV[[#This Row],[CMO MV]]/SonataNetIO_CMO_MV_NAV[[#This Row],[NAV]]*100</f>
        <v>67.342112457187184</v>
      </c>
    </row>
    <row r="368" spans="1:12" x14ac:dyDescent="0.2">
      <c r="A368" s="1">
        <v>42177</v>
      </c>
      <c r="B368">
        <v>133.0317</v>
      </c>
      <c r="C368">
        <v>27.726099999999999</v>
      </c>
      <c r="D368">
        <v>73.031199999999998</v>
      </c>
      <c r="F368">
        <v>101675546.13</v>
      </c>
      <c r="G368">
        <v>130.83942500000001</v>
      </c>
      <c r="H368">
        <v>27.269192</v>
      </c>
      <c r="I368">
        <v>71.827693999999994</v>
      </c>
      <c r="K368" s="3">
        <f>VLOOKUP(SonataNetIO_CMO_MV_NAV[[#This Row],[AsOfDate]], 'Sonata CMO MV Raw'!$A:$B,2,FALSE)</f>
        <v>68102123.910257995</v>
      </c>
      <c r="L368" s="4">
        <f>SonataNetIO_CMO_MV_NAV[[#This Row],[CMO MV]]/SonataNetIO_CMO_MV_NAV[[#This Row],[NAV]]*100</f>
        <v>66.979845697788733</v>
      </c>
    </row>
    <row r="369" spans="1:12" x14ac:dyDescent="0.2">
      <c r="A369" s="1">
        <v>42178</v>
      </c>
      <c r="B369">
        <v>131.26859999999999</v>
      </c>
      <c r="C369">
        <v>27.5336</v>
      </c>
      <c r="D369">
        <v>72.681399999999996</v>
      </c>
      <c r="F369">
        <v>101415758.97</v>
      </c>
      <c r="G369">
        <v>129.43609699999999</v>
      </c>
      <c r="H369">
        <v>27.149232000000001</v>
      </c>
      <c r="I369">
        <v>71.666770999999997</v>
      </c>
      <c r="K369" s="3">
        <f>VLOOKUP(SonataNetIO_CMO_MV_NAV[[#This Row],[AsOfDate]], 'Sonata CMO MV Raw'!$A:$B,2,FALSE)</f>
        <v>67730465.792201996</v>
      </c>
      <c r="L369" s="4">
        <f>SonataNetIO_CMO_MV_NAV[[#This Row],[CMO MV]]/SonataNetIO_CMO_MV_NAV[[#This Row],[NAV]]*100</f>
        <v>66.784951845834414</v>
      </c>
    </row>
    <row r="370" spans="1:12" x14ac:dyDescent="0.2">
      <c r="A370" s="1">
        <v>42179</v>
      </c>
      <c r="B370">
        <v>131.94589999999999</v>
      </c>
      <c r="C370">
        <v>27.562899999999999</v>
      </c>
      <c r="D370">
        <v>72.982200000000006</v>
      </c>
      <c r="F370">
        <v>101512728.94</v>
      </c>
      <c r="G370">
        <v>129.97966</v>
      </c>
      <c r="H370">
        <v>27.152161</v>
      </c>
      <c r="I370">
        <v>71.894628999999995</v>
      </c>
      <c r="K370" s="3">
        <f>VLOOKUP(SonataNetIO_CMO_MV_NAV[[#This Row],[AsOfDate]], 'Sonata CMO MV Raw'!$A:$B,2,FALSE)</f>
        <v>68023672.743847996</v>
      </c>
      <c r="L370" s="4">
        <f>SonataNetIO_CMO_MV_NAV[[#This Row],[CMO MV]]/SonataNetIO_CMO_MV_NAV[[#This Row],[NAV]]*100</f>
        <v>67.009993184257695</v>
      </c>
    </row>
    <row r="371" spans="1:12" x14ac:dyDescent="0.2">
      <c r="A371" s="1">
        <v>42180</v>
      </c>
      <c r="B371">
        <v>131.1344</v>
      </c>
      <c r="C371">
        <v>27.4863</v>
      </c>
      <c r="D371">
        <v>72.8108</v>
      </c>
      <c r="F371">
        <v>101373216.15000001</v>
      </c>
      <c r="G371">
        <v>129.358035</v>
      </c>
      <c r="H371">
        <v>27.113966999999999</v>
      </c>
      <c r="I371">
        <v>71.824494000000001</v>
      </c>
      <c r="K371" s="3">
        <f>VLOOKUP(SonataNetIO_CMO_MV_NAV[[#This Row],[AsOfDate]], 'Sonata CMO MV Raw'!$A:$B,2,FALSE)</f>
        <v>67347314.491228998</v>
      </c>
      <c r="L371" s="4">
        <f>SonataNetIO_CMO_MV_NAV[[#This Row],[CMO MV]]/SonataNetIO_CMO_MV_NAV[[#This Row],[NAV]]*100</f>
        <v>66.435018093513449</v>
      </c>
    </row>
    <row r="372" spans="1:12" x14ac:dyDescent="0.2">
      <c r="A372" s="1">
        <v>42181</v>
      </c>
      <c r="B372">
        <v>127.6502</v>
      </c>
      <c r="C372">
        <v>27.0871</v>
      </c>
      <c r="D372">
        <v>81.631200000000007</v>
      </c>
      <c r="F372">
        <v>101138020.45</v>
      </c>
      <c r="G372">
        <v>126.21386</v>
      </c>
      <c r="H372">
        <v>26.782312000000001</v>
      </c>
      <c r="I372">
        <v>80.712672999999995</v>
      </c>
      <c r="K372" s="3">
        <f>VLOOKUP(SonataNetIO_CMO_MV_NAV[[#This Row],[AsOfDate]], 'Sonata CMO MV Raw'!$A:$B,2,FALSE)</f>
        <v>66877465.976455003</v>
      </c>
      <c r="L372" s="4">
        <f>SonataNetIO_CMO_MV_NAV[[#This Row],[CMO MV]]/SonataNetIO_CMO_MV_NAV[[#This Row],[NAV]]*100</f>
        <v>66.124950517018945</v>
      </c>
    </row>
    <row r="373" spans="1:12" x14ac:dyDescent="0.2">
      <c r="A373" s="1">
        <v>42184</v>
      </c>
      <c r="B373">
        <v>130.1319</v>
      </c>
      <c r="C373">
        <v>27.177199999999999</v>
      </c>
      <c r="D373">
        <v>82.211299999999994</v>
      </c>
      <c r="F373">
        <v>101165029.89</v>
      </c>
      <c r="G373">
        <v>128.633284</v>
      </c>
      <c r="H373">
        <v>26.864224</v>
      </c>
      <c r="I373">
        <v>81.264544000000001</v>
      </c>
      <c r="K373" s="3">
        <f>VLOOKUP(SonataNetIO_CMO_MV_NAV[[#This Row],[AsOfDate]], 'Sonata CMO MV Raw'!$A:$B,2,FALSE)</f>
        <v>67683555.415620998</v>
      </c>
      <c r="L373" s="4">
        <f>SonataNetIO_CMO_MV_NAV[[#This Row],[CMO MV]]/SonataNetIO_CMO_MV_NAV[[#This Row],[NAV]]*100</f>
        <v>66.904102622433371</v>
      </c>
    </row>
    <row r="374" spans="1:12" x14ac:dyDescent="0.2">
      <c r="A374" s="1">
        <v>42185</v>
      </c>
      <c r="B374">
        <v>127.76139999999999</v>
      </c>
      <c r="C374">
        <v>26.632999999999999</v>
      </c>
      <c r="D374">
        <v>82.381600000000006</v>
      </c>
      <c r="F374">
        <v>101030425.62</v>
      </c>
      <c r="G374">
        <v>126.458341</v>
      </c>
      <c r="H374">
        <v>26.361366</v>
      </c>
      <c r="I374">
        <v>81.541376999999997</v>
      </c>
      <c r="K374" s="3">
        <f>VLOOKUP(SonataNetIO_CMO_MV_NAV[[#This Row],[AsOfDate]], 'Sonata CMO MV Raw'!$A:$B,2,FALSE)</f>
        <v>67481526.490676001</v>
      </c>
      <c r="L374" s="4">
        <f>SonataNetIO_CMO_MV_NAV[[#This Row],[CMO MV]]/SonataNetIO_CMO_MV_NAV[[#This Row],[NAV]]*100</f>
        <v>66.793271508615078</v>
      </c>
    </row>
    <row r="375" spans="1:12" x14ac:dyDescent="0.2">
      <c r="A375" s="1">
        <v>42186</v>
      </c>
      <c r="B375">
        <v>127.7307</v>
      </c>
      <c r="C375">
        <v>26.936699999999998</v>
      </c>
      <c r="D375">
        <v>81.658000000000001</v>
      </c>
      <c r="F375">
        <v>100912961.61</v>
      </c>
      <c r="G375">
        <v>126.575118</v>
      </c>
      <c r="H375">
        <v>26.693003000000001</v>
      </c>
      <c r="I375">
        <v>80.919238000000007</v>
      </c>
      <c r="K375" s="3">
        <f>VLOOKUP(SonataNetIO_CMO_MV_NAV[[#This Row],[AsOfDate]], 'Sonata CMO MV Raw'!$A:$B,2,FALSE)</f>
        <v>66876964.213473998</v>
      </c>
      <c r="L375" s="4">
        <f>SonataNetIO_CMO_MV_NAV[[#This Row],[CMO MV]]/SonataNetIO_CMO_MV_NAV[[#This Row],[NAV]]*100</f>
        <v>66.271926962102754</v>
      </c>
    </row>
    <row r="376" spans="1:12" x14ac:dyDescent="0.2">
      <c r="A376" s="1">
        <v>42187</v>
      </c>
      <c r="B376">
        <v>126.7116</v>
      </c>
      <c r="C376">
        <v>26.704499999999999</v>
      </c>
      <c r="D376">
        <v>81.678299999999993</v>
      </c>
      <c r="F376">
        <v>100943965.84999999</v>
      </c>
      <c r="G376">
        <v>125.52667099999999</v>
      </c>
      <c r="H376">
        <v>26.454775999999999</v>
      </c>
      <c r="I376">
        <v>80.914495000000002</v>
      </c>
      <c r="K376" s="3">
        <f>VLOOKUP(SonataNetIO_CMO_MV_NAV[[#This Row],[AsOfDate]], 'Sonata CMO MV Raw'!$A:$B,2,FALSE)</f>
        <v>67102214.175989002</v>
      </c>
      <c r="L376" s="4">
        <f>SonataNetIO_CMO_MV_NAV[[#This Row],[CMO MV]]/SonataNetIO_CMO_MV_NAV[[#This Row],[NAV]]*100</f>
        <v>66.474715562197233</v>
      </c>
    </row>
    <row r="377" spans="1:12" x14ac:dyDescent="0.2">
      <c r="A377" s="1">
        <v>42191</v>
      </c>
      <c r="B377">
        <v>127.1755</v>
      </c>
      <c r="C377">
        <v>26.475100000000001</v>
      </c>
      <c r="D377">
        <v>82.435000000000002</v>
      </c>
      <c r="F377">
        <v>101008694.97</v>
      </c>
      <c r="G377">
        <v>125.90549799999999</v>
      </c>
      <c r="H377">
        <v>26.210713999999999</v>
      </c>
      <c r="I377">
        <v>81.611785999999995</v>
      </c>
      <c r="K377" s="3">
        <f>VLOOKUP(SonataNetIO_CMO_MV_NAV[[#This Row],[AsOfDate]], 'Sonata CMO MV Raw'!$A:$B,2,FALSE)</f>
        <v>67856798.332534999</v>
      </c>
      <c r="L377" s="4">
        <f>SonataNetIO_CMO_MV_NAV[[#This Row],[CMO MV]]/SonataNetIO_CMO_MV_NAV[[#This Row],[NAV]]*100</f>
        <v>67.179165469555613</v>
      </c>
    </row>
    <row r="378" spans="1:12" x14ac:dyDescent="0.2">
      <c r="A378" s="1">
        <v>42192</v>
      </c>
      <c r="B378">
        <v>127.7393</v>
      </c>
      <c r="C378">
        <v>26.4434</v>
      </c>
      <c r="D378">
        <v>82.714399999999998</v>
      </c>
      <c r="F378">
        <v>100933357.08</v>
      </c>
      <c r="G378">
        <v>126.558061</v>
      </c>
      <c r="H378">
        <v>26.198871</v>
      </c>
      <c r="I378">
        <v>81.949517999999998</v>
      </c>
      <c r="K378" s="3">
        <f>VLOOKUP(SonataNetIO_CMO_MV_NAV[[#This Row],[AsOfDate]], 'Sonata CMO MV Raw'!$A:$B,2,FALSE)</f>
        <v>68145271.531820998</v>
      </c>
      <c r="L378" s="4">
        <f>SonataNetIO_CMO_MV_NAV[[#This Row],[CMO MV]]/SonataNetIO_CMO_MV_NAV[[#This Row],[NAV]]*100</f>
        <v>67.515114431207223</v>
      </c>
    </row>
    <row r="379" spans="1:12" x14ac:dyDescent="0.2">
      <c r="A379" s="1">
        <v>42193</v>
      </c>
      <c r="B379">
        <v>131.7587</v>
      </c>
      <c r="C379">
        <v>27.142299999999999</v>
      </c>
      <c r="D379">
        <v>82.701400000000007</v>
      </c>
      <c r="F379">
        <v>100939816.72</v>
      </c>
      <c r="G379">
        <v>130.53193899999999</v>
      </c>
      <c r="H379">
        <v>26.889586999999999</v>
      </c>
      <c r="I379">
        <v>81.931394999999995</v>
      </c>
      <c r="K379" s="3">
        <f>VLOOKUP(SonataNetIO_CMO_MV_NAV[[#This Row],[AsOfDate]], 'Sonata CMO MV Raw'!$A:$B,2,FALSE)</f>
        <v>68360358.032569006</v>
      </c>
      <c r="L379" s="4">
        <f>SonataNetIO_CMO_MV_NAV[[#This Row],[CMO MV]]/SonataNetIO_CMO_MV_NAV[[#This Row],[NAV]]*100</f>
        <v>67.723877706451418</v>
      </c>
    </row>
    <row r="380" spans="1:12" x14ac:dyDescent="0.2">
      <c r="A380" s="1">
        <v>42194</v>
      </c>
      <c r="B380">
        <v>128.8108</v>
      </c>
      <c r="C380">
        <v>26.8475</v>
      </c>
      <c r="D380">
        <v>82.299599999999998</v>
      </c>
      <c r="F380">
        <v>100994405.89</v>
      </c>
      <c r="G380">
        <v>127.54250999999999</v>
      </c>
      <c r="H380">
        <v>26.583155999999999</v>
      </c>
      <c r="I380">
        <v>81.489266000000001</v>
      </c>
      <c r="K380" s="3">
        <f>VLOOKUP(SonataNetIO_CMO_MV_NAV[[#This Row],[AsOfDate]], 'Sonata CMO MV Raw'!$A:$B,2,FALSE)</f>
        <v>67828658.194751993</v>
      </c>
      <c r="L380" s="4">
        <f>SonataNetIO_CMO_MV_NAV[[#This Row],[CMO MV]]/SonataNetIO_CMO_MV_NAV[[#This Row],[NAV]]*100</f>
        <v>67.160807172457538</v>
      </c>
    </row>
    <row r="381" spans="1:12" x14ac:dyDescent="0.2">
      <c r="A381" s="1">
        <v>42195</v>
      </c>
      <c r="B381">
        <v>126.61109999999999</v>
      </c>
      <c r="C381">
        <v>26.638300000000001</v>
      </c>
      <c r="D381">
        <v>81.201700000000002</v>
      </c>
      <c r="F381">
        <v>100891829.41</v>
      </c>
      <c r="G381">
        <v>125.49192600000001</v>
      </c>
      <c r="H381">
        <v>26.402832</v>
      </c>
      <c r="I381">
        <v>80.483920999999995</v>
      </c>
      <c r="K381" s="3">
        <f>VLOOKUP(SonataNetIO_CMO_MV_NAV[[#This Row],[AsOfDate]], 'Sonata CMO MV Raw'!$A:$B,2,FALSE)</f>
        <v>67074737.288570002</v>
      </c>
      <c r="L381" s="4">
        <f>SonataNetIO_CMO_MV_NAV[[#This Row],[CMO MV]]/SonataNetIO_CMO_MV_NAV[[#This Row],[NAV]]*100</f>
        <v>66.481832751782605</v>
      </c>
    </row>
    <row r="382" spans="1:12" x14ac:dyDescent="0.2">
      <c r="A382" s="1">
        <v>42198</v>
      </c>
      <c r="B382">
        <v>121.5408</v>
      </c>
      <c r="C382">
        <v>25.562899999999999</v>
      </c>
      <c r="D382">
        <v>73.6083</v>
      </c>
      <c r="F382">
        <v>101343155.87</v>
      </c>
      <c r="G382">
        <v>119.929954</v>
      </c>
      <c r="H382">
        <v>25.224101000000001</v>
      </c>
      <c r="I382">
        <v>72.632728999999998</v>
      </c>
      <c r="K382" s="3">
        <f>VLOOKUP(SonataNetIO_CMO_MV_NAV[[#This Row],[AsOfDate]], 'Sonata CMO MV Raw'!$A:$B,2,FALSE)</f>
        <v>66989024.359429002</v>
      </c>
      <c r="L382" s="4">
        <f>SonataNetIO_CMO_MV_NAV[[#This Row],[CMO MV]]/SonataNetIO_CMO_MV_NAV[[#This Row],[NAV]]*100</f>
        <v>66.101182447249357</v>
      </c>
    </row>
    <row r="383" spans="1:12" x14ac:dyDescent="0.2">
      <c r="A383" s="1">
        <v>42199</v>
      </c>
      <c r="B383">
        <v>121.9661</v>
      </c>
      <c r="C383">
        <v>25.529</v>
      </c>
      <c r="D383">
        <v>73.714799999999997</v>
      </c>
      <c r="F383">
        <v>101534116.33</v>
      </c>
      <c r="G383">
        <v>120.12326899999999</v>
      </c>
      <c r="H383">
        <v>25.143273000000001</v>
      </c>
      <c r="I383">
        <v>72.601016000000001</v>
      </c>
      <c r="K383" s="3">
        <f>VLOOKUP(SonataNetIO_CMO_MV_NAV[[#This Row],[AsOfDate]], 'Sonata CMO MV Raw'!$A:$B,2,FALSE)</f>
        <v>67589861.762902007</v>
      </c>
      <c r="L383" s="4">
        <f>SonataNetIO_CMO_MV_NAV[[#This Row],[CMO MV]]/SonataNetIO_CMO_MV_NAV[[#This Row],[NAV]]*100</f>
        <v>66.568621667248834</v>
      </c>
    </row>
    <row r="384" spans="1:12" x14ac:dyDescent="0.2">
      <c r="A384" s="1">
        <v>42200</v>
      </c>
      <c r="B384">
        <v>122.48950000000001</v>
      </c>
      <c r="C384">
        <v>25.4956</v>
      </c>
      <c r="D384">
        <v>93.950800000000001</v>
      </c>
      <c r="F384">
        <v>101619424.93000001</v>
      </c>
      <c r="G384">
        <v>120.537486</v>
      </c>
      <c r="H384">
        <v>25.089297999999999</v>
      </c>
      <c r="I384">
        <v>92.453584000000006</v>
      </c>
      <c r="K384" s="3">
        <f>VLOOKUP(SonataNetIO_CMO_MV_NAV[[#This Row],[AsOfDate]], 'Sonata CMO MV Raw'!$A:$B,2,FALSE)</f>
        <v>67557294.872323006</v>
      </c>
      <c r="L384" s="4">
        <f>SonataNetIO_CMO_MV_NAV[[#This Row],[CMO MV]]/SonataNetIO_CMO_MV_NAV[[#This Row],[NAV]]*100</f>
        <v>66.480690004750059</v>
      </c>
    </row>
    <row r="385" spans="1:12" x14ac:dyDescent="0.2">
      <c r="A385" s="1">
        <v>42201</v>
      </c>
      <c r="B385">
        <v>123.06189999999999</v>
      </c>
      <c r="C385">
        <v>25.605799999999999</v>
      </c>
      <c r="D385">
        <v>93.954999999999998</v>
      </c>
      <c r="F385">
        <v>101560461.95999999</v>
      </c>
      <c r="G385">
        <v>121.171072</v>
      </c>
      <c r="H385">
        <v>25.212371000000001</v>
      </c>
      <c r="I385">
        <v>92.511394999999993</v>
      </c>
      <c r="K385" s="3">
        <f>VLOOKUP(SonataNetIO_CMO_MV_NAV[[#This Row],[AsOfDate]], 'Sonata CMO MV Raw'!$A:$B,2,FALSE)</f>
        <v>59291781.719627</v>
      </c>
      <c r="L385" s="4">
        <f>SonataNetIO_CMO_MV_NAV[[#This Row],[CMO MV]]/SonataNetIO_CMO_MV_NAV[[#This Row],[NAV]]*100</f>
        <v>58.380771980910559</v>
      </c>
    </row>
    <row r="386" spans="1:12" x14ac:dyDescent="0.2">
      <c r="A386" s="1">
        <v>42202</v>
      </c>
      <c r="B386">
        <v>142.79830000000001</v>
      </c>
      <c r="C386">
        <v>29.658899999999999</v>
      </c>
      <c r="D386">
        <v>108.46</v>
      </c>
      <c r="F386">
        <v>101507834.05</v>
      </c>
      <c r="G386">
        <v>140.677122</v>
      </c>
      <c r="H386">
        <v>29.218336000000001</v>
      </c>
      <c r="I386">
        <v>106.848896</v>
      </c>
      <c r="K386" s="3">
        <f>VLOOKUP(SonataNetIO_CMO_MV_NAV[[#This Row],[AsOfDate]], 'Sonata CMO MV Raw'!$A:$B,2,FALSE)</f>
        <v>63112073.231788002</v>
      </c>
      <c r="L386" s="4">
        <f>SonataNetIO_CMO_MV_NAV[[#This Row],[CMO MV]]/SonataNetIO_CMO_MV_NAV[[#This Row],[NAV]]*100</f>
        <v>62.174583688487253</v>
      </c>
    </row>
    <row r="387" spans="1:12" x14ac:dyDescent="0.2">
      <c r="A387" s="1">
        <v>42205</v>
      </c>
      <c r="B387">
        <v>142.9401</v>
      </c>
      <c r="C387">
        <v>29.767399999999999</v>
      </c>
      <c r="D387">
        <v>108.3426</v>
      </c>
      <c r="F387">
        <v>101517035.79000001</v>
      </c>
      <c r="G387">
        <v>140.80405200000001</v>
      </c>
      <c r="H387">
        <v>29.322565999999998</v>
      </c>
      <c r="I387">
        <v>106.72356499999999</v>
      </c>
      <c r="K387" s="3">
        <f>VLOOKUP(SonataNetIO_CMO_MV_NAV[[#This Row],[AsOfDate]], 'Sonata CMO MV Raw'!$A:$B,2,FALSE)</f>
        <v>63005065.029913001</v>
      </c>
      <c r="L387" s="4">
        <f>SonataNetIO_CMO_MV_NAV[[#This Row],[CMO MV]]/SonataNetIO_CMO_MV_NAV[[#This Row],[NAV]]*100</f>
        <v>62.063538931777352</v>
      </c>
    </row>
    <row r="388" spans="1:12" x14ac:dyDescent="0.2">
      <c r="A388" s="1">
        <v>42206</v>
      </c>
      <c r="B388">
        <v>160.58090000000001</v>
      </c>
      <c r="C388">
        <v>33.353900000000003</v>
      </c>
      <c r="D388">
        <v>118.12609999999999</v>
      </c>
      <c r="F388">
        <v>101670429.97</v>
      </c>
      <c r="G388">
        <v>157.94257999999999</v>
      </c>
      <c r="H388">
        <v>32.805900000000001</v>
      </c>
      <c r="I388">
        <v>116.185306</v>
      </c>
      <c r="K388" s="3">
        <f>VLOOKUP(SonataNetIO_CMO_MV_NAV[[#This Row],[AsOfDate]], 'Sonata CMO MV Raw'!$A:$B,2,FALSE)</f>
        <v>66036566.171489999</v>
      </c>
      <c r="L388" s="4">
        <f>SonataNetIO_CMO_MV_NAV[[#This Row],[CMO MV]]/SonataNetIO_CMO_MV_NAV[[#This Row],[NAV]]*100</f>
        <v>64.95159525830222</v>
      </c>
    </row>
    <row r="389" spans="1:12" x14ac:dyDescent="0.2">
      <c r="A389" s="1">
        <v>42207</v>
      </c>
      <c r="B389">
        <v>161.11930000000001</v>
      </c>
      <c r="C389">
        <v>33.403700000000001</v>
      </c>
      <c r="D389">
        <v>118.27979999999999</v>
      </c>
      <c r="F389">
        <v>101675929.59</v>
      </c>
      <c r="G389">
        <v>158.463562</v>
      </c>
      <c r="H389">
        <v>32.853104999999999</v>
      </c>
      <c r="I389">
        <v>116.33018800000001</v>
      </c>
      <c r="K389" s="3">
        <f>VLOOKUP(SonataNetIO_CMO_MV_NAV[[#This Row],[AsOfDate]], 'Sonata CMO MV Raw'!$A:$B,2,FALSE)</f>
        <v>66074095.382731996</v>
      </c>
      <c r="L389" s="4">
        <f>SonataNetIO_CMO_MV_NAV[[#This Row],[CMO MV]]/SonataNetIO_CMO_MV_NAV[[#This Row],[NAV]]*100</f>
        <v>64.984992661655966</v>
      </c>
    </row>
    <row r="390" spans="1:12" x14ac:dyDescent="0.2">
      <c r="A390" s="1">
        <v>42208</v>
      </c>
      <c r="B390">
        <v>163.0719</v>
      </c>
      <c r="C390">
        <v>33.6691</v>
      </c>
      <c r="D390">
        <v>118.4632</v>
      </c>
      <c r="F390">
        <v>101765188.70999999</v>
      </c>
      <c r="G390">
        <v>160.243303</v>
      </c>
      <c r="H390">
        <v>33.085085999999997</v>
      </c>
      <c r="I390">
        <v>116.408373</v>
      </c>
      <c r="K390" s="3">
        <f>VLOOKUP(SonataNetIO_CMO_MV_NAV[[#This Row],[AsOfDate]], 'Sonata CMO MV Raw'!$A:$B,2,FALSE)</f>
        <v>66310767.906810999</v>
      </c>
      <c r="L390" s="4">
        <f>SonataNetIO_CMO_MV_NAV[[#This Row],[CMO MV]]/SonataNetIO_CMO_MV_NAV[[#This Row],[NAV]]*100</f>
        <v>65.160561039960953</v>
      </c>
    </row>
    <row r="391" spans="1:12" x14ac:dyDescent="0.2">
      <c r="A391" s="1">
        <v>42209</v>
      </c>
      <c r="B391">
        <v>163.2903</v>
      </c>
      <c r="C391">
        <v>33.780799999999999</v>
      </c>
      <c r="D391">
        <v>118.42189999999999</v>
      </c>
      <c r="F391">
        <v>101765259.16</v>
      </c>
      <c r="G391">
        <v>160.45780400000001</v>
      </c>
      <c r="H391">
        <v>33.194825000000002</v>
      </c>
      <c r="I391">
        <v>116.36770799999999</v>
      </c>
      <c r="K391" s="3">
        <f>VLOOKUP(SonataNetIO_CMO_MV_NAV[[#This Row],[AsOfDate]], 'Sonata CMO MV Raw'!$A:$B,2,FALSE)</f>
        <v>66458112.804546997</v>
      </c>
      <c r="L391" s="4">
        <f>SonataNetIO_CMO_MV_NAV[[#This Row],[CMO MV]]/SonataNetIO_CMO_MV_NAV[[#This Row],[NAV]]*100</f>
        <v>65.305304927351003</v>
      </c>
    </row>
    <row r="392" spans="1:12" x14ac:dyDescent="0.2">
      <c r="A392" s="1">
        <v>42212</v>
      </c>
      <c r="B392">
        <v>162.8646</v>
      </c>
      <c r="C392">
        <v>33.426299999999998</v>
      </c>
      <c r="D392">
        <v>118.6812</v>
      </c>
      <c r="F392">
        <v>101775791.59</v>
      </c>
      <c r="G392">
        <v>160.02292600000001</v>
      </c>
      <c r="H392">
        <v>32.843074999999999</v>
      </c>
      <c r="I392">
        <v>116.61044200000001</v>
      </c>
      <c r="K392" s="3">
        <f>VLOOKUP(SonataNetIO_CMO_MV_NAV[[#This Row],[AsOfDate]], 'Sonata CMO MV Raw'!$A:$B,2,FALSE)</f>
        <v>66014775.603441</v>
      </c>
      <c r="L392" s="4">
        <f>SonataNetIO_CMO_MV_NAV[[#This Row],[CMO MV]]/SonataNetIO_CMO_MV_NAV[[#This Row],[NAV]]*100</f>
        <v>64.862944883179168</v>
      </c>
    </row>
    <row r="393" spans="1:12" x14ac:dyDescent="0.2">
      <c r="A393" s="1">
        <v>42213</v>
      </c>
      <c r="B393">
        <v>161.38300000000001</v>
      </c>
      <c r="C393">
        <v>33.110500000000002</v>
      </c>
      <c r="D393">
        <v>118.6478</v>
      </c>
      <c r="F393">
        <v>101705257.92</v>
      </c>
      <c r="G393">
        <v>158.677145</v>
      </c>
      <c r="H393">
        <v>32.555346999999998</v>
      </c>
      <c r="I393">
        <v>116.658472</v>
      </c>
      <c r="K393" s="3">
        <f>VLOOKUP(SonataNetIO_CMO_MV_NAV[[#This Row],[AsOfDate]], 'Sonata CMO MV Raw'!$A:$B,2,FALSE)</f>
        <v>65819980.853371002</v>
      </c>
      <c r="L393" s="4">
        <f>SonataNetIO_CMO_MV_NAV[[#This Row],[CMO MV]]/SonataNetIO_CMO_MV_NAV[[#This Row],[NAV]]*100</f>
        <v>64.71639932828657</v>
      </c>
    </row>
    <row r="394" spans="1:12" x14ac:dyDescent="0.2">
      <c r="A394" s="1">
        <v>42214</v>
      </c>
      <c r="B394">
        <v>161.29390000000001</v>
      </c>
      <c r="C394">
        <v>33.080500000000001</v>
      </c>
      <c r="D394">
        <v>118.4804</v>
      </c>
      <c r="F394">
        <v>101435643.76000001</v>
      </c>
      <c r="G394">
        <v>159.01106799999999</v>
      </c>
      <c r="H394">
        <v>32.612304000000002</v>
      </c>
      <c r="I394">
        <v>116.803518</v>
      </c>
      <c r="K394" s="3">
        <f>VLOOKUP(SonataNetIO_CMO_MV_NAV[[#This Row],[AsOfDate]], 'Sonata CMO MV Raw'!$A:$B,2,FALSE)</f>
        <v>65576979.839313</v>
      </c>
      <c r="L394" s="4">
        <f>SonataNetIO_CMO_MV_NAV[[#This Row],[CMO MV]]/SonataNetIO_CMO_MV_NAV[[#This Row],[NAV]]*100</f>
        <v>64.648852620751583</v>
      </c>
    </row>
    <row r="395" spans="1:12" x14ac:dyDescent="0.2">
      <c r="A395" s="1">
        <v>42215</v>
      </c>
      <c r="B395">
        <v>167.46770000000001</v>
      </c>
      <c r="C395">
        <v>34.1511</v>
      </c>
      <c r="D395">
        <v>117.32680000000001</v>
      </c>
      <c r="F395">
        <v>101403145.98999999</v>
      </c>
      <c r="G395">
        <v>165.15039899999999</v>
      </c>
      <c r="H395">
        <v>33.678541000000003</v>
      </c>
      <c r="I395">
        <v>115.70331400000001</v>
      </c>
      <c r="K395" s="3">
        <f>VLOOKUP(SonataNetIO_CMO_MV_NAV[[#This Row],[AsOfDate]], 'Sonata CMO MV Raw'!$A:$B,2,FALSE)</f>
        <v>74160742.573742002</v>
      </c>
      <c r="L395" s="4">
        <f>SonataNetIO_CMO_MV_NAV[[#This Row],[CMO MV]]/SonataNetIO_CMO_MV_NAV[[#This Row],[NAV]]*100</f>
        <v>73.134557956471554</v>
      </c>
    </row>
    <row r="396" spans="1:12" x14ac:dyDescent="0.2">
      <c r="A396" s="1">
        <v>42216</v>
      </c>
      <c r="B396">
        <v>150.97460000000001</v>
      </c>
      <c r="C396">
        <v>30.5062</v>
      </c>
      <c r="D396">
        <v>108.6576</v>
      </c>
      <c r="F396">
        <v>101552642.40000001</v>
      </c>
      <c r="G396">
        <v>148.66634300000001</v>
      </c>
      <c r="H396">
        <v>30.039788999999999</v>
      </c>
      <c r="I396">
        <v>106.99633</v>
      </c>
      <c r="K396" s="3">
        <f>VLOOKUP(SonataNetIO_CMO_MV_NAV[[#This Row],[AsOfDate]], 'Sonata CMO MV Raw'!$A:$B,2,FALSE)</f>
        <v>74314396.246647</v>
      </c>
      <c r="L396" s="4">
        <f>SonataNetIO_CMO_MV_NAV[[#This Row],[CMO MV]]/SonataNetIO_CMO_MV_NAV[[#This Row],[NAV]]*100</f>
        <v>73.178200478461392</v>
      </c>
    </row>
    <row r="397" spans="1:12" x14ac:dyDescent="0.2">
      <c r="A397" s="1">
        <v>42219</v>
      </c>
      <c r="B397">
        <v>138.80760000000001</v>
      </c>
      <c r="C397">
        <v>27.864100000000001</v>
      </c>
      <c r="D397">
        <v>111.92359999999999</v>
      </c>
      <c r="F397">
        <v>101853015.48999999</v>
      </c>
      <c r="G397">
        <v>136.28226799999999</v>
      </c>
      <c r="H397">
        <v>27.357167</v>
      </c>
      <c r="I397">
        <v>109.88737</v>
      </c>
      <c r="K397" s="3">
        <f>VLOOKUP(SonataNetIO_CMO_MV_NAV[[#This Row],[AsOfDate]], 'Sonata CMO MV Raw'!$A:$B,2,FALSE)</f>
        <v>74459758.214873001</v>
      </c>
      <c r="L397" s="4">
        <f>SonataNetIO_CMO_MV_NAV[[#This Row],[CMO MV]]/SonataNetIO_CMO_MV_NAV[[#This Row],[NAV]]*100</f>
        <v>73.105109217098757</v>
      </c>
    </row>
    <row r="398" spans="1:12" x14ac:dyDescent="0.2">
      <c r="A398" s="1">
        <v>42220</v>
      </c>
      <c r="B398">
        <v>138.32730000000001</v>
      </c>
      <c r="C398">
        <v>27.9953</v>
      </c>
      <c r="D398">
        <v>111.5561</v>
      </c>
      <c r="F398">
        <v>101483817.04000001</v>
      </c>
      <c r="G398">
        <v>136.30478600000001</v>
      </c>
      <c r="H398">
        <v>27.585975000000001</v>
      </c>
      <c r="I398">
        <v>109.925014</v>
      </c>
      <c r="K398" s="3">
        <f>VLOOKUP(SonataNetIO_CMO_MV_NAV[[#This Row],[AsOfDate]], 'Sonata CMO MV Raw'!$A:$B,2,FALSE)</f>
        <v>74120722.014293</v>
      </c>
      <c r="L398" s="4">
        <f>SonataNetIO_CMO_MV_NAV[[#This Row],[CMO MV]]/SonataNetIO_CMO_MV_NAV[[#This Row],[NAV]]*100</f>
        <v>73.036986759256607</v>
      </c>
    </row>
    <row r="399" spans="1:12" x14ac:dyDescent="0.2">
      <c r="A399" s="1">
        <v>42221</v>
      </c>
      <c r="B399">
        <v>136.97309999999999</v>
      </c>
      <c r="C399">
        <v>27.9467</v>
      </c>
      <c r="D399">
        <v>111.17910000000001</v>
      </c>
      <c r="F399">
        <v>101224287.18000001</v>
      </c>
      <c r="G399">
        <v>135.31643800000001</v>
      </c>
      <c r="H399">
        <v>27.608689999999999</v>
      </c>
      <c r="I399">
        <v>109.834411</v>
      </c>
      <c r="K399" s="3">
        <f>VLOOKUP(SonataNetIO_CMO_MV_NAV[[#This Row],[AsOfDate]], 'Sonata CMO MV Raw'!$A:$B,2,FALSE)</f>
        <v>73914899.314229995</v>
      </c>
      <c r="L399" s="4">
        <f>SonataNetIO_CMO_MV_NAV[[#This Row],[CMO MV]]/SonataNetIO_CMO_MV_NAV[[#This Row],[NAV]]*100</f>
        <v>73.02091362993977</v>
      </c>
    </row>
    <row r="400" spans="1:12" x14ac:dyDescent="0.2">
      <c r="A400" s="1">
        <v>42222</v>
      </c>
      <c r="B400">
        <v>139.95490000000001</v>
      </c>
      <c r="C400">
        <v>28.4575</v>
      </c>
      <c r="D400">
        <v>112.0592</v>
      </c>
      <c r="F400">
        <v>101607711.69</v>
      </c>
      <c r="G400">
        <v>137.740431</v>
      </c>
      <c r="H400">
        <v>28.007224999999998</v>
      </c>
      <c r="I400">
        <v>110.286117</v>
      </c>
      <c r="K400" s="3">
        <f>VLOOKUP(SonataNetIO_CMO_MV_NAV[[#This Row],[AsOfDate]], 'Sonata CMO MV Raw'!$A:$B,2,FALSE)</f>
        <v>74146681.384369001</v>
      </c>
      <c r="L400" s="4">
        <f>SonataNetIO_CMO_MV_NAV[[#This Row],[CMO MV]]/SonataNetIO_CMO_MV_NAV[[#This Row],[NAV]]*100</f>
        <v>72.973478244039967</v>
      </c>
    </row>
    <row r="401" spans="1:12" x14ac:dyDescent="0.2">
      <c r="A401" s="1">
        <v>42223</v>
      </c>
      <c r="B401">
        <v>143.71379999999999</v>
      </c>
      <c r="C401">
        <v>28.988299999999999</v>
      </c>
      <c r="D401">
        <v>103.6023</v>
      </c>
      <c r="F401">
        <v>101972596.86</v>
      </c>
      <c r="G401">
        <v>140.93374499999999</v>
      </c>
      <c r="H401">
        <v>28.427538999999999</v>
      </c>
      <c r="I401">
        <v>101.598178</v>
      </c>
      <c r="K401" s="3">
        <f>VLOOKUP(SonataNetIO_CMO_MV_NAV[[#This Row],[AsOfDate]], 'Sonata CMO MV Raw'!$A:$B,2,FALSE)</f>
        <v>74499723.289884999</v>
      </c>
      <c r="L401" s="4">
        <f>SonataNetIO_CMO_MV_NAV[[#This Row],[CMO MV]]/SonataNetIO_CMO_MV_NAV[[#This Row],[NAV]]*100</f>
        <v>73.058572188925424</v>
      </c>
    </row>
    <row r="402" spans="1:12" x14ac:dyDescent="0.2">
      <c r="A402" s="1">
        <v>42226</v>
      </c>
      <c r="B402">
        <v>142.19630000000001</v>
      </c>
      <c r="C402">
        <v>28.9605</v>
      </c>
      <c r="D402">
        <v>103.366</v>
      </c>
      <c r="F402">
        <v>101819001.93000001</v>
      </c>
      <c r="G402">
        <v>139.65595500000001</v>
      </c>
      <c r="H402">
        <v>28.443118999999999</v>
      </c>
      <c r="I402">
        <v>101.519361</v>
      </c>
      <c r="K402" s="3">
        <f>VLOOKUP(SonataNetIO_CMO_MV_NAV[[#This Row],[AsOfDate]], 'Sonata CMO MV Raw'!$A:$B,2,FALSE)</f>
        <v>74488268.044558004</v>
      </c>
      <c r="L402" s="4">
        <f>SonataNetIO_CMO_MV_NAV[[#This Row],[CMO MV]]/SonataNetIO_CMO_MV_NAV[[#This Row],[NAV]]*100</f>
        <v>73.15753114115995</v>
      </c>
    </row>
    <row r="403" spans="1:12" x14ac:dyDescent="0.2">
      <c r="A403" s="1">
        <v>42227</v>
      </c>
      <c r="B403">
        <v>143.34020000000001</v>
      </c>
      <c r="C403">
        <v>28.712900000000001</v>
      </c>
      <c r="D403">
        <v>103.6801</v>
      </c>
      <c r="F403">
        <v>102184907.76000001</v>
      </c>
      <c r="G403">
        <v>140.27531400000001</v>
      </c>
      <c r="H403">
        <v>28.098963999999999</v>
      </c>
      <c r="I403">
        <v>101.463222</v>
      </c>
      <c r="K403" s="3">
        <f>VLOOKUP(SonataNetIO_CMO_MV_NAV[[#This Row],[AsOfDate]], 'Sonata CMO MV Raw'!$A:$B,2,FALSE)</f>
        <v>70192451.479478002</v>
      </c>
      <c r="L403" s="4">
        <f>SonataNetIO_CMO_MV_NAV[[#This Row],[CMO MV]]/SonataNetIO_CMO_MV_NAV[[#This Row],[NAV]]*100</f>
        <v>68.691603308325966</v>
      </c>
    </row>
    <row r="404" spans="1:12" x14ac:dyDescent="0.2">
      <c r="A404" s="1">
        <v>42228</v>
      </c>
      <c r="B404">
        <v>143.05500000000001</v>
      </c>
      <c r="C404">
        <v>28.645299999999999</v>
      </c>
      <c r="D404">
        <v>103.62050000000001</v>
      </c>
      <c r="F404">
        <v>102190565.26000001</v>
      </c>
      <c r="G404">
        <v>139.988461</v>
      </c>
      <c r="H404">
        <v>28.031257</v>
      </c>
      <c r="I404">
        <v>101.399283</v>
      </c>
      <c r="K404" s="3">
        <f>VLOOKUP(SonataNetIO_CMO_MV_NAV[[#This Row],[AsOfDate]], 'Sonata CMO MV Raw'!$A:$B,2,FALSE)</f>
        <v>70269851.835024998</v>
      </c>
      <c r="L404" s="4">
        <f>SonataNetIO_CMO_MV_NAV[[#This Row],[CMO MV]]/SonataNetIO_CMO_MV_NAV[[#This Row],[NAV]]*100</f>
        <v>68.763541581592975</v>
      </c>
    </row>
    <row r="405" spans="1:12" x14ac:dyDescent="0.2">
      <c r="A405" s="1">
        <v>42229</v>
      </c>
      <c r="B405">
        <v>142.56469999999999</v>
      </c>
      <c r="C405">
        <v>28.781700000000001</v>
      </c>
      <c r="D405">
        <v>103.2497</v>
      </c>
      <c r="F405">
        <v>101914262.8</v>
      </c>
      <c r="G405">
        <v>139.886897</v>
      </c>
      <c r="H405">
        <v>28.241091000000001</v>
      </c>
      <c r="I405">
        <v>101.310354</v>
      </c>
      <c r="K405" s="3">
        <f>VLOOKUP(SonataNetIO_CMO_MV_NAV[[#This Row],[AsOfDate]], 'Sonata CMO MV Raw'!$A:$B,2,FALSE)</f>
        <v>70066703.918999001</v>
      </c>
      <c r="L405" s="4">
        <f>SonataNetIO_CMO_MV_NAV[[#This Row],[CMO MV]]/SonataNetIO_CMO_MV_NAV[[#This Row],[NAV]]*100</f>
        <v>68.750636067986164</v>
      </c>
    </row>
    <row r="406" spans="1:12" x14ac:dyDescent="0.2">
      <c r="A406" s="1">
        <v>42230</v>
      </c>
      <c r="B406">
        <v>143.2363</v>
      </c>
      <c r="C406">
        <v>29.020399999999999</v>
      </c>
      <c r="D406">
        <v>103.2492</v>
      </c>
      <c r="F406">
        <v>101957179.87</v>
      </c>
      <c r="G406">
        <v>140.48672199999999</v>
      </c>
      <c r="H406">
        <v>28.463322000000002</v>
      </c>
      <c r="I406">
        <v>101.267218</v>
      </c>
      <c r="K406" s="3">
        <f>VLOOKUP(SonataNetIO_CMO_MV_NAV[[#This Row],[AsOfDate]], 'Sonata CMO MV Raw'!$A:$B,2,FALSE)</f>
        <v>70168130.290555</v>
      </c>
      <c r="L406" s="4">
        <f>SonataNetIO_CMO_MV_NAV[[#This Row],[CMO MV]]/SonataNetIO_CMO_MV_NAV[[#This Row],[NAV]]*100</f>
        <v>68.821176085904426</v>
      </c>
    </row>
    <row r="407" spans="1:12" x14ac:dyDescent="0.2">
      <c r="A407" s="1">
        <v>42233</v>
      </c>
      <c r="B407">
        <v>143.9006</v>
      </c>
      <c r="C407">
        <v>29.032</v>
      </c>
      <c r="D407">
        <v>111.3802</v>
      </c>
      <c r="F407">
        <v>102104580.59</v>
      </c>
      <c r="G407">
        <v>140.93451899999999</v>
      </c>
      <c r="H407">
        <v>28.433592000000001</v>
      </c>
      <c r="I407">
        <v>109.08443</v>
      </c>
      <c r="K407" s="3">
        <f>VLOOKUP(SonataNetIO_CMO_MV_NAV[[#This Row],[AsOfDate]], 'Sonata CMO MV Raw'!$A:$B,2,FALSE)</f>
        <v>69895472.261756003</v>
      </c>
      <c r="L407" s="4">
        <f>SonataNetIO_CMO_MV_NAV[[#This Row],[CMO MV]]/SonataNetIO_CMO_MV_NAV[[#This Row],[NAV]]*100</f>
        <v>68.4547861201454</v>
      </c>
    </row>
    <row r="408" spans="1:12" x14ac:dyDescent="0.2">
      <c r="A408" s="1">
        <v>42234</v>
      </c>
      <c r="B408">
        <v>144.5232</v>
      </c>
      <c r="C408">
        <v>29.305</v>
      </c>
      <c r="D408">
        <v>114.28660000000001</v>
      </c>
      <c r="F408">
        <v>101976742.42</v>
      </c>
      <c r="G408">
        <v>141.72172699999999</v>
      </c>
      <c r="H408">
        <v>28.736944999999999</v>
      </c>
      <c r="I408">
        <v>112.07124</v>
      </c>
      <c r="K408" s="3">
        <f>VLOOKUP(SonataNetIO_CMO_MV_NAV[[#This Row],[AsOfDate]], 'Sonata CMO MV Raw'!$A:$B,2,FALSE)</f>
        <v>69800163.563826993</v>
      </c>
      <c r="L408" s="4">
        <f>SonataNetIO_CMO_MV_NAV[[#This Row],[CMO MV]]/SonataNetIO_CMO_MV_NAV[[#This Row],[NAV]]*100</f>
        <v>68.447139913872718</v>
      </c>
    </row>
    <row r="409" spans="1:12" x14ac:dyDescent="0.2">
      <c r="A409" s="1">
        <v>42235</v>
      </c>
      <c r="B409">
        <v>139.35849999999999</v>
      </c>
      <c r="C409">
        <v>28.704999999999998</v>
      </c>
      <c r="D409">
        <v>110.8494</v>
      </c>
      <c r="F409">
        <v>102168778.97</v>
      </c>
      <c r="G409">
        <v>136.40027900000001</v>
      </c>
      <c r="H409">
        <v>28.095666999999999</v>
      </c>
      <c r="I409">
        <v>108.496354</v>
      </c>
      <c r="K409" s="3">
        <f>VLOOKUP(SonataNetIO_CMO_MV_NAV[[#This Row],[AsOfDate]], 'Sonata CMO MV Raw'!$A:$B,2,FALSE)</f>
        <v>69964419.409418002</v>
      </c>
      <c r="L409" s="4">
        <f>SonataNetIO_CMO_MV_NAV[[#This Row],[CMO MV]]/SonataNetIO_CMO_MV_NAV[[#This Row],[NAV]]*100</f>
        <v>68.479255712708266</v>
      </c>
    </row>
    <row r="410" spans="1:12" x14ac:dyDescent="0.2">
      <c r="A410" s="1">
        <v>42236</v>
      </c>
      <c r="B410">
        <v>141.51390000000001</v>
      </c>
      <c r="C410">
        <v>28.895299999999999</v>
      </c>
      <c r="D410">
        <v>111.08150000000001</v>
      </c>
      <c r="F410">
        <v>102301341.06999999</v>
      </c>
      <c r="G410">
        <v>138.330445</v>
      </c>
      <c r="H410">
        <v>28.245280000000001</v>
      </c>
      <c r="I410">
        <v>108.582643</v>
      </c>
      <c r="K410" s="3">
        <f>VLOOKUP(SonataNetIO_CMO_MV_NAV[[#This Row],[AsOfDate]], 'Sonata CMO MV Raw'!$A:$B,2,FALSE)</f>
        <v>69938252.902861997</v>
      </c>
      <c r="L410" s="4">
        <f>SonataNetIO_CMO_MV_NAV[[#This Row],[CMO MV]]/SonataNetIO_CMO_MV_NAV[[#This Row],[NAV]]*100</f>
        <v>68.364942405795574</v>
      </c>
    </row>
    <row r="411" spans="1:12" x14ac:dyDescent="0.2">
      <c r="A411" s="1">
        <v>42237</v>
      </c>
      <c r="B411">
        <v>142.35570000000001</v>
      </c>
      <c r="C411">
        <v>28.947199999999999</v>
      </c>
      <c r="D411">
        <v>110.88420000000001</v>
      </c>
      <c r="F411">
        <v>102261851.56999999</v>
      </c>
      <c r="G411">
        <v>139.207043</v>
      </c>
      <c r="H411">
        <v>28.306939</v>
      </c>
      <c r="I411">
        <v>108.43163699999999</v>
      </c>
      <c r="K411" s="3">
        <f>VLOOKUP(SonataNetIO_CMO_MV_NAV[[#This Row],[AsOfDate]], 'Sonata CMO MV Raw'!$A:$B,2,FALSE)</f>
        <v>70010336.526398003</v>
      </c>
      <c r="L411" s="4">
        <f>SonataNetIO_CMO_MV_NAV[[#This Row],[CMO MV]]/SonataNetIO_CMO_MV_NAV[[#This Row],[NAV]]*100</f>
        <v>68.46183151541581</v>
      </c>
    </row>
    <row r="412" spans="1:12" x14ac:dyDescent="0.2">
      <c r="A412" s="1">
        <v>42240</v>
      </c>
      <c r="B412">
        <v>144.64750000000001</v>
      </c>
      <c r="C412">
        <v>29.086099999999998</v>
      </c>
      <c r="D412">
        <v>111.0033</v>
      </c>
      <c r="F412">
        <v>102205435.2</v>
      </c>
      <c r="G412">
        <v>141.526231</v>
      </c>
      <c r="H412">
        <v>28.458466999999999</v>
      </c>
      <c r="I412">
        <v>108.60802</v>
      </c>
      <c r="K412" s="3">
        <f>VLOOKUP(SonataNetIO_CMO_MV_NAV[[#This Row],[AsOfDate]], 'Sonata CMO MV Raw'!$A:$B,2,FALSE)</f>
        <v>70193407.984608993</v>
      </c>
      <c r="L412" s="4">
        <f>SonataNetIO_CMO_MV_NAV[[#This Row],[CMO MV]]/SonataNetIO_CMO_MV_NAV[[#This Row],[NAV]]*100</f>
        <v>68.678742815635502</v>
      </c>
    </row>
    <row r="413" spans="1:12" x14ac:dyDescent="0.2">
      <c r="A413" s="1">
        <v>42241</v>
      </c>
      <c r="B413">
        <v>139.97720000000001</v>
      </c>
      <c r="C413">
        <v>28.858699999999999</v>
      </c>
      <c r="D413">
        <v>110.4228</v>
      </c>
      <c r="F413">
        <v>101770836.19</v>
      </c>
      <c r="G413">
        <v>137.54156399999999</v>
      </c>
      <c r="H413">
        <v>28.356552000000001</v>
      </c>
      <c r="I413">
        <v>108.501418</v>
      </c>
      <c r="K413" s="3">
        <f>VLOOKUP(SonataNetIO_CMO_MV_NAV[[#This Row],[AsOfDate]], 'Sonata CMO MV Raw'!$A:$B,2,FALSE)</f>
        <v>69531699.469529003</v>
      </c>
      <c r="L413" s="4">
        <f>SonataNetIO_CMO_MV_NAV[[#This Row],[CMO MV]]/SonataNetIO_CMO_MV_NAV[[#This Row],[NAV]]*100</f>
        <v>68.321831747277301</v>
      </c>
    </row>
    <row r="414" spans="1:12" x14ac:dyDescent="0.2">
      <c r="A414" s="1">
        <v>42242</v>
      </c>
      <c r="B414">
        <v>137.7878</v>
      </c>
      <c r="C414">
        <v>28.6341</v>
      </c>
      <c r="D414">
        <v>110.13639999999999</v>
      </c>
      <c r="F414">
        <v>101670909.27</v>
      </c>
      <c r="G414">
        <v>135.52332799999999</v>
      </c>
      <c r="H414">
        <v>28.163512999999998</v>
      </c>
      <c r="I414">
        <v>108.326365</v>
      </c>
      <c r="K414" s="3">
        <f>VLOOKUP(SonataNetIO_CMO_MV_NAV[[#This Row],[AsOfDate]], 'Sonata CMO MV Raw'!$A:$B,2,FALSE)</f>
        <v>69557652.684386998</v>
      </c>
      <c r="L414" s="4">
        <f>SonataNetIO_CMO_MV_NAV[[#This Row],[CMO MV]]/SonataNetIO_CMO_MV_NAV[[#This Row],[NAV]]*100</f>
        <v>68.414508322796479</v>
      </c>
    </row>
    <row r="415" spans="1:12" x14ac:dyDescent="0.2">
      <c r="A415" s="1">
        <v>42243</v>
      </c>
      <c r="B415">
        <v>137.25190000000001</v>
      </c>
      <c r="C415">
        <v>28.512799999999999</v>
      </c>
      <c r="D415">
        <v>110.1645</v>
      </c>
      <c r="F415">
        <v>101644757.15000001</v>
      </c>
      <c r="G415">
        <v>135.030968</v>
      </c>
      <c r="H415">
        <v>28.051421999999999</v>
      </c>
      <c r="I415">
        <v>108.38188100000001</v>
      </c>
      <c r="K415" s="3">
        <f>VLOOKUP(SonataNetIO_CMO_MV_NAV[[#This Row],[AsOfDate]], 'Sonata CMO MV Raw'!$A:$B,2,FALSE)</f>
        <v>69441571.509893999</v>
      </c>
      <c r="L415" s="4">
        <f>SonataNetIO_CMO_MV_NAV[[#This Row],[CMO MV]]/SonataNetIO_CMO_MV_NAV[[#This Row],[NAV]]*100</f>
        <v>68.317907836030471</v>
      </c>
    </row>
    <row r="416" spans="1:12" x14ac:dyDescent="0.2">
      <c r="A416" s="1">
        <v>42244</v>
      </c>
      <c r="B416">
        <v>136.6003</v>
      </c>
      <c r="C416">
        <v>28.411300000000001</v>
      </c>
      <c r="D416">
        <v>110.28919999999999</v>
      </c>
      <c r="F416">
        <v>101715314.95999999</v>
      </c>
      <c r="G416">
        <v>134.29668899999999</v>
      </c>
      <c r="H416">
        <v>27.932175000000001</v>
      </c>
      <c r="I416">
        <v>108.42929599999999</v>
      </c>
      <c r="K416" s="3">
        <f>VLOOKUP(SonataNetIO_CMO_MV_NAV[[#This Row],[AsOfDate]], 'Sonata CMO MV Raw'!$A:$B,2,FALSE)</f>
        <v>69303945.395256996</v>
      </c>
      <c r="L416" s="4">
        <f>SonataNetIO_CMO_MV_NAV[[#This Row],[CMO MV]]/SonataNetIO_CMO_MV_NAV[[#This Row],[NAV]]*100</f>
        <v>68.135211912297649</v>
      </c>
    </row>
    <row r="417" spans="1:12" x14ac:dyDescent="0.2">
      <c r="A417" s="1">
        <v>42247</v>
      </c>
      <c r="B417">
        <v>136.8005</v>
      </c>
      <c r="C417">
        <v>28.517299999999999</v>
      </c>
      <c r="D417">
        <v>110.3381</v>
      </c>
      <c r="F417">
        <v>102040052.92</v>
      </c>
      <c r="G417">
        <v>134.065493</v>
      </c>
      <c r="H417">
        <v>27.947163</v>
      </c>
      <c r="I417">
        <v>108.132147</v>
      </c>
      <c r="K417" s="3">
        <f>VLOOKUP(SonataNetIO_CMO_MV_NAV[[#This Row],[AsOfDate]], 'Sonata CMO MV Raw'!$A:$B,2,FALSE)</f>
        <v>69626534.488530993</v>
      </c>
      <c r="L417" s="4">
        <f>SonataNetIO_CMO_MV_NAV[[#This Row],[CMO MV]]/SonataNetIO_CMO_MV_NAV[[#This Row],[NAV]]*100</f>
        <v>68.234514287363808</v>
      </c>
    </row>
    <row r="418" spans="1:12" x14ac:dyDescent="0.2">
      <c r="A418" s="1">
        <v>42248</v>
      </c>
      <c r="B418">
        <v>137.65729999999999</v>
      </c>
      <c r="C418">
        <v>28.599799999999998</v>
      </c>
      <c r="D418">
        <v>110.3058</v>
      </c>
      <c r="F418">
        <v>101871943.02</v>
      </c>
      <c r="G418">
        <v>135.12778499999999</v>
      </c>
      <c r="H418">
        <v>28.074266000000001</v>
      </c>
      <c r="I418">
        <v>108.278881</v>
      </c>
      <c r="K418" s="3">
        <f>VLOOKUP(SonataNetIO_CMO_MV_NAV[[#This Row],[AsOfDate]], 'Sonata CMO MV Raw'!$A:$B,2,FALSE)</f>
        <v>69372012.200040996</v>
      </c>
      <c r="L418" s="4">
        <f>SonataNetIO_CMO_MV_NAV[[#This Row],[CMO MV]]/SonataNetIO_CMO_MV_NAV[[#This Row],[NAV]]*100</f>
        <v>68.097270105490708</v>
      </c>
    </row>
    <row r="419" spans="1:12" x14ac:dyDescent="0.2">
      <c r="A419" s="1">
        <v>42249</v>
      </c>
      <c r="B419">
        <v>137.18549999999999</v>
      </c>
      <c r="C419">
        <v>28.6418</v>
      </c>
      <c r="D419">
        <v>110.06</v>
      </c>
      <c r="F419">
        <v>101708287.69</v>
      </c>
      <c r="G419">
        <v>134.881339</v>
      </c>
      <c r="H419">
        <v>28.160734000000001</v>
      </c>
      <c r="I419">
        <v>108.211437</v>
      </c>
      <c r="K419" s="3">
        <f>VLOOKUP(SonataNetIO_CMO_MV_NAV[[#This Row],[AsOfDate]], 'Sonata CMO MV Raw'!$A:$B,2,FALSE)</f>
        <v>69316883.533423007</v>
      </c>
      <c r="L419" s="4">
        <f>SonataNetIO_CMO_MV_NAV[[#This Row],[CMO MV]]/SonataNetIO_CMO_MV_NAV[[#This Row],[NAV]]*100</f>
        <v>68.152640367613103</v>
      </c>
    </row>
    <row r="420" spans="1:12" x14ac:dyDescent="0.2">
      <c r="A420" s="1">
        <v>42250</v>
      </c>
      <c r="B420">
        <v>136.3561</v>
      </c>
      <c r="C420">
        <v>28.288399999999999</v>
      </c>
      <c r="D420">
        <v>110.223</v>
      </c>
      <c r="F420">
        <v>101694592.77</v>
      </c>
      <c r="G420">
        <v>134.083924</v>
      </c>
      <c r="H420">
        <v>27.817015000000001</v>
      </c>
      <c r="I420">
        <v>108.38629400000001</v>
      </c>
      <c r="K420" s="3">
        <f>VLOOKUP(SonataNetIO_CMO_MV_NAV[[#This Row],[AsOfDate]], 'Sonata CMO MV Raw'!$A:$B,2,FALSE)</f>
        <v>69182860.474294007</v>
      </c>
      <c r="L420" s="4">
        <f>SonataNetIO_CMO_MV_NAV[[#This Row],[CMO MV]]/SonataNetIO_CMO_MV_NAV[[#This Row],[NAV]]*100</f>
        <v>68.030028529405769</v>
      </c>
    </row>
    <row r="421" spans="1:12" x14ac:dyDescent="0.2">
      <c r="A421" s="1">
        <v>42251</v>
      </c>
      <c r="B421">
        <v>138.2517</v>
      </c>
      <c r="C421">
        <v>28.5763</v>
      </c>
      <c r="D421">
        <v>110.40130000000001</v>
      </c>
      <c r="F421">
        <v>101954076.09</v>
      </c>
      <c r="G421">
        <v>135.601935</v>
      </c>
      <c r="H421">
        <v>28.028600000000001</v>
      </c>
      <c r="I421">
        <v>108.28532199999999</v>
      </c>
      <c r="K421" s="3">
        <f>VLOOKUP(SonataNetIO_CMO_MV_NAV[[#This Row],[AsOfDate]], 'Sonata CMO MV Raw'!$A:$B,2,FALSE)</f>
        <v>69454609.912602007</v>
      </c>
      <c r="L421" s="4">
        <f>SonataNetIO_CMO_MV_NAV[[#This Row],[CMO MV]]/SonataNetIO_CMO_MV_NAV[[#This Row],[NAV]]*100</f>
        <v>68.123426327056237</v>
      </c>
    </row>
    <row r="422" spans="1:12" x14ac:dyDescent="0.2">
      <c r="A422" s="1">
        <v>42255</v>
      </c>
      <c r="B422">
        <v>137.39879999999999</v>
      </c>
      <c r="C422">
        <v>28.669</v>
      </c>
      <c r="D422">
        <v>110.285</v>
      </c>
      <c r="F422">
        <v>101837625.29000001</v>
      </c>
      <c r="G422">
        <v>134.91948500000001</v>
      </c>
      <c r="H422">
        <v>28.151678</v>
      </c>
      <c r="I422">
        <v>108.294945</v>
      </c>
      <c r="K422" s="3">
        <f>VLOOKUP(SonataNetIO_CMO_MV_NAV[[#This Row],[AsOfDate]], 'Sonata CMO MV Raw'!$A:$B,2,FALSE)</f>
        <v>69406856.361072004</v>
      </c>
      <c r="L422" s="4">
        <f>SonataNetIO_CMO_MV_NAV[[#This Row],[CMO MV]]/SonataNetIO_CMO_MV_NAV[[#This Row],[NAV]]*100</f>
        <v>68.154433259243959</v>
      </c>
    </row>
    <row r="423" spans="1:12" x14ac:dyDescent="0.2">
      <c r="A423" s="1">
        <v>42256</v>
      </c>
      <c r="B423">
        <v>138.68639999999999</v>
      </c>
      <c r="C423">
        <v>28.8627</v>
      </c>
      <c r="D423">
        <v>110.4623</v>
      </c>
      <c r="F423">
        <v>102098530.79000001</v>
      </c>
      <c r="G423">
        <v>135.83584300000001</v>
      </c>
      <c r="H423">
        <v>28.269456999999999</v>
      </c>
      <c r="I423">
        <v>108.191861</v>
      </c>
      <c r="K423" s="3">
        <f>VLOOKUP(SonataNetIO_CMO_MV_NAV[[#This Row],[AsOfDate]], 'Sonata CMO MV Raw'!$A:$B,2,FALSE)</f>
        <v>69635810.638889</v>
      </c>
      <c r="L423" s="4">
        <f>SonataNetIO_CMO_MV_NAV[[#This Row],[CMO MV]]/SonataNetIO_CMO_MV_NAV[[#This Row],[NAV]]*100</f>
        <v>68.204517832013153</v>
      </c>
    </row>
    <row r="424" spans="1:12" x14ac:dyDescent="0.2">
      <c r="A424" s="1">
        <v>42257</v>
      </c>
      <c r="B424">
        <v>138.13919999999999</v>
      </c>
      <c r="C424">
        <v>28.954599999999999</v>
      </c>
      <c r="D424">
        <v>110.1724</v>
      </c>
      <c r="F424">
        <v>101952931.59999999</v>
      </c>
      <c r="G424">
        <v>135.493112</v>
      </c>
      <c r="H424">
        <v>28.399968000000001</v>
      </c>
      <c r="I424">
        <v>108.062023</v>
      </c>
      <c r="K424" s="3">
        <f>VLOOKUP(SonataNetIO_CMO_MV_NAV[[#This Row],[AsOfDate]], 'Sonata CMO MV Raw'!$A:$B,2,FALSE)</f>
        <v>69635275.464169994</v>
      </c>
      <c r="L424" s="4">
        <f>SonataNetIO_CMO_MV_NAV[[#This Row],[CMO MV]]/SonataNetIO_CMO_MV_NAV[[#This Row],[NAV]]*100</f>
        <v>68.301395920007067</v>
      </c>
    </row>
    <row r="425" spans="1:12" x14ac:dyDescent="0.2">
      <c r="A425" s="1">
        <v>42258</v>
      </c>
      <c r="B425">
        <v>136.96690000000001</v>
      </c>
      <c r="C425">
        <v>28.5078</v>
      </c>
      <c r="D425">
        <v>110.33320000000001</v>
      </c>
      <c r="F425">
        <v>102067997.29000001</v>
      </c>
      <c r="G425">
        <v>134.19181699999999</v>
      </c>
      <c r="H425">
        <v>27.930204</v>
      </c>
      <c r="I425">
        <v>108.097742</v>
      </c>
      <c r="K425" s="3">
        <f>VLOOKUP(SonataNetIO_CMO_MV_NAV[[#This Row],[AsOfDate]], 'Sonata CMO MV Raw'!$A:$B,2,FALSE)</f>
        <v>69770465.157707006</v>
      </c>
      <c r="L425" s="4">
        <f>SonataNetIO_CMO_MV_NAV[[#This Row],[CMO MV]]/SonataNetIO_CMO_MV_NAV[[#This Row],[NAV]]*100</f>
        <v>68.356847405825107</v>
      </c>
    </row>
    <row r="426" spans="1:12" x14ac:dyDescent="0.2">
      <c r="A426" s="1">
        <v>42261</v>
      </c>
      <c r="B426">
        <v>135.6748</v>
      </c>
      <c r="C426">
        <v>28.228899999999999</v>
      </c>
      <c r="D426">
        <v>110.345</v>
      </c>
      <c r="F426">
        <v>102040077.34</v>
      </c>
      <c r="G426">
        <v>132.962267</v>
      </c>
      <c r="H426">
        <v>27.664522000000002</v>
      </c>
      <c r="I426">
        <v>108.13888300000001</v>
      </c>
      <c r="K426" s="3">
        <f>VLOOKUP(SonataNetIO_CMO_MV_NAV[[#This Row],[AsOfDate]], 'Sonata CMO MV Raw'!$A:$B,2,FALSE)</f>
        <v>69669585.258643001</v>
      </c>
      <c r="L426" s="4">
        <f>SonataNetIO_CMO_MV_NAV[[#This Row],[CMO MV]]/SonataNetIO_CMO_MV_NAV[[#This Row],[NAV]]*100</f>
        <v>68.276688017887579</v>
      </c>
    </row>
    <row r="427" spans="1:12" x14ac:dyDescent="0.2">
      <c r="A427" s="1">
        <v>42262</v>
      </c>
      <c r="B427">
        <v>133.2089</v>
      </c>
      <c r="C427">
        <v>28.0809</v>
      </c>
      <c r="D427">
        <v>109.9466</v>
      </c>
      <c r="F427">
        <v>101716462.31</v>
      </c>
      <c r="G427">
        <v>130.961004</v>
      </c>
      <c r="H427">
        <v>27.607036000000001</v>
      </c>
      <c r="I427">
        <v>108.09125400000001</v>
      </c>
      <c r="K427" s="3">
        <f>VLOOKUP(SonataNetIO_CMO_MV_NAV[[#This Row],[AsOfDate]], 'Sonata CMO MV Raw'!$A:$B,2,FALSE)</f>
        <v>69070907.342837006</v>
      </c>
      <c r="L427" s="4">
        <f>SonataNetIO_CMO_MV_NAV[[#This Row],[CMO MV]]/SonataNetIO_CMO_MV_NAV[[#This Row],[NAV]]*100</f>
        <v>67.905337812802074</v>
      </c>
    </row>
    <row r="428" spans="1:12" x14ac:dyDescent="0.2">
      <c r="A428" s="1">
        <v>42263</v>
      </c>
      <c r="B428">
        <v>132.10120000000001</v>
      </c>
      <c r="C428">
        <v>27.8581</v>
      </c>
      <c r="D428">
        <v>98.718800000000002</v>
      </c>
      <c r="F428">
        <v>101656733.59999999</v>
      </c>
      <c r="G428">
        <v>129.94830300000001</v>
      </c>
      <c r="H428">
        <v>27.404087000000001</v>
      </c>
      <c r="I428">
        <v>97.109947000000005</v>
      </c>
      <c r="K428" s="3">
        <f>VLOOKUP(SonataNetIO_CMO_MV_NAV[[#This Row],[AsOfDate]], 'Sonata CMO MV Raw'!$A:$B,2,FALSE)</f>
        <v>68945452.952248007</v>
      </c>
      <c r="L428" s="4">
        <f>SonataNetIO_CMO_MV_NAV[[#This Row],[CMO MV]]/SonataNetIO_CMO_MV_NAV[[#This Row],[NAV]]*100</f>
        <v>67.821825973216207</v>
      </c>
    </row>
    <row r="429" spans="1:12" x14ac:dyDescent="0.2">
      <c r="A429" s="1">
        <v>42264</v>
      </c>
      <c r="B429">
        <v>133.68270000000001</v>
      </c>
      <c r="C429">
        <v>27.827000000000002</v>
      </c>
      <c r="D429">
        <v>98.922799999999995</v>
      </c>
      <c r="F429">
        <v>101878792.86</v>
      </c>
      <c r="G429">
        <v>131.21739700000001</v>
      </c>
      <c r="H429">
        <v>27.313829999999999</v>
      </c>
      <c r="I429">
        <v>97.098519999999994</v>
      </c>
      <c r="K429" s="3">
        <f>VLOOKUP(SonataNetIO_CMO_MV_NAV[[#This Row],[AsOfDate]], 'Sonata CMO MV Raw'!$A:$B,2,FALSE)</f>
        <v>69257525.926679</v>
      </c>
      <c r="L429" s="4">
        <f>SonataNetIO_CMO_MV_NAV[[#This Row],[CMO MV]]/SonataNetIO_CMO_MV_NAV[[#This Row],[NAV]]*100</f>
        <v>67.980316592336791</v>
      </c>
    </row>
    <row r="430" spans="1:12" x14ac:dyDescent="0.2">
      <c r="A430" s="1">
        <v>42265</v>
      </c>
      <c r="B430">
        <v>134.92920000000001</v>
      </c>
      <c r="C430">
        <v>27.803699999999999</v>
      </c>
      <c r="D430">
        <v>99.4953</v>
      </c>
      <c r="F430">
        <v>102145381.62</v>
      </c>
      <c r="G430">
        <v>132.09525300000001</v>
      </c>
      <c r="H430">
        <v>27.219733000000002</v>
      </c>
      <c r="I430">
        <v>97.405579000000003</v>
      </c>
      <c r="K430" s="3">
        <f>VLOOKUP(SonataNetIO_CMO_MV_NAV[[#This Row],[AsOfDate]], 'Sonata CMO MV Raw'!$A:$B,2,FALSE)</f>
        <v>69500996.583440006</v>
      </c>
      <c r="L430" s="4">
        <f>SonataNetIO_CMO_MV_NAV[[#This Row],[CMO MV]]/SonataNetIO_CMO_MV_NAV[[#This Row],[NAV]]*100</f>
        <v>68.041252067564599</v>
      </c>
    </row>
    <row r="431" spans="1:12" x14ac:dyDescent="0.2">
      <c r="A431" s="1">
        <v>42268</v>
      </c>
      <c r="B431">
        <v>134.37649999999999</v>
      </c>
      <c r="C431">
        <v>28.0792</v>
      </c>
      <c r="D431">
        <v>99.006600000000006</v>
      </c>
      <c r="F431">
        <v>102040344.68000001</v>
      </c>
      <c r="G431">
        <v>131.68957900000001</v>
      </c>
      <c r="H431">
        <v>27.517742999999999</v>
      </c>
      <c r="I431">
        <v>97.026916</v>
      </c>
      <c r="K431" s="3">
        <f>VLOOKUP(SonataNetIO_CMO_MV_NAV[[#This Row],[AsOfDate]], 'Sonata CMO MV Raw'!$A:$B,2,FALSE)</f>
        <v>69575470.848661005</v>
      </c>
      <c r="L431" s="4">
        <f>SonataNetIO_CMO_MV_NAV[[#This Row],[CMO MV]]/SonataNetIO_CMO_MV_NAV[[#This Row],[NAV]]*100</f>
        <v>68.184276588687226</v>
      </c>
    </row>
    <row r="432" spans="1:12" x14ac:dyDescent="0.2">
      <c r="A432" s="1">
        <v>42269</v>
      </c>
      <c r="B432">
        <v>136.9443</v>
      </c>
      <c r="C432">
        <v>28.327500000000001</v>
      </c>
      <c r="D432">
        <v>99.314400000000006</v>
      </c>
      <c r="F432">
        <v>102293048.55</v>
      </c>
      <c r="G432">
        <v>133.874493</v>
      </c>
      <c r="H432">
        <v>27.692498000000001</v>
      </c>
      <c r="I432">
        <v>97.088121999999998</v>
      </c>
      <c r="K432" s="3">
        <f>VLOOKUP(SonataNetIO_CMO_MV_NAV[[#This Row],[AsOfDate]], 'Sonata CMO MV Raw'!$A:$B,2,FALSE)</f>
        <v>69938660.215902001</v>
      </c>
      <c r="L432" s="4">
        <f>SonataNetIO_CMO_MV_NAV[[#This Row],[CMO MV]]/SonataNetIO_CMO_MV_NAV[[#This Row],[NAV]]*100</f>
        <v>68.370882681941538</v>
      </c>
    </row>
    <row r="433" spans="1:12" x14ac:dyDescent="0.2">
      <c r="A433" s="1">
        <v>42270</v>
      </c>
      <c r="B433">
        <v>140.4117</v>
      </c>
      <c r="C433">
        <v>29.1221</v>
      </c>
      <c r="D433">
        <v>101.1808</v>
      </c>
      <c r="F433">
        <v>102250811.45999999</v>
      </c>
      <c r="G433">
        <v>137.320866</v>
      </c>
      <c r="H433">
        <v>28.481045000000002</v>
      </c>
      <c r="I433">
        <v>98.953541999999999</v>
      </c>
      <c r="K433" s="3">
        <f>VLOOKUP(SonataNetIO_CMO_MV_NAV[[#This Row],[AsOfDate]], 'Sonata CMO MV Raw'!$A:$B,2,FALSE)</f>
        <v>70561145.297336996</v>
      </c>
      <c r="L433" s="4">
        <f>SonataNetIO_CMO_MV_NAV[[#This Row],[CMO MV]]/SonataNetIO_CMO_MV_NAV[[#This Row],[NAV]]*100</f>
        <v>69.007907409067514</v>
      </c>
    </row>
    <row r="434" spans="1:12" x14ac:dyDescent="0.2">
      <c r="A434" s="1">
        <v>42271</v>
      </c>
      <c r="B434">
        <v>141.9949</v>
      </c>
      <c r="C434">
        <v>29.395900000000001</v>
      </c>
      <c r="D434">
        <v>101.28319999999999</v>
      </c>
      <c r="F434">
        <v>102315330.42</v>
      </c>
      <c r="G434">
        <v>138.78164599999999</v>
      </c>
      <c r="H434">
        <v>28.730689999999999</v>
      </c>
      <c r="I434">
        <v>98.991225999999997</v>
      </c>
      <c r="K434" s="3">
        <f>VLOOKUP(SonataNetIO_CMO_MV_NAV[[#This Row],[AsOfDate]], 'Sonata CMO MV Raw'!$A:$B,2,FALSE)</f>
        <v>70761980.144534007</v>
      </c>
      <c r="L434" s="4">
        <f>SonataNetIO_CMO_MV_NAV[[#This Row],[CMO MV]]/SonataNetIO_CMO_MV_NAV[[#This Row],[NAV]]*100</f>
        <v>69.160681839230875</v>
      </c>
    </row>
    <row r="435" spans="1:12" x14ac:dyDescent="0.2">
      <c r="A435" s="1">
        <v>42272</v>
      </c>
      <c r="B435">
        <v>140.97499999999999</v>
      </c>
      <c r="C435">
        <v>29.374099999999999</v>
      </c>
      <c r="D435">
        <v>101.1101</v>
      </c>
      <c r="F435">
        <v>102269320.39</v>
      </c>
      <c r="G435">
        <v>137.84681399999999</v>
      </c>
      <c r="H435">
        <v>28.722299</v>
      </c>
      <c r="I435">
        <v>98.866501999999997</v>
      </c>
      <c r="K435" s="3">
        <f>VLOOKUP(SonataNetIO_CMO_MV_NAV[[#This Row],[AsOfDate]], 'Sonata CMO MV Raw'!$A:$B,2,FALSE)</f>
        <v>70261128.486984</v>
      </c>
      <c r="L435" s="4">
        <f>SonataNetIO_CMO_MV_NAV[[#This Row],[CMO MV]]/SonataNetIO_CMO_MV_NAV[[#This Row],[NAV]]*100</f>
        <v>68.702058661430399</v>
      </c>
    </row>
    <row r="436" spans="1:12" x14ac:dyDescent="0.2">
      <c r="A436" s="1">
        <v>42275</v>
      </c>
      <c r="B436">
        <v>143.51259999999999</v>
      </c>
      <c r="C436">
        <v>29.600899999999999</v>
      </c>
      <c r="D436">
        <v>103.0519</v>
      </c>
      <c r="F436">
        <v>102253129.22</v>
      </c>
      <c r="G436">
        <v>140.350326</v>
      </c>
      <c r="H436">
        <v>28.948650000000001</v>
      </c>
      <c r="I436">
        <v>100.78117</v>
      </c>
      <c r="K436" s="3">
        <f>VLOOKUP(SonataNetIO_CMO_MV_NAV[[#This Row],[AsOfDate]], 'Sonata CMO MV Raw'!$A:$B,2,FALSE)</f>
        <v>70943152.678332001</v>
      </c>
      <c r="L436" s="4">
        <f>SonataNetIO_CMO_MV_NAV[[#This Row],[CMO MV]]/SonataNetIO_CMO_MV_NAV[[#This Row],[NAV]]*100</f>
        <v>69.379933132115838</v>
      </c>
    </row>
    <row r="437" spans="1:12" x14ac:dyDescent="0.2">
      <c r="A437" s="1">
        <v>42276</v>
      </c>
      <c r="B437">
        <v>144.79920000000001</v>
      </c>
      <c r="C437">
        <v>29.561599999999999</v>
      </c>
      <c r="D437">
        <v>103.086</v>
      </c>
      <c r="F437">
        <v>102246419.09</v>
      </c>
      <c r="G437">
        <v>141.61786900000001</v>
      </c>
      <c r="H437">
        <v>28.912113000000002</v>
      </c>
      <c r="I437">
        <v>100.821135</v>
      </c>
      <c r="K437" s="3">
        <f>VLOOKUP(SonataNetIO_CMO_MV_NAV[[#This Row],[AsOfDate]], 'Sonata CMO MV Raw'!$A:$B,2,FALSE)</f>
        <v>70860914.830108002</v>
      </c>
      <c r="L437" s="4">
        <f>SonataNetIO_CMO_MV_NAV[[#This Row],[CMO MV]]/SonataNetIO_CMO_MV_NAV[[#This Row],[NAV]]*100</f>
        <v>69.304055301667191</v>
      </c>
    </row>
    <row r="438" spans="1:12" x14ac:dyDescent="0.2">
      <c r="A438" s="1">
        <v>42277</v>
      </c>
      <c r="B438">
        <v>140.4931</v>
      </c>
      <c r="C438">
        <v>28.5625</v>
      </c>
      <c r="D438">
        <v>102.9764</v>
      </c>
      <c r="F438">
        <v>101970791.70999999</v>
      </c>
      <c r="G438">
        <v>137.77778699999999</v>
      </c>
      <c r="H438">
        <v>28.010472</v>
      </c>
      <c r="I438">
        <v>100.98617299999999</v>
      </c>
      <c r="K438" s="3">
        <f>VLOOKUP(SonataNetIO_CMO_MV_NAV[[#This Row],[AsOfDate]], 'Sonata CMO MV Raw'!$A:$B,2,FALSE)</f>
        <v>70430628.412530005</v>
      </c>
      <c r="L438" s="4">
        <f>SonataNetIO_CMO_MV_NAV[[#This Row],[CMO MV]]/SonataNetIO_CMO_MV_NAV[[#This Row],[NAV]]*100</f>
        <v>69.069414124812639</v>
      </c>
    </row>
    <row r="439" spans="1:12" x14ac:dyDescent="0.2">
      <c r="A439" s="1">
        <v>42278</v>
      </c>
      <c r="B439">
        <v>114.8117</v>
      </c>
      <c r="C439">
        <v>23.099799999999998</v>
      </c>
      <c r="D439">
        <v>86.169899999999998</v>
      </c>
      <c r="F439">
        <v>101515649.73</v>
      </c>
      <c r="G439">
        <v>113.097537</v>
      </c>
      <c r="H439">
        <v>22.754915</v>
      </c>
      <c r="I439">
        <v>84.883365999999995</v>
      </c>
      <c r="K439" s="3">
        <f>VLOOKUP(SonataNetIO_CMO_MV_NAV[[#This Row],[AsOfDate]], 'Sonata CMO MV Raw'!$A:$B,2,FALSE)</f>
        <v>69466072.451351002</v>
      </c>
      <c r="L439" s="4">
        <f>SonataNetIO_CMO_MV_NAV[[#This Row],[CMO MV]]/SonataNetIO_CMO_MV_NAV[[#This Row],[NAV]]*100</f>
        <v>68.428929565154846</v>
      </c>
    </row>
    <row r="440" spans="1:12" x14ac:dyDescent="0.2">
      <c r="A440" s="1">
        <v>42279</v>
      </c>
      <c r="B440">
        <v>116.566</v>
      </c>
      <c r="C440">
        <v>23.1723</v>
      </c>
      <c r="D440">
        <v>108.18089999999999</v>
      </c>
      <c r="F440">
        <v>101308525.87</v>
      </c>
      <c r="G440">
        <v>115.060405</v>
      </c>
      <c r="H440">
        <v>22.873000999999999</v>
      </c>
      <c r="I440">
        <v>106.783609</v>
      </c>
      <c r="K440" s="3">
        <f>VLOOKUP(SonataNetIO_CMO_MV_NAV[[#This Row],[AsOfDate]], 'Sonata CMO MV Raw'!$A:$B,2,FALSE)</f>
        <v>69516840.923058003</v>
      </c>
      <c r="L440" s="4">
        <f>SonataNetIO_CMO_MV_NAV[[#This Row],[CMO MV]]/SonataNetIO_CMO_MV_NAV[[#This Row],[NAV]]*100</f>
        <v>68.618944285363142</v>
      </c>
    </row>
    <row r="441" spans="1:12" x14ac:dyDescent="0.2">
      <c r="A441" s="1">
        <v>42282</v>
      </c>
      <c r="B441">
        <v>113.029</v>
      </c>
      <c r="C441">
        <v>22.655200000000001</v>
      </c>
      <c r="D441">
        <v>108.1053</v>
      </c>
      <c r="F441">
        <v>101088092.05</v>
      </c>
      <c r="G441">
        <v>111.812378</v>
      </c>
      <c r="H441">
        <v>22.411344</v>
      </c>
      <c r="I441">
        <v>106.941676</v>
      </c>
      <c r="K441" s="3">
        <f>VLOOKUP(SonataNetIO_CMO_MV_NAV[[#This Row],[AsOfDate]], 'Sonata CMO MV Raw'!$A:$B,2,FALSE)</f>
        <v>69310183.079821005</v>
      </c>
      <c r="L441" s="4">
        <f>SonataNetIO_CMO_MV_NAV[[#This Row],[CMO MV]]/SonataNetIO_CMO_MV_NAV[[#This Row],[NAV]]*100</f>
        <v>68.564142100475038</v>
      </c>
    </row>
    <row r="442" spans="1:12" x14ac:dyDescent="0.2">
      <c r="A442" s="1">
        <v>42283</v>
      </c>
      <c r="B442">
        <v>79.910600000000002</v>
      </c>
      <c r="C442">
        <v>15.9739</v>
      </c>
      <c r="D442">
        <v>109.1913</v>
      </c>
      <c r="F442">
        <v>101406227.16</v>
      </c>
      <c r="G442">
        <v>78.802458000000001</v>
      </c>
      <c r="H442">
        <v>15.752386</v>
      </c>
      <c r="I442">
        <v>107.677115</v>
      </c>
      <c r="K442" s="3">
        <f>VLOOKUP(SonataNetIO_CMO_MV_NAV[[#This Row],[AsOfDate]], 'Sonata CMO MV Raw'!$A:$B,2,FALSE)</f>
        <v>69378797.442313999</v>
      </c>
      <c r="L442" s="4">
        <f>SonataNetIO_CMO_MV_NAV[[#This Row],[CMO MV]]/SonataNetIO_CMO_MV_NAV[[#This Row],[NAV]]*100</f>
        <v>68.416703180217212</v>
      </c>
    </row>
    <row r="443" spans="1:12" x14ac:dyDescent="0.2">
      <c r="A443" s="1">
        <v>42284</v>
      </c>
      <c r="B443">
        <v>81.232200000000006</v>
      </c>
      <c r="C443">
        <v>16.2956</v>
      </c>
      <c r="D443">
        <v>84.242900000000006</v>
      </c>
      <c r="F443">
        <v>101328169.19</v>
      </c>
      <c r="G443">
        <v>80.167440999999997</v>
      </c>
      <c r="H443">
        <v>16.082004000000001</v>
      </c>
      <c r="I443">
        <v>83.138677999999999</v>
      </c>
      <c r="K443" s="3">
        <f>VLOOKUP(SonataNetIO_CMO_MV_NAV[[#This Row],[AsOfDate]], 'Sonata CMO MV Raw'!$A:$B,2,FALSE)</f>
        <v>69460730.196677998</v>
      </c>
      <c r="L443" s="4">
        <f>SonataNetIO_CMO_MV_NAV[[#This Row],[CMO MV]]/SonataNetIO_CMO_MV_NAV[[#This Row],[NAV]]*100</f>
        <v>68.550266675037321</v>
      </c>
    </row>
    <row r="444" spans="1:12" x14ac:dyDescent="0.2">
      <c r="A444" s="1">
        <v>42285</v>
      </c>
      <c r="B444">
        <v>80.230999999999995</v>
      </c>
      <c r="C444">
        <v>16.2393</v>
      </c>
      <c r="D444">
        <v>80.702600000000004</v>
      </c>
      <c r="F444">
        <v>101169956.22</v>
      </c>
      <c r="G444">
        <v>79.303186999999994</v>
      </c>
      <c r="H444">
        <v>16.051504000000001</v>
      </c>
      <c r="I444">
        <v>79.769334000000001</v>
      </c>
      <c r="K444" s="3">
        <f>VLOOKUP(SonataNetIO_CMO_MV_NAV[[#This Row],[AsOfDate]], 'Sonata CMO MV Raw'!$A:$B,2,FALSE)</f>
        <v>69403863.507317007</v>
      </c>
      <c r="L444" s="4">
        <f>SonataNetIO_CMO_MV_NAV[[#This Row],[CMO MV]]/SonataNetIO_CMO_MV_NAV[[#This Row],[NAV]]*100</f>
        <v>68.601258812837912</v>
      </c>
    </row>
    <row r="445" spans="1:12" x14ac:dyDescent="0.2">
      <c r="A445" s="1">
        <v>42286</v>
      </c>
      <c r="B445">
        <v>79.6995</v>
      </c>
      <c r="C445">
        <v>16.046199999999999</v>
      </c>
      <c r="D445">
        <v>80.699299999999994</v>
      </c>
      <c r="F445">
        <v>101285697.98999999</v>
      </c>
      <c r="G445">
        <v>78.687811999999994</v>
      </c>
      <c r="H445">
        <v>15.842513</v>
      </c>
      <c r="I445">
        <v>79.674920999999998</v>
      </c>
      <c r="K445" s="3">
        <f>VLOOKUP(SonataNetIO_CMO_MV_NAV[[#This Row],[AsOfDate]], 'Sonata CMO MV Raw'!$A:$B,2,FALSE)</f>
        <v>59538302.006062999</v>
      </c>
      <c r="L445" s="4">
        <f>SonataNetIO_CMO_MV_NAV[[#This Row],[CMO MV]]/SonataNetIO_CMO_MV_NAV[[#This Row],[NAV]]*100</f>
        <v>58.782536120688292</v>
      </c>
    </row>
    <row r="446" spans="1:12" x14ac:dyDescent="0.2">
      <c r="A446" s="1">
        <v>42290</v>
      </c>
      <c r="B446">
        <v>107.0808</v>
      </c>
      <c r="C446">
        <v>21.350300000000001</v>
      </c>
      <c r="D446">
        <v>98.889300000000006</v>
      </c>
      <c r="F446">
        <v>101381378.2</v>
      </c>
      <c r="G446">
        <v>105.621764</v>
      </c>
      <c r="H446">
        <v>21.05939</v>
      </c>
      <c r="I446">
        <v>97.541877999999997</v>
      </c>
      <c r="K446" s="3">
        <f>VLOOKUP(SonataNetIO_CMO_MV_NAV[[#This Row],[AsOfDate]], 'Sonata CMO MV Raw'!$A:$B,2,FALSE)</f>
        <v>59697149.616875</v>
      </c>
      <c r="L446" s="4">
        <f>SonataNetIO_CMO_MV_NAV[[#This Row],[CMO MV]]/SonataNetIO_CMO_MV_NAV[[#This Row],[NAV]]*100</f>
        <v>58.883742435526486</v>
      </c>
    </row>
    <row r="447" spans="1:12" x14ac:dyDescent="0.2">
      <c r="A447" s="1">
        <v>42291</v>
      </c>
      <c r="B447">
        <v>110.7188</v>
      </c>
      <c r="C447">
        <v>21.773599999999998</v>
      </c>
      <c r="D447">
        <v>98.927199999999999</v>
      </c>
      <c r="F447">
        <v>101387406.95999999</v>
      </c>
      <c r="G447">
        <v>109.2037</v>
      </c>
      <c r="H447">
        <v>21.475645</v>
      </c>
      <c r="I447">
        <v>97.573459</v>
      </c>
      <c r="K447" s="3">
        <f>VLOOKUP(SonataNetIO_CMO_MV_NAV[[#This Row],[AsOfDate]], 'Sonata CMO MV Raw'!$A:$B,2,FALSE)</f>
        <v>58806673.631114997</v>
      </c>
      <c r="L447" s="4">
        <f>SonataNetIO_CMO_MV_NAV[[#This Row],[CMO MV]]/SonataNetIO_CMO_MV_NAV[[#This Row],[NAV]]*100</f>
        <v>58.001950532491456</v>
      </c>
    </row>
    <row r="448" spans="1:12" x14ac:dyDescent="0.2">
      <c r="A448" s="1">
        <v>42292</v>
      </c>
      <c r="B448">
        <v>109.1087</v>
      </c>
      <c r="C448">
        <v>21.551300000000001</v>
      </c>
      <c r="D448">
        <v>98.955299999999994</v>
      </c>
      <c r="F448">
        <v>101535642.14</v>
      </c>
      <c r="G448">
        <v>107.458522</v>
      </c>
      <c r="H448">
        <v>21.225355</v>
      </c>
      <c r="I448">
        <v>97.458682999999994</v>
      </c>
      <c r="K448" s="3">
        <f>VLOOKUP(SonataNetIO_CMO_MV_NAV[[#This Row],[AsOfDate]], 'Sonata CMO MV Raw'!$A:$B,2,FALSE)</f>
        <v>58390507.350120001</v>
      </c>
      <c r="L448" s="4">
        <f>SonataNetIO_CMO_MV_NAV[[#This Row],[CMO MV]]/SonataNetIO_CMO_MV_NAV[[#This Row],[NAV]]*100</f>
        <v>57.507399489934421</v>
      </c>
    </row>
    <row r="449" spans="1:12" x14ac:dyDescent="0.2">
      <c r="A449" s="1">
        <v>42293</v>
      </c>
      <c r="B449">
        <v>109.25449999999999</v>
      </c>
      <c r="C449">
        <v>21.607299999999999</v>
      </c>
      <c r="D449">
        <v>98.802300000000002</v>
      </c>
      <c r="F449">
        <v>101598866.69</v>
      </c>
      <c r="G449">
        <v>107.535156</v>
      </c>
      <c r="H449">
        <v>21.267264999999998</v>
      </c>
      <c r="I449">
        <v>97.247443000000004</v>
      </c>
      <c r="K449" s="3">
        <f>VLOOKUP(SonataNetIO_CMO_MV_NAV[[#This Row],[AsOfDate]], 'Sonata CMO MV Raw'!$A:$B,2,FALSE)</f>
        <v>58362663.361998998</v>
      </c>
      <c r="L449" s="4">
        <f>SonataNetIO_CMO_MV_NAV[[#This Row],[CMO MV]]/SonataNetIO_CMO_MV_NAV[[#This Row],[NAV]]*100</f>
        <v>57.444207069824941</v>
      </c>
    </row>
    <row r="450" spans="1:12" x14ac:dyDescent="0.2">
      <c r="A450" s="1">
        <v>42296</v>
      </c>
      <c r="B450">
        <v>108.7025</v>
      </c>
      <c r="C450">
        <v>21.490400000000001</v>
      </c>
      <c r="D450">
        <v>98.718400000000003</v>
      </c>
      <c r="F450">
        <v>101556592.56</v>
      </c>
      <c r="G450">
        <v>107.03637999999999</v>
      </c>
      <c r="H450">
        <v>21.161009</v>
      </c>
      <c r="I450">
        <v>97.205309</v>
      </c>
      <c r="K450" s="3">
        <f>VLOOKUP(SonataNetIO_CMO_MV_NAV[[#This Row],[AsOfDate]], 'Sonata CMO MV Raw'!$A:$B,2,FALSE)</f>
        <v>58349248.413755</v>
      </c>
      <c r="L450" s="4">
        <f>SonataNetIO_CMO_MV_NAV[[#This Row],[CMO MV]]/SonataNetIO_CMO_MV_NAV[[#This Row],[NAV]]*100</f>
        <v>57.45490956609445</v>
      </c>
    </row>
    <row r="451" spans="1:12" x14ac:dyDescent="0.2">
      <c r="A451" s="1">
        <v>42297</v>
      </c>
      <c r="B451">
        <v>106.7903</v>
      </c>
      <c r="C451">
        <v>21.2712</v>
      </c>
      <c r="D451">
        <v>98.617199999999997</v>
      </c>
      <c r="F451">
        <v>101461440.33</v>
      </c>
      <c r="G451">
        <v>105.25210300000001</v>
      </c>
      <c r="H451">
        <v>20.964811999999998</v>
      </c>
      <c r="I451">
        <v>97.196727999999993</v>
      </c>
      <c r="K451" s="3">
        <f>VLOOKUP(SonataNetIO_CMO_MV_NAV[[#This Row],[AsOfDate]], 'Sonata CMO MV Raw'!$A:$B,2,FALSE)</f>
        <v>58239692.618358001</v>
      </c>
      <c r="L451" s="4">
        <f>SonataNetIO_CMO_MV_NAV[[#This Row],[CMO MV]]/SonataNetIO_CMO_MV_NAV[[#This Row],[NAV]]*100</f>
        <v>57.400813973205302</v>
      </c>
    </row>
    <row r="452" spans="1:12" x14ac:dyDescent="0.2">
      <c r="A452" s="1">
        <v>42298</v>
      </c>
      <c r="B452">
        <v>108.5562</v>
      </c>
      <c r="C452">
        <v>21.496500000000001</v>
      </c>
      <c r="D452">
        <v>98.768000000000001</v>
      </c>
      <c r="F452">
        <v>101619033.45</v>
      </c>
      <c r="G452">
        <v>106.826641</v>
      </c>
      <c r="H452">
        <v>21.15401</v>
      </c>
      <c r="I452">
        <v>97.194389999999999</v>
      </c>
      <c r="K452" s="3">
        <f>VLOOKUP(SonataNetIO_CMO_MV_NAV[[#This Row],[AsOfDate]], 'Sonata CMO MV Raw'!$A:$B,2,FALSE)</f>
        <v>58376647.474215001</v>
      </c>
      <c r="L452" s="4">
        <f>SonataNetIO_CMO_MV_NAV[[#This Row],[CMO MV]]/SonataNetIO_CMO_MV_NAV[[#This Row],[NAV]]*100</f>
        <v>57.446568317281113</v>
      </c>
    </row>
    <row r="453" spans="1:12" x14ac:dyDescent="0.2">
      <c r="A453" s="1">
        <v>42299</v>
      </c>
      <c r="B453">
        <v>107.6891</v>
      </c>
      <c r="C453">
        <v>21.266400000000001</v>
      </c>
      <c r="D453">
        <v>98.657899999999998</v>
      </c>
      <c r="F453">
        <v>101519247.05</v>
      </c>
      <c r="G453">
        <v>106.07752000000001</v>
      </c>
      <c r="H453">
        <v>20.948146000000001</v>
      </c>
      <c r="I453">
        <v>97.181472999999997</v>
      </c>
      <c r="K453" s="3">
        <f>VLOOKUP(SonataNetIO_CMO_MV_NAV[[#This Row],[AsOfDate]], 'Sonata CMO MV Raw'!$A:$B,2,FALSE)</f>
        <v>58214083.024644002</v>
      </c>
      <c r="L453" s="4">
        <f>SonataNetIO_CMO_MV_NAV[[#This Row],[CMO MV]]/SonataNetIO_CMO_MV_NAV[[#This Row],[NAV]]*100</f>
        <v>57.342902667483884</v>
      </c>
    </row>
    <row r="454" spans="1:12" x14ac:dyDescent="0.2">
      <c r="A454" s="1">
        <v>42300</v>
      </c>
      <c r="B454">
        <v>106.0314</v>
      </c>
      <c r="C454">
        <v>21.214099999999998</v>
      </c>
      <c r="D454">
        <v>98.643100000000004</v>
      </c>
      <c r="F454">
        <v>101524729.15000001</v>
      </c>
      <c r="G454">
        <v>104.43898799999999</v>
      </c>
      <c r="H454">
        <v>20.895499999999998</v>
      </c>
      <c r="I454">
        <v>97.161648</v>
      </c>
      <c r="K454" s="3">
        <f>VLOOKUP(SonataNetIO_CMO_MV_NAV[[#This Row],[AsOfDate]], 'Sonata CMO MV Raw'!$A:$B,2,FALSE)</f>
        <v>58226782.526469998</v>
      </c>
      <c r="L454" s="4">
        <f>SonataNetIO_CMO_MV_NAV[[#This Row],[CMO MV]]/SonataNetIO_CMO_MV_NAV[[#This Row],[NAV]]*100</f>
        <v>57.352315060542068</v>
      </c>
    </row>
    <row r="455" spans="1:12" x14ac:dyDescent="0.2">
      <c r="A455" s="1">
        <v>42303</v>
      </c>
      <c r="B455">
        <v>107.7073</v>
      </c>
      <c r="C455">
        <v>21.4741</v>
      </c>
      <c r="D455">
        <v>98.680999999999997</v>
      </c>
      <c r="F455">
        <v>101649991.77</v>
      </c>
      <c r="G455">
        <v>105.958985</v>
      </c>
      <c r="H455">
        <v>21.125530000000001</v>
      </c>
      <c r="I455">
        <v>97.079200999999998</v>
      </c>
      <c r="K455" s="3">
        <f>VLOOKUP(SonataNetIO_CMO_MV_NAV[[#This Row],[AsOfDate]], 'Sonata CMO MV Raw'!$A:$B,2,FALSE)</f>
        <v>58075760.008968003</v>
      </c>
      <c r="L455" s="4">
        <f>SonataNetIO_CMO_MV_NAV[[#This Row],[CMO MV]]/SonataNetIO_CMO_MV_NAV[[#This Row],[NAV]]*100</f>
        <v>57.133069071342433</v>
      </c>
    </row>
    <row r="456" spans="1:12" x14ac:dyDescent="0.2">
      <c r="A456" s="1">
        <v>42304</v>
      </c>
      <c r="B456">
        <v>107.8985</v>
      </c>
      <c r="C456">
        <v>21.436900000000001</v>
      </c>
      <c r="D456">
        <v>98.6464</v>
      </c>
      <c r="F456">
        <v>101671202.44</v>
      </c>
      <c r="G456">
        <v>106.124937</v>
      </c>
      <c r="H456">
        <v>21.084534999999999</v>
      </c>
      <c r="I456">
        <v>97.024917000000002</v>
      </c>
      <c r="K456" s="3">
        <f>VLOOKUP(SonataNetIO_CMO_MV_NAV[[#This Row],[AsOfDate]], 'Sonata CMO MV Raw'!$A:$B,2,FALSE)</f>
        <v>58117587.688582003</v>
      </c>
      <c r="L456" s="4">
        <f>SonataNetIO_CMO_MV_NAV[[#This Row],[CMO MV]]/SonataNetIO_CMO_MV_NAV[[#This Row],[NAV]]*100</f>
        <v>57.162290101643464</v>
      </c>
    </row>
    <row r="457" spans="1:12" x14ac:dyDescent="0.2">
      <c r="A457" s="1">
        <v>42305</v>
      </c>
      <c r="B457">
        <v>106.0604</v>
      </c>
      <c r="C457">
        <v>21.3291</v>
      </c>
      <c r="D457">
        <v>98.670599999999993</v>
      </c>
      <c r="F457">
        <v>101600316.45999999</v>
      </c>
      <c r="G457">
        <v>104.389832</v>
      </c>
      <c r="H457">
        <v>20.993143</v>
      </c>
      <c r="I457">
        <v>97.116429999999994</v>
      </c>
      <c r="K457" s="3">
        <f>VLOOKUP(SonataNetIO_CMO_MV_NAV[[#This Row],[AsOfDate]], 'Sonata CMO MV Raw'!$A:$B,2,FALSE)</f>
        <v>57944223.023207001</v>
      </c>
      <c r="L457" s="4">
        <f>SonataNetIO_CMO_MV_NAV[[#This Row],[CMO MV]]/SonataNetIO_CMO_MV_NAV[[#This Row],[NAV]]*100</f>
        <v>57.031537934253997</v>
      </c>
    </row>
    <row r="458" spans="1:12" x14ac:dyDescent="0.2">
      <c r="A458" s="1">
        <v>42306</v>
      </c>
      <c r="B458">
        <v>104.178</v>
      </c>
      <c r="C458">
        <v>21.2849</v>
      </c>
      <c r="D458">
        <v>98.194599999999994</v>
      </c>
      <c r="F458">
        <v>101263620.27</v>
      </c>
      <c r="G458">
        <v>102.878013</v>
      </c>
      <c r="H458">
        <v>21.019296000000001</v>
      </c>
      <c r="I458">
        <v>96.969277000000005</v>
      </c>
      <c r="K458" s="3">
        <f>VLOOKUP(SonataNetIO_CMO_MV_NAV[[#This Row],[AsOfDate]], 'Sonata CMO MV Raw'!$A:$B,2,FALSE)</f>
        <v>57755022.186123997</v>
      </c>
      <c r="L458" s="4">
        <f>SonataNetIO_CMO_MV_NAV[[#This Row],[CMO MV]]/SonataNetIO_CMO_MV_NAV[[#This Row],[NAV]]*100</f>
        <v>57.03432489588198</v>
      </c>
    </row>
    <row r="459" spans="1:12" x14ac:dyDescent="0.2">
      <c r="A459" s="1">
        <v>42307</v>
      </c>
      <c r="B459">
        <v>104.2013</v>
      </c>
      <c r="C459">
        <v>21.2745</v>
      </c>
      <c r="D459">
        <v>98.459299999999999</v>
      </c>
      <c r="F459">
        <v>101531216.61</v>
      </c>
      <c r="G459">
        <v>102.62981499999999</v>
      </c>
      <c r="H459">
        <v>20.953654</v>
      </c>
      <c r="I459">
        <v>96.974412000000001</v>
      </c>
      <c r="K459" s="3">
        <f>VLOOKUP(SonataNetIO_CMO_MV_NAV[[#This Row],[AsOfDate]], 'Sonata CMO MV Raw'!$A:$B,2,FALSE)</f>
        <v>57933908.067158997</v>
      </c>
      <c r="L459" s="4">
        <f>SonataNetIO_CMO_MV_NAV[[#This Row],[CMO MV]]/SonataNetIO_CMO_MV_NAV[[#This Row],[NAV]]*100</f>
        <v>57.060192915538231</v>
      </c>
    </row>
    <row r="460" spans="1:12" x14ac:dyDescent="0.2">
      <c r="A460" s="1">
        <v>42310</v>
      </c>
      <c r="B460">
        <v>102.589</v>
      </c>
      <c r="C460">
        <v>21.065899999999999</v>
      </c>
      <c r="D460">
        <v>98.375</v>
      </c>
      <c r="F460">
        <v>101416452.15000001</v>
      </c>
      <c r="G460">
        <v>101.156171</v>
      </c>
      <c r="H460">
        <v>20.771678999999999</v>
      </c>
      <c r="I460">
        <v>97.001026999999993</v>
      </c>
      <c r="K460" s="3">
        <f>VLOOKUP(SonataNetIO_CMO_MV_NAV[[#This Row],[AsOfDate]], 'Sonata CMO MV Raw'!$A:$B,2,FALSE)</f>
        <v>57656571.794307999</v>
      </c>
      <c r="L460" s="4">
        <f>SonataNetIO_CMO_MV_NAV[[#This Row],[CMO MV]]/SonataNetIO_CMO_MV_NAV[[#This Row],[NAV]]*100</f>
        <v>56.851300328501978</v>
      </c>
    </row>
    <row r="461" spans="1:12" x14ac:dyDescent="0.2">
      <c r="A461" s="1">
        <v>42311</v>
      </c>
      <c r="B461">
        <v>102.524</v>
      </c>
      <c r="C461">
        <v>21.221399999999999</v>
      </c>
      <c r="D461">
        <v>97.611599999999996</v>
      </c>
      <c r="F461">
        <v>101362672.34999999</v>
      </c>
      <c r="G461">
        <v>101.145715</v>
      </c>
      <c r="H461">
        <v>20.936108999999998</v>
      </c>
      <c r="I461">
        <v>96.299355000000006</v>
      </c>
      <c r="K461" s="3">
        <f>VLOOKUP(SonataNetIO_CMO_MV_NAV[[#This Row],[AsOfDate]], 'Sonata CMO MV Raw'!$A:$B,2,FALSE)</f>
        <v>57722947.24955</v>
      </c>
      <c r="L461" s="4">
        <f>SonataNetIO_CMO_MV_NAV[[#This Row],[CMO MV]]/SonataNetIO_CMO_MV_NAV[[#This Row],[NAV]]*100</f>
        <v>56.946946949302692</v>
      </c>
    </row>
    <row r="462" spans="1:12" x14ac:dyDescent="0.2">
      <c r="A462" s="1">
        <v>42312</v>
      </c>
      <c r="B462">
        <v>106.5423</v>
      </c>
      <c r="C462">
        <v>22.1785</v>
      </c>
      <c r="D462">
        <v>99.224599999999995</v>
      </c>
      <c r="F462">
        <v>101562397.54000001</v>
      </c>
      <c r="G462">
        <v>104.903294</v>
      </c>
      <c r="H462">
        <v>21.837313999999999</v>
      </c>
      <c r="I462">
        <v>97.698166000000001</v>
      </c>
      <c r="K462" s="3">
        <f>VLOOKUP(SonataNetIO_CMO_MV_NAV[[#This Row],[AsOfDate]], 'Sonata CMO MV Raw'!$A:$B,2,FALSE)</f>
        <v>57957911.596569002</v>
      </c>
      <c r="L462" s="4">
        <f>SonataNetIO_CMO_MV_NAV[[#This Row],[CMO MV]]/SonataNetIO_CMO_MV_NAV[[#This Row],[NAV]]*100</f>
        <v>57.066308988759815</v>
      </c>
    </row>
    <row r="463" spans="1:12" x14ac:dyDescent="0.2">
      <c r="A463" s="1">
        <v>42313</v>
      </c>
      <c r="B463">
        <v>106.3391</v>
      </c>
      <c r="C463">
        <v>22.145099999999999</v>
      </c>
      <c r="D463">
        <v>88.981099999999998</v>
      </c>
      <c r="F463">
        <v>101481144.65000001</v>
      </c>
      <c r="G463">
        <v>104.787052</v>
      </c>
      <c r="H463">
        <v>21.821885999999999</v>
      </c>
      <c r="I463">
        <v>87.682396999999995</v>
      </c>
      <c r="K463" s="3">
        <f>VLOOKUP(SonataNetIO_CMO_MV_NAV[[#This Row],[AsOfDate]], 'Sonata CMO MV Raw'!$A:$B,2,FALSE)</f>
        <v>57978857.057873003</v>
      </c>
      <c r="L463" s="4">
        <f>SonataNetIO_CMO_MV_NAV[[#This Row],[CMO MV]]/SonataNetIO_CMO_MV_NAV[[#This Row],[NAV]]*100</f>
        <v>57.132640016859526</v>
      </c>
    </row>
    <row r="464" spans="1:12" x14ac:dyDescent="0.2">
      <c r="A464" s="1">
        <v>42314</v>
      </c>
      <c r="B464">
        <v>102.988</v>
      </c>
      <c r="C464">
        <v>21.794899999999998</v>
      </c>
      <c r="D464">
        <v>80.750200000000007</v>
      </c>
      <c r="F464">
        <v>101142795.67</v>
      </c>
      <c r="G464">
        <v>101.82435599999999</v>
      </c>
      <c r="H464">
        <v>21.548642999999998</v>
      </c>
      <c r="I464">
        <v>79.837817000000001</v>
      </c>
      <c r="K464" s="3">
        <f>VLOOKUP(SonataNetIO_CMO_MV_NAV[[#This Row],[AsOfDate]], 'Sonata CMO MV Raw'!$A:$B,2,FALSE)</f>
        <v>57571354.734186001</v>
      </c>
      <c r="L464" s="4">
        <f>SonataNetIO_CMO_MV_NAV[[#This Row],[CMO MV]]/SonataNetIO_CMO_MV_NAV[[#This Row],[NAV]]*100</f>
        <v>56.920865547383968</v>
      </c>
    </row>
    <row r="465" spans="1:12" x14ac:dyDescent="0.2">
      <c r="A465" s="1">
        <v>42317</v>
      </c>
      <c r="B465">
        <v>104.0872</v>
      </c>
      <c r="C465">
        <v>22.101299999999998</v>
      </c>
      <c r="D465">
        <v>80.698999999999998</v>
      </c>
      <c r="F465">
        <v>101177944.36</v>
      </c>
      <c r="G465">
        <v>102.87538499999999</v>
      </c>
      <c r="H465">
        <v>21.843990000000002</v>
      </c>
      <c r="I465">
        <v>79.759478000000001</v>
      </c>
      <c r="K465" s="3">
        <f>VLOOKUP(SonataNetIO_CMO_MV_NAV[[#This Row],[AsOfDate]], 'Sonata CMO MV Raw'!$A:$B,2,FALSE)</f>
        <v>53382672.674994998</v>
      </c>
      <c r="L465" s="4">
        <f>SonataNetIO_CMO_MV_NAV[[#This Row],[CMO MV]]/SonataNetIO_CMO_MV_NAV[[#This Row],[NAV]]*100</f>
        <v>52.761175385274449</v>
      </c>
    </row>
    <row r="466" spans="1:12" x14ac:dyDescent="0.2">
      <c r="A466" s="1">
        <v>42318</v>
      </c>
      <c r="B466">
        <v>104.741</v>
      </c>
      <c r="C466">
        <v>22.012</v>
      </c>
      <c r="D466">
        <v>80.732600000000005</v>
      </c>
      <c r="F466">
        <v>101265062.16</v>
      </c>
      <c r="G466">
        <v>103.432514</v>
      </c>
      <c r="H466">
        <v>21.737013000000001</v>
      </c>
      <c r="I466">
        <v>79.724041</v>
      </c>
      <c r="K466" s="3">
        <f>VLOOKUP(SonataNetIO_CMO_MV_NAV[[#This Row],[AsOfDate]], 'Sonata CMO MV Raw'!$A:$B,2,FALSE)</f>
        <v>53498382.856518999</v>
      </c>
      <c r="L466" s="4">
        <f>SonataNetIO_CMO_MV_NAV[[#This Row],[CMO MV]]/SonataNetIO_CMO_MV_NAV[[#This Row],[NAV]]*100</f>
        <v>52.830049886298312</v>
      </c>
    </row>
    <row r="467" spans="1:12" x14ac:dyDescent="0.2">
      <c r="A467" s="1">
        <v>42320</v>
      </c>
      <c r="B467">
        <v>103.32729999999999</v>
      </c>
      <c r="C467">
        <v>21.852699999999999</v>
      </c>
      <c r="D467">
        <v>80.793700000000001</v>
      </c>
      <c r="F467">
        <v>101217540.53</v>
      </c>
      <c r="G467">
        <v>102.08438099999999</v>
      </c>
      <c r="H467">
        <v>21.589835000000001</v>
      </c>
      <c r="I467">
        <v>79.821837000000002</v>
      </c>
      <c r="K467" s="3">
        <f>VLOOKUP(SonataNetIO_CMO_MV_NAV[[#This Row],[AsOfDate]], 'Sonata CMO MV Raw'!$A:$B,2,FALSE)</f>
        <v>53484229.524667002</v>
      </c>
      <c r="L467" s="4">
        <f>SonataNetIO_CMO_MV_NAV[[#This Row],[CMO MV]]/SonataNetIO_CMO_MV_NAV[[#This Row],[NAV]]*100</f>
        <v>52.840870509805306</v>
      </c>
    </row>
    <row r="468" spans="1:12" x14ac:dyDescent="0.2">
      <c r="A468" s="1">
        <v>42321</v>
      </c>
      <c r="B468">
        <v>104.52809999999999</v>
      </c>
      <c r="C468">
        <v>22.002199999999998</v>
      </c>
      <c r="D468">
        <v>80.6738</v>
      </c>
      <c r="F468">
        <v>101307421.62</v>
      </c>
      <c r="G468">
        <v>103.179114</v>
      </c>
      <c r="H468">
        <v>21.718250999999999</v>
      </c>
      <c r="I468">
        <v>79.632665000000003</v>
      </c>
      <c r="K468" s="3">
        <f>VLOOKUP(SonataNetIO_CMO_MV_NAV[[#This Row],[AsOfDate]], 'Sonata CMO MV Raw'!$A:$B,2,FALSE)</f>
        <v>53620975.130561002</v>
      </c>
      <c r="L468" s="4">
        <f>SonataNetIO_CMO_MV_NAV[[#This Row],[CMO MV]]/SonataNetIO_CMO_MV_NAV[[#This Row],[NAV]]*100</f>
        <v>52.928970329233216</v>
      </c>
    </row>
    <row r="469" spans="1:12" x14ac:dyDescent="0.2">
      <c r="A469" s="1">
        <v>42324</v>
      </c>
      <c r="B469">
        <v>104.288</v>
      </c>
      <c r="C469">
        <v>21.895099999999999</v>
      </c>
      <c r="D469">
        <v>80.593199999999996</v>
      </c>
      <c r="F469">
        <v>101313730.88</v>
      </c>
      <c r="G469">
        <v>102.93570200000001</v>
      </c>
      <c r="H469">
        <v>21.611187000000001</v>
      </c>
      <c r="I469">
        <v>79.548151000000004</v>
      </c>
      <c r="K469" s="3">
        <f>VLOOKUP(SonataNetIO_CMO_MV_NAV[[#This Row],[AsOfDate]], 'Sonata CMO MV Raw'!$A:$B,2,FALSE)</f>
        <v>53270050.464539997</v>
      </c>
      <c r="L469" s="4">
        <f>SonataNetIO_CMO_MV_NAV[[#This Row],[CMO MV]]/SonataNetIO_CMO_MV_NAV[[#This Row],[NAV]]*100</f>
        <v>52.57929996441959</v>
      </c>
    </row>
    <row r="470" spans="1:12" x14ac:dyDescent="0.2">
      <c r="A470" s="1">
        <v>42325</v>
      </c>
      <c r="B470">
        <v>105.35590000000001</v>
      </c>
      <c r="C470">
        <v>22.0456</v>
      </c>
      <c r="D470">
        <v>80.617199999999997</v>
      </c>
      <c r="F470">
        <v>101485085.36</v>
      </c>
      <c r="G470">
        <v>103.814171</v>
      </c>
      <c r="H470">
        <v>21.722995000000001</v>
      </c>
      <c r="I470">
        <v>79.437486000000007</v>
      </c>
      <c r="K470" s="3">
        <f>VLOOKUP(SonataNetIO_CMO_MV_NAV[[#This Row],[AsOfDate]], 'Sonata CMO MV Raw'!$A:$B,2,FALSE)</f>
        <v>53347559.599037997</v>
      </c>
      <c r="L470" s="4">
        <f>SonataNetIO_CMO_MV_NAV[[#This Row],[CMO MV]]/SonataNetIO_CMO_MV_NAV[[#This Row],[NAV]]*100</f>
        <v>52.566896317618664</v>
      </c>
    </row>
    <row r="471" spans="1:12" x14ac:dyDescent="0.2">
      <c r="A471" s="1">
        <v>42326</v>
      </c>
      <c r="B471">
        <v>105.2804</v>
      </c>
      <c r="C471">
        <v>22.038599999999999</v>
      </c>
      <c r="D471">
        <v>80.670100000000005</v>
      </c>
      <c r="F471">
        <v>101525059.56999999</v>
      </c>
      <c r="G471">
        <v>103.69893</v>
      </c>
      <c r="H471">
        <v>21.707547000000002</v>
      </c>
      <c r="I471">
        <v>79.458313000000004</v>
      </c>
      <c r="K471" s="3">
        <f>VLOOKUP(SonataNetIO_CMO_MV_NAV[[#This Row],[AsOfDate]], 'Sonata CMO MV Raw'!$A:$B,2,FALSE)</f>
        <v>53356714.627709001</v>
      </c>
      <c r="L471" s="4">
        <f>SonataNetIO_CMO_MV_NAV[[#This Row],[CMO MV]]/SonataNetIO_CMO_MV_NAV[[#This Row],[NAV]]*100</f>
        <v>52.555216272412387</v>
      </c>
    </row>
    <row r="472" spans="1:12" x14ac:dyDescent="0.2">
      <c r="A472" s="1">
        <v>42327</v>
      </c>
      <c r="B472">
        <v>106.6739</v>
      </c>
      <c r="C472">
        <v>22.2226</v>
      </c>
      <c r="D472">
        <v>80.877300000000005</v>
      </c>
      <c r="F472">
        <v>101791263.97</v>
      </c>
      <c r="G472">
        <v>104.79671399999999</v>
      </c>
      <c r="H472">
        <v>21.83154</v>
      </c>
      <c r="I472">
        <v>79.454068000000007</v>
      </c>
      <c r="K472" s="3">
        <f>VLOOKUP(SonataNetIO_CMO_MV_NAV[[#This Row],[AsOfDate]], 'Sonata CMO MV Raw'!$A:$B,2,FALSE)</f>
        <v>53592636.654469997</v>
      </c>
      <c r="L472" s="4">
        <f>SonataNetIO_CMO_MV_NAV[[#This Row],[CMO MV]]/SonataNetIO_CMO_MV_NAV[[#This Row],[NAV]]*100</f>
        <v>52.64954433640284</v>
      </c>
    </row>
    <row r="473" spans="1:12" x14ac:dyDescent="0.2">
      <c r="A473" s="1">
        <v>42328</v>
      </c>
      <c r="B473">
        <v>105.9212</v>
      </c>
      <c r="C473">
        <v>22.191500000000001</v>
      </c>
      <c r="D473">
        <v>80.816400000000002</v>
      </c>
      <c r="F473">
        <v>101694065.15000001</v>
      </c>
      <c r="G473">
        <v>104.156717</v>
      </c>
      <c r="H473">
        <v>21.821823999999999</v>
      </c>
      <c r="I473">
        <v>79.470123999999998</v>
      </c>
      <c r="K473" s="3">
        <f>VLOOKUP(SonataNetIO_CMO_MV_NAV[[#This Row],[AsOfDate]], 'Sonata CMO MV Raw'!$A:$B,2,FALSE)</f>
        <v>53595192.432792999</v>
      </c>
      <c r="L473" s="4">
        <f>SonataNetIO_CMO_MV_NAV[[#This Row],[CMO MV]]/SonataNetIO_CMO_MV_NAV[[#This Row],[NAV]]*100</f>
        <v>52.702379783657406</v>
      </c>
    </row>
    <row r="474" spans="1:12" x14ac:dyDescent="0.2">
      <c r="A474" s="1">
        <v>42331</v>
      </c>
      <c r="B474">
        <v>105.28270000000001</v>
      </c>
      <c r="C474">
        <v>22.0503</v>
      </c>
      <c r="D474">
        <v>80.768799999999999</v>
      </c>
      <c r="F474">
        <v>101680017.61</v>
      </c>
      <c r="G474">
        <v>103.54315699999999</v>
      </c>
      <c r="H474">
        <v>21.685972</v>
      </c>
      <c r="I474">
        <v>79.434290000000004</v>
      </c>
      <c r="K474" s="3">
        <f>VLOOKUP(SonataNetIO_CMO_MV_NAV[[#This Row],[AsOfDate]], 'Sonata CMO MV Raw'!$A:$B,2,FALSE)</f>
        <v>53491149.488260001</v>
      </c>
      <c r="L474" s="4">
        <f>SonataNetIO_CMO_MV_NAV[[#This Row],[CMO MV]]/SonataNetIO_CMO_MV_NAV[[#This Row],[NAV]]*100</f>
        <v>52.607336963127423</v>
      </c>
    </row>
    <row r="475" spans="1:12" x14ac:dyDescent="0.2">
      <c r="A475" s="1">
        <v>42332</v>
      </c>
      <c r="B475">
        <v>103.94459999999999</v>
      </c>
      <c r="C475">
        <v>21.745999999999999</v>
      </c>
      <c r="D475">
        <v>80.843699999999998</v>
      </c>
      <c r="F475">
        <v>101620665.33</v>
      </c>
      <c r="G475">
        <v>102.286872</v>
      </c>
      <c r="H475">
        <v>21.399190999999998</v>
      </c>
      <c r="I475">
        <v>79.554389999999998</v>
      </c>
      <c r="K475" s="3">
        <f>VLOOKUP(SonataNetIO_CMO_MV_NAV[[#This Row],[AsOfDate]], 'Sonata CMO MV Raw'!$A:$B,2,FALSE)</f>
        <v>53384240.487700999</v>
      </c>
      <c r="L475" s="4">
        <f>SonataNetIO_CMO_MV_NAV[[#This Row],[CMO MV]]/SonataNetIO_CMO_MV_NAV[[#This Row],[NAV]]*100</f>
        <v>52.532858660531858</v>
      </c>
    </row>
    <row r="476" spans="1:12" x14ac:dyDescent="0.2">
      <c r="A476" s="1">
        <v>42333</v>
      </c>
      <c r="B476">
        <v>103.9297</v>
      </c>
      <c r="C476">
        <v>21.744199999999999</v>
      </c>
      <c r="D476">
        <v>80.898099999999999</v>
      </c>
      <c r="F476">
        <v>101676284.45999999</v>
      </c>
      <c r="G476">
        <v>102.21626500000001</v>
      </c>
      <c r="H476">
        <v>21.385715000000001</v>
      </c>
      <c r="I476">
        <v>79.564374999999998</v>
      </c>
      <c r="K476" s="3">
        <f>VLOOKUP(SonataNetIO_CMO_MV_NAV[[#This Row],[AsOfDate]], 'Sonata CMO MV Raw'!$A:$B,2,FALSE)</f>
        <v>53158046.610211998</v>
      </c>
      <c r="L476" s="4">
        <f>SonataNetIO_CMO_MV_NAV[[#This Row],[CMO MV]]/SonataNetIO_CMO_MV_NAV[[#This Row],[NAV]]*100</f>
        <v>52.281657313239712</v>
      </c>
    </row>
    <row r="477" spans="1:12" x14ac:dyDescent="0.2">
      <c r="A477" s="1">
        <v>42335</v>
      </c>
      <c r="B477">
        <v>103.663</v>
      </c>
      <c r="C477">
        <v>21.681899999999999</v>
      </c>
      <c r="D477">
        <v>80.855900000000005</v>
      </c>
      <c r="F477">
        <v>101661073.36</v>
      </c>
      <c r="G477">
        <v>101.969217</v>
      </c>
      <c r="H477">
        <v>21.327632000000001</v>
      </c>
      <c r="I477">
        <v>79.534768999999997</v>
      </c>
      <c r="K477" s="3">
        <f>VLOOKUP(SonataNetIO_CMO_MV_NAV[[#This Row],[AsOfDate]], 'Sonata CMO MV Raw'!$A:$B,2,FALSE)</f>
        <v>53170528.412822999</v>
      </c>
      <c r="L477" s="4">
        <f>SonataNetIO_CMO_MV_NAV[[#This Row],[CMO MV]]/SonataNetIO_CMO_MV_NAV[[#This Row],[NAV]]*100</f>
        <v>52.301757846424337</v>
      </c>
    </row>
    <row r="478" spans="1:12" x14ac:dyDescent="0.2">
      <c r="A478" s="1">
        <v>42338</v>
      </c>
      <c r="B478">
        <v>104.3365</v>
      </c>
      <c r="C478">
        <v>21.7498</v>
      </c>
      <c r="D478">
        <v>80.750299999999996</v>
      </c>
      <c r="F478">
        <v>101693039.27</v>
      </c>
      <c r="G478">
        <v>102.599451</v>
      </c>
      <c r="H478">
        <v>21.387698</v>
      </c>
      <c r="I478">
        <v>79.405925999999994</v>
      </c>
      <c r="K478" s="3">
        <f>VLOOKUP(SonataNetIO_CMO_MV_NAV[[#This Row],[AsOfDate]], 'Sonata CMO MV Raw'!$A:$B,2,FALSE)</f>
        <v>53124103.492978998</v>
      </c>
      <c r="L478" s="4">
        <f>SonataNetIO_CMO_MV_NAV[[#This Row],[CMO MV]]/SonataNetIO_CMO_MV_NAV[[#This Row],[NAV]]*100</f>
        <v>52.239665442520511</v>
      </c>
    </row>
    <row r="479" spans="1:12" x14ac:dyDescent="0.2">
      <c r="A479" s="1">
        <v>42339</v>
      </c>
      <c r="B479">
        <v>105.08029999999999</v>
      </c>
      <c r="C479">
        <v>21.700099999999999</v>
      </c>
      <c r="D479">
        <v>80.658600000000007</v>
      </c>
      <c r="F479">
        <v>101814447.5</v>
      </c>
      <c r="G479">
        <v>103.207651</v>
      </c>
      <c r="H479">
        <v>21.313379999999999</v>
      </c>
      <c r="I479">
        <v>79.221172999999993</v>
      </c>
      <c r="K479" s="3">
        <f>VLOOKUP(SonataNetIO_CMO_MV_NAV[[#This Row],[AsOfDate]], 'Sonata CMO MV Raw'!$A:$B,2,FALSE)</f>
        <v>53015601.227858</v>
      </c>
      <c r="L479" s="4">
        <f>SonataNetIO_CMO_MV_NAV[[#This Row],[CMO MV]]/SonataNetIO_CMO_MV_NAV[[#This Row],[NAV]]*100</f>
        <v>52.070803829542953</v>
      </c>
    </row>
    <row r="480" spans="1:12" x14ac:dyDescent="0.2">
      <c r="A480" s="1">
        <v>42340</v>
      </c>
      <c r="B480">
        <v>103.65130000000001</v>
      </c>
      <c r="C480">
        <v>21.494599999999998</v>
      </c>
      <c r="D480">
        <v>80.656499999999994</v>
      </c>
      <c r="F480">
        <v>101687713.7</v>
      </c>
      <c r="G480">
        <v>101.930997</v>
      </c>
      <c r="H480">
        <v>21.137854000000001</v>
      </c>
      <c r="I480">
        <v>79.317841999999999</v>
      </c>
      <c r="K480" s="3">
        <f>VLOOKUP(SonataNetIO_CMO_MV_NAV[[#This Row],[AsOfDate]], 'Sonata CMO MV Raw'!$A:$B,2,FALSE)</f>
        <v>52804659.660924003</v>
      </c>
      <c r="L480" s="4">
        <f>SonataNetIO_CMO_MV_NAV[[#This Row],[CMO MV]]/SonataNetIO_CMO_MV_NAV[[#This Row],[NAV]]*100</f>
        <v>51.928259314304945</v>
      </c>
    </row>
    <row r="481" spans="1:12" x14ac:dyDescent="0.2">
      <c r="A481" s="1">
        <v>42341</v>
      </c>
      <c r="B481">
        <v>98.532700000000006</v>
      </c>
      <c r="C481">
        <v>20.995699999999999</v>
      </c>
      <c r="D481">
        <v>80.709400000000002</v>
      </c>
      <c r="F481">
        <v>101178144.43000001</v>
      </c>
      <c r="G481">
        <v>97.385360000000006</v>
      </c>
      <c r="H481">
        <v>20.751221000000001</v>
      </c>
      <c r="I481">
        <v>79.769598999999999</v>
      </c>
      <c r="K481" s="3">
        <f>VLOOKUP(SonataNetIO_CMO_MV_NAV[[#This Row],[AsOfDate]], 'Sonata CMO MV Raw'!$A:$B,2,FALSE)</f>
        <v>52771510.720149003</v>
      </c>
      <c r="L481" s="4">
        <f>SonataNetIO_CMO_MV_NAV[[#This Row],[CMO MV]]/SonataNetIO_CMO_MV_NAV[[#This Row],[NAV]]*100</f>
        <v>52.157025627860691</v>
      </c>
    </row>
    <row r="482" spans="1:12" x14ac:dyDescent="0.2">
      <c r="A482" s="1">
        <v>42342</v>
      </c>
      <c r="B482">
        <v>99.970200000000006</v>
      </c>
      <c r="C482">
        <v>21.1083</v>
      </c>
      <c r="D482">
        <v>80.174800000000005</v>
      </c>
      <c r="F482">
        <v>101397779.01000001</v>
      </c>
      <c r="G482">
        <v>98.592100000000002</v>
      </c>
      <c r="H482">
        <v>20.817319999999999</v>
      </c>
      <c r="I482">
        <v>79.069581999999997</v>
      </c>
      <c r="K482" s="3">
        <f>VLOOKUP(SonataNetIO_CMO_MV_NAV[[#This Row],[AsOfDate]], 'Sonata CMO MV Raw'!$A:$B,2,FALSE)</f>
        <v>52747700.813777998</v>
      </c>
      <c r="L482" s="4">
        <f>SonataNetIO_CMO_MV_NAV[[#This Row],[CMO MV]]/SonataNetIO_CMO_MV_NAV[[#This Row],[NAV]]*100</f>
        <v>52.020568230173893</v>
      </c>
    </row>
    <row r="483" spans="1:12" x14ac:dyDescent="0.2">
      <c r="A483" s="1">
        <v>42345</v>
      </c>
      <c r="B483">
        <v>101.19929999999999</v>
      </c>
      <c r="C483">
        <v>21.234000000000002</v>
      </c>
      <c r="D483">
        <v>80.688999999999993</v>
      </c>
      <c r="F483">
        <v>101567837.7</v>
      </c>
      <c r="G483">
        <v>99.637151000000003</v>
      </c>
      <c r="H483">
        <v>20.906224000000002</v>
      </c>
      <c r="I483">
        <v>79.443455999999998</v>
      </c>
      <c r="K483" s="3">
        <f>VLOOKUP(SonataNetIO_CMO_MV_NAV[[#This Row],[AsOfDate]], 'Sonata CMO MV Raw'!$A:$B,2,FALSE)</f>
        <v>52729546.771388002</v>
      </c>
      <c r="L483" s="4">
        <f>SonataNetIO_CMO_MV_NAV[[#This Row],[CMO MV]]/SonataNetIO_CMO_MV_NAV[[#This Row],[NAV]]*100</f>
        <v>51.91559450850454</v>
      </c>
    </row>
    <row r="484" spans="1:12" x14ac:dyDescent="0.2">
      <c r="A484" s="1">
        <v>42346</v>
      </c>
      <c r="B484">
        <v>99.132900000000006</v>
      </c>
      <c r="C484">
        <v>20.8705</v>
      </c>
      <c r="D484">
        <v>80.5548</v>
      </c>
      <c r="F484">
        <v>101334854.05</v>
      </c>
      <c r="G484">
        <v>97.827051999999995</v>
      </c>
      <c r="H484">
        <v>20.595579000000001</v>
      </c>
      <c r="I484">
        <v>79.493674999999996</v>
      </c>
      <c r="K484" s="3">
        <f>VLOOKUP(SonataNetIO_CMO_MV_NAV[[#This Row],[AsOfDate]], 'Sonata CMO MV Raw'!$A:$B,2,FALSE)</f>
        <v>52532277.333857</v>
      </c>
      <c r="L484" s="4">
        <f>SonataNetIO_CMO_MV_NAV[[#This Row],[CMO MV]]/SonataNetIO_CMO_MV_NAV[[#This Row],[NAV]]*100</f>
        <v>51.840285187500101</v>
      </c>
    </row>
    <row r="485" spans="1:12" x14ac:dyDescent="0.2">
      <c r="A485" s="1">
        <v>42347</v>
      </c>
      <c r="B485">
        <v>99.796400000000006</v>
      </c>
      <c r="C485">
        <v>21.018599999999999</v>
      </c>
      <c r="D485">
        <v>80.464299999999994</v>
      </c>
      <c r="F485">
        <v>101383498.55</v>
      </c>
      <c r="G485">
        <v>98.434558999999993</v>
      </c>
      <c r="H485">
        <v>20.731776</v>
      </c>
      <c r="I485">
        <v>79.366269000000003</v>
      </c>
      <c r="K485" s="3">
        <f>VLOOKUP(SonataNetIO_CMO_MV_NAV[[#This Row],[AsOfDate]], 'Sonata CMO MV Raw'!$A:$B,2,FALSE)</f>
        <v>52718198.334802002</v>
      </c>
      <c r="L485" s="4">
        <f>SonataNetIO_CMO_MV_NAV[[#This Row],[CMO MV]]/SonataNetIO_CMO_MV_NAV[[#This Row],[NAV]]*100</f>
        <v>51.998795749588979</v>
      </c>
    </row>
    <row r="486" spans="1:12" x14ac:dyDescent="0.2">
      <c r="A486" s="1">
        <v>42348</v>
      </c>
      <c r="B486">
        <v>97.495999999999995</v>
      </c>
      <c r="C486">
        <v>20.740300000000001</v>
      </c>
      <c r="D486">
        <v>80.497500000000002</v>
      </c>
      <c r="F486">
        <v>101124015.59</v>
      </c>
      <c r="G486">
        <v>96.412311000000003</v>
      </c>
      <c r="H486">
        <v>20.509767</v>
      </c>
      <c r="I486">
        <v>79.602753000000007</v>
      </c>
      <c r="K486" s="3">
        <f>VLOOKUP(SonataNetIO_CMO_MV_NAV[[#This Row],[AsOfDate]], 'Sonata CMO MV Raw'!$A:$B,2,FALSE)</f>
        <v>52530584.568719</v>
      </c>
      <c r="L486" s="4">
        <f>SonataNetIO_CMO_MV_NAV[[#This Row],[CMO MV]]/SonataNetIO_CMO_MV_NAV[[#This Row],[NAV]]*100</f>
        <v>51.94669561155527</v>
      </c>
    </row>
    <row r="487" spans="1:12" x14ac:dyDescent="0.2">
      <c r="A487" s="1">
        <v>42349</v>
      </c>
      <c r="B487">
        <v>90.628900000000002</v>
      </c>
      <c r="C487">
        <v>18.9056</v>
      </c>
      <c r="D487">
        <v>79.688400000000001</v>
      </c>
      <c r="F487">
        <v>101021850.83</v>
      </c>
      <c r="G487">
        <v>89.712175000000002</v>
      </c>
      <c r="H487">
        <v>18.714366999999999</v>
      </c>
      <c r="I487">
        <v>78.882339999999999</v>
      </c>
      <c r="K487" s="3">
        <f>VLOOKUP(SonataNetIO_CMO_MV_NAV[[#This Row],[AsOfDate]], 'Sonata CMO MV Raw'!$A:$B,2,FALSE)</f>
        <v>52352391.355462</v>
      </c>
      <c r="L487" s="4">
        <f>SonataNetIO_CMO_MV_NAV[[#This Row],[CMO MV]]/SonataNetIO_CMO_MV_NAV[[#This Row],[NAV]]*100</f>
        <v>51.822839242532616</v>
      </c>
    </row>
    <row r="488" spans="1:12" x14ac:dyDescent="0.2">
      <c r="A488" s="1">
        <v>42352</v>
      </c>
      <c r="B488">
        <v>90.322400000000002</v>
      </c>
      <c r="C488">
        <v>19.089099999999998</v>
      </c>
      <c r="D488">
        <v>79.585499999999996</v>
      </c>
      <c r="F488">
        <v>100846967.31</v>
      </c>
      <c r="G488">
        <v>89.563823999999997</v>
      </c>
      <c r="H488">
        <v>18.928778999999999</v>
      </c>
      <c r="I488">
        <v>78.917097999999996</v>
      </c>
      <c r="K488" s="3">
        <f>VLOOKUP(SonataNetIO_CMO_MV_NAV[[#This Row],[AsOfDate]], 'Sonata CMO MV Raw'!$A:$B,2,FALSE)</f>
        <v>52451349.342869997</v>
      </c>
      <c r="L488" s="4">
        <f>SonataNetIO_CMO_MV_NAV[[#This Row],[CMO MV]]/SonataNetIO_CMO_MV_NAV[[#This Row],[NAV]]*100</f>
        <v>52.010834576350128</v>
      </c>
    </row>
    <row r="489" spans="1:12" x14ac:dyDescent="0.2">
      <c r="A489" s="1">
        <v>42353</v>
      </c>
      <c r="B489">
        <v>89.330600000000004</v>
      </c>
      <c r="C489">
        <v>18.956800000000001</v>
      </c>
      <c r="D489">
        <v>79.551599999999993</v>
      </c>
      <c r="F489">
        <v>100707476.31999999</v>
      </c>
      <c r="G489">
        <v>88.703046999999998</v>
      </c>
      <c r="H489">
        <v>18.823626999999998</v>
      </c>
      <c r="I489">
        <v>78.992744999999999</v>
      </c>
      <c r="K489" s="3">
        <f>VLOOKUP(SonataNetIO_CMO_MV_NAV[[#This Row],[AsOfDate]], 'Sonata CMO MV Raw'!$A:$B,2,FALSE)</f>
        <v>51946489.669692002</v>
      </c>
      <c r="L489" s="4">
        <f>SonataNetIO_CMO_MV_NAV[[#This Row],[CMO MV]]/SonataNetIO_CMO_MV_NAV[[#This Row],[NAV]]*100</f>
        <v>51.581562330716146</v>
      </c>
    </row>
    <row r="490" spans="1:12" x14ac:dyDescent="0.2">
      <c r="A490" s="1">
        <v>42354</v>
      </c>
      <c r="B490">
        <v>88.202699999999993</v>
      </c>
      <c r="C490">
        <v>18.683299999999999</v>
      </c>
      <c r="D490">
        <v>79.648700000000005</v>
      </c>
      <c r="F490">
        <v>100640107.84999999</v>
      </c>
      <c r="G490">
        <v>87.641699000000003</v>
      </c>
      <c r="H490">
        <v>18.564467</v>
      </c>
      <c r="I490">
        <v>79.142105000000001</v>
      </c>
      <c r="K490" s="3">
        <f>VLOOKUP(SonataNetIO_CMO_MV_NAV[[#This Row],[AsOfDate]], 'Sonata CMO MV Raw'!$A:$B,2,FALSE)</f>
        <v>49935355.981788002</v>
      </c>
      <c r="L490" s="4">
        <f>SonataNetIO_CMO_MV_NAV[[#This Row],[CMO MV]]/SonataNetIO_CMO_MV_NAV[[#This Row],[NAV]]*100</f>
        <v>49.617748876237918</v>
      </c>
    </row>
    <row r="491" spans="1:12" x14ac:dyDescent="0.2">
      <c r="A491" s="1">
        <v>42355</v>
      </c>
      <c r="B491">
        <v>89.427199999999999</v>
      </c>
      <c r="C491">
        <v>18.782399999999999</v>
      </c>
      <c r="D491">
        <v>79.745900000000006</v>
      </c>
      <c r="F491">
        <v>100888701.56</v>
      </c>
      <c r="G491">
        <v>88.63946</v>
      </c>
      <c r="H491">
        <v>18.616951</v>
      </c>
      <c r="I491">
        <v>79.043440000000004</v>
      </c>
      <c r="K491" s="3">
        <f>VLOOKUP(SonataNetIO_CMO_MV_NAV[[#This Row],[AsOfDate]], 'Sonata CMO MV Raw'!$A:$B,2,FALSE)</f>
        <v>49928900.798717</v>
      </c>
      <c r="L491" s="4">
        <f>SonataNetIO_CMO_MV_NAV[[#This Row],[CMO MV]]/SonataNetIO_CMO_MV_NAV[[#This Row],[NAV]]*100</f>
        <v>49.489090479595028</v>
      </c>
    </row>
    <row r="492" spans="1:12" x14ac:dyDescent="0.2">
      <c r="A492" s="1">
        <v>42356</v>
      </c>
      <c r="B492">
        <v>89.696899999999999</v>
      </c>
      <c r="C492">
        <v>18.735499999999998</v>
      </c>
      <c r="D492">
        <v>79.731999999999999</v>
      </c>
      <c r="F492">
        <v>100968004.38</v>
      </c>
      <c r="G492">
        <v>88.836954000000006</v>
      </c>
      <c r="H492">
        <v>18.555878</v>
      </c>
      <c r="I492">
        <v>78.967590000000001</v>
      </c>
      <c r="K492" s="3">
        <f>VLOOKUP(SonataNetIO_CMO_MV_NAV[[#This Row],[AsOfDate]], 'Sonata CMO MV Raw'!$A:$B,2,FALSE)</f>
        <v>49904575.970389999</v>
      </c>
      <c r="L492" s="4">
        <f>SonataNetIO_CMO_MV_NAV[[#This Row],[CMO MV]]/SonataNetIO_CMO_MV_NAV[[#This Row],[NAV]]*100</f>
        <v>49.426128877986649</v>
      </c>
    </row>
    <row r="493" spans="1:12" x14ac:dyDescent="0.2">
      <c r="A493" s="1">
        <v>42359</v>
      </c>
      <c r="B493">
        <v>88.277500000000003</v>
      </c>
      <c r="C493">
        <v>18.446400000000001</v>
      </c>
      <c r="D493">
        <v>79.659400000000005</v>
      </c>
      <c r="F493">
        <v>100809298.39</v>
      </c>
      <c r="G493">
        <v>87.568807000000007</v>
      </c>
      <c r="H493">
        <v>18.298311999999999</v>
      </c>
      <c r="I493">
        <v>79.019892999999996</v>
      </c>
      <c r="K493" s="3">
        <f>VLOOKUP(SonataNetIO_CMO_MV_NAV[[#This Row],[AsOfDate]], 'Sonata CMO MV Raw'!$A:$B,2,FALSE)</f>
        <v>49791745.670749001</v>
      </c>
      <c r="L493" s="4">
        <f>SonataNetIO_CMO_MV_NAV[[#This Row],[CMO MV]]/SonataNetIO_CMO_MV_NAV[[#This Row],[NAV]]*100</f>
        <v>49.392016873404017</v>
      </c>
    </row>
    <row r="494" spans="1:12" x14ac:dyDescent="0.2">
      <c r="A494" s="1">
        <v>42360</v>
      </c>
      <c r="B494">
        <v>86.701499999999996</v>
      </c>
      <c r="C494">
        <v>18.232500000000002</v>
      </c>
      <c r="D494">
        <v>79.698300000000003</v>
      </c>
      <c r="F494">
        <v>100560190.65000001</v>
      </c>
      <c r="G494">
        <v>86.218512000000004</v>
      </c>
      <c r="H494">
        <v>18.130932000000001</v>
      </c>
      <c r="I494">
        <v>79.254324999999994</v>
      </c>
      <c r="K494" s="3">
        <f>VLOOKUP(SonataNetIO_CMO_MV_NAV[[#This Row],[AsOfDate]], 'Sonata CMO MV Raw'!$A:$B,2,FALSE)</f>
        <v>49670517.748834997</v>
      </c>
      <c r="L494" s="4">
        <f>SonataNetIO_CMO_MV_NAV[[#This Row],[CMO MV]]/SonataNetIO_CMO_MV_NAV[[#This Row],[NAV]]*100</f>
        <v>49.393818197613967</v>
      </c>
    </row>
    <row r="495" spans="1:12" x14ac:dyDescent="0.2">
      <c r="A495" s="1">
        <v>42361</v>
      </c>
      <c r="B495">
        <v>85.106999999999999</v>
      </c>
      <c r="C495">
        <v>17.931000000000001</v>
      </c>
      <c r="D495">
        <v>79.693899999999999</v>
      </c>
      <c r="F495">
        <v>100272413.87</v>
      </c>
      <c r="G495">
        <v>84.875787000000003</v>
      </c>
      <c r="H495">
        <v>17.882286000000001</v>
      </c>
      <c r="I495">
        <v>79.477393000000006</v>
      </c>
      <c r="K495" s="3">
        <f>VLOOKUP(SonataNetIO_CMO_MV_NAV[[#This Row],[AsOfDate]], 'Sonata CMO MV Raw'!$A:$B,2,FALSE)</f>
        <v>49464959.713131003</v>
      </c>
      <c r="L495" s="4">
        <f>SonataNetIO_CMO_MV_NAV[[#This Row],[CMO MV]]/SonataNetIO_CMO_MV_NAV[[#This Row],[NAV]]*100</f>
        <v>49.330576380918437</v>
      </c>
    </row>
    <row r="496" spans="1:12" x14ac:dyDescent="0.2">
      <c r="A496" s="1">
        <v>42362</v>
      </c>
      <c r="B496">
        <v>86.014300000000006</v>
      </c>
      <c r="C496">
        <v>18.097000000000001</v>
      </c>
      <c r="D496">
        <v>79.753500000000003</v>
      </c>
      <c r="F496">
        <v>100450385.73</v>
      </c>
      <c r="G496">
        <v>85.628641000000002</v>
      </c>
      <c r="H496">
        <v>18.015858999999999</v>
      </c>
      <c r="I496">
        <v>79.395911999999996</v>
      </c>
      <c r="K496" s="3">
        <f>VLOOKUP(SonataNetIO_CMO_MV_NAV[[#This Row],[AsOfDate]], 'Sonata CMO MV Raw'!$A:$B,2,FALSE)</f>
        <v>49584821.784965999</v>
      </c>
      <c r="L496" s="4">
        <f>SonataNetIO_CMO_MV_NAV[[#This Row],[CMO MV]]/SonataNetIO_CMO_MV_NAV[[#This Row],[NAV]]*100</f>
        <v>49.362500128416379</v>
      </c>
    </row>
    <row r="497" spans="1:12" x14ac:dyDescent="0.2">
      <c r="A497" s="1">
        <v>42366</v>
      </c>
      <c r="B497">
        <v>86.274199999999993</v>
      </c>
      <c r="C497">
        <v>18.050999999999998</v>
      </c>
      <c r="D497">
        <v>79.761399999999995</v>
      </c>
      <c r="F497">
        <v>100579037.03</v>
      </c>
      <c r="G497">
        <v>85.777516000000006</v>
      </c>
      <c r="H497">
        <v>17.94708</v>
      </c>
      <c r="I497">
        <v>79.302211</v>
      </c>
      <c r="K497" s="3">
        <f>VLOOKUP(SonataNetIO_CMO_MV_NAV[[#This Row],[AsOfDate]], 'Sonata CMO MV Raw'!$A:$B,2,FALSE)</f>
        <v>49240746.616452999</v>
      </c>
      <c r="L497" s="4">
        <f>SonataNetIO_CMO_MV_NAV[[#This Row],[CMO MV]]/SonataNetIO_CMO_MV_NAV[[#This Row],[NAV]]*100</f>
        <v>48.957265917912714</v>
      </c>
    </row>
    <row r="498" spans="1:12" x14ac:dyDescent="0.2">
      <c r="A498" s="1">
        <v>42367</v>
      </c>
      <c r="B498">
        <v>84.217500000000001</v>
      </c>
      <c r="C498">
        <v>17.785799999999998</v>
      </c>
      <c r="D498">
        <v>79.603899999999996</v>
      </c>
      <c r="F498">
        <v>100270119.43000001</v>
      </c>
      <c r="G498">
        <v>83.990624999999994</v>
      </c>
      <c r="H498">
        <v>17.737887000000001</v>
      </c>
      <c r="I498">
        <v>79.389454000000001</v>
      </c>
      <c r="K498" s="3">
        <f>VLOOKUP(SonataNetIO_CMO_MV_NAV[[#This Row],[AsOfDate]], 'Sonata CMO MV Raw'!$A:$B,2,FALSE)</f>
        <v>48906125.313500002</v>
      </c>
      <c r="L498" s="4">
        <f>SonataNetIO_CMO_MV_NAV[[#This Row],[CMO MV]]/SonataNetIO_CMO_MV_NAV[[#This Row],[NAV]]*100</f>
        <v>48.774376246397175</v>
      </c>
    </row>
    <row r="499" spans="1:12" x14ac:dyDescent="0.2">
      <c r="A499" s="1">
        <v>42368</v>
      </c>
      <c r="B499">
        <v>84.311899999999994</v>
      </c>
      <c r="C499">
        <v>17.786300000000001</v>
      </c>
      <c r="D499">
        <v>79.724999999999994</v>
      </c>
      <c r="F499">
        <v>100361547.44</v>
      </c>
      <c r="G499">
        <v>84.008171000000004</v>
      </c>
      <c r="H499">
        <v>17.722225999999999</v>
      </c>
      <c r="I499">
        <v>79.437794999999994</v>
      </c>
      <c r="K499" s="3">
        <f>VLOOKUP(SonataNetIO_CMO_MV_NAV[[#This Row],[AsOfDate]], 'Sonata CMO MV Raw'!$A:$B,2,FALSE)</f>
        <v>49003826.947980002</v>
      </c>
      <c r="L499" s="4">
        <f>SonataNetIO_CMO_MV_NAV[[#This Row],[CMO MV]]/SonataNetIO_CMO_MV_NAV[[#This Row],[NAV]]*100</f>
        <v>48.827293119684491</v>
      </c>
    </row>
    <row r="500" spans="1:12" x14ac:dyDescent="0.2">
      <c r="A500" s="1">
        <v>42369</v>
      </c>
      <c r="B500">
        <v>83.9499</v>
      </c>
      <c r="C500">
        <v>17.6129</v>
      </c>
      <c r="D500">
        <v>79.909000000000006</v>
      </c>
      <c r="F500">
        <v>100536488.18000001</v>
      </c>
      <c r="G500">
        <v>83.501921999999993</v>
      </c>
      <c r="H500">
        <v>17.518913000000001</v>
      </c>
      <c r="I500">
        <v>79.482585</v>
      </c>
      <c r="K500" s="3">
        <f>VLOOKUP(SonataNetIO_CMO_MV_NAV[[#This Row],[AsOfDate]], 'Sonata CMO MV Raw'!$A:$B,2,FALSE)</f>
        <v>49064253.557677999</v>
      </c>
      <c r="L500" s="4">
        <f>SonataNetIO_CMO_MV_NAV[[#This Row],[CMO MV]]/SonataNetIO_CMO_MV_NAV[[#This Row],[NAV]]*100</f>
        <v>48.802434266287101</v>
      </c>
    </row>
    <row r="501" spans="1:12" x14ac:dyDescent="0.2">
      <c r="A501" s="1">
        <v>42373</v>
      </c>
      <c r="B501">
        <v>84.710700000000003</v>
      </c>
      <c r="C501">
        <v>17.6737</v>
      </c>
      <c r="D501">
        <v>79.8489</v>
      </c>
      <c r="F501">
        <v>100463193.91</v>
      </c>
      <c r="G501">
        <v>84.320133999999996</v>
      </c>
      <c r="H501">
        <v>17.592213999999998</v>
      </c>
      <c r="I501">
        <v>79.48075</v>
      </c>
      <c r="K501" s="3">
        <f>VLOOKUP(SonataNetIO_CMO_MV_NAV[[#This Row],[AsOfDate]], 'Sonata CMO MV Raw'!$A:$B,2,FALSE)</f>
        <v>48958392.183567002</v>
      </c>
      <c r="L501" s="4">
        <f>SonataNetIO_CMO_MV_NAV[[#This Row],[CMO MV]]/SonataNetIO_CMO_MV_NAV[[#This Row],[NAV]]*100</f>
        <v>48.73266544504488</v>
      </c>
    </row>
    <row r="502" spans="1:12" x14ac:dyDescent="0.2">
      <c r="A502" s="1">
        <v>42374</v>
      </c>
      <c r="B502">
        <v>108.60550000000001</v>
      </c>
      <c r="C502">
        <v>22.668099999999999</v>
      </c>
      <c r="D502">
        <v>111.5881</v>
      </c>
      <c r="F502">
        <v>100463620.90000001</v>
      </c>
      <c r="G502">
        <v>108.10430599999999</v>
      </c>
      <c r="H502">
        <v>22.563490999999999</v>
      </c>
      <c r="I502">
        <v>111.073142</v>
      </c>
      <c r="K502" s="3">
        <f>VLOOKUP(SonataNetIO_CMO_MV_NAV[[#This Row],[AsOfDate]], 'Sonata CMO MV Raw'!$A:$B,2,FALSE)</f>
        <v>51853269.898434997</v>
      </c>
      <c r="L502" s="4">
        <f>SonataNetIO_CMO_MV_NAV[[#This Row],[CMO MV]]/SonataNetIO_CMO_MV_NAV[[#This Row],[NAV]]*100</f>
        <v>51.613976715062826</v>
      </c>
    </row>
    <row r="503" spans="1:12" x14ac:dyDescent="0.2">
      <c r="A503" s="1">
        <v>42375</v>
      </c>
      <c r="B503">
        <v>110.05970000000001</v>
      </c>
      <c r="C503">
        <v>22.688400000000001</v>
      </c>
      <c r="D503">
        <v>111.5064</v>
      </c>
      <c r="F503">
        <v>100667241.28</v>
      </c>
      <c r="G503">
        <v>109.33020399999999</v>
      </c>
      <c r="H503">
        <v>22.538017</v>
      </c>
      <c r="I503">
        <v>110.767315</v>
      </c>
      <c r="K503" s="3">
        <f>VLOOKUP(SonataNetIO_CMO_MV_NAV[[#This Row],[AsOfDate]], 'Sonata CMO MV Raw'!$A:$B,2,FALSE)</f>
        <v>51927377.484443001</v>
      </c>
      <c r="L503" s="4">
        <f>SonataNetIO_CMO_MV_NAV[[#This Row],[CMO MV]]/SonataNetIO_CMO_MV_NAV[[#This Row],[NAV]]*100</f>
        <v>51.583193126361792</v>
      </c>
    </row>
    <row r="504" spans="1:12" x14ac:dyDescent="0.2">
      <c r="A504" s="1">
        <v>42376</v>
      </c>
      <c r="B504">
        <v>131.59399999999999</v>
      </c>
      <c r="C504">
        <v>27.035799999999998</v>
      </c>
      <c r="D504">
        <v>121.7229</v>
      </c>
      <c r="F504">
        <v>100489532.81</v>
      </c>
      <c r="G504">
        <v>130.95294200000001</v>
      </c>
      <c r="H504">
        <v>26.904095999999999</v>
      </c>
      <c r="I504">
        <v>121.129929</v>
      </c>
      <c r="K504" s="3">
        <f>VLOOKUP(SonataNetIO_CMO_MV_NAV[[#This Row],[AsOfDate]], 'Sonata CMO MV Raw'!$A:$B,2,FALSE)</f>
        <v>55932290.130700998</v>
      </c>
      <c r="L504" s="4">
        <f>SonataNetIO_CMO_MV_NAV[[#This Row],[CMO MV]]/SonataNetIO_CMO_MV_NAV[[#This Row],[NAV]]*100</f>
        <v>55.659817064185823</v>
      </c>
    </row>
    <row r="505" spans="1:12" x14ac:dyDescent="0.2">
      <c r="A505" s="1">
        <v>42377</v>
      </c>
      <c r="B505">
        <v>132.08160000000001</v>
      </c>
      <c r="C505">
        <v>26.9419</v>
      </c>
      <c r="D505">
        <v>121.6558</v>
      </c>
      <c r="F505">
        <v>100787692.87</v>
      </c>
      <c r="G505">
        <v>131.04933399999999</v>
      </c>
      <c r="H505">
        <v>26.731338999999998</v>
      </c>
      <c r="I505">
        <v>120.705015</v>
      </c>
      <c r="K505" s="3">
        <f>VLOOKUP(SonataNetIO_CMO_MV_NAV[[#This Row],[AsOfDate]], 'Sonata CMO MV Raw'!$A:$B,2,FALSE)</f>
        <v>56006209.340538003</v>
      </c>
      <c r="L505" s="4">
        <f>SonataNetIO_CMO_MV_NAV[[#This Row],[CMO MV]]/SonataNetIO_CMO_MV_NAV[[#This Row],[NAV]]*100</f>
        <v>55.568500226289586</v>
      </c>
    </row>
    <row r="506" spans="1:12" x14ac:dyDescent="0.2">
      <c r="A506" s="1">
        <v>42380</v>
      </c>
      <c r="B506">
        <v>137.65039999999999</v>
      </c>
      <c r="C506">
        <v>28.046199999999999</v>
      </c>
      <c r="D506">
        <v>125.9196</v>
      </c>
      <c r="F506">
        <v>100714634.40000001</v>
      </c>
      <c r="G506">
        <v>136.67368300000001</v>
      </c>
      <c r="H506">
        <v>27.847193999999998</v>
      </c>
      <c r="I506">
        <v>125.02612000000001</v>
      </c>
      <c r="K506" s="3">
        <f>VLOOKUP(SonataNetIO_CMO_MV_NAV[[#This Row],[AsOfDate]], 'Sonata CMO MV Raw'!$A:$B,2,FALSE)</f>
        <v>57194059.788194999</v>
      </c>
      <c r="L506" s="4">
        <f>SonataNetIO_CMO_MV_NAV[[#This Row],[CMO MV]]/SonataNetIO_CMO_MV_NAV[[#This Row],[NAV]]*100</f>
        <v>56.788231550384296</v>
      </c>
    </row>
    <row r="507" spans="1:12" x14ac:dyDescent="0.2">
      <c r="A507" s="1">
        <v>42381</v>
      </c>
      <c r="B507">
        <v>143.8742</v>
      </c>
      <c r="C507">
        <v>28.944299999999998</v>
      </c>
      <c r="D507">
        <v>132.9014</v>
      </c>
      <c r="F507">
        <v>100938659.93000001</v>
      </c>
      <c r="G507">
        <v>142.536269</v>
      </c>
      <c r="H507">
        <v>28.675138</v>
      </c>
      <c r="I507">
        <v>131.66550899999999</v>
      </c>
      <c r="K507" s="3">
        <f>VLOOKUP(SonataNetIO_CMO_MV_NAV[[#This Row],[AsOfDate]], 'Sonata CMO MV Raw'!$A:$B,2,FALSE)</f>
        <v>57870034.759747997</v>
      </c>
      <c r="L507" s="4">
        <f>SonataNetIO_CMO_MV_NAV[[#This Row],[CMO MV]]/SonataNetIO_CMO_MV_NAV[[#This Row],[NAV]]*100</f>
        <v>57.331883343686464</v>
      </c>
    </row>
    <row r="508" spans="1:12" x14ac:dyDescent="0.2">
      <c r="A508" s="1">
        <v>42382</v>
      </c>
      <c r="B508">
        <v>144.15469999999999</v>
      </c>
      <c r="C508">
        <v>28.7197</v>
      </c>
      <c r="D508">
        <v>132.87520000000001</v>
      </c>
      <c r="F508">
        <v>100907633.64</v>
      </c>
      <c r="G508">
        <v>142.85807199999999</v>
      </c>
      <c r="H508">
        <v>28.461375</v>
      </c>
      <c r="I508">
        <v>131.68002799999999</v>
      </c>
      <c r="K508" s="3">
        <f>VLOOKUP(SonataNetIO_CMO_MV_NAV[[#This Row],[AsOfDate]], 'Sonata CMO MV Raw'!$A:$B,2,FALSE)</f>
        <v>57696589.148289002</v>
      </c>
      <c r="L508" s="4">
        <f>SonataNetIO_CMO_MV_NAV[[#This Row],[CMO MV]]/SonataNetIO_CMO_MV_NAV[[#This Row],[NAV]]*100</f>
        <v>57.177625782137007</v>
      </c>
    </row>
    <row r="509" spans="1:12" x14ac:dyDescent="0.2">
      <c r="A509" s="1">
        <v>42383</v>
      </c>
      <c r="B509">
        <v>144.4751</v>
      </c>
      <c r="C509">
        <v>28.818300000000001</v>
      </c>
      <c r="D509">
        <v>131.63679999999999</v>
      </c>
      <c r="F509">
        <v>100698045.81</v>
      </c>
      <c r="G509">
        <v>143.473589</v>
      </c>
      <c r="H509">
        <v>28.61853</v>
      </c>
      <c r="I509">
        <v>130.72428500000001</v>
      </c>
      <c r="K509" s="3">
        <f>VLOOKUP(SonataNetIO_CMO_MV_NAV[[#This Row],[AsOfDate]], 'Sonata CMO MV Raw'!$A:$B,2,FALSE)</f>
        <v>57663167.359041996</v>
      </c>
      <c r="L509" s="4">
        <f>SonataNetIO_CMO_MV_NAV[[#This Row],[CMO MV]]/SonataNetIO_CMO_MV_NAV[[#This Row],[NAV]]*100</f>
        <v>57.263442299409206</v>
      </c>
    </row>
    <row r="510" spans="1:12" x14ac:dyDescent="0.2">
      <c r="A510" s="1">
        <v>42384</v>
      </c>
      <c r="B510">
        <v>145.155</v>
      </c>
      <c r="C510">
        <v>28.616599999999998</v>
      </c>
      <c r="D510">
        <v>131.6591</v>
      </c>
      <c r="F510">
        <v>100697979.34999999</v>
      </c>
      <c r="G510">
        <v>144.14887100000001</v>
      </c>
      <c r="H510">
        <v>28.418247000000001</v>
      </c>
      <c r="I510">
        <v>130.74651600000001</v>
      </c>
      <c r="K510" s="3">
        <f>VLOOKUP(SonataNetIO_CMO_MV_NAV[[#This Row],[AsOfDate]], 'Sonata CMO MV Raw'!$A:$B,2,FALSE)</f>
        <v>57246956.692831002</v>
      </c>
      <c r="L510" s="4">
        <f>SonataNetIO_CMO_MV_NAV[[#This Row],[CMO MV]]/SonataNetIO_CMO_MV_NAV[[#This Row],[NAV]]*100</f>
        <v>56.850154354990046</v>
      </c>
    </row>
    <row r="511" spans="1:12" x14ac:dyDescent="0.2">
      <c r="A511" s="1">
        <v>42388</v>
      </c>
      <c r="B511">
        <v>145.8151</v>
      </c>
      <c r="C511">
        <v>28.7819</v>
      </c>
      <c r="D511">
        <v>131.63829999999999</v>
      </c>
      <c r="F511">
        <v>100819004.63</v>
      </c>
      <c r="G511">
        <v>144.63056900000001</v>
      </c>
      <c r="H511">
        <v>28.548089999999998</v>
      </c>
      <c r="I511">
        <v>130.56893400000001</v>
      </c>
      <c r="K511" s="3">
        <f>VLOOKUP(SonataNetIO_CMO_MV_NAV[[#This Row],[AsOfDate]], 'Sonata CMO MV Raw'!$A:$B,2,FALSE)</f>
        <v>57302989.024770997</v>
      </c>
      <c r="L511" s="4">
        <f>SonataNetIO_CMO_MV_NAV[[#This Row],[CMO MV]]/SonataNetIO_CMO_MV_NAV[[#This Row],[NAV]]*100</f>
        <v>56.837487371621755</v>
      </c>
    </row>
    <row r="512" spans="1:12" x14ac:dyDescent="0.2">
      <c r="A512" s="1">
        <v>42389</v>
      </c>
      <c r="B512">
        <v>145.84</v>
      </c>
      <c r="C512">
        <v>28.525500000000001</v>
      </c>
      <c r="D512">
        <v>131.5421</v>
      </c>
      <c r="F512">
        <v>100827424.87</v>
      </c>
      <c r="G512">
        <v>144.64318599999999</v>
      </c>
      <c r="H512">
        <v>28.291409999999999</v>
      </c>
      <c r="I512">
        <v>130.46261999999999</v>
      </c>
      <c r="K512" s="3">
        <f>VLOOKUP(SonataNetIO_CMO_MV_NAV[[#This Row],[AsOfDate]], 'Sonata CMO MV Raw'!$A:$B,2,FALSE)</f>
        <v>57146115.789168999</v>
      </c>
      <c r="L512" s="4">
        <f>SonataNetIO_CMO_MV_NAV[[#This Row],[CMO MV]]/SonataNetIO_CMO_MV_NAV[[#This Row],[NAV]]*100</f>
        <v>56.677154913803754</v>
      </c>
    </row>
    <row r="513" spans="1:12" x14ac:dyDescent="0.2">
      <c r="A513" s="1">
        <v>42390</v>
      </c>
      <c r="B513">
        <v>144.45269999999999</v>
      </c>
      <c r="C513">
        <v>28.4468</v>
      </c>
      <c r="D513">
        <v>131.44499999999999</v>
      </c>
      <c r="F513">
        <v>100635819</v>
      </c>
      <c r="G513">
        <v>143.54004499999999</v>
      </c>
      <c r="H513">
        <v>28.267073</v>
      </c>
      <c r="I513">
        <v>130.61452800000001</v>
      </c>
      <c r="K513" s="3">
        <f>VLOOKUP(SonataNetIO_CMO_MV_NAV[[#This Row],[AsOfDate]], 'Sonata CMO MV Raw'!$A:$B,2,FALSE)</f>
        <v>57133425.094456002</v>
      </c>
      <c r="L513" s="4">
        <f>SonataNetIO_CMO_MV_NAV[[#This Row],[CMO MV]]/SonataNetIO_CMO_MV_NAV[[#This Row],[NAV]]*100</f>
        <v>56.772455038554412</v>
      </c>
    </row>
    <row r="514" spans="1:12" x14ac:dyDescent="0.2">
      <c r="A514" s="1">
        <v>42391</v>
      </c>
      <c r="B514">
        <v>144.0539</v>
      </c>
      <c r="C514">
        <v>28.629300000000001</v>
      </c>
      <c r="D514">
        <v>131.59030000000001</v>
      </c>
      <c r="F514">
        <v>100748506.93000001</v>
      </c>
      <c r="G514">
        <v>142.98365699999999</v>
      </c>
      <c r="H514">
        <v>28.416599999999999</v>
      </c>
      <c r="I514">
        <v>130.61265499999999</v>
      </c>
      <c r="K514" s="3">
        <f>VLOOKUP(SonataNetIO_CMO_MV_NAV[[#This Row],[AsOfDate]], 'Sonata CMO MV Raw'!$A:$B,2,FALSE)</f>
        <v>57289358.805313997</v>
      </c>
      <c r="L514" s="4">
        <f>SonataNetIO_CMO_MV_NAV[[#This Row],[CMO MV]]/SonataNetIO_CMO_MV_NAV[[#This Row],[NAV]]*100</f>
        <v>56.863729846754552</v>
      </c>
    </row>
    <row r="515" spans="1:12" x14ac:dyDescent="0.2">
      <c r="A515" s="1">
        <v>42394</v>
      </c>
      <c r="B515">
        <v>143.89349999999999</v>
      </c>
      <c r="C515">
        <v>28.497</v>
      </c>
      <c r="D515">
        <v>131.61619999999999</v>
      </c>
      <c r="F515">
        <v>100915132.22</v>
      </c>
      <c r="G515">
        <v>142.588626</v>
      </c>
      <c r="H515">
        <v>28.238579999999999</v>
      </c>
      <c r="I515">
        <v>130.42266000000001</v>
      </c>
      <c r="K515" s="3">
        <f>VLOOKUP(SonataNetIO_CMO_MV_NAV[[#This Row],[AsOfDate]], 'Sonata CMO MV Raw'!$A:$B,2,FALSE)</f>
        <v>56954187.236323997</v>
      </c>
      <c r="L515" s="4">
        <f>SonataNetIO_CMO_MV_NAV[[#This Row],[CMO MV]]/SonataNetIO_CMO_MV_NAV[[#This Row],[NAV]]*100</f>
        <v>56.43770758993908</v>
      </c>
    </row>
    <row r="516" spans="1:12" x14ac:dyDescent="0.2">
      <c r="A516" s="1">
        <v>42395</v>
      </c>
      <c r="B516">
        <v>155.2672</v>
      </c>
      <c r="C516">
        <v>30.543900000000001</v>
      </c>
      <c r="D516">
        <v>131.27869999999999</v>
      </c>
      <c r="F516">
        <v>101047504.01000001</v>
      </c>
      <c r="G516">
        <v>153.65763000000001</v>
      </c>
      <c r="H516">
        <v>30.227267999999999</v>
      </c>
      <c r="I516">
        <v>129.91780600000001</v>
      </c>
      <c r="K516" s="3">
        <f>VLOOKUP(SonataNetIO_CMO_MV_NAV[[#This Row],[AsOfDate]], 'Sonata CMO MV Raw'!$A:$B,2,FALSE)</f>
        <v>59231520.698275998</v>
      </c>
      <c r="L516" s="4">
        <f>SonataNetIO_CMO_MV_NAV[[#This Row],[CMO MV]]/SonataNetIO_CMO_MV_NAV[[#This Row],[NAV]]*100</f>
        <v>58.617500034849201</v>
      </c>
    </row>
    <row r="517" spans="1:12" x14ac:dyDescent="0.2">
      <c r="A517" s="1">
        <v>42396</v>
      </c>
      <c r="B517">
        <v>154.4118</v>
      </c>
      <c r="C517">
        <v>30.412800000000001</v>
      </c>
      <c r="D517">
        <v>131.29390000000001</v>
      </c>
      <c r="F517">
        <v>100951269.06999999</v>
      </c>
      <c r="G517">
        <v>152.95677000000001</v>
      </c>
      <c r="H517">
        <v>30.126218999999999</v>
      </c>
      <c r="I517">
        <v>130.05671100000001</v>
      </c>
      <c r="K517" s="3">
        <f>VLOOKUP(SonataNetIO_CMO_MV_NAV[[#This Row],[AsOfDate]], 'Sonata CMO MV Raw'!$A:$B,2,FALSE)</f>
        <v>59147518.872217</v>
      </c>
      <c r="L517" s="4">
        <f>SonataNetIO_CMO_MV_NAV[[#This Row],[CMO MV]]/SonataNetIO_CMO_MV_NAV[[#This Row],[NAV]]*100</f>
        <v>58.5901687191311</v>
      </c>
    </row>
    <row r="518" spans="1:12" x14ac:dyDescent="0.2">
      <c r="A518" s="1">
        <v>42397</v>
      </c>
      <c r="B518">
        <v>154.4889</v>
      </c>
      <c r="C518">
        <v>30.271899999999999</v>
      </c>
      <c r="D518">
        <v>140.1952</v>
      </c>
      <c r="F518">
        <v>100970885.48999999</v>
      </c>
      <c r="G518">
        <v>153.003412</v>
      </c>
      <c r="H518">
        <v>29.980820999999999</v>
      </c>
      <c r="I518">
        <v>138.84715299999999</v>
      </c>
      <c r="K518" s="3">
        <f>VLOOKUP(SonataNetIO_CMO_MV_NAV[[#This Row],[AsOfDate]], 'Sonata CMO MV Raw'!$A:$B,2,FALSE)</f>
        <v>59081994.896867998</v>
      </c>
      <c r="L518" s="4">
        <f>SonataNetIO_CMO_MV_NAV[[#This Row],[CMO MV]]/SonataNetIO_CMO_MV_NAV[[#This Row],[NAV]]*100</f>
        <v>58.513892009711441</v>
      </c>
    </row>
    <row r="519" spans="1:12" x14ac:dyDescent="0.2">
      <c r="A519" s="1">
        <v>42398</v>
      </c>
      <c r="B519">
        <v>155.7004</v>
      </c>
      <c r="C519">
        <v>30.194500000000001</v>
      </c>
      <c r="D519">
        <v>139.84200000000001</v>
      </c>
      <c r="F519">
        <v>101448421.62</v>
      </c>
      <c r="G519">
        <v>153.47739999999999</v>
      </c>
      <c r="H519">
        <v>29.763400000000001</v>
      </c>
      <c r="I519">
        <v>137.845417</v>
      </c>
      <c r="K519" s="3">
        <f>VLOOKUP(SonataNetIO_CMO_MV_NAV[[#This Row],[AsOfDate]], 'Sonata CMO MV Raw'!$A:$B,2,FALSE)</f>
        <v>59366072.203346997</v>
      </c>
      <c r="L519" s="4">
        <f>SonataNetIO_CMO_MV_NAV[[#This Row],[CMO MV]]/SonataNetIO_CMO_MV_NAV[[#This Row],[NAV]]*100</f>
        <v>58.518477917495069</v>
      </c>
    </row>
    <row r="520" spans="1:12" x14ac:dyDescent="0.2">
      <c r="A520" s="1">
        <v>42401</v>
      </c>
      <c r="B520">
        <v>156.8022</v>
      </c>
      <c r="C520">
        <v>30.690899999999999</v>
      </c>
      <c r="D520">
        <v>140.04069999999999</v>
      </c>
      <c r="F520">
        <v>101138474.3</v>
      </c>
      <c r="G520">
        <v>155.03714199999999</v>
      </c>
      <c r="H520">
        <v>30.345424999999999</v>
      </c>
      <c r="I520">
        <v>138.46431899999999</v>
      </c>
      <c r="K520" s="3">
        <f>VLOOKUP(SonataNetIO_CMO_MV_NAV[[#This Row],[AsOfDate]], 'Sonata CMO MV Raw'!$A:$B,2,FALSE)</f>
        <v>59082733.304637998</v>
      </c>
      <c r="L520" s="4">
        <f>SonataNetIO_CMO_MV_NAV[[#This Row],[CMO MV]]/SonataNetIO_CMO_MV_NAV[[#This Row],[NAV]]*100</f>
        <v>58.417663222192786</v>
      </c>
    </row>
    <row r="521" spans="1:12" x14ac:dyDescent="0.2">
      <c r="A521" s="1">
        <v>42402</v>
      </c>
      <c r="B521">
        <v>157.53569999999999</v>
      </c>
      <c r="C521">
        <v>30.1829</v>
      </c>
      <c r="D521">
        <v>146.02350000000001</v>
      </c>
      <c r="F521">
        <v>101479762.66</v>
      </c>
      <c r="G521">
        <v>155.23853800000001</v>
      </c>
      <c r="H521">
        <v>29.742777</v>
      </c>
      <c r="I521">
        <v>143.89420699999999</v>
      </c>
      <c r="K521" s="3">
        <f>VLOOKUP(SonataNetIO_CMO_MV_NAV[[#This Row],[AsOfDate]], 'Sonata CMO MV Raw'!$A:$B,2,FALSE)</f>
        <v>58960337.311191998</v>
      </c>
      <c r="L521" s="4">
        <f>SonataNetIO_CMO_MV_NAV[[#This Row],[CMO MV]]/SonataNetIO_CMO_MV_NAV[[#This Row],[NAV]]*100</f>
        <v>58.100586526531394</v>
      </c>
    </row>
    <row r="522" spans="1:12" x14ac:dyDescent="0.2">
      <c r="A522" s="1">
        <v>42403</v>
      </c>
      <c r="B522">
        <v>157.89850000000001</v>
      </c>
      <c r="C522">
        <v>30.314900000000002</v>
      </c>
      <c r="D522">
        <v>145.81890000000001</v>
      </c>
      <c r="F522">
        <v>101289150.12</v>
      </c>
      <c r="G522">
        <v>155.888859</v>
      </c>
      <c r="H522">
        <v>29.929068999999998</v>
      </c>
      <c r="I522">
        <v>143.96300099999999</v>
      </c>
      <c r="K522" s="3">
        <f>VLOOKUP(SonataNetIO_CMO_MV_NAV[[#This Row],[AsOfDate]], 'Sonata CMO MV Raw'!$A:$B,2,FALSE)</f>
        <v>59060283.008938998</v>
      </c>
      <c r="L522" s="4">
        <f>SonataNetIO_CMO_MV_NAV[[#This Row],[CMO MV]]/SonataNetIO_CMO_MV_NAV[[#This Row],[NAV]]*100</f>
        <v>58.308597652333617</v>
      </c>
    </row>
    <row r="523" spans="1:12" x14ac:dyDescent="0.2">
      <c r="A523" s="1">
        <v>42404</v>
      </c>
      <c r="B523">
        <v>156.99440000000001</v>
      </c>
      <c r="C523">
        <v>30.1297</v>
      </c>
      <c r="D523">
        <v>145.7516</v>
      </c>
      <c r="F523">
        <v>101231012.61</v>
      </c>
      <c r="G523">
        <v>155.08528100000001</v>
      </c>
      <c r="H523">
        <v>29.763310000000001</v>
      </c>
      <c r="I523">
        <v>143.979198</v>
      </c>
      <c r="K523" s="3">
        <f>VLOOKUP(SonataNetIO_CMO_MV_NAV[[#This Row],[AsOfDate]], 'Sonata CMO MV Raw'!$A:$B,2,FALSE)</f>
        <v>58947194.046689004</v>
      </c>
      <c r="L523" s="4">
        <f>SonataNetIO_CMO_MV_NAV[[#This Row],[CMO MV]]/SonataNetIO_CMO_MV_NAV[[#This Row],[NAV]]*100</f>
        <v>58.23037083881345</v>
      </c>
    </row>
    <row r="524" spans="1:12" x14ac:dyDescent="0.2">
      <c r="A524" s="1">
        <v>42405</v>
      </c>
      <c r="B524">
        <v>156.47550000000001</v>
      </c>
      <c r="C524">
        <v>30.044899999999998</v>
      </c>
      <c r="D524">
        <v>145.65690000000001</v>
      </c>
      <c r="F524">
        <v>101367361.91</v>
      </c>
      <c r="G524">
        <v>154.36477500000001</v>
      </c>
      <c r="H524">
        <v>29.639619</v>
      </c>
      <c r="I524">
        <v>143.69210899999999</v>
      </c>
      <c r="K524" s="3">
        <f>VLOOKUP(SonataNetIO_CMO_MV_NAV[[#This Row],[AsOfDate]], 'Sonata CMO MV Raw'!$A:$B,2,FALSE)</f>
        <v>58882186.679847002</v>
      </c>
      <c r="L524" s="4">
        <f>SonataNetIO_CMO_MV_NAV[[#This Row],[CMO MV]]/SonataNetIO_CMO_MV_NAV[[#This Row],[NAV]]*100</f>
        <v>58.087914660466481</v>
      </c>
    </row>
    <row r="525" spans="1:12" x14ac:dyDescent="0.2">
      <c r="A525" s="1">
        <v>42408</v>
      </c>
      <c r="B525">
        <v>158.85429999999999</v>
      </c>
      <c r="C525">
        <v>29.9191</v>
      </c>
      <c r="D525">
        <v>160.3732</v>
      </c>
      <c r="F525">
        <v>101806540.94</v>
      </c>
      <c r="G525">
        <v>156.03545600000001</v>
      </c>
      <c r="H525">
        <v>29.388190000000002</v>
      </c>
      <c r="I525">
        <v>157.52740299999999</v>
      </c>
      <c r="K525" s="3">
        <f>VLOOKUP(SonataNetIO_CMO_MV_NAV[[#This Row],[AsOfDate]], 'Sonata CMO MV Raw'!$A:$B,2,FALSE)</f>
        <v>58860897.723901004</v>
      </c>
      <c r="L525" s="4">
        <f>SonataNetIO_CMO_MV_NAV[[#This Row],[CMO MV]]/SonataNetIO_CMO_MV_NAV[[#This Row],[NAV]]*100</f>
        <v>57.816420418989445</v>
      </c>
    </row>
    <row r="526" spans="1:12" x14ac:dyDescent="0.2">
      <c r="A526" s="1">
        <v>42409</v>
      </c>
      <c r="B526">
        <v>159.52279999999999</v>
      </c>
      <c r="C526">
        <v>29.734300000000001</v>
      </c>
      <c r="D526">
        <v>160.24109999999999</v>
      </c>
      <c r="F526">
        <v>101827253.76000001</v>
      </c>
      <c r="G526">
        <v>156.66022000000001</v>
      </c>
      <c r="H526">
        <v>29.200728999999999</v>
      </c>
      <c r="I526">
        <v>157.36563100000001</v>
      </c>
      <c r="K526" s="3">
        <f>VLOOKUP(SonataNetIO_CMO_MV_NAV[[#This Row],[AsOfDate]], 'Sonata CMO MV Raw'!$A:$B,2,FALSE)</f>
        <v>58683746.081788003</v>
      </c>
      <c r="L526" s="4">
        <f>SonataNetIO_CMO_MV_NAV[[#This Row],[CMO MV]]/SonataNetIO_CMO_MV_NAV[[#This Row],[NAV]]*100</f>
        <v>57.630687183317001</v>
      </c>
    </row>
    <row r="527" spans="1:12" x14ac:dyDescent="0.2">
      <c r="A527" s="1">
        <v>42410</v>
      </c>
      <c r="B527">
        <v>186.55099999999999</v>
      </c>
      <c r="C527">
        <v>34.379899999999999</v>
      </c>
      <c r="D527">
        <v>175.68799999999999</v>
      </c>
      <c r="F527">
        <v>101967775.39</v>
      </c>
      <c r="G527">
        <v>182.95093700000001</v>
      </c>
      <c r="H527">
        <v>33.716436000000002</v>
      </c>
      <c r="I527">
        <v>172.297571</v>
      </c>
      <c r="K527" s="3">
        <f>VLOOKUP(SonataNetIO_CMO_MV_NAV[[#This Row],[AsOfDate]], 'Sonata CMO MV Raw'!$A:$B,2,FALSE)</f>
        <v>65265482.776805997</v>
      </c>
      <c r="L527" s="4">
        <f>SonataNetIO_CMO_MV_NAV[[#This Row],[CMO MV]]/SonataNetIO_CMO_MV_NAV[[#This Row],[NAV]]*100</f>
        <v>64.005988683368486</v>
      </c>
    </row>
    <row r="528" spans="1:12" x14ac:dyDescent="0.2">
      <c r="A528" s="1">
        <v>42411</v>
      </c>
      <c r="B528">
        <v>183.38820000000001</v>
      </c>
      <c r="C528">
        <v>32.6661</v>
      </c>
      <c r="D528">
        <v>189.04679999999999</v>
      </c>
      <c r="F528">
        <v>102167222.15000001</v>
      </c>
      <c r="G528">
        <v>179.49807799999999</v>
      </c>
      <c r="H528">
        <v>31.97317</v>
      </c>
      <c r="I528">
        <v>185.03664499999999</v>
      </c>
      <c r="K528" s="3">
        <f>VLOOKUP(SonataNetIO_CMO_MV_NAV[[#This Row],[AsOfDate]], 'Sonata CMO MV Raw'!$A:$B,2,FALSE)</f>
        <v>65133914.804783002</v>
      </c>
      <c r="L528" s="4">
        <f>SonataNetIO_CMO_MV_NAV[[#This Row],[CMO MV]]/SonataNetIO_CMO_MV_NAV[[#This Row],[NAV]]*100</f>
        <v>63.752261668771425</v>
      </c>
    </row>
    <row r="529" spans="1:12" x14ac:dyDescent="0.2">
      <c r="A529" s="1">
        <v>42412</v>
      </c>
      <c r="B529">
        <v>188.60300000000001</v>
      </c>
      <c r="C529">
        <v>34.9544</v>
      </c>
      <c r="D529">
        <v>212.67509999999999</v>
      </c>
      <c r="F529">
        <v>101586958.90000001</v>
      </c>
      <c r="G529">
        <v>185.65670399999999</v>
      </c>
      <c r="H529">
        <v>34.408354000000003</v>
      </c>
      <c r="I529">
        <v>209.35275799999999</v>
      </c>
      <c r="K529" s="3">
        <f>VLOOKUP(SonataNetIO_CMO_MV_NAV[[#This Row],[AsOfDate]], 'Sonata CMO MV Raw'!$A:$B,2,FALSE)</f>
        <v>66588646.927970998</v>
      </c>
      <c r="L529" s="4">
        <f>SonataNetIO_CMO_MV_NAV[[#This Row],[CMO MV]]/SonataNetIO_CMO_MV_NAV[[#This Row],[NAV]]*100</f>
        <v>65.548420436051657</v>
      </c>
    </row>
    <row r="530" spans="1:12" x14ac:dyDescent="0.2">
      <c r="A530" s="1">
        <v>42416</v>
      </c>
      <c r="B530">
        <v>186.6293</v>
      </c>
      <c r="C530">
        <v>34.633400000000002</v>
      </c>
      <c r="D530">
        <v>212.5968</v>
      </c>
      <c r="F530">
        <v>101406263.31999999</v>
      </c>
      <c r="G530">
        <v>184.04119600000001</v>
      </c>
      <c r="H530">
        <v>34.153117000000002</v>
      </c>
      <c r="I530">
        <v>209.64858899999999</v>
      </c>
      <c r="K530" s="3">
        <f>VLOOKUP(SonataNetIO_CMO_MV_NAV[[#This Row],[AsOfDate]], 'Sonata CMO MV Raw'!$A:$B,2,FALSE)</f>
        <v>66074160.085515998</v>
      </c>
      <c r="L530" s="4">
        <f>SonataNetIO_CMO_MV_NAV[[#This Row],[CMO MV]]/SonataNetIO_CMO_MV_NAV[[#This Row],[NAV]]*100</f>
        <v>65.15786887542717</v>
      </c>
    </row>
    <row r="531" spans="1:12" x14ac:dyDescent="0.2">
      <c r="A531" s="1">
        <v>42417</v>
      </c>
      <c r="B531">
        <v>190.541</v>
      </c>
      <c r="C531">
        <v>35.672800000000002</v>
      </c>
      <c r="D531">
        <v>212.33199999999999</v>
      </c>
      <c r="F531">
        <v>101229158.48999999</v>
      </c>
      <c r="G531">
        <v>188.22738699999999</v>
      </c>
      <c r="H531">
        <v>35.239649</v>
      </c>
      <c r="I531">
        <v>209.753793</v>
      </c>
      <c r="K531" s="3">
        <f>VLOOKUP(SonataNetIO_CMO_MV_NAV[[#This Row],[AsOfDate]], 'Sonata CMO MV Raw'!$A:$B,2,FALSE)</f>
        <v>65806057.757220998</v>
      </c>
      <c r="L531" s="4">
        <f>SonataNetIO_CMO_MV_NAV[[#This Row],[CMO MV]]/SonataNetIO_CMO_MV_NAV[[#This Row],[NAV]]*100</f>
        <v>65.00701847059382</v>
      </c>
    </row>
    <row r="532" spans="1:12" x14ac:dyDescent="0.2">
      <c r="A532" s="1">
        <v>42418</v>
      </c>
      <c r="B532">
        <v>190.55779999999999</v>
      </c>
      <c r="C532">
        <v>35.096400000000003</v>
      </c>
      <c r="D532">
        <v>212.31720000000001</v>
      </c>
      <c r="F532">
        <v>101509446.06999999</v>
      </c>
      <c r="G532">
        <v>187.72420399999999</v>
      </c>
      <c r="H532">
        <v>34.574516000000003</v>
      </c>
      <c r="I532">
        <v>209.160042</v>
      </c>
      <c r="K532" s="3">
        <f>VLOOKUP(SonataNetIO_CMO_MV_NAV[[#This Row],[AsOfDate]], 'Sonata CMO MV Raw'!$A:$B,2,FALSE)</f>
        <v>65570096.720403001</v>
      </c>
      <c r="L532" s="4">
        <f>SonataNetIO_CMO_MV_NAV[[#This Row],[CMO MV]]/SonataNetIO_CMO_MV_NAV[[#This Row],[NAV]]*100</f>
        <v>64.595068990117881</v>
      </c>
    </row>
    <row r="533" spans="1:12" x14ac:dyDescent="0.2">
      <c r="A533" s="1">
        <v>42419</v>
      </c>
      <c r="B533">
        <v>197.4735</v>
      </c>
      <c r="C533">
        <v>36.296100000000003</v>
      </c>
      <c r="D533">
        <v>212.15299999999999</v>
      </c>
      <c r="F533">
        <v>101746020.72</v>
      </c>
      <c r="G533">
        <v>194.08474000000001</v>
      </c>
      <c r="H533">
        <v>35.673237999999998</v>
      </c>
      <c r="I533">
        <v>208.51233099999999</v>
      </c>
      <c r="K533" s="3">
        <f>VLOOKUP(SonataNetIO_CMO_MV_NAV[[#This Row],[AsOfDate]], 'Sonata CMO MV Raw'!$A:$B,2,FALSE)</f>
        <v>66604957.264363997</v>
      </c>
      <c r="L533" s="4">
        <f>SonataNetIO_CMO_MV_NAV[[#This Row],[CMO MV]]/SonataNetIO_CMO_MV_NAV[[#This Row],[NAV]]*100</f>
        <v>65.461977572231092</v>
      </c>
    </row>
    <row r="534" spans="1:12" x14ac:dyDescent="0.2">
      <c r="A534" s="1">
        <v>42422</v>
      </c>
      <c r="B534">
        <v>205.4272</v>
      </c>
      <c r="C534">
        <v>37.903500000000001</v>
      </c>
      <c r="D534">
        <v>211.9598</v>
      </c>
      <c r="F534">
        <v>101717684.27</v>
      </c>
      <c r="G534">
        <v>201.95819599999999</v>
      </c>
      <c r="H534">
        <v>37.263432000000002</v>
      </c>
      <c r="I534">
        <v>208.380481</v>
      </c>
      <c r="K534" s="3">
        <f>VLOOKUP(SonataNetIO_CMO_MV_NAV[[#This Row],[AsOfDate]], 'Sonata CMO MV Raw'!$A:$B,2,FALSE)</f>
        <v>68029231.962366</v>
      </c>
      <c r="L534" s="4">
        <f>SonataNetIO_CMO_MV_NAV[[#This Row],[CMO MV]]/SonataNetIO_CMO_MV_NAV[[#This Row],[NAV]]*100</f>
        <v>66.880437212656958</v>
      </c>
    </row>
    <row r="535" spans="1:12" x14ac:dyDescent="0.2">
      <c r="A535" s="1">
        <v>42423</v>
      </c>
      <c r="B535">
        <v>218.80510000000001</v>
      </c>
      <c r="C535">
        <v>40.287500000000001</v>
      </c>
      <c r="D535">
        <v>231.2647</v>
      </c>
      <c r="F535">
        <v>101836307.25</v>
      </c>
      <c r="G535">
        <v>214.85961699999999</v>
      </c>
      <c r="H535">
        <v>39.561038000000003</v>
      </c>
      <c r="I535">
        <v>227.09454600000001</v>
      </c>
      <c r="K535" s="3">
        <f>VLOOKUP(SonataNetIO_CMO_MV_NAV[[#This Row],[AsOfDate]], 'Sonata CMO MV Raw'!$A:$B,2,FALSE)</f>
        <v>70703993.651870996</v>
      </c>
      <c r="L535" s="4">
        <f>SonataNetIO_CMO_MV_NAV[[#This Row],[CMO MV]]/SonataNetIO_CMO_MV_NAV[[#This Row],[NAV]]*100</f>
        <v>69.429062739184317</v>
      </c>
    </row>
    <row r="536" spans="1:12" x14ac:dyDescent="0.2">
      <c r="A536" s="1">
        <v>42424</v>
      </c>
      <c r="B536">
        <v>218.52600000000001</v>
      </c>
      <c r="C536">
        <v>39.981200000000001</v>
      </c>
      <c r="D536">
        <v>231.31309999999999</v>
      </c>
      <c r="F536">
        <v>101807949.65000001</v>
      </c>
      <c r="G536">
        <v>214.645321</v>
      </c>
      <c r="H536">
        <v>39.271197000000001</v>
      </c>
      <c r="I536">
        <v>227.205342</v>
      </c>
      <c r="K536" s="3">
        <f>VLOOKUP(SonataNetIO_CMO_MV_NAV[[#This Row],[AsOfDate]], 'Sonata CMO MV Raw'!$A:$B,2,FALSE)</f>
        <v>70604491.343731999</v>
      </c>
      <c r="L536" s="4">
        <f>SonataNetIO_CMO_MV_NAV[[#This Row],[CMO MV]]/SonataNetIO_CMO_MV_NAV[[#This Row],[NAV]]*100</f>
        <v>69.350666216596366</v>
      </c>
    </row>
    <row r="537" spans="1:12" x14ac:dyDescent="0.2">
      <c r="A537" s="1">
        <v>42425</v>
      </c>
      <c r="B537">
        <v>220.74420000000001</v>
      </c>
      <c r="C537">
        <v>40.025799999999997</v>
      </c>
      <c r="D537">
        <v>231.2482</v>
      </c>
      <c r="F537">
        <v>102004870.02</v>
      </c>
      <c r="G537">
        <v>216.40555000000001</v>
      </c>
      <c r="H537">
        <v>39.239106999999997</v>
      </c>
      <c r="I537">
        <v>226.70309800000001</v>
      </c>
      <c r="K537" s="3">
        <f>VLOOKUP(SonataNetIO_CMO_MV_NAV[[#This Row],[AsOfDate]], 'Sonata CMO MV Raw'!$A:$B,2,FALSE)</f>
        <v>70257034.083510995</v>
      </c>
      <c r="L537" s="4">
        <f>SonataNetIO_CMO_MV_NAV[[#This Row],[CMO MV]]/SonataNetIO_CMO_MV_NAV[[#This Row],[NAV]]*100</f>
        <v>68.876156667554952</v>
      </c>
    </row>
    <row r="538" spans="1:12" x14ac:dyDescent="0.2">
      <c r="A538" s="1">
        <v>42426</v>
      </c>
      <c r="B538">
        <v>220.9725</v>
      </c>
      <c r="C538">
        <v>40.467700000000001</v>
      </c>
      <c r="D538">
        <v>231.5461</v>
      </c>
      <c r="F538">
        <v>101803769.78</v>
      </c>
      <c r="G538">
        <v>217.057286</v>
      </c>
      <c r="H538">
        <v>39.750689000000001</v>
      </c>
      <c r="I538">
        <v>227.44354200000001</v>
      </c>
      <c r="K538" s="3">
        <f>VLOOKUP(SonataNetIO_CMO_MV_NAV[[#This Row],[AsOfDate]], 'Sonata CMO MV Raw'!$A:$B,2,FALSE)</f>
        <v>70271364.236286998</v>
      </c>
      <c r="L538" s="4">
        <f>SonataNetIO_CMO_MV_NAV[[#This Row],[CMO MV]]/SonataNetIO_CMO_MV_NAV[[#This Row],[NAV]]*100</f>
        <v>69.026288896909065</v>
      </c>
    </row>
    <row r="539" spans="1:12" x14ac:dyDescent="0.2">
      <c r="A539" s="1">
        <v>42429</v>
      </c>
      <c r="B539">
        <v>218.84020000000001</v>
      </c>
      <c r="C539">
        <v>39.7376</v>
      </c>
      <c r="D539">
        <v>231.36429999999999</v>
      </c>
      <c r="F539">
        <v>102174421.59999999</v>
      </c>
      <c r="G539">
        <v>214.18295900000001</v>
      </c>
      <c r="H539">
        <v>38.891925999999998</v>
      </c>
      <c r="I539">
        <v>226.440528</v>
      </c>
      <c r="K539" s="3">
        <f>VLOOKUP(SonataNetIO_CMO_MV_NAV[[#This Row],[AsOfDate]], 'Sonata CMO MV Raw'!$A:$B,2,FALSE)</f>
        <v>70231781.574911997</v>
      </c>
      <c r="L539" s="4">
        <f>SonataNetIO_CMO_MV_NAV[[#This Row],[CMO MV]]/SonataNetIO_CMO_MV_NAV[[#This Row],[NAV]]*100</f>
        <v>68.737146220274752</v>
      </c>
    </row>
    <row r="540" spans="1:12" x14ac:dyDescent="0.2">
      <c r="A540" s="1">
        <v>42430</v>
      </c>
      <c r="B540">
        <v>217.97640000000001</v>
      </c>
      <c r="C540">
        <v>40.348399999999998</v>
      </c>
      <c r="D540">
        <v>234.28450000000001</v>
      </c>
      <c r="F540">
        <v>101337115.89</v>
      </c>
      <c r="G540">
        <v>215.10025999999999</v>
      </c>
      <c r="H540">
        <v>39.816014000000003</v>
      </c>
      <c r="I540">
        <v>231.19317899999999</v>
      </c>
      <c r="K540" s="3">
        <f>VLOOKUP(SonataNetIO_CMO_MV_NAV[[#This Row],[AsOfDate]], 'Sonata CMO MV Raw'!$A:$B,2,FALSE)</f>
        <v>69719530.558411002</v>
      </c>
      <c r="L540" s="4">
        <f>SonataNetIO_CMO_MV_NAV[[#This Row],[CMO MV]]/SonataNetIO_CMO_MV_NAV[[#This Row],[NAV]]*100</f>
        <v>68.79960017225136</v>
      </c>
    </row>
    <row r="541" spans="1:12" x14ac:dyDescent="0.2">
      <c r="A541" s="1">
        <v>42431</v>
      </c>
      <c r="B541">
        <v>217.85640000000001</v>
      </c>
      <c r="C541">
        <v>40.616799999999998</v>
      </c>
      <c r="D541">
        <v>234.2749</v>
      </c>
      <c r="F541">
        <v>101475264.22</v>
      </c>
      <c r="G541">
        <v>214.689168</v>
      </c>
      <c r="H541">
        <v>40.026305999999998</v>
      </c>
      <c r="I541">
        <v>230.86897300000001</v>
      </c>
      <c r="K541" s="3">
        <f>VLOOKUP(SonataNetIO_CMO_MV_NAV[[#This Row],[AsOfDate]], 'Sonata CMO MV Raw'!$A:$B,2,FALSE)</f>
        <v>69832343.887654006</v>
      </c>
      <c r="L541" s="4">
        <f>SonataNetIO_CMO_MV_NAV[[#This Row],[CMO MV]]/SonataNetIO_CMO_MV_NAV[[#This Row],[NAV]]*100</f>
        <v>68.817109691142434</v>
      </c>
    </row>
    <row r="542" spans="1:12" x14ac:dyDescent="0.2">
      <c r="A542" s="1">
        <v>42432</v>
      </c>
      <c r="B542">
        <v>217.81989999999999</v>
      </c>
      <c r="C542">
        <v>40.287799999999997</v>
      </c>
      <c r="D542">
        <v>234.3126</v>
      </c>
      <c r="F542">
        <v>101616998.78</v>
      </c>
      <c r="G542">
        <v>214.353802</v>
      </c>
      <c r="H542">
        <v>39.646712999999998</v>
      </c>
      <c r="I542">
        <v>230.584059</v>
      </c>
      <c r="K542" s="3">
        <f>VLOOKUP(SonataNetIO_CMO_MV_NAV[[#This Row],[AsOfDate]], 'Sonata CMO MV Raw'!$A:$B,2,FALSE)</f>
        <v>69636483.625515997</v>
      </c>
      <c r="L542" s="4">
        <f>SonataNetIO_CMO_MV_NAV[[#This Row],[CMO MV]]/SonataNetIO_CMO_MV_NAV[[#This Row],[NAV]]*100</f>
        <v>68.528380548099463</v>
      </c>
    </row>
    <row r="543" spans="1:12" x14ac:dyDescent="0.2">
      <c r="A543" s="1">
        <v>42433</v>
      </c>
      <c r="B543">
        <v>216.4939</v>
      </c>
      <c r="C543">
        <v>40.7393</v>
      </c>
      <c r="D543">
        <v>226.85900000000001</v>
      </c>
      <c r="F543">
        <v>101671230.48999999</v>
      </c>
      <c r="G543">
        <v>212.935261</v>
      </c>
      <c r="H543">
        <v>40.069643999999997</v>
      </c>
      <c r="I543">
        <v>223.12998400000001</v>
      </c>
      <c r="K543" s="3">
        <f>VLOOKUP(SonataNetIO_CMO_MV_NAV[[#This Row],[AsOfDate]], 'Sonata CMO MV Raw'!$A:$B,2,FALSE)</f>
        <v>69913936.757663995</v>
      </c>
      <c r="L543" s="4">
        <f>SonataNetIO_CMO_MV_NAV[[#This Row],[CMO MV]]/SonataNetIO_CMO_MV_NAV[[#This Row],[NAV]]*100</f>
        <v>68.764719794101907</v>
      </c>
    </row>
    <row r="544" spans="1:12" x14ac:dyDescent="0.2">
      <c r="A544" s="1">
        <v>42436</v>
      </c>
      <c r="B544">
        <v>216.2456</v>
      </c>
      <c r="C544">
        <v>41.014699999999998</v>
      </c>
      <c r="D544">
        <v>223.61930000000001</v>
      </c>
      <c r="F544">
        <v>101765603.88</v>
      </c>
      <c r="G544">
        <v>212.49380099999999</v>
      </c>
      <c r="H544">
        <v>40.303106999999997</v>
      </c>
      <c r="I544">
        <v>219.73956999999999</v>
      </c>
      <c r="K544" s="3">
        <f>VLOOKUP(SonataNetIO_CMO_MV_NAV[[#This Row],[AsOfDate]], 'Sonata CMO MV Raw'!$A:$B,2,FALSE)</f>
        <v>70128462.526103005</v>
      </c>
      <c r="L544" s="4">
        <f>SonataNetIO_CMO_MV_NAV[[#This Row],[CMO MV]]/SonataNetIO_CMO_MV_NAV[[#This Row],[NAV]]*100</f>
        <v>68.911753925026687</v>
      </c>
    </row>
    <row r="545" spans="1:12" x14ac:dyDescent="0.2">
      <c r="A545" s="1">
        <v>42437</v>
      </c>
      <c r="B545">
        <v>217.19049999999999</v>
      </c>
      <c r="C545">
        <v>40.7029</v>
      </c>
      <c r="D545">
        <v>223.70179999999999</v>
      </c>
      <c r="F545">
        <v>102088092.72</v>
      </c>
      <c r="G545">
        <v>212.748122</v>
      </c>
      <c r="H545">
        <v>39.870370000000001</v>
      </c>
      <c r="I545">
        <v>219.12624099999999</v>
      </c>
      <c r="K545" s="3">
        <f>VLOOKUP(SonataNetIO_CMO_MV_NAV[[#This Row],[AsOfDate]], 'Sonata CMO MV Raw'!$A:$B,2,FALSE)</f>
        <v>70100899.792934999</v>
      </c>
      <c r="L545" s="4">
        <f>SonataNetIO_CMO_MV_NAV[[#This Row],[CMO MV]]/SonataNetIO_CMO_MV_NAV[[#This Row],[NAV]]*100</f>
        <v>68.66706775020549</v>
      </c>
    </row>
    <row r="546" spans="1:12" x14ac:dyDescent="0.2">
      <c r="A546" s="1">
        <v>42438</v>
      </c>
      <c r="B546">
        <v>217.38290000000001</v>
      </c>
      <c r="C546">
        <v>41.402500000000003</v>
      </c>
      <c r="D546">
        <v>223.6516</v>
      </c>
      <c r="F546">
        <v>101798383.88</v>
      </c>
      <c r="G546">
        <v>213.542585</v>
      </c>
      <c r="H546">
        <v>40.671078000000001</v>
      </c>
      <c r="I546">
        <v>219.70054099999999</v>
      </c>
      <c r="K546" s="3">
        <f>VLOOKUP(SonataNetIO_CMO_MV_NAV[[#This Row],[AsOfDate]], 'Sonata CMO MV Raw'!$A:$B,2,FALSE)</f>
        <v>70479815.956818998</v>
      </c>
      <c r="L546" s="4">
        <f>SonataNetIO_CMO_MV_NAV[[#This Row],[CMO MV]]/SonataNetIO_CMO_MV_NAV[[#This Row],[NAV]]*100</f>
        <v>69.234710091174591</v>
      </c>
    </row>
    <row r="547" spans="1:12" x14ac:dyDescent="0.2">
      <c r="A547" s="1">
        <v>42439</v>
      </c>
      <c r="B547">
        <v>220.85409999999999</v>
      </c>
      <c r="C547">
        <v>42.151000000000003</v>
      </c>
      <c r="D547">
        <v>228.72669999999999</v>
      </c>
      <c r="F547">
        <v>101685294.27</v>
      </c>
      <c r="G547">
        <v>217.193746</v>
      </c>
      <c r="H547">
        <v>41.452404999999999</v>
      </c>
      <c r="I547">
        <v>224.935869</v>
      </c>
      <c r="K547" s="3">
        <f>VLOOKUP(SonataNetIO_CMO_MV_NAV[[#This Row],[AsOfDate]], 'Sonata CMO MV Raw'!$A:$B,2,FALSE)</f>
        <v>70720106.957350001</v>
      </c>
      <c r="L547" s="4">
        <f>SonataNetIO_CMO_MV_NAV[[#This Row],[CMO MV]]/SonataNetIO_CMO_MV_NAV[[#This Row],[NAV]]*100</f>
        <v>69.54801819186396</v>
      </c>
    </row>
    <row r="548" spans="1:12" x14ac:dyDescent="0.2">
      <c r="A548" s="1">
        <v>42440</v>
      </c>
      <c r="B548">
        <v>225.74469999999999</v>
      </c>
      <c r="C548">
        <v>43.105400000000003</v>
      </c>
      <c r="D548">
        <v>213.3169</v>
      </c>
      <c r="F548">
        <v>101489396.22</v>
      </c>
      <c r="G548">
        <v>222.43180899999999</v>
      </c>
      <c r="H548">
        <v>42.472811999999998</v>
      </c>
      <c r="I548">
        <v>210.18639200000001</v>
      </c>
      <c r="K548" s="3">
        <f>VLOOKUP(SonataNetIO_CMO_MV_NAV[[#This Row],[AsOfDate]], 'Sonata CMO MV Raw'!$A:$B,2,FALSE)</f>
        <v>71758048.987342998</v>
      </c>
      <c r="L548" s="4">
        <f>SonataNetIO_CMO_MV_NAV[[#This Row],[CMO MV]]/SonataNetIO_CMO_MV_NAV[[#This Row],[NAV]]*100</f>
        <v>70.704971809854953</v>
      </c>
    </row>
    <row r="549" spans="1:12" x14ac:dyDescent="0.2">
      <c r="A549" s="1">
        <v>42443</v>
      </c>
      <c r="B549">
        <v>226.39099999999999</v>
      </c>
      <c r="C549">
        <v>43.070700000000002</v>
      </c>
      <c r="D549">
        <v>214.77260000000001</v>
      </c>
      <c r="F549">
        <v>101589217.43000001</v>
      </c>
      <c r="G549">
        <v>222.84943799999999</v>
      </c>
      <c r="H549">
        <v>42.396920999999999</v>
      </c>
      <c r="I549">
        <v>211.412791</v>
      </c>
      <c r="K549" s="3">
        <f>VLOOKUP(SonataNetIO_CMO_MV_NAV[[#This Row],[AsOfDate]], 'Sonata CMO MV Raw'!$A:$B,2,FALSE)</f>
        <v>71790749.494007006</v>
      </c>
      <c r="L549" s="4">
        <f>SonataNetIO_CMO_MV_NAV[[#This Row],[CMO MV]]/SonataNetIO_CMO_MV_NAV[[#This Row],[NAV]]*100</f>
        <v>70.667686305856606</v>
      </c>
    </row>
    <row r="550" spans="1:12" x14ac:dyDescent="0.2">
      <c r="A550" s="1">
        <v>42444</v>
      </c>
      <c r="B550">
        <v>226.4409</v>
      </c>
      <c r="C550">
        <v>43.311399999999999</v>
      </c>
      <c r="D550">
        <v>214.71729999999999</v>
      </c>
      <c r="F550">
        <v>101667494.81999999</v>
      </c>
      <c r="G550">
        <v>222.72694000000001</v>
      </c>
      <c r="H550">
        <v>42.601030000000002</v>
      </c>
      <c r="I550">
        <v>211.19562400000001</v>
      </c>
      <c r="K550" s="3">
        <f>VLOOKUP(SonataNetIO_CMO_MV_NAV[[#This Row],[AsOfDate]], 'Sonata CMO MV Raw'!$A:$B,2,FALSE)</f>
        <v>71566718.720023006</v>
      </c>
      <c r="L550" s="4">
        <f>SonataNetIO_CMO_MV_NAV[[#This Row],[CMO MV]]/SonataNetIO_CMO_MV_NAV[[#This Row],[NAV]]*100</f>
        <v>70.39292041839947</v>
      </c>
    </row>
    <row r="551" spans="1:12" x14ac:dyDescent="0.2">
      <c r="A551" s="1">
        <v>42445</v>
      </c>
      <c r="B551">
        <v>228.17859999999999</v>
      </c>
      <c r="C551">
        <v>43.342100000000002</v>
      </c>
      <c r="D551">
        <v>214.69749999999999</v>
      </c>
      <c r="F551">
        <v>101726976.29000001</v>
      </c>
      <c r="G551">
        <v>224.30490699999999</v>
      </c>
      <c r="H551">
        <v>42.606299</v>
      </c>
      <c r="I551">
        <v>211.05267000000001</v>
      </c>
      <c r="K551" s="3">
        <f>VLOOKUP(SonataNetIO_CMO_MV_NAV[[#This Row],[AsOfDate]], 'Sonata CMO MV Raw'!$A:$B,2,FALSE)</f>
        <v>71807240.076075003</v>
      </c>
      <c r="L551" s="4">
        <f>SonataNetIO_CMO_MV_NAV[[#This Row],[CMO MV]]/SonataNetIO_CMO_MV_NAV[[#This Row],[NAV]]*100</f>
        <v>70.588198622329273</v>
      </c>
    </row>
    <row r="552" spans="1:12" x14ac:dyDescent="0.2">
      <c r="A552" s="1">
        <v>42446</v>
      </c>
      <c r="B552">
        <v>227.3973</v>
      </c>
      <c r="C552">
        <v>42.786200000000001</v>
      </c>
      <c r="D552">
        <v>214.827</v>
      </c>
      <c r="F552">
        <v>102094950.31999999</v>
      </c>
      <c r="G552">
        <v>222.73119199999999</v>
      </c>
      <c r="H552">
        <v>41.908242999999999</v>
      </c>
      <c r="I552">
        <v>210.41883000000001</v>
      </c>
      <c r="K552" s="3">
        <f>VLOOKUP(SonataNetIO_CMO_MV_NAV[[#This Row],[AsOfDate]], 'Sonata CMO MV Raw'!$A:$B,2,FALSE)</f>
        <v>71570261.122342005</v>
      </c>
      <c r="L552" s="4">
        <f>SonataNetIO_CMO_MV_NAV[[#This Row],[CMO MV]]/SonataNetIO_CMO_MV_NAV[[#This Row],[NAV]]*100</f>
        <v>70.101666045202705</v>
      </c>
    </row>
    <row r="553" spans="1:12" x14ac:dyDescent="0.2">
      <c r="A553" s="1">
        <v>42447</v>
      </c>
      <c r="B553">
        <v>228.16679999999999</v>
      </c>
      <c r="C553">
        <v>42.916600000000003</v>
      </c>
      <c r="D553">
        <v>215.0197</v>
      </c>
      <c r="F553">
        <v>102259538.2</v>
      </c>
      <c r="G553">
        <v>223.125201</v>
      </c>
      <c r="H553">
        <v>41.968310000000002</v>
      </c>
      <c r="I553">
        <v>210.26860099999999</v>
      </c>
      <c r="K553" s="3">
        <f>VLOOKUP(SonataNetIO_CMO_MV_NAV[[#This Row],[AsOfDate]], 'Sonata CMO MV Raw'!$A:$B,2,FALSE)</f>
        <v>71838748.373425007</v>
      </c>
      <c r="L553" s="4">
        <f>SonataNetIO_CMO_MV_NAV[[#This Row],[CMO MV]]/SonataNetIO_CMO_MV_NAV[[#This Row],[NAV]]*100</f>
        <v>70.251391349843786</v>
      </c>
    </row>
    <row r="554" spans="1:12" x14ac:dyDescent="0.2">
      <c r="A554" s="1">
        <v>42450</v>
      </c>
      <c r="B554">
        <v>227.18770000000001</v>
      </c>
      <c r="C554">
        <v>43.3904</v>
      </c>
      <c r="D554">
        <v>214.68790000000001</v>
      </c>
      <c r="F554">
        <v>101971153.41</v>
      </c>
      <c r="G554">
        <v>222.79604800000001</v>
      </c>
      <c r="H554">
        <v>42.551642000000001</v>
      </c>
      <c r="I554">
        <v>210.53787500000001</v>
      </c>
      <c r="K554" s="3">
        <f>VLOOKUP(SonataNetIO_CMO_MV_NAV[[#This Row],[AsOfDate]], 'Sonata CMO MV Raw'!$A:$B,2,FALSE)</f>
        <v>71991747.902925998</v>
      </c>
      <c r="L554" s="4">
        <f>SonataNetIO_CMO_MV_NAV[[#This Row],[CMO MV]]/SonataNetIO_CMO_MV_NAV[[#This Row],[NAV]]*100</f>
        <v>70.600111399608807</v>
      </c>
    </row>
    <row r="555" spans="1:12" x14ac:dyDescent="0.2">
      <c r="A555" s="1">
        <v>42451</v>
      </c>
      <c r="B555">
        <v>227.11869999999999</v>
      </c>
      <c r="C555">
        <v>43.6447</v>
      </c>
      <c r="D555">
        <v>214.68459999999999</v>
      </c>
      <c r="F555">
        <v>102141838.25</v>
      </c>
      <c r="G555">
        <v>222.35619</v>
      </c>
      <c r="H555">
        <v>42.729503000000001</v>
      </c>
      <c r="I555">
        <v>210.18282400000001</v>
      </c>
      <c r="K555" s="3">
        <f>VLOOKUP(SonataNetIO_CMO_MV_NAV[[#This Row],[AsOfDate]], 'Sonata CMO MV Raw'!$A:$B,2,FALSE)</f>
        <v>72106270.131688997</v>
      </c>
      <c r="L555" s="4">
        <f>SonataNetIO_CMO_MV_NAV[[#This Row],[CMO MV]]/SonataNetIO_CMO_MV_NAV[[#This Row],[NAV]]*100</f>
        <v>70.59425536791629</v>
      </c>
    </row>
    <row r="556" spans="1:12" x14ac:dyDescent="0.2">
      <c r="A556" s="1">
        <v>42452</v>
      </c>
      <c r="B556">
        <v>227.92330000000001</v>
      </c>
      <c r="C556">
        <v>43.212699999999998</v>
      </c>
      <c r="D556">
        <v>214.79949999999999</v>
      </c>
      <c r="F556">
        <v>102439592.43000001</v>
      </c>
      <c r="G556">
        <v>222.49532099999999</v>
      </c>
      <c r="H556">
        <v>42.183591999999997</v>
      </c>
      <c r="I556">
        <v>209.68406300000001</v>
      </c>
      <c r="K556" s="3">
        <f>VLOOKUP(SonataNetIO_CMO_MV_NAV[[#This Row],[AsOfDate]], 'Sonata CMO MV Raw'!$A:$B,2,FALSE)</f>
        <v>71964442.262078002</v>
      </c>
      <c r="L556" s="4">
        <f>SonataNetIO_CMO_MV_NAV[[#This Row],[CMO MV]]/SonataNetIO_CMO_MV_NAV[[#This Row],[NAV]]*100</f>
        <v>70.250613610409886</v>
      </c>
    </row>
    <row r="557" spans="1:12" x14ac:dyDescent="0.2">
      <c r="A557" s="1">
        <v>42453</v>
      </c>
      <c r="B557">
        <v>226.5703</v>
      </c>
      <c r="C557">
        <v>43.315199999999997</v>
      </c>
      <c r="D557">
        <v>214.69820000000001</v>
      </c>
      <c r="F557">
        <v>102332712.58</v>
      </c>
      <c r="G557">
        <v>221.40554499999999</v>
      </c>
      <c r="H557">
        <v>42.327813999999996</v>
      </c>
      <c r="I557">
        <v>209.80407400000001</v>
      </c>
      <c r="K557" s="3">
        <f>VLOOKUP(SonataNetIO_CMO_MV_NAV[[#This Row],[AsOfDate]], 'Sonata CMO MV Raw'!$A:$B,2,FALSE)</f>
        <v>71982531.212164</v>
      </c>
      <c r="L557" s="4">
        <f>SonataNetIO_CMO_MV_NAV[[#This Row],[CMO MV]]/SonataNetIO_CMO_MV_NAV[[#This Row],[NAV]]*100</f>
        <v>70.341662404278267</v>
      </c>
    </row>
    <row r="558" spans="1:12" x14ac:dyDescent="0.2">
      <c r="A558" s="1">
        <v>42457</v>
      </c>
      <c r="B558">
        <v>235.11500000000001</v>
      </c>
      <c r="C558">
        <v>44.784700000000001</v>
      </c>
      <c r="D558">
        <v>222.9657</v>
      </c>
      <c r="F558">
        <v>102386419.90000001</v>
      </c>
      <c r="G558">
        <v>229.63494600000001</v>
      </c>
      <c r="H558">
        <v>43.740859</v>
      </c>
      <c r="I558">
        <v>217.768822</v>
      </c>
      <c r="K558" s="3">
        <f>VLOOKUP(SonataNetIO_CMO_MV_NAV[[#This Row],[AsOfDate]], 'Sonata CMO MV Raw'!$A:$B,2,FALSE)</f>
        <v>72841093.417105004</v>
      </c>
      <c r="L558" s="4">
        <f>SonataNetIO_CMO_MV_NAV[[#This Row],[CMO MV]]/SonataNetIO_CMO_MV_NAV[[#This Row],[NAV]]*100</f>
        <v>71.143315185986893</v>
      </c>
    </row>
    <row r="559" spans="1:12" x14ac:dyDescent="0.2">
      <c r="A559" s="1">
        <v>42458</v>
      </c>
      <c r="B559">
        <v>235.0796</v>
      </c>
      <c r="C559">
        <v>43.842399999999998</v>
      </c>
      <c r="D559">
        <v>222.5735</v>
      </c>
      <c r="F559">
        <v>102550984.67</v>
      </c>
      <c r="G559">
        <v>229.23192900000001</v>
      </c>
      <c r="H559">
        <v>42.751807999999997</v>
      </c>
      <c r="I559">
        <v>217.03692100000001</v>
      </c>
      <c r="K559" s="3">
        <f>VLOOKUP(SonataNetIO_CMO_MV_NAV[[#This Row],[AsOfDate]], 'Sonata CMO MV Raw'!$A:$B,2,FALSE)</f>
        <v>72419835.946337998</v>
      </c>
      <c r="L559" s="4">
        <f>SonataNetIO_CMO_MV_NAV[[#This Row],[CMO MV]]/SonataNetIO_CMO_MV_NAV[[#This Row],[NAV]]*100</f>
        <v>70.618372099866832</v>
      </c>
    </row>
    <row r="560" spans="1:12" x14ac:dyDescent="0.2">
      <c r="A560" s="1">
        <v>42459</v>
      </c>
      <c r="B560">
        <v>236.4051</v>
      </c>
      <c r="C560">
        <v>44.256900000000002</v>
      </c>
      <c r="D560">
        <v>222.4693</v>
      </c>
      <c r="F560">
        <v>102219888.79000001</v>
      </c>
      <c r="G560">
        <v>231.27113800000001</v>
      </c>
      <c r="H560">
        <v>43.295782000000003</v>
      </c>
      <c r="I560">
        <v>217.637979</v>
      </c>
      <c r="K560" s="3">
        <f>VLOOKUP(SonataNetIO_CMO_MV_NAV[[#This Row],[AsOfDate]], 'Sonata CMO MV Raw'!$A:$B,2,FALSE)</f>
        <v>72766904.940723002</v>
      </c>
      <c r="L560" s="4">
        <f>SonataNetIO_CMO_MV_NAV[[#This Row],[CMO MV]]/SonataNetIO_CMO_MV_NAV[[#This Row],[NAV]]*100</f>
        <v>71.186640684196931</v>
      </c>
    </row>
    <row r="561" spans="1:12" x14ac:dyDescent="0.2">
      <c r="A561" s="1">
        <v>42460</v>
      </c>
      <c r="B561">
        <v>233.602</v>
      </c>
      <c r="C561">
        <v>43.075099999999999</v>
      </c>
      <c r="D561">
        <v>222.57470000000001</v>
      </c>
      <c r="F561">
        <v>102707831.02</v>
      </c>
      <c r="G561">
        <v>227.44322199999999</v>
      </c>
      <c r="H561">
        <v>41.939450999999998</v>
      </c>
      <c r="I561">
        <v>216.70665</v>
      </c>
      <c r="K561" s="3">
        <f>VLOOKUP(SonataNetIO_CMO_MV_NAV[[#This Row],[AsOfDate]], 'Sonata CMO MV Raw'!$A:$B,2,FALSE)</f>
        <v>72688455.114273995</v>
      </c>
      <c r="L561" s="4">
        <f>SonataNetIO_CMO_MV_NAV[[#This Row],[CMO MV]]/SonataNetIO_CMO_MV_NAV[[#This Row],[NAV]]*100</f>
        <v>70.772067127110873</v>
      </c>
    </row>
    <row r="562" spans="1:12" x14ac:dyDescent="0.2">
      <c r="A562" s="1">
        <v>42461</v>
      </c>
      <c r="B562">
        <v>231.89760000000001</v>
      </c>
      <c r="C562">
        <v>42.782499999999999</v>
      </c>
      <c r="D562">
        <v>222.7757</v>
      </c>
      <c r="F562">
        <v>102248086.55</v>
      </c>
      <c r="G562">
        <v>226.79896299999999</v>
      </c>
      <c r="H562">
        <v>41.841858999999999</v>
      </c>
      <c r="I562">
        <v>217.877622</v>
      </c>
      <c r="K562" s="3">
        <f>VLOOKUP(SonataNetIO_CMO_MV_NAV[[#This Row],[AsOfDate]], 'Sonata CMO MV Raw'!$A:$B,2,FALSE)</f>
        <v>71548190.358876005</v>
      </c>
      <c r="L562" s="4">
        <f>SonataNetIO_CMO_MV_NAV[[#This Row],[CMO MV]]/SonataNetIO_CMO_MV_NAV[[#This Row],[NAV]]*100</f>
        <v>69.975089777243369</v>
      </c>
    </row>
    <row r="563" spans="1:12" x14ac:dyDescent="0.2">
      <c r="A563" s="1">
        <v>42464</v>
      </c>
      <c r="B563">
        <v>232.49299999999999</v>
      </c>
      <c r="C563">
        <v>42.875599999999999</v>
      </c>
      <c r="D563">
        <v>222.63570000000001</v>
      </c>
      <c r="F563">
        <v>102313928.87</v>
      </c>
      <c r="G563">
        <v>227.23494500000001</v>
      </c>
      <c r="H563">
        <v>41.905926999999998</v>
      </c>
      <c r="I563">
        <v>217.60057699999999</v>
      </c>
      <c r="K563" s="3">
        <f>VLOOKUP(SonataNetIO_CMO_MV_NAV[[#This Row],[AsOfDate]], 'Sonata CMO MV Raw'!$A:$B,2,FALSE)</f>
        <v>71696471.449396998</v>
      </c>
      <c r="L563" s="4">
        <f>SonataNetIO_CMO_MV_NAV[[#This Row],[CMO MV]]/SonataNetIO_CMO_MV_NAV[[#This Row],[NAV]]*100</f>
        <v>70.074986115032758</v>
      </c>
    </row>
    <row r="564" spans="1:12" x14ac:dyDescent="0.2">
      <c r="A564" s="1">
        <v>42465</v>
      </c>
      <c r="B564">
        <v>235.0624</v>
      </c>
      <c r="C564">
        <v>42.781399999999998</v>
      </c>
      <c r="D564">
        <v>222.37270000000001</v>
      </c>
      <c r="F564">
        <v>102644974.84</v>
      </c>
      <c r="G564">
        <v>229.005268</v>
      </c>
      <c r="H564">
        <v>41.679001</v>
      </c>
      <c r="I564">
        <v>216.64255900000001</v>
      </c>
      <c r="K564" s="3">
        <f>VLOOKUP(SonataNetIO_CMO_MV_NAV[[#This Row],[AsOfDate]], 'Sonata CMO MV Raw'!$A:$B,2,FALSE)</f>
        <v>71663543.868590996</v>
      </c>
      <c r="L564" s="4">
        <f>SonataNetIO_CMO_MV_NAV[[#This Row],[CMO MV]]/SonataNetIO_CMO_MV_NAV[[#This Row],[NAV]]*100</f>
        <v>69.81690431538226</v>
      </c>
    </row>
    <row r="565" spans="1:12" x14ac:dyDescent="0.2">
      <c r="A565" s="1">
        <v>42466</v>
      </c>
      <c r="B565">
        <v>234.08869999999999</v>
      </c>
      <c r="C565">
        <v>43.026000000000003</v>
      </c>
      <c r="D565">
        <v>222.44139999999999</v>
      </c>
      <c r="F565">
        <v>102472326.40000001</v>
      </c>
      <c r="G565">
        <v>228.44089500000001</v>
      </c>
      <c r="H565">
        <v>41.987921999999998</v>
      </c>
      <c r="I565">
        <v>217.07460699999999</v>
      </c>
      <c r="K565" s="3">
        <f>VLOOKUP(SonataNetIO_CMO_MV_NAV[[#This Row],[AsOfDate]], 'Sonata CMO MV Raw'!$A:$B,2,FALSE)</f>
        <v>71838976.414761007</v>
      </c>
      <c r="L565" s="4">
        <f>SonataNetIO_CMO_MV_NAV[[#This Row],[CMO MV]]/SonataNetIO_CMO_MV_NAV[[#This Row],[NAV]]*100</f>
        <v>70.105733848900883</v>
      </c>
    </row>
    <row r="566" spans="1:12" x14ac:dyDescent="0.2">
      <c r="A566" s="1">
        <v>42467</v>
      </c>
      <c r="B566">
        <v>234.68270000000001</v>
      </c>
      <c r="C566">
        <v>42.531399999999998</v>
      </c>
      <c r="D566">
        <v>222.59970000000001</v>
      </c>
      <c r="F566">
        <v>102980263.04000001</v>
      </c>
      <c r="G566">
        <v>227.89095</v>
      </c>
      <c r="H566">
        <v>41.300535000000004</v>
      </c>
      <c r="I566">
        <v>216.157634</v>
      </c>
      <c r="K566" s="3">
        <f>VLOOKUP(SonataNetIO_CMO_MV_NAV[[#This Row],[AsOfDate]], 'Sonata CMO MV Raw'!$A:$B,2,FALSE)</f>
        <v>71840377.795371994</v>
      </c>
      <c r="L566" s="4">
        <f>SonataNetIO_CMO_MV_NAV[[#This Row],[CMO MV]]/SonataNetIO_CMO_MV_NAV[[#This Row],[NAV]]*100</f>
        <v>69.761307336598534</v>
      </c>
    </row>
    <row r="567" spans="1:12" x14ac:dyDescent="0.2">
      <c r="A567" s="1">
        <v>42468</v>
      </c>
      <c r="B567">
        <v>231.59190000000001</v>
      </c>
      <c r="C567">
        <v>42.065199999999997</v>
      </c>
      <c r="D567">
        <v>222.8415</v>
      </c>
      <c r="F567">
        <v>102699325.23999999</v>
      </c>
      <c r="G567">
        <v>225.50479200000001</v>
      </c>
      <c r="H567">
        <v>40.959567999999997</v>
      </c>
      <c r="I567">
        <v>216.984386</v>
      </c>
      <c r="K567" s="3">
        <f>VLOOKUP(SonataNetIO_CMO_MV_NAV[[#This Row],[AsOfDate]], 'Sonata CMO MV Raw'!$A:$B,2,FALSE)</f>
        <v>71506758.278665006</v>
      </c>
      <c r="L567" s="4">
        <f>SonataNetIO_CMO_MV_NAV[[#This Row],[CMO MV]]/SonataNetIO_CMO_MV_NAV[[#This Row],[NAV]]*100</f>
        <v>69.627291232497896</v>
      </c>
    </row>
    <row r="568" spans="1:12" x14ac:dyDescent="0.2">
      <c r="A568" s="1">
        <v>42471</v>
      </c>
      <c r="B568">
        <v>228.69800000000001</v>
      </c>
      <c r="C568">
        <v>41.237000000000002</v>
      </c>
      <c r="D568">
        <v>222.8904</v>
      </c>
      <c r="F568">
        <v>102738290.12</v>
      </c>
      <c r="G568">
        <v>222.602498</v>
      </c>
      <c r="H568">
        <v>40.137908000000003</v>
      </c>
      <c r="I568">
        <v>216.94968800000001</v>
      </c>
      <c r="K568" s="3">
        <f>VLOOKUP(SonataNetIO_CMO_MV_NAV[[#This Row],[AsOfDate]], 'Sonata CMO MV Raw'!$A:$B,2,FALSE)</f>
        <v>71415321.768512994</v>
      </c>
      <c r="L568" s="4">
        <f>SonataNetIO_CMO_MV_NAV[[#This Row],[CMO MV]]/SonataNetIO_CMO_MV_NAV[[#This Row],[NAV]]*100</f>
        <v>69.511884697612487</v>
      </c>
    </row>
    <row r="569" spans="1:12" x14ac:dyDescent="0.2">
      <c r="A569" s="1">
        <v>42472</v>
      </c>
      <c r="B569">
        <v>227.57839999999999</v>
      </c>
      <c r="C569">
        <v>41.694299999999998</v>
      </c>
      <c r="D569">
        <v>222.87690000000001</v>
      </c>
      <c r="F569">
        <v>102504169.06</v>
      </c>
      <c r="G569">
        <v>222.018677</v>
      </c>
      <c r="H569">
        <v>40.675711</v>
      </c>
      <c r="I569">
        <v>217.43203399999999</v>
      </c>
      <c r="K569" s="3">
        <f>VLOOKUP(SonataNetIO_CMO_MV_NAV[[#This Row],[AsOfDate]], 'Sonata CMO MV Raw'!$A:$B,2,FALSE)</f>
        <v>71682906.173296005</v>
      </c>
      <c r="L569" s="4">
        <f>SonataNetIO_CMO_MV_NAV[[#This Row],[CMO MV]]/SonataNetIO_CMO_MV_NAV[[#This Row],[NAV]]*100</f>
        <v>69.931698223256646</v>
      </c>
    </row>
    <row r="570" spans="1:12" x14ac:dyDescent="0.2">
      <c r="A570" s="1">
        <v>42473</v>
      </c>
      <c r="B570">
        <v>229.9324</v>
      </c>
      <c r="C570">
        <v>41.893300000000004</v>
      </c>
      <c r="D570">
        <v>222.63040000000001</v>
      </c>
      <c r="F570">
        <v>102858992.63</v>
      </c>
      <c r="G570">
        <v>223.541369</v>
      </c>
      <c r="H570">
        <v>40.728864999999999</v>
      </c>
      <c r="I570">
        <v>216.44233</v>
      </c>
      <c r="K570" s="3">
        <f>VLOOKUP(SonataNetIO_CMO_MV_NAV[[#This Row],[AsOfDate]], 'Sonata CMO MV Raw'!$A:$B,2,FALSE)</f>
        <v>71754820.371347994</v>
      </c>
      <c r="L570" s="4">
        <f>SonataNetIO_CMO_MV_NAV[[#This Row],[CMO MV]]/SonataNetIO_CMO_MV_NAV[[#This Row],[NAV]]*100</f>
        <v>69.760376352762265</v>
      </c>
    </row>
    <row r="571" spans="1:12" x14ac:dyDescent="0.2">
      <c r="A571" s="1">
        <v>42474</v>
      </c>
      <c r="B571">
        <v>229.23939999999999</v>
      </c>
      <c r="C571">
        <v>41.893500000000003</v>
      </c>
      <c r="D571">
        <v>222.64019999999999</v>
      </c>
      <c r="F571">
        <v>102743449.31</v>
      </c>
      <c r="G571">
        <v>223.11826400000001</v>
      </c>
      <c r="H571">
        <v>40.774861999999999</v>
      </c>
      <c r="I571">
        <v>216.69527500000001</v>
      </c>
      <c r="K571" s="3">
        <f>VLOOKUP(SonataNetIO_CMO_MV_NAV[[#This Row],[AsOfDate]], 'Sonata CMO MV Raw'!$A:$B,2,FALSE)</f>
        <v>71760150.854144007</v>
      </c>
      <c r="L571" s="4">
        <f>SonataNetIO_CMO_MV_NAV[[#This Row],[CMO MV]]/SonataNetIO_CMO_MV_NAV[[#This Row],[NAV]]*100</f>
        <v>69.84401568768395</v>
      </c>
    </row>
    <row r="572" spans="1:12" x14ac:dyDescent="0.2">
      <c r="A572" s="1">
        <v>42475</v>
      </c>
      <c r="B572">
        <v>230.3897</v>
      </c>
      <c r="C572">
        <v>41.981200000000001</v>
      </c>
      <c r="D572">
        <v>222.661</v>
      </c>
      <c r="F572">
        <v>103035368.02</v>
      </c>
      <c r="G572">
        <v>223.60254</v>
      </c>
      <c r="H572">
        <v>40.744456</v>
      </c>
      <c r="I572">
        <v>216.10152299999999</v>
      </c>
      <c r="K572" s="3">
        <f>VLOOKUP(SonataNetIO_CMO_MV_NAV[[#This Row],[AsOfDate]], 'Sonata CMO MV Raw'!$A:$B,2,FALSE)</f>
        <v>71497543.267548993</v>
      </c>
      <c r="L572" s="4">
        <f>SonataNetIO_CMO_MV_NAV[[#This Row],[CMO MV]]/SonataNetIO_CMO_MV_NAV[[#This Row],[NAV]]*100</f>
        <v>69.391263059953104</v>
      </c>
    </row>
    <row r="573" spans="1:12" x14ac:dyDescent="0.2">
      <c r="A573" s="1">
        <v>42478</v>
      </c>
      <c r="B573">
        <v>235.29689999999999</v>
      </c>
      <c r="C573">
        <v>42.968499999999999</v>
      </c>
      <c r="D573">
        <v>222.54400000000001</v>
      </c>
      <c r="F573">
        <v>102859301.28</v>
      </c>
      <c r="G573">
        <v>228.75607500000001</v>
      </c>
      <c r="H573">
        <v>41.774054</v>
      </c>
      <c r="I573">
        <v>216.35768200000001</v>
      </c>
      <c r="K573" s="3">
        <f>VLOOKUP(SonataNetIO_CMO_MV_NAV[[#This Row],[AsOfDate]], 'Sonata CMO MV Raw'!$A:$B,2,FALSE)</f>
        <v>72709771.245064005</v>
      </c>
      <c r="L573" s="4">
        <f>SonataNetIO_CMO_MV_NAV[[#This Row],[CMO MV]]/SonataNetIO_CMO_MV_NAV[[#This Row],[NAV]]*100</f>
        <v>70.68857200102498</v>
      </c>
    </row>
    <row r="574" spans="1:12" x14ac:dyDescent="0.2">
      <c r="A574" s="1">
        <v>42479</v>
      </c>
      <c r="B574">
        <v>235.1558</v>
      </c>
      <c r="C574">
        <v>43.183</v>
      </c>
      <c r="D574">
        <v>222.50290000000001</v>
      </c>
      <c r="F574">
        <v>102903632.45</v>
      </c>
      <c r="G574">
        <v>228.52040700000001</v>
      </c>
      <c r="H574">
        <v>41.964505000000003</v>
      </c>
      <c r="I574">
        <v>216.22453400000001</v>
      </c>
      <c r="K574" s="3">
        <f>VLOOKUP(SonataNetIO_CMO_MV_NAV[[#This Row],[AsOfDate]], 'Sonata CMO MV Raw'!$A:$B,2,FALSE)</f>
        <v>72771854.480254993</v>
      </c>
      <c r="L574" s="4">
        <f>SonataNetIO_CMO_MV_NAV[[#This Row],[CMO MV]]/SonataNetIO_CMO_MV_NAV[[#This Row],[NAV]]*100</f>
        <v>70.718450600482171</v>
      </c>
    </row>
    <row r="575" spans="1:12" x14ac:dyDescent="0.2">
      <c r="A575" s="1">
        <v>42480</v>
      </c>
      <c r="B575">
        <v>240.25049999999999</v>
      </c>
      <c r="C575">
        <v>45.0396</v>
      </c>
      <c r="D575">
        <v>228.1121</v>
      </c>
      <c r="F575">
        <v>102555743.95999999</v>
      </c>
      <c r="G575">
        <v>234.263329</v>
      </c>
      <c r="H575">
        <v>43.917189</v>
      </c>
      <c r="I575">
        <v>222.427425</v>
      </c>
      <c r="K575" s="3">
        <f>VLOOKUP(SonataNetIO_CMO_MV_NAV[[#This Row],[AsOfDate]], 'Sonata CMO MV Raw'!$A:$B,2,FALSE)</f>
        <v>73727190.200797006</v>
      </c>
      <c r="L575" s="4">
        <f>SonataNetIO_CMO_MV_NAV[[#This Row],[CMO MV]]/SonataNetIO_CMO_MV_NAV[[#This Row],[NAV]]*100</f>
        <v>71.889869210595322</v>
      </c>
    </row>
    <row r="576" spans="1:12" x14ac:dyDescent="0.2">
      <c r="A576" s="1">
        <v>42481</v>
      </c>
      <c r="B576">
        <v>240.3879</v>
      </c>
      <c r="C576">
        <v>45.235599999999998</v>
      </c>
      <c r="D576">
        <v>228.4205</v>
      </c>
      <c r="F576">
        <v>102479346.08</v>
      </c>
      <c r="G576">
        <v>234.572047</v>
      </c>
      <c r="H576">
        <v>44.141187000000002</v>
      </c>
      <c r="I576">
        <v>222.894182</v>
      </c>
      <c r="K576" s="3">
        <f>VLOOKUP(SonataNetIO_CMO_MV_NAV[[#This Row],[AsOfDate]], 'Sonata CMO MV Raw'!$A:$B,2,FALSE)</f>
        <v>73864922.545838997</v>
      </c>
      <c r="L576" s="4">
        <f>SonataNetIO_CMO_MV_NAV[[#This Row],[CMO MV]]/SonataNetIO_CMO_MV_NAV[[#This Row],[NAV]]*100</f>
        <v>72.077862878024916</v>
      </c>
    </row>
    <row r="577" spans="1:12" x14ac:dyDescent="0.2">
      <c r="A577" s="1">
        <v>42482</v>
      </c>
      <c r="B577">
        <v>246.9051</v>
      </c>
      <c r="C577">
        <v>46.677700000000002</v>
      </c>
      <c r="D577">
        <v>228.79759999999999</v>
      </c>
      <c r="F577">
        <v>102530269.20999999</v>
      </c>
      <c r="G577">
        <v>240.81191000000001</v>
      </c>
      <c r="H577">
        <v>45.525775000000003</v>
      </c>
      <c r="I577">
        <v>223.15127200000001</v>
      </c>
      <c r="K577" s="16">
        <f>VLOOKUP(SonataNetIO_CMO_MV_NAV[[#This Row],[AsOfDate]], 'Sonata CMO MV Raw'!$A:$B,2,FALSE)</f>
        <v>75050975.462804005</v>
      </c>
      <c r="L577" s="4">
        <f>SonataNetIO_CMO_MV_NAV[[#This Row],[CMO MV]]/SonataNetIO_CMO_MV_NAV[[#This Row],[NAV]]*100</f>
        <v>73.198847560895828</v>
      </c>
    </row>
    <row r="578" spans="1:12" x14ac:dyDescent="0.2">
      <c r="A578" s="1">
        <v>42485</v>
      </c>
      <c r="B578">
        <v>246.4485</v>
      </c>
      <c r="C578">
        <v>46.612200000000001</v>
      </c>
      <c r="D578">
        <v>228.77780000000001</v>
      </c>
      <c r="F578">
        <v>102404104.69</v>
      </c>
      <c r="G578">
        <v>240.66271599999999</v>
      </c>
      <c r="H578">
        <v>45.517901999999999</v>
      </c>
      <c r="I578">
        <v>223.40686500000001</v>
      </c>
      <c r="K578" s="16">
        <f>VLOOKUP(SonataNetIO_CMO_MV_NAV[[#This Row],[AsOfDate]], 'Sonata CMO MV Raw'!$A:$B,2,FALSE)</f>
        <v>74390515.904982001</v>
      </c>
      <c r="L578" s="4">
        <f>SonataNetIO_CMO_MV_NAV[[#This Row],[CMO MV]]/SonataNetIO_CMO_MV_NAV[[#This Row],[NAV]]*100</f>
        <v>72.644076260593891</v>
      </c>
    </row>
    <row r="579" spans="1:12" x14ac:dyDescent="0.2">
      <c r="A579" s="1">
        <v>42486</v>
      </c>
      <c r="B579">
        <v>261.55</v>
      </c>
      <c r="C579">
        <v>49.776200000000003</v>
      </c>
      <c r="D579">
        <v>228.06110000000001</v>
      </c>
      <c r="F579">
        <v>102228392.25</v>
      </c>
      <c r="G579">
        <v>255.84868800000001</v>
      </c>
      <c r="H579">
        <v>48.69117</v>
      </c>
      <c r="I579">
        <v>223.08978500000001</v>
      </c>
      <c r="K579" s="16">
        <f>VLOOKUP(SonataNetIO_CMO_MV_NAV[[#This Row],[AsOfDate]], 'Sonata CMO MV Raw'!$A:$B,2,FALSE)</f>
        <v>77284876.917827994</v>
      </c>
      <c r="L579" s="4">
        <f>SonataNetIO_CMO_MV_NAV[[#This Row],[CMO MV]]/SonataNetIO_CMO_MV_NAV[[#This Row],[NAV]]*100</f>
        <v>75.600207747401001</v>
      </c>
    </row>
    <row r="580" spans="1:12" x14ac:dyDescent="0.2">
      <c r="A580" s="1">
        <v>42487</v>
      </c>
      <c r="B580">
        <v>262.3494</v>
      </c>
      <c r="C580">
        <v>49.294199999999996</v>
      </c>
      <c r="D580">
        <v>228.15010000000001</v>
      </c>
      <c r="F580">
        <v>102681849.27</v>
      </c>
      <c r="G580">
        <v>255.49734599999999</v>
      </c>
      <c r="H580">
        <v>48.006732</v>
      </c>
      <c r="I580">
        <v>222.19126499999999</v>
      </c>
      <c r="K580" s="16">
        <f>VLOOKUP(SonataNetIO_CMO_MV_NAV[[#This Row],[AsOfDate]], 'Sonata CMO MV Raw'!$A:$B,2,FALSE)</f>
        <v>77133427.151807994</v>
      </c>
      <c r="L580" s="4">
        <f>SonataNetIO_CMO_MV_NAV[[#This Row],[CMO MV]]/SonataNetIO_CMO_MV_NAV[[#This Row],[NAV]]*100</f>
        <v>75.118852747759817</v>
      </c>
    </row>
    <row r="581" spans="1:12" x14ac:dyDescent="0.2">
      <c r="A581" s="1">
        <v>42488</v>
      </c>
      <c r="B581">
        <v>261.08839999999998</v>
      </c>
      <c r="C581">
        <v>48.548999999999999</v>
      </c>
      <c r="D581">
        <v>227.98869999999999</v>
      </c>
      <c r="F581">
        <v>102462722.16</v>
      </c>
      <c r="G581">
        <v>254.813062</v>
      </c>
      <c r="H581">
        <v>47.382109999999997</v>
      </c>
      <c r="I581">
        <v>222.50892300000001</v>
      </c>
      <c r="K581" s="16">
        <f>VLOOKUP(SonataNetIO_CMO_MV_NAV[[#This Row],[AsOfDate]], 'Sonata CMO MV Raw'!$A:$B,2,FALSE)</f>
        <v>76746874.248090997</v>
      </c>
      <c r="L581" s="4">
        <f>SonataNetIO_CMO_MV_NAV[[#This Row],[CMO MV]]/SonataNetIO_CMO_MV_NAV[[#This Row],[NAV]]*100</f>
        <v>74.902240180821494</v>
      </c>
    </row>
    <row r="582" spans="1:12" x14ac:dyDescent="0.2">
      <c r="A582" s="1">
        <v>42489</v>
      </c>
      <c r="B582">
        <v>260.9753</v>
      </c>
      <c r="C582">
        <v>48.389299999999999</v>
      </c>
      <c r="D582">
        <v>228.02440000000001</v>
      </c>
      <c r="F582">
        <v>103226691.8</v>
      </c>
      <c r="G582">
        <v>252.817654</v>
      </c>
      <c r="H582">
        <v>46.876731999999997</v>
      </c>
      <c r="I582">
        <v>220.89674299999999</v>
      </c>
      <c r="K582" s="16">
        <f>VLOOKUP(SonataNetIO_CMO_MV_NAV[[#This Row],[AsOfDate]], 'Sonata CMO MV Raw'!$A:$B,2,FALSE)</f>
        <v>77190174.495694995</v>
      </c>
      <c r="L582" s="4">
        <f>SonataNetIO_CMO_MV_NAV[[#This Row],[CMO MV]]/SonataNetIO_CMO_MV_NAV[[#This Row],[NAV]]*100</f>
        <v>74.777340191478459</v>
      </c>
    </row>
    <row r="583" spans="1:12" x14ac:dyDescent="0.2">
      <c r="A583" s="1">
        <v>42492</v>
      </c>
      <c r="B583">
        <v>261.62950000000001</v>
      </c>
      <c r="C583">
        <v>49.063600000000001</v>
      </c>
      <c r="D583">
        <v>228.00470000000001</v>
      </c>
      <c r="F583">
        <v>102462070.73</v>
      </c>
      <c r="G583">
        <v>255.34278</v>
      </c>
      <c r="H583">
        <v>47.884645999999996</v>
      </c>
      <c r="I583">
        <v>222.52595400000001</v>
      </c>
      <c r="K583" s="16">
        <f>VLOOKUP(SonataNetIO_CMO_MV_NAV[[#This Row],[AsOfDate]], 'Sonata CMO MV Raw'!$A:$B,2,FALSE)</f>
        <v>76613848.340885997</v>
      </c>
      <c r="L583" s="4">
        <f>SonataNetIO_CMO_MV_NAV[[#This Row],[CMO MV]]/SonataNetIO_CMO_MV_NAV[[#This Row],[NAV]]*100</f>
        <v>74.77288697665773</v>
      </c>
    </row>
    <row r="584" spans="1:12" x14ac:dyDescent="0.2">
      <c r="A584" s="1">
        <v>42493</v>
      </c>
      <c r="B584">
        <v>261.70229999999998</v>
      </c>
      <c r="C584">
        <v>48.362900000000003</v>
      </c>
      <c r="D584">
        <v>227.84979999999999</v>
      </c>
      <c r="F584">
        <v>102859136.19</v>
      </c>
      <c r="G584">
        <v>254.42786100000001</v>
      </c>
      <c r="H584">
        <v>47.018574999999998</v>
      </c>
      <c r="I584">
        <v>221.516346</v>
      </c>
      <c r="K584" s="16">
        <f>VLOOKUP(SonataNetIO_CMO_MV_NAV[[#This Row],[AsOfDate]], 'Sonata CMO MV Raw'!$A:$B,2,FALSE)</f>
        <v>76391327.988500997</v>
      </c>
      <c r="L584" s="4">
        <f>SonataNetIO_CMO_MV_NAV[[#This Row],[CMO MV]]/SonataNetIO_CMO_MV_NAV[[#This Row],[NAV]]*100</f>
        <v>74.267907371292694</v>
      </c>
    </row>
    <row r="585" spans="1:12" x14ac:dyDescent="0.2">
      <c r="A585" s="1">
        <v>42494</v>
      </c>
      <c r="B585">
        <v>263.17689999999999</v>
      </c>
      <c r="C585">
        <v>48.534300000000002</v>
      </c>
      <c r="D585">
        <v>227.88560000000001</v>
      </c>
      <c r="F585">
        <v>102994535.5</v>
      </c>
      <c r="G585">
        <v>255.52511000000001</v>
      </c>
      <c r="H585">
        <v>47.123179999999998</v>
      </c>
      <c r="I585">
        <v>221.259894</v>
      </c>
      <c r="K585" s="16">
        <f>VLOOKUP(SonataNetIO_CMO_MV_NAV[[#This Row],[AsOfDate]], 'Sonata CMO MV Raw'!$A:$B,2,FALSE)</f>
        <v>76540139.089162007</v>
      </c>
      <c r="L585" s="4">
        <f>SonataNetIO_CMO_MV_NAV[[#This Row],[CMO MV]]/SonataNetIO_CMO_MV_NAV[[#This Row],[NAV]]*100</f>
        <v>74.3147573000725</v>
      </c>
    </row>
    <row r="586" spans="1:12" x14ac:dyDescent="0.2">
      <c r="A586" s="1">
        <v>42495</v>
      </c>
      <c r="B586">
        <v>264.67140000000001</v>
      </c>
      <c r="C586">
        <v>48.252699999999997</v>
      </c>
      <c r="D586">
        <v>227.82689999999999</v>
      </c>
      <c r="F586">
        <v>103407407</v>
      </c>
      <c r="G586">
        <v>255.95013700000001</v>
      </c>
      <c r="H586">
        <v>46.662711999999999</v>
      </c>
      <c r="I586">
        <v>220.31971100000001</v>
      </c>
      <c r="K586" s="16">
        <f>VLOOKUP(SonataNetIO_CMO_MV_NAV[[#This Row],[AsOfDate]], 'Sonata CMO MV Raw'!$A:$B,2,FALSE)</f>
        <v>76580541.951049</v>
      </c>
      <c r="L586" s="4">
        <f>SonataNetIO_CMO_MV_NAV[[#This Row],[CMO MV]]/SonataNetIO_CMO_MV_NAV[[#This Row],[NAV]]*100</f>
        <v>74.057114642715106</v>
      </c>
    </row>
    <row r="587" spans="1:12" x14ac:dyDescent="0.2">
      <c r="A587" s="1">
        <v>42496</v>
      </c>
      <c r="B587">
        <v>263.2346</v>
      </c>
      <c r="C587">
        <v>48.221400000000003</v>
      </c>
      <c r="D587">
        <v>227.94929999999999</v>
      </c>
      <c r="F587">
        <v>103564162.15000001</v>
      </c>
      <c r="G587">
        <v>254.175377</v>
      </c>
      <c r="H587">
        <v>46.561860000000003</v>
      </c>
      <c r="I587">
        <v>220.104422</v>
      </c>
      <c r="K587" s="16">
        <f>VLOOKUP(SonataNetIO_CMO_MV_NAV[[#This Row],[AsOfDate]], 'Sonata CMO MV Raw'!$A:$B,2,FALSE)</f>
        <v>76740191.661394998</v>
      </c>
      <c r="L587" s="4">
        <f>SonataNetIO_CMO_MV_NAV[[#This Row],[CMO MV]]/SonataNetIO_CMO_MV_NAV[[#This Row],[NAV]]*100</f>
        <v>74.099176846761168</v>
      </c>
    </row>
    <row r="588" spans="1:12" x14ac:dyDescent="0.2">
      <c r="A588" s="1">
        <v>42499</v>
      </c>
      <c r="B588">
        <v>265.22590000000002</v>
      </c>
      <c r="C588">
        <v>48.401000000000003</v>
      </c>
      <c r="D588">
        <v>227.80510000000001</v>
      </c>
      <c r="F588">
        <v>103692771.09999999</v>
      </c>
      <c r="G588">
        <v>255.78051099999999</v>
      </c>
      <c r="H588">
        <v>46.677314000000003</v>
      </c>
      <c r="I588">
        <v>219.692364</v>
      </c>
      <c r="K588" s="16">
        <f>VLOOKUP(SonataNetIO_CMO_MV_NAV[[#This Row],[AsOfDate]], 'Sonata CMO MV Raw'!$A:$B,2,FALSE)</f>
        <v>76920132.656817004</v>
      </c>
      <c r="L588" s="4">
        <f>SonataNetIO_CMO_MV_NAV[[#This Row],[CMO MV]]/SonataNetIO_CMO_MV_NAV[[#This Row],[NAV]]*100</f>
        <v>74.180805316347659</v>
      </c>
    </row>
    <row r="589" spans="1:12" x14ac:dyDescent="0.2">
      <c r="A589" s="1">
        <v>42500</v>
      </c>
      <c r="B589">
        <v>265.67039999999997</v>
      </c>
      <c r="C589">
        <v>48.628700000000002</v>
      </c>
      <c r="D589">
        <v>227.7723</v>
      </c>
      <c r="F589">
        <v>103803113.95999999</v>
      </c>
      <c r="G589">
        <v>255.93683100000001</v>
      </c>
      <c r="H589">
        <v>46.847053000000002</v>
      </c>
      <c r="I589">
        <v>219.427232</v>
      </c>
      <c r="K589" s="16">
        <f>VLOOKUP(SonataNetIO_CMO_MV_NAV[[#This Row],[AsOfDate]], 'Sonata CMO MV Raw'!$A:$B,2,FALSE)</f>
        <v>77045906.088727996</v>
      </c>
      <c r="L589" s="4">
        <f>SonataNetIO_CMO_MV_NAV[[#This Row],[CMO MV]]/SonataNetIO_CMO_MV_NAV[[#This Row],[NAV]]*100</f>
        <v>74.223116387835191</v>
      </c>
    </row>
    <row r="590" spans="1:12" x14ac:dyDescent="0.2">
      <c r="A590" s="1">
        <v>42501</v>
      </c>
      <c r="B590">
        <v>263.29329999999999</v>
      </c>
      <c r="C590">
        <v>47.804200000000002</v>
      </c>
      <c r="D590">
        <v>227.91480000000001</v>
      </c>
      <c r="F590">
        <v>104078200.37</v>
      </c>
      <c r="G590">
        <v>252.976415</v>
      </c>
      <c r="H590">
        <v>45.931040000000003</v>
      </c>
      <c r="I590">
        <v>218.98418599999999</v>
      </c>
      <c r="K590" s="16">
        <f>VLOOKUP(SonataNetIO_CMO_MV_NAV[[#This Row],[AsOfDate]], 'Sonata CMO MV Raw'!$A:$B,2,FALSE)</f>
        <v>77020025.799825996</v>
      </c>
      <c r="L590" s="4">
        <f>SonataNetIO_CMO_MV_NAV[[#This Row],[CMO MV]]/SonataNetIO_CMO_MV_NAV[[#This Row],[NAV]]*100</f>
        <v>74.002072985522744</v>
      </c>
    </row>
    <row r="591" spans="1:12" x14ac:dyDescent="0.2">
      <c r="A591" s="1">
        <v>42502</v>
      </c>
      <c r="B591">
        <v>264.65269999999998</v>
      </c>
      <c r="C591">
        <v>48.362499999999997</v>
      </c>
      <c r="D591">
        <v>230.6628</v>
      </c>
      <c r="F591">
        <v>103925368.65000001</v>
      </c>
      <c r="G591">
        <v>254.65649400000001</v>
      </c>
      <c r="H591">
        <v>46.535798</v>
      </c>
      <c r="I591">
        <v>221.95042799999999</v>
      </c>
      <c r="K591" s="16">
        <f>VLOOKUP(SonataNetIO_CMO_MV_NAV[[#This Row],[AsOfDate]], 'Sonata CMO MV Raw'!$A:$B,2,FALSE)</f>
        <v>77424313.291657001</v>
      </c>
      <c r="L591" s="4">
        <f>SonataNetIO_CMO_MV_NAV[[#This Row],[CMO MV]]/SonataNetIO_CMO_MV_NAV[[#This Row],[NAV]]*100</f>
        <v>74.499916909033743</v>
      </c>
    </row>
    <row r="592" spans="1:12" x14ac:dyDescent="0.2">
      <c r="A592" s="1">
        <v>42503</v>
      </c>
      <c r="B592">
        <v>265.22930000000002</v>
      </c>
      <c r="C592">
        <v>47.995600000000003</v>
      </c>
      <c r="D592">
        <v>230.47040000000001</v>
      </c>
      <c r="F592">
        <v>104320150.75</v>
      </c>
      <c r="G592">
        <v>254.24551099999999</v>
      </c>
      <c r="H592">
        <v>46.007986000000002</v>
      </c>
      <c r="I592">
        <v>220.926061</v>
      </c>
      <c r="K592" s="16">
        <f>VLOOKUP(SonataNetIO_CMO_MV_NAV[[#This Row],[AsOfDate]], 'Sonata CMO MV Raw'!$A:$B,2,FALSE)</f>
        <v>77254401.377602994</v>
      </c>
      <c r="L592" s="4">
        <f>SonataNetIO_CMO_MV_NAV[[#This Row],[CMO MV]]/SonataNetIO_CMO_MV_NAV[[#This Row],[NAV]]*100</f>
        <v>74.055109029453732</v>
      </c>
    </row>
    <row r="593" spans="1:12" x14ac:dyDescent="0.2">
      <c r="A593" s="1">
        <v>42506</v>
      </c>
      <c r="B593">
        <v>264.19560000000001</v>
      </c>
      <c r="C593">
        <v>48.449800000000003</v>
      </c>
      <c r="D593">
        <v>230.57140000000001</v>
      </c>
      <c r="F593">
        <v>104132933.8</v>
      </c>
      <c r="G593">
        <v>253.709936</v>
      </c>
      <c r="H593">
        <v>46.526874999999997</v>
      </c>
      <c r="I593">
        <v>221.42024799999999</v>
      </c>
      <c r="K593" s="16">
        <f>VLOOKUP(SonataNetIO_CMO_MV_NAV[[#This Row],[AsOfDate]], 'Sonata CMO MV Raw'!$A:$B,2,FALSE)</f>
        <v>76983956.043342993</v>
      </c>
      <c r="L593" s="4">
        <f>SonataNetIO_CMO_MV_NAV[[#This Row],[CMO MV]]/SonataNetIO_CMO_MV_NAV[[#This Row],[NAV]]*100</f>
        <v>73.928538488313478</v>
      </c>
    </row>
    <row r="594" spans="1:12" x14ac:dyDescent="0.2">
      <c r="A594" s="1">
        <v>42507</v>
      </c>
      <c r="B594">
        <v>264.13029999999998</v>
      </c>
      <c r="C594">
        <v>48.665799999999997</v>
      </c>
      <c r="D594">
        <v>230.54069999999999</v>
      </c>
      <c r="F594">
        <v>104341157.56</v>
      </c>
      <c r="G594">
        <v>253.14104800000001</v>
      </c>
      <c r="H594">
        <v>46.641038999999999</v>
      </c>
      <c r="I594">
        <v>220.948958</v>
      </c>
      <c r="K594" s="16">
        <f>VLOOKUP(SonataNetIO_CMO_MV_NAV[[#This Row],[AsOfDate]], 'Sonata CMO MV Raw'!$A:$B,2,FALSE)</f>
        <v>77020921.158671007</v>
      </c>
      <c r="L594" s="4">
        <f>SonataNetIO_CMO_MV_NAV[[#This Row],[CMO MV]]/SonataNetIO_CMO_MV_NAV[[#This Row],[NAV]]*100</f>
        <v>73.816433476292559</v>
      </c>
    </row>
    <row r="595" spans="1:12" x14ac:dyDescent="0.2">
      <c r="A595" s="1">
        <v>42508</v>
      </c>
      <c r="B595">
        <v>270.11489999999998</v>
      </c>
      <c r="C595">
        <v>51.310600000000001</v>
      </c>
      <c r="D595">
        <v>257.70049999999998</v>
      </c>
      <c r="F595">
        <v>103844443.25</v>
      </c>
      <c r="G595">
        <v>260.11492900000002</v>
      </c>
      <c r="H595">
        <v>49.411020999999998</v>
      </c>
      <c r="I595">
        <v>248.16012499999999</v>
      </c>
      <c r="K595" s="16">
        <f>VLOOKUP(SonataNetIO_CMO_MV_NAV[[#This Row],[AsOfDate]], 'Sonata CMO MV Raw'!$A:$B,2,FALSE)</f>
        <v>78687746.124899</v>
      </c>
      <c r="L595" s="4">
        <f>SonataNetIO_CMO_MV_NAV[[#This Row],[CMO MV]]/SonataNetIO_CMO_MV_NAV[[#This Row],[NAV]]*100</f>
        <v>75.774633347941801</v>
      </c>
    </row>
    <row r="596" spans="1:12" x14ac:dyDescent="0.2">
      <c r="A596" s="1">
        <v>42509</v>
      </c>
      <c r="B596">
        <v>283.74489999999997</v>
      </c>
      <c r="C596">
        <v>53.347099999999998</v>
      </c>
      <c r="D596">
        <v>257.0181</v>
      </c>
      <c r="F596">
        <v>104279475.19</v>
      </c>
      <c r="G596">
        <v>272.10043000000002</v>
      </c>
      <c r="H596">
        <v>51.157814000000002</v>
      </c>
      <c r="I596">
        <v>246.47045800000001</v>
      </c>
      <c r="K596" s="16">
        <f>VLOOKUP(SonataNetIO_CMO_MV_NAV[[#This Row],[AsOfDate]], 'Sonata CMO MV Raw'!$A:$B,2,FALSE)</f>
        <v>80399847.765724003</v>
      </c>
      <c r="L596" s="4">
        <f>SonataNetIO_CMO_MV_NAV[[#This Row],[CMO MV]]/SonataNetIO_CMO_MV_NAV[[#This Row],[NAV]]*100</f>
        <v>77.100357111726282</v>
      </c>
    </row>
    <row r="597" spans="1:12" x14ac:dyDescent="0.2">
      <c r="A597" s="1">
        <v>42510</v>
      </c>
      <c r="B597">
        <v>286.22489999999999</v>
      </c>
      <c r="C597">
        <v>53.929499999999997</v>
      </c>
      <c r="D597">
        <v>286.7045</v>
      </c>
      <c r="F597">
        <v>104302161.48</v>
      </c>
      <c r="G597">
        <v>274.41895299999999</v>
      </c>
      <c r="H597">
        <v>51.705064999999998</v>
      </c>
      <c r="I597">
        <v>274.87877099999997</v>
      </c>
      <c r="K597" s="16">
        <f>VLOOKUP(SonataNetIO_CMO_MV_NAV[[#This Row],[AsOfDate]], 'Sonata CMO MV Raw'!$A:$B,2,FALSE)</f>
        <v>80826788.578568995</v>
      </c>
      <c r="L597" s="4">
        <f>SonataNetIO_CMO_MV_NAV[[#This Row],[CMO MV]]/SonataNetIO_CMO_MV_NAV[[#This Row],[NAV]]*100</f>
        <v>77.49291810608122</v>
      </c>
    </row>
    <row r="598" spans="1:12" x14ac:dyDescent="0.2">
      <c r="A598" s="1">
        <v>42513</v>
      </c>
      <c r="B598">
        <v>285.89749999999998</v>
      </c>
      <c r="C598">
        <v>53.713099999999997</v>
      </c>
      <c r="D598">
        <v>286.68419999999998</v>
      </c>
      <c r="F598">
        <v>104406442.18000001</v>
      </c>
      <c r="G598">
        <v>273.83128299999998</v>
      </c>
      <c r="H598">
        <v>51.446154999999997</v>
      </c>
      <c r="I598">
        <v>274.58478000000002</v>
      </c>
      <c r="K598" s="16">
        <f>VLOOKUP(SonataNetIO_CMO_MV_NAV[[#This Row],[AsOfDate]], 'Sonata CMO MV Raw'!$A:$B,2,FALSE)</f>
        <v>80662662.853804007</v>
      </c>
      <c r="L598" s="4">
        <f>SonataNetIO_CMO_MV_NAV[[#This Row],[CMO MV]]/SonataNetIO_CMO_MV_NAV[[#This Row],[NAV]]*100</f>
        <v>77.258319668377382</v>
      </c>
    </row>
    <row r="599" spans="1:12" x14ac:dyDescent="0.2">
      <c r="A599" s="1">
        <v>42514</v>
      </c>
      <c r="B599">
        <v>286.48669999999998</v>
      </c>
      <c r="C599">
        <v>54.116</v>
      </c>
      <c r="D599">
        <v>286.57960000000003</v>
      </c>
      <c r="F599">
        <v>104401529.81</v>
      </c>
      <c r="G599">
        <v>274.40852699999999</v>
      </c>
      <c r="H599">
        <v>51.834488999999998</v>
      </c>
      <c r="I599">
        <v>274.49750999999998</v>
      </c>
      <c r="K599" s="16">
        <f>VLOOKUP(SonataNetIO_CMO_MV_NAV[[#This Row],[AsOfDate]], 'Sonata CMO MV Raw'!$A:$B,2,FALSE)</f>
        <v>80871439.297594994</v>
      </c>
      <c r="L599" s="4">
        <f>SonataNetIO_CMO_MV_NAV[[#This Row],[CMO MV]]/SonataNetIO_CMO_MV_NAV[[#This Row],[NAV]]*100</f>
        <v>77.461929384342028</v>
      </c>
    </row>
    <row r="600" spans="1:12" x14ac:dyDescent="0.2">
      <c r="A600" s="1">
        <v>42515</v>
      </c>
      <c r="B600">
        <v>300.74849999999998</v>
      </c>
      <c r="C600">
        <v>57.117100000000001</v>
      </c>
      <c r="D600">
        <v>326.04750000000001</v>
      </c>
      <c r="F600">
        <v>104177850.02</v>
      </c>
      <c r="G600">
        <v>288.687566</v>
      </c>
      <c r="H600">
        <v>54.826529999999998</v>
      </c>
      <c r="I600">
        <v>312.97199899999998</v>
      </c>
      <c r="K600" s="182">
        <f>VLOOKUP(SonataNetIO_CMO_MV_NAV[[#This Row],[AsOfDate]], 'Sonata CMO MV Raw'!$A:$B,2,FALSE)</f>
        <v>83739539.818277001</v>
      </c>
      <c r="L600" s="4">
        <f>SonataNetIO_CMO_MV_NAV[[#This Row],[CMO MV]]/SonataNetIO_CMO_MV_NAV[[#This Row],[NAV]]*100</f>
        <v>80.381328470688089</v>
      </c>
    </row>
    <row r="601" spans="1:12" x14ac:dyDescent="0.2">
      <c r="A601" s="1">
        <v>42516</v>
      </c>
      <c r="B601">
        <v>315.06569999999999</v>
      </c>
      <c r="C601">
        <v>59.025700000000001</v>
      </c>
      <c r="D601">
        <v>335.69240000000002</v>
      </c>
      <c r="F601">
        <v>104519004.45999999</v>
      </c>
      <c r="G601">
        <v>301.44345700000002</v>
      </c>
      <c r="H601">
        <v>56.473652999999999</v>
      </c>
      <c r="I601">
        <v>321.178337</v>
      </c>
      <c r="K601" s="182">
        <f>VLOOKUP(SonataNetIO_CMO_MV_NAV[[#This Row],[AsOfDate]], 'Sonata CMO MV Raw'!$A:$B,2,FALSE)</f>
        <v>85088554.132894993</v>
      </c>
      <c r="L601" s="4">
        <f>SonataNetIO_CMO_MV_NAV[[#This Row],[CMO MV]]/SonataNetIO_CMO_MV_NAV[[#This Row],[NAV]]*100</f>
        <v>81.409648486901602</v>
      </c>
    </row>
    <row r="602" spans="1:12" x14ac:dyDescent="0.2">
      <c r="A602" s="1">
        <v>42517</v>
      </c>
      <c r="B602">
        <v>315.30279999999999</v>
      </c>
      <c r="C602">
        <v>59.175199999999997</v>
      </c>
      <c r="D602">
        <v>335.71699999999998</v>
      </c>
      <c r="F602">
        <v>104570471.25</v>
      </c>
      <c r="G602">
        <v>301.52183100000002</v>
      </c>
      <c r="H602">
        <v>56.588824000000002</v>
      </c>
      <c r="I602">
        <v>321.04378600000001</v>
      </c>
      <c r="K602" s="182">
        <f>VLOOKUP(SonataNetIO_CMO_MV_NAV[[#This Row],[AsOfDate]], 'Sonata CMO MV Raw'!$A:$B,2,FALSE)</f>
        <v>85120144.359114006</v>
      </c>
      <c r="L602" s="4">
        <f>SonataNetIO_CMO_MV_NAV[[#This Row],[CMO MV]]/SonataNetIO_CMO_MV_NAV[[#This Row],[NAV]]*100</f>
        <v>81.399790343886409</v>
      </c>
    </row>
    <row r="603" spans="1:12" x14ac:dyDescent="0.2">
      <c r="A603" s="1">
        <v>42521</v>
      </c>
      <c r="B603">
        <v>315.05700000000002</v>
      </c>
      <c r="C603">
        <v>58.8337</v>
      </c>
      <c r="D603">
        <v>335.72699999999998</v>
      </c>
      <c r="F603">
        <v>104886031.31999999</v>
      </c>
      <c r="G603">
        <v>300.38032299999998</v>
      </c>
      <c r="H603">
        <v>56.092979</v>
      </c>
      <c r="I603">
        <v>320.08742799999999</v>
      </c>
      <c r="K603" s="182">
        <f>VLOOKUP(SonataNetIO_CMO_MV_NAV[[#This Row],[AsOfDate]], 'Sonata CMO MV Raw'!$A:$B,2,FALSE)</f>
        <v>85018659.036505997</v>
      </c>
      <c r="L603" s="4">
        <f>SonataNetIO_CMO_MV_NAV[[#This Row],[CMO MV]]/SonataNetIO_CMO_MV_NAV[[#This Row],[NAV]]*100</f>
        <v>81.058133258107532</v>
      </c>
    </row>
    <row r="604" spans="1:12" x14ac:dyDescent="0.2">
      <c r="A604" s="1">
        <v>42522</v>
      </c>
      <c r="B604">
        <v>314.5908</v>
      </c>
      <c r="C604">
        <v>59.067799999999998</v>
      </c>
      <c r="D604">
        <v>335.7765</v>
      </c>
      <c r="F604">
        <v>104962096.87</v>
      </c>
      <c r="G604">
        <v>299.718479</v>
      </c>
      <c r="H604">
        <v>56.275362000000001</v>
      </c>
      <c r="I604">
        <v>319.90262200000001</v>
      </c>
      <c r="K604" s="182">
        <f>VLOOKUP(SonataNetIO_CMO_MV_NAV[[#This Row],[AsOfDate]], 'Sonata CMO MV Raw'!$A:$B,2,FALSE)</f>
        <v>84493115.892949998</v>
      </c>
      <c r="L604" s="4">
        <f>SonataNetIO_CMO_MV_NAV[[#This Row],[CMO MV]]/SonataNetIO_CMO_MV_NAV[[#This Row],[NAV]]*100</f>
        <v>80.498692778211449</v>
      </c>
    </row>
    <row r="605" spans="1:12" x14ac:dyDescent="0.2">
      <c r="A605" s="1">
        <v>42523</v>
      </c>
      <c r="B605">
        <v>315.15559999999999</v>
      </c>
      <c r="C605">
        <v>58.904499999999999</v>
      </c>
      <c r="D605">
        <v>335.79430000000002</v>
      </c>
      <c r="F605">
        <v>105362733.70999999</v>
      </c>
      <c r="G605">
        <v>299.11486600000001</v>
      </c>
      <c r="H605">
        <v>55.906388999999997</v>
      </c>
      <c r="I605">
        <v>318.703101</v>
      </c>
      <c r="K605" s="182">
        <f>VLOOKUP(SonataNetIO_CMO_MV_NAV[[#This Row],[AsOfDate]], 'Sonata CMO MV Raw'!$A:$B,2,FALSE)</f>
        <v>84436518.467988998</v>
      </c>
      <c r="L605" s="4">
        <f>SonataNetIO_CMO_MV_NAV[[#This Row],[CMO MV]]/SonataNetIO_CMO_MV_NAV[[#This Row],[NAV]]*100</f>
        <v>80.138883545288181</v>
      </c>
    </row>
    <row r="606" spans="1:12" x14ac:dyDescent="0.2">
      <c r="A606" s="1">
        <v>42524</v>
      </c>
      <c r="B606">
        <v>314.815</v>
      </c>
      <c r="C606">
        <v>57.640500000000003</v>
      </c>
      <c r="D606">
        <v>335.4051</v>
      </c>
      <c r="F606">
        <v>105766498.39</v>
      </c>
      <c r="G606">
        <v>297.65096199999999</v>
      </c>
      <c r="H606">
        <v>54.497881</v>
      </c>
      <c r="I606">
        <v>317.118469</v>
      </c>
      <c r="K606" s="182">
        <f>VLOOKUP(SonataNetIO_CMO_MV_NAV[[#This Row],[AsOfDate]], 'Sonata CMO MV Raw'!$A:$B,2,FALSE)</f>
        <v>83987908.731712997</v>
      </c>
      <c r="L606" s="4">
        <f>SonataNetIO_CMO_MV_NAV[[#This Row],[CMO MV]]/SonataNetIO_CMO_MV_NAV[[#This Row],[NAV]]*100</f>
        <v>79.408801473240302</v>
      </c>
    </row>
    <row r="607" spans="1:12" x14ac:dyDescent="0.2">
      <c r="A607" s="1">
        <v>42527</v>
      </c>
      <c r="B607">
        <v>319.69409999999999</v>
      </c>
      <c r="C607">
        <v>58.860199999999999</v>
      </c>
      <c r="D607">
        <v>334.90359999999998</v>
      </c>
      <c r="F607">
        <v>105540814.81</v>
      </c>
      <c r="G607">
        <v>302.91039599999999</v>
      </c>
      <c r="H607">
        <v>55.770083</v>
      </c>
      <c r="I607">
        <v>317.32140800000002</v>
      </c>
      <c r="K607" s="182">
        <f>VLOOKUP(SonataNetIO_CMO_MV_NAV[[#This Row],[AsOfDate]], 'Sonata CMO MV Raw'!$A:$B,2,FALSE)</f>
        <v>85083439.796820998</v>
      </c>
      <c r="L607" s="4">
        <f>SonataNetIO_CMO_MV_NAV[[#This Row],[CMO MV]]/SonataNetIO_CMO_MV_NAV[[#This Row],[NAV]]*100</f>
        <v>80.616622062272853</v>
      </c>
    </row>
    <row r="608" spans="1:12" x14ac:dyDescent="0.2">
      <c r="A608" s="1">
        <v>42528</v>
      </c>
      <c r="B608">
        <v>320.2124</v>
      </c>
      <c r="C608">
        <v>58.732399999999998</v>
      </c>
      <c r="D608">
        <v>334.48360000000002</v>
      </c>
      <c r="F608">
        <v>105671671.48</v>
      </c>
      <c r="G608">
        <v>303.02577400000001</v>
      </c>
      <c r="H608">
        <v>55.580080000000002</v>
      </c>
      <c r="I608">
        <v>316.531001</v>
      </c>
      <c r="K608" s="182">
        <f>VLOOKUP(SonataNetIO_CMO_MV_NAV[[#This Row],[AsOfDate]], 'Sonata CMO MV Raw'!$A:$B,2,FALSE)</f>
        <v>85175623.28678</v>
      </c>
      <c r="L608" s="4">
        <f>SonataNetIO_CMO_MV_NAV[[#This Row],[CMO MV]]/SonataNetIO_CMO_MV_NAV[[#This Row],[NAV]]*100</f>
        <v>80.604027639423492</v>
      </c>
    </row>
    <row r="609" spans="1:12" x14ac:dyDescent="0.2">
      <c r="A609" s="1">
        <v>42529</v>
      </c>
      <c r="B609">
        <v>321.32130000000001</v>
      </c>
      <c r="C609">
        <v>58.610799999999998</v>
      </c>
      <c r="D609">
        <v>333.97579999999999</v>
      </c>
      <c r="F609">
        <v>105700086.43000001</v>
      </c>
      <c r="G609">
        <v>303.99341299999998</v>
      </c>
      <c r="H609">
        <v>55.450097</v>
      </c>
      <c r="I609">
        <v>315.96549399999998</v>
      </c>
      <c r="K609" s="182">
        <f>VLOOKUP(SonataNetIO_CMO_MV_NAV[[#This Row],[AsOfDate]], 'Sonata CMO MV Raw'!$A:$B,2,FALSE)</f>
        <v>84916264.958492994</v>
      </c>
      <c r="L609" s="4">
        <f>SonataNetIO_CMO_MV_NAV[[#This Row],[CMO MV]]/SonataNetIO_CMO_MV_NAV[[#This Row],[NAV]]*100</f>
        <v>80.336987249985725</v>
      </c>
    </row>
    <row r="610" spans="1:12" x14ac:dyDescent="0.2">
      <c r="A610" s="1">
        <v>42530</v>
      </c>
      <c r="B610">
        <v>321.37310000000002</v>
      </c>
      <c r="C610">
        <v>58.295499999999997</v>
      </c>
      <c r="D610">
        <v>333.85090000000002</v>
      </c>
      <c r="F610">
        <v>105857269.64</v>
      </c>
      <c r="G610">
        <v>303.590959</v>
      </c>
      <c r="H610">
        <v>55.069907000000001</v>
      </c>
      <c r="I610">
        <v>315.37833999999998</v>
      </c>
      <c r="K610" s="182">
        <f>VLOOKUP(SonataNetIO_CMO_MV_NAV[[#This Row],[AsOfDate]], 'Sonata CMO MV Raw'!$A:$B,2,FALSE)</f>
        <v>84738185.956608996</v>
      </c>
      <c r="L610" s="4">
        <f>SonataNetIO_CMO_MV_NAV[[#This Row],[CMO MV]]/SonataNetIO_CMO_MV_NAV[[#This Row],[NAV]]*100</f>
        <v>80.04947250650531</v>
      </c>
    </row>
    <row r="611" spans="1:12" x14ac:dyDescent="0.2">
      <c r="A611" s="1">
        <v>42531</v>
      </c>
      <c r="B611">
        <v>315.47660000000002</v>
      </c>
      <c r="C611">
        <v>56.368299999999998</v>
      </c>
      <c r="D611">
        <v>334.15499999999997</v>
      </c>
      <c r="F611">
        <v>105676880.04000001</v>
      </c>
      <c r="G611">
        <v>298.52944200000002</v>
      </c>
      <c r="H611">
        <v>53.340238999999997</v>
      </c>
      <c r="I611">
        <v>316.204453</v>
      </c>
      <c r="K611" s="182">
        <f>VLOOKUP(SonataNetIO_CMO_MV_NAV[[#This Row],[AsOfDate]], 'Sonata CMO MV Raw'!$A:$B,2,FALSE)</f>
        <v>84109448.019888997</v>
      </c>
      <c r="L611" s="4">
        <f>SonataNetIO_CMO_MV_NAV[[#This Row],[CMO MV]]/SonataNetIO_CMO_MV_NAV[[#This Row],[NAV]]*100</f>
        <v>79.591153701786553</v>
      </c>
    </row>
    <row r="612" spans="1:12" x14ac:dyDescent="0.2">
      <c r="A612" s="1">
        <v>42534</v>
      </c>
      <c r="B612">
        <v>315.82389999999998</v>
      </c>
      <c r="C612">
        <v>56.2102</v>
      </c>
      <c r="D612">
        <v>334.09899999999999</v>
      </c>
      <c r="F612">
        <v>105804643.90000001</v>
      </c>
      <c r="G612">
        <v>298.49720000000002</v>
      </c>
      <c r="H612">
        <v>53.126401999999999</v>
      </c>
      <c r="I612">
        <v>315.76969400000002</v>
      </c>
      <c r="K612" s="195">
        <f>VLOOKUP(SonataNetIO_CMO_MV_NAV[[#This Row],[AsOfDate]], 'Sonata CMO MV Raw'!$A:$B,2,FALSE)</f>
        <v>84146126.173664004</v>
      </c>
      <c r="L612" s="4">
        <f>SonataNetIO_CMO_MV_NAV[[#This Row],[CMO MV]]/SonataNetIO_CMO_MV_NAV[[#This Row],[NAV]]*100</f>
        <v>79.529709729181363</v>
      </c>
    </row>
    <row r="613" spans="1:12" x14ac:dyDescent="0.2">
      <c r="A613" s="1">
        <v>42535</v>
      </c>
      <c r="B613">
        <v>316.99709999999999</v>
      </c>
      <c r="C613">
        <v>56.247300000000003</v>
      </c>
      <c r="D613">
        <v>327.91489999999999</v>
      </c>
      <c r="F613">
        <v>105891520.04000001</v>
      </c>
      <c r="G613">
        <v>299.360232</v>
      </c>
      <c r="H613">
        <v>53.117851000000002</v>
      </c>
      <c r="I613">
        <v>309.67059499999999</v>
      </c>
      <c r="K613" s="309">
        <f>VLOOKUP(SonataNetIO_CMO_MV_NAV[[#This Row],[AsOfDate]], 'Sonata CMO MV Raw'!$A:$B,2,FALSE)</f>
        <v>84145797.842708007</v>
      </c>
      <c r="L613" s="4">
        <f>SonataNetIO_CMO_MV_NAV[[#This Row],[CMO MV]]/SonataNetIO_CMO_MV_NAV[[#This Row],[NAV]]*100</f>
        <v>79.464151436226743</v>
      </c>
    </row>
    <row r="614" spans="1:12" x14ac:dyDescent="0.2">
      <c r="A614" s="1">
        <v>42536</v>
      </c>
      <c r="B614">
        <v>316.32470000000001</v>
      </c>
      <c r="C614">
        <v>55.6601</v>
      </c>
      <c r="D614">
        <v>328.02030000000002</v>
      </c>
      <c r="F614">
        <v>105746357.26000001</v>
      </c>
      <c r="G614">
        <v>299.13531599999999</v>
      </c>
      <c r="H614">
        <v>52.635477000000002</v>
      </c>
      <c r="I614">
        <v>310.19536599999998</v>
      </c>
      <c r="K614" s="309">
        <f>VLOOKUP(SonataNetIO_CMO_MV_NAV[[#This Row],[AsOfDate]], 'Sonata CMO MV Raw'!$A:$B,2,FALSE)</f>
        <v>83095334.513354003</v>
      </c>
      <c r="L614" s="4">
        <f>SonataNetIO_CMO_MV_NAV[[#This Row],[CMO MV]]/SonataNetIO_CMO_MV_NAV[[#This Row],[NAV]]*100</f>
        <v>78.579855293782259</v>
      </c>
    </row>
    <row r="615" spans="1:12" x14ac:dyDescent="0.2">
      <c r="A615" s="1">
        <v>42537</v>
      </c>
      <c r="B615">
        <v>318.40379999999999</v>
      </c>
      <c r="C615">
        <v>55.206400000000002</v>
      </c>
      <c r="D615">
        <v>328.03190000000001</v>
      </c>
      <c r="F615">
        <v>106123687.55</v>
      </c>
      <c r="G615">
        <v>300.03084799999999</v>
      </c>
      <c r="H615">
        <v>52.020808000000002</v>
      </c>
      <c r="I615">
        <v>309.10337500000003</v>
      </c>
      <c r="K615" s="309">
        <f>VLOOKUP(SonataNetIO_CMO_MV_NAV[[#This Row],[AsOfDate]], 'Sonata CMO MV Raw'!$A:$B,2,FALSE)</f>
        <v>82728782.523736</v>
      </c>
      <c r="L615" s="4">
        <f>SonataNetIO_CMO_MV_NAV[[#This Row],[CMO MV]]/SonataNetIO_CMO_MV_NAV[[#This Row],[NAV]]*100</f>
        <v>77.955058322637413</v>
      </c>
    </row>
    <row r="616" spans="1:12" x14ac:dyDescent="0.2">
      <c r="A616" s="1">
        <v>42538</v>
      </c>
      <c r="B616">
        <v>317.81420000000003</v>
      </c>
      <c r="C616">
        <v>56.177</v>
      </c>
      <c r="D616">
        <v>327.99400000000003</v>
      </c>
      <c r="F616">
        <v>105606700.86</v>
      </c>
      <c r="G616">
        <v>300.94132000000002</v>
      </c>
      <c r="H616">
        <v>53.194541000000001</v>
      </c>
      <c r="I616">
        <v>310.580671</v>
      </c>
      <c r="K616" s="309">
        <f>VLOOKUP(SonataNetIO_CMO_MV_NAV[[#This Row],[AsOfDate]], 'Sonata CMO MV Raw'!$A:$B,2,FALSE)</f>
        <v>83255382.891060993</v>
      </c>
      <c r="L616" s="4">
        <f>SonataNetIO_CMO_MV_NAV[[#This Row],[CMO MV]]/SonataNetIO_CMO_MV_NAV[[#This Row],[NAV]]*100</f>
        <v>78.835322203115169</v>
      </c>
    </row>
    <row r="617" spans="1:12" x14ac:dyDescent="0.2">
      <c r="A617" s="1">
        <v>42541</v>
      </c>
      <c r="B617">
        <v>318.77080000000001</v>
      </c>
      <c r="C617">
        <v>56.870899999999999</v>
      </c>
      <c r="D617">
        <v>327.95319999999998</v>
      </c>
      <c r="F617">
        <v>105244321.81</v>
      </c>
      <c r="G617">
        <v>302.886459</v>
      </c>
      <c r="H617">
        <v>54.037025</v>
      </c>
      <c r="I617">
        <v>311.61130100000003</v>
      </c>
      <c r="K617" s="309">
        <f>VLOOKUP(SonataNetIO_CMO_MV_NAV[[#This Row],[AsOfDate]], 'Sonata CMO MV Raw'!$A:$B,2,FALSE)</f>
        <v>83462104.232721999</v>
      </c>
      <c r="L617" s="4">
        <f>SonataNetIO_CMO_MV_NAV[[#This Row],[CMO MV]]/SonataNetIO_CMO_MV_NAV[[#This Row],[NAV]]*100</f>
        <v>79.303189756306338</v>
      </c>
    </row>
    <row r="618" spans="1:12" x14ac:dyDescent="0.2">
      <c r="A618" s="1">
        <v>42542</v>
      </c>
      <c r="B618">
        <v>317.84519999999998</v>
      </c>
      <c r="C618">
        <v>57.129100000000001</v>
      </c>
      <c r="D618">
        <v>327.94189999999998</v>
      </c>
      <c r="F618">
        <v>105051159.48</v>
      </c>
      <c r="G618">
        <v>302.562296</v>
      </c>
      <c r="H618">
        <v>54.382170000000002</v>
      </c>
      <c r="I618">
        <v>312.173518</v>
      </c>
      <c r="K618" s="309">
        <f>VLOOKUP(SonataNetIO_CMO_MV_NAV[[#This Row],[AsOfDate]], 'Sonata CMO MV Raw'!$A:$B,2,FALSE)</f>
        <v>83618453.634620994</v>
      </c>
      <c r="L618" s="4">
        <f>SonataNetIO_CMO_MV_NAV[[#This Row],[CMO MV]]/SonataNetIO_CMO_MV_NAV[[#This Row],[NAV]]*100</f>
        <v>79.597839803510738</v>
      </c>
    </row>
    <row r="619" spans="1:12" x14ac:dyDescent="0.2">
      <c r="A619" s="1">
        <v>42543</v>
      </c>
      <c r="B619">
        <v>318.18150000000003</v>
      </c>
      <c r="C619">
        <v>57.116999999999997</v>
      </c>
      <c r="D619">
        <v>327.88290000000001</v>
      </c>
      <c r="F619">
        <v>105075293.84999999</v>
      </c>
      <c r="G619">
        <v>302.81285800000001</v>
      </c>
      <c r="H619">
        <v>54.358162999999998</v>
      </c>
      <c r="I619">
        <v>312.04566599999998</v>
      </c>
      <c r="K619" s="309">
        <f>VLOOKUP(SonataNetIO_CMO_MV_NAV[[#This Row],[AsOfDate]], 'Sonata CMO MV Raw'!$A:$B,2,FALSE)</f>
        <v>83635122.176728994</v>
      </c>
      <c r="L619" s="4">
        <f>SonataNetIO_CMO_MV_NAV[[#This Row],[CMO MV]]/SonataNetIO_CMO_MV_NAV[[#This Row],[NAV]]*100</f>
        <v>79.595420685781875</v>
      </c>
    </row>
    <row r="620" spans="1:12" x14ac:dyDescent="0.2">
      <c r="A620" s="1">
        <v>42544</v>
      </c>
      <c r="B620">
        <v>316.32159999999999</v>
      </c>
      <c r="C620">
        <v>57.105899999999998</v>
      </c>
      <c r="D620">
        <v>328.73669999999998</v>
      </c>
      <c r="F620">
        <v>104455096.25</v>
      </c>
      <c r="G620">
        <v>302.83022199999999</v>
      </c>
      <c r="H620">
        <v>54.670285999999997</v>
      </c>
      <c r="I620">
        <v>314.71580799999998</v>
      </c>
      <c r="K620" s="309">
        <f>VLOOKUP(SonataNetIO_CMO_MV_NAV[[#This Row],[AsOfDate]], 'Sonata CMO MV Raw'!$A:$B,2,FALSE)</f>
        <v>83531449.719740003</v>
      </c>
      <c r="L620" s="4">
        <f>SonataNetIO_CMO_MV_NAV[[#This Row],[CMO MV]]/SonataNetIO_CMO_MV_NAV[[#This Row],[NAV]]*100</f>
        <v>79.968764300229154</v>
      </c>
    </row>
    <row r="621" spans="1:12" x14ac:dyDescent="0.2">
      <c r="A621" s="1">
        <v>42545</v>
      </c>
      <c r="B621">
        <v>316.29910000000001</v>
      </c>
      <c r="C621">
        <v>55.1053</v>
      </c>
      <c r="D621">
        <v>328.6139</v>
      </c>
      <c r="F621">
        <v>105405571.34</v>
      </c>
      <c r="G621">
        <v>300.07816100000002</v>
      </c>
      <c r="H621">
        <v>52.279305000000001</v>
      </c>
      <c r="I621">
        <v>311.761414</v>
      </c>
      <c r="K621" s="309">
        <f>VLOOKUP(SonataNetIO_CMO_MV_NAV[[#This Row],[AsOfDate]], 'Sonata CMO MV Raw'!$A:$B,2,FALSE)</f>
        <v>82715127.578806996</v>
      </c>
      <c r="L621" s="4">
        <f>SonataNetIO_CMO_MV_NAV[[#This Row],[CMO MV]]/SonataNetIO_CMO_MV_NAV[[#This Row],[NAV]]*100</f>
        <v>78.473202627969357</v>
      </c>
    </row>
    <row r="622" spans="1:12" x14ac:dyDescent="0.2">
      <c r="A622" s="1">
        <v>42548</v>
      </c>
      <c r="B622">
        <v>305.5428</v>
      </c>
      <c r="C622">
        <v>51.251600000000003</v>
      </c>
      <c r="D622">
        <v>328.71260000000001</v>
      </c>
      <c r="F622">
        <v>105857328.5</v>
      </c>
      <c r="G622">
        <v>288.63641699999999</v>
      </c>
      <c r="H622">
        <v>48.415731999999998</v>
      </c>
      <c r="I622">
        <v>310.524179</v>
      </c>
      <c r="K622" s="309">
        <f>VLOOKUP(SonataNetIO_CMO_MV_NAV[[#This Row],[AsOfDate]], 'Sonata CMO MV Raw'!$A:$B,2,FALSE)</f>
        <v>80390904.149148002</v>
      </c>
      <c r="L622" s="4">
        <f>SonataNetIO_CMO_MV_NAV[[#This Row],[CMO MV]]/SonataNetIO_CMO_MV_NAV[[#This Row],[NAV]]*100</f>
        <v>75.942691250845243</v>
      </c>
    </row>
    <row r="623" spans="1:12" x14ac:dyDescent="0.2">
      <c r="A623" s="1">
        <v>42549</v>
      </c>
      <c r="B623">
        <v>307.13380000000001</v>
      </c>
      <c r="C623">
        <v>51.543900000000001</v>
      </c>
      <c r="D623">
        <v>328.42090000000002</v>
      </c>
      <c r="F623">
        <v>105687259.13</v>
      </c>
      <c r="G623">
        <v>290.606268</v>
      </c>
      <c r="H623">
        <v>48.770212000000001</v>
      </c>
      <c r="I623">
        <v>310.74786399999999</v>
      </c>
      <c r="K623" s="309">
        <f>VLOOKUP(SonataNetIO_CMO_MV_NAV[[#This Row],[AsOfDate]], 'Sonata CMO MV Raw'!$A:$B,2,FALSE)</f>
        <v>80286427.321531996</v>
      </c>
      <c r="L623" s="4">
        <f>SonataNetIO_CMO_MV_NAV[[#This Row],[CMO MV]]/SonataNetIO_CMO_MV_NAV[[#This Row],[NAV]]*100</f>
        <v>75.966041680365791</v>
      </c>
    </row>
    <row r="624" spans="1:12" x14ac:dyDescent="0.2">
      <c r="A624" s="1">
        <v>42550</v>
      </c>
      <c r="B624">
        <v>305.56810000000002</v>
      </c>
      <c r="C624">
        <v>51.258899999999997</v>
      </c>
      <c r="D624">
        <v>328.51479999999998</v>
      </c>
      <c r="F624">
        <v>105621954.73</v>
      </c>
      <c r="G624">
        <v>289.303584</v>
      </c>
      <c r="H624">
        <v>48.530535</v>
      </c>
      <c r="I624">
        <v>311.02889599999997</v>
      </c>
      <c r="K624" s="309">
        <f>VLOOKUP(SonataNetIO_CMO_MV_NAV[[#This Row],[AsOfDate]], 'Sonata CMO MV Raw'!$A:$B,2,FALSE)</f>
        <v>79997304.448911995</v>
      </c>
      <c r="L624" s="4">
        <f>SonataNetIO_CMO_MV_NAV[[#This Row],[CMO MV]]/SonataNetIO_CMO_MV_NAV[[#This Row],[NAV]]*100</f>
        <v>75.739276605330801</v>
      </c>
    </row>
    <row r="625" spans="1:12" x14ac:dyDescent="0.2">
      <c r="A625" s="1">
        <v>42551</v>
      </c>
      <c r="B625">
        <v>300.98630000000003</v>
      </c>
      <c r="C625">
        <v>50.045000000000002</v>
      </c>
      <c r="D625">
        <v>328.63740000000001</v>
      </c>
      <c r="F625">
        <v>105929851.98999999</v>
      </c>
      <c r="G625">
        <v>284.13737400000002</v>
      </c>
      <c r="H625">
        <v>47.243529000000002</v>
      </c>
      <c r="I625">
        <v>310.24059199999999</v>
      </c>
      <c r="K625" s="309">
        <f>VLOOKUP(SonataNetIO_CMO_MV_NAV[[#This Row],[AsOfDate]], 'Sonata CMO MV Raw'!$A:$B,2,FALSE)</f>
        <v>80151935.509312004</v>
      </c>
      <c r="L625" s="4">
        <f>SonataNetIO_CMO_MV_NAV[[#This Row],[CMO MV]]/SonataNetIO_CMO_MV_NAV[[#This Row],[NAV]]*100</f>
        <v>75.665106675386014</v>
      </c>
    </row>
    <row r="626" spans="1:12" x14ac:dyDescent="0.2">
      <c r="A626" s="1">
        <v>42552</v>
      </c>
      <c r="B626">
        <v>302.46640000000002</v>
      </c>
      <c r="C626">
        <v>49.541600000000003</v>
      </c>
      <c r="D626">
        <v>329.0489</v>
      </c>
      <c r="F626">
        <v>105701196.15000001</v>
      </c>
      <c r="G626">
        <v>286.15229599999998</v>
      </c>
      <c r="H626">
        <v>46.869478999999998</v>
      </c>
      <c r="I626">
        <v>311.301018</v>
      </c>
      <c r="K626" s="16">
        <f>VLOOKUP(SonataNetIO_CMO_MV_NAV[[#This Row],[AsOfDate]], 'Sonata CMO MV Raw'!$A:$B,2,FALSE)</f>
        <v>78216611.365078002</v>
      </c>
      <c r="L626" s="4">
        <f>SonataNetIO_CMO_MV_NAV[[#This Row],[CMO MV]]/SonataNetIO_CMO_MV_NAV[[#This Row],[NAV]]*100</f>
        <v>73.997848855069932</v>
      </c>
    </row>
    <row r="627" spans="1:12" x14ac:dyDescent="0.2">
      <c r="A627" s="1">
        <v>42556</v>
      </c>
      <c r="B627">
        <v>300.27600000000001</v>
      </c>
      <c r="C627">
        <v>46.955800000000004</v>
      </c>
      <c r="D627">
        <v>332.53640000000001</v>
      </c>
      <c r="F627">
        <v>106462167.5</v>
      </c>
      <c r="G627">
        <v>282.04948999999999</v>
      </c>
      <c r="H627">
        <v>44.105620999999999</v>
      </c>
      <c r="I627">
        <v>312.35170900000003</v>
      </c>
      <c r="K627" s="16">
        <f>VLOOKUP(SonataNetIO_CMO_MV_NAV[[#This Row],[AsOfDate]], 'Sonata CMO MV Raw'!$A:$B,2,FALSE)</f>
        <v>76651115.338599995</v>
      </c>
      <c r="L627" s="4">
        <f>SonataNetIO_CMO_MV_NAV[[#This Row],[CMO MV]]/SonataNetIO_CMO_MV_NAV[[#This Row],[NAV]]*100</f>
        <v>71.998454604636891</v>
      </c>
    </row>
    <row r="628" spans="1:12" x14ac:dyDescent="0.2">
      <c r="A628" s="1">
        <v>42557</v>
      </c>
      <c r="B628">
        <v>301.12759999999997</v>
      </c>
      <c r="C628">
        <v>47.490499999999997</v>
      </c>
      <c r="D628">
        <v>328.72969999999998</v>
      </c>
      <c r="F628">
        <v>106328377.09999999</v>
      </c>
      <c r="G628">
        <v>283.20530100000002</v>
      </c>
      <c r="H628">
        <v>44.663994000000002</v>
      </c>
      <c r="I628">
        <v>309.16459800000001</v>
      </c>
      <c r="K628" s="16">
        <f>VLOOKUP(SonataNetIO_CMO_MV_NAV[[#This Row],[AsOfDate]], 'Sonata CMO MV Raw'!$A:$B,2,FALSE)</f>
        <v>76867608.397700995</v>
      </c>
      <c r="L628" s="4">
        <f>SonataNetIO_CMO_MV_NAV[[#This Row],[CMO MV]]/SonataNetIO_CMO_MV_NAV[[#This Row],[NAV]]*100</f>
        <v>72.292656480036683</v>
      </c>
    </row>
    <row r="629" spans="1:12" x14ac:dyDescent="0.2">
      <c r="A629" s="1">
        <v>42558</v>
      </c>
      <c r="B629">
        <v>305.48719999999997</v>
      </c>
      <c r="C629">
        <v>47.917099999999998</v>
      </c>
      <c r="D629">
        <v>328.94889999999998</v>
      </c>
      <c r="F629">
        <v>106509913.79000001</v>
      </c>
      <c r="G629">
        <v>286.815742</v>
      </c>
      <c r="H629">
        <v>44.988394</v>
      </c>
      <c r="I629">
        <v>308.843457</v>
      </c>
      <c r="K629" s="16">
        <f>VLOOKUP(SonataNetIO_CMO_MV_NAV[[#This Row],[AsOfDate]], 'Sonata CMO MV Raw'!$A:$B,2,FALSE)</f>
        <v>76970202.979087994</v>
      </c>
      <c r="L629" s="4">
        <f>SonataNetIO_CMO_MV_NAV[[#This Row],[CMO MV]]/SonataNetIO_CMO_MV_NAV[[#This Row],[NAV]]*100</f>
        <v>72.265764040374762</v>
      </c>
    </row>
    <row r="630" spans="1:12" x14ac:dyDescent="0.2">
      <c r="A630" s="1">
        <v>42559</v>
      </c>
      <c r="B630">
        <v>306.81110000000001</v>
      </c>
      <c r="C630">
        <v>47.290399999999998</v>
      </c>
      <c r="D630">
        <v>328.80630000000002</v>
      </c>
      <c r="F630">
        <v>107111247.90000001</v>
      </c>
      <c r="G630">
        <v>286.44153299999999</v>
      </c>
      <c r="H630">
        <v>44.150731999999998</v>
      </c>
      <c r="I630">
        <v>306.97644400000001</v>
      </c>
      <c r="K630" s="16">
        <f>VLOOKUP(SonataNetIO_CMO_MV_NAV[[#This Row],[AsOfDate]], 'Sonata CMO MV Raw'!$A:$B,2,FALSE)</f>
        <v>76839497.161828995</v>
      </c>
      <c r="L630" s="4">
        <f>SonataNetIO_CMO_MV_NAV[[#This Row],[CMO MV]]/SonataNetIO_CMO_MV_NAV[[#This Row],[NAV]]*100</f>
        <v>71.738028142074313</v>
      </c>
    </row>
    <row r="631" spans="1:12" x14ac:dyDescent="0.2">
      <c r="A631" s="1">
        <v>42562</v>
      </c>
      <c r="B631">
        <v>304.37830000000002</v>
      </c>
      <c r="C631">
        <v>47.083399999999997</v>
      </c>
      <c r="D631">
        <v>328.95010000000002</v>
      </c>
      <c r="F631">
        <v>106605371.86</v>
      </c>
      <c r="G631">
        <v>285.51872600000002</v>
      </c>
      <c r="H631">
        <v>44.166066999999998</v>
      </c>
      <c r="I631">
        <v>308.56803400000001</v>
      </c>
      <c r="K631" s="16">
        <f>VLOOKUP(SonataNetIO_CMO_MV_NAV[[#This Row],[AsOfDate]], 'Sonata CMO MV Raw'!$A:$B,2,FALSE)</f>
        <v>76792735.250167996</v>
      </c>
      <c r="L631" s="4">
        <f>SonataNetIO_CMO_MV_NAV[[#This Row],[CMO MV]]/SonataNetIO_CMO_MV_NAV[[#This Row],[NAV]]*100</f>
        <v>72.034583164360996</v>
      </c>
    </row>
    <row r="632" spans="1:12" x14ac:dyDescent="0.2">
      <c r="A632" s="1">
        <v>42563</v>
      </c>
      <c r="B632">
        <v>302.84320000000002</v>
      </c>
      <c r="C632">
        <v>48.101500000000001</v>
      </c>
      <c r="D632">
        <v>321.75290000000001</v>
      </c>
      <c r="F632">
        <v>105828258.08</v>
      </c>
      <c r="G632">
        <v>286.16477800000001</v>
      </c>
      <c r="H632">
        <v>45.452415999999999</v>
      </c>
      <c r="I632">
        <v>304.03306800000001</v>
      </c>
      <c r="K632" s="16">
        <f>VLOOKUP(SonataNetIO_CMO_MV_NAV[[#This Row],[AsOfDate]], 'Sonata CMO MV Raw'!$A:$B,2,FALSE)</f>
        <v>77347572.150141999</v>
      </c>
      <c r="L632" s="4">
        <f>SonataNetIO_CMO_MV_NAV[[#This Row],[CMO MV]]/SonataNetIO_CMO_MV_NAV[[#This Row],[NAV]]*100</f>
        <v>73.087825079452543</v>
      </c>
    </row>
    <row r="633" spans="1:12" x14ac:dyDescent="0.2">
      <c r="A633" s="1">
        <v>42564</v>
      </c>
      <c r="B633">
        <v>307.49669999999998</v>
      </c>
      <c r="C633">
        <v>48.1937</v>
      </c>
      <c r="D633">
        <v>328.7312</v>
      </c>
      <c r="F633">
        <v>106603622.3</v>
      </c>
      <c r="G633">
        <v>288.44864100000001</v>
      </c>
      <c r="H633">
        <v>45.208314000000001</v>
      </c>
      <c r="I633">
        <v>308.36775799999998</v>
      </c>
      <c r="K633" s="16">
        <f>VLOOKUP(SonataNetIO_CMO_MV_NAV[[#This Row],[AsOfDate]], 'Sonata CMO MV Raw'!$A:$B,2,FALSE)</f>
        <v>77607434.106632993</v>
      </c>
      <c r="L633" s="4">
        <f>SonataNetIO_CMO_MV_NAV[[#This Row],[CMO MV]]/SonataNetIO_CMO_MV_NAV[[#This Row],[NAV]]*100</f>
        <v>72.799997253595194</v>
      </c>
    </row>
    <row r="634" spans="1:12" x14ac:dyDescent="0.2">
      <c r="A634" s="1">
        <v>42565</v>
      </c>
      <c r="B634">
        <v>308.60820000000001</v>
      </c>
      <c r="C634">
        <v>49.116799999999998</v>
      </c>
      <c r="D634">
        <v>328.61790000000002</v>
      </c>
      <c r="F634">
        <v>105896201.06</v>
      </c>
      <c r="G634">
        <v>291.425185</v>
      </c>
      <c r="H634">
        <v>46.382022999999997</v>
      </c>
      <c r="I634">
        <v>310.320764</v>
      </c>
      <c r="K634" s="16">
        <f>VLOOKUP(SonataNetIO_CMO_MV_NAV[[#This Row],[AsOfDate]], 'Sonata CMO MV Raw'!$A:$B,2,FALSE)</f>
        <v>78110807.436510995</v>
      </c>
      <c r="L634" s="4">
        <f>SonataNetIO_CMO_MV_NAV[[#This Row],[CMO MV]]/SonataNetIO_CMO_MV_NAV[[#This Row],[NAV]]*100</f>
        <v>73.761671008626635</v>
      </c>
    </row>
    <row r="635" spans="1:12" x14ac:dyDescent="0.2">
      <c r="A635" s="1">
        <v>42566</v>
      </c>
      <c r="B635">
        <v>309.34750000000003</v>
      </c>
      <c r="C635">
        <v>50.326900000000002</v>
      </c>
      <c r="D635">
        <v>328.45679999999999</v>
      </c>
      <c r="F635">
        <v>105825175.79000001</v>
      </c>
      <c r="G635">
        <v>292.31938200000002</v>
      </c>
      <c r="H635">
        <v>47.556641999999997</v>
      </c>
      <c r="I635">
        <v>310.37680499999999</v>
      </c>
      <c r="K635" s="16">
        <f>VLOOKUP(SonataNetIO_CMO_MV_NAV[[#This Row],[AsOfDate]], 'Sonata CMO MV Raw'!$A:$B,2,FALSE)</f>
        <v>78103319.852457002</v>
      </c>
      <c r="L635" s="4">
        <f>SonataNetIO_CMO_MV_NAV[[#This Row],[CMO MV]]/SonataNetIO_CMO_MV_NAV[[#This Row],[NAV]]*100</f>
        <v>73.804101216373695</v>
      </c>
    </row>
    <row r="636" spans="1:12" x14ac:dyDescent="0.2">
      <c r="A636" s="1">
        <v>42569</v>
      </c>
      <c r="B636">
        <v>304.8596</v>
      </c>
      <c r="C636">
        <v>49.479399999999998</v>
      </c>
      <c r="D636">
        <v>323.79059999999998</v>
      </c>
      <c r="F636">
        <v>105863863.88</v>
      </c>
      <c r="G636">
        <v>287.97324099999997</v>
      </c>
      <c r="H636">
        <v>46.738706000000001</v>
      </c>
      <c r="I636">
        <v>305.85564199999999</v>
      </c>
      <c r="K636" s="16">
        <f>VLOOKUP(SonataNetIO_CMO_MV_NAV[[#This Row],[AsOfDate]], 'Sonata CMO MV Raw'!$A:$B,2,FALSE)</f>
        <v>78109317.109721005</v>
      </c>
      <c r="L636" s="4">
        <f>SonataNetIO_CMO_MV_NAV[[#This Row],[CMO MV]]/SonataNetIO_CMO_MV_NAV[[#This Row],[NAV]]*100</f>
        <v>73.782794474855322</v>
      </c>
    </row>
    <row r="637" spans="1:12" x14ac:dyDescent="0.2">
      <c r="A637" s="1">
        <v>42570</v>
      </c>
      <c r="B637">
        <v>306.78399999999999</v>
      </c>
      <c r="C637">
        <v>49.29</v>
      </c>
      <c r="D637">
        <v>319.48860000000002</v>
      </c>
      <c r="F637">
        <v>106401881.97</v>
      </c>
      <c r="G637">
        <v>288.32572699999997</v>
      </c>
      <c r="H637">
        <v>46.324368999999997</v>
      </c>
      <c r="I637">
        <v>300.26593000000003</v>
      </c>
      <c r="K637" s="16">
        <f>VLOOKUP(SonataNetIO_CMO_MV_NAV[[#This Row],[AsOfDate]], 'Sonata CMO MV Raw'!$A:$B,2,FALSE)</f>
        <v>77853588.077363998</v>
      </c>
      <c r="L637" s="4">
        <f>SonataNetIO_CMO_MV_NAV[[#This Row],[CMO MV]]/SonataNetIO_CMO_MV_NAV[[#This Row],[NAV]]*100</f>
        <v>73.16937128923604</v>
      </c>
    </row>
    <row r="638" spans="1:12" x14ac:dyDescent="0.2">
      <c r="A638" s="1">
        <v>42571</v>
      </c>
      <c r="B638">
        <v>308.89429999999999</v>
      </c>
      <c r="C638">
        <v>50.040799999999997</v>
      </c>
      <c r="D638">
        <v>319.49639999999999</v>
      </c>
      <c r="F638">
        <v>106337144.23999999</v>
      </c>
      <c r="G638">
        <v>290.48579599999999</v>
      </c>
      <c r="H638">
        <v>47.058627000000001</v>
      </c>
      <c r="I638">
        <v>300.45606600000002</v>
      </c>
      <c r="K638" s="16">
        <f>VLOOKUP(SonataNetIO_CMO_MV_NAV[[#This Row],[AsOfDate]], 'Sonata CMO MV Raw'!$A:$B,2,FALSE)</f>
        <v>78512515.789921001</v>
      </c>
      <c r="L638" s="4">
        <f>SonataNetIO_CMO_MV_NAV[[#This Row],[CMO MV]]/SonataNetIO_CMO_MV_NAV[[#This Row],[NAV]]*100</f>
        <v>73.833575606206253</v>
      </c>
    </row>
    <row r="639" spans="1:12" x14ac:dyDescent="0.2">
      <c r="A639" s="1">
        <v>42572</v>
      </c>
      <c r="B639">
        <v>321.2389</v>
      </c>
      <c r="C639">
        <v>52.3185</v>
      </c>
      <c r="D639">
        <v>349.28089999999997</v>
      </c>
      <c r="F639">
        <v>106661748.55</v>
      </c>
      <c r="G639">
        <v>301.17535500000002</v>
      </c>
      <c r="H639">
        <v>49.050854999999999</v>
      </c>
      <c r="I639">
        <v>327.46594199999998</v>
      </c>
      <c r="K639" s="16">
        <f>VLOOKUP(SonataNetIO_CMO_MV_NAV[[#This Row],[AsOfDate]], 'Sonata CMO MV Raw'!$A:$B,2,FALSE)</f>
        <v>80014751.456850007</v>
      </c>
      <c r="L639" s="4">
        <f>SonataNetIO_CMO_MV_NAV[[#This Row],[CMO MV]]/SonataNetIO_CMO_MV_NAV[[#This Row],[NAV]]*100</f>
        <v>75.017288338697512</v>
      </c>
    </row>
    <row r="640" spans="1:12" x14ac:dyDescent="0.2">
      <c r="A640" s="1">
        <v>42573</v>
      </c>
      <c r="B640">
        <v>323.30990000000003</v>
      </c>
      <c r="C640">
        <v>53.140599999999999</v>
      </c>
      <c r="D640">
        <v>333.40530000000001</v>
      </c>
      <c r="F640">
        <v>107102928.29000001</v>
      </c>
      <c r="G640">
        <v>301.868404</v>
      </c>
      <c r="H640">
        <v>49.616383999999996</v>
      </c>
      <c r="I640">
        <v>311.29428999999999</v>
      </c>
      <c r="K640" s="16">
        <f>VLOOKUP(SonataNetIO_CMO_MV_NAV[[#This Row],[AsOfDate]], 'Sonata CMO MV Raw'!$A:$B,2,FALSE)</f>
        <v>77347489.325088993</v>
      </c>
      <c r="L640" s="4">
        <f>SonataNetIO_CMO_MV_NAV[[#This Row],[CMO MV]]/SonataNetIO_CMO_MV_NAV[[#This Row],[NAV]]*100</f>
        <v>72.217903431787661</v>
      </c>
    </row>
    <row r="641" spans="1:12" x14ac:dyDescent="0.2">
      <c r="A641" s="1">
        <v>42576</v>
      </c>
      <c r="B641">
        <v>324.65949999999998</v>
      </c>
      <c r="C641">
        <v>53.491300000000003</v>
      </c>
      <c r="D641">
        <v>333.42770000000002</v>
      </c>
      <c r="F641">
        <v>107400863.53</v>
      </c>
      <c r="G641">
        <v>302.28760699999998</v>
      </c>
      <c r="H641">
        <v>49.805278999999999</v>
      </c>
      <c r="I641">
        <v>310.45160099999998</v>
      </c>
      <c r="K641" s="16">
        <f>VLOOKUP(SonataNetIO_CMO_MV_NAV[[#This Row],[AsOfDate]], 'Sonata CMO MV Raw'!$A:$B,2,FALSE)</f>
        <v>76928217.448497996</v>
      </c>
      <c r="L641" s="4">
        <f>SonataNetIO_CMO_MV_NAV[[#This Row],[CMO MV]]/SonataNetIO_CMO_MV_NAV[[#This Row],[NAV]]*100</f>
        <v>71.627187082168888</v>
      </c>
    </row>
    <row r="642" spans="1:12" x14ac:dyDescent="0.2">
      <c r="A642" s="1">
        <v>42577</v>
      </c>
      <c r="B642">
        <v>324.39339999999999</v>
      </c>
      <c r="C642">
        <v>53.575699999999998</v>
      </c>
      <c r="D642">
        <v>340.73250000000002</v>
      </c>
      <c r="F642">
        <v>107613981.66</v>
      </c>
      <c r="G642">
        <v>301.44168500000001</v>
      </c>
      <c r="H642">
        <v>49.785074000000002</v>
      </c>
      <c r="I642">
        <v>316.62475000000001</v>
      </c>
      <c r="K642" s="16">
        <f>VLOOKUP(SonataNetIO_CMO_MV_NAV[[#This Row],[AsOfDate]], 'Sonata CMO MV Raw'!$A:$B,2,FALSE)</f>
        <v>77491024.383772999</v>
      </c>
      <c r="L642" s="4">
        <f>SonataNetIO_CMO_MV_NAV[[#This Row],[CMO MV]]/SonataNetIO_CMO_MV_NAV[[#This Row],[NAV]]*100</f>
        <v>72.008323814837837</v>
      </c>
    </row>
    <row r="643" spans="1:12" x14ac:dyDescent="0.2">
      <c r="A643" s="1">
        <v>42578</v>
      </c>
      <c r="B643">
        <v>325.37290000000002</v>
      </c>
      <c r="C643">
        <v>52.646099999999997</v>
      </c>
      <c r="D643">
        <v>326.76069999999999</v>
      </c>
      <c r="F643">
        <v>108374893.48999999</v>
      </c>
      <c r="G643">
        <v>300.229038</v>
      </c>
      <c r="H643">
        <v>48.577764000000002</v>
      </c>
      <c r="I643">
        <v>301.509593</v>
      </c>
      <c r="K643" s="16">
        <f>VLOOKUP(SonataNetIO_CMO_MV_NAV[[#This Row],[AsOfDate]], 'Sonata CMO MV Raw'!$A:$B,2,FALSE)</f>
        <v>76888723.116380006</v>
      </c>
      <c r="L643" s="4">
        <f>SonataNetIO_CMO_MV_NAV[[#This Row],[CMO MV]]/SonataNetIO_CMO_MV_NAV[[#This Row],[NAV]]*100</f>
        <v>70.946988403245541</v>
      </c>
    </row>
    <row r="644" spans="1:12" x14ac:dyDescent="0.2">
      <c r="A644" s="1">
        <v>42579</v>
      </c>
      <c r="B644">
        <v>326.01589999999999</v>
      </c>
      <c r="C644">
        <v>52.216700000000003</v>
      </c>
      <c r="D644">
        <v>326.59769999999997</v>
      </c>
      <c r="F644">
        <v>108211590.65000001</v>
      </c>
      <c r="G644">
        <v>301.27632199999999</v>
      </c>
      <c r="H644">
        <v>48.254258</v>
      </c>
      <c r="I644">
        <v>301.81397199999998</v>
      </c>
      <c r="K644" s="16">
        <f>VLOOKUP(SonataNetIO_CMO_MV_NAV[[#This Row],[AsOfDate]], 'Sonata CMO MV Raw'!$A:$B,2,FALSE)</f>
        <v>76498689.036506996</v>
      </c>
      <c r="L644" s="4">
        <f>SonataNetIO_CMO_MV_NAV[[#This Row],[CMO MV]]/SonataNetIO_CMO_MV_NAV[[#This Row],[NAV]]*100</f>
        <v>70.693618471920132</v>
      </c>
    </row>
    <row r="645" spans="1:12" x14ac:dyDescent="0.2">
      <c r="A645" s="1">
        <v>42580</v>
      </c>
      <c r="B645">
        <v>330.2022</v>
      </c>
      <c r="C645">
        <v>51.807499999999997</v>
      </c>
      <c r="D645">
        <v>326.39749999999998</v>
      </c>
      <c r="F645">
        <v>109495846.33</v>
      </c>
      <c r="G645">
        <v>301.56596000000002</v>
      </c>
      <c r="H645">
        <v>47.314579999999999</v>
      </c>
      <c r="I645">
        <v>298.09121599999997</v>
      </c>
      <c r="K645" s="16">
        <f>VLOOKUP(SonataNetIO_CMO_MV_NAV[[#This Row],[AsOfDate]], 'Sonata CMO MV Raw'!$A:$B,2,FALSE)</f>
        <v>76872378.902465999</v>
      </c>
      <c r="L645" s="4">
        <f>SonataNetIO_CMO_MV_NAV[[#This Row],[CMO MV]]/SonataNetIO_CMO_MV_NAV[[#This Row],[NAV]]*100</f>
        <v>70.205748874516232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6" tint="0.79998168889431442"/>
  </sheetPr>
  <dimension ref="A1:L645"/>
  <sheetViews>
    <sheetView workbookViewId="0"/>
  </sheetViews>
  <sheetFormatPr defaultRowHeight="12.75" x14ac:dyDescent="0.2"/>
  <cols>
    <col min="1" max="1" width="14.42578125" bestFit="1" customWidth="1"/>
    <col min="2" max="2" width="10.5703125" bestFit="1" customWidth="1"/>
    <col min="3" max="3" width="18.28515625" bestFit="1" customWidth="1"/>
    <col min="4" max="4" width="11.85546875" bestFit="1" customWidth="1"/>
    <col min="5" max="5" width="19.7109375" bestFit="1" customWidth="1"/>
    <col min="6" max="6" width="12" bestFit="1" customWidth="1"/>
    <col min="7" max="7" width="19" bestFit="1" customWidth="1"/>
    <col min="8" max="8" width="26.85546875" bestFit="1" customWidth="1"/>
    <col min="9" max="9" width="20.42578125" bestFit="1" customWidth="1"/>
    <col min="10" max="10" width="28.28515625" bestFit="1" customWidth="1"/>
    <col min="11" max="11" width="13.5703125" style="3" bestFit="1" customWidth="1"/>
    <col min="12" max="12" width="12.8554687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" t="s">
        <v>13</v>
      </c>
      <c r="L1" t="s">
        <v>14</v>
      </c>
    </row>
    <row r="2" spans="1:12" x14ac:dyDescent="0.2">
      <c r="A2" s="1">
        <v>41645</v>
      </c>
      <c r="B2">
        <v>9.0530000000000008</v>
      </c>
      <c r="C2">
        <v>2.2530000000000001</v>
      </c>
      <c r="D2">
        <v>-0.125</v>
      </c>
      <c r="F2">
        <v>99964905.561800003</v>
      </c>
      <c r="G2">
        <v>9.0561779999999992</v>
      </c>
      <c r="H2">
        <v>2.2537910000000001</v>
      </c>
      <c r="I2">
        <v>-0.12504399999999999</v>
      </c>
      <c r="K2" s="3">
        <f>VLOOKUP(SonataNetIO_CMO_MV_NAV_QT[[#This Row],[AsOfDate]], 'Sonata CMO MV Raw'!$A:$B,2,FALSE)</f>
        <v>5191051.6518329997</v>
      </c>
      <c r="L2" s="4">
        <f>SonataNetIO_CMO_MV_NAV_QT[[#This Row],[CMO MV]]/SonataNetIO_CMO_MV_NAV_QT[[#This Row],[NAV]]*100</f>
        <v>5.1928740618114251</v>
      </c>
    </row>
    <row r="3" spans="1:12" x14ac:dyDescent="0.2">
      <c r="A3" s="1">
        <v>41646</v>
      </c>
      <c r="B3">
        <v>9.0976999999999997</v>
      </c>
      <c r="C3">
        <v>2.2589999999999999</v>
      </c>
      <c r="D3">
        <v>-0.1275</v>
      </c>
      <c r="F3">
        <v>99961870.668899998</v>
      </c>
      <c r="G3">
        <v>9.1011699999999998</v>
      </c>
      <c r="H3">
        <v>2.259862</v>
      </c>
      <c r="I3">
        <v>-0.127549</v>
      </c>
      <c r="K3" s="3">
        <f>VLOOKUP(SonataNetIO_CMO_MV_NAV_QT[[#This Row],[AsOfDate]], 'Sonata CMO MV Raw'!$A:$B,2,FALSE)</f>
        <v>5205604.3788820002</v>
      </c>
      <c r="L3" s="4">
        <f>SonataNetIO_CMO_MV_NAV_QT[[#This Row],[CMO MV]]/SonataNetIO_CMO_MV_NAV_QT[[#This Row],[NAV]]*100</f>
        <v>5.2075899981147113</v>
      </c>
    </row>
    <row r="4" spans="1:12" x14ac:dyDescent="0.2">
      <c r="A4" s="1">
        <v>41647</v>
      </c>
      <c r="B4">
        <v>8.8399000000000001</v>
      </c>
      <c r="C4">
        <v>2.2097000000000002</v>
      </c>
      <c r="D4">
        <v>-0.1105</v>
      </c>
      <c r="F4">
        <v>99964288.771200001</v>
      </c>
      <c r="G4">
        <v>8.8430579999999992</v>
      </c>
      <c r="H4">
        <v>2.2104889999999999</v>
      </c>
      <c r="I4">
        <v>-0.110539</v>
      </c>
      <c r="K4" s="3">
        <f>VLOOKUP(SonataNetIO_CMO_MV_NAV_QT[[#This Row],[AsOfDate]], 'Sonata CMO MV Raw'!$A:$B,2,FALSE)</f>
        <v>5143797.6812300002</v>
      </c>
      <c r="L4" s="4">
        <f>SonataNetIO_CMO_MV_NAV_QT[[#This Row],[CMO MV]]/SonataNetIO_CMO_MV_NAV_QT[[#This Row],[NAV]]*100</f>
        <v>5.1456352508076293</v>
      </c>
    </row>
    <row r="5" spans="1:12" x14ac:dyDescent="0.2">
      <c r="A5" s="1">
        <v>41648</v>
      </c>
      <c r="B5">
        <v>-5.9871999999999996</v>
      </c>
      <c r="C5">
        <v>-1.4953000000000001</v>
      </c>
      <c r="D5">
        <v>-11.326700000000001</v>
      </c>
      <c r="F5">
        <v>99968054.168200001</v>
      </c>
      <c r="G5">
        <v>-5.9891129999999997</v>
      </c>
      <c r="H5">
        <v>-1.4957780000000001</v>
      </c>
      <c r="I5">
        <v>-11.33032</v>
      </c>
      <c r="K5" s="3">
        <f>VLOOKUP(SonataNetIO_CMO_MV_NAV_QT[[#This Row],[AsOfDate]], 'Sonata CMO MV Raw'!$A:$B,2,FALSE)</f>
        <v>17296616.285824999</v>
      </c>
      <c r="L5" s="4">
        <f>SonataNetIO_CMO_MV_NAV_QT[[#This Row],[CMO MV]]/SonataNetIO_CMO_MV_NAV_QT[[#This Row],[NAV]]*100</f>
        <v>17.302143599517095</v>
      </c>
    </row>
    <row r="6" spans="1:12" x14ac:dyDescent="0.2">
      <c r="A6" s="1">
        <v>41649</v>
      </c>
      <c r="B6">
        <v>-5.8455000000000004</v>
      </c>
      <c r="C6">
        <v>-1.4428000000000001</v>
      </c>
      <c r="D6">
        <v>-11.433299999999999</v>
      </c>
      <c r="F6">
        <v>99927629.244000003</v>
      </c>
      <c r="G6">
        <v>-5.8497339999999998</v>
      </c>
      <c r="H6">
        <v>-1.443845</v>
      </c>
      <c r="I6">
        <v>-11.44158</v>
      </c>
      <c r="K6" s="3">
        <f>VLOOKUP(SonataNetIO_CMO_MV_NAV_QT[[#This Row],[AsOfDate]], 'Sonata CMO MV Raw'!$A:$B,2,FALSE)</f>
        <v>17623340.221554998</v>
      </c>
      <c r="L6" s="4">
        <f>SonataNetIO_CMO_MV_NAV_QT[[#This Row],[CMO MV]]/SonataNetIO_CMO_MV_NAV_QT[[#This Row],[NAV]]*100</f>
        <v>17.636103603061475</v>
      </c>
    </row>
    <row r="7" spans="1:12" x14ac:dyDescent="0.2">
      <c r="A7" s="1">
        <v>41652</v>
      </c>
      <c r="B7">
        <v>-6.6650999999999998</v>
      </c>
      <c r="C7">
        <v>-1.6405000000000001</v>
      </c>
      <c r="D7">
        <v>-11.8209</v>
      </c>
      <c r="F7">
        <v>99921270.541099995</v>
      </c>
      <c r="G7">
        <v>-6.6703520000000003</v>
      </c>
      <c r="H7">
        <v>-1.6417930000000001</v>
      </c>
      <c r="I7">
        <v>-11.830214</v>
      </c>
      <c r="K7" s="3">
        <f>VLOOKUP(SonataNetIO_CMO_MV_NAV_QT[[#This Row],[AsOfDate]], 'Sonata CMO MV Raw'!$A:$B,2,FALSE)</f>
        <v>17800928.508742999</v>
      </c>
      <c r="L7" s="4">
        <f>SonataNetIO_CMO_MV_NAV_QT[[#This Row],[CMO MV]]/SonataNetIO_CMO_MV_NAV_QT[[#This Row],[NAV]]*100</f>
        <v>17.814954125729471</v>
      </c>
    </row>
    <row r="8" spans="1:12" x14ac:dyDescent="0.2">
      <c r="A8" s="1">
        <v>41653</v>
      </c>
      <c r="B8">
        <v>-6.9930000000000003</v>
      </c>
      <c r="C8">
        <v>-1.7317</v>
      </c>
      <c r="D8">
        <v>-11.6555</v>
      </c>
      <c r="F8">
        <v>99944288.945800006</v>
      </c>
      <c r="G8">
        <v>-6.9968979999999998</v>
      </c>
      <c r="H8">
        <v>-1.7326649999999999</v>
      </c>
      <c r="I8">
        <v>-11.661997</v>
      </c>
      <c r="K8" s="3">
        <f>VLOOKUP(SonataNetIO_CMO_MV_NAV_QT[[#This Row],[AsOfDate]], 'Sonata CMO MV Raw'!$A:$B,2,FALSE)</f>
        <v>17629768.313416999</v>
      </c>
      <c r="L8" s="4">
        <f>SonataNetIO_CMO_MV_NAV_QT[[#This Row],[CMO MV]]/SonataNetIO_CMO_MV_NAV_QT[[#This Row],[NAV]]*100</f>
        <v>17.639595518036714</v>
      </c>
    </row>
    <row r="9" spans="1:12" x14ac:dyDescent="0.2">
      <c r="A9" s="1">
        <v>41654</v>
      </c>
      <c r="B9">
        <v>-7.0278</v>
      </c>
      <c r="C9">
        <v>-1.7421</v>
      </c>
      <c r="D9">
        <v>-11.683199999999999</v>
      </c>
      <c r="F9">
        <v>99925631.063199997</v>
      </c>
      <c r="G9">
        <v>-7.0330300000000001</v>
      </c>
      <c r="H9">
        <v>-1.7433970000000001</v>
      </c>
      <c r="I9">
        <v>-11.691895000000001</v>
      </c>
      <c r="K9" s="3">
        <f>VLOOKUP(SonataNetIO_CMO_MV_NAV_QT[[#This Row],[AsOfDate]], 'Sonata CMO MV Raw'!$A:$B,2,FALSE)</f>
        <v>17521080.041405998</v>
      </c>
      <c r="L9" s="4">
        <f>SonataNetIO_CMO_MV_NAV_QT[[#This Row],[CMO MV]]/SonataNetIO_CMO_MV_NAV_QT[[#This Row],[NAV]]*100</f>
        <v>17.53411998001237</v>
      </c>
    </row>
    <row r="10" spans="1:12" x14ac:dyDescent="0.2">
      <c r="A10" s="1">
        <v>41655</v>
      </c>
      <c r="B10">
        <v>-6.8807999999999998</v>
      </c>
      <c r="C10">
        <v>-1.6977</v>
      </c>
      <c r="D10">
        <v>-11.739800000000001</v>
      </c>
      <c r="F10">
        <v>99915309.332900003</v>
      </c>
      <c r="G10">
        <v>-6.8866319999999996</v>
      </c>
      <c r="H10">
        <v>-1.699139</v>
      </c>
      <c r="I10">
        <v>-11.749751</v>
      </c>
      <c r="K10" s="3">
        <f>VLOOKUP(SonataNetIO_CMO_MV_NAV_QT[[#This Row],[AsOfDate]], 'Sonata CMO MV Raw'!$A:$B,2,FALSE)</f>
        <v>17645111.841093998</v>
      </c>
      <c r="L10" s="4">
        <f>SonataNetIO_CMO_MV_NAV_QT[[#This Row],[CMO MV]]/SonataNetIO_CMO_MV_NAV_QT[[#This Row],[NAV]]*100</f>
        <v>17.660068270722789</v>
      </c>
    </row>
    <row r="11" spans="1:12" x14ac:dyDescent="0.2">
      <c r="A11" s="1">
        <v>41656</v>
      </c>
      <c r="B11">
        <v>-6.7910000000000004</v>
      </c>
      <c r="C11">
        <v>-1.6760999999999999</v>
      </c>
      <c r="D11">
        <v>-11.831899999999999</v>
      </c>
      <c r="F11">
        <v>99892014.552599996</v>
      </c>
      <c r="G11">
        <v>-6.7983409999999997</v>
      </c>
      <c r="H11">
        <v>-1.6779120000000001</v>
      </c>
      <c r="I11">
        <v>-11.844690999999999</v>
      </c>
      <c r="K11" s="3">
        <f>VLOOKUP(SonataNetIO_CMO_MV_NAV_QT[[#This Row],[AsOfDate]], 'Sonata CMO MV Raw'!$A:$B,2,FALSE)</f>
        <v>17688495.970835999</v>
      </c>
      <c r="L11" s="4">
        <f>SonataNetIO_CMO_MV_NAV_QT[[#This Row],[CMO MV]]/SonataNetIO_CMO_MV_NAV_QT[[#This Row],[NAV]]*100</f>
        <v>17.707617620947861</v>
      </c>
    </row>
    <row r="12" spans="1:12" x14ac:dyDescent="0.2">
      <c r="A12" s="1">
        <v>41660</v>
      </c>
      <c r="B12">
        <v>-6.4592999999999998</v>
      </c>
      <c r="C12">
        <v>-1.5908</v>
      </c>
      <c r="D12">
        <v>-11.9255</v>
      </c>
      <c r="F12">
        <v>99894556.206900001</v>
      </c>
      <c r="G12">
        <v>-6.4661179999999998</v>
      </c>
      <c r="H12">
        <v>-1.592479</v>
      </c>
      <c r="I12">
        <v>-11.938088</v>
      </c>
      <c r="K12" s="3">
        <f>VLOOKUP(SonataNetIO_CMO_MV_NAV_QT[[#This Row],[AsOfDate]], 'Sonata CMO MV Raw'!$A:$B,2,FALSE)</f>
        <v>17730303.515057001</v>
      </c>
      <c r="L12" s="4">
        <f>SonataNetIO_CMO_MV_NAV_QT[[#This Row],[CMO MV]]/SonataNetIO_CMO_MV_NAV_QT[[#This Row],[NAV]]*100</f>
        <v>17.749018753668899</v>
      </c>
    </row>
    <row r="13" spans="1:12" x14ac:dyDescent="0.2">
      <c r="A13" s="1">
        <v>41661</v>
      </c>
      <c r="B13">
        <v>-6.7500999999999998</v>
      </c>
      <c r="C13">
        <v>-1.6726000000000001</v>
      </c>
      <c r="D13">
        <v>-11.7171</v>
      </c>
      <c r="F13">
        <v>99932951.170300007</v>
      </c>
      <c r="G13">
        <v>-6.7546290000000004</v>
      </c>
      <c r="H13">
        <v>-1.6737219999999999</v>
      </c>
      <c r="I13">
        <v>-11.724961</v>
      </c>
      <c r="K13" s="3">
        <f>VLOOKUP(SonataNetIO_CMO_MV_NAV_QT[[#This Row],[AsOfDate]], 'Sonata CMO MV Raw'!$A:$B,2,FALSE)</f>
        <v>17600097.078488</v>
      </c>
      <c r="L13" s="4">
        <f>SonataNetIO_CMO_MV_NAV_QT[[#This Row],[CMO MV]]/SonataNetIO_CMO_MV_NAV_QT[[#This Row],[NAV]]*100</f>
        <v>17.611905655117624</v>
      </c>
    </row>
    <row r="14" spans="1:12" x14ac:dyDescent="0.2">
      <c r="A14" s="1">
        <v>41662</v>
      </c>
      <c r="B14">
        <v>-6.0705999999999998</v>
      </c>
      <c r="C14">
        <v>-1.5009999999999999</v>
      </c>
      <c r="D14">
        <v>-11.8459</v>
      </c>
      <c r="F14">
        <v>99975302.123899996</v>
      </c>
      <c r="G14">
        <v>-6.0720999999999998</v>
      </c>
      <c r="H14">
        <v>-1.501371</v>
      </c>
      <c r="I14">
        <v>-11.848826000000001</v>
      </c>
      <c r="K14" s="3">
        <f>VLOOKUP(SonataNetIO_CMO_MV_NAV_QT[[#This Row],[AsOfDate]], 'Sonata CMO MV Raw'!$A:$B,2,FALSE)</f>
        <v>17873116.862089999</v>
      </c>
      <c r="L14" s="4">
        <f>SonataNetIO_CMO_MV_NAV_QT[[#This Row],[CMO MV]]/SonataNetIO_CMO_MV_NAV_QT[[#This Row],[NAV]]*100</f>
        <v>17.877532232850609</v>
      </c>
    </row>
    <row r="15" spans="1:12" x14ac:dyDescent="0.2">
      <c r="A15" s="1">
        <v>41663</v>
      </c>
      <c r="B15">
        <v>-5.6738</v>
      </c>
      <c r="C15">
        <v>-1.3956999999999999</v>
      </c>
      <c r="D15">
        <v>-12.067399999999999</v>
      </c>
      <c r="F15">
        <v>99943881.078299999</v>
      </c>
      <c r="G15">
        <v>-5.6769860000000003</v>
      </c>
      <c r="H15">
        <v>-1.3964840000000001</v>
      </c>
      <c r="I15">
        <v>-12.074176</v>
      </c>
      <c r="K15" s="3">
        <f>VLOOKUP(SonataNetIO_CMO_MV_NAV_QT[[#This Row],[AsOfDate]], 'Sonata CMO MV Raw'!$A:$B,2,FALSE)</f>
        <v>17988251.016484</v>
      </c>
      <c r="L15" s="4">
        <f>SonataNetIO_CMO_MV_NAV_QT[[#This Row],[CMO MV]]/SonataNetIO_CMO_MV_NAV_QT[[#This Row],[NAV]]*100</f>
        <v>17.998351497268043</v>
      </c>
    </row>
    <row r="16" spans="1:12" x14ac:dyDescent="0.2">
      <c r="A16" s="1">
        <v>41666</v>
      </c>
      <c r="B16">
        <v>-5.7667000000000002</v>
      </c>
      <c r="C16">
        <v>-1.4236</v>
      </c>
      <c r="D16">
        <v>-11.931800000000001</v>
      </c>
      <c r="F16">
        <v>99963397.924500003</v>
      </c>
      <c r="G16">
        <v>-5.7688119999999996</v>
      </c>
      <c r="H16">
        <v>-1.424121</v>
      </c>
      <c r="I16">
        <v>-11.936169</v>
      </c>
      <c r="K16" s="3">
        <f>VLOOKUP(SonataNetIO_CMO_MV_NAV_QT[[#This Row],[AsOfDate]], 'Sonata CMO MV Raw'!$A:$B,2,FALSE)</f>
        <v>17771727.10684</v>
      </c>
      <c r="L16" s="4">
        <f>SonataNetIO_CMO_MV_NAV_QT[[#This Row],[CMO MV]]/SonataNetIO_CMO_MV_NAV_QT[[#This Row],[NAV]]*100</f>
        <v>17.778234309584558</v>
      </c>
    </row>
    <row r="17" spans="1:12" x14ac:dyDescent="0.2">
      <c r="A17" s="1">
        <v>41667</v>
      </c>
      <c r="B17">
        <v>-5.6420000000000003</v>
      </c>
      <c r="C17">
        <v>-1.3915999999999999</v>
      </c>
      <c r="D17">
        <v>-12.0389</v>
      </c>
      <c r="F17">
        <v>99937885.719300002</v>
      </c>
      <c r="G17">
        <v>-5.6455070000000003</v>
      </c>
      <c r="H17">
        <v>-1.3924650000000001</v>
      </c>
      <c r="I17">
        <v>-12.046383000000001</v>
      </c>
      <c r="K17" s="3">
        <f>VLOOKUP(SonataNetIO_CMO_MV_NAV_QT[[#This Row],[AsOfDate]], 'Sonata CMO MV Raw'!$A:$B,2,FALSE)</f>
        <v>17795488.931637999</v>
      </c>
      <c r="L17" s="4">
        <f>SonataNetIO_CMO_MV_NAV_QT[[#This Row],[CMO MV]]/SonataNetIO_CMO_MV_NAV_QT[[#This Row],[NAV]]*100</f>
        <v>17.806549341679073</v>
      </c>
    </row>
    <row r="18" spans="1:12" x14ac:dyDescent="0.2">
      <c r="A18" s="1">
        <v>41668</v>
      </c>
      <c r="B18">
        <v>-4.8086000000000002</v>
      </c>
      <c r="C18">
        <v>-1.1805000000000001</v>
      </c>
      <c r="D18">
        <v>-12.3225</v>
      </c>
      <c r="F18">
        <v>99930733.565899998</v>
      </c>
      <c r="G18">
        <v>-4.8119329999999998</v>
      </c>
      <c r="H18">
        <v>-1.1813180000000001</v>
      </c>
      <c r="I18">
        <v>-12.331041000000001</v>
      </c>
      <c r="K18" s="3">
        <f>VLOOKUP(SonataNetIO_CMO_MV_NAV_QT[[#This Row],[AsOfDate]], 'Sonata CMO MV Raw'!$A:$B,2,FALSE)</f>
        <v>17985609.168203</v>
      </c>
      <c r="L18" s="4">
        <f>SonataNetIO_CMO_MV_NAV_QT[[#This Row],[CMO MV]]/SonataNetIO_CMO_MV_NAV_QT[[#This Row],[NAV]]*100</f>
        <v>17.998075793511781</v>
      </c>
    </row>
    <row r="19" spans="1:12" x14ac:dyDescent="0.2">
      <c r="A19" s="1">
        <v>41669</v>
      </c>
      <c r="B19">
        <v>-5.8597999999999999</v>
      </c>
      <c r="C19">
        <v>-1.4400999999999999</v>
      </c>
      <c r="D19">
        <v>-6.0986000000000002</v>
      </c>
      <c r="F19">
        <v>99930988.411400005</v>
      </c>
      <c r="G19">
        <v>-5.8638469999999998</v>
      </c>
      <c r="H19">
        <v>-1.441095</v>
      </c>
      <c r="I19">
        <v>-6.1028120000000001</v>
      </c>
      <c r="K19" s="3">
        <f>VLOOKUP(SonataNetIO_CMO_MV_NAV_QT[[#This Row],[AsOfDate]], 'Sonata CMO MV Raw'!$A:$B,2,FALSE)</f>
        <v>22503799.659090001</v>
      </c>
      <c r="L19" s="4">
        <f>SonataNetIO_CMO_MV_NAV_QT[[#This Row],[CMO MV]]/SonataNetIO_CMO_MV_NAV_QT[[#This Row],[NAV]]*100</f>
        <v>22.519340613789822</v>
      </c>
    </row>
    <row r="20" spans="1:12" x14ac:dyDescent="0.2">
      <c r="A20" s="1">
        <v>41670</v>
      </c>
      <c r="B20">
        <v>-5.6227</v>
      </c>
      <c r="C20">
        <v>-1.3714999999999999</v>
      </c>
      <c r="D20">
        <v>-6.1651999999999996</v>
      </c>
      <c r="F20">
        <v>99866791.100299999</v>
      </c>
      <c r="G20">
        <v>-5.6302000000000003</v>
      </c>
      <c r="H20">
        <v>-1.373329</v>
      </c>
      <c r="I20">
        <v>-6.1734239999999998</v>
      </c>
      <c r="K20" s="3">
        <f>VLOOKUP(SonataNetIO_CMO_MV_NAV_QT[[#This Row],[AsOfDate]], 'Sonata CMO MV Raw'!$A:$B,2,FALSE)</f>
        <v>22588154.308021002</v>
      </c>
      <c r="L20" s="4">
        <f>SonataNetIO_CMO_MV_NAV_QT[[#This Row],[CMO MV]]/SonataNetIO_CMO_MV_NAV_QT[[#This Row],[NAV]]*100</f>
        <v>22.618283875102048</v>
      </c>
    </row>
    <row r="21" spans="1:12" x14ac:dyDescent="0.2">
      <c r="A21" s="1">
        <v>41673</v>
      </c>
      <c r="B21">
        <v>-5.4926000000000004</v>
      </c>
      <c r="C21">
        <v>-1.3205</v>
      </c>
      <c r="D21">
        <v>-6.1595000000000004</v>
      </c>
      <c r="F21">
        <v>99875009.283899993</v>
      </c>
      <c r="G21">
        <v>-5.4994740000000002</v>
      </c>
      <c r="H21">
        <v>-1.3221529999999999</v>
      </c>
      <c r="I21">
        <v>-6.1672079999999996</v>
      </c>
      <c r="K21" s="3">
        <f>VLOOKUP(SonataNetIO_CMO_MV_NAV_QT[[#This Row],[AsOfDate]], 'Sonata CMO MV Raw'!$A:$B,2,FALSE)</f>
        <v>22946022.101597</v>
      </c>
      <c r="L21" s="4">
        <f>SonataNetIO_CMO_MV_NAV_QT[[#This Row],[CMO MV]]/SonataNetIO_CMO_MV_NAV_QT[[#This Row],[NAV]]*100</f>
        <v>22.974738391634808</v>
      </c>
    </row>
    <row r="22" spans="1:12" x14ac:dyDescent="0.2">
      <c r="A22" s="1">
        <v>41674</v>
      </c>
      <c r="B22">
        <v>-5.8041</v>
      </c>
      <c r="C22">
        <v>-1.4005000000000001</v>
      </c>
      <c r="D22">
        <v>-6.0860000000000003</v>
      </c>
      <c r="F22">
        <v>99826149.130799994</v>
      </c>
      <c r="G22">
        <v>-5.8142079999999998</v>
      </c>
      <c r="H22">
        <v>-1.4029389999999999</v>
      </c>
      <c r="I22">
        <v>-6.0965990000000003</v>
      </c>
      <c r="K22" s="3">
        <f>VLOOKUP(SonataNetIO_CMO_MV_NAV_QT[[#This Row],[AsOfDate]], 'Sonata CMO MV Raw'!$A:$B,2,FALSE)</f>
        <v>22758121.188475002</v>
      </c>
      <c r="L22" s="4">
        <f>SonataNetIO_CMO_MV_NAV_QT[[#This Row],[CMO MV]]/SonataNetIO_CMO_MV_NAV_QT[[#This Row],[NAV]]*100</f>
        <v>22.797755284194665</v>
      </c>
    </row>
    <row r="23" spans="1:12" x14ac:dyDescent="0.2">
      <c r="A23" s="1">
        <v>41675</v>
      </c>
      <c r="B23">
        <v>-6.2667000000000002</v>
      </c>
      <c r="C23">
        <v>-1.5225</v>
      </c>
      <c r="D23">
        <v>-1.8552999999999999</v>
      </c>
      <c r="F23">
        <v>99829869.668599993</v>
      </c>
      <c r="G23">
        <v>-6.27738</v>
      </c>
      <c r="H23">
        <v>-1.5250950000000001</v>
      </c>
      <c r="I23">
        <v>-1.8584620000000001</v>
      </c>
      <c r="K23" s="3">
        <f>VLOOKUP(SonataNetIO_CMO_MV_NAV_QT[[#This Row],[AsOfDate]], 'Sonata CMO MV Raw'!$A:$B,2,FALSE)</f>
        <v>22604543.446291</v>
      </c>
      <c r="L23" s="4">
        <f>SonataNetIO_CMO_MV_NAV_QT[[#This Row],[CMO MV]]/SonataNetIO_CMO_MV_NAV_QT[[#This Row],[NAV]]*100</f>
        <v>22.643066169804811</v>
      </c>
    </row>
    <row r="24" spans="1:12" x14ac:dyDescent="0.2">
      <c r="A24" s="1">
        <v>41676</v>
      </c>
      <c r="B24">
        <v>-6.3029000000000002</v>
      </c>
      <c r="C24">
        <v>-1.5387999999999999</v>
      </c>
      <c r="D24">
        <v>-1.8326</v>
      </c>
      <c r="F24">
        <v>99811506.656399995</v>
      </c>
      <c r="G24">
        <v>-6.3148030000000004</v>
      </c>
      <c r="H24">
        <v>-1.541706</v>
      </c>
      <c r="I24">
        <v>-1.8360609999999999</v>
      </c>
      <c r="K24" s="3">
        <f>VLOOKUP(SonataNetIO_CMO_MV_NAV_QT[[#This Row],[AsOfDate]], 'Sonata CMO MV Raw'!$A:$B,2,FALSE)</f>
        <v>22504514.134102002</v>
      </c>
      <c r="L24" s="4">
        <f>SonataNetIO_CMO_MV_NAV_QT[[#This Row],[CMO MV]]/SonataNetIO_CMO_MV_NAV_QT[[#This Row],[NAV]]*100</f>
        <v>22.547013754209264</v>
      </c>
    </row>
    <row r="25" spans="1:12" x14ac:dyDescent="0.2">
      <c r="A25" s="1">
        <v>41677</v>
      </c>
      <c r="B25">
        <v>-6.5548000000000002</v>
      </c>
      <c r="C25">
        <v>-1.6134999999999999</v>
      </c>
      <c r="D25">
        <v>2.3369</v>
      </c>
      <c r="F25">
        <v>99864780.098000005</v>
      </c>
      <c r="G25">
        <v>-6.5636749999999999</v>
      </c>
      <c r="H25">
        <v>-1.615685</v>
      </c>
      <c r="I25">
        <v>2.3400639999999999</v>
      </c>
      <c r="K25" s="3">
        <f>VLOOKUP(SonataNetIO_CMO_MV_NAV_QT[[#This Row],[AsOfDate]], 'Sonata CMO MV Raw'!$A:$B,2,FALSE)</f>
        <v>25434313.803706001</v>
      </c>
      <c r="L25" s="4">
        <f>SonataNetIO_CMO_MV_NAV_QT[[#This Row],[CMO MV]]/SonataNetIO_CMO_MV_NAV_QT[[#This Row],[NAV]]*100</f>
        <v>25.468752626047564</v>
      </c>
    </row>
    <row r="26" spans="1:12" x14ac:dyDescent="0.2">
      <c r="A26" s="1">
        <v>41680</v>
      </c>
      <c r="B26">
        <v>-6.5552999999999999</v>
      </c>
      <c r="C26">
        <v>-1.6143000000000001</v>
      </c>
      <c r="D26">
        <v>2.4380000000000002</v>
      </c>
      <c r="F26">
        <v>99912721.048700005</v>
      </c>
      <c r="G26">
        <v>-6.561026</v>
      </c>
      <c r="H26">
        <v>-1.61571</v>
      </c>
      <c r="I26">
        <v>2.4401299999999999</v>
      </c>
      <c r="K26" s="3">
        <f>VLOOKUP(SonataNetIO_CMO_MV_NAV_QT[[#This Row],[AsOfDate]], 'Sonata CMO MV Raw'!$A:$B,2,FALSE)</f>
        <v>25484486.744371999</v>
      </c>
      <c r="L26" s="4">
        <f>SonataNetIO_CMO_MV_NAV_QT[[#This Row],[CMO MV]]/SonataNetIO_CMO_MV_NAV_QT[[#This Row],[NAV]]*100</f>
        <v>25.506748767206744</v>
      </c>
    </row>
    <row r="27" spans="1:12" x14ac:dyDescent="0.2">
      <c r="A27" s="1">
        <v>41681</v>
      </c>
      <c r="B27">
        <v>-6.4888000000000003</v>
      </c>
      <c r="C27">
        <v>-1.5918000000000001</v>
      </c>
      <c r="D27">
        <v>2.4123000000000001</v>
      </c>
      <c r="F27">
        <v>99850941.358799994</v>
      </c>
      <c r="G27">
        <v>-6.4984869999999999</v>
      </c>
      <c r="H27">
        <v>-1.594176</v>
      </c>
      <c r="I27">
        <v>2.4159009999999999</v>
      </c>
      <c r="K27" s="3">
        <f>VLOOKUP(SonataNetIO_CMO_MV_NAV_QT[[#This Row],[AsOfDate]], 'Sonata CMO MV Raw'!$A:$B,2,FALSE)</f>
        <v>25280760.794482999</v>
      </c>
      <c r="L27" s="4">
        <f>SonataNetIO_CMO_MV_NAV_QT[[#This Row],[CMO MV]]/SonataNetIO_CMO_MV_NAV_QT[[#This Row],[NAV]]*100</f>
        <v>25.318500206863568</v>
      </c>
    </row>
    <row r="28" spans="1:12" x14ac:dyDescent="0.2">
      <c r="A28" s="1">
        <v>41682</v>
      </c>
      <c r="B28">
        <v>-6.5293000000000001</v>
      </c>
      <c r="C28">
        <v>-1.6155999999999999</v>
      </c>
      <c r="D28">
        <v>2.4927000000000001</v>
      </c>
      <c r="F28">
        <v>99874810.127900004</v>
      </c>
      <c r="G28">
        <v>-6.5374840000000001</v>
      </c>
      <c r="H28">
        <v>-1.6176250000000001</v>
      </c>
      <c r="I28">
        <v>2.495825</v>
      </c>
      <c r="K28" s="3">
        <f>VLOOKUP(SonataNetIO_CMO_MV_NAV_QT[[#This Row],[AsOfDate]], 'Sonata CMO MV Raw'!$A:$B,2,FALSE)</f>
        <v>25120634.963631</v>
      </c>
      <c r="L28" s="4">
        <f>SonataNetIO_CMO_MV_NAV_QT[[#This Row],[CMO MV]]/SonataNetIO_CMO_MV_NAV_QT[[#This Row],[NAV]]*100</f>
        <v>25.152122874087507</v>
      </c>
    </row>
    <row r="29" spans="1:12" x14ac:dyDescent="0.2">
      <c r="A29" s="1">
        <v>41683</v>
      </c>
      <c r="B29">
        <v>-6.3240999999999996</v>
      </c>
      <c r="C29">
        <v>-1.5556000000000001</v>
      </c>
      <c r="D29">
        <v>2.5240999999999998</v>
      </c>
      <c r="F29">
        <v>99910352.330899999</v>
      </c>
      <c r="G29">
        <v>-6.3297749999999997</v>
      </c>
      <c r="H29">
        <v>-1.556996</v>
      </c>
      <c r="I29">
        <v>2.5263650000000002</v>
      </c>
      <c r="K29" s="3">
        <f>VLOOKUP(SonataNetIO_CMO_MV_NAV_QT[[#This Row],[AsOfDate]], 'Sonata CMO MV Raw'!$A:$B,2,FALSE)</f>
        <v>25344154.923420001</v>
      </c>
      <c r="L29" s="4">
        <f>SonataNetIO_CMO_MV_NAV_QT[[#This Row],[CMO MV]]/SonataNetIO_CMO_MV_NAV_QT[[#This Row],[NAV]]*100</f>
        <v>25.366895754186658</v>
      </c>
    </row>
    <row r="30" spans="1:12" x14ac:dyDescent="0.2">
      <c r="A30" s="1">
        <v>41684</v>
      </c>
      <c r="B30">
        <v>-6.5258000000000003</v>
      </c>
      <c r="C30">
        <v>-1.6108</v>
      </c>
      <c r="D30">
        <v>2.6938</v>
      </c>
      <c r="F30">
        <v>99951656.829400003</v>
      </c>
      <c r="G30">
        <v>-6.528956</v>
      </c>
      <c r="H30">
        <v>-1.6115790000000001</v>
      </c>
      <c r="I30">
        <v>2.695103</v>
      </c>
      <c r="K30" s="3">
        <f>VLOOKUP(SonataNetIO_CMO_MV_NAV_QT[[#This Row],[AsOfDate]], 'Sonata CMO MV Raw'!$A:$B,2,FALSE)</f>
        <v>25301267.041947</v>
      </c>
      <c r="L30" s="4">
        <f>SonataNetIO_CMO_MV_NAV_QT[[#This Row],[CMO MV]]/SonataNetIO_CMO_MV_NAV_QT[[#This Row],[NAV]]*100</f>
        <v>25.313504392560333</v>
      </c>
    </row>
    <row r="31" spans="1:12" x14ac:dyDescent="0.2">
      <c r="A31" s="1">
        <v>41688</v>
      </c>
      <c r="B31">
        <v>-6.6060999999999996</v>
      </c>
      <c r="C31">
        <v>-1.6281000000000001</v>
      </c>
      <c r="D31">
        <v>2.6686000000000001</v>
      </c>
      <c r="F31">
        <v>99954237.182699993</v>
      </c>
      <c r="G31">
        <v>-6.6091249999999997</v>
      </c>
      <c r="H31">
        <v>-1.6288450000000001</v>
      </c>
      <c r="I31">
        <v>2.6698219999999999</v>
      </c>
      <c r="K31" s="3">
        <f>VLOOKUP(SonataNetIO_CMO_MV_NAV_QT[[#This Row],[AsOfDate]], 'Sonata CMO MV Raw'!$A:$B,2,FALSE)</f>
        <v>25397073.142457001</v>
      </c>
      <c r="L31" s="4">
        <f>SonataNetIO_CMO_MV_NAV_QT[[#This Row],[CMO MV]]/SonataNetIO_CMO_MV_NAV_QT[[#This Row],[NAV]]*100</f>
        <v>25.408700879818934</v>
      </c>
    </row>
    <row r="32" spans="1:12" x14ac:dyDescent="0.2">
      <c r="A32" s="1">
        <v>41689</v>
      </c>
      <c r="B32">
        <v>-6.6055000000000001</v>
      </c>
      <c r="C32">
        <v>-1.6316999999999999</v>
      </c>
      <c r="D32">
        <v>2.629</v>
      </c>
      <c r="F32">
        <v>99931092.660500005</v>
      </c>
      <c r="G32">
        <v>-6.610055</v>
      </c>
      <c r="H32">
        <v>-1.632825</v>
      </c>
      <c r="I32">
        <v>2.6308129999999998</v>
      </c>
      <c r="K32" s="3">
        <f>VLOOKUP(SonataNetIO_CMO_MV_NAV_QT[[#This Row],[AsOfDate]], 'Sonata CMO MV Raw'!$A:$B,2,FALSE)</f>
        <v>25302346.210308999</v>
      </c>
      <c r="L32" s="4">
        <f>SonataNetIO_CMO_MV_NAV_QT[[#This Row],[CMO MV]]/SonataNetIO_CMO_MV_NAV_QT[[#This Row],[NAV]]*100</f>
        <v>25.319793406312186</v>
      </c>
    </row>
    <row r="33" spans="1:12" x14ac:dyDescent="0.2">
      <c r="A33" s="1">
        <v>41690</v>
      </c>
      <c r="B33">
        <v>5.8605999999999998</v>
      </c>
      <c r="C33">
        <v>1.4500999999999999</v>
      </c>
      <c r="D33">
        <v>10.9602</v>
      </c>
      <c r="F33">
        <v>99905156.410699993</v>
      </c>
      <c r="G33">
        <v>5.8661640000000004</v>
      </c>
      <c r="H33">
        <v>1.4514769999999999</v>
      </c>
      <c r="I33">
        <v>10.970605000000001</v>
      </c>
      <c r="K33" s="3">
        <f>VLOOKUP(SonataNetIO_CMO_MV_NAV_QT[[#This Row],[AsOfDate]], 'Sonata CMO MV Raw'!$A:$B,2,FALSE)</f>
        <v>36727226.055330999</v>
      </c>
      <c r="L33" s="4">
        <f>SonataNetIO_CMO_MV_NAV_QT[[#This Row],[CMO MV]]/SonataNetIO_CMO_MV_NAV_QT[[#This Row],[NAV]]*100</f>
        <v>36.762092543400946</v>
      </c>
    </row>
    <row r="34" spans="1:12" x14ac:dyDescent="0.2">
      <c r="A34" s="1">
        <v>41691</v>
      </c>
      <c r="B34">
        <v>6.3451000000000004</v>
      </c>
      <c r="C34">
        <v>1.5679000000000001</v>
      </c>
      <c r="D34">
        <v>11.0655</v>
      </c>
      <c r="F34">
        <v>100064266.06280001</v>
      </c>
      <c r="G34">
        <v>6.3410250000000001</v>
      </c>
      <c r="H34">
        <v>1.5668930000000001</v>
      </c>
      <c r="I34">
        <v>11.058393000000001</v>
      </c>
      <c r="K34" s="3">
        <f>VLOOKUP(SonataNetIO_CMO_MV_NAV_QT[[#This Row],[AsOfDate]], 'Sonata CMO MV Raw'!$A:$B,2,FALSE)</f>
        <v>36931559.484283</v>
      </c>
      <c r="L34" s="4">
        <f>SonataNetIO_CMO_MV_NAV_QT[[#This Row],[CMO MV]]/SonataNetIO_CMO_MV_NAV_QT[[#This Row],[NAV]]*100</f>
        <v>36.907840268477941</v>
      </c>
    </row>
    <row r="35" spans="1:12" x14ac:dyDescent="0.2">
      <c r="A35" s="1">
        <v>41694</v>
      </c>
      <c r="B35">
        <v>5.7942</v>
      </c>
      <c r="C35">
        <v>1.4296</v>
      </c>
      <c r="D35">
        <v>11.04</v>
      </c>
      <c r="F35">
        <v>99977174.873500004</v>
      </c>
      <c r="G35">
        <v>5.7955230000000002</v>
      </c>
      <c r="H35">
        <v>1.429926</v>
      </c>
      <c r="I35">
        <v>11.04252</v>
      </c>
      <c r="K35" s="3">
        <f>VLOOKUP(SonataNetIO_CMO_MV_NAV_QT[[#This Row],[AsOfDate]], 'Sonata CMO MV Raw'!$A:$B,2,FALSE)</f>
        <v>36834050.764986001</v>
      </c>
      <c r="L35" s="4">
        <f>SonataNetIO_CMO_MV_NAV_QT[[#This Row],[CMO MV]]/SonataNetIO_CMO_MV_NAV_QT[[#This Row],[NAV]]*100</f>
        <v>36.842460103110248</v>
      </c>
    </row>
    <row r="36" spans="1:12" x14ac:dyDescent="0.2">
      <c r="A36" s="1">
        <v>41695</v>
      </c>
      <c r="B36">
        <v>25.3002</v>
      </c>
      <c r="C36">
        <v>6.2131999999999996</v>
      </c>
      <c r="D36">
        <v>14.2537</v>
      </c>
      <c r="F36">
        <v>100116895.0478</v>
      </c>
      <c r="G36">
        <v>25.270659999999999</v>
      </c>
      <c r="H36">
        <v>6.205946</v>
      </c>
      <c r="I36">
        <v>14.237057999999999</v>
      </c>
      <c r="K36" s="3">
        <f>VLOOKUP(SonataNetIO_CMO_MV_NAV_QT[[#This Row],[AsOfDate]], 'Sonata CMO MV Raw'!$A:$B,2,FALSE)</f>
        <v>49373451.503491998</v>
      </c>
      <c r="L36" s="4">
        <f>SonataNetIO_CMO_MV_NAV_QT[[#This Row],[CMO MV]]/SonataNetIO_CMO_MV_NAV_QT[[#This Row],[NAV]]*100</f>
        <v>49.315803771100811</v>
      </c>
    </row>
    <row r="37" spans="1:12" x14ac:dyDescent="0.2">
      <c r="A37" s="1">
        <v>41696</v>
      </c>
      <c r="B37">
        <v>25.959499999999998</v>
      </c>
      <c r="C37">
        <v>6.3695000000000004</v>
      </c>
      <c r="D37">
        <v>14.2834</v>
      </c>
      <c r="F37">
        <v>100238548.9263</v>
      </c>
      <c r="G37">
        <v>25.897721000000001</v>
      </c>
      <c r="H37">
        <v>6.3543419999999999</v>
      </c>
      <c r="I37">
        <v>14.249408000000001</v>
      </c>
      <c r="K37" s="3">
        <f>VLOOKUP(SonataNetIO_CMO_MV_NAV_QT[[#This Row],[AsOfDate]], 'Sonata CMO MV Raw'!$A:$B,2,FALSE)</f>
        <v>49611641.992044002</v>
      </c>
      <c r="L37" s="4">
        <f>SonataNetIO_CMO_MV_NAV_QT[[#This Row],[CMO MV]]/SonataNetIO_CMO_MV_NAV_QT[[#This Row],[NAV]]*100</f>
        <v>49.493575598865434</v>
      </c>
    </row>
    <row r="38" spans="1:12" x14ac:dyDescent="0.2">
      <c r="A38" s="1">
        <v>41697</v>
      </c>
      <c r="B38">
        <v>26.569299999999998</v>
      </c>
      <c r="C38">
        <v>6.5092999999999996</v>
      </c>
      <c r="D38">
        <v>13.8955</v>
      </c>
      <c r="F38">
        <v>100296227.2043</v>
      </c>
      <c r="G38">
        <v>26.490826999999999</v>
      </c>
      <c r="H38">
        <v>6.490075</v>
      </c>
      <c r="I38">
        <v>13.854459</v>
      </c>
      <c r="K38" s="3">
        <f>VLOOKUP(SonataNetIO_CMO_MV_NAV_QT[[#This Row],[AsOfDate]], 'Sonata CMO MV Raw'!$A:$B,2,FALSE)</f>
        <v>49812717.700034</v>
      </c>
      <c r="L38" s="4">
        <f>SonataNetIO_CMO_MV_NAV_QT[[#This Row],[CMO MV]]/SonataNetIO_CMO_MV_NAV_QT[[#This Row],[NAV]]*100</f>
        <v>49.665594697363034</v>
      </c>
    </row>
    <row r="39" spans="1:12" x14ac:dyDescent="0.2">
      <c r="A39" s="1">
        <v>41698</v>
      </c>
      <c r="B39">
        <v>26.286200000000001</v>
      </c>
      <c r="C39">
        <v>6.4608999999999996</v>
      </c>
      <c r="D39">
        <v>13.8704</v>
      </c>
      <c r="F39">
        <v>100120882.81029999</v>
      </c>
      <c r="G39">
        <v>26.254463000000001</v>
      </c>
      <c r="H39">
        <v>6.4530989999999999</v>
      </c>
      <c r="I39">
        <v>13.853653</v>
      </c>
      <c r="K39" s="3">
        <f>VLOOKUP(SonataNetIO_CMO_MV_NAV_QT[[#This Row],[AsOfDate]], 'Sonata CMO MV Raw'!$A:$B,2,FALSE)</f>
        <v>49593288.696014002</v>
      </c>
      <c r="L39" s="4">
        <f>SonataNetIO_CMO_MV_NAV_QT[[#This Row],[CMO MV]]/SonataNetIO_CMO_MV_NAV_QT[[#This Row],[NAV]]*100</f>
        <v>49.533411316377311</v>
      </c>
    </row>
    <row r="40" spans="1:12" x14ac:dyDescent="0.2">
      <c r="A40" s="1">
        <v>41701</v>
      </c>
      <c r="B40">
        <v>27.277200000000001</v>
      </c>
      <c r="C40">
        <v>6.6859000000000002</v>
      </c>
      <c r="D40">
        <v>13.9411</v>
      </c>
      <c r="F40">
        <v>100317169.999</v>
      </c>
      <c r="G40">
        <v>27.190957999999998</v>
      </c>
      <c r="H40">
        <v>6.6647610000000004</v>
      </c>
      <c r="I40">
        <v>13.897023000000001</v>
      </c>
      <c r="K40" s="3">
        <f>VLOOKUP(SonataNetIO_CMO_MV_NAV_QT[[#This Row],[AsOfDate]], 'Sonata CMO MV Raw'!$A:$B,2,FALSE)</f>
        <v>50008928.957507998</v>
      </c>
      <c r="L40" s="4">
        <f>SonataNetIO_CMO_MV_NAV_QT[[#This Row],[CMO MV]]/SonataNetIO_CMO_MV_NAV_QT[[#This Row],[NAV]]*100</f>
        <v>49.850817121342743</v>
      </c>
    </row>
    <row r="41" spans="1:12" x14ac:dyDescent="0.2">
      <c r="A41" s="1">
        <v>41702</v>
      </c>
      <c r="B41">
        <v>25.8748</v>
      </c>
      <c r="C41">
        <v>6.3891</v>
      </c>
      <c r="D41">
        <v>13.8613</v>
      </c>
      <c r="F41">
        <v>100090826.6392</v>
      </c>
      <c r="G41">
        <v>25.851320000000001</v>
      </c>
      <c r="H41">
        <v>6.3833019999999996</v>
      </c>
      <c r="I41">
        <v>13.848722</v>
      </c>
      <c r="K41" s="3">
        <f>VLOOKUP(SonataNetIO_CMO_MV_NAV_QT[[#This Row],[AsOfDate]], 'Sonata CMO MV Raw'!$A:$B,2,FALSE)</f>
        <v>49386049.107683003</v>
      </c>
      <c r="L41" s="4">
        <f>SonataNetIO_CMO_MV_NAV_QT[[#This Row],[CMO MV]]/SonataNetIO_CMO_MV_NAV_QT[[#This Row],[NAV]]*100</f>
        <v>49.341234122989285</v>
      </c>
    </row>
    <row r="42" spans="1:12" x14ac:dyDescent="0.2">
      <c r="A42" s="1">
        <v>41703</v>
      </c>
      <c r="B42">
        <v>25.567699999999999</v>
      </c>
      <c r="C42">
        <v>6.3158000000000003</v>
      </c>
      <c r="D42">
        <v>14.0174</v>
      </c>
      <c r="F42">
        <v>100132877.35959999</v>
      </c>
      <c r="G42">
        <v>25.533771000000002</v>
      </c>
      <c r="H42">
        <v>6.3074190000000003</v>
      </c>
      <c r="I42">
        <v>13.998799</v>
      </c>
      <c r="K42" s="3">
        <f>VLOOKUP(SonataNetIO_CMO_MV_NAV_QT[[#This Row],[AsOfDate]], 'Sonata CMO MV Raw'!$A:$B,2,FALSE)</f>
        <v>49423483.428057</v>
      </c>
      <c r="L42" s="4">
        <f>SonataNetIO_CMO_MV_NAV_QT[[#This Row],[CMO MV]]/SonataNetIO_CMO_MV_NAV_QT[[#This Row],[NAV]]*100</f>
        <v>49.357897956498348</v>
      </c>
    </row>
    <row r="43" spans="1:12" x14ac:dyDescent="0.2">
      <c r="A43" s="1">
        <v>41704</v>
      </c>
      <c r="B43">
        <v>25.933299999999999</v>
      </c>
      <c r="C43">
        <v>6.4248000000000003</v>
      </c>
      <c r="D43">
        <v>15.233000000000001</v>
      </c>
      <c r="F43">
        <v>99929603.499799997</v>
      </c>
      <c r="G43">
        <v>25.951568999999999</v>
      </c>
      <c r="H43">
        <v>6.4293259999999997</v>
      </c>
      <c r="I43">
        <v>15.243731</v>
      </c>
      <c r="K43" s="3">
        <f>VLOOKUP(SonataNetIO_CMO_MV_NAV_QT[[#This Row],[AsOfDate]], 'Sonata CMO MV Raw'!$A:$B,2,FALSE)</f>
        <v>49065073.448237002</v>
      </c>
      <c r="L43" s="4">
        <f>SonataNetIO_CMO_MV_NAV_QT[[#This Row],[CMO MV]]/SonataNetIO_CMO_MV_NAV_QT[[#This Row],[NAV]]*100</f>
        <v>49.099637874911814</v>
      </c>
    </row>
    <row r="44" spans="1:12" x14ac:dyDescent="0.2">
      <c r="A44" s="1">
        <v>41705</v>
      </c>
      <c r="B44">
        <v>28.691600000000001</v>
      </c>
      <c r="C44">
        <v>7.1567999999999996</v>
      </c>
      <c r="D44">
        <v>14.8226</v>
      </c>
      <c r="F44">
        <v>99807318.714699998</v>
      </c>
      <c r="G44">
        <v>28.74699</v>
      </c>
      <c r="H44">
        <v>7.1706159999999999</v>
      </c>
      <c r="I44">
        <v>14.851216000000001</v>
      </c>
      <c r="K44" s="3">
        <f>VLOOKUP(SonataNetIO_CMO_MV_NAV_QT[[#This Row],[AsOfDate]], 'Sonata CMO MV Raw'!$A:$B,2,FALSE)</f>
        <v>48694101.303143002</v>
      </c>
      <c r="L44" s="4">
        <f>SonataNetIO_CMO_MV_NAV_QT[[#This Row],[CMO MV]]/SonataNetIO_CMO_MV_NAV_QT[[#This Row],[NAV]]*100</f>
        <v>48.788106854503802</v>
      </c>
    </row>
    <row r="45" spans="1:12" x14ac:dyDescent="0.2">
      <c r="A45" s="1">
        <v>41708</v>
      </c>
      <c r="B45">
        <v>27.986000000000001</v>
      </c>
      <c r="C45">
        <v>6.9923000000000002</v>
      </c>
      <c r="D45">
        <v>14.5046</v>
      </c>
      <c r="F45">
        <v>99809056.1875</v>
      </c>
      <c r="G45">
        <v>28.039539999999999</v>
      </c>
      <c r="H45">
        <v>7.0056770000000004</v>
      </c>
      <c r="I45">
        <v>14.532349</v>
      </c>
      <c r="K45" s="3">
        <f>VLOOKUP(SonataNetIO_CMO_MV_NAV_QT[[#This Row],[AsOfDate]], 'Sonata CMO MV Raw'!$A:$B,2,FALSE)</f>
        <v>48792793.325990997</v>
      </c>
      <c r="L45" s="4">
        <f>SonataNetIO_CMO_MV_NAV_QT[[#This Row],[CMO MV]]/SonataNetIO_CMO_MV_NAV_QT[[#This Row],[NAV]]*100</f>
        <v>48.886138382402386</v>
      </c>
    </row>
    <row r="46" spans="1:12" x14ac:dyDescent="0.2">
      <c r="A46" s="1">
        <v>41709</v>
      </c>
      <c r="B46">
        <v>29.0246</v>
      </c>
      <c r="C46">
        <v>7.1927000000000003</v>
      </c>
      <c r="D46">
        <v>14.533300000000001</v>
      </c>
      <c r="F46">
        <v>99886946.832900003</v>
      </c>
      <c r="G46">
        <v>29.057449999999999</v>
      </c>
      <c r="H46">
        <v>7.2008409999999996</v>
      </c>
      <c r="I46">
        <v>14.549749</v>
      </c>
      <c r="K46" s="3">
        <f>VLOOKUP(SonataNetIO_CMO_MV_NAV_QT[[#This Row],[AsOfDate]], 'Sonata CMO MV Raw'!$A:$B,2,FALSE)</f>
        <v>48916319.791357003</v>
      </c>
      <c r="L46" s="4">
        <f>SonataNetIO_CMO_MV_NAV_QT[[#This Row],[CMO MV]]/SonataNetIO_CMO_MV_NAV_QT[[#This Row],[NAV]]*100</f>
        <v>48.971683830910045</v>
      </c>
    </row>
    <row r="47" spans="1:12" x14ac:dyDescent="0.2">
      <c r="A47" s="1">
        <v>41710</v>
      </c>
      <c r="B47">
        <v>29.3781</v>
      </c>
      <c r="C47">
        <v>7.2602000000000002</v>
      </c>
      <c r="D47">
        <v>14.621700000000001</v>
      </c>
      <c r="F47">
        <v>99996122.158700004</v>
      </c>
      <c r="G47">
        <v>29.379238999999998</v>
      </c>
      <c r="H47">
        <v>7.2604819999999997</v>
      </c>
      <c r="I47">
        <v>14.622267000000001</v>
      </c>
      <c r="K47" s="3">
        <f>VLOOKUP(SonataNetIO_CMO_MV_NAV_QT[[#This Row],[AsOfDate]], 'Sonata CMO MV Raw'!$A:$B,2,FALSE)</f>
        <v>49244689.274728</v>
      </c>
      <c r="L47" s="4">
        <f>SonataNetIO_CMO_MV_NAV_QT[[#This Row],[CMO MV]]/SonataNetIO_CMO_MV_NAV_QT[[#This Row],[NAV]]*100</f>
        <v>49.246598979682076</v>
      </c>
    </row>
    <row r="48" spans="1:12" x14ac:dyDescent="0.2">
      <c r="A48" s="1">
        <v>41711</v>
      </c>
      <c r="B48">
        <v>31.305199999999999</v>
      </c>
      <c r="C48">
        <v>7.6807999999999996</v>
      </c>
      <c r="D48">
        <v>14.5481</v>
      </c>
      <c r="F48">
        <v>100201936.6652</v>
      </c>
      <c r="G48">
        <v>31.242111000000001</v>
      </c>
      <c r="H48">
        <v>7.6653209999999996</v>
      </c>
      <c r="I48">
        <v>14.518781000000001</v>
      </c>
      <c r="K48" s="3">
        <f>VLOOKUP(SonataNetIO_CMO_MV_NAV_QT[[#This Row],[AsOfDate]], 'Sonata CMO MV Raw'!$A:$B,2,FALSE)</f>
        <v>49824737.027609996</v>
      </c>
      <c r="L48" s="4">
        <f>SonataNetIO_CMO_MV_NAV_QT[[#This Row],[CMO MV]]/SonataNetIO_CMO_MV_NAV_QT[[#This Row],[NAV]]*100</f>
        <v>49.724325383138094</v>
      </c>
    </row>
    <row r="49" spans="1:12" x14ac:dyDescent="0.2">
      <c r="A49" s="1">
        <v>41712</v>
      </c>
      <c r="B49">
        <v>64.361699999999999</v>
      </c>
      <c r="C49">
        <v>15.83</v>
      </c>
      <c r="D49">
        <v>14.4894</v>
      </c>
      <c r="F49">
        <v>100274160.5623</v>
      </c>
      <c r="G49">
        <v>64.185727999999997</v>
      </c>
      <c r="H49">
        <v>15.786719</v>
      </c>
      <c r="I49">
        <v>14.449783999999999</v>
      </c>
      <c r="K49" s="3">
        <f>VLOOKUP(SonataNetIO_CMO_MV_NAV_QT[[#This Row],[AsOfDate]], 'Sonata CMO MV Raw'!$A:$B,2,FALSE)</f>
        <v>58869100.024681002</v>
      </c>
      <c r="L49" s="4">
        <f>SonataNetIO_CMO_MV_NAV_QT[[#This Row],[CMO MV]]/SonataNetIO_CMO_MV_NAV_QT[[#This Row],[NAV]]*100</f>
        <v>58.708145443018523</v>
      </c>
    </row>
    <row r="50" spans="1:12" x14ac:dyDescent="0.2">
      <c r="A50" s="1">
        <v>41715</v>
      </c>
      <c r="B50">
        <v>61.668799999999997</v>
      </c>
      <c r="C50">
        <v>15.260400000000001</v>
      </c>
      <c r="D50">
        <v>16.675799999999999</v>
      </c>
      <c r="F50">
        <v>100081014.5423</v>
      </c>
      <c r="G50">
        <v>61.618879999999997</v>
      </c>
      <c r="H50">
        <v>15.248047</v>
      </c>
      <c r="I50">
        <v>16.662300999999999</v>
      </c>
      <c r="K50" s="3">
        <f>VLOOKUP(SonataNetIO_CMO_MV_NAV_QT[[#This Row],[AsOfDate]], 'Sonata CMO MV Raw'!$A:$B,2,FALSE)</f>
        <v>59590646.528592996</v>
      </c>
      <c r="L50" s="4">
        <f>SonataNetIO_CMO_MV_NAV_QT[[#This Row],[CMO MV]]/SonataNetIO_CMO_MV_NAV_QT[[#This Row],[NAV]]*100</f>
        <v>59.542408518857052</v>
      </c>
    </row>
    <row r="51" spans="1:12" x14ac:dyDescent="0.2">
      <c r="A51" s="1">
        <v>41716</v>
      </c>
      <c r="B51">
        <v>61.784999999999997</v>
      </c>
      <c r="C51">
        <v>15.256600000000001</v>
      </c>
      <c r="D51">
        <v>16.675000000000001</v>
      </c>
      <c r="F51">
        <v>100130715.4217</v>
      </c>
      <c r="G51">
        <v>61.704343000000001</v>
      </c>
      <c r="H51">
        <v>15.236682999999999</v>
      </c>
      <c r="I51">
        <v>16.653231999999999</v>
      </c>
      <c r="K51" s="3">
        <f>VLOOKUP(SonataNetIO_CMO_MV_NAV_QT[[#This Row],[AsOfDate]], 'Sonata CMO MV Raw'!$A:$B,2,FALSE)</f>
        <v>59769137.747993998</v>
      </c>
      <c r="L51" s="4">
        <f>SonataNetIO_CMO_MV_NAV_QT[[#This Row],[CMO MV]]/SonataNetIO_CMO_MV_NAV_QT[[#This Row],[NAV]]*100</f>
        <v>59.691112258887372</v>
      </c>
    </row>
    <row r="52" spans="1:12" x14ac:dyDescent="0.2">
      <c r="A52" s="1">
        <v>41717</v>
      </c>
      <c r="B52">
        <v>58.494199999999999</v>
      </c>
      <c r="C52">
        <v>14.595800000000001</v>
      </c>
      <c r="D52">
        <v>23.549600000000002</v>
      </c>
      <c r="F52">
        <v>99868565.4164</v>
      </c>
      <c r="G52">
        <v>58.571182999999998</v>
      </c>
      <c r="H52">
        <v>14.615009000000001</v>
      </c>
      <c r="I52">
        <v>23.580593</v>
      </c>
      <c r="K52" s="3">
        <f>VLOOKUP(SonataNetIO_CMO_MV_NAV_QT[[#This Row],[AsOfDate]], 'Sonata CMO MV Raw'!$A:$B,2,FALSE)</f>
        <v>65871766.492720999</v>
      </c>
      <c r="L52" s="4">
        <f>SonataNetIO_CMO_MV_NAV_QT[[#This Row],[CMO MV]]/SonataNetIO_CMO_MV_NAV_QT[[#This Row],[NAV]]*100</f>
        <v>65.958458718286366</v>
      </c>
    </row>
    <row r="53" spans="1:12" x14ac:dyDescent="0.2">
      <c r="A53" s="1">
        <v>41718</v>
      </c>
      <c r="B53">
        <v>57.984299999999998</v>
      </c>
      <c r="C53">
        <v>14.456200000000001</v>
      </c>
      <c r="D53">
        <v>23.555800000000001</v>
      </c>
      <c r="F53">
        <v>99690485.531399995</v>
      </c>
      <c r="G53">
        <v>58.164327</v>
      </c>
      <c r="H53">
        <v>14.501083</v>
      </c>
      <c r="I53">
        <v>23.628934999999998</v>
      </c>
      <c r="K53" s="3">
        <f>VLOOKUP(SonataNetIO_CMO_MV_NAV_QT[[#This Row],[AsOfDate]], 'Sonata CMO MV Raw'!$A:$B,2,FALSE)</f>
        <v>65355359.669751003</v>
      </c>
      <c r="L53" s="4">
        <f>SonataNetIO_CMO_MV_NAV_QT[[#This Row],[CMO MV]]/SonataNetIO_CMO_MV_NAV_QT[[#This Row],[NAV]]*100</f>
        <v>65.55827200697675</v>
      </c>
    </row>
    <row r="54" spans="1:12" x14ac:dyDescent="0.2">
      <c r="A54" s="1">
        <v>41719</v>
      </c>
      <c r="B54">
        <v>59.272399999999998</v>
      </c>
      <c r="C54">
        <v>14.739100000000001</v>
      </c>
      <c r="D54">
        <v>23.863199999999999</v>
      </c>
      <c r="F54">
        <v>99994344.322300002</v>
      </c>
      <c r="G54">
        <v>59.275751999999997</v>
      </c>
      <c r="H54">
        <v>14.739934</v>
      </c>
      <c r="I54">
        <v>23.864550000000001</v>
      </c>
      <c r="K54" s="3">
        <f>VLOOKUP(SonataNetIO_CMO_MV_NAV_QT[[#This Row],[AsOfDate]], 'Sonata CMO MV Raw'!$A:$B,2,FALSE)</f>
        <v>65762646.920722</v>
      </c>
      <c r="L54" s="4">
        <f>SonataNetIO_CMO_MV_NAV_QT[[#This Row],[CMO MV]]/SonataNetIO_CMO_MV_NAV_QT[[#This Row],[NAV]]*100</f>
        <v>65.766366454443656</v>
      </c>
    </row>
    <row r="55" spans="1:12" x14ac:dyDescent="0.2">
      <c r="A55" s="1">
        <v>41722</v>
      </c>
      <c r="B55">
        <v>60.3249</v>
      </c>
      <c r="C55">
        <v>14.997199999999999</v>
      </c>
      <c r="D55">
        <v>23.943899999999999</v>
      </c>
      <c r="F55">
        <v>100144619.7418</v>
      </c>
      <c r="G55">
        <v>60.237783999999998</v>
      </c>
      <c r="H55">
        <v>14.975542000000001</v>
      </c>
      <c r="I55">
        <v>23.909322</v>
      </c>
      <c r="K55" s="3">
        <f>VLOOKUP(SonataNetIO_CMO_MV_NAV_QT[[#This Row],[AsOfDate]], 'Sonata CMO MV Raw'!$A:$B,2,FALSE)</f>
        <v>65924414.490203999</v>
      </c>
      <c r="L55" s="4">
        <f>SonataNetIO_CMO_MV_NAV_QT[[#This Row],[CMO MV]]/SonataNetIO_CMO_MV_NAV_QT[[#This Row],[NAV]]*100</f>
        <v>65.829212453125322</v>
      </c>
    </row>
    <row r="56" spans="1:12" x14ac:dyDescent="0.2">
      <c r="A56" s="1">
        <v>41723</v>
      </c>
      <c r="B56">
        <v>60.210799999999999</v>
      </c>
      <c r="C56">
        <v>14.9747</v>
      </c>
      <c r="D56">
        <v>23.882100000000001</v>
      </c>
      <c r="F56">
        <v>100134599.2418</v>
      </c>
      <c r="G56">
        <v>60.129866</v>
      </c>
      <c r="H56">
        <v>14.954571</v>
      </c>
      <c r="I56">
        <v>23.849997999999999</v>
      </c>
      <c r="K56" s="3">
        <f>VLOOKUP(SonataNetIO_CMO_MV_NAV_QT[[#This Row],[AsOfDate]], 'Sonata CMO MV Raw'!$A:$B,2,FALSE)</f>
        <v>65838183.770452</v>
      </c>
      <c r="L56" s="4">
        <f>SonataNetIO_CMO_MV_NAV_QT[[#This Row],[CMO MV]]/SonataNetIO_CMO_MV_NAV_QT[[#This Row],[NAV]]*100</f>
        <v>65.749685192696745</v>
      </c>
    </row>
    <row r="57" spans="1:12" x14ac:dyDescent="0.2">
      <c r="A57" s="1">
        <v>41724</v>
      </c>
      <c r="B57">
        <v>60.664700000000003</v>
      </c>
      <c r="C57">
        <v>15.027200000000001</v>
      </c>
      <c r="D57">
        <v>24.106100000000001</v>
      </c>
      <c r="F57">
        <v>100283045.6441</v>
      </c>
      <c r="G57">
        <v>60.493476000000001</v>
      </c>
      <c r="H57">
        <v>14.984786</v>
      </c>
      <c r="I57">
        <v>24.038060999999999</v>
      </c>
      <c r="K57" s="3">
        <f>VLOOKUP(SonataNetIO_CMO_MV_NAV_QT[[#This Row],[AsOfDate]], 'Sonata CMO MV Raw'!$A:$B,2,FALSE)</f>
        <v>66243444.272808</v>
      </c>
      <c r="L57" s="4">
        <f>SonataNetIO_CMO_MV_NAV_QT[[#This Row],[CMO MV]]/SonataNetIO_CMO_MV_NAV_QT[[#This Row],[NAV]]*100</f>
        <v>66.056474299656784</v>
      </c>
    </row>
    <row r="58" spans="1:12" x14ac:dyDescent="0.2">
      <c r="A58" s="1">
        <v>41725</v>
      </c>
      <c r="B58">
        <v>86.081299999999999</v>
      </c>
      <c r="C58">
        <v>21.250699999999998</v>
      </c>
      <c r="D58">
        <v>32.279699999999998</v>
      </c>
      <c r="F58">
        <v>100417293.29620001</v>
      </c>
      <c r="G58">
        <v>85.723580999999996</v>
      </c>
      <c r="H58">
        <v>21.162391</v>
      </c>
      <c r="I58">
        <v>32.145558999999999</v>
      </c>
      <c r="K58" s="3">
        <f>VLOOKUP(SonataNetIO_CMO_MV_NAV_QT[[#This Row],[AsOfDate]], 'Sonata CMO MV Raw'!$A:$B,2,FALSE)</f>
        <v>75806812.924925998</v>
      </c>
      <c r="L58" s="4">
        <f>SonataNetIO_CMO_MV_NAV_QT[[#This Row],[CMO MV]]/SonataNetIO_CMO_MV_NAV_QT[[#This Row],[NAV]]*100</f>
        <v>75.491790742974231</v>
      </c>
    </row>
    <row r="59" spans="1:12" x14ac:dyDescent="0.2">
      <c r="A59" s="1">
        <v>41726</v>
      </c>
      <c r="B59">
        <v>84.435699999999997</v>
      </c>
      <c r="C59">
        <v>20.935099999999998</v>
      </c>
      <c r="D59">
        <v>32.117899999999999</v>
      </c>
      <c r="F59">
        <v>100133688.7876</v>
      </c>
      <c r="G59">
        <v>84.322969999999998</v>
      </c>
      <c r="H59">
        <v>20.907149</v>
      </c>
      <c r="I59">
        <v>32.075018999999998</v>
      </c>
      <c r="K59" s="3">
        <f>VLOOKUP(SonataNetIO_CMO_MV_NAV_QT[[#This Row],[AsOfDate]], 'Sonata CMO MV Raw'!$A:$B,2,FALSE)</f>
        <v>75277941.436349005</v>
      </c>
      <c r="L59" s="4">
        <f>SonataNetIO_CMO_MV_NAV_QT[[#This Row],[CMO MV]]/SonataNetIO_CMO_MV_NAV_QT[[#This Row],[NAV]]*100</f>
        <v>75.177437631430806</v>
      </c>
    </row>
    <row r="60" spans="1:12" x14ac:dyDescent="0.2">
      <c r="A60" s="1">
        <v>41729</v>
      </c>
      <c r="B60">
        <v>83.382000000000005</v>
      </c>
      <c r="C60">
        <v>20.7</v>
      </c>
      <c r="D60">
        <v>32.046700000000001</v>
      </c>
      <c r="F60">
        <v>100616615.9939</v>
      </c>
      <c r="G60">
        <v>82.871003999999999</v>
      </c>
      <c r="H60">
        <v>20.573143000000002</v>
      </c>
      <c r="I60">
        <v>31.850306</v>
      </c>
      <c r="K60" s="3">
        <f>VLOOKUP(SonataNetIO_CMO_MV_NAV_QT[[#This Row],[AsOfDate]], 'Sonata CMO MV Raw'!$A:$B,2,FALSE)</f>
        <v>75768601.332590997</v>
      </c>
      <c r="L60" s="4">
        <f>SonataNetIO_CMO_MV_NAV_QT[[#This Row],[CMO MV]]/SonataNetIO_CMO_MV_NAV_QT[[#This Row],[NAV]]*100</f>
        <v>75.304263201601373</v>
      </c>
    </row>
    <row r="61" spans="1:12" x14ac:dyDescent="0.2">
      <c r="A61" s="1">
        <v>41730</v>
      </c>
      <c r="B61">
        <v>81.858699999999999</v>
      </c>
      <c r="C61">
        <v>20.3809</v>
      </c>
      <c r="D61">
        <v>31.834700000000002</v>
      </c>
      <c r="F61">
        <v>99963956.715000004</v>
      </c>
      <c r="G61">
        <v>81.888215000000002</v>
      </c>
      <c r="H61">
        <v>20.388248999999998</v>
      </c>
      <c r="I61">
        <v>31.846177999999998</v>
      </c>
      <c r="K61" s="3">
        <f>VLOOKUP(SonataNetIO_CMO_MV_NAV_QT[[#This Row],[AsOfDate]], 'Sonata CMO MV Raw'!$A:$B,2,FALSE)</f>
        <v>74907479.937972993</v>
      </c>
      <c r="L61" s="4">
        <f>SonataNetIO_CMO_MV_NAV_QT[[#This Row],[CMO MV]]/SonataNetIO_CMO_MV_NAV_QT[[#This Row],[NAV]]*100</f>
        <v>74.934488789330629</v>
      </c>
    </row>
    <row r="62" spans="1:12" x14ac:dyDescent="0.2">
      <c r="A62" s="1">
        <v>41731</v>
      </c>
      <c r="B62">
        <v>83.260900000000007</v>
      </c>
      <c r="C62">
        <v>20.8032</v>
      </c>
      <c r="D62">
        <v>26.482500000000002</v>
      </c>
      <c r="F62">
        <v>99814626.066499993</v>
      </c>
      <c r="G62">
        <v>83.415531000000001</v>
      </c>
      <c r="H62">
        <v>20.841835</v>
      </c>
      <c r="I62">
        <v>26.531683000000001</v>
      </c>
      <c r="K62" s="3">
        <f>VLOOKUP(SonataNetIO_CMO_MV_NAV_QT[[#This Row],[AsOfDate]], 'Sonata CMO MV Raw'!$A:$B,2,FALSE)</f>
        <v>74379611.226014003</v>
      </c>
      <c r="L62" s="4">
        <f>SonataNetIO_CMO_MV_NAV_QT[[#This Row],[CMO MV]]/SonataNetIO_CMO_MV_NAV_QT[[#This Row],[NAV]]*100</f>
        <v>74.517747706092393</v>
      </c>
    </row>
    <row r="63" spans="1:12" x14ac:dyDescent="0.2">
      <c r="A63" s="1">
        <v>41732</v>
      </c>
      <c r="B63">
        <v>84.402299999999997</v>
      </c>
      <c r="C63">
        <v>21.004200000000001</v>
      </c>
      <c r="D63">
        <v>26.769100000000002</v>
      </c>
      <c r="F63">
        <v>99891096.352899998</v>
      </c>
      <c r="G63">
        <v>84.494316999999995</v>
      </c>
      <c r="H63">
        <v>21.027099</v>
      </c>
      <c r="I63">
        <v>26.798283999999999</v>
      </c>
      <c r="K63" s="3">
        <f>VLOOKUP(SonataNetIO_CMO_MV_NAV_QT[[#This Row],[AsOfDate]], 'Sonata CMO MV Raw'!$A:$B,2,FALSE)</f>
        <v>74650360.085540995</v>
      </c>
      <c r="L63" s="4">
        <f>SonataNetIO_CMO_MV_NAV_QT[[#This Row],[CMO MV]]/SonataNetIO_CMO_MV_NAV_QT[[#This Row],[NAV]]*100</f>
        <v>74.731745682130338</v>
      </c>
    </row>
    <row r="64" spans="1:12" x14ac:dyDescent="0.2">
      <c r="A64" s="1">
        <v>41733</v>
      </c>
      <c r="B64">
        <v>85.691500000000005</v>
      </c>
      <c r="C64">
        <v>21.242799999999999</v>
      </c>
      <c r="D64">
        <v>26.914899999999999</v>
      </c>
      <c r="F64">
        <v>99969821.139599994</v>
      </c>
      <c r="G64">
        <v>85.717369000000005</v>
      </c>
      <c r="H64">
        <v>21.249213000000001</v>
      </c>
      <c r="I64">
        <v>26.923024999999999</v>
      </c>
      <c r="K64" s="3">
        <f>VLOOKUP(SonataNetIO_CMO_MV_NAV_QT[[#This Row],[AsOfDate]], 'Sonata CMO MV Raw'!$A:$B,2,FALSE)</f>
        <v>75414725.342301995</v>
      </c>
      <c r="L64" s="4">
        <f>SonataNetIO_CMO_MV_NAV_QT[[#This Row],[CMO MV]]/SonataNetIO_CMO_MV_NAV_QT[[#This Row],[NAV]]*100</f>
        <v>75.437491517556339</v>
      </c>
    </row>
    <row r="65" spans="1:12" x14ac:dyDescent="0.2">
      <c r="A65" s="1">
        <v>41736</v>
      </c>
      <c r="B65">
        <v>86.758099999999999</v>
      </c>
      <c r="C65">
        <v>21.4343</v>
      </c>
      <c r="D65">
        <v>27.2088</v>
      </c>
      <c r="F65">
        <v>99971729.312800005</v>
      </c>
      <c r="G65">
        <v>86.782634000000002</v>
      </c>
      <c r="H65">
        <v>21.440360999999999</v>
      </c>
      <c r="I65">
        <v>27.216494000000001</v>
      </c>
      <c r="K65" s="3">
        <f>VLOOKUP(SonataNetIO_CMO_MV_NAV_QT[[#This Row],[AsOfDate]], 'Sonata CMO MV Raw'!$A:$B,2,FALSE)</f>
        <v>72159144.795745999</v>
      </c>
      <c r="L65" s="4">
        <f>SonataNetIO_CMO_MV_NAV_QT[[#This Row],[CMO MV]]/SonataNetIO_CMO_MV_NAV_QT[[#This Row],[NAV]]*100</f>
        <v>72.17955045067626</v>
      </c>
    </row>
    <row r="66" spans="1:12" x14ac:dyDescent="0.2">
      <c r="A66" s="1">
        <v>41737</v>
      </c>
      <c r="B66">
        <v>87.661699999999996</v>
      </c>
      <c r="C66">
        <v>21.6114</v>
      </c>
      <c r="D66">
        <v>27.1525</v>
      </c>
      <c r="F66">
        <v>100003587.037</v>
      </c>
      <c r="G66">
        <v>87.658556000000004</v>
      </c>
      <c r="H66">
        <v>21.610624999999999</v>
      </c>
      <c r="I66">
        <v>27.151526</v>
      </c>
      <c r="K66" s="3">
        <f>VLOOKUP(SonataNetIO_CMO_MV_NAV_QT[[#This Row],[AsOfDate]], 'Sonata CMO MV Raw'!$A:$B,2,FALSE)</f>
        <v>72349573.729947001</v>
      </c>
      <c r="L66" s="4">
        <f>SonataNetIO_CMO_MV_NAV_QT[[#This Row],[CMO MV]]/SonataNetIO_CMO_MV_NAV_QT[[#This Row],[NAV]]*100</f>
        <v>72.346978617055626</v>
      </c>
    </row>
    <row r="67" spans="1:12" x14ac:dyDescent="0.2">
      <c r="A67" s="1">
        <v>41738</v>
      </c>
      <c r="B67">
        <v>87.292199999999994</v>
      </c>
      <c r="C67">
        <v>21.5151</v>
      </c>
      <c r="D67">
        <v>26.863</v>
      </c>
      <c r="F67">
        <v>100040971.79719999</v>
      </c>
      <c r="G67">
        <v>87.256449000000003</v>
      </c>
      <c r="H67">
        <v>21.506288000000001</v>
      </c>
      <c r="I67">
        <v>26.851997999999998</v>
      </c>
      <c r="K67" s="3">
        <f>VLOOKUP(SonataNetIO_CMO_MV_NAV_QT[[#This Row],[AsOfDate]], 'Sonata CMO MV Raw'!$A:$B,2,FALSE)</f>
        <v>72483804.680179998</v>
      </c>
      <c r="L67" s="4">
        <f>SonataNetIO_CMO_MV_NAV_QT[[#This Row],[CMO MV]]/SonataNetIO_CMO_MV_NAV_QT[[#This Row],[NAV]]*100</f>
        <v>72.454118925510784</v>
      </c>
    </row>
    <row r="68" spans="1:12" x14ac:dyDescent="0.2">
      <c r="A68" s="1">
        <v>41739</v>
      </c>
      <c r="B68">
        <v>103.8672</v>
      </c>
      <c r="C68">
        <v>25.4969</v>
      </c>
      <c r="D68">
        <v>27.189399999999999</v>
      </c>
      <c r="F68">
        <v>100163497.3081</v>
      </c>
      <c r="G68">
        <v>103.69765700000001</v>
      </c>
      <c r="H68">
        <v>25.455280999999999</v>
      </c>
      <c r="I68">
        <v>27.145019000000001</v>
      </c>
      <c r="K68" s="3">
        <f>VLOOKUP(SonataNetIO_CMO_MV_NAV_QT[[#This Row],[AsOfDate]], 'Sonata CMO MV Raw'!$A:$B,2,FALSE)</f>
        <v>78042622.701068997</v>
      </c>
      <c r="L68" s="4">
        <f>SonataNetIO_CMO_MV_NAV_QT[[#This Row],[CMO MV]]/SonataNetIO_CMO_MV_NAV_QT[[#This Row],[NAV]]*100</f>
        <v>77.915233391873457</v>
      </c>
    </row>
    <row r="69" spans="1:12" x14ac:dyDescent="0.2">
      <c r="A69" s="1">
        <v>41740</v>
      </c>
      <c r="B69">
        <v>104.5633</v>
      </c>
      <c r="C69">
        <v>25.5077</v>
      </c>
      <c r="D69">
        <v>27.315100000000001</v>
      </c>
      <c r="F69">
        <v>100251307.86319999</v>
      </c>
      <c r="G69">
        <v>104.30118299999999</v>
      </c>
      <c r="H69">
        <v>25.443757999999999</v>
      </c>
      <c r="I69">
        <v>27.246627</v>
      </c>
      <c r="K69" s="3">
        <f>VLOOKUP(SonataNetIO_CMO_MV_NAV_QT[[#This Row],[AsOfDate]], 'Sonata CMO MV Raw'!$A:$B,2,FALSE)</f>
        <v>78270521.276161999</v>
      </c>
      <c r="L69" s="4">
        <f>SonataNetIO_CMO_MV_NAV_QT[[#This Row],[CMO MV]]/SonataNetIO_CMO_MV_NAV_QT[[#This Row],[NAV]]*100</f>
        <v>78.074314384973079</v>
      </c>
    </row>
    <row r="70" spans="1:12" x14ac:dyDescent="0.2">
      <c r="A70" s="1">
        <v>41743</v>
      </c>
      <c r="B70">
        <v>103.721</v>
      </c>
      <c r="C70">
        <v>25.360900000000001</v>
      </c>
      <c r="D70">
        <v>27.212299999999999</v>
      </c>
      <c r="F70">
        <v>100253884.6213</v>
      </c>
      <c r="G70">
        <v>103.45833500000001</v>
      </c>
      <c r="H70">
        <v>25.296676000000001</v>
      </c>
      <c r="I70">
        <v>27.143387000000001</v>
      </c>
      <c r="K70" s="3">
        <f>VLOOKUP(SonataNetIO_CMO_MV_NAV_QT[[#This Row],[AsOfDate]], 'Sonata CMO MV Raw'!$A:$B,2,FALSE)</f>
        <v>78053803.924253002</v>
      </c>
      <c r="L70" s="4">
        <f>SonataNetIO_CMO_MV_NAV_QT[[#This Row],[CMO MV]]/SonataNetIO_CMO_MV_NAV_QT[[#This Row],[NAV]]*100</f>
        <v>77.856139160187368</v>
      </c>
    </row>
    <row r="71" spans="1:12" x14ac:dyDescent="0.2">
      <c r="A71" s="1">
        <v>41744</v>
      </c>
      <c r="B71">
        <v>104.4389</v>
      </c>
      <c r="C71">
        <v>25.497699999999998</v>
      </c>
      <c r="D71">
        <v>27.274000000000001</v>
      </c>
      <c r="F71">
        <v>100222328.0433</v>
      </c>
      <c r="G71">
        <v>104.207218</v>
      </c>
      <c r="H71">
        <v>25.441137000000001</v>
      </c>
      <c r="I71">
        <v>27.213497</v>
      </c>
      <c r="K71" s="3">
        <f>VLOOKUP(SonataNetIO_CMO_MV_NAV_QT[[#This Row],[AsOfDate]], 'Sonata CMO MV Raw'!$A:$B,2,FALSE)</f>
        <v>77863425.317032993</v>
      </c>
      <c r="L71" s="4">
        <f>SonataNetIO_CMO_MV_NAV_QT[[#This Row],[CMO MV]]/SonataNetIO_CMO_MV_NAV_QT[[#This Row],[NAV]]*100</f>
        <v>77.69069711032148</v>
      </c>
    </row>
    <row r="72" spans="1:12" x14ac:dyDescent="0.2">
      <c r="A72" s="1">
        <v>41745</v>
      </c>
      <c r="B72">
        <v>104.57810000000001</v>
      </c>
      <c r="C72">
        <v>25.558</v>
      </c>
      <c r="D72">
        <v>27.232800000000001</v>
      </c>
      <c r="F72">
        <v>100180540.48559999</v>
      </c>
      <c r="G72">
        <v>104.389634</v>
      </c>
      <c r="H72">
        <v>25.511941</v>
      </c>
      <c r="I72">
        <v>27.183721999999999</v>
      </c>
      <c r="K72" s="3">
        <f>VLOOKUP(SonataNetIO_CMO_MV_NAV_QT[[#This Row],[AsOfDate]], 'Sonata CMO MV Raw'!$A:$B,2,FALSE)</f>
        <v>77684820.583524004</v>
      </c>
      <c r="L72" s="4">
        <f>SonataNetIO_CMO_MV_NAV_QT[[#This Row],[CMO MV]]/SonataNetIO_CMO_MV_NAV_QT[[#This Row],[NAV]]*100</f>
        <v>77.544820787516571</v>
      </c>
    </row>
    <row r="73" spans="1:12" x14ac:dyDescent="0.2">
      <c r="A73" s="1">
        <v>41746</v>
      </c>
      <c r="B73">
        <v>102.12520000000001</v>
      </c>
      <c r="C73">
        <v>25.1099</v>
      </c>
      <c r="D73">
        <v>26.931000000000001</v>
      </c>
      <c r="F73">
        <v>100022624.92640001</v>
      </c>
      <c r="G73">
        <v>102.102099</v>
      </c>
      <c r="H73">
        <v>25.104220000000002</v>
      </c>
      <c r="I73">
        <v>26.924907999999999</v>
      </c>
      <c r="K73" s="3">
        <f>VLOOKUP(SonataNetIO_CMO_MV_NAV_QT[[#This Row],[AsOfDate]], 'Sonata CMO MV Raw'!$A:$B,2,FALSE)</f>
        <v>76864141.164253995</v>
      </c>
      <c r="L73" s="4">
        <f>SonataNetIO_CMO_MV_NAV_QT[[#This Row],[CMO MV]]/SonataNetIO_CMO_MV_NAV_QT[[#This Row],[NAV]]*100</f>
        <v>76.84675464257532</v>
      </c>
    </row>
    <row r="74" spans="1:12" x14ac:dyDescent="0.2">
      <c r="A74" s="1">
        <v>41750</v>
      </c>
      <c r="B74">
        <v>102.245</v>
      </c>
      <c r="C74">
        <v>25.165500000000002</v>
      </c>
      <c r="D74">
        <v>26.8813</v>
      </c>
      <c r="F74">
        <v>100059966.9927</v>
      </c>
      <c r="G74">
        <v>102.183723</v>
      </c>
      <c r="H74">
        <v>25.150417999999998</v>
      </c>
      <c r="I74">
        <v>26.865189999999998</v>
      </c>
      <c r="K74" s="3">
        <f>VLOOKUP(SonataNetIO_CMO_MV_NAV_QT[[#This Row],[AsOfDate]], 'Sonata CMO MV Raw'!$A:$B,2,FALSE)</f>
        <v>76602309.792320997</v>
      </c>
      <c r="L74" s="4">
        <f>SonataNetIO_CMO_MV_NAV_QT[[#This Row],[CMO MV]]/SonataNetIO_CMO_MV_NAV_QT[[#This Row],[NAV]]*100</f>
        <v>76.556401220789553</v>
      </c>
    </row>
    <row r="75" spans="1:12" x14ac:dyDescent="0.2">
      <c r="A75" s="1">
        <v>41751</v>
      </c>
      <c r="B75">
        <v>102.2709</v>
      </c>
      <c r="C75">
        <v>25.165800000000001</v>
      </c>
      <c r="D75">
        <v>26.854099999999999</v>
      </c>
      <c r="F75">
        <v>100091041.1231</v>
      </c>
      <c r="G75">
        <v>102.177876</v>
      </c>
      <c r="H75">
        <v>25.142910000000001</v>
      </c>
      <c r="I75">
        <v>26.829674000000001</v>
      </c>
      <c r="K75" s="3">
        <f>VLOOKUP(SonataNetIO_CMO_MV_NAV_QT[[#This Row],[AsOfDate]], 'Sonata CMO MV Raw'!$A:$B,2,FALSE)</f>
        <v>76524772.172738001</v>
      </c>
      <c r="L75" s="4">
        <f>SonataNetIO_CMO_MV_NAV_QT[[#This Row],[CMO MV]]/SonataNetIO_CMO_MV_NAV_QT[[#This Row],[NAV]]*100</f>
        <v>76.455166530460701</v>
      </c>
    </row>
    <row r="76" spans="1:12" x14ac:dyDescent="0.2">
      <c r="A76" s="1">
        <v>41752</v>
      </c>
      <c r="B76">
        <v>116.9903</v>
      </c>
      <c r="C76">
        <v>28.689299999999999</v>
      </c>
      <c r="D76">
        <v>28.825500000000002</v>
      </c>
      <c r="F76">
        <v>100320335.85600001</v>
      </c>
      <c r="G76">
        <v>116.61673500000001</v>
      </c>
      <c r="H76">
        <v>28.597691000000001</v>
      </c>
      <c r="I76">
        <v>28.733456</v>
      </c>
      <c r="K76" s="3">
        <f>VLOOKUP(SonataNetIO_CMO_MV_NAV_QT[[#This Row],[AsOfDate]], 'Sonata CMO MV Raw'!$A:$B,2,FALSE)</f>
        <v>82715357.415566996</v>
      </c>
      <c r="L76" s="4">
        <f>SonataNetIO_CMO_MV_NAV_QT[[#This Row],[CMO MV]]/SonataNetIO_CMO_MV_NAV_QT[[#This Row],[NAV]]*100</f>
        <v>82.451236541210122</v>
      </c>
    </row>
    <row r="77" spans="1:12" x14ac:dyDescent="0.2">
      <c r="A77" s="1">
        <v>41753</v>
      </c>
      <c r="B77">
        <v>116.81870000000001</v>
      </c>
      <c r="C77">
        <v>28.640499999999999</v>
      </c>
      <c r="D77">
        <v>28.85</v>
      </c>
      <c r="F77">
        <v>100280581.8035</v>
      </c>
      <c r="G77">
        <v>116.491845</v>
      </c>
      <c r="H77">
        <v>28.560365000000001</v>
      </c>
      <c r="I77">
        <v>28.769279000000001</v>
      </c>
      <c r="K77" s="3">
        <f>VLOOKUP(SonataNetIO_CMO_MV_NAV_QT[[#This Row],[AsOfDate]], 'Sonata CMO MV Raw'!$A:$B,2,FALSE)</f>
        <v>82695473.743053004</v>
      </c>
      <c r="L77" s="4">
        <f>SonataNetIO_CMO_MV_NAV_QT[[#This Row],[CMO MV]]/SonataNetIO_CMO_MV_NAV_QT[[#This Row],[NAV]]*100</f>
        <v>82.464094499466455</v>
      </c>
    </row>
    <row r="78" spans="1:12" x14ac:dyDescent="0.2">
      <c r="A78" s="1">
        <v>41754</v>
      </c>
      <c r="B78">
        <v>117.0393</v>
      </c>
      <c r="C78">
        <v>28.6738</v>
      </c>
      <c r="D78">
        <v>29.118400000000001</v>
      </c>
      <c r="F78">
        <v>100372288.08679999</v>
      </c>
      <c r="G78">
        <v>116.605193</v>
      </c>
      <c r="H78">
        <v>28.567447000000001</v>
      </c>
      <c r="I78">
        <v>29.010397999999999</v>
      </c>
      <c r="K78" s="3">
        <f>VLOOKUP(SonataNetIO_CMO_MV_NAV_QT[[#This Row],[AsOfDate]], 'Sonata CMO MV Raw'!$A:$B,2,FALSE)</f>
        <v>82538053.807398006</v>
      </c>
      <c r="L78" s="4">
        <f>SonataNetIO_CMO_MV_NAV_QT[[#This Row],[CMO MV]]/SonataNetIO_CMO_MV_NAV_QT[[#This Row],[NAV]]*100</f>
        <v>82.231914187330972</v>
      </c>
    </row>
    <row r="79" spans="1:12" x14ac:dyDescent="0.2">
      <c r="A79" s="1">
        <v>41757</v>
      </c>
      <c r="B79">
        <v>116.6566</v>
      </c>
      <c r="C79">
        <v>28.6096</v>
      </c>
      <c r="D79">
        <v>28.8993</v>
      </c>
      <c r="F79">
        <v>100257153.8449</v>
      </c>
      <c r="G79">
        <v>116.357383</v>
      </c>
      <c r="H79">
        <v>28.536218000000002</v>
      </c>
      <c r="I79">
        <v>28.825175000000002</v>
      </c>
      <c r="K79" s="3">
        <f>VLOOKUP(SonataNetIO_CMO_MV_NAV_QT[[#This Row],[AsOfDate]], 'Sonata CMO MV Raw'!$A:$B,2,FALSE)</f>
        <v>82374826.115465</v>
      </c>
      <c r="L79" s="4">
        <f>SonataNetIO_CMO_MV_NAV_QT[[#This Row],[CMO MV]]/SonataNetIO_CMO_MV_NAV_QT[[#This Row],[NAV]]*100</f>
        <v>82.163539414754041</v>
      </c>
    </row>
    <row r="80" spans="1:12" x14ac:dyDescent="0.2">
      <c r="A80" s="1">
        <v>41758</v>
      </c>
      <c r="B80">
        <v>115.6477</v>
      </c>
      <c r="C80">
        <v>28.427800000000001</v>
      </c>
      <c r="D80">
        <v>28.774799999999999</v>
      </c>
      <c r="F80">
        <v>100293493.47930001</v>
      </c>
      <c r="G80">
        <v>115.309275</v>
      </c>
      <c r="H80">
        <v>28.344609999999999</v>
      </c>
      <c r="I80">
        <v>28.690594999999998</v>
      </c>
      <c r="K80" s="3">
        <f>VLOOKUP(SonataNetIO_CMO_MV_NAV_QT[[#This Row],[AsOfDate]], 'Sonata CMO MV Raw'!$A:$B,2,FALSE)</f>
        <v>82205569.839925006</v>
      </c>
      <c r="L80" s="4">
        <f>SonataNetIO_CMO_MV_NAV_QT[[#This Row],[CMO MV]]/SonataNetIO_CMO_MV_NAV_QT[[#This Row],[NAV]]*100</f>
        <v>81.965007886470474</v>
      </c>
    </row>
    <row r="81" spans="1:12" x14ac:dyDescent="0.2">
      <c r="A81" s="1">
        <v>41759</v>
      </c>
      <c r="B81">
        <v>119.51519999999999</v>
      </c>
      <c r="C81">
        <v>29.3154</v>
      </c>
      <c r="D81">
        <v>29.214400000000001</v>
      </c>
      <c r="F81">
        <v>100797338.684</v>
      </c>
      <c r="G81">
        <v>118.56979699999999</v>
      </c>
      <c r="H81">
        <v>29.083506</v>
      </c>
      <c r="I81">
        <v>28.983305000000001</v>
      </c>
      <c r="K81" s="3">
        <f>VLOOKUP(SonataNetIO_CMO_MV_NAV_QT[[#This Row],[AsOfDate]], 'Sonata CMO MV Raw'!$A:$B,2,FALSE)</f>
        <v>83254833.264613003</v>
      </c>
      <c r="L81" s="4">
        <f>SonataNetIO_CMO_MV_NAV_QT[[#This Row],[CMO MV]]/SonataNetIO_CMO_MV_NAV_QT[[#This Row],[NAV]]*100</f>
        <v>82.596261321558487</v>
      </c>
    </row>
    <row r="82" spans="1:12" x14ac:dyDescent="0.2">
      <c r="A82" s="1">
        <v>41760</v>
      </c>
      <c r="B82">
        <v>121.9646</v>
      </c>
      <c r="C82">
        <v>29.813700000000001</v>
      </c>
      <c r="D82">
        <v>29.485499999999998</v>
      </c>
      <c r="F82">
        <v>100949504.95730001</v>
      </c>
      <c r="G82">
        <v>120.817432</v>
      </c>
      <c r="H82">
        <v>29.533280000000001</v>
      </c>
      <c r="I82">
        <v>29.208167</v>
      </c>
      <c r="K82" s="3">
        <f>VLOOKUP(SonataNetIO_CMO_MV_NAV_QT[[#This Row],[AsOfDate]], 'Sonata CMO MV Raw'!$A:$B,2,FALSE)</f>
        <v>83805500.800913006</v>
      </c>
      <c r="L82" s="4">
        <f>SonataNetIO_CMO_MV_NAV_QT[[#This Row],[CMO MV]]/SonataNetIO_CMO_MV_NAV_QT[[#This Row],[NAV]]*100</f>
        <v>83.017247916531502</v>
      </c>
    </row>
    <row r="83" spans="1:12" x14ac:dyDescent="0.2">
      <c r="A83" s="1">
        <v>41761</v>
      </c>
      <c r="B83">
        <v>121.9776</v>
      </c>
      <c r="C83">
        <v>29.833200000000001</v>
      </c>
      <c r="D83">
        <v>29.7224</v>
      </c>
      <c r="F83">
        <v>100967099.6398</v>
      </c>
      <c r="G83">
        <v>120.809254</v>
      </c>
      <c r="H83">
        <v>29.547446999999998</v>
      </c>
      <c r="I83">
        <v>29.437708000000001</v>
      </c>
      <c r="K83" s="3">
        <f>VLOOKUP(SonataNetIO_CMO_MV_NAV_QT[[#This Row],[AsOfDate]], 'Sonata CMO MV Raw'!$A:$B,2,FALSE)</f>
        <v>83890089.843360007</v>
      </c>
      <c r="L83" s="4">
        <f>SonataNetIO_CMO_MV_NAV_QT[[#This Row],[CMO MV]]/SonataNetIO_CMO_MV_NAV_QT[[#This Row],[NAV]]*100</f>
        <v>83.086560020677823</v>
      </c>
    </row>
    <row r="84" spans="1:12" x14ac:dyDescent="0.2">
      <c r="A84" s="1">
        <v>41764</v>
      </c>
      <c r="B84">
        <v>120.8661</v>
      </c>
      <c r="C84">
        <v>29.591899999999999</v>
      </c>
      <c r="D84">
        <v>29.7577</v>
      </c>
      <c r="F84">
        <v>100932136.9903</v>
      </c>
      <c r="G84">
        <v>119.74986699999999</v>
      </c>
      <c r="H84">
        <v>29.31861</v>
      </c>
      <c r="I84">
        <v>29.482879000000001</v>
      </c>
      <c r="K84" s="3">
        <f>VLOOKUP(SonataNetIO_CMO_MV_NAV_QT[[#This Row],[AsOfDate]], 'Sonata CMO MV Raw'!$A:$B,2,FALSE)</f>
        <v>83690152.453889996</v>
      </c>
      <c r="L84" s="4">
        <f>SonataNetIO_CMO_MV_NAV_QT[[#This Row],[CMO MV]]/SonataNetIO_CMO_MV_NAV_QT[[#This Row],[NAV]]*100</f>
        <v>82.917250094420353</v>
      </c>
    </row>
    <row r="85" spans="1:12" x14ac:dyDescent="0.2">
      <c r="A85" s="1">
        <v>41765</v>
      </c>
      <c r="B85">
        <v>121.9795</v>
      </c>
      <c r="C85">
        <v>29.8003</v>
      </c>
      <c r="D85">
        <v>30.0093</v>
      </c>
      <c r="F85">
        <v>101073729.66949999</v>
      </c>
      <c r="G85">
        <v>120.683683</v>
      </c>
      <c r="H85">
        <v>29.483725</v>
      </c>
      <c r="I85">
        <v>29.690504000000001</v>
      </c>
      <c r="K85" s="3">
        <f>VLOOKUP(SonataNetIO_CMO_MV_NAV_QT[[#This Row],[AsOfDate]], 'Sonata CMO MV Raw'!$A:$B,2,FALSE)</f>
        <v>84000938.643048003</v>
      </c>
      <c r="L85" s="4">
        <f>SonataNetIO_CMO_MV_NAV_QT[[#This Row],[CMO MV]]/SonataNetIO_CMO_MV_NAV_QT[[#This Row],[NAV]]*100</f>
        <v>83.108577191839913</v>
      </c>
    </row>
    <row r="86" spans="1:12" x14ac:dyDescent="0.2">
      <c r="A86" s="1">
        <v>41766</v>
      </c>
      <c r="B86">
        <v>122.3655</v>
      </c>
      <c r="C86">
        <v>29.753599999999999</v>
      </c>
      <c r="D86">
        <v>30.0457</v>
      </c>
      <c r="F86">
        <v>100962445.43350001</v>
      </c>
      <c r="G86">
        <v>121.199026</v>
      </c>
      <c r="H86">
        <v>29.469968000000001</v>
      </c>
      <c r="I86">
        <v>29.759283</v>
      </c>
      <c r="K86" s="3">
        <f>VLOOKUP(SonataNetIO_CMO_MV_NAV_QT[[#This Row],[AsOfDate]], 'Sonata CMO MV Raw'!$A:$B,2,FALSE)</f>
        <v>84153234.577078998</v>
      </c>
      <c r="L86" s="4">
        <f>SonataNetIO_CMO_MV_NAV_QT[[#This Row],[CMO MV]]/SonataNetIO_CMO_MV_NAV_QT[[#This Row],[NAV]]*100</f>
        <v>83.351026429433531</v>
      </c>
    </row>
    <row r="87" spans="1:12" x14ac:dyDescent="0.2">
      <c r="A87" s="1">
        <v>41767</v>
      </c>
      <c r="B87">
        <v>122.32040000000001</v>
      </c>
      <c r="C87">
        <v>29.716100000000001</v>
      </c>
      <c r="D87">
        <v>30.021599999999999</v>
      </c>
      <c r="F87">
        <v>100932195.9197</v>
      </c>
      <c r="G87">
        <v>121.19066599999999</v>
      </c>
      <c r="H87">
        <v>29.441645999999999</v>
      </c>
      <c r="I87">
        <v>29.744325</v>
      </c>
      <c r="K87" s="3">
        <f>VLOOKUP(SonataNetIO_CMO_MV_NAV_QT[[#This Row],[AsOfDate]], 'Sonata CMO MV Raw'!$A:$B,2,FALSE)</f>
        <v>84368416.093268007</v>
      </c>
      <c r="L87" s="4">
        <f>SonataNetIO_CMO_MV_NAV_QT[[#This Row],[CMO MV]]/SonataNetIO_CMO_MV_NAV_QT[[#This Row],[NAV]]*100</f>
        <v>83.589200972492606</v>
      </c>
    </row>
    <row r="88" spans="1:12" x14ac:dyDescent="0.2">
      <c r="A88" s="1">
        <v>41768</v>
      </c>
      <c r="B88">
        <v>120.126</v>
      </c>
      <c r="C88">
        <v>29.2056</v>
      </c>
      <c r="D88">
        <v>29.364799999999999</v>
      </c>
      <c r="F88">
        <v>100864126.57960001</v>
      </c>
      <c r="G88">
        <v>119.096852</v>
      </c>
      <c r="H88">
        <v>28.955389</v>
      </c>
      <c r="I88">
        <v>29.113225</v>
      </c>
      <c r="K88" s="3">
        <f>VLOOKUP(SonataNetIO_CMO_MV_NAV_QT[[#This Row],[AsOfDate]], 'Sonata CMO MV Raw'!$A:$B,2,FALSE)</f>
        <v>84080134.363147005</v>
      </c>
      <c r="L88" s="4">
        <f>SonataNetIO_CMO_MV_NAV_QT[[#This Row],[CMO MV]]/SonataNetIO_CMO_MV_NAV_QT[[#This Row],[NAV]]*100</f>
        <v>83.359800173149367</v>
      </c>
    </row>
    <row r="89" spans="1:12" x14ac:dyDescent="0.2">
      <c r="A89" s="1">
        <v>41771</v>
      </c>
      <c r="B89">
        <v>119.4537</v>
      </c>
      <c r="C89">
        <v>29.147200000000002</v>
      </c>
      <c r="D89">
        <v>29.232099999999999</v>
      </c>
      <c r="F89">
        <v>100862977.0042</v>
      </c>
      <c r="G89">
        <v>118.431662</v>
      </c>
      <c r="H89">
        <v>28.897818000000001</v>
      </c>
      <c r="I89">
        <v>28.981992000000002</v>
      </c>
      <c r="K89" s="3">
        <f>VLOOKUP(SonataNetIO_CMO_MV_NAV_QT[[#This Row],[AsOfDate]], 'Sonata CMO MV Raw'!$A:$B,2,FALSE)</f>
        <v>83840441.937827006</v>
      </c>
      <c r="L89" s="4">
        <f>SonataNetIO_CMO_MV_NAV_QT[[#This Row],[CMO MV]]/SonataNetIO_CMO_MV_NAV_QT[[#This Row],[NAV]]*100</f>
        <v>83.12310862521521</v>
      </c>
    </row>
    <row r="90" spans="1:12" x14ac:dyDescent="0.2">
      <c r="A90" s="1">
        <v>41772</v>
      </c>
      <c r="B90">
        <v>120.2166</v>
      </c>
      <c r="C90">
        <v>29.307400000000001</v>
      </c>
      <c r="D90">
        <v>29.882300000000001</v>
      </c>
      <c r="F90">
        <v>101190663.6037</v>
      </c>
      <c r="G90">
        <v>118.80206699999999</v>
      </c>
      <c r="H90">
        <v>28.962553</v>
      </c>
      <c r="I90">
        <v>29.530688999999999</v>
      </c>
      <c r="K90" s="3">
        <f>VLOOKUP(SonataNetIO_CMO_MV_NAV_QT[[#This Row],[AsOfDate]], 'Sonata CMO MV Raw'!$A:$B,2,FALSE)</f>
        <v>84482865.382280007</v>
      </c>
      <c r="L90" s="4">
        <f>SonataNetIO_CMO_MV_NAV_QT[[#This Row],[CMO MV]]/SonataNetIO_CMO_MV_NAV_QT[[#This Row],[NAV]]*100</f>
        <v>83.488794690729677</v>
      </c>
    </row>
    <row r="91" spans="1:12" x14ac:dyDescent="0.2">
      <c r="A91" s="1">
        <v>41773</v>
      </c>
      <c r="B91">
        <v>123.5697</v>
      </c>
      <c r="C91">
        <v>29.789300000000001</v>
      </c>
      <c r="D91">
        <v>30.299700000000001</v>
      </c>
      <c r="F91">
        <v>101355286.50489999</v>
      </c>
      <c r="G91">
        <v>121.91737000000001</v>
      </c>
      <c r="H91">
        <v>29.390968000000001</v>
      </c>
      <c r="I91">
        <v>29.894542999999999</v>
      </c>
      <c r="K91" s="3">
        <f>VLOOKUP(SonataNetIO_CMO_MV_NAV_QT[[#This Row],[AsOfDate]], 'Sonata CMO MV Raw'!$A:$B,2,FALSE)</f>
        <v>85329168.333472997</v>
      </c>
      <c r="L91" s="4">
        <f>SonataNetIO_CMO_MV_NAV_QT[[#This Row],[CMO MV]]/SonataNetIO_CMO_MV_NAV_QT[[#This Row],[NAV]]*100</f>
        <v>84.188177327433024</v>
      </c>
    </row>
    <row r="92" spans="1:12" x14ac:dyDescent="0.2">
      <c r="A92" s="1">
        <v>41774</v>
      </c>
      <c r="B92">
        <v>126.6401</v>
      </c>
      <c r="C92">
        <v>30.443000000000001</v>
      </c>
      <c r="D92">
        <v>61.490499999999997</v>
      </c>
      <c r="F92">
        <v>101486713.699</v>
      </c>
      <c r="G92">
        <v>124.78490600000001</v>
      </c>
      <c r="H92">
        <v>29.997029999999999</v>
      </c>
      <c r="I92">
        <v>60.589705000000002</v>
      </c>
      <c r="K92" s="3">
        <f>VLOOKUP(SonataNetIO_CMO_MV_NAV_QT[[#This Row],[AsOfDate]], 'Sonata CMO MV Raw'!$A:$B,2,FALSE)</f>
        <v>85416050.274303004</v>
      </c>
      <c r="L92" s="4">
        <f>SonataNetIO_CMO_MV_NAV_QT[[#This Row],[CMO MV]]/SonataNetIO_CMO_MV_NAV_QT[[#This Row],[NAV]]*100</f>
        <v>84.164761239228753</v>
      </c>
    </row>
    <row r="93" spans="1:12" x14ac:dyDescent="0.2">
      <c r="A93" s="1">
        <v>41775</v>
      </c>
      <c r="B93">
        <v>123.9602</v>
      </c>
      <c r="C93">
        <v>29.931699999999999</v>
      </c>
      <c r="D93">
        <v>61.024500000000003</v>
      </c>
      <c r="F93">
        <v>101380486.3883</v>
      </c>
      <c r="G93">
        <v>122.272248</v>
      </c>
      <c r="H93">
        <v>29.524122999999999</v>
      </c>
      <c r="I93">
        <v>60.193536000000002</v>
      </c>
      <c r="K93" s="3">
        <f>VLOOKUP(SonataNetIO_CMO_MV_NAV_QT[[#This Row],[AsOfDate]], 'Sonata CMO MV Raw'!$A:$B,2,FALSE)</f>
        <v>85145304.218546003</v>
      </c>
      <c r="L93" s="4">
        <f>SonataNetIO_CMO_MV_NAV_QT[[#This Row],[CMO MV]]/SonataNetIO_CMO_MV_NAV_QT[[#This Row],[NAV]]*100</f>
        <v>83.985890433025531</v>
      </c>
    </row>
    <row r="94" spans="1:12" x14ac:dyDescent="0.2">
      <c r="A94" s="1">
        <v>41778</v>
      </c>
      <c r="B94">
        <v>122.04300000000001</v>
      </c>
      <c r="C94">
        <v>29.576000000000001</v>
      </c>
      <c r="D94">
        <v>60.846499999999999</v>
      </c>
      <c r="F94">
        <v>101379879.5915</v>
      </c>
      <c r="G94">
        <v>120.38187499999999</v>
      </c>
      <c r="H94">
        <v>29.173442000000001</v>
      </c>
      <c r="I94">
        <v>60.018318999999998</v>
      </c>
      <c r="K94" s="3">
        <f>VLOOKUP(SonataNetIO_CMO_MV_NAV_QT[[#This Row],[AsOfDate]], 'Sonata CMO MV Raw'!$A:$B,2,FALSE)</f>
        <v>85129909.106275007</v>
      </c>
      <c r="L94" s="4">
        <f>SonataNetIO_CMO_MV_NAV_QT[[#This Row],[CMO MV]]/SonataNetIO_CMO_MV_NAV_QT[[#This Row],[NAV]]*100</f>
        <v>83.971207550548883</v>
      </c>
    </row>
    <row r="95" spans="1:12" x14ac:dyDescent="0.2">
      <c r="A95" s="1">
        <v>41779</v>
      </c>
      <c r="B95">
        <v>123.4198</v>
      </c>
      <c r="C95">
        <v>29.805800000000001</v>
      </c>
      <c r="D95">
        <v>61.024000000000001</v>
      </c>
      <c r="F95">
        <v>101581591.3091</v>
      </c>
      <c r="G95">
        <v>121.498195</v>
      </c>
      <c r="H95">
        <v>29.341733999999999</v>
      </c>
      <c r="I95">
        <v>60.073877000000003</v>
      </c>
      <c r="K95" s="3">
        <f>VLOOKUP(SonataNetIO_CMO_MV_NAV_QT[[#This Row],[AsOfDate]], 'Sonata CMO MV Raw'!$A:$B,2,FALSE)</f>
        <v>85217031.387741998</v>
      </c>
      <c r="L95" s="4">
        <f>SonataNetIO_CMO_MV_NAV_QT[[#This Row],[CMO MV]]/SonataNetIO_CMO_MV_NAV_QT[[#This Row],[NAV]]*100</f>
        <v>83.890230788408587</v>
      </c>
    </row>
    <row r="96" spans="1:12" x14ac:dyDescent="0.2">
      <c r="A96" s="1">
        <v>41780</v>
      </c>
      <c r="B96">
        <v>121.1476</v>
      </c>
      <c r="C96">
        <v>29.3446</v>
      </c>
      <c r="D96">
        <v>60.925400000000003</v>
      </c>
      <c r="F96">
        <v>101738383.46950001</v>
      </c>
      <c r="G96">
        <v>119.077575</v>
      </c>
      <c r="H96">
        <v>28.843195000000001</v>
      </c>
      <c r="I96">
        <v>59.88438</v>
      </c>
      <c r="K96" s="3">
        <f>VLOOKUP(SonataNetIO_CMO_MV_NAV_QT[[#This Row],[AsOfDate]], 'Sonata CMO MV Raw'!$A:$B,2,FALSE)</f>
        <v>80946128.664469004</v>
      </c>
      <c r="L96" s="4">
        <f>SonataNetIO_CMO_MV_NAV_QT[[#This Row],[CMO MV]]/SonataNetIO_CMO_MV_NAV_QT[[#This Row],[NAV]]*100</f>
        <v>79.563018306395364</v>
      </c>
    </row>
    <row r="97" spans="1:12" x14ac:dyDescent="0.2">
      <c r="A97" s="1">
        <v>41781</v>
      </c>
      <c r="B97">
        <v>119.6493</v>
      </c>
      <c r="C97">
        <v>29.0869</v>
      </c>
      <c r="D97">
        <v>60.855499999999999</v>
      </c>
      <c r="F97">
        <v>101621732.3619</v>
      </c>
      <c r="G97">
        <v>117.739874</v>
      </c>
      <c r="H97">
        <v>28.622716</v>
      </c>
      <c r="I97">
        <v>59.884335999999998</v>
      </c>
      <c r="K97" s="3">
        <f>VLOOKUP(SonataNetIO_CMO_MV_NAV_QT[[#This Row],[AsOfDate]], 'Sonata CMO MV Raw'!$A:$B,2,FALSE)</f>
        <v>80735932.956907004</v>
      </c>
      <c r="L97" s="4">
        <f>SonataNetIO_CMO_MV_NAV_QT[[#This Row],[CMO MV]]/SonataNetIO_CMO_MV_NAV_QT[[#This Row],[NAV]]*100</f>
        <v>79.447507024763624</v>
      </c>
    </row>
    <row r="98" spans="1:12" x14ac:dyDescent="0.2">
      <c r="A98" s="1">
        <v>41782</v>
      </c>
      <c r="B98">
        <v>120.7525</v>
      </c>
      <c r="C98">
        <v>29.382999999999999</v>
      </c>
      <c r="D98">
        <v>60.964700000000001</v>
      </c>
      <c r="F98">
        <v>101830053.45110001</v>
      </c>
      <c r="G98">
        <v>118.582379</v>
      </c>
      <c r="H98">
        <v>28.854939000000002</v>
      </c>
      <c r="I98">
        <v>59.869064000000002</v>
      </c>
      <c r="K98" s="3">
        <f>VLOOKUP(SonataNetIO_CMO_MV_NAV_QT[[#This Row],[AsOfDate]], 'Sonata CMO MV Raw'!$A:$B,2,FALSE)</f>
        <v>81113185.686094999</v>
      </c>
      <c r="L98" s="4">
        <f>SonataNetIO_CMO_MV_NAV_QT[[#This Row],[CMO MV]]/SonataNetIO_CMO_MV_NAV_QT[[#This Row],[NAV]]*100</f>
        <v>79.655448403595813</v>
      </c>
    </row>
    <row r="99" spans="1:12" x14ac:dyDescent="0.2">
      <c r="A99" s="1">
        <v>41786</v>
      </c>
      <c r="B99">
        <v>122.1553</v>
      </c>
      <c r="C99">
        <v>29.602699999999999</v>
      </c>
      <c r="D99">
        <v>61.107900000000001</v>
      </c>
      <c r="F99">
        <v>101985941.2871</v>
      </c>
      <c r="G99">
        <v>119.776607</v>
      </c>
      <c r="H99">
        <v>29.026256</v>
      </c>
      <c r="I99">
        <v>59.917963999999998</v>
      </c>
      <c r="K99" s="3">
        <f>VLOOKUP(SonataNetIO_CMO_MV_NAV_QT[[#This Row],[AsOfDate]], 'Sonata CMO MV Raw'!$A:$B,2,FALSE)</f>
        <v>80931633.840639994</v>
      </c>
      <c r="L99" s="4">
        <f>SonataNetIO_CMO_MV_NAV_QT[[#This Row],[CMO MV]]/SonataNetIO_CMO_MV_NAV_QT[[#This Row],[NAV]]*100</f>
        <v>79.35567669352568</v>
      </c>
    </row>
    <row r="100" spans="1:12" x14ac:dyDescent="0.2">
      <c r="A100" s="1">
        <v>41787</v>
      </c>
      <c r="B100">
        <v>126.3544</v>
      </c>
      <c r="C100">
        <v>30.218</v>
      </c>
      <c r="D100">
        <v>61.5458</v>
      </c>
      <c r="F100">
        <v>102213198.7895</v>
      </c>
      <c r="G100">
        <v>123.618477</v>
      </c>
      <c r="H100">
        <v>29.563697000000001</v>
      </c>
      <c r="I100">
        <v>60.213163000000002</v>
      </c>
      <c r="K100" s="3">
        <f>VLOOKUP(SonataNetIO_CMO_MV_NAV_QT[[#This Row],[AsOfDate]], 'Sonata CMO MV Raw'!$A:$B,2,FALSE)</f>
        <v>81682737.002961993</v>
      </c>
      <c r="L100" s="4">
        <f>SonataNetIO_CMO_MV_NAV_QT[[#This Row],[CMO MV]]/SonataNetIO_CMO_MV_NAV_QT[[#This Row],[NAV]]*100</f>
        <v>79.914079561467531</v>
      </c>
    </row>
    <row r="101" spans="1:12" x14ac:dyDescent="0.2">
      <c r="A101" s="1">
        <v>41788</v>
      </c>
      <c r="B101">
        <v>126.1062</v>
      </c>
      <c r="C101">
        <v>30.2301</v>
      </c>
      <c r="D101">
        <v>61.392899999999997</v>
      </c>
      <c r="F101">
        <v>102148914.903</v>
      </c>
      <c r="G101">
        <v>123.453294</v>
      </c>
      <c r="H101">
        <v>29.594147</v>
      </c>
      <c r="I101">
        <v>60.101373000000002</v>
      </c>
      <c r="K101" s="3">
        <f>VLOOKUP(SonataNetIO_CMO_MV_NAV_QT[[#This Row],[AsOfDate]], 'Sonata CMO MV Raw'!$A:$B,2,FALSE)</f>
        <v>81517568.046538994</v>
      </c>
      <c r="L101" s="4">
        <f>SonataNetIO_CMO_MV_NAV_QT[[#This Row],[CMO MV]]/SonataNetIO_CMO_MV_NAV_QT[[#This Row],[NAV]]*100</f>
        <v>79.80267643953691</v>
      </c>
    </row>
    <row r="102" spans="1:12" x14ac:dyDescent="0.2">
      <c r="A102" s="1">
        <v>41789</v>
      </c>
      <c r="B102">
        <v>124.5592</v>
      </c>
      <c r="C102">
        <v>29.824999999999999</v>
      </c>
      <c r="D102">
        <v>61.542200000000001</v>
      </c>
      <c r="F102">
        <v>101939636.43009999</v>
      </c>
      <c r="G102">
        <v>122.18917399999999</v>
      </c>
      <c r="H102">
        <v>29.257511000000001</v>
      </c>
      <c r="I102">
        <v>60.371217999999999</v>
      </c>
      <c r="K102" s="3">
        <f>VLOOKUP(SonataNetIO_CMO_MV_NAV_QT[[#This Row],[AsOfDate]], 'Sonata CMO MV Raw'!$A:$B,2,FALSE)</f>
        <v>81221827.513565004</v>
      </c>
      <c r="L102" s="4">
        <f>SonataNetIO_CMO_MV_NAV_QT[[#This Row],[CMO MV]]/SonataNetIO_CMO_MV_NAV_QT[[#This Row],[NAV]]*100</f>
        <v>79.676395127481953</v>
      </c>
    </row>
    <row r="103" spans="1:12" x14ac:dyDescent="0.2">
      <c r="A103" s="1">
        <v>41792</v>
      </c>
      <c r="B103">
        <v>121.24509999999999</v>
      </c>
      <c r="C103">
        <v>29.2515</v>
      </c>
      <c r="D103">
        <v>61.1999</v>
      </c>
      <c r="F103">
        <v>101670283.1083</v>
      </c>
      <c r="G103">
        <v>119.25323299999999</v>
      </c>
      <c r="H103">
        <v>28.770944</v>
      </c>
      <c r="I103">
        <v>60.194482000000001</v>
      </c>
      <c r="K103" s="3">
        <f>VLOOKUP(SonataNetIO_CMO_MV_NAV_QT[[#This Row],[AsOfDate]], 'Sonata CMO MV Raw'!$A:$B,2,FALSE)</f>
        <v>80406411.310982004</v>
      </c>
      <c r="L103" s="4">
        <f>SonataNetIO_CMO_MV_NAV_QT[[#This Row],[CMO MV]]/SonataNetIO_CMO_MV_NAV_QT[[#This Row],[NAV]]*100</f>
        <v>79.085460227677785</v>
      </c>
    </row>
    <row r="104" spans="1:12" x14ac:dyDescent="0.2">
      <c r="A104" s="1">
        <v>41793</v>
      </c>
      <c r="B104">
        <v>118.4498</v>
      </c>
      <c r="C104">
        <v>28.8292</v>
      </c>
      <c r="D104">
        <v>60.552399999999999</v>
      </c>
      <c r="F104">
        <v>101460127.1046</v>
      </c>
      <c r="G104">
        <v>116.745172</v>
      </c>
      <c r="H104">
        <v>28.414314999999998</v>
      </c>
      <c r="I104">
        <v>59.680982</v>
      </c>
      <c r="K104" s="3">
        <f>VLOOKUP(SonataNetIO_CMO_MV_NAV_QT[[#This Row],[AsOfDate]], 'Sonata CMO MV Raw'!$A:$B,2,FALSE)</f>
        <v>79789527.429778993</v>
      </c>
      <c r="L104" s="4">
        <f>SonataNetIO_CMO_MV_NAV_QT[[#This Row],[CMO MV]]/SonataNetIO_CMO_MV_NAV_QT[[#This Row],[NAV]]*100</f>
        <v>78.641265004054489</v>
      </c>
    </row>
    <row r="105" spans="1:12" x14ac:dyDescent="0.2">
      <c r="A105" s="1">
        <v>41794</v>
      </c>
      <c r="B105">
        <v>117.4318</v>
      </c>
      <c r="C105">
        <v>28.648</v>
      </c>
      <c r="D105">
        <v>60.454700000000003</v>
      </c>
      <c r="F105">
        <v>101401146.3082</v>
      </c>
      <c r="G105">
        <v>115.809144</v>
      </c>
      <c r="H105">
        <v>28.252146</v>
      </c>
      <c r="I105">
        <v>59.619346</v>
      </c>
      <c r="K105" s="3">
        <f>VLOOKUP(SonataNetIO_CMO_MV_NAV_QT[[#This Row],[AsOfDate]], 'Sonata CMO MV Raw'!$A:$B,2,FALSE)</f>
        <v>79658521.703406006</v>
      </c>
      <c r="L105" s="4">
        <f>SonataNetIO_CMO_MV_NAV_QT[[#This Row],[CMO MV]]/SonataNetIO_CMO_MV_NAV_QT[[#This Row],[NAV]]*100</f>
        <v>78.557811823241948</v>
      </c>
    </row>
    <row r="106" spans="1:12" x14ac:dyDescent="0.2">
      <c r="A106" s="1">
        <v>41795</v>
      </c>
      <c r="B106">
        <v>117.86709999999999</v>
      </c>
      <c r="C106">
        <v>28.728899999999999</v>
      </c>
      <c r="D106">
        <v>60.527000000000001</v>
      </c>
      <c r="F106">
        <v>101479411.8977</v>
      </c>
      <c r="G106">
        <v>116.148781</v>
      </c>
      <c r="H106">
        <v>28.310077</v>
      </c>
      <c r="I106">
        <v>59.644610999999998</v>
      </c>
      <c r="K106" s="3">
        <f>VLOOKUP(SonataNetIO_CMO_MV_NAV_QT[[#This Row],[AsOfDate]], 'Sonata CMO MV Raw'!$A:$B,2,FALSE)</f>
        <v>79907325.702886</v>
      </c>
      <c r="L106" s="4">
        <f>SonataNetIO_CMO_MV_NAV_QT[[#This Row],[CMO MV]]/SonataNetIO_CMO_MV_NAV_QT[[#This Row],[NAV]]*100</f>
        <v>78.742401250255057</v>
      </c>
    </row>
    <row r="107" spans="1:12" x14ac:dyDescent="0.2">
      <c r="A107" s="1">
        <v>41796</v>
      </c>
      <c r="B107">
        <v>119.1784</v>
      </c>
      <c r="C107">
        <v>28.897099999999998</v>
      </c>
      <c r="D107">
        <v>60.820599999999999</v>
      </c>
      <c r="F107">
        <v>101272250.09010001</v>
      </c>
      <c r="G107">
        <v>117.681201</v>
      </c>
      <c r="H107">
        <v>28.534075000000001</v>
      </c>
      <c r="I107">
        <v>60.056531</v>
      </c>
      <c r="K107" s="3">
        <f>VLOOKUP(SonataNetIO_CMO_MV_NAV_QT[[#This Row],[AsOfDate]], 'Sonata CMO MV Raw'!$A:$B,2,FALSE)</f>
        <v>79592335.475302994</v>
      </c>
      <c r="L107" s="4">
        <f>SonataNetIO_CMO_MV_NAV_QT[[#This Row],[CMO MV]]/SonataNetIO_CMO_MV_NAV_QT[[#This Row],[NAV]]*100</f>
        <v>78.592443047815365</v>
      </c>
    </row>
    <row r="108" spans="1:12" x14ac:dyDescent="0.2">
      <c r="A108" s="1">
        <v>41799</v>
      </c>
      <c r="B108">
        <v>118.58580000000001</v>
      </c>
      <c r="C108">
        <v>28.8019</v>
      </c>
      <c r="D108">
        <v>60.747999999999998</v>
      </c>
      <c r="F108">
        <v>101182624.1997</v>
      </c>
      <c r="G108">
        <v>117.19976699999999</v>
      </c>
      <c r="H108">
        <v>28.465263</v>
      </c>
      <c r="I108">
        <v>60.037976</v>
      </c>
      <c r="K108" s="3">
        <f>VLOOKUP(SonataNetIO_CMO_MV_NAV_QT[[#This Row],[AsOfDate]], 'Sonata CMO MV Raw'!$A:$B,2,FALSE)</f>
        <v>79371472.534877002</v>
      </c>
      <c r="L108" s="4">
        <f>SonataNetIO_CMO_MV_NAV_QT[[#This Row],[CMO MV]]/SonataNetIO_CMO_MV_NAV_QT[[#This Row],[NAV]]*100</f>
        <v>78.443777439716115</v>
      </c>
    </row>
    <row r="109" spans="1:12" x14ac:dyDescent="0.2">
      <c r="A109" s="1">
        <v>41800</v>
      </c>
      <c r="B109">
        <v>117.7128</v>
      </c>
      <c r="C109">
        <v>28.656700000000001</v>
      </c>
      <c r="D109">
        <v>60.548400000000001</v>
      </c>
      <c r="F109">
        <v>101138852.6213</v>
      </c>
      <c r="G109">
        <v>116.38732</v>
      </c>
      <c r="H109">
        <v>28.334016999999999</v>
      </c>
      <c r="I109">
        <v>59.866607999999999</v>
      </c>
      <c r="K109" s="3">
        <f>VLOOKUP(SonataNetIO_CMO_MV_NAV_QT[[#This Row],[AsOfDate]], 'Sonata CMO MV Raw'!$A:$B,2,FALSE)</f>
        <v>79153102.206526995</v>
      </c>
      <c r="L109" s="4">
        <f>SonataNetIO_CMO_MV_NAV_QT[[#This Row],[CMO MV]]/SonataNetIO_CMO_MV_NAV_QT[[#This Row],[NAV]]*100</f>
        <v>78.261815469574785</v>
      </c>
    </row>
    <row r="110" spans="1:12" x14ac:dyDescent="0.2">
      <c r="A110" s="1">
        <v>41801</v>
      </c>
      <c r="B110">
        <v>116.7538</v>
      </c>
      <c r="C110">
        <v>28.221499999999999</v>
      </c>
      <c r="D110">
        <v>60.605800000000002</v>
      </c>
      <c r="F110">
        <v>101110601.94149999</v>
      </c>
      <c r="G110">
        <v>115.471373</v>
      </c>
      <c r="H110">
        <v>27.911514</v>
      </c>
      <c r="I110">
        <v>59.940103999999998</v>
      </c>
      <c r="K110" s="3">
        <f>VLOOKUP(SonataNetIO_CMO_MV_NAV_QT[[#This Row],[AsOfDate]], 'Sonata CMO MV Raw'!$A:$B,2,FALSE)</f>
        <v>79154767.346699998</v>
      </c>
      <c r="L110" s="4">
        <f>SonataNetIO_CMO_MV_NAV_QT[[#This Row],[CMO MV]]/SonataNetIO_CMO_MV_NAV_QT[[#This Row],[NAV]]*100</f>
        <v>78.285328963323664</v>
      </c>
    </row>
    <row r="111" spans="1:12" x14ac:dyDescent="0.2">
      <c r="A111" s="1">
        <v>41802</v>
      </c>
      <c r="B111">
        <v>119.24850000000001</v>
      </c>
      <c r="C111">
        <v>28.817499999999999</v>
      </c>
      <c r="D111">
        <v>60.981499999999997</v>
      </c>
      <c r="F111">
        <v>101543869.1409</v>
      </c>
      <c r="G111">
        <v>117.43545</v>
      </c>
      <c r="H111">
        <v>28.379359999999998</v>
      </c>
      <c r="I111">
        <v>60.054340000000003</v>
      </c>
      <c r="K111" s="3">
        <f>VLOOKUP(SonataNetIO_CMO_MV_NAV_QT[[#This Row],[AsOfDate]], 'Sonata CMO MV Raw'!$A:$B,2,FALSE)</f>
        <v>79997872.266534999</v>
      </c>
      <c r="L111" s="4">
        <f>SonataNetIO_CMO_MV_NAV_QT[[#This Row],[CMO MV]]/SonataNetIO_CMO_MV_NAV_QT[[#This Row],[NAV]]*100</f>
        <v>78.781587646154932</v>
      </c>
    </row>
    <row r="112" spans="1:12" x14ac:dyDescent="0.2">
      <c r="A112" s="1">
        <v>41803</v>
      </c>
      <c r="B112">
        <v>114.64149999999999</v>
      </c>
      <c r="C112">
        <v>27.791399999999999</v>
      </c>
      <c r="D112">
        <v>61.1678</v>
      </c>
      <c r="F112">
        <v>101524968.83490001</v>
      </c>
      <c r="G112">
        <v>112.91951299999999</v>
      </c>
      <c r="H112">
        <v>27.373956</v>
      </c>
      <c r="I112">
        <v>60.249020999999999</v>
      </c>
      <c r="K112" s="3">
        <f>VLOOKUP(SonataNetIO_CMO_MV_NAV_QT[[#This Row],[AsOfDate]], 'Sonata CMO MV Raw'!$A:$B,2,FALSE)</f>
        <v>79825074.610528007</v>
      </c>
      <c r="L112" s="4">
        <f>SonataNetIO_CMO_MV_NAV_QT[[#This Row],[CMO MV]]/SonataNetIO_CMO_MV_NAV_QT[[#This Row],[NAV]]*100</f>
        <v>78.626051824098184</v>
      </c>
    </row>
    <row r="113" spans="1:12" x14ac:dyDescent="0.2">
      <c r="A113" s="1">
        <v>41806</v>
      </c>
      <c r="B113">
        <v>114.6636</v>
      </c>
      <c r="C113">
        <v>27.8079</v>
      </c>
      <c r="D113">
        <v>61.243299999999998</v>
      </c>
      <c r="F113">
        <v>101634723.46160001</v>
      </c>
      <c r="G113">
        <v>112.819316</v>
      </c>
      <c r="H113">
        <v>27.360628999999999</v>
      </c>
      <c r="I113">
        <v>60.258243999999998</v>
      </c>
      <c r="K113" s="3">
        <f>VLOOKUP(SonataNetIO_CMO_MV_NAV_QT[[#This Row],[AsOfDate]], 'Sonata CMO MV Raw'!$A:$B,2,FALSE)</f>
        <v>79522964.856262997</v>
      </c>
      <c r="L113" s="4">
        <f>SonataNetIO_CMO_MV_NAV_QT[[#This Row],[CMO MV]]/SonataNetIO_CMO_MV_NAV_QT[[#This Row],[NAV]]*100</f>
        <v>78.243893570791926</v>
      </c>
    </row>
    <row r="114" spans="1:12" x14ac:dyDescent="0.2">
      <c r="A114" s="1">
        <v>41807</v>
      </c>
      <c r="B114">
        <v>111.99079999999999</v>
      </c>
      <c r="C114">
        <v>27.380500000000001</v>
      </c>
      <c r="D114">
        <v>61.040100000000002</v>
      </c>
      <c r="F114">
        <v>101552747.7852</v>
      </c>
      <c r="G114">
        <v>110.278454</v>
      </c>
      <c r="H114">
        <v>26.961849999999998</v>
      </c>
      <c r="I114">
        <v>60.106793000000003</v>
      </c>
      <c r="K114" s="3">
        <f>VLOOKUP(SonataNetIO_CMO_MV_NAV_QT[[#This Row],[AsOfDate]], 'Sonata CMO MV Raw'!$A:$B,2,FALSE)</f>
        <v>79050280.589944005</v>
      </c>
      <c r="L114" s="4">
        <f>SonataNetIO_CMO_MV_NAV_QT[[#This Row],[CMO MV]]/SonataNetIO_CMO_MV_NAV_QT[[#This Row],[NAV]]*100</f>
        <v>77.841596917837961</v>
      </c>
    </row>
    <row r="115" spans="1:12" x14ac:dyDescent="0.2">
      <c r="A115" s="1">
        <v>41808</v>
      </c>
      <c r="B115">
        <v>113.0998</v>
      </c>
      <c r="C115">
        <v>27.556699999999999</v>
      </c>
      <c r="D115">
        <v>61.2759</v>
      </c>
      <c r="F115">
        <v>101717971.7828</v>
      </c>
      <c r="G115">
        <v>111.189594</v>
      </c>
      <c r="H115">
        <v>27.091279</v>
      </c>
      <c r="I115">
        <v>60.240977000000001</v>
      </c>
      <c r="K115" s="3">
        <f>VLOOKUP(SonataNetIO_CMO_MV_NAV_QT[[#This Row],[AsOfDate]], 'Sonata CMO MV Raw'!$A:$B,2,FALSE)</f>
        <v>79452082.887496993</v>
      </c>
      <c r="L115" s="4">
        <f>SonataNetIO_CMO_MV_NAV_QT[[#This Row],[CMO MV]]/SonataNetIO_CMO_MV_NAV_QT[[#This Row],[NAV]]*100</f>
        <v>78.110172170117863</v>
      </c>
    </row>
    <row r="116" spans="1:12" x14ac:dyDescent="0.2">
      <c r="A116" s="1">
        <v>41809</v>
      </c>
      <c r="B116">
        <v>112.0459</v>
      </c>
      <c r="C116">
        <v>27.310700000000001</v>
      </c>
      <c r="D116">
        <v>61.346899999999998</v>
      </c>
      <c r="F116">
        <v>101881666.45299999</v>
      </c>
      <c r="G116">
        <v>109.97650899999999</v>
      </c>
      <c r="H116">
        <v>26.806294999999999</v>
      </c>
      <c r="I116">
        <v>60.213875999999999</v>
      </c>
      <c r="K116" s="3">
        <f>VLOOKUP(SonataNetIO_CMO_MV_NAV_QT[[#This Row],[AsOfDate]], 'Sonata CMO MV Raw'!$A:$B,2,FALSE)</f>
        <v>79568738.537654996</v>
      </c>
      <c r="L116" s="4">
        <f>SonataNetIO_CMO_MV_NAV_QT[[#This Row],[CMO MV]]/SonataNetIO_CMO_MV_NAV_QT[[#This Row],[NAV]]*100</f>
        <v>78.099172606645197</v>
      </c>
    </row>
    <row r="117" spans="1:12" x14ac:dyDescent="0.2">
      <c r="A117" s="1">
        <v>41810</v>
      </c>
      <c r="B117">
        <v>112.0938</v>
      </c>
      <c r="C117">
        <v>27.3902</v>
      </c>
      <c r="D117">
        <v>46.3551</v>
      </c>
      <c r="F117">
        <v>101758299.9225</v>
      </c>
      <c r="G117">
        <v>110.15691099999999</v>
      </c>
      <c r="H117">
        <v>26.916920000000001</v>
      </c>
      <c r="I117">
        <v>45.554122</v>
      </c>
      <c r="K117" s="3">
        <f>VLOOKUP(SonataNetIO_CMO_MV_NAV_QT[[#This Row],[AsOfDate]], 'Sonata CMO MV Raw'!$A:$B,2,FALSE)</f>
        <v>79211791.926598996</v>
      </c>
      <c r="L117" s="4">
        <f>SonataNetIO_CMO_MV_NAV_QT[[#This Row],[CMO MV]]/SonataNetIO_CMO_MV_NAV_QT[[#This Row],[NAV]]*100</f>
        <v>77.843077161201961</v>
      </c>
    </row>
    <row r="118" spans="1:12" x14ac:dyDescent="0.2">
      <c r="A118" s="1">
        <v>41813</v>
      </c>
      <c r="B118">
        <v>112.1908</v>
      </c>
      <c r="C118">
        <v>27.494900000000001</v>
      </c>
      <c r="D118">
        <v>46.373800000000003</v>
      </c>
      <c r="F118">
        <v>102158471.80840001</v>
      </c>
      <c r="G118">
        <v>109.820359</v>
      </c>
      <c r="H118">
        <v>26.913969999999999</v>
      </c>
      <c r="I118">
        <v>45.393984000000003</v>
      </c>
      <c r="K118" s="3">
        <f>VLOOKUP(SonataNetIO_CMO_MV_NAV_QT[[#This Row],[AsOfDate]], 'Sonata CMO MV Raw'!$A:$B,2,FALSE)</f>
        <v>79354631.187857002</v>
      </c>
      <c r="L118" s="4">
        <f>SonataNetIO_CMO_MV_NAV_QT[[#This Row],[CMO MV]]/SonataNetIO_CMO_MV_NAV_QT[[#This Row],[NAV]]*100</f>
        <v>77.677974017356092</v>
      </c>
    </row>
    <row r="119" spans="1:12" x14ac:dyDescent="0.2">
      <c r="A119" s="1">
        <v>41814</v>
      </c>
      <c r="B119">
        <v>113.7085</v>
      </c>
      <c r="C119">
        <v>27.735700000000001</v>
      </c>
      <c r="D119">
        <v>46.393900000000002</v>
      </c>
      <c r="F119">
        <v>102117678.5509</v>
      </c>
      <c r="G119">
        <v>111.350455</v>
      </c>
      <c r="H119">
        <v>27.160526999999998</v>
      </c>
      <c r="I119">
        <v>45.431801</v>
      </c>
      <c r="K119" s="3">
        <f>VLOOKUP(SonataNetIO_CMO_MV_NAV_QT[[#This Row],[AsOfDate]], 'Sonata CMO MV Raw'!$A:$B,2,FALSE)</f>
        <v>79572180.620370999</v>
      </c>
      <c r="L119" s="4">
        <f>SonataNetIO_CMO_MV_NAV_QT[[#This Row],[CMO MV]]/SonataNetIO_CMO_MV_NAV_QT[[#This Row],[NAV]]*100</f>
        <v>77.92204224531865</v>
      </c>
    </row>
    <row r="120" spans="1:12" x14ac:dyDescent="0.2">
      <c r="A120" s="1">
        <v>41815</v>
      </c>
      <c r="B120">
        <v>114.2243</v>
      </c>
      <c r="C120">
        <v>27.7835</v>
      </c>
      <c r="D120">
        <v>46.6098</v>
      </c>
      <c r="F120">
        <v>102241492.35079999</v>
      </c>
      <c r="G120">
        <v>111.720102</v>
      </c>
      <c r="H120">
        <v>27.174388</v>
      </c>
      <c r="I120">
        <v>45.587949999999999</v>
      </c>
      <c r="K120" s="3">
        <f>VLOOKUP(SonataNetIO_CMO_MV_NAV_QT[[#This Row],[AsOfDate]], 'Sonata CMO MV Raw'!$A:$B,2,FALSE)</f>
        <v>79446523.055962995</v>
      </c>
      <c r="L120" s="4">
        <f>SonataNetIO_CMO_MV_NAV_QT[[#This Row],[CMO MV]]/SonataNetIO_CMO_MV_NAV_QT[[#This Row],[NAV]]*100</f>
        <v>77.70477643594505</v>
      </c>
    </row>
    <row r="121" spans="1:12" x14ac:dyDescent="0.2">
      <c r="A121" s="1">
        <v>41816</v>
      </c>
      <c r="B121">
        <v>115.86069999999999</v>
      </c>
      <c r="C121">
        <v>28.084</v>
      </c>
      <c r="D121">
        <v>46.6599</v>
      </c>
      <c r="F121">
        <v>102296906.2199</v>
      </c>
      <c r="G121">
        <v>113.259241</v>
      </c>
      <c r="H121">
        <v>27.453420999999999</v>
      </c>
      <c r="I121">
        <v>45.612229999999997</v>
      </c>
      <c r="K121" s="3">
        <f>VLOOKUP(SonataNetIO_CMO_MV_NAV_QT[[#This Row],[AsOfDate]], 'Sonata CMO MV Raw'!$A:$B,2,FALSE)</f>
        <v>79825518.465088993</v>
      </c>
      <c r="L121" s="4">
        <f>SonataNetIO_CMO_MV_NAV_QT[[#This Row],[CMO MV]]/SonataNetIO_CMO_MV_NAV_QT[[#This Row],[NAV]]*100</f>
        <v>78.033169735841341</v>
      </c>
    </row>
    <row r="122" spans="1:12" x14ac:dyDescent="0.2">
      <c r="A122" s="1">
        <v>41817</v>
      </c>
      <c r="B122">
        <v>115.0471</v>
      </c>
      <c r="C122">
        <v>27.9024</v>
      </c>
      <c r="D122">
        <v>46.588200000000001</v>
      </c>
      <c r="F122">
        <v>102257912.0064</v>
      </c>
      <c r="G122">
        <v>112.50679599999999</v>
      </c>
      <c r="H122">
        <v>27.286299</v>
      </c>
      <c r="I122">
        <v>45.559505999999999</v>
      </c>
      <c r="K122" s="3">
        <f>VLOOKUP(SonataNetIO_CMO_MV_NAV_QT[[#This Row],[AsOfDate]], 'Sonata CMO MV Raw'!$A:$B,2,FALSE)</f>
        <v>79746184.521579996</v>
      </c>
      <c r="L122" s="4">
        <f>SonataNetIO_CMO_MV_NAV_QT[[#This Row],[CMO MV]]/SonataNetIO_CMO_MV_NAV_QT[[#This Row],[NAV]]*100</f>
        <v>77.985344074489731</v>
      </c>
    </row>
    <row r="123" spans="1:12" x14ac:dyDescent="0.2">
      <c r="A123" s="1">
        <v>41820</v>
      </c>
      <c r="B123">
        <v>120.4811</v>
      </c>
      <c r="C123">
        <v>29.251000000000001</v>
      </c>
      <c r="D123">
        <v>46.6629</v>
      </c>
      <c r="F123">
        <v>102704236.4294</v>
      </c>
      <c r="G123">
        <v>117.30879299999999</v>
      </c>
      <c r="H123">
        <v>28.480812</v>
      </c>
      <c r="I123">
        <v>45.434249999999999</v>
      </c>
      <c r="K123" s="3">
        <f>VLOOKUP(SonataNetIO_CMO_MV_NAV_QT[[#This Row],[AsOfDate]], 'Sonata CMO MV Raw'!$A:$B,2,FALSE)</f>
        <v>80379344.484622002</v>
      </c>
      <c r="L123" s="4">
        <f>SonataNetIO_CMO_MV_NAV_QT[[#This Row],[CMO MV]]/SonataNetIO_CMO_MV_NAV_QT[[#This Row],[NAV]]*100</f>
        <v>78.262929825563361</v>
      </c>
    </row>
    <row r="124" spans="1:12" x14ac:dyDescent="0.2">
      <c r="A124" s="1">
        <v>41821</v>
      </c>
      <c r="B124">
        <v>117.10469999999999</v>
      </c>
      <c r="C124">
        <v>28.643799999999999</v>
      </c>
      <c r="D124">
        <v>46.535200000000003</v>
      </c>
      <c r="F124">
        <v>102962220.28129999</v>
      </c>
      <c r="G124">
        <v>113.735601</v>
      </c>
      <c r="H124">
        <v>27.819718999999999</v>
      </c>
      <c r="I124">
        <v>45.196384000000002</v>
      </c>
      <c r="K124" s="3">
        <f>VLOOKUP(SonataNetIO_CMO_MV_NAV_QT[[#This Row],[AsOfDate]], 'Sonata CMO MV Raw'!$A:$B,2,FALSE)</f>
        <v>80257073.897126004</v>
      </c>
      <c r="L124" s="4">
        <f>SonataNetIO_CMO_MV_NAV_QT[[#This Row],[CMO MV]]/SonataNetIO_CMO_MV_NAV_QT[[#This Row],[NAV]]*100</f>
        <v>77.948080060684461</v>
      </c>
    </row>
    <row r="125" spans="1:12" x14ac:dyDescent="0.2">
      <c r="A125" s="1">
        <v>41822</v>
      </c>
      <c r="B125">
        <v>113.92359999999999</v>
      </c>
      <c r="C125">
        <v>28.090299999999999</v>
      </c>
      <c r="D125">
        <v>46.262300000000003</v>
      </c>
      <c r="F125">
        <v>102761480.2022</v>
      </c>
      <c r="G125">
        <v>110.862163</v>
      </c>
      <c r="H125">
        <v>27.335436999999999</v>
      </c>
      <c r="I125">
        <v>45.019106000000001</v>
      </c>
      <c r="K125" s="3">
        <f>VLOOKUP(SonataNetIO_CMO_MV_NAV_QT[[#This Row],[AsOfDate]], 'Sonata CMO MV Raw'!$A:$B,2,FALSE)</f>
        <v>79578831.428085998</v>
      </c>
      <c r="L125" s="4">
        <f>SonataNetIO_CMO_MV_NAV_QT[[#This Row],[CMO MV]]/SonataNetIO_CMO_MV_NAV_QT[[#This Row],[NAV]]*100</f>
        <v>77.440331991619473</v>
      </c>
    </row>
    <row r="126" spans="1:12" x14ac:dyDescent="0.2">
      <c r="A126" s="1">
        <v>41823</v>
      </c>
      <c r="B126">
        <v>113.1566</v>
      </c>
      <c r="C126">
        <v>28.069099999999999</v>
      </c>
      <c r="D126">
        <v>46.202599999999997</v>
      </c>
      <c r="F126">
        <v>102815676.5695</v>
      </c>
      <c r="G126">
        <v>110.05773000000001</v>
      </c>
      <c r="H126">
        <v>27.300408999999998</v>
      </c>
      <c r="I126">
        <v>44.937311000000001</v>
      </c>
      <c r="K126" s="3">
        <f>VLOOKUP(SonataNetIO_CMO_MV_NAV_QT[[#This Row],[AsOfDate]], 'Sonata CMO MV Raw'!$A:$B,2,FALSE)</f>
        <v>79421059.695364997</v>
      </c>
      <c r="L126" s="4">
        <f>SonataNetIO_CMO_MV_NAV_QT[[#This Row],[CMO MV]]/SonataNetIO_CMO_MV_NAV_QT[[#This Row],[NAV]]*100</f>
        <v>77.246060469853532</v>
      </c>
    </row>
    <row r="127" spans="1:12" x14ac:dyDescent="0.2">
      <c r="A127" s="1">
        <v>41827</v>
      </c>
      <c r="B127">
        <v>115.1131</v>
      </c>
      <c r="C127">
        <v>28.457599999999999</v>
      </c>
      <c r="D127">
        <v>46.467199999999998</v>
      </c>
      <c r="F127">
        <v>102918660.6036</v>
      </c>
      <c r="G127">
        <v>111.848618</v>
      </c>
      <c r="H127">
        <v>27.650573999999999</v>
      </c>
      <c r="I127">
        <v>45.149441000000003</v>
      </c>
      <c r="K127" s="3">
        <f>VLOOKUP(SonataNetIO_CMO_MV_NAV_QT[[#This Row],[AsOfDate]], 'Sonata CMO MV Raw'!$A:$B,2,FALSE)</f>
        <v>79727055.579403996</v>
      </c>
      <c r="L127" s="4">
        <f>SonataNetIO_CMO_MV_NAV_QT[[#This Row],[CMO MV]]/SonataNetIO_CMO_MV_NAV_QT[[#This Row],[NAV]]*100</f>
        <v>77.4660835185949</v>
      </c>
    </row>
    <row r="128" spans="1:12" x14ac:dyDescent="0.2">
      <c r="A128" s="1">
        <v>41828</v>
      </c>
      <c r="B128">
        <v>119.97020000000001</v>
      </c>
      <c r="C128">
        <v>29.426400000000001</v>
      </c>
      <c r="D128">
        <v>46.603400000000001</v>
      </c>
      <c r="F128">
        <v>103108980.2727</v>
      </c>
      <c r="G128">
        <v>116.352814</v>
      </c>
      <c r="H128">
        <v>28.539124000000001</v>
      </c>
      <c r="I128">
        <v>45.198197</v>
      </c>
      <c r="K128" s="3">
        <f>VLOOKUP(SonataNetIO_CMO_MV_NAV_QT[[#This Row],[AsOfDate]], 'Sonata CMO MV Raw'!$A:$B,2,FALSE)</f>
        <v>80291962.388554007</v>
      </c>
      <c r="L128" s="4">
        <f>SonataNetIO_CMO_MV_NAV_QT[[#This Row],[CMO MV]]/SonataNetIO_CMO_MV_NAV_QT[[#This Row],[NAV]]*100</f>
        <v>77.870969314408768</v>
      </c>
    </row>
    <row r="129" spans="1:12" x14ac:dyDescent="0.2">
      <c r="A129" s="1">
        <v>41829</v>
      </c>
      <c r="B129">
        <v>147.92779999999999</v>
      </c>
      <c r="C129">
        <v>36.252200000000002</v>
      </c>
      <c r="D129">
        <v>78.352099999999993</v>
      </c>
      <c r="F129">
        <v>103250708.56990001</v>
      </c>
      <c r="G129">
        <v>143.27049400000001</v>
      </c>
      <c r="H129">
        <v>35.110849000000002</v>
      </c>
      <c r="I129">
        <v>75.885289999999998</v>
      </c>
      <c r="K129" s="3">
        <f>VLOOKUP(SonataNetIO_CMO_MV_NAV_QT[[#This Row],[AsOfDate]], 'Sonata CMO MV Raw'!$A:$B,2,FALSE)</f>
        <v>86224850.792889997</v>
      </c>
      <c r="L129" s="4">
        <f>SonataNetIO_CMO_MV_NAV_QT[[#This Row],[CMO MV]]/SonataNetIO_CMO_MV_NAV_QT[[#This Row],[NAV]]*100</f>
        <v>83.510178271092812</v>
      </c>
    </row>
    <row r="130" spans="1:12" x14ac:dyDescent="0.2">
      <c r="A130" s="1">
        <v>41830</v>
      </c>
      <c r="B130">
        <v>158.95869999999999</v>
      </c>
      <c r="C130">
        <v>38.821800000000003</v>
      </c>
      <c r="D130">
        <v>78.567400000000006</v>
      </c>
      <c r="F130">
        <v>103126147.9346</v>
      </c>
      <c r="G130">
        <v>154.14005399999999</v>
      </c>
      <c r="H130">
        <v>37.644962999999997</v>
      </c>
      <c r="I130">
        <v>76.185721999999998</v>
      </c>
      <c r="K130" s="3">
        <f>VLOOKUP(SonataNetIO_CMO_MV_NAV_QT[[#This Row],[AsOfDate]], 'Sonata CMO MV Raw'!$A:$B,2,FALSE)</f>
        <v>89543138.507289007</v>
      </c>
      <c r="L130" s="4">
        <f>SonataNetIO_CMO_MV_NAV_QT[[#This Row],[CMO MV]]/SonataNetIO_CMO_MV_NAV_QT[[#This Row],[NAV]]*100</f>
        <v>86.828743534641688</v>
      </c>
    </row>
    <row r="131" spans="1:12" x14ac:dyDescent="0.2">
      <c r="A131" s="1">
        <v>41831</v>
      </c>
      <c r="B131">
        <v>158.92949999999999</v>
      </c>
      <c r="C131">
        <v>38.571300000000001</v>
      </c>
      <c r="D131">
        <v>78.604600000000005</v>
      </c>
      <c r="F131">
        <v>103169486.56380001</v>
      </c>
      <c r="G131">
        <v>154.04700099999999</v>
      </c>
      <c r="H131">
        <v>37.386344999999999</v>
      </c>
      <c r="I131">
        <v>76.189774999999997</v>
      </c>
      <c r="K131" s="3">
        <f>VLOOKUP(SonataNetIO_CMO_MV_NAV_QT[[#This Row],[AsOfDate]], 'Sonata CMO MV Raw'!$A:$B,2,FALSE)</f>
        <v>89684097.856432006</v>
      </c>
      <c r="L131" s="4">
        <f>SonataNetIO_CMO_MV_NAV_QT[[#This Row],[CMO MV]]/SonataNetIO_CMO_MV_NAV_QT[[#This Row],[NAV]]*100</f>
        <v>86.928898110752314</v>
      </c>
    </row>
    <row r="132" spans="1:12" x14ac:dyDescent="0.2">
      <c r="A132" s="1">
        <v>41834</v>
      </c>
      <c r="B132">
        <v>157.3707</v>
      </c>
      <c r="C132">
        <v>38.306600000000003</v>
      </c>
      <c r="D132">
        <v>78.359800000000007</v>
      </c>
      <c r="F132">
        <v>103028607.76710001</v>
      </c>
      <c r="G132">
        <v>152.744663</v>
      </c>
      <c r="H132">
        <v>37.180546999999997</v>
      </c>
      <c r="I132">
        <v>76.056351000000006</v>
      </c>
      <c r="K132" s="3">
        <f>VLOOKUP(SonataNetIO_CMO_MV_NAV_QT[[#This Row],[AsOfDate]], 'Sonata CMO MV Raw'!$A:$B,2,FALSE)</f>
        <v>89381260.096359998</v>
      </c>
      <c r="L132" s="4">
        <f>SonataNetIO_CMO_MV_NAV_QT[[#This Row],[CMO MV]]/SonataNetIO_CMO_MV_NAV_QT[[#This Row],[NAV]]*100</f>
        <v>86.753826954946007</v>
      </c>
    </row>
    <row r="133" spans="1:12" x14ac:dyDescent="0.2">
      <c r="A133" s="1">
        <v>41835</v>
      </c>
      <c r="B133">
        <v>157.62530000000001</v>
      </c>
      <c r="C133">
        <v>38.433100000000003</v>
      </c>
      <c r="D133">
        <v>78.328199999999995</v>
      </c>
      <c r="F133">
        <v>103090523.1163</v>
      </c>
      <c r="G133">
        <v>152.89989299999999</v>
      </c>
      <c r="H133">
        <v>37.280923999999999</v>
      </c>
      <c r="I133">
        <v>75.980019999999996</v>
      </c>
      <c r="K133" s="3">
        <f>VLOOKUP(SonataNetIO_CMO_MV_NAV_QT[[#This Row],[AsOfDate]], 'Sonata CMO MV Raw'!$A:$B,2,FALSE)</f>
        <v>88696116.007581994</v>
      </c>
      <c r="L133" s="4">
        <f>SonataNetIO_CMO_MV_NAV_QT[[#This Row],[CMO MV]]/SonataNetIO_CMO_MV_NAV_QT[[#This Row],[NAV]]*100</f>
        <v>86.037118957598864</v>
      </c>
    </row>
    <row r="134" spans="1:12" x14ac:dyDescent="0.2">
      <c r="A134" s="1">
        <v>41836</v>
      </c>
      <c r="B134">
        <v>158.5264</v>
      </c>
      <c r="C134">
        <v>38.594000000000001</v>
      </c>
      <c r="D134">
        <v>78.431299999999993</v>
      </c>
      <c r="F134">
        <v>103113431.49529999</v>
      </c>
      <c r="G134">
        <v>153.73981599999999</v>
      </c>
      <c r="H134">
        <v>37.428683999999997</v>
      </c>
      <c r="I134">
        <v>76.063126999999994</v>
      </c>
      <c r="K134" s="3">
        <f>VLOOKUP(SonataNetIO_CMO_MV_NAV_QT[[#This Row],[AsOfDate]], 'Sonata CMO MV Raw'!$A:$B,2,FALSE)</f>
        <v>88758630.504169002</v>
      </c>
      <c r="L134" s="4">
        <f>SonataNetIO_CMO_MV_NAV_QT[[#This Row],[CMO MV]]/SonataNetIO_CMO_MV_NAV_QT[[#This Row],[NAV]]*100</f>
        <v>86.078631286957702</v>
      </c>
    </row>
    <row r="135" spans="1:12" x14ac:dyDescent="0.2">
      <c r="A135" s="1">
        <v>41837</v>
      </c>
      <c r="B135">
        <v>163.8185</v>
      </c>
      <c r="C135">
        <v>39.463299999999997</v>
      </c>
      <c r="D135">
        <v>78.502499999999998</v>
      </c>
      <c r="F135">
        <v>103189434.08220001</v>
      </c>
      <c r="G135">
        <v>158.75511</v>
      </c>
      <c r="H135">
        <v>38.243547</v>
      </c>
      <c r="I135">
        <v>76.076103000000003</v>
      </c>
      <c r="K135" s="3">
        <f>VLOOKUP(SonataNetIO_CMO_MV_NAV_QT[[#This Row],[AsOfDate]], 'Sonata CMO MV Raw'!$A:$B,2,FALSE)</f>
        <v>89218028.471090004</v>
      </c>
      <c r="L135" s="4">
        <f>SonataNetIO_CMO_MV_NAV_QT[[#This Row],[CMO MV]]/SonataNetIO_CMO_MV_NAV_QT[[#This Row],[NAV]]*100</f>
        <v>86.460430047537159</v>
      </c>
    </row>
    <row r="136" spans="1:12" x14ac:dyDescent="0.2">
      <c r="A136" s="1">
        <v>41838</v>
      </c>
      <c r="B136">
        <v>163.61279999999999</v>
      </c>
      <c r="C136">
        <v>39.384700000000002</v>
      </c>
      <c r="D136">
        <v>78.494699999999995</v>
      </c>
      <c r="F136">
        <v>103109841.91680001</v>
      </c>
      <c r="G136">
        <v>158.67815999999999</v>
      </c>
      <c r="H136">
        <v>38.196838999999997</v>
      </c>
      <c r="I136">
        <v>76.127262000000002</v>
      </c>
      <c r="K136" s="3">
        <f>VLOOKUP(SonataNetIO_CMO_MV_NAV_QT[[#This Row],[AsOfDate]], 'Sonata CMO MV Raw'!$A:$B,2,FALSE)</f>
        <v>89058511.095602006</v>
      </c>
      <c r="L136" s="4">
        <f>SonataNetIO_CMO_MV_NAV_QT[[#This Row],[CMO MV]]/SonataNetIO_CMO_MV_NAV_QT[[#This Row],[NAV]]*100</f>
        <v>86.372464005389403</v>
      </c>
    </row>
    <row r="137" spans="1:12" x14ac:dyDescent="0.2">
      <c r="A137" s="1">
        <v>41841</v>
      </c>
      <c r="B137">
        <v>165.86080000000001</v>
      </c>
      <c r="C137">
        <v>39.682600000000001</v>
      </c>
      <c r="D137">
        <v>78.513099999999994</v>
      </c>
      <c r="F137">
        <v>103012353.207</v>
      </c>
      <c r="G137">
        <v>161.010592</v>
      </c>
      <c r="H137">
        <v>38.522176000000002</v>
      </c>
      <c r="I137">
        <v>76.217169999999996</v>
      </c>
      <c r="K137" s="3">
        <f>VLOOKUP(SonataNetIO_CMO_MV_NAV_QT[[#This Row],[AsOfDate]], 'Sonata CMO MV Raw'!$A:$B,2,FALSE)</f>
        <v>88449892.126248002</v>
      </c>
      <c r="L137" s="4">
        <f>SonataNetIO_CMO_MV_NAV_QT[[#This Row],[CMO MV]]/SonataNetIO_CMO_MV_NAV_QT[[#This Row],[NAV]]*100</f>
        <v>85.86338373273621</v>
      </c>
    </row>
    <row r="138" spans="1:12" x14ac:dyDescent="0.2">
      <c r="A138" s="1">
        <v>41842</v>
      </c>
      <c r="B138">
        <v>166.87430000000001</v>
      </c>
      <c r="C138">
        <v>39.759099999999997</v>
      </c>
      <c r="D138">
        <v>78.521799999999999</v>
      </c>
      <c r="F138">
        <v>103020553.2401</v>
      </c>
      <c r="G138">
        <v>161.981561</v>
      </c>
      <c r="H138">
        <v>38.593367000000001</v>
      </c>
      <c r="I138">
        <v>76.219548000000003</v>
      </c>
      <c r="K138" s="3">
        <f>VLOOKUP(SonataNetIO_CMO_MV_NAV_QT[[#This Row],[AsOfDate]], 'Sonata CMO MV Raw'!$A:$B,2,FALSE)</f>
        <v>88582622.709354997</v>
      </c>
      <c r="L138" s="4">
        <f>SonataNetIO_CMO_MV_NAV_QT[[#This Row],[CMO MV]]/SonataNetIO_CMO_MV_NAV_QT[[#This Row],[NAV]]*100</f>
        <v>85.985388277719764</v>
      </c>
    </row>
    <row r="139" spans="1:12" x14ac:dyDescent="0.2">
      <c r="A139" s="1">
        <v>41843</v>
      </c>
      <c r="B139">
        <v>166.68260000000001</v>
      </c>
      <c r="C139">
        <v>39.781599999999997</v>
      </c>
      <c r="D139">
        <v>78.427499999999995</v>
      </c>
      <c r="F139">
        <v>103052821.7164</v>
      </c>
      <c r="G139">
        <v>161.74481900000001</v>
      </c>
      <c r="H139">
        <v>38.603116</v>
      </c>
      <c r="I139">
        <v>76.104174999999998</v>
      </c>
      <c r="K139" s="3">
        <f>VLOOKUP(SonataNetIO_CMO_MV_NAV_QT[[#This Row],[AsOfDate]], 'Sonata CMO MV Raw'!$A:$B,2,FALSE)</f>
        <v>88675300.955638006</v>
      </c>
      <c r="L139" s="4">
        <f>SonataNetIO_CMO_MV_NAV_QT[[#This Row],[CMO MV]]/SonataNetIO_CMO_MV_NAV_QT[[#This Row],[NAV]]*100</f>
        <v>86.048396811172495</v>
      </c>
    </row>
    <row r="140" spans="1:12" x14ac:dyDescent="0.2">
      <c r="A140" s="1">
        <v>41844</v>
      </c>
      <c r="B140">
        <v>163.00649999999999</v>
      </c>
      <c r="C140">
        <v>39.302199999999999</v>
      </c>
      <c r="D140">
        <v>78.086799999999997</v>
      </c>
      <c r="F140">
        <v>102808575.098</v>
      </c>
      <c r="G140">
        <v>158.55340799999999</v>
      </c>
      <c r="H140">
        <v>38.228523000000003</v>
      </c>
      <c r="I140">
        <v>75.953586000000001</v>
      </c>
      <c r="K140" s="3">
        <f>VLOOKUP(SonataNetIO_CMO_MV_NAV_QT[[#This Row],[AsOfDate]], 'Sonata CMO MV Raw'!$A:$B,2,FALSE)</f>
        <v>88170561.357214004</v>
      </c>
      <c r="L140" s="4">
        <f>SonataNetIO_CMO_MV_NAV_QT[[#This Row],[CMO MV]]/SonataNetIO_CMO_MV_NAV_QT[[#This Row],[NAV]]*100</f>
        <v>85.761874700789662</v>
      </c>
    </row>
    <row r="141" spans="1:12" x14ac:dyDescent="0.2">
      <c r="A141" s="1">
        <v>41845</v>
      </c>
      <c r="B141">
        <v>167.1687</v>
      </c>
      <c r="C141">
        <v>40.015000000000001</v>
      </c>
      <c r="D141">
        <v>78.293099999999995</v>
      </c>
      <c r="F141">
        <v>103005393.52860001</v>
      </c>
      <c r="G141">
        <v>162.29121000000001</v>
      </c>
      <c r="H141">
        <v>38.847479999999997</v>
      </c>
      <c r="I141">
        <v>76.008737999999994</v>
      </c>
      <c r="K141" s="3">
        <f>VLOOKUP(SonataNetIO_CMO_MV_NAV_QT[[#This Row],[AsOfDate]], 'Sonata CMO MV Raw'!$A:$B,2,FALSE)</f>
        <v>88112783.484243006</v>
      </c>
      <c r="L141" s="4">
        <f>SonataNetIO_CMO_MV_NAV_QT[[#This Row],[CMO MV]]/SonataNetIO_CMO_MV_NAV_QT[[#This Row],[NAV]]*100</f>
        <v>85.541912385178179</v>
      </c>
    </row>
    <row r="142" spans="1:12" x14ac:dyDescent="0.2">
      <c r="A142" s="1">
        <v>41848</v>
      </c>
      <c r="B142">
        <v>165.27889999999999</v>
      </c>
      <c r="C142">
        <v>39.500999999999998</v>
      </c>
      <c r="D142">
        <v>78.267099999999999</v>
      </c>
      <c r="F142">
        <v>102683629.06370001</v>
      </c>
      <c r="G142">
        <v>160.95934800000001</v>
      </c>
      <c r="H142">
        <v>38.468643999999998</v>
      </c>
      <c r="I142">
        <v>76.221594999999994</v>
      </c>
      <c r="K142" s="3">
        <f>VLOOKUP(SonataNetIO_CMO_MV_NAV_QT[[#This Row],[AsOfDate]], 'Sonata CMO MV Raw'!$A:$B,2,FALSE)</f>
        <v>87592446.619345993</v>
      </c>
      <c r="L142" s="4">
        <f>SonataNetIO_CMO_MV_NAV_QT[[#This Row],[CMO MV]]/SonataNetIO_CMO_MV_NAV_QT[[#This Row],[NAV]]*100</f>
        <v>85.303224494537318</v>
      </c>
    </row>
    <row r="143" spans="1:12" x14ac:dyDescent="0.2">
      <c r="A143" s="1">
        <v>41849</v>
      </c>
      <c r="B143">
        <v>167.98830000000001</v>
      </c>
      <c r="C143">
        <v>39.9026</v>
      </c>
      <c r="D143">
        <v>78.307199999999995</v>
      </c>
      <c r="F143">
        <v>102689048.6221</v>
      </c>
      <c r="G143">
        <v>163.589304</v>
      </c>
      <c r="H143">
        <v>38.857697999999999</v>
      </c>
      <c r="I143">
        <v>76.256621999999993</v>
      </c>
      <c r="K143" s="3">
        <f>VLOOKUP(SonataNetIO_CMO_MV_NAV_QT[[#This Row],[AsOfDate]], 'Sonata CMO MV Raw'!$A:$B,2,FALSE)</f>
        <v>87791515.767665997</v>
      </c>
      <c r="L143" s="4">
        <f>SonataNetIO_CMO_MV_NAV_QT[[#This Row],[CMO MV]]/SonataNetIO_CMO_MV_NAV_QT[[#This Row],[NAV]]*100</f>
        <v>85.492578756613526</v>
      </c>
    </row>
    <row r="144" spans="1:12" x14ac:dyDescent="0.2">
      <c r="A144" s="1">
        <v>41850</v>
      </c>
      <c r="B144">
        <v>161.9802</v>
      </c>
      <c r="C144">
        <v>39.098500000000001</v>
      </c>
      <c r="D144">
        <v>77.78</v>
      </c>
      <c r="F144">
        <v>102524662.5459</v>
      </c>
      <c r="G144">
        <v>157.99144899999999</v>
      </c>
      <c r="H144">
        <v>38.135702000000002</v>
      </c>
      <c r="I144">
        <v>75.864672999999996</v>
      </c>
      <c r="K144" s="3">
        <f>VLOOKUP(SonataNetIO_CMO_MV_NAV_QT[[#This Row],[AsOfDate]], 'Sonata CMO MV Raw'!$A:$B,2,FALSE)</f>
        <v>87140152.441468</v>
      </c>
      <c r="L144" s="4">
        <f>SonataNetIO_CMO_MV_NAV_QT[[#This Row],[CMO MV]]/SonataNetIO_CMO_MV_NAV_QT[[#This Row],[NAV]]*100</f>
        <v>84.994332366083725</v>
      </c>
    </row>
    <row r="145" spans="1:12" x14ac:dyDescent="0.2">
      <c r="A145" s="1">
        <v>41851</v>
      </c>
      <c r="B145">
        <v>161.48079999999999</v>
      </c>
      <c r="C145">
        <v>39.078800000000001</v>
      </c>
      <c r="D145">
        <v>71.710700000000003</v>
      </c>
      <c r="F145">
        <v>103025548.2401</v>
      </c>
      <c r="G145">
        <v>156.738598</v>
      </c>
      <c r="H145">
        <v>37.931173999999999</v>
      </c>
      <c r="I145">
        <v>69.604774000000006</v>
      </c>
      <c r="K145" s="3">
        <f>VLOOKUP(SonataNetIO_CMO_MV_NAV_QT[[#This Row],[AsOfDate]], 'Sonata CMO MV Raw'!$A:$B,2,FALSE)</f>
        <v>87716299.768235996</v>
      </c>
      <c r="L145" s="4">
        <f>SonataNetIO_CMO_MV_NAV_QT[[#This Row],[CMO MV]]/SonataNetIO_CMO_MV_NAV_QT[[#This Row],[NAV]]*100</f>
        <v>85.140337777008526</v>
      </c>
    </row>
    <row r="146" spans="1:12" x14ac:dyDescent="0.2">
      <c r="A146" s="1">
        <v>41852</v>
      </c>
      <c r="B146">
        <v>163.62729999999999</v>
      </c>
      <c r="C146">
        <v>39.313600000000001</v>
      </c>
      <c r="D146">
        <v>72.001400000000004</v>
      </c>
      <c r="F146">
        <v>102832437.84729999</v>
      </c>
      <c r="G146">
        <v>159.120316</v>
      </c>
      <c r="H146">
        <v>38.230738000000002</v>
      </c>
      <c r="I146">
        <v>70.018179000000003</v>
      </c>
      <c r="K146" s="3">
        <f>VLOOKUP(SonataNetIO_CMO_MV_NAV_QT[[#This Row],[AsOfDate]], 'Sonata CMO MV Raw'!$A:$B,2,FALSE)</f>
        <v>87881187.816427007</v>
      </c>
      <c r="L146" s="4">
        <f>SonataNetIO_CMO_MV_NAV_QT[[#This Row],[CMO MV]]/SonataNetIO_CMO_MV_NAV_QT[[#This Row],[NAV]]*100</f>
        <v>85.46057027931721</v>
      </c>
    </row>
    <row r="147" spans="1:12" x14ac:dyDescent="0.2">
      <c r="A147" s="1">
        <v>41855</v>
      </c>
      <c r="B147">
        <v>164.58179999999999</v>
      </c>
      <c r="C147">
        <v>39.378900000000002</v>
      </c>
      <c r="D147">
        <v>72.120199999999997</v>
      </c>
      <c r="F147">
        <v>102920198.93790001</v>
      </c>
      <c r="G147">
        <v>159.91204999999999</v>
      </c>
      <c r="H147">
        <v>38.261586000000001</v>
      </c>
      <c r="I147">
        <v>70.073903000000001</v>
      </c>
      <c r="K147" s="3">
        <f>VLOOKUP(SonataNetIO_CMO_MV_NAV_QT[[#This Row],[AsOfDate]], 'Sonata CMO MV Raw'!$A:$B,2,FALSE)</f>
        <v>88087487.807037994</v>
      </c>
      <c r="L147" s="4">
        <f>SonataNetIO_CMO_MV_NAV_QT[[#This Row],[CMO MV]]/SonataNetIO_CMO_MV_NAV_QT[[#This Row],[NAV]]*100</f>
        <v>85.588143742501146</v>
      </c>
    </row>
    <row r="148" spans="1:12" x14ac:dyDescent="0.2">
      <c r="A148" s="1">
        <v>41856</v>
      </c>
      <c r="B148">
        <v>165.023</v>
      </c>
      <c r="C148">
        <v>39.474800000000002</v>
      </c>
      <c r="D148">
        <v>72.025000000000006</v>
      </c>
      <c r="F148">
        <v>102796688.34100001</v>
      </c>
      <c r="G148">
        <v>160.53338199999999</v>
      </c>
      <c r="H148">
        <v>38.400848000000003</v>
      </c>
      <c r="I148">
        <v>70.065487000000005</v>
      </c>
      <c r="K148" s="3">
        <f>VLOOKUP(SonataNetIO_CMO_MV_NAV_QT[[#This Row],[AsOfDate]], 'Sonata CMO MV Raw'!$A:$B,2,FALSE)</f>
        <v>88029341.770089</v>
      </c>
      <c r="L148" s="4">
        <f>SonataNetIO_CMO_MV_NAV_QT[[#This Row],[CMO MV]]/SonataNetIO_CMO_MV_NAV_QT[[#This Row],[NAV]]*100</f>
        <v>85.634414095204747</v>
      </c>
    </row>
    <row r="149" spans="1:12" x14ac:dyDescent="0.2">
      <c r="A149" s="1">
        <v>41857</v>
      </c>
      <c r="B149">
        <v>166.7594</v>
      </c>
      <c r="C149">
        <v>39.75</v>
      </c>
      <c r="D149">
        <v>72.387799999999999</v>
      </c>
      <c r="F149">
        <v>102646421.6709</v>
      </c>
      <c r="G149">
        <v>162.46002300000001</v>
      </c>
      <c r="H149">
        <v>38.725169000000001</v>
      </c>
      <c r="I149">
        <v>70.521503999999993</v>
      </c>
      <c r="K149" s="3">
        <f>VLOOKUP(SonataNetIO_CMO_MV_NAV_QT[[#This Row],[AsOfDate]], 'Sonata CMO MV Raw'!$A:$B,2,FALSE)</f>
        <v>87969782.070069999</v>
      </c>
      <c r="L149" s="4">
        <f>SonataNetIO_CMO_MV_NAV_QT[[#This Row],[CMO MV]]/SonataNetIO_CMO_MV_NAV_QT[[#This Row],[NAV]]*100</f>
        <v>85.701752324220763</v>
      </c>
    </row>
    <row r="150" spans="1:12" x14ac:dyDescent="0.2">
      <c r="A150" s="1">
        <v>41858</v>
      </c>
      <c r="B150">
        <v>172.23869999999999</v>
      </c>
      <c r="C150">
        <v>40.9114</v>
      </c>
      <c r="D150">
        <v>72.250600000000006</v>
      </c>
      <c r="F150">
        <v>102826842.3768</v>
      </c>
      <c r="G150">
        <v>167.503636</v>
      </c>
      <c r="H150">
        <v>39.786693</v>
      </c>
      <c r="I150">
        <v>70.264337999999995</v>
      </c>
      <c r="K150" s="3">
        <f>VLOOKUP(SonataNetIO_CMO_MV_NAV_QT[[#This Row],[AsOfDate]], 'Sonata CMO MV Raw'!$A:$B,2,FALSE)</f>
        <v>88477547.415913001</v>
      </c>
      <c r="L150" s="4">
        <f>SonataNetIO_CMO_MV_NAV_QT[[#This Row],[CMO MV]]/SonataNetIO_CMO_MV_NAV_QT[[#This Row],[NAV]]*100</f>
        <v>86.045185644906553</v>
      </c>
    </row>
    <row r="151" spans="1:12" x14ac:dyDescent="0.2">
      <c r="A151" s="1">
        <v>41859</v>
      </c>
      <c r="B151">
        <v>171.08760000000001</v>
      </c>
      <c r="C151">
        <v>40.500799999999998</v>
      </c>
      <c r="D151">
        <v>72.277699999999996</v>
      </c>
      <c r="F151">
        <v>102760960.7289</v>
      </c>
      <c r="G151">
        <v>166.49085299999999</v>
      </c>
      <c r="H151">
        <v>39.412633</v>
      </c>
      <c r="I151">
        <v>70.335757000000001</v>
      </c>
      <c r="K151" s="3">
        <f>VLOOKUP(SonataNetIO_CMO_MV_NAV_QT[[#This Row],[AsOfDate]], 'Sonata CMO MV Raw'!$A:$B,2,FALSE)</f>
        <v>88414700.058005005</v>
      </c>
      <c r="L151" s="4">
        <f>SonataNetIO_CMO_MV_NAV_QT[[#This Row],[CMO MV]]/SonataNetIO_CMO_MV_NAV_QT[[#This Row],[NAV]]*100</f>
        <v>86.039191761993408</v>
      </c>
    </row>
    <row r="152" spans="1:12" x14ac:dyDescent="0.2">
      <c r="A152" s="1">
        <v>41862</v>
      </c>
      <c r="B152">
        <v>168.44640000000001</v>
      </c>
      <c r="C152">
        <v>39.769100000000002</v>
      </c>
      <c r="D152">
        <v>72.247600000000006</v>
      </c>
      <c r="F152">
        <v>102721399.7212</v>
      </c>
      <c r="G152">
        <v>163.98374699999999</v>
      </c>
      <c r="H152">
        <v>38.715496999999999</v>
      </c>
      <c r="I152">
        <v>70.333543000000006</v>
      </c>
      <c r="K152" s="3">
        <f>VLOOKUP(SonataNetIO_CMO_MV_NAV_QT[[#This Row],[AsOfDate]], 'Sonata CMO MV Raw'!$A:$B,2,FALSE)</f>
        <v>88381402.620299995</v>
      </c>
      <c r="L152" s="4">
        <f>SonataNetIO_CMO_MV_NAV_QT[[#This Row],[CMO MV]]/SonataNetIO_CMO_MV_NAV_QT[[#This Row],[NAV]]*100</f>
        <v>86.03991267659832</v>
      </c>
    </row>
    <row r="153" spans="1:12" x14ac:dyDescent="0.2">
      <c r="A153" s="1">
        <v>41863</v>
      </c>
      <c r="B153">
        <v>166.70849999999999</v>
      </c>
      <c r="C153">
        <v>39.4009</v>
      </c>
      <c r="D153">
        <v>71.987300000000005</v>
      </c>
      <c r="F153">
        <v>102577120.8038</v>
      </c>
      <c r="G153">
        <v>162.52015900000001</v>
      </c>
      <c r="H153">
        <v>38.411002000000003</v>
      </c>
      <c r="I153">
        <v>70.178709999999995</v>
      </c>
      <c r="K153" s="3">
        <f>VLOOKUP(SonataNetIO_CMO_MV_NAV_QT[[#This Row],[AsOfDate]], 'Sonata CMO MV Raw'!$A:$B,2,FALSE)</f>
        <v>88216221.630168006</v>
      </c>
      <c r="L153" s="4">
        <f>SonataNetIO_CMO_MV_NAV_QT[[#This Row],[CMO MV]]/SonataNetIO_CMO_MV_NAV_QT[[#This Row],[NAV]]*100</f>
        <v>85.99990030808118</v>
      </c>
    </row>
    <row r="154" spans="1:12" x14ac:dyDescent="0.2">
      <c r="A154" s="1">
        <v>41864</v>
      </c>
      <c r="B154">
        <v>168.37639999999999</v>
      </c>
      <c r="C154">
        <v>39.653700000000001</v>
      </c>
      <c r="D154">
        <v>71.906000000000006</v>
      </c>
      <c r="F154">
        <v>102735005.7462</v>
      </c>
      <c r="G154">
        <v>163.89389299999999</v>
      </c>
      <c r="H154">
        <v>38.598041000000002</v>
      </c>
      <c r="I154">
        <v>69.991721999999996</v>
      </c>
      <c r="K154" s="3">
        <f>VLOOKUP(SonataNetIO_CMO_MV_NAV_QT[[#This Row],[AsOfDate]], 'Sonata CMO MV Raw'!$A:$B,2,FALSE)</f>
        <v>88604097.682482004</v>
      </c>
      <c r="L154" s="4">
        <f>SonataNetIO_CMO_MV_NAV_QT[[#This Row],[CMO MV]]/SonataNetIO_CMO_MV_NAV_QT[[#This Row],[NAV]]*100</f>
        <v>86.245284203684719</v>
      </c>
    </row>
    <row r="155" spans="1:12" x14ac:dyDescent="0.2">
      <c r="A155" s="1">
        <v>41865</v>
      </c>
      <c r="B155">
        <v>170.45240000000001</v>
      </c>
      <c r="C155">
        <v>40.0261</v>
      </c>
      <c r="D155">
        <v>72.090299999999999</v>
      </c>
      <c r="F155">
        <v>102787532.48379999</v>
      </c>
      <c r="G155">
        <v>165.82983899999999</v>
      </c>
      <c r="H155">
        <v>38.940618000000001</v>
      </c>
      <c r="I155">
        <v>70.135256999999996</v>
      </c>
      <c r="K155" s="3">
        <f>VLOOKUP(SonataNetIO_CMO_MV_NAV_QT[[#This Row],[AsOfDate]], 'Sonata CMO MV Raw'!$A:$B,2,FALSE)</f>
        <v>88823866.380162999</v>
      </c>
      <c r="L155" s="4">
        <f>SonataNetIO_CMO_MV_NAV_QT[[#This Row],[CMO MV]]/SonataNetIO_CMO_MV_NAV_QT[[#This Row],[NAV]]*100</f>
        <v>86.415019636902201</v>
      </c>
    </row>
    <row r="156" spans="1:12" x14ac:dyDescent="0.2">
      <c r="A156" s="1">
        <v>41866</v>
      </c>
      <c r="B156">
        <v>174.1848</v>
      </c>
      <c r="C156">
        <v>40.517800000000001</v>
      </c>
      <c r="D156">
        <v>72.475200000000001</v>
      </c>
      <c r="F156">
        <v>102872972.28</v>
      </c>
      <c r="G156">
        <v>169.32027500000001</v>
      </c>
      <c r="H156">
        <v>39.386243999999998</v>
      </c>
      <c r="I156">
        <v>70.451158000000007</v>
      </c>
      <c r="K156" s="3">
        <f>VLOOKUP(SonataNetIO_CMO_MV_NAV_QT[[#This Row],[AsOfDate]], 'Sonata CMO MV Raw'!$A:$B,2,FALSE)</f>
        <v>88535909.722893</v>
      </c>
      <c r="L156" s="4">
        <f>SonataNetIO_CMO_MV_NAV_QT[[#This Row],[CMO MV]]/SonataNetIO_CMO_MV_NAV_QT[[#This Row],[NAV]]*100</f>
        <v>86.063333994001525</v>
      </c>
    </row>
    <row r="157" spans="1:12" x14ac:dyDescent="0.2">
      <c r="A157" s="1">
        <v>41869</v>
      </c>
      <c r="B157">
        <v>171.26490000000001</v>
      </c>
      <c r="C157">
        <v>40.122799999999998</v>
      </c>
      <c r="D157">
        <v>71.997500000000002</v>
      </c>
      <c r="F157">
        <v>102772887.796</v>
      </c>
      <c r="G157">
        <v>166.644048</v>
      </c>
      <c r="H157">
        <v>39.040256999999997</v>
      </c>
      <c r="I157">
        <v>70.054955000000007</v>
      </c>
      <c r="K157" s="3">
        <f>VLOOKUP(SonataNetIO_CMO_MV_NAV_QT[[#This Row],[AsOfDate]], 'Sonata CMO MV Raw'!$A:$B,2,FALSE)</f>
        <v>88192697.640129</v>
      </c>
      <c r="L157" s="4">
        <f>SonataNetIO_CMO_MV_NAV_QT[[#This Row],[CMO MV]]/SonataNetIO_CMO_MV_NAV_QT[[#This Row],[NAV]]*100</f>
        <v>85.813194054824962</v>
      </c>
    </row>
    <row r="158" spans="1:12" x14ac:dyDescent="0.2">
      <c r="A158" s="1">
        <v>41870</v>
      </c>
      <c r="B158">
        <v>169.72110000000001</v>
      </c>
      <c r="C158">
        <v>39.936900000000001</v>
      </c>
      <c r="D158">
        <v>71.716300000000004</v>
      </c>
      <c r="F158">
        <v>102659811.43449999</v>
      </c>
      <c r="G158">
        <v>165.32379900000001</v>
      </c>
      <c r="H158">
        <v>38.902175</v>
      </c>
      <c r="I158">
        <v>69.858204000000001</v>
      </c>
      <c r="K158" s="3">
        <f>VLOOKUP(SonataNetIO_CMO_MV_NAV_QT[[#This Row],[AsOfDate]], 'Sonata CMO MV Raw'!$A:$B,2,FALSE)</f>
        <v>88013172.638662994</v>
      </c>
      <c r="L158" s="4">
        <f>SonataNetIO_CMO_MV_NAV_QT[[#This Row],[CMO MV]]/SonataNetIO_CMO_MV_NAV_QT[[#This Row],[NAV]]*100</f>
        <v>85.732840737602572</v>
      </c>
    </row>
    <row r="159" spans="1:12" x14ac:dyDescent="0.2">
      <c r="A159" s="1">
        <v>41871</v>
      </c>
      <c r="B159">
        <v>173.0805</v>
      </c>
      <c r="C159">
        <v>41.014699999999998</v>
      </c>
      <c r="D159">
        <v>71.672799999999995</v>
      </c>
      <c r="F159">
        <v>102651207.5845</v>
      </c>
      <c r="G159">
        <v>168.61029099999999</v>
      </c>
      <c r="H159">
        <v>39.955399</v>
      </c>
      <c r="I159">
        <v>69.821681999999996</v>
      </c>
      <c r="K159" s="3">
        <f>VLOOKUP(SonataNetIO_CMO_MV_NAV_QT[[#This Row],[AsOfDate]], 'Sonata CMO MV Raw'!$A:$B,2,FALSE)</f>
        <v>88866927.834271997</v>
      </c>
      <c r="L159" s="4">
        <f>SonataNetIO_CMO_MV_NAV_QT[[#This Row],[CMO MV]]/SonataNetIO_CMO_MV_NAV_QT[[#This Row],[NAV]]*100</f>
        <v>86.571731522124452</v>
      </c>
    </row>
    <row r="160" spans="1:12" x14ac:dyDescent="0.2">
      <c r="A160" s="1">
        <v>41872</v>
      </c>
      <c r="B160">
        <v>174.46250000000001</v>
      </c>
      <c r="C160">
        <v>41.195599999999999</v>
      </c>
      <c r="D160">
        <v>72.244</v>
      </c>
      <c r="F160">
        <v>102877993.9288</v>
      </c>
      <c r="G160">
        <v>169.581942</v>
      </c>
      <c r="H160">
        <v>40.04316</v>
      </c>
      <c r="I160">
        <v>70.222987000000003</v>
      </c>
      <c r="K160" s="3">
        <f>VLOOKUP(SonataNetIO_CMO_MV_NAV_QT[[#This Row],[AsOfDate]], 'Sonata CMO MV Raw'!$A:$B,2,FALSE)</f>
        <v>89171925.938507006</v>
      </c>
      <c r="L160" s="4">
        <f>SonataNetIO_CMO_MV_NAV_QT[[#This Row],[CMO MV]]/SonataNetIO_CMO_MV_NAV_QT[[#This Row],[NAV]]*100</f>
        <v>86.677356870140059</v>
      </c>
    </row>
    <row r="161" spans="1:12" x14ac:dyDescent="0.2">
      <c r="A161" s="1">
        <v>41873</v>
      </c>
      <c r="B161">
        <v>176.14420000000001</v>
      </c>
      <c r="C161">
        <v>41.616500000000002</v>
      </c>
      <c r="D161">
        <v>72.449200000000005</v>
      </c>
      <c r="F161">
        <v>103068182.8943</v>
      </c>
      <c r="G161">
        <v>170.900655</v>
      </c>
      <c r="H161">
        <v>40.37764</v>
      </c>
      <c r="I161">
        <v>70.292497999999995</v>
      </c>
      <c r="K161" s="3">
        <f>VLOOKUP(SonataNetIO_CMO_MV_NAV_QT[[#This Row],[AsOfDate]], 'Sonata CMO MV Raw'!$A:$B,2,FALSE)</f>
        <v>89352536.944006994</v>
      </c>
      <c r="L161" s="4">
        <f>SonataNetIO_CMO_MV_NAV_QT[[#This Row],[CMO MV]]/SonataNetIO_CMO_MV_NAV_QT[[#This Row],[NAV]]*100</f>
        <v>86.692647949019459</v>
      </c>
    </row>
    <row r="162" spans="1:12" x14ac:dyDescent="0.2">
      <c r="A162" s="1">
        <v>41876</v>
      </c>
      <c r="B162">
        <v>178.1164</v>
      </c>
      <c r="C162">
        <v>41.821399999999997</v>
      </c>
      <c r="D162">
        <v>72.540199999999999</v>
      </c>
      <c r="F162">
        <v>103103126.17569999</v>
      </c>
      <c r="G162">
        <v>172.75557599999999</v>
      </c>
      <c r="H162">
        <v>40.562688999999999</v>
      </c>
      <c r="I162">
        <v>70.356936000000005</v>
      </c>
      <c r="K162" s="3">
        <f>VLOOKUP(SonataNetIO_CMO_MV_NAV_QT[[#This Row],[AsOfDate]], 'Sonata CMO MV Raw'!$A:$B,2,FALSE)</f>
        <v>88959129.040576994</v>
      </c>
      <c r="L162" s="4">
        <f>SonataNetIO_CMO_MV_NAV_QT[[#This Row],[CMO MV]]/SonataNetIO_CMO_MV_NAV_QT[[#This Row],[NAV]]*100</f>
        <v>86.281699052441979</v>
      </c>
    </row>
    <row r="163" spans="1:12" x14ac:dyDescent="0.2">
      <c r="A163" s="1">
        <v>41877</v>
      </c>
      <c r="B163">
        <v>176.72030000000001</v>
      </c>
      <c r="C163">
        <v>41.4557</v>
      </c>
      <c r="D163">
        <v>72.515600000000006</v>
      </c>
      <c r="F163">
        <v>103025542.27060001</v>
      </c>
      <c r="G163">
        <v>171.53057000000001</v>
      </c>
      <c r="H163">
        <v>40.238273999999997</v>
      </c>
      <c r="I163">
        <v>70.386041000000006</v>
      </c>
      <c r="K163" s="3">
        <f>VLOOKUP(SonataNetIO_CMO_MV_NAV_QT[[#This Row],[AsOfDate]], 'Sonata CMO MV Raw'!$A:$B,2,FALSE)</f>
        <v>88874845.628740996</v>
      </c>
      <c r="L163" s="4">
        <f>SonataNetIO_CMO_MV_NAV_QT[[#This Row],[CMO MV]]/SonataNetIO_CMO_MV_NAV_QT[[#This Row],[NAV]]*100</f>
        <v>86.264865653711638</v>
      </c>
    </row>
    <row r="164" spans="1:12" x14ac:dyDescent="0.2">
      <c r="A164" s="1">
        <v>41878</v>
      </c>
      <c r="B164">
        <v>178.988</v>
      </c>
      <c r="C164">
        <v>41.697600000000001</v>
      </c>
      <c r="D164">
        <v>72.748000000000005</v>
      </c>
      <c r="F164">
        <v>102954344.6921</v>
      </c>
      <c r="G164">
        <v>173.85181800000001</v>
      </c>
      <c r="H164">
        <v>40.501058999999998</v>
      </c>
      <c r="I164">
        <v>70.660447000000005</v>
      </c>
      <c r="K164" s="3">
        <f>VLOOKUP(SonataNetIO_CMO_MV_NAV_QT[[#This Row],[AsOfDate]], 'Sonata CMO MV Raw'!$A:$B,2,FALSE)</f>
        <v>88988290.747005001</v>
      </c>
      <c r="L164" s="4">
        <f>SonataNetIO_CMO_MV_NAV_QT[[#This Row],[CMO MV]]/SonataNetIO_CMO_MV_NAV_QT[[#This Row],[NAV]]*100</f>
        <v>86.4347114375187</v>
      </c>
    </row>
    <row r="165" spans="1:12" x14ac:dyDescent="0.2">
      <c r="A165" s="1">
        <v>41879</v>
      </c>
      <c r="B165">
        <v>181.21950000000001</v>
      </c>
      <c r="C165">
        <v>42.036499999999997</v>
      </c>
      <c r="D165">
        <v>72.760300000000001</v>
      </c>
      <c r="F165">
        <v>102831512.88869999</v>
      </c>
      <c r="G165">
        <v>176.22953799999999</v>
      </c>
      <c r="H165">
        <v>40.879005999999997</v>
      </c>
      <c r="I165">
        <v>70.756811999999996</v>
      </c>
      <c r="K165" s="3">
        <f>VLOOKUP(SonataNetIO_CMO_MV_NAV_QT[[#This Row],[AsOfDate]], 'Sonata CMO MV Raw'!$A:$B,2,FALSE)</f>
        <v>89048298.403579995</v>
      </c>
      <c r="L165" s="4">
        <f>SonataNetIO_CMO_MV_NAV_QT[[#This Row],[CMO MV]]/SonataNetIO_CMO_MV_NAV_QT[[#This Row],[NAV]]*100</f>
        <v>86.596312649763007</v>
      </c>
    </row>
    <row r="166" spans="1:12" x14ac:dyDescent="0.2">
      <c r="A166" s="1">
        <v>41880</v>
      </c>
      <c r="B166">
        <v>180.05009999999999</v>
      </c>
      <c r="C166">
        <v>41.7898</v>
      </c>
      <c r="D166">
        <v>72.884100000000004</v>
      </c>
      <c r="F166">
        <v>103182080.0988</v>
      </c>
      <c r="G166">
        <v>174.49745100000001</v>
      </c>
      <c r="H166">
        <v>40.501024999999998</v>
      </c>
      <c r="I166">
        <v>70.636392999999998</v>
      </c>
      <c r="K166" s="3">
        <f>VLOOKUP(SonataNetIO_CMO_MV_NAV_QT[[#This Row],[AsOfDate]], 'Sonata CMO MV Raw'!$A:$B,2,FALSE)</f>
        <v>89382092.123703003</v>
      </c>
      <c r="L166" s="4">
        <f>SonataNetIO_CMO_MV_NAV_QT[[#This Row],[CMO MV]]/SonataNetIO_CMO_MV_NAV_QT[[#This Row],[NAV]]*100</f>
        <v>86.6255962645034</v>
      </c>
    </row>
    <row r="167" spans="1:12" x14ac:dyDescent="0.2">
      <c r="A167" s="1">
        <v>41884</v>
      </c>
      <c r="B167">
        <v>174.8854</v>
      </c>
      <c r="C167">
        <v>41.154600000000002</v>
      </c>
      <c r="D167">
        <v>72.578500000000005</v>
      </c>
      <c r="F167">
        <v>103093519.6552</v>
      </c>
      <c r="G167">
        <v>169.63762700000001</v>
      </c>
      <c r="H167">
        <v>39.919677</v>
      </c>
      <c r="I167">
        <v>70.400642000000005</v>
      </c>
      <c r="K167" s="3">
        <f>VLOOKUP(SonataNetIO_CMO_MV_NAV_QT[[#This Row],[AsOfDate]], 'Sonata CMO MV Raw'!$A:$B,2,FALSE)</f>
        <v>88837952.406614006</v>
      </c>
      <c r="L167" s="4">
        <f>SonataNetIO_CMO_MV_NAV_QT[[#This Row],[CMO MV]]/SonataNetIO_CMO_MV_NAV_QT[[#This Row],[NAV]]*100</f>
        <v>86.172198508437532</v>
      </c>
    </row>
    <row r="168" spans="1:12" x14ac:dyDescent="0.2">
      <c r="A168" s="1">
        <v>41885</v>
      </c>
      <c r="B168">
        <v>175.97489999999999</v>
      </c>
      <c r="C168">
        <v>41.5379</v>
      </c>
      <c r="D168">
        <v>72.710300000000004</v>
      </c>
      <c r="F168">
        <v>103446071.7649</v>
      </c>
      <c r="G168">
        <v>170.112694</v>
      </c>
      <c r="H168">
        <v>40.154159</v>
      </c>
      <c r="I168">
        <v>70.288121000000004</v>
      </c>
      <c r="K168" s="3">
        <f>VLOOKUP(SonataNetIO_CMO_MV_NAV_QT[[#This Row],[AsOfDate]], 'Sonata CMO MV Raw'!$A:$B,2,FALSE)</f>
        <v>89265978.476319</v>
      </c>
      <c r="L168" s="4">
        <f>SonataNetIO_CMO_MV_NAV_QT[[#This Row],[CMO MV]]/SonataNetIO_CMO_MV_NAV_QT[[#This Row],[NAV]]*100</f>
        <v>86.292284427379855</v>
      </c>
    </row>
    <row r="169" spans="1:12" x14ac:dyDescent="0.2">
      <c r="A169" s="1">
        <v>41886</v>
      </c>
      <c r="B169">
        <v>172.983</v>
      </c>
      <c r="C169">
        <v>41.146099999999997</v>
      </c>
      <c r="D169">
        <v>72.3429</v>
      </c>
      <c r="F169">
        <v>103337429.56119999</v>
      </c>
      <c r="G169">
        <v>167.39626699999999</v>
      </c>
      <c r="H169">
        <v>39.817228</v>
      </c>
      <c r="I169">
        <v>70.006483000000003</v>
      </c>
      <c r="K169" s="3">
        <f>VLOOKUP(SonataNetIO_CMO_MV_NAV_QT[[#This Row],[AsOfDate]], 'Sonata CMO MV Raw'!$A:$B,2,FALSE)</f>
        <v>88955989.122612998</v>
      </c>
      <c r="L169" s="4">
        <f>SonataNetIO_CMO_MV_NAV_QT[[#This Row],[CMO MV]]/SonataNetIO_CMO_MV_NAV_QT[[#This Row],[NAV]]*100</f>
        <v>86.083028676390853</v>
      </c>
    </row>
    <row r="170" spans="1:12" x14ac:dyDescent="0.2">
      <c r="A170" s="1">
        <v>41887</v>
      </c>
      <c r="B170">
        <v>171.48670000000001</v>
      </c>
      <c r="C170">
        <v>41.081299999999999</v>
      </c>
      <c r="D170">
        <v>72.569299999999998</v>
      </c>
      <c r="F170">
        <v>103457377.3624</v>
      </c>
      <c r="G170">
        <v>165.75589299999999</v>
      </c>
      <c r="H170">
        <v>39.70843</v>
      </c>
      <c r="I170">
        <v>70.144152000000005</v>
      </c>
      <c r="K170" s="3">
        <f>VLOOKUP(SonataNetIO_CMO_MV_NAV_QT[[#This Row],[AsOfDate]], 'Sonata CMO MV Raw'!$A:$B,2,FALSE)</f>
        <v>89162117.373884007</v>
      </c>
      <c r="L170" s="4">
        <f>SonataNetIO_CMO_MV_NAV_QT[[#This Row],[CMO MV]]/SonataNetIO_CMO_MV_NAV_QT[[#This Row],[NAV]]*100</f>
        <v>86.182464360718086</v>
      </c>
    </row>
    <row r="171" spans="1:12" x14ac:dyDescent="0.2">
      <c r="A171" s="1">
        <v>41890</v>
      </c>
      <c r="B171">
        <v>174.97900000000001</v>
      </c>
      <c r="C171">
        <v>42.0989</v>
      </c>
      <c r="D171">
        <v>71.126300000000001</v>
      </c>
      <c r="F171">
        <v>103530497.52860001</v>
      </c>
      <c r="G171">
        <v>169.012034</v>
      </c>
      <c r="H171">
        <v>40.663283999999997</v>
      </c>
      <c r="I171">
        <v>68.700818999999996</v>
      </c>
      <c r="K171" s="3">
        <f>VLOOKUP(SonataNetIO_CMO_MV_NAV_QT[[#This Row],[AsOfDate]], 'Sonata CMO MV Raw'!$A:$B,2,FALSE)</f>
        <v>89058996.966133997</v>
      </c>
      <c r="L171" s="4">
        <f>SonataNetIO_CMO_MV_NAV_QT[[#This Row],[CMO MV]]/SonataNetIO_CMO_MV_NAV_QT[[#This Row],[NAV]]*100</f>
        <v>86.021992641860621</v>
      </c>
    </row>
    <row r="172" spans="1:12" x14ac:dyDescent="0.2">
      <c r="A172" s="1">
        <v>41891</v>
      </c>
      <c r="B172">
        <v>173.92189999999999</v>
      </c>
      <c r="C172">
        <v>42.0244</v>
      </c>
      <c r="D172">
        <v>70.828699999999998</v>
      </c>
      <c r="F172">
        <v>103363909.95999999</v>
      </c>
      <c r="G172">
        <v>168.26172700000001</v>
      </c>
      <c r="H172">
        <v>40.656744000000003</v>
      </c>
      <c r="I172">
        <v>68.523627000000005</v>
      </c>
      <c r="K172" s="3">
        <f>VLOOKUP(SonataNetIO_CMO_MV_NAV_QT[[#This Row],[AsOfDate]], 'Sonata CMO MV Raw'!$A:$B,2,FALSE)</f>
        <v>88772088.442280993</v>
      </c>
      <c r="L172" s="4">
        <f>SonataNetIO_CMO_MV_NAV_QT[[#This Row],[CMO MV]]/SonataNetIO_CMO_MV_NAV_QT[[#This Row],[NAV]]*100</f>
        <v>85.883059644932374</v>
      </c>
    </row>
    <row r="173" spans="1:12" x14ac:dyDescent="0.2">
      <c r="A173" s="1">
        <v>41892</v>
      </c>
      <c r="B173">
        <v>171.4076</v>
      </c>
      <c r="C173">
        <v>41.380200000000002</v>
      </c>
      <c r="D173">
        <v>68.690200000000004</v>
      </c>
      <c r="F173">
        <v>102956736.9672</v>
      </c>
      <c r="G173">
        <v>166.485074</v>
      </c>
      <c r="H173">
        <v>40.191833000000003</v>
      </c>
      <c r="I173">
        <v>66.717538000000005</v>
      </c>
      <c r="K173" s="3">
        <f>VLOOKUP(SonataNetIO_CMO_MV_NAV_QT[[#This Row],[AsOfDate]], 'Sonata CMO MV Raw'!$A:$B,2,FALSE)</f>
        <v>88220830.899437994</v>
      </c>
      <c r="L173" s="4">
        <f>SonataNetIO_CMO_MV_NAV_QT[[#This Row],[CMO MV]]/SonataNetIO_CMO_MV_NAV_QT[[#This Row],[NAV]]*100</f>
        <v>85.687283317402944</v>
      </c>
    </row>
    <row r="174" spans="1:12" x14ac:dyDescent="0.2">
      <c r="A174" s="1">
        <v>41893</v>
      </c>
      <c r="B174">
        <v>170.27979999999999</v>
      </c>
      <c r="C174">
        <v>40.893599999999999</v>
      </c>
      <c r="D174">
        <v>68.777900000000002</v>
      </c>
      <c r="F174">
        <v>102921757.3215</v>
      </c>
      <c r="G174">
        <v>165.44587300000001</v>
      </c>
      <c r="H174">
        <v>39.732706999999998</v>
      </c>
      <c r="I174">
        <v>66.825423000000001</v>
      </c>
      <c r="K174" s="3">
        <f>VLOOKUP(SonataNetIO_CMO_MV_NAV_QT[[#This Row],[AsOfDate]], 'Sonata CMO MV Raw'!$A:$B,2,FALSE)</f>
        <v>86744700.602326006</v>
      </c>
      <c r="L174" s="4">
        <f>SonataNetIO_CMO_MV_NAV_QT[[#This Row],[CMO MV]]/SonataNetIO_CMO_MV_NAV_QT[[#This Row],[NAV]]*100</f>
        <v>84.282179842070519</v>
      </c>
    </row>
    <row r="175" spans="1:12" x14ac:dyDescent="0.2">
      <c r="A175" s="1">
        <v>41894</v>
      </c>
      <c r="B175">
        <v>164.6696</v>
      </c>
      <c r="C175">
        <v>39.851900000000001</v>
      </c>
      <c r="D175">
        <v>53.313699999999997</v>
      </c>
      <c r="F175">
        <v>102391119.0406</v>
      </c>
      <c r="G175">
        <v>160.82410400000001</v>
      </c>
      <c r="H175">
        <v>38.921247000000001</v>
      </c>
      <c r="I175">
        <v>52.068676000000004</v>
      </c>
      <c r="K175" s="3">
        <f>VLOOKUP(SonataNetIO_CMO_MV_NAV_QT[[#This Row],[AsOfDate]], 'Sonata CMO MV Raw'!$A:$B,2,FALSE)</f>
        <v>85918565.623917997</v>
      </c>
      <c r="L175" s="4">
        <f>SonataNetIO_CMO_MV_NAV_QT[[#This Row],[CMO MV]]/SonataNetIO_CMO_MV_NAV_QT[[#This Row],[NAV]]*100</f>
        <v>83.912126783036399</v>
      </c>
    </row>
    <row r="176" spans="1:12" x14ac:dyDescent="0.2">
      <c r="A176" s="1">
        <v>41897</v>
      </c>
      <c r="B176">
        <v>165.3186</v>
      </c>
      <c r="C176">
        <v>39.947400000000002</v>
      </c>
      <c r="D176">
        <v>53.291699999999999</v>
      </c>
      <c r="F176">
        <v>102441914.5061</v>
      </c>
      <c r="G176">
        <v>161.37789000000001</v>
      </c>
      <c r="H176">
        <v>38.995170999999999</v>
      </c>
      <c r="I176">
        <v>52.021382000000003</v>
      </c>
      <c r="K176" s="3">
        <f>VLOOKUP(SonataNetIO_CMO_MV_NAV_QT[[#This Row],[AsOfDate]], 'Sonata CMO MV Raw'!$A:$B,2,FALSE)</f>
        <v>85484212.648651004</v>
      </c>
      <c r="L176" s="4">
        <f>SonataNetIO_CMO_MV_NAV_QT[[#This Row],[CMO MV]]/SonataNetIO_CMO_MV_NAV_QT[[#This Row],[NAV]]*100</f>
        <v>83.446519972604349</v>
      </c>
    </row>
    <row r="177" spans="1:12" x14ac:dyDescent="0.2">
      <c r="A177" s="1">
        <v>41898</v>
      </c>
      <c r="B177">
        <v>164.8588</v>
      </c>
      <c r="C177">
        <v>39.852499999999999</v>
      </c>
      <c r="D177">
        <v>53.191699999999997</v>
      </c>
      <c r="F177">
        <v>102465401.332</v>
      </c>
      <c r="G177">
        <v>160.89216200000001</v>
      </c>
      <c r="H177">
        <v>38.893616000000002</v>
      </c>
      <c r="I177">
        <v>51.911864000000001</v>
      </c>
      <c r="K177" s="3">
        <f>VLOOKUP(SonataNetIO_CMO_MV_NAV_QT[[#This Row],[AsOfDate]], 'Sonata CMO MV Raw'!$A:$B,2,FALSE)</f>
        <v>85572333.078789994</v>
      </c>
      <c r="L177" s="4">
        <f>SonataNetIO_CMO_MV_NAV_QT[[#This Row],[CMO MV]]/SonataNetIO_CMO_MV_NAV_QT[[#This Row],[NAV]]*100</f>
        <v>83.513392780774382</v>
      </c>
    </row>
    <row r="178" spans="1:12" x14ac:dyDescent="0.2">
      <c r="A178" s="1">
        <v>41899</v>
      </c>
      <c r="B178">
        <v>164.40819999999999</v>
      </c>
      <c r="C178">
        <v>39.733699999999999</v>
      </c>
      <c r="D178">
        <v>53.166600000000003</v>
      </c>
      <c r="F178">
        <v>102461847.75920001</v>
      </c>
      <c r="G178">
        <v>160.45796899999999</v>
      </c>
      <c r="H178">
        <v>38.779020000000003</v>
      </c>
      <c r="I178">
        <v>51.889167999999998</v>
      </c>
      <c r="K178" s="3">
        <f>VLOOKUP(SonataNetIO_CMO_MV_NAV_QT[[#This Row],[AsOfDate]], 'Sonata CMO MV Raw'!$A:$B,2,FALSE)</f>
        <v>85430599.155928001</v>
      </c>
      <c r="L178" s="4">
        <f>SonataNetIO_CMO_MV_NAV_QT[[#This Row],[CMO MV]]/SonataNetIO_CMO_MV_NAV_QT[[#This Row],[NAV]]*100</f>
        <v>83.377960698797978</v>
      </c>
    </row>
    <row r="179" spans="1:12" x14ac:dyDescent="0.2">
      <c r="A179" s="1">
        <v>41900</v>
      </c>
      <c r="B179">
        <v>164.39179999999999</v>
      </c>
      <c r="C179">
        <v>39.7714</v>
      </c>
      <c r="D179">
        <v>53.116500000000002</v>
      </c>
      <c r="F179">
        <v>102347637.59469999</v>
      </c>
      <c r="G179">
        <v>160.62100100000001</v>
      </c>
      <c r="H179">
        <v>38.859127999999998</v>
      </c>
      <c r="I179">
        <v>51.898119999999999</v>
      </c>
      <c r="K179" s="3">
        <f>VLOOKUP(SonataNetIO_CMO_MV_NAV_QT[[#This Row],[AsOfDate]], 'Sonata CMO MV Raw'!$A:$B,2,FALSE)</f>
        <v>85172192.021449998</v>
      </c>
      <c r="L179" s="4">
        <f>SonataNetIO_CMO_MV_NAV_QT[[#This Row],[CMO MV]]/SonataNetIO_CMO_MV_NAV_QT[[#This Row],[NAV]]*100</f>
        <v>83.218522696864454</v>
      </c>
    </row>
    <row r="180" spans="1:12" x14ac:dyDescent="0.2">
      <c r="A180" s="1">
        <v>41901</v>
      </c>
      <c r="B180">
        <v>168.71680000000001</v>
      </c>
      <c r="C180">
        <v>40.682499999999997</v>
      </c>
      <c r="D180">
        <v>53.381900000000002</v>
      </c>
      <c r="F180">
        <v>102741705.94939999</v>
      </c>
      <c r="G180">
        <v>164.21452099999999</v>
      </c>
      <c r="H180">
        <v>39.596870000000003</v>
      </c>
      <c r="I180">
        <v>51.957380999999998</v>
      </c>
      <c r="K180" s="3">
        <f>VLOOKUP(SonataNetIO_CMO_MV_NAV_QT[[#This Row],[AsOfDate]], 'Sonata CMO MV Raw'!$A:$B,2,FALSE)</f>
        <v>85797765.076129004</v>
      </c>
      <c r="L180" s="4">
        <f>SonataNetIO_CMO_MV_NAV_QT[[#This Row],[CMO MV]]/SonataNetIO_CMO_MV_NAV_QT[[#This Row],[NAV]]*100</f>
        <v>83.508215367169555</v>
      </c>
    </row>
    <row r="181" spans="1:12" x14ac:dyDescent="0.2">
      <c r="A181" s="1">
        <v>41904</v>
      </c>
      <c r="B181">
        <v>170.0701</v>
      </c>
      <c r="C181">
        <v>40.918900000000001</v>
      </c>
      <c r="D181">
        <v>53.537199999999999</v>
      </c>
      <c r="F181">
        <v>103031628.27150001</v>
      </c>
      <c r="G181">
        <v>165.06591499999999</v>
      </c>
      <c r="H181">
        <v>39.714891999999999</v>
      </c>
      <c r="I181">
        <v>51.961908000000001</v>
      </c>
      <c r="K181" s="3">
        <f>VLOOKUP(SonataNetIO_CMO_MV_NAV_QT[[#This Row],[AsOfDate]], 'Sonata CMO MV Raw'!$A:$B,2,FALSE)</f>
        <v>85860306.922069997</v>
      </c>
      <c r="L181" s="4">
        <f>SonataNetIO_CMO_MV_NAV_QT[[#This Row],[CMO MV]]/SonataNetIO_CMO_MV_NAV_QT[[#This Row],[NAV]]*100</f>
        <v>83.333931883342032</v>
      </c>
    </row>
    <row r="182" spans="1:12" x14ac:dyDescent="0.2">
      <c r="A182" s="1">
        <v>41905</v>
      </c>
      <c r="B182">
        <v>172.4255</v>
      </c>
      <c r="C182">
        <v>41.394799999999996</v>
      </c>
      <c r="D182">
        <v>53.712499999999999</v>
      </c>
      <c r="F182">
        <v>103268955.11929999</v>
      </c>
      <c r="G182">
        <v>166.96741</v>
      </c>
      <c r="H182">
        <v>40.084457</v>
      </c>
      <c r="I182">
        <v>52.012242999999998</v>
      </c>
      <c r="K182" s="3">
        <f>VLOOKUP(SonataNetIO_CMO_MV_NAV_QT[[#This Row],[AsOfDate]], 'Sonata CMO MV Raw'!$A:$B,2,FALSE)</f>
        <v>86311544.949853003</v>
      </c>
      <c r="L182" s="4">
        <f>SonataNetIO_CMO_MV_NAV_QT[[#This Row],[CMO MV]]/SonataNetIO_CMO_MV_NAV_QT[[#This Row],[NAV]]*100</f>
        <v>83.57937276516725</v>
      </c>
    </row>
    <row r="183" spans="1:12" x14ac:dyDescent="0.2">
      <c r="A183" s="1">
        <v>41906</v>
      </c>
      <c r="B183">
        <v>170.52369999999999</v>
      </c>
      <c r="C183">
        <v>41.194600000000001</v>
      </c>
      <c r="D183">
        <v>53.4786</v>
      </c>
      <c r="F183">
        <v>103220055.0361</v>
      </c>
      <c r="G183">
        <v>165.20403899999999</v>
      </c>
      <c r="H183">
        <v>39.909492</v>
      </c>
      <c r="I183">
        <v>51.810279999999999</v>
      </c>
      <c r="K183" s="3">
        <f>VLOOKUP(SonataNetIO_CMO_MV_NAV_QT[[#This Row],[AsOfDate]], 'Sonata CMO MV Raw'!$A:$B,2,FALSE)</f>
        <v>86014066.726640999</v>
      </c>
      <c r="L183" s="4">
        <f>SonataNetIO_CMO_MV_NAV_QT[[#This Row],[CMO MV]]/SonataNetIO_CMO_MV_NAV_QT[[#This Row],[NAV]]*100</f>
        <v>83.330770068431562</v>
      </c>
    </row>
    <row r="184" spans="1:12" x14ac:dyDescent="0.2">
      <c r="A184" s="1">
        <v>41907</v>
      </c>
      <c r="B184">
        <v>173.6799</v>
      </c>
      <c r="C184">
        <v>41.756799999999998</v>
      </c>
      <c r="D184">
        <v>48.806600000000003</v>
      </c>
      <c r="F184">
        <v>103491421.90109999</v>
      </c>
      <c r="G184">
        <v>167.82057599999999</v>
      </c>
      <c r="H184">
        <v>40.348078000000001</v>
      </c>
      <c r="I184">
        <v>47.160043999999999</v>
      </c>
      <c r="K184" s="3">
        <f>VLOOKUP(SonataNetIO_CMO_MV_NAV_QT[[#This Row],[AsOfDate]], 'Sonata CMO MV Raw'!$A:$B,2,FALSE)</f>
        <v>86158086.396091998</v>
      </c>
      <c r="L184" s="4">
        <f>SonataNetIO_CMO_MV_NAV_QT[[#This Row],[CMO MV]]/SonataNetIO_CMO_MV_NAV_QT[[#This Row],[NAV]]*100</f>
        <v>83.251427812469004</v>
      </c>
    </row>
    <row r="185" spans="1:12" x14ac:dyDescent="0.2">
      <c r="A185" s="1">
        <v>41908</v>
      </c>
      <c r="B185">
        <v>173.90610000000001</v>
      </c>
      <c r="C185">
        <v>41.834600000000002</v>
      </c>
      <c r="D185">
        <v>48.844299999999997</v>
      </c>
      <c r="F185">
        <v>103505485.5645</v>
      </c>
      <c r="G185">
        <v>168.016312</v>
      </c>
      <c r="H185">
        <v>40.417760999999999</v>
      </c>
      <c r="I185">
        <v>47.190058999999998</v>
      </c>
      <c r="K185" s="3">
        <f>VLOOKUP(SonataNetIO_CMO_MV_NAV_QT[[#This Row],[AsOfDate]], 'Sonata CMO MV Raw'!$A:$B,2,FALSE)</f>
        <v>85954188.479463995</v>
      </c>
      <c r="L185" s="4">
        <f>SonataNetIO_CMO_MV_NAV_QT[[#This Row],[CMO MV]]/SonataNetIO_CMO_MV_NAV_QT[[#This Row],[NAV]]*100</f>
        <v>83.043123763620414</v>
      </c>
    </row>
    <row r="186" spans="1:12" x14ac:dyDescent="0.2">
      <c r="A186" s="1">
        <v>41911</v>
      </c>
      <c r="B186">
        <v>175.7921</v>
      </c>
      <c r="C186">
        <v>42.085599999999999</v>
      </c>
      <c r="D186">
        <v>48.997199999999999</v>
      </c>
      <c r="F186">
        <v>103416935.0819</v>
      </c>
      <c r="G186">
        <v>169.98386199999999</v>
      </c>
      <c r="H186">
        <v>40.695076</v>
      </c>
      <c r="I186">
        <v>47.378314000000003</v>
      </c>
      <c r="K186" s="3">
        <f>VLOOKUP(SonataNetIO_CMO_MV_NAV_QT[[#This Row],[AsOfDate]], 'Sonata CMO MV Raw'!$A:$B,2,FALSE)</f>
        <v>86060300.866917998</v>
      </c>
      <c r="L186" s="4">
        <f>SonataNetIO_CMO_MV_NAV_QT[[#This Row],[CMO MV]]/SonataNetIO_CMO_MV_NAV_QT[[#This Row],[NAV]]*100</f>
        <v>83.216835616684449</v>
      </c>
    </row>
    <row r="187" spans="1:12" x14ac:dyDescent="0.2">
      <c r="A187" s="1">
        <v>41912</v>
      </c>
      <c r="B187">
        <v>174.50880000000001</v>
      </c>
      <c r="C187">
        <v>41.7956</v>
      </c>
      <c r="D187">
        <v>48.750500000000002</v>
      </c>
      <c r="F187">
        <v>103510725.66060001</v>
      </c>
      <c r="G187">
        <v>168.59006500000001</v>
      </c>
      <c r="H187">
        <v>40.378037999999997</v>
      </c>
      <c r="I187">
        <v>47.097051999999998</v>
      </c>
      <c r="K187" s="3">
        <f>VLOOKUP(SonataNetIO_CMO_MV_NAV_QT[[#This Row],[AsOfDate]], 'Sonata CMO MV Raw'!$A:$B,2,FALSE)</f>
        <v>86051374.925569996</v>
      </c>
      <c r="L187" s="4">
        <f>SonataNetIO_CMO_MV_NAV_QT[[#This Row],[CMO MV]]/SonataNetIO_CMO_MV_NAV_QT[[#This Row],[NAV]]*100</f>
        <v>83.132810031419112</v>
      </c>
    </row>
    <row r="188" spans="1:12" x14ac:dyDescent="0.2">
      <c r="A188" s="1">
        <v>41913</v>
      </c>
      <c r="B188">
        <v>179.7961</v>
      </c>
      <c r="C188">
        <v>42.461399999999998</v>
      </c>
      <c r="D188">
        <v>49.767899999999997</v>
      </c>
      <c r="F188">
        <v>103759192.8479</v>
      </c>
      <c r="G188">
        <v>173.28209200000001</v>
      </c>
      <c r="H188">
        <v>40.923025000000003</v>
      </c>
      <c r="I188">
        <v>47.96481</v>
      </c>
      <c r="K188" s="3">
        <f>VLOOKUP(SonataNetIO_CMO_MV_NAV_QT[[#This Row],[AsOfDate]], 'Sonata CMO MV Raw'!$A:$B,2,FALSE)</f>
        <v>86998856.477010995</v>
      </c>
      <c r="L188" s="4">
        <f>SonataNetIO_CMO_MV_NAV_QT[[#This Row],[CMO MV]]/SonataNetIO_CMO_MV_NAV_QT[[#This Row],[NAV]]*100</f>
        <v>83.846890178243882</v>
      </c>
    </row>
    <row r="189" spans="1:12" x14ac:dyDescent="0.2">
      <c r="A189" s="1">
        <v>41914</v>
      </c>
      <c r="B189">
        <v>177.8827</v>
      </c>
      <c r="C189">
        <v>42.137700000000002</v>
      </c>
      <c r="D189">
        <v>49.512300000000003</v>
      </c>
      <c r="F189">
        <v>103576938.9259</v>
      </c>
      <c r="G189">
        <v>171.739677</v>
      </c>
      <c r="H189">
        <v>40.682510999999998</v>
      </c>
      <c r="I189">
        <v>47.802436</v>
      </c>
      <c r="K189" s="3">
        <f>VLOOKUP(SonataNetIO_CMO_MV_NAV_QT[[#This Row],[AsOfDate]], 'Sonata CMO MV Raw'!$A:$B,2,FALSE)</f>
        <v>86715784.464934006</v>
      </c>
      <c r="L189" s="4">
        <f>SonataNetIO_CMO_MV_NAV_QT[[#This Row],[CMO MV]]/SonataNetIO_CMO_MV_NAV_QT[[#This Row],[NAV]]*100</f>
        <v>83.721130749935909</v>
      </c>
    </row>
    <row r="190" spans="1:12" x14ac:dyDescent="0.2">
      <c r="A190" s="1">
        <v>41915</v>
      </c>
      <c r="B190">
        <v>178.25729999999999</v>
      </c>
      <c r="C190">
        <v>42.362000000000002</v>
      </c>
      <c r="D190">
        <v>49.465699999999998</v>
      </c>
      <c r="F190">
        <v>103575271.0009</v>
      </c>
      <c r="G190">
        <v>172.10411199999999</v>
      </c>
      <c r="H190">
        <v>40.899723999999999</v>
      </c>
      <c r="I190">
        <v>47.758214000000002</v>
      </c>
      <c r="K190" s="3">
        <f>VLOOKUP(SonataNetIO_CMO_MV_NAV_QT[[#This Row],[AsOfDate]], 'Sonata CMO MV Raw'!$A:$B,2,FALSE)</f>
        <v>86621214.129980996</v>
      </c>
      <c r="L190" s="4">
        <f>SonataNetIO_CMO_MV_NAV_QT[[#This Row],[CMO MV]]/SonataNetIO_CMO_MV_NAV_QT[[#This Row],[NAV]]*100</f>
        <v>83.631173052135495</v>
      </c>
    </row>
    <row r="191" spans="1:12" x14ac:dyDescent="0.2">
      <c r="A191" s="1">
        <v>41918</v>
      </c>
      <c r="B191">
        <v>178.41390000000001</v>
      </c>
      <c r="C191">
        <v>42.305100000000003</v>
      </c>
      <c r="D191">
        <v>49.650599999999997</v>
      </c>
      <c r="F191">
        <v>103719651.7422</v>
      </c>
      <c r="G191">
        <v>172.015522</v>
      </c>
      <c r="H191">
        <v>40.787931</v>
      </c>
      <c r="I191">
        <v>47.870002999999997</v>
      </c>
      <c r="K191" s="3">
        <f>VLOOKUP(SonataNetIO_CMO_MV_NAV_QT[[#This Row],[AsOfDate]], 'Sonata CMO MV Raw'!$A:$B,2,FALSE)</f>
        <v>86987112.421247005</v>
      </c>
      <c r="L191" s="4">
        <f>SonataNetIO_CMO_MV_NAV_QT[[#This Row],[CMO MV]]/SonataNetIO_CMO_MV_NAV_QT[[#This Row],[NAV]]*100</f>
        <v>83.867532295092445</v>
      </c>
    </row>
    <row r="192" spans="1:12" x14ac:dyDescent="0.2">
      <c r="A192" s="1">
        <v>41919</v>
      </c>
      <c r="B192">
        <v>180.27940000000001</v>
      </c>
      <c r="C192">
        <v>42.370600000000003</v>
      </c>
      <c r="D192">
        <v>49.931899999999999</v>
      </c>
      <c r="F192">
        <v>103849646.1076</v>
      </c>
      <c r="G192">
        <v>173.59654699999999</v>
      </c>
      <c r="H192">
        <v>40.799945999999998</v>
      </c>
      <c r="I192">
        <v>48.080953000000001</v>
      </c>
      <c r="K192" s="3">
        <f>VLOOKUP(SonataNetIO_CMO_MV_NAV_QT[[#This Row],[AsOfDate]], 'Sonata CMO MV Raw'!$A:$B,2,FALSE)</f>
        <v>87555516.946676999</v>
      </c>
      <c r="L192" s="4">
        <f>SonataNetIO_CMO_MV_NAV_QT[[#This Row],[CMO MV]]/SonataNetIO_CMO_MV_NAV_QT[[#This Row],[NAV]]*100</f>
        <v>84.309884750073735</v>
      </c>
    </row>
    <row r="193" spans="1:12" x14ac:dyDescent="0.2">
      <c r="A193" s="1">
        <v>41920</v>
      </c>
      <c r="B193">
        <v>181.642</v>
      </c>
      <c r="C193">
        <v>42.339500000000001</v>
      </c>
      <c r="D193">
        <v>50.637900000000002</v>
      </c>
      <c r="F193">
        <v>103801716.84299999</v>
      </c>
      <c r="G193">
        <v>174.98939899999999</v>
      </c>
      <c r="H193">
        <v>40.788823999999998</v>
      </c>
      <c r="I193">
        <v>48.783296999999997</v>
      </c>
      <c r="K193" s="3">
        <f>VLOOKUP(SonataNetIO_CMO_MV_NAV_QT[[#This Row],[AsOfDate]], 'Sonata CMO MV Raw'!$A:$B,2,FALSE)</f>
        <v>87915930.072090998</v>
      </c>
      <c r="L193" s="4">
        <f>SonataNetIO_CMO_MV_NAV_QT[[#This Row],[CMO MV]]/SonataNetIO_CMO_MV_NAV_QT[[#This Row],[NAV]]*100</f>
        <v>84.696026950174414</v>
      </c>
    </row>
    <row r="194" spans="1:12" x14ac:dyDescent="0.2">
      <c r="A194" s="1">
        <v>41921</v>
      </c>
      <c r="B194">
        <v>181.48650000000001</v>
      </c>
      <c r="C194">
        <v>42.2926</v>
      </c>
      <c r="D194">
        <v>50.552599999999998</v>
      </c>
      <c r="F194">
        <v>103642895.1041</v>
      </c>
      <c r="G194">
        <v>175.107517</v>
      </c>
      <c r="H194">
        <v>40.806077000000002</v>
      </c>
      <c r="I194">
        <v>48.775751</v>
      </c>
      <c r="K194" s="3">
        <f>VLOOKUP(SonataNetIO_CMO_MV_NAV_QT[[#This Row],[AsOfDate]], 'Sonata CMO MV Raw'!$A:$B,2,FALSE)</f>
        <v>87779905.043207005</v>
      </c>
      <c r="L194" s="4">
        <f>SonataNetIO_CMO_MV_NAV_QT[[#This Row],[CMO MV]]/SonataNetIO_CMO_MV_NAV_QT[[#This Row],[NAV]]*100</f>
        <v>84.69457067466125</v>
      </c>
    </row>
    <row r="195" spans="1:12" x14ac:dyDescent="0.2">
      <c r="A195" s="1">
        <v>41922</v>
      </c>
      <c r="B195">
        <v>182.0881</v>
      </c>
      <c r="C195">
        <v>42.114899999999999</v>
      </c>
      <c r="D195">
        <v>60.466999999999999</v>
      </c>
      <c r="F195">
        <v>103758667.1957</v>
      </c>
      <c r="G195">
        <v>175.49194199999999</v>
      </c>
      <c r="H195">
        <v>40.589283999999999</v>
      </c>
      <c r="I195">
        <v>58.276577000000003</v>
      </c>
      <c r="K195" s="3">
        <f>VLOOKUP(SonataNetIO_CMO_MV_NAV_QT[[#This Row],[AsOfDate]], 'Sonata CMO MV Raw'!$A:$B,2,FALSE)</f>
        <v>88032234.344819993</v>
      </c>
      <c r="L195" s="4">
        <f>SonataNetIO_CMO_MV_NAV_QT[[#This Row],[CMO MV]]/SonataNetIO_CMO_MV_NAV_QT[[#This Row],[NAV]]*100</f>
        <v>84.84325861547714</v>
      </c>
    </row>
    <row r="196" spans="1:12" x14ac:dyDescent="0.2">
      <c r="A196" s="1">
        <v>41926</v>
      </c>
      <c r="B196">
        <v>185.93180000000001</v>
      </c>
      <c r="C196">
        <v>41.946800000000003</v>
      </c>
      <c r="D196">
        <v>61.587699999999998</v>
      </c>
      <c r="F196">
        <v>103813996.77069999</v>
      </c>
      <c r="G196">
        <v>179.100898</v>
      </c>
      <c r="H196">
        <v>40.405726999999999</v>
      </c>
      <c r="I196">
        <v>59.325045000000003</v>
      </c>
      <c r="K196" s="3">
        <f>VLOOKUP(SonataNetIO_CMO_MV_NAV_QT[[#This Row],[AsOfDate]], 'Sonata CMO MV Raw'!$A:$B,2,FALSE)</f>
        <v>88629645.105252996</v>
      </c>
      <c r="L196" s="4">
        <f>SonataNetIO_CMO_MV_NAV_QT[[#This Row],[CMO MV]]/SonataNetIO_CMO_MV_NAV_QT[[#This Row],[NAV]]*100</f>
        <v>85.373502477719299</v>
      </c>
    </row>
    <row r="197" spans="1:12" x14ac:dyDescent="0.2">
      <c r="A197" s="1">
        <v>41927</v>
      </c>
      <c r="B197">
        <v>158.06139999999999</v>
      </c>
      <c r="C197">
        <v>34.563299999999998</v>
      </c>
      <c r="D197">
        <v>42.689799999999998</v>
      </c>
      <c r="F197">
        <v>103627521.4337</v>
      </c>
      <c r="G197">
        <v>152.5284</v>
      </c>
      <c r="H197">
        <v>33.353397999999999</v>
      </c>
      <c r="I197">
        <v>41.195427000000002</v>
      </c>
      <c r="K197" s="3">
        <f>VLOOKUP(SonataNetIO_CMO_MV_NAV_QT[[#This Row],[AsOfDate]], 'Sonata CMO MV Raw'!$A:$B,2,FALSE)</f>
        <v>88134271.203339994</v>
      </c>
      <c r="L197" s="4">
        <f>SonataNetIO_CMO_MV_NAV_QT[[#This Row],[CMO MV]]/SonataNetIO_CMO_MV_NAV_QT[[#This Row],[NAV]]*100</f>
        <v>85.049096981179417</v>
      </c>
    </row>
    <row r="198" spans="1:12" x14ac:dyDescent="0.2">
      <c r="A198" s="1">
        <v>41928</v>
      </c>
      <c r="B198">
        <v>157.26920000000001</v>
      </c>
      <c r="C198">
        <v>34.8476</v>
      </c>
      <c r="D198">
        <v>41.823399999999999</v>
      </c>
      <c r="F198">
        <v>103451579.8668</v>
      </c>
      <c r="G198">
        <v>152.02203800000001</v>
      </c>
      <c r="H198">
        <v>33.684936999999998</v>
      </c>
      <c r="I198">
        <v>40.427995000000003</v>
      </c>
      <c r="K198" s="3">
        <f>VLOOKUP(SonataNetIO_CMO_MV_NAV_QT[[#This Row],[AsOfDate]], 'Sonata CMO MV Raw'!$A:$B,2,FALSE)</f>
        <v>88010112.487099007</v>
      </c>
      <c r="L198" s="4">
        <f>SonataNetIO_CMO_MV_NAV_QT[[#This Row],[CMO MV]]/SonataNetIO_CMO_MV_NAV_QT[[#This Row],[NAV]]*100</f>
        <v>85.073724925629179</v>
      </c>
    </row>
    <row r="199" spans="1:12" x14ac:dyDescent="0.2">
      <c r="A199" s="1">
        <v>41929</v>
      </c>
      <c r="B199">
        <v>156.37</v>
      </c>
      <c r="C199">
        <v>34.718499999999999</v>
      </c>
      <c r="D199">
        <v>41.758699999999997</v>
      </c>
      <c r="F199">
        <v>103268756.4897</v>
      </c>
      <c r="G199">
        <v>151.420435</v>
      </c>
      <c r="H199">
        <v>33.619559000000002</v>
      </c>
      <c r="I199">
        <v>40.436915999999997</v>
      </c>
      <c r="K199" s="3">
        <f>VLOOKUP(SonataNetIO_CMO_MV_NAV_QT[[#This Row],[AsOfDate]], 'Sonata CMO MV Raw'!$A:$B,2,FALSE)</f>
        <v>87736957.180677995</v>
      </c>
      <c r="L199" s="4">
        <f>SonataNetIO_CMO_MV_NAV_QT[[#This Row],[CMO MV]]/SonataNetIO_CMO_MV_NAV_QT[[#This Row],[NAV]]*100</f>
        <v>84.959827311786071</v>
      </c>
    </row>
    <row r="200" spans="1:12" x14ac:dyDescent="0.2">
      <c r="A200" s="1">
        <v>41932</v>
      </c>
      <c r="B200">
        <v>157.3843</v>
      </c>
      <c r="C200">
        <v>34.713099999999997</v>
      </c>
      <c r="D200">
        <v>42.068399999999997</v>
      </c>
      <c r="F200">
        <v>103368755.9179</v>
      </c>
      <c r="G200">
        <v>152.25519399999999</v>
      </c>
      <c r="H200">
        <v>33.581811000000002</v>
      </c>
      <c r="I200">
        <v>40.697403999999999</v>
      </c>
      <c r="K200" s="3">
        <f>VLOOKUP(SonataNetIO_CMO_MV_NAV_QT[[#This Row],[AsOfDate]], 'Sonata CMO MV Raw'!$A:$B,2,FALSE)</f>
        <v>80788237.569753006</v>
      </c>
      <c r="L200" s="4">
        <f>SonataNetIO_CMO_MV_NAV_QT[[#This Row],[CMO MV]]/SonataNetIO_CMO_MV_NAV_QT[[#This Row],[NAV]]*100</f>
        <v>78.155373790044038</v>
      </c>
    </row>
    <row r="201" spans="1:12" x14ac:dyDescent="0.2">
      <c r="A201" s="1">
        <v>41933</v>
      </c>
      <c r="B201">
        <v>156.21350000000001</v>
      </c>
      <c r="C201">
        <v>34.518700000000003</v>
      </c>
      <c r="D201">
        <v>41.709000000000003</v>
      </c>
      <c r="F201">
        <v>103117812.81280001</v>
      </c>
      <c r="G201">
        <v>151.49031600000001</v>
      </c>
      <c r="H201">
        <v>33.475012</v>
      </c>
      <c r="I201">
        <v>40.44791</v>
      </c>
      <c r="K201" s="3">
        <f>VLOOKUP(SonataNetIO_CMO_MV_NAV_QT[[#This Row],[AsOfDate]], 'Sonata CMO MV Raw'!$A:$B,2,FALSE)</f>
        <v>80558066.642735004</v>
      </c>
      <c r="L201" s="4">
        <f>SonataNetIO_CMO_MV_NAV_QT[[#This Row],[CMO MV]]/SonataNetIO_CMO_MV_NAV_QT[[#This Row],[NAV]]*100</f>
        <v>78.122357762746631</v>
      </c>
    </row>
    <row r="202" spans="1:12" x14ac:dyDescent="0.2">
      <c r="A202" s="1">
        <v>41934</v>
      </c>
      <c r="B202">
        <v>141.91159999999999</v>
      </c>
      <c r="C202">
        <v>31.416699999999999</v>
      </c>
      <c r="D202">
        <v>32.514400000000002</v>
      </c>
      <c r="F202">
        <v>103030797.5068</v>
      </c>
      <c r="G202">
        <v>137.73706799999999</v>
      </c>
      <c r="H202">
        <v>30.492533000000002</v>
      </c>
      <c r="I202">
        <v>31.557943000000002</v>
      </c>
      <c r="K202" s="3">
        <f>VLOOKUP(SonataNetIO_CMO_MV_NAV_QT[[#This Row],[AsOfDate]], 'Sonata CMO MV Raw'!$A:$B,2,FALSE)</f>
        <v>80424720.937270999</v>
      </c>
      <c r="L202" s="4">
        <f>SonataNetIO_CMO_MV_NAV_QT[[#This Row],[CMO MV]]/SonataNetIO_CMO_MV_NAV_QT[[#This Row],[NAV]]*100</f>
        <v>78.058913337988088</v>
      </c>
    </row>
    <row r="203" spans="1:12" x14ac:dyDescent="0.2">
      <c r="A203" s="1">
        <v>41935</v>
      </c>
      <c r="B203">
        <v>140.33770000000001</v>
      </c>
      <c r="C203">
        <v>31.4986</v>
      </c>
      <c r="D203">
        <v>31.993400000000001</v>
      </c>
      <c r="F203">
        <v>102841258.2563</v>
      </c>
      <c r="G203">
        <v>136.46050500000001</v>
      </c>
      <c r="H203">
        <v>30.628368999999999</v>
      </c>
      <c r="I203">
        <v>31.109499</v>
      </c>
      <c r="K203" s="3">
        <f>VLOOKUP(SonataNetIO_CMO_MV_NAV_QT[[#This Row],[AsOfDate]], 'Sonata CMO MV Raw'!$A:$B,2,FALSE)</f>
        <v>80115474.033419997</v>
      </c>
      <c r="L203" s="4">
        <f>SonataNetIO_CMO_MV_NAV_QT[[#This Row],[CMO MV]]/SonataNetIO_CMO_MV_NAV_QT[[#This Row],[NAV]]*100</f>
        <v>77.902074898536327</v>
      </c>
    </row>
    <row r="204" spans="1:12" x14ac:dyDescent="0.2">
      <c r="A204" s="1">
        <v>41936</v>
      </c>
      <c r="B204">
        <v>140.7295</v>
      </c>
      <c r="C204">
        <v>31.825500000000002</v>
      </c>
      <c r="D204">
        <v>31.984100000000002</v>
      </c>
      <c r="F204">
        <v>103155599.9418</v>
      </c>
      <c r="G204">
        <v>136.42448899999999</v>
      </c>
      <c r="H204">
        <v>30.851935999999998</v>
      </c>
      <c r="I204">
        <v>31.005685</v>
      </c>
      <c r="K204" s="3">
        <f>VLOOKUP(SonataNetIO_CMO_MV_NAV_QT[[#This Row],[AsOfDate]], 'Sonata CMO MV Raw'!$A:$B,2,FALSE)</f>
        <v>80411345.53892</v>
      </c>
      <c r="L204" s="4">
        <f>SonataNetIO_CMO_MV_NAV_QT[[#This Row],[CMO MV]]/SonataNetIO_CMO_MV_NAV_QT[[#This Row],[NAV]]*100</f>
        <v>77.951507804024004</v>
      </c>
    </row>
    <row r="205" spans="1:12" x14ac:dyDescent="0.2">
      <c r="A205" s="1">
        <v>41939</v>
      </c>
      <c r="B205">
        <v>141.22200000000001</v>
      </c>
      <c r="C205">
        <v>31.906199999999998</v>
      </c>
      <c r="D205">
        <v>32.213799999999999</v>
      </c>
      <c r="F205">
        <v>103333632.5509</v>
      </c>
      <c r="G205">
        <v>136.666056</v>
      </c>
      <c r="H205">
        <v>30.876878000000001</v>
      </c>
      <c r="I205">
        <v>31.174555000000002</v>
      </c>
      <c r="K205" s="3">
        <f>VLOOKUP(SonataNetIO_CMO_MV_NAV_QT[[#This Row],[AsOfDate]], 'Sonata CMO MV Raw'!$A:$B,2,FALSE)</f>
        <v>76253391.990802005</v>
      </c>
      <c r="L205" s="4">
        <f>SonataNetIO_CMO_MV_NAV_QT[[#This Row],[CMO MV]]/SonataNetIO_CMO_MV_NAV_QT[[#This Row],[NAV]]*100</f>
        <v>73.793391472269363</v>
      </c>
    </row>
    <row r="206" spans="1:12" x14ac:dyDescent="0.2">
      <c r="A206" s="1">
        <v>41940</v>
      </c>
      <c r="B206">
        <v>140.46770000000001</v>
      </c>
      <c r="C206">
        <v>31.969000000000001</v>
      </c>
      <c r="D206">
        <v>31.996600000000001</v>
      </c>
      <c r="F206">
        <v>103284192.8373</v>
      </c>
      <c r="G206">
        <v>136.00116</v>
      </c>
      <c r="H206">
        <v>30.952461</v>
      </c>
      <c r="I206">
        <v>30.979184</v>
      </c>
      <c r="K206" s="3">
        <f>VLOOKUP(SonataNetIO_CMO_MV_NAV_QT[[#This Row],[AsOfDate]], 'Sonata CMO MV Raw'!$A:$B,2,FALSE)</f>
        <v>76176423.58224</v>
      </c>
      <c r="L206" s="4">
        <f>SonataNetIO_CMO_MV_NAV_QT[[#This Row],[CMO MV]]/SonataNetIO_CMO_MV_NAV_QT[[#This Row],[NAV]]*100</f>
        <v>73.754193637586027</v>
      </c>
    </row>
    <row r="207" spans="1:12" x14ac:dyDescent="0.2">
      <c r="A207" s="1">
        <v>41941</v>
      </c>
      <c r="B207">
        <v>141.04470000000001</v>
      </c>
      <c r="C207">
        <v>32.422600000000003</v>
      </c>
      <c r="D207">
        <v>31.517299999999999</v>
      </c>
      <c r="F207">
        <v>103431299.5598</v>
      </c>
      <c r="G207">
        <v>136.365588</v>
      </c>
      <c r="H207">
        <v>31.346990999999999</v>
      </c>
      <c r="I207">
        <v>30.471723999999998</v>
      </c>
      <c r="K207" s="3">
        <f>VLOOKUP(SonataNetIO_CMO_MV_NAV_QT[[#This Row],[AsOfDate]], 'Sonata CMO MV Raw'!$A:$B,2,FALSE)</f>
        <v>75913344.754649997</v>
      </c>
      <c r="L207" s="4">
        <f>SonataNetIO_CMO_MV_NAV_QT[[#This Row],[CMO MV]]/SonataNetIO_CMO_MV_NAV_QT[[#This Row],[NAV]]*100</f>
        <v>73.394944352178243</v>
      </c>
    </row>
    <row r="208" spans="1:12" x14ac:dyDescent="0.2">
      <c r="A208" s="1">
        <v>41942</v>
      </c>
      <c r="B208">
        <v>140.94839999999999</v>
      </c>
      <c r="C208">
        <v>32.348100000000002</v>
      </c>
      <c r="D208">
        <v>31.743200000000002</v>
      </c>
      <c r="F208">
        <v>103564953.0944</v>
      </c>
      <c r="G208">
        <v>136.096619</v>
      </c>
      <c r="H208">
        <v>31.234601000000001</v>
      </c>
      <c r="I208">
        <v>30.650523</v>
      </c>
      <c r="K208" s="3">
        <f>VLOOKUP(SonataNetIO_CMO_MV_NAV_QT[[#This Row],[AsOfDate]], 'Sonata CMO MV Raw'!$A:$B,2,FALSE)</f>
        <v>76201492.359293997</v>
      </c>
      <c r="L208" s="4">
        <f>SonataNetIO_CMO_MV_NAV_QT[[#This Row],[CMO MV]]/SonataNetIO_CMO_MV_NAV_QT[[#This Row],[NAV]]*100</f>
        <v>73.57845495264786</v>
      </c>
    </row>
    <row r="209" spans="1:12" x14ac:dyDescent="0.2">
      <c r="A209" s="1">
        <v>41943</v>
      </c>
      <c r="B209">
        <v>140.26990000000001</v>
      </c>
      <c r="C209">
        <v>32.438699999999997</v>
      </c>
      <c r="D209">
        <v>31.4953</v>
      </c>
      <c r="F209">
        <v>103454444.6426</v>
      </c>
      <c r="G209">
        <v>135.586151</v>
      </c>
      <c r="H209">
        <v>31.355540000000001</v>
      </c>
      <c r="I209">
        <v>30.443641</v>
      </c>
      <c r="K209" s="3">
        <f>VLOOKUP(SonataNetIO_CMO_MV_NAV_QT[[#This Row],[AsOfDate]], 'Sonata CMO MV Raw'!$A:$B,2,FALSE)</f>
        <v>76025121.577510998</v>
      </c>
      <c r="L209" s="4">
        <f>SonataNetIO_CMO_MV_NAV_QT[[#This Row],[CMO MV]]/SonataNetIO_CMO_MV_NAV_QT[[#This Row],[NAV]]*100</f>
        <v>73.486568740620086</v>
      </c>
    </row>
    <row r="210" spans="1:12" x14ac:dyDescent="0.2">
      <c r="A210" s="1">
        <v>41946</v>
      </c>
      <c r="B210">
        <v>140.10069999999999</v>
      </c>
      <c r="C210">
        <v>32.6541</v>
      </c>
      <c r="D210">
        <v>31.4041</v>
      </c>
      <c r="F210">
        <v>103744072.4779</v>
      </c>
      <c r="G210">
        <v>135.044535</v>
      </c>
      <c r="H210">
        <v>31.475629999999999</v>
      </c>
      <c r="I210">
        <v>30.270741999999998</v>
      </c>
      <c r="K210" s="3">
        <f>VLOOKUP(SonataNetIO_CMO_MV_NAV_QT[[#This Row],[AsOfDate]], 'Sonata CMO MV Raw'!$A:$B,2,FALSE)</f>
        <v>76210879.398710996</v>
      </c>
      <c r="L210" s="4">
        <f>SonataNetIO_CMO_MV_NAV_QT[[#This Row],[CMO MV]]/SonataNetIO_CMO_MV_NAV_QT[[#This Row],[NAV]]*100</f>
        <v>73.460466297913811</v>
      </c>
    </row>
    <row r="211" spans="1:12" x14ac:dyDescent="0.2">
      <c r="A211" s="1">
        <v>41947</v>
      </c>
      <c r="B211">
        <v>140.18629999999999</v>
      </c>
      <c r="C211">
        <v>32.709499999999998</v>
      </c>
      <c r="D211">
        <v>31.4255</v>
      </c>
      <c r="F211">
        <v>103847782.0299</v>
      </c>
      <c r="G211">
        <v>134.992098</v>
      </c>
      <c r="H211">
        <v>31.497543</v>
      </c>
      <c r="I211">
        <v>30.261118</v>
      </c>
      <c r="K211" s="3">
        <f>VLOOKUP(SonataNetIO_CMO_MV_NAV_QT[[#This Row],[AsOfDate]], 'Sonata CMO MV Raw'!$A:$B,2,FALSE)</f>
        <v>76303458.180712998</v>
      </c>
      <c r="L211" s="4">
        <f>SonataNetIO_CMO_MV_NAV_QT[[#This Row],[CMO MV]]/SonataNetIO_CMO_MV_NAV_QT[[#This Row],[NAV]]*100</f>
        <v>73.476252154084136</v>
      </c>
    </row>
    <row r="212" spans="1:12" x14ac:dyDescent="0.2">
      <c r="A212" s="1">
        <v>41948</v>
      </c>
      <c r="B212">
        <v>139.44049999999999</v>
      </c>
      <c r="C212">
        <v>32.549100000000003</v>
      </c>
      <c r="D212">
        <v>31.430700000000002</v>
      </c>
      <c r="F212">
        <v>103770641.6223</v>
      </c>
      <c r="G212">
        <v>134.37374800000001</v>
      </c>
      <c r="H212">
        <v>31.366385999999999</v>
      </c>
      <c r="I212">
        <v>30.288625</v>
      </c>
      <c r="K212" s="3">
        <f>VLOOKUP(SonataNetIO_CMO_MV_NAV_QT[[#This Row],[AsOfDate]], 'Sonata CMO MV Raw'!$A:$B,2,FALSE)</f>
        <v>76194339.923075005</v>
      </c>
      <c r="L212" s="4">
        <f>SonataNetIO_CMO_MV_NAV_QT[[#This Row],[CMO MV]]/SonataNetIO_CMO_MV_NAV_QT[[#This Row],[NAV]]*100</f>
        <v>73.425719193684799</v>
      </c>
    </row>
    <row r="213" spans="1:12" x14ac:dyDescent="0.2">
      <c r="A213" s="1">
        <v>41949</v>
      </c>
      <c r="B213">
        <v>138.42740000000001</v>
      </c>
      <c r="C213">
        <v>32.347700000000003</v>
      </c>
      <c r="D213">
        <v>31.504999999999999</v>
      </c>
      <c r="F213">
        <v>103586335.65889999</v>
      </c>
      <c r="G213">
        <v>133.634807</v>
      </c>
      <c r="H213">
        <v>31.227767</v>
      </c>
      <c r="I213">
        <v>30.414242999999999</v>
      </c>
      <c r="K213" s="3">
        <f>VLOOKUP(SonataNetIO_CMO_MV_NAV_QT[[#This Row],[AsOfDate]], 'Sonata CMO MV Raw'!$A:$B,2,FALSE)</f>
        <v>75936312.889760002</v>
      </c>
      <c r="L213" s="4">
        <f>SonataNetIO_CMO_MV_NAV_QT[[#This Row],[CMO MV]]/SonataNetIO_CMO_MV_NAV_QT[[#This Row],[NAV]]*100</f>
        <v>73.307268190093239</v>
      </c>
    </row>
    <row r="214" spans="1:12" x14ac:dyDescent="0.2">
      <c r="A214" s="1">
        <v>41950</v>
      </c>
      <c r="B214">
        <v>139.88470000000001</v>
      </c>
      <c r="C214">
        <v>32.488700000000001</v>
      </c>
      <c r="D214">
        <v>32.069899999999997</v>
      </c>
      <c r="F214">
        <v>103926514.0114</v>
      </c>
      <c r="G214">
        <v>134.599627</v>
      </c>
      <c r="H214">
        <v>31.261223999999999</v>
      </c>
      <c r="I214">
        <v>30.858246999999999</v>
      </c>
      <c r="K214" s="3">
        <f>VLOOKUP(SonataNetIO_CMO_MV_NAV_QT[[#This Row],[AsOfDate]], 'Sonata CMO MV Raw'!$A:$B,2,FALSE)</f>
        <v>76546231.932185993</v>
      </c>
      <c r="L214" s="4">
        <f>SonataNetIO_CMO_MV_NAV_QT[[#This Row],[CMO MV]]/SonataNetIO_CMO_MV_NAV_QT[[#This Row],[NAV]]*100</f>
        <v>73.65418984782788</v>
      </c>
    </row>
    <row r="215" spans="1:12" x14ac:dyDescent="0.2">
      <c r="A215" s="1">
        <v>41953</v>
      </c>
      <c r="B215">
        <v>137.20660000000001</v>
      </c>
      <c r="C215">
        <v>31.857600000000001</v>
      </c>
      <c r="D215">
        <v>31.6675</v>
      </c>
      <c r="F215">
        <v>103592232.4333</v>
      </c>
      <c r="G215">
        <v>132.448734</v>
      </c>
      <c r="H215">
        <v>30.752884999999999</v>
      </c>
      <c r="I215">
        <v>30.569376999999999</v>
      </c>
      <c r="K215" s="3">
        <f>VLOOKUP(SonataNetIO_CMO_MV_NAV_QT[[#This Row],[AsOfDate]], 'Sonata CMO MV Raw'!$A:$B,2,FALSE)</f>
        <v>76075407.334122002</v>
      </c>
      <c r="L215" s="4">
        <f>SonataNetIO_CMO_MV_NAV_QT[[#This Row],[CMO MV]]/SonataNetIO_CMO_MV_NAV_QT[[#This Row],[NAV]]*100</f>
        <v>73.437366438747929</v>
      </c>
    </row>
    <row r="216" spans="1:12" x14ac:dyDescent="0.2">
      <c r="A216" s="1">
        <v>41955</v>
      </c>
      <c r="B216">
        <v>137.62049999999999</v>
      </c>
      <c r="C216">
        <v>31.945699999999999</v>
      </c>
      <c r="D216">
        <v>31.842400000000001</v>
      </c>
      <c r="F216">
        <v>103728340.6646</v>
      </c>
      <c r="G216">
        <v>132.67396299999999</v>
      </c>
      <c r="H216">
        <v>30.797466</v>
      </c>
      <c r="I216">
        <v>30.697879</v>
      </c>
      <c r="K216" s="3">
        <f>VLOOKUP(SonataNetIO_CMO_MV_NAV_QT[[#This Row],[AsOfDate]], 'Sonata CMO MV Raw'!$A:$B,2,FALSE)</f>
        <v>76238858.535413995</v>
      </c>
      <c r="L216" s="4">
        <f>SonataNetIO_CMO_MV_NAV_QT[[#This Row],[CMO MV]]/SonataNetIO_CMO_MV_NAV_QT[[#This Row],[NAV]]*100</f>
        <v>73.498581050214852</v>
      </c>
    </row>
    <row r="217" spans="1:12" x14ac:dyDescent="0.2">
      <c r="A217" s="1">
        <v>41956</v>
      </c>
      <c r="B217">
        <v>137.78270000000001</v>
      </c>
      <c r="C217">
        <v>31.932200000000002</v>
      </c>
      <c r="D217">
        <v>31.991900000000001</v>
      </c>
      <c r="F217">
        <v>103800747.50030001</v>
      </c>
      <c r="G217">
        <v>132.73767599999999</v>
      </c>
      <c r="H217">
        <v>30.762976999999999</v>
      </c>
      <c r="I217">
        <v>30.820491000000001</v>
      </c>
      <c r="K217" s="3">
        <f>VLOOKUP(SonataNetIO_CMO_MV_NAV_QT[[#This Row],[AsOfDate]], 'Sonata CMO MV Raw'!$A:$B,2,FALSE)</f>
        <v>76435530.511104003</v>
      </c>
      <c r="L217" s="4">
        <f>SonataNetIO_CMO_MV_NAV_QT[[#This Row],[CMO MV]]/SonataNetIO_CMO_MV_NAV_QT[[#This Row],[NAV]]*100</f>
        <v>73.636782346758238</v>
      </c>
    </row>
    <row r="218" spans="1:12" x14ac:dyDescent="0.2">
      <c r="A218" s="1">
        <v>41957</v>
      </c>
      <c r="B218">
        <v>138.62819999999999</v>
      </c>
      <c r="C218">
        <v>31.973500000000001</v>
      </c>
      <c r="D218">
        <v>32.239899999999999</v>
      </c>
      <c r="F218">
        <v>103924932.0548</v>
      </c>
      <c r="G218">
        <v>133.39263</v>
      </c>
      <c r="H218">
        <v>30.765957</v>
      </c>
      <c r="I218">
        <v>31.022296000000001</v>
      </c>
      <c r="K218" s="3">
        <f>VLOOKUP(SonataNetIO_CMO_MV_NAV_QT[[#This Row],[AsOfDate]], 'Sonata CMO MV Raw'!$A:$B,2,FALSE)</f>
        <v>76646709.545654997</v>
      </c>
      <c r="L218" s="4">
        <f>SonataNetIO_CMO_MV_NAV_QT[[#This Row],[CMO MV]]/SonataNetIO_CMO_MV_NAV_QT[[#This Row],[NAV]]*100</f>
        <v>73.751993896170077</v>
      </c>
    </row>
    <row r="219" spans="1:12" x14ac:dyDescent="0.2">
      <c r="A219" s="1">
        <v>41960</v>
      </c>
      <c r="B219">
        <v>138.14680000000001</v>
      </c>
      <c r="C219">
        <v>31.832899999999999</v>
      </c>
      <c r="D219">
        <v>32.3992</v>
      </c>
      <c r="F219">
        <v>103692294.18080001</v>
      </c>
      <c r="G219">
        <v>133.227643</v>
      </c>
      <c r="H219">
        <v>30.699387999999999</v>
      </c>
      <c r="I219">
        <v>31.245522999999999</v>
      </c>
      <c r="K219" s="3">
        <f>VLOOKUP(SonataNetIO_CMO_MV_NAV_QT[[#This Row],[AsOfDate]], 'Sonata CMO MV Raw'!$A:$B,2,FALSE)</f>
        <v>75925174.918080002</v>
      </c>
      <c r="L219" s="4">
        <f>SonataNetIO_CMO_MV_NAV_QT[[#This Row],[CMO MV]]/SonataNetIO_CMO_MV_NAV_QT[[#This Row],[NAV]]*100</f>
        <v>73.221617399741689</v>
      </c>
    </row>
    <row r="220" spans="1:12" x14ac:dyDescent="0.2">
      <c r="A220" s="1">
        <v>41961</v>
      </c>
      <c r="B220">
        <v>139.06530000000001</v>
      </c>
      <c r="C220">
        <v>31.992899999999999</v>
      </c>
      <c r="D220">
        <v>32.554099999999998</v>
      </c>
      <c r="F220">
        <v>103922400.5503</v>
      </c>
      <c r="G220">
        <v>133.81648200000001</v>
      </c>
      <c r="H220">
        <v>30.785374000000001</v>
      </c>
      <c r="I220">
        <v>31.325392999999998</v>
      </c>
      <c r="K220" s="3">
        <f>VLOOKUP(SonataNetIO_CMO_MV_NAV_QT[[#This Row],[AsOfDate]], 'Sonata CMO MV Raw'!$A:$B,2,FALSE)</f>
        <v>76199250.677652001</v>
      </c>
      <c r="L220" s="4">
        <f>SonataNetIO_CMO_MV_NAV_QT[[#This Row],[CMO MV]]/SonataNetIO_CMO_MV_NAV_QT[[#This Row],[NAV]]*100</f>
        <v>73.323220281820198</v>
      </c>
    </row>
    <row r="221" spans="1:12" x14ac:dyDescent="0.2">
      <c r="A221" s="1">
        <v>41962</v>
      </c>
      <c r="B221">
        <v>138.71420000000001</v>
      </c>
      <c r="C221">
        <v>32.077100000000002</v>
      </c>
      <c r="D221">
        <v>32.241100000000003</v>
      </c>
      <c r="F221">
        <v>103838943.5504</v>
      </c>
      <c r="G221">
        <v>133.58591200000001</v>
      </c>
      <c r="H221">
        <v>30.891203999999998</v>
      </c>
      <c r="I221">
        <v>31.049140999999999</v>
      </c>
      <c r="K221" s="3">
        <f>VLOOKUP(SonataNetIO_CMO_MV_NAV_QT[[#This Row],[AsOfDate]], 'Sonata CMO MV Raw'!$A:$B,2,FALSE)</f>
        <v>76041597.627756</v>
      </c>
      <c r="L221" s="4">
        <f>SonataNetIO_CMO_MV_NAV_QT[[#This Row],[CMO MV]]/SonataNetIO_CMO_MV_NAV_QT[[#This Row],[NAV]]*100</f>
        <v>73.230326723083337</v>
      </c>
    </row>
    <row r="222" spans="1:12" x14ac:dyDescent="0.2">
      <c r="A222" s="1">
        <v>41963</v>
      </c>
      <c r="B222">
        <v>138.79499999999999</v>
      </c>
      <c r="C222">
        <v>31.957599999999999</v>
      </c>
      <c r="D222">
        <v>32.4968</v>
      </c>
      <c r="F222">
        <v>103862148.1596</v>
      </c>
      <c r="G222">
        <v>133.63386199999999</v>
      </c>
      <c r="H222">
        <v>30.769245999999999</v>
      </c>
      <c r="I222">
        <v>31.288395999999999</v>
      </c>
      <c r="K222" s="3">
        <f>VLOOKUP(SonataNetIO_CMO_MV_NAV_QT[[#This Row],[AsOfDate]], 'Sonata CMO MV Raw'!$A:$B,2,FALSE)</f>
        <v>76058808.194763005</v>
      </c>
      <c r="L222" s="4">
        <f>SonataNetIO_CMO_MV_NAV_QT[[#This Row],[CMO MV]]/SonataNetIO_CMO_MV_NAV_QT[[#This Row],[NAV]]*100</f>
        <v>73.230536381634494</v>
      </c>
    </row>
    <row r="223" spans="1:12" x14ac:dyDescent="0.2">
      <c r="A223" s="1">
        <v>41964</v>
      </c>
      <c r="B223">
        <v>140.2159</v>
      </c>
      <c r="C223">
        <v>32.216000000000001</v>
      </c>
      <c r="D223">
        <v>32.655999999999999</v>
      </c>
      <c r="F223">
        <v>104111796.4003</v>
      </c>
      <c r="G223">
        <v>134.67820599999999</v>
      </c>
      <c r="H223">
        <v>30.943660000000001</v>
      </c>
      <c r="I223">
        <v>31.366282000000002</v>
      </c>
      <c r="K223" s="3">
        <f>VLOOKUP(SonataNetIO_CMO_MV_NAV_QT[[#This Row],[AsOfDate]], 'Sonata CMO MV Raw'!$A:$B,2,FALSE)</f>
        <v>76339656.065447003</v>
      </c>
      <c r="L223" s="4">
        <f>SonataNetIO_CMO_MV_NAV_QT[[#This Row],[CMO MV]]/SonataNetIO_CMO_MV_NAV_QT[[#This Row],[NAV]]*100</f>
        <v>73.324693939511192</v>
      </c>
    </row>
    <row r="224" spans="1:12" x14ac:dyDescent="0.2">
      <c r="A224" s="1">
        <v>41967</v>
      </c>
      <c r="B224">
        <v>139.63810000000001</v>
      </c>
      <c r="C224">
        <v>32.053400000000003</v>
      </c>
      <c r="D224">
        <v>32.847000000000001</v>
      </c>
      <c r="F224">
        <v>104243550.3691</v>
      </c>
      <c r="G224">
        <v>133.95370700000001</v>
      </c>
      <c r="H224">
        <v>30.748569</v>
      </c>
      <c r="I224">
        <v>31.509862999999999</v>
      </c>
      <c r="K224" s="3">
        <f>VLOOKUP(SonataNetIO_CMO_MV_NAV_QT[[#This Row],[AsOfDate]], 'Sonata CMO MV Raw'!$A:$B,2,FALSE)</f>
        <v>76517222.874250993</v>
      </c>
      <c r="L224" s="4">
        <f>SonataNetIO_CMO_MV_NAV_QT[[#This Row],[CMO MV]]/SonataNetIO_CMO_MV_NAV_QT[[#This Row],[NAV]]*100</f>
        <v>73.402356887618353</v>
      </c>
    </row>
    <row r="225" spans="1:12" x14ac:dyDescent="0.2">
      <c r="A225" s="1">
        <v>41968</v>
      </c>
      <c r="B225">
        <v>140.56569999999999</v>
      </c>
      <c r="C225">
        <v>31.884599999999999</v>
      </c>
      <c r="D225">
        <v>33.464700000000001</v>
      </c>
      <c r="F225">
        <v>104321021.8082</v>
      </c>
      <c r="G225">
        <v>134.74340799999999</v>
      </c>
      <c r="H225">
        <v>30.563925999999999</v>
      </c>
      <c r="I225">
        <v>32.078578</v>
      </c>
      <c r="K225" s="3">
        <f>VLOOKUP(SonataNetIO_CMO_MV_NAV_QT[[#This Row],[AsOfDate]], 'Sonata CMO MV Raw'!$A:$B,2,FALSE)</f>
        <v>76239275.923563004</v>
      </c>
      <c r="L225" s="4">
        <f>SonataNetIO_CMO_MV_NAV_QT[[#This Row],[CMO MV]]/SonataNetIO_CMO_MV_NAV_QT[[#This Row],[NAV]]*100</f>
        <v>73.081412166124252</v>
      </c>
    </row>
    <row r="226" spans="1:12" x14ac:dyDescent="0.2">
      <c r="A226" s="1">
        <v>41969</v>
      </c>
      <c r="B226">
        <v>141.6799</v>
      </c>
      <c r="C226">
        <v>32.054000000000002</v>
      </c>
      <c r="D226">
        <v>33.646000000000001</v>
      </c>
      <c r="F226">
        <v>104531221.35439999</v>
      </c>
      <c r="G226">
        <v>135.53835699999999</v>
      </c>
      <c r="H226">
        <v>30.664522999999999</v>
      </c>
      <c r="I226">
        <v>32.187513000000003</v>
      </c>
      <c r="K226" s="3">
        <f>VLOOKUP(SonataNetIO_CMO_MV_NAV_QT[[#This Row],[AsOfDate]], 'Sonata CMO MV Raw'!$A:$B,2,FALSE)</f>
        <v>76467774.869818002</v>
      </c>
      <c r="L226" s="4">
        <f>SonataNetIO_CMO_MV_NAV_QT[[#This Row],[CMO MV]]/SonataNetIO_CMO_MV_NAV_QT[[#This Row],[NAV]]*100</f>
        <v>73.153048322819842</v>
      </c>
    </row>
    <row r="227" spans="1:12" x14ac:dyDescent="0.2">
      <c r="A227" s="1">
        <v>41971</v>
      </c>
      <c r="B227">
        <v>139.63130000000001</v>
      </c>
      <c r="C227">
        <v>31.238700000000001</v>
      </c>
      <c r="D227">
        <v>34.063499999999998</v>
      </c>
      <c r="F227">
        <v>104049156.73890001</v>
      </c>
      <c r="G227">
        <v>134.19743600000001</v>
      </c>
      <c r="H227">
        <v>30.023021</v>
      </c>
      <c r="I227">
        <v>32.737890999999998</v>
      </c>
      <c r="K227" s="3">
        <f>VLOOKUP(SonataNetIO_CMO_MV_NAV_QT[[#This Row],[AsOfDate]], 'Sonata CMO MV Raw'!$A:$B,2,FALSE)</f>
        <v>76170555.814253002</v>
      </c>
      <c r="L227" s="4">
        <f>SonataNetIO_CMO_MV_NAV_QT[[#This Row],[CMO MV]]/SonataNetIO_CMO_MV_NAV_QT[[#This Row],[NAV]]*100</f>
        <v>73.206317284622202</v>
      </c>
    </row>
    <row r="228" spans="1:12" x14ac:dyDescent="0.2">
      <c r="A228" s="1">
        <v>41974</v>
      </c>
      <c r="B228">
        <v>138.5898</v>
      </c>
      <c r="C228">
        <v>30.997299999999999</v>
      </c>
      <c r="D228">
        <v>33.978499999999997</v>
      </c>
      <c r="F228">
        <v>103895859.87090001</v>
      </c>
      <c r="G228">
        <v>133.39299600000001</v>
      </c>
      <c r="H228">
        <v>29.834970999999999</v>
      </c>
      <c r="I228">
        <v>32.704383</v>
      </c>
      <c r="K228" s="3">
        <f>VLOOKUP(SonataNetIO_CMO_MV_NAV_QT[[#This Row],[AsOfDate]], 'Sonata CMO MV Raw'!$A:$B,2,FALSE)</f>
        <v>76016553.836290002</v>
      </c>
      <c r="L228" s="4">
        <f>SonataNetIO_CMO_MV_NAV_QT[[#This Row],[CMO MV]]/SonataNetIO_CMO_MV_NAV_QT[[#This Row],[NAV]]*100</f>
        <v>73.166104915775705</v>
      </c>
    </row>
    <row r="229" spans="1:12" x14ac:dyDescent="0.2">
      <c r="A229" s="1">
        <v>41975</v>
      </c>
      <c r="B229">
        <v>137.27670000000001</v>
      </c>
      <c r="C229">
        <v>31.1248</v>
      </c>
      <c r="D229">
        <v>33.114100000000001</v>
      </c>
      <c r="F229">
        <v>103657625.67640001</v>
      </c>
      <c r="G229">
        <v>132.432804</v>
      </c>
      <c r="H229">
        <v>30.026541999999999</v>
      </c>
      <c r="I229">
        <v>31.945647999999998</v>
      </c>
      <c r="K229" s="3">
        <f>VLOOKUP(SonataNetIO_CMO_MV_NAV_QT[[#This Row],[AsOfDate]], 'Sonata CMO MV Raw'!$A:$B,2,FALSE)</f>
        <v>75535365.541815996</v>
      </c>
      <c r="L229" s="4">
        <f>SonataNetIO_CMO_MV_NAV_QT[[#This Row],[CMO MV]]/SonataNetIO_CMO_MV_NAV_QT[[#This Row],[NAV]]*100</f>
        <v>72.870051816181359</v>
      </c>
    </row>
    <row r="230" spans="1:12" x14ac:dyDescent="0.2">
      <c r="A230" s="1">
        <v>41976</v>
      </c>
      <c r="B230">
        <v>138.16480000000001</v>
      </c>
      <c r="C230">
        <v>31.447500000000002</v>
      </c>
      <c r="D230">
        <v>33.345799999999997</v>
      </c>
      <c r="F230">
        <v>103891541.04880001</v>
      </c>
      <c r="G230">
        <v>132.98946100000001</v>
      </c>
      <c r="H230">
        <v>30.269548</v>
      </c>
      <c r="I230">
        <v>32.096741999999999</v>
      </c>
      <c r="K230" s="3">
        <f>VLOOKUP(SonataNetIO_CMO_MV_NAV_QT[[#This Row],[AsOfDate]], 'Sonata CMO MV Raw'!$A:$B,2,FALSE)</f>
        <v>75633678.484220996</v>
      </c>
      <c r="L230" s="4">
        <f>SonataNetIO_CMO_MV_NAV_QT[[#This Row],[CMO MV]]/SonataNetIO_CMO_MV_NAV_QT[[#This Row],[NAV]]*100</f>
        <v>72.800612755079158</v>
      </c>
    </row>
    <row r="231" spans="1:12" x14ac:dyDescent="0.2">
      <c r="A231" s="1">
        <v>41977</v>
      </c>
      <c r="B231">
        <v>139.06469999999999</v>
      </c>
      <c r="C231">
        <v>31.535399999999999</v>
      </c>
      <c r="D231">
        <v>33.825400000000002</v>
      </c>
      <c r="F231">
        <v>104182983.053</v>
      </c>
      <c r="G231">
        <v>133.48120399999999</v>
      </c>
      <c r="H231">
        <v>30.269242999999999</v>
      </c>
      <c r="I231">
        <v>32.467298</v>
      </c>
      <c r="K231" s="3">
        <f>VLOOKUP(SonataNetIO_CMO_MV_NAV_QT[[#This Row],[AsOfDate]], 'Sonata CMO MV Raw'!$A:$B,2,FALSE)</f>
        <v>76040865.998365</v>
      </c>
      <c r="L231" s="4">
        <f>SonataNetIO_CMO_MV_NAV_QT[[#This Row],[CMO MV]]/SonataNetIO_CMO_MV_NAV_QT[[#This Row],[NAV]]*100</f>
        <v>72.987798746059568</v>
      </c>
    </row>
    <row r="232" spans="1:12" x14ac:dyDescent="0.2">
      <c r="A232" s="1">
        <v>41978</v>
      </c>
      <c r="B232">
        <v>139.12549999999999</v>
      </c>
      <c r="C232">
        <v>32.002699999999997</v>
      </c>
      <c r="D232">
        <v>33.277500000000003</v>
      </c>
      <c r="F232">
        <v>104515690.5201</v>
      </c>
      <c r="G232">
        <v>133.114463</v>
      </c>
      <c r="H232">
        <v>30.619996</v>
      </c>
      <c r="I232">
        <v>31.839717</v>
      </c>
      <c r="K232" s="3">
        <f>VLOOKUP(SonataNetIO_CMO_MV_NAV_QT[[#This Row],[AsOfDate]], 'Sonata CMO MV Raw'!$A:$B,2,FALSE)</f>
        <v>75821361.665472999</v>
      </c>
      <c r="L232" s="4">
        <f>SonataNetIO_CMO_MV_NAV_QT[[#This Row],[CMO MV]]/SonataNetIO_CMO_MV_NAV_QT[[#This Row],[NAV]]*100</f>
        <v>72.545434363169974</v>
      </c>
    </row>
    <row r="233" spans="1:12" x14ac:dyDescent="0.2">
      <c r="A233" s="1">
        <v>41981</v>
      </c>
      <c r="B233">
        <v>141.88239999999999</v>
      </c>
      <c r="C233">
        <v>32.273800000000001</v>
      </c>
      <c r="D233">
        <v>34.104199999999999</v>
      </c>
      <c r="F233">
        <v>104760719.6045</v>
      </c>
      <c r="G233">
        <v>135.434732</v>
      </c>
      <c r="H233">
        <v>30.807158000000001</v>
      </c>
      <c r="I233">
        <v>32.554377000000002</v>
      </c>
      <c r="K233" s="3">
        <f>VLOOKUP(SonataNetIO_CMO_MV_NAV_QT[[#This Row],[AsOfDate]], 'Sonata CMO MV Raw'!$A:$B,2,FALSE)</f>
        <v>76073250.829869002</v>
      </c>
      <c r="L233" s="4">
        <f>SonataNetIO_CMO_MV_NAV_QT[[#This Row],[CMO MV]]/SonataNetIO_CMO_MV_NAV_QT[[#This Row],[NAV]]*100</f>
        <v>72.616197289466953</v>
      </c>
    </row>
    <row r="234" spans="1:12" x14ac:dyDescent="0.2">
      <c r="A234" s="1">
        <v>41982</v>
      </c>
      <c r="B234">
        <v>139.3271</v>
      </c>
      <c r="C234">
        <v>31.466799999999999</v>
      </c>
      <c r="D234">
        <v>34.513500000000001</v>
      </c>
      <c r="F234">
        <v>104944149.77420001</v>
      </c>
      <c r="G234">
        <v>132.763094</v>
      </c>
      <c r="H234">
        <v>29.98433</v>
      </c>
      <c r="I234">
        <v>32.887492999999999</v>
      </c>
      <c r="K234" s="3">
        <f>VLOOKUP(SonataNetIO_CMO_MV_NAV_QT[[#This Row],[AsOfDate]], 'Sonata CMO MV Raw'!$A:$B,2,FALSE)</f>
        <v>80867493.589578003</v>
      </c>
      <c r="L234" s="4">
        <f>SonataNetIO_CMO_MV_NAV_QT[[#This Row],[CMO MV]]/SonataNetIO_CMO_MV_NAV_QT[[#This Row],[NAV]]*100</f>
        <v>77.057648057156271</v>
      </c>
    </row>
    <row r="235" spans="1:12" x14ac:dyDescent="0.2">
      <c r="A235" s="1">
        <v>41983</v>
      </c>
      <c r="B235">
        <v>141.34129999999999</v>
      </c>
      <c r="C235">
        <v>31.603999999999999</v>
      </c>
      <c r="D235">
        <v>35.060099999999998</v>
      </c>
      <c r="F235">
        <v>105154129.2964</v>
      </c>
      <c r="G235">
        <v>134.41345699999999</v>
      </c>
      <c r="H235">
        <v>30.054929999999999</v>
      </c>
      <c r="I235">
        <v>33.341628999999998</v>
      </c>
      <c r="K235" s="3">
        <f>VLOOKUP(SonataNetIO_CMO_MV_NAV_QT[[#This Row],[AsOfDate]], 'Sonata CMO MV Raw'!$A:$B,2,FALSE)</f>
        <v>81354270.961769998</v>
      </c>
      <c r="L235" s="4">
        <f>SonataNetIO_CMO_MV_NAV_QT[[#This Row],[CMO MV]]/SonataNetIO_CMO_MV_NAV_QT[[#This Row],[NAV]]*100</f>
        <v>77.366691642184705</v>
      </c>
    </row>
    <row r="236" spans="1:12" x14ac:dyDescent="0.2">
      <c r="A236" s="1">
        <v>41984</v>
      </c>
      <c r="B236">
        <v>140.69200000000001</v>
      </c>
      <c r="C236">
        <v>31.216200000000001</v>
      </c>
      <c r="D236">
        <v>34.724499999999999</v>
      </c>
      <c r="F236">
        <v>104909800.87090001</v>
      </c>
      <c r="G236">
        <v>134.107585</v>
      </c>
      <c r="H236">
        <v>29.755275000000001</v>
      </c>
      <c r="I236">
        <v>33.099386000000003</v>
      </c>
      <c r="K236" s="3">
        <f>VLOOKUP(SonataNetIO_CMO_MV_NAV_QT[[#This Row],[AsOfDate]], 'Sonata CMO MV Raw'!$A:$B,2,FALSE)</f>
        <v>80933363.206285</v>
      </c>
      <c r="L236" s="4">
        <f>SonataNetIO_CMO_MV_NAV_QT[[#This Row],[CMO MV]]/SonataNetIO_CMO_MV_NAV_QT[[#This Row],[NAV]]*100</f>
        <v>77.145664689498403</v>
      </c>
    </row>
    <row r="237" spans="1:12" x14ac:dyDescent="0.2">
      <c r="A237" s="1">
        <v>41985</v>
      </c>
      <c r="B237">
        <v>143.226</v>
      </c>
      <c r="C237">
        <v>31.193300000000001</v>
      </c>
      <c r="D237">
        <v>35.503300000000003</v>
      </c>
      <c r="F237">
        <v>105051421.5703</v>
      </c>
      <c r="G237">
        <v>136.338945</v>
      </c>
      <c r="H237">
        <v>29.693363000000002</v>
      </c>
      <c r="I237">
        <v>33.796115999999998</v>
      </c>
      <c r="K237" s="3">
        <f>VLOOKUP(SonataNetIO_CMO_MV_NAV_QT[[#This Row],[AsOfDate]], 'Sonata CMO MV Raw'!$A:$B,2,FALSE)</f>
        <v>81413687.875659004</v>
      </c>
      <c r="L237" s="4">
        <f>SonataNetIO_CMO_MV_NAV_QT[[#This Row],[CMO MV]]/SonataNetIO_CMO_MV_NAV_QT[[#This Row],[NAV]]*100</f>
        <v>77.498892122252045</v>
      </c>
    </row>
    <row r="238" spans="1:12" x14ac:dyDescent="0.2">
      <c r="A238" s="1">
        <v>41988</v>
      </c>
      <c r="B238">
        <v>144.67840000000001</v>
      </c>
      <c r="C238">
        <v>31.523800000000001</v>
      </c>
      <c r="D238">
        <v>35.040300000000002</v>
      </c>
      <c r="F238">
        <v>104914555.79189999</v>
      </c>
      <c r="G238">
        <v>137.90117000000001</v>
      </c>
      <c r="H238">
        <v>30.047118000000001</v>
      </c>
      <c r="I238">
        <v>33.398893000000001</v>
      </c>
      <c r="K238" s="3">
        <f>VLOOKUP(SonataNetIO_CMO_MV_NAV_QT[[#This Row],[AsOfDate]], 'Sonata CMO MV Raw'!$A:$B,2,FALSE)</f>
        <v>80523081.008811995</v>
      </c>
      <c r="L238" s="4">
        <f>SonataNetIO_CMO_MV_NAV_QT[[#This Row],[CMO MV]]/SonataNetIO_CMO_MV_NAV_QT[[#This Row],[NAV]]*100</f>
        <v>76.751105126471728</v>
      </c>
    </row>
    <row r="239" spans="1:12" x14ac:dyDescent="0.2">
      <c r="A239" s="1">
        <v>41989</v>
      </c>
      <c r="B239">
        <v>147.64250000000001</v>
      </c>
      <c r="C239">
        <v>31.722799999999999</v>
      </c>
      <c r="D239">
        <v>35.379399999999997</v>
      </c>
      <c r="F239">
        <v>105043872.4912</v>
      </c>
      <c r="G239">
        <v>140.55317700000001</v>
      </c>
      <c r="H239">
        <v>30.199572</v>
      </c>
      <c r="I239">
        <v>33.680593999999999</v>
      </c>
      <c r="K239" s="3">
        <f>VLOOKUP(SonataNetIO_CMO_MV_NAV_QT[[#This Row],[AsOfDate]], 'Sonata CMO MV Raw'!$A:$B,2,FALSE)</f>
        <v>80842862.648609996</v>
      </c>
      <c r="L239" s="4">
        <f>SonataNetIO_CMO_MV_NAV_QT[[#This Row],[CMO MV]]/SonataNetIO_CMO_MV_NAV_QT[[#This Row],[NAV]]*100</f>
        <v>76.961045638699744</v>
      </c>
    </row>
    <row r="240" spans="1:12" x14ac:dyDescent="0.2">
      <c r="A240" s="1">
        <v>41990</v>
      </c>
      <c r="B240">
        <v>144.75049999999999</v>
      </c>
      <c r="C240">
        <v>31.522500000000001</v>
      </c>
      <c r="D240">
        <v>34.695799999999998</v>
      </c>
      <c r="F240">
        <v>104633874.7145</v>
      </c>
      <c r="G240">
        <v>138.33999800000001</v>
      </c>
      <c r="H240">
        <v>30.126477000000001</v>
      </c>
      <c r="I240">
        <v>33.159241999999999</v>
      </c>
      <c r="K240" s="3">
        <f>VLOOKUP(SonataNetIO_CMO_MV_NAV_QT[[#This Row],[AsOfDate]], 'Sonata CMO MV Raw'!$A:$B,2,FALSE)</f>
        <v>80282807.781874999</v>
      </c>
      <c r="L240" s="4">
        <f>SonataNetIO_CMO_MV_NAV_QT[[#This Row],[CMO MV]]/SonataNetIO_CMO_MV_NAV_QT[[#This Row],[NAV]]*100</f>
        <v>76.727358134190865</v>
      </c>
    </row>
    <row r="241" spans="1:12" x14ac:dyDescent="0.2">
      <c r="A241" s="1">
        <v>41991</v>
      </c>
      <c r="B241">
        <v>142.13460000000001</v>
      </c>
      <c r="C241">
        <v>31.321899999999999</v>
      </c>
      <c r="D241">
        <v>34.162399999999998</v>
      </c>
      <c r="F241">
        <v>104376757.1013</v>
      </c>
      <c r="G241">
        <v>136.17456999999999</v>
      </c>
      <c r="H241">
        <v>30.008500999999999</v>
      </c>
      <c r="I241">
        <v>32.729892</v>
      </c>
      <c r="K241" s="3">
        <f>VLOOKUP(SonataNetIO_CMO_MV_NAV_QT[[#This Row],[AsOfDate]], 'Sonata CMO MV Raw'!$A:$B,2,FALSE)</f>
        <v>79927242.878718004</v>
      </c>
      <c r="L241" s="4">
        <f>SonataNetIO_CMO_MV_NAV_QT[[#This Row],[CMO MV]]/SonataNetIO_CMO_MV_NAV_QT[[#This Row],[NAV]]*100</f>
        <v>76.575710051182</v>
      </c>
    </row>
    <row r="242" spans="1:12" x14ac:dyDescent="0.2">
      <c r="A242" s="1">
        <v>41992</v>
      </c>
      <c r="B242">
        <v>134.78970000000001</v>
      </c>
      <c r="C242">
        <v>29.574100000000001</v>
      </c>
      <c r="D242">
        <v>34.871699999999997</v>
      </c>
      <c r="F242">
        <v>104378229.39489999</v>
      </c>
      <c r="G242">
        <v>129.13583700000001</v>
      </c>
      <c r="H242">
        <v>28.333590000000001</v>
      </c>
      <c r="I242">
        <v>33.408977999999998</v>
      </c>
      <c r="K242" s="3">
        <f>VLOOKUP(SonataNetIO_CMO_MV_NAV_QT[[#This Row],[AsOfDate]], 'Sonata CMO MV Raw'!$A:$B,2,FALSE)</f>
        <v>79831974.212297007</v>
      </c>
      <c r="L242" s="4">
        <f>SonataNetIO_CMO_MV_NAV_QT[[#This Row],[CMO MV]]/SonataNetIO_CMO_MV_NAV_QT[[#This Row],[NAV]]*100</f>
        <v>76.483357377393546</v>
      </c>
    </row>
    <row r="243" spans="1:12" x14ac:dyDescent="0.2">
      <c r="A243" s="1">
        <v>41995</v>
      </c>
      <c r="B243">
        <v>136.5052</v>
      </c>
      <c r="C243">
        <v>29.878399999999999</v>
      </c>
      <c r="D243">
        <v>35.072000000000003</v>
      </c>
      <c r="F243">
        <v>104627124.37019999</v>
      </c>
      <c r="G243">
        <v>130.46827099999999</v>
      </c>
      <c r="H243">
        <v>28.557030999999998</v>
      </c>
      <c r="I243">
        <v>33.520944</v>
      </c>
      <c r="K243" s="3">
        <f>VLOOKUP(SonataNetIO_CMO_MV_NAV_QT[[#This Row],[AsOfDate]], 'Sonata CMO MV Raw'!$A:$B,2,FALSE)</f>
        <v>79931499.550034001</v>
      </c>
      <c r="L243" s="4">
        <f>SonataNetIO_CMO_MV_NAV_QT[[#This Row],[CMO MV]]/SonataNetIO_CMO_MV_NAV_QT[[#This Row],[NAV]]*100</f>
        <v>76.396536778755404</v>
      </c>
    </row>
    <row r="244" spans="1:12" x14ac:dyDescent="0.2">
      <c r="A244" s="1">
        <v>41996</v>
      </c>
      <c r="B244">
        <v>131.98920000000001</v>
      </c>
      <c r="C244">
        <v>29.377300000000002</v>
      </c>
      <c r="D244">
        <v>34.100700000000003</v>
      </c>
      <c r="F244">
        <v>103997126.0864</v>
      </c>
      <c r="G244">
        <v>126.91619900000001</v>
      </c>
      <c r="H244">
        <v>28.248183999999998</v>
      </c>
      <c r="I244">
        <v>32.790041000000002</v>
      </c>
      <c r="K244" s="3">
        <f>VLOOKUP(SonataNetIO_CMO_MV_NAV_QT[[#This Row],[AsOfDate]], 'Sonata CMO MV Raw'!$A:$B,2,FALSE)</f>
        <v>79189222.156283006</v>
      </c>
      <c r="L244" s="4">
        <f>SonataNetIO_CMO_MV_NAV_QT[[#This Row],[CMO MV]]/SonataNetIO_CMO_MV_NAV_QT[[#This Row],[NAV]]*100</f>
        <v>76.14558703333131</v>
      </c>
    </row>
    <row r="245" spans="1:12" x14ac:dyDescent="0.2">
      <c r="A245" s="1">
        <v>41997</v>
      </c>
      <c r="B245">
        <v>132.51830000000001</v>
      </c>
      <c r="C245">
        <v>29.624199999999998</v>
      </c>
      <c r="D245">
        <v>34.115299999999998</v>
      </c>
      <c r="F245">
        <v>104220619.96170001</v>
      </c>
      <c r="G245">
        <v>127.15170999999999</v>
      </c>
      <c r="H245">
        <v>28.424509</v>
      </c>
      <c r="I245">
        <v>32.733733999999998</v>
      </c>
      <c r="K245" s="3">
        <f>VLOOKUP(SonataNetIO_CMO_MV_NAV_QT[[#This Row],[AsOfDate]], 'Sonata CMO MV Raw'!$A:$B,2,FALSE)</f>
        <v>79374422.121613994</v>
      </c>
      <c r="L245" s="4">
        <f>SonataNetIO_CMO_MV_NAV_QT[[#This Row],[CMO MV]]/SonataNetIO_CMO_MV_NAV_QT[[#This Row],[NAV]]*100</f>
        <v>76.159998041446372</v>
      </c>
    </row>
    <row r="246" spans="1:12" x14ac:dyDescent="0.2">
      <c r="A246" s="1">
        <v>41999</v>
      </c>
      <c r="B246">
        <v>132.9924</v>
      </c>
      <c r="C246">
        <v>29.644500000000001</v>
      </c>
      <c r="D246">
        <v>34.476100000000002</v>
      </c>
      <c r="F246">
        <v>104432007.9113</v>
      </c>
      <c r="G246">
        <v>127.348313</v>
      </c>
      <c r="H246">
        <v>28.386412</v>
      </c>
      <c r="I246">
        <v>33.012962999999999</v>
      </c>
      <c r="K246" s="3">
        <f>VLOOKUP(SonataNetIO_CMO_MV_NAV_QT[[#This Row],[AsOfDate]], 'Sonata CMO MV Raw'!$A:$B,2,FALSE)</f>
        <v>79124026.546995997</v>
      </c>
      <c r="L246" s="4">
        <f>SonataNetIO_CMO_MV_NAV_QT[[#This Row],[CMO MV]]/SonataNetIO_CMO_MV_NAV_QT[[#This Row],[NAV]]*100</f>
        <v>75.766068401366454</v>
      </c>
    </row>
    <row r="247" spans="1:12" x14ac:dyDescent="0.2">
      <c r="A247" s="1">
        <v>42002</v>
      </c>
      <c r="B247">
        <v>134.75479999999999</v>
      </c>
      <c r="C247">
        <v>29.860900000000001</v>
      </c>
      <c r="D247">
        <v>34.655299999999997</v>
      </c>
      <c r="F247">
        <v>104623600.2647</v>
      </c>
      <c r="G247">
        <v>128.79962</v>
      </c>
      <c r="H247">
        <v>28.541266</v>
      </c>
      <c r="I247">
        <v>33.123787999999998</v>
      </c>
      <c r="K247" s="3">
        <f>VLOOKUP(SonataNetIO_CMO_MV_NAV_QT[[#This Row],[AsOfDate]], 'Sonata CMO MV Raw'!$A:$B,2,FALSE)</f>
        <v>79495038.880365998</v>
      </c>
      <c r="L247" s="4">
        <f>SonataNetIO_CMO_MV_NAV_QT[[#This Row],[CMO MV]]/SonataNetIO_CMO_MV_NAV_QT[[#This Row],[NAV]]*100</f>
        <v>75.981937802983097</v>
      </c>
    </row>
    <row r="248" spans="1:12" x14ac:dyDescent="0.2">
      <c r="A248" s="1">
        <v>42003</v>
      </c>
      <c r="B248">
        <v>136.1671</v>
      </c>
      <c r="C248">
        <v>30.101900000000001</v>
      </c>
      <c r="D248">
        <v>34.7804</v>
      </c>
      <c r="F248">
        <v>104840270.5677</v>
      </c>
      <c r="G248">
        <v>129.88053099999999</v>
      </c>
      <c r="H248">
        <v>28.712154000000002</v>
      </c>
      <c r="I248">
        <v>33.174657000000003</v>
      </c>
      <c r="K248" s="3">
        <f>VLOOKUP(SonataNetIO_CMO_MV_NAV_QT[[#This Row],[AsOfDate]], 'Sonata CMO MV Raw'!$A:$B,2,FALSE)</f>
        <v>79790012.433448002</v>
      </c>
      <c r="L248" s="4">
        <f>SonataNetIO_CMO_MV_NAV_QT[[#This Row],[CMO MV]]/SonataNetIO_CMO_MV_NAV_QT[[#This Row],[NAV]]*100</f>
        <v>76.106263367494904</v>
      </c>
    </row>
    <row r="249" spans="1:12" x14ac:dyDescent="0.2">
      <c r="A249" s="1">
        <v>42004</v>
      </c>
      <c r="B249">
        <v>136.67269999999999</v>
      </c>
      <c r="C249">
        <v>30.098800000000001</v>
      </c>
      <c r="D249">
        <v>35.052399999999999</v>
      </c>
      <c r="F249">
        <v>104962900.0141</v>
      </c>
      <c r="G249">
        <v>130.21048400000001</v>
      </c>
      <c r="H249">
        <v>28.675656</v>
      </c>
      <c r="I249">
        <v>33.395038</v>
      </c>
      <c r="K249" s="3">
        <f>VLOOKUP(SonataNetIO_CMO_MV_NAV_QT[[#This Row],[AsOfDate]], 'Sonata CMO MV Raw'!$A:$B,2,FALSE)</f>
        <v>80001714.389826</v>
      </c>
      <c r="L249" s="4">
        <f>SonataNetIO_CMO_MV_NAV_QT[[#This Row],[CMO MV]]/SonataNetIO_CMO_MV_NAV_QT[[#This Row],[NAV]]*100</f>
        <v>76.219039659802775</v>
      </c>
    </row>
    <row r="250" spans="1:12" x14ac:dyDescent="0.2">
      <c r="A250" s="1">
        <v>42006</v>
      </c>
      <c r="B250">
        <v>139.0538</v>
      </c>
      <c r="C250">
        <v>30.272600000000001</v>
      </c>
      <c r="D250">
        <v>35.8474</v>
      </c>
      <c r="F250">
        <v>105113052.81999999</v>
      </c>
      <c r="G250">
        <v>132.28975500000001</v>
      </c>
      <c r="H250">
        <v>28.800039000000002</v>
      </c>
      <c r="I250">
        <v>34.103662</v>
      </c>
      <c r="K250" s="3">
        <f>VLOOKUP(SonataNetIO_CMO_MV_NAV_QT[[#This Row],[AsOfDate]], 'Sonata CMO MV Raw'!$A:$B,2,FALSE)</f>
        <v>80346048.577263996</v>
      </c>
      <c r="L250" s="4">
        <f>SonataNetIO_CMO_MV_NAV_QT[[#This Row],[CMO MV]]/SonataNetIO_CMO_MV_NAV_QT[[#This Row],[NAV]]*100</f>
        <v>76.437746237712219</v>
      </c>
    </row>
    <row r="251" spans="1:12" x14ac:dyDescent="0.2">
      <c r="A251" s="1">
        <v>42009</v>
      </c>
      <c r="B251">
        <v>144.51009999999999</v>
      </c>
      <c r="C251">
        <v>30.593900000000001</v>
      </c>
      <c r="D251">
        <v>36.623600000000003</v>
      </c>
      <c r="F251">
        <v>105282619.5642</v>
      </c>
      <c r="G251">
        <v>137.259218</v>
      </c>
      <c r="H251">
        <v>29.058831999999999</v>
      </c>
      <c r="I251">
        <v>34.785989000000001</v>
      </c>
      <c r="K251" s="3">
        <f>VLOOKUP(SonataNetIO_CMO_MV_NAV_QT[[#This Row],[AsOfDate]], 'Sonata CMO MV Raw'!$A:$B,2,FALSE)</f>
        <v>80626815.231505007</v>
      </c>
      <c r="L251" s="4">
        <f>SonataNetIO_CMO_MV_NAV_QT[[#This Row],[CMO MV]]/SonataNetIO_CMO_MV_NAV_QT[[#This Row],[NAV]]*100</f>
        <v>76.581315667530291</v>
      </c>
    </row>
    <row r="252" spans="1:12" x14ac:dyDescent="0.2">
      <c r="A252" s="1">
        <v>42010</v>
      </c>
      <c r="B252">
        <v>173.7037</v>
      </c>
      <c r="C252">
        <v>34.288200000000003</v>
      </c>
      <c r="D252">
        <v>34.802799999999998</v>
      </c>
      <c r="F252">
        <v>105298470.1365</v>
      </c>
      <c r="G252">
        <v>164.96317500000001</v>
      </c>
      <c r="H252">
        <v>32.562866</v>
      </c>
      <c r="I252">
        <v>33.051572</v>
      </c>
      <c r="K252" s="3">
        <f>VLOOKUP(SonataNetIO_CMO_MV_NAV_QT[[#This Row],[AsOfDate]], 'Sonata CMO MV Raw'!$A:$B,2,FALSE)</f>
        <v>80854851.873779997</v>
      </c>
      <c r="L252" s="4">
        <f>SonataNetIO_CMO_MV_NAV_QT[[#This Row],[CMO MV]]/SonataNetIO_CMO_MV_NAV_QT[[#This Row],[NAV]]*100</f>
        <v>76.786350047599583</v>
      </c>
    </row>
    <row r="253" spans="1:12" x14ac:dyDescent="0.2">
      <c r="A253" s="1">
        <v>42011</v>
      </c>
      <c r="B253">
        <v>175.97290000000001</v>
      </c>
      <c r="C253">
        <v>34.695999999999998</v>
      </c>
      <c r="D253">
        <v>34.607300000000002</v>
      </c>
      <c r="F253">
        <v>105268483.2675</v>
      </c>
      <c r="G253">
        <v>167.165798</v>
      </c>
      <c r="H253">
        <v>32.959533</v>
      </c>
      <c r="I253">
        <v>32.875272000000002</v>
      </c>
      <c r="K253" s="3">
        <f>VLOOKUP(SonataNetIO_CMO_MV_NAV_QT[[#This Row],[AsOfDate]], 'Sonata CMO MV Raw'!$A:$B,2,FALSE)</f>
        <v>80873345.304748997</v>
      </c>
      <c r="L253" s="4">
        <f>SonataNetIO_CMO_MV_NAV_QT[[#This Row],[CMO MV]]/SonataNetIO_CMO_MV_NAV_QT[[#This Row],[NAV]]*100</f>
        <v>76.825791342732657</v>
      </c>
    </row>
    <row r="254" spans="1:12" x14ac:dyDescent="0.2">
      <c r="A254" s="1">
        <v>42012</v>
      </c>
      <c r="B254">
        <v>168.67779999999999</v>
      </c>
      <c r="C254">
        <v>33.5351</v>
      </c>
      <c r="D254">
        <v>34.295299999999997</v>
      </c>
      <c r="F254">
        <v>104621680.48450001</v>
      </c>
      <c r="G254">
        <v>161.22642999999999</v>
      </c>
      <c r="H254">
        <v>32.053680999999997</v>
      </c>
      <c r="I254">
        <v>32.780298999999999</v>
      </c>
      <c r="K254" s="3">
        <f>VLOOKUP(SonataNetIO_CMO_MV_NAV_QT[[#This Row],[AsOfDate]], 'Sonata CMO MV Raw'!$A:$B,2,FALSE)</f>
        <v>80402927.551753998</v>
      </c>
      <c r="L254" s="4">
        <f>SonataNetIO_CMO_MV_NAV_QT[[#This Row],[CMO MV]]/SonataNetIO_CMO_MV_NAV_QT[[#This Row],[NAV]]*100</f>
        <v>76.85111458677622</v>
      </c>
    </row>
    <row r="255" spans="1:12" x14ac:dyDescent="0.2">
      <c r="A255" s="1">
        <v>42013</v>
      </c>
      <c r="B255">
        <v>170.56979999999999</v>
      </c>
      <c r="C255">
        <v>33.314300000000003</v>
      </c>
      <c r="D255">
        <v>34.673299999999998</v>
      </c>
      <c r="F255">
        <v>104571612.2586</v>
      </c>
      <c r="G255">
        <v>163.11291</v>
      </c>
      <c r="H255">
        <v>31.857880999999999</v>
      </c>
      <c r="I255">
        <v>33.157468999999999</v>
      </c>
      <c r="K255" s="3">
        <f>VLOOKUP(SonataNetIO_CMO_MV_NAV_QT[[#This Row],[AsOfDate]], 'Sonata CMO MV Raw'!$A:$B,2,FALSE)</f>
        <v>80551346.855849996</v>
      </c>
      <c r="L255" s="4">
        <f>SonataNetIO_CMO_MV_NAV_QT[[#This Row],[CMO MV]]/SonataNetIO_CMO_MV_NAV_QT[[#This Row],[NAV]]*100</f>
        <v>77.029841193086739</v>
      </c>
    </row>
    <row r="256" spans="1:12" x14ac:dyDescent="0.2">
      <c r="A256" s="1">
        <v>42016</v>
      </c>
      <c r="B256">
        <v>174.11320000000001</v>
      </c>
      <c r="C256">
        <v>33.150300000000001</v>
      </c>
      <c r="D256">
        <v>35.167499999999997</v>
      </c>
      <c r="F256">
        <v>104390993.83679999</v>
      </c>
      <c r="G256">
        <v>166.78948399999999</v>
      </c>
      <c r="H256">
        <v>31.7559</v>
      </c>
      <c r="I256">
        <v>33.688251000000001</v>
      </c>
      <c r="K256" s="3">
        <f>VLOOKUP(SonataNetIO_CMO_MV_NAV_QT[[#This Row],[AsOfDate]], 'Sonata CMO MV Raw'!$A:$B,2,FALSE)</f>
        <v>80497644.504118994</v>
      </c>
      <c r="L256" s="4">
        <f>SonataNetIO_CMO_MV_NAV_QT[[#This Row],[CMO MV]]/SonataNetIO_CMO_MV_NAV_QT[[#This Row],[NAV]]*100</f>
        <v>77.111675581866052</v>
      </c>
    </row>
    <row r="257" spans="1:12" x14ac:dyDescent="0.2">
      <c r="A257" s="1">
        <v>42017</v>
      </c>
      <c r="B257">
        <v>174.6814</v>
      </c>
      <c r="C257">
        <v>32.836500000000001</v>
      </c>
      <c r="D257">
        <v>35.1128</v>
      </c>
      <c r="F257">
        <v>104105315.04530001</v>
      </c>
      <c r="G257">
        <v>167.79297</v>
      </c>
      <c r="H257">
        <v>31.541616999999999</v>
      </c>
      <c r="I257">
        <v>33.728152999999999</v>
      </c>
      <c r="K257" s="3">
        <f>VLOOKUP(SonataNetIO_CMO_MV_NAV_QT[[#This Row],[AsOfDate]], 'Sonata CMO MV Raw'!$A:$B,2,FALSE)</f>
        <v>80343836.872554004</v>
      </c>
      <c r="L257" s="4">
        <f>SonataNetIO_CMO_MV_NAV_QT[[#This Row],[CMO MV]]/SonataNetIO_CMO_MV_NAV_QT[[#This Row],[NAV]]*100</f>
        <v>77.175537903702107</v>
      </c>
    </row>
    <row r="258" spans="1:12" x14ac:dyDescent="0.2">
      <c r="A258" s="1">
        <v>42018</v>
      </c>
      <c r="B258">
        <v>174.2482</v>
      </c>
      <c r="C258">
        <v>32.007100000000001</v>
      </c>
      <c r="D258">
        <v>36.172600000000003</v>
      </c>
      <c r="F258">
        <v>103805444.5785</v>
      </c>
      <c r="G258">
        <v>167.860367</v>
      </c>
      <c r="H258">
        <v>30.833739000000001</v>
      </c>
      <c r="I258">
        <v>34.846533999999998</v>
      </c>
      <c r="K258" s="3">
        <f>VLOOKUP(SonataNetIO_CMO_MV_NAV_QT[[#This Row],[AsOfDate]], 'Sonata CMO MV Raw'!$A:$B,2,FALSE)</f>
        <v>80296852.395745993</v>
      </c>
      <c r="L258" s="4">
        <f>SonataNetIO_CMO_MV_NAV_QT[[#This Row],[CMO MV]]/SonataNetIO_CMO_MV_NAV_QT[[#This Row],[NAV]]*100</f>
        <v>77.353218534721194</v>
      </c>
    </row>
    <row r="259" spans="1:12" x14ac:dyDescent="0.2">
      <c r="A259" s="1">
        <v>42019</v>
      </c>
      <c r="B259">
        <v>178.64420000000001</v>
      </c>
      <c r="C259">
        <v>32.159599999999998</v>
      </c>
      <c r="D259">
        <v>36.642099999999999</v>
      </c>
      <c r="F259">
        <v>103652079.09100001</v>
      </c>
      <c r="G259">
        <v>172.34984700000001</v>
      </c>
      <c r="H259">
        <v>31.026488000000001</v>
      </c>
      <c r="I259">
        <v>35.351052000000003</v>
      </c>
      <c r="K259" s="3">
        <f>VLOOKUP(SonataNetIO_CMO_MV_NAV_QT[[#This Row],[AsOfDate]], 'Sonata CMO MV Raw'!$A:$B,2,FALSE)</f>
        <v>79728850.728957996</v>
      </c>
      <c r="L259" s="4">
        <f>SonataNetIO_CMO_MV_NAV_QT[[#This Row],[CMO MV]]/SonataNetIO_CMO_MV_NAV_QT[[#This Row],[NAV]]*100</f>
        <v>76.919683066811501</v>
      </c>
    </row>
    <row r="260" spans="1:12" x14ac:dyDescent="0.2">
      <c r="A260" s="1">
        <v>42020</v>
      </c>
      <c r="B260">
        <v>139.22040000000001</v>
      </c>
      <c r="C260">
        <v>25.761600000000001</v>
      </c>
      <c r="D260">
        <v>19.038900000000002</v>
      </c>
      <c r="F260">
        <v>104288975.8265</v>
      </c>
      <c r="G260">
        <v>133.49483900000001</v>
      </c>
      <c r="H260">
        <v>24.702131999999999</v>
      </c>
      <c r="I260">
        <v>18.255908999999999</v>
      </c>
      <c r="K260" s="3">
        <f>VLOOKUP(SonataNetIO_CMO_MV_NAV_QT[[#This Row],[AsOfDate]], 'Sonata CMO MV Raw'!$A:$B,2,FALSE)</f>
        <v>80078455.402327999</v>
      </c>
      <c r="L260" s="4">
        <f>SonataNetIO_CMO_MV_NAV_QT[[#This Row],[CMO MV]]/SonataNetIO_CMO_MV_NAV_QT[[#This Row],[NAV]]*100</f>
        <v>76.785158515268421</v>
      </c>
    </row>
    <row r="261" spans="1:12" x14ac:dyDescent="0.2">
      <c r="A261" s="1">
        <v>42024</v>
      </c>
      <c r="B261">
        <v>140.59710000000001</v>
      </c>
      <c r="C261">
        <v>25.874300000000002</v>
      </c>
      <c r="D261">
        <v>18.994499999999999</v>
      </c>
      <c r="F261">
        <v>104349541.454</v>
      </c>
      <c r="G261">
        <v>134.736673</v>
      </c>
      <c r="H261">
        <v>24.795797</v>
      </c>
      <c r="I261">
        <v>18.202763000000001</v>
      </c>
      <c r="K261" s="3">
        <f>VLOOKUP(SonataNetIO_CMO_MV_NAV_QT[[#This Row],[AsOfDate]], 'Sonata CMO MV Raw'!$A:$B,2,FALSE)</f>
        <v>79862151.213929996</v>
      </c>
      <c r="L261" s="4">
        <f>SonataNetIO_CMO_MV_NAV_QT[[#This Row],[CMO MV]]/SonataNetIO_CMO_MV_NAV_QT[[#This Row],[NAV]]*100</f>
        <v>76.533303454079203</v>
      </c>
    </row>
    <row r="262" spans="1:12" x14ac:dyDescent="0.2">
      <c r="A262" s="1">
        <v>42025</v>
      </c>
      <c r="B262">
        <v>140.64449999999999</v>
      </c>
      <c r="C262">
        <v>26.070399999999999</v>
      </c>
      <c r="D262">
        <v>18.325800000000001</v>
      </c>
      <c r="F262">
        <v>104088896.4041</v>
      </c>
      <c r="G262">
        <v>135.11959999999999</v>
      </c>
      <c r="H262">
        <v>25.046282999999999</v>
      </c>
      <c r="I262">
        <v>17.605912</v>
      </c>
      <c r="K262" s="3">
        <f>VLOOKUP(SonataNetIO_CMO_MV_NAV_QT[[#This Row],[AsOfDate]], 'Sonata CMO MV Raw'!$A:$B,2,FALSE)</f>
        <v>79631752.164003</v>
      </c>
      <c r="L262" s="4">
        <f>SonataNetIO_CMO_MV_NAV_QT[[#This Row],[CMO MV]]/SonataNetIO_CMO_MV_NAV_QT[[#This Row],[NAV]]*100</f>
        <v>76.503599245448768</v>
      </c>
    </row>
    <row r="263" spans="1:12" x14ac:dyDescent="0.2">
      <c r="A263" s="1">
        <v>42026</v>
      </c>
      <c r="B263">
        <v>138.76609999999999</v>
      </c>
      <c r="C263">
        <v>25.864000000000001</v>
      </c>
      <c r="D263">
        <v>18.347000000000001</v>
      </c>
      <c r="F263">
        <v>103984312.20479999</v>
      </c>
      <c r="G263">
        <v>133.449072</v>
      </c>
      <c r="H263">
        <v>24.872983000000001</v>
      </c>
      <c r="I263">
        <v>17.644007999999999</v>
      </c>
      <c r="K263" s="3">
        <f>VLOOKUP(SonataNetIO_CMO_MV_NAV_QT[[#This Row],[AsOfDate]], 'Sonata CMO MV Raw'!$A:$B,2,FALSE)</f>
        <v>71950175.912319005</v>
      </c>
      <c r="L263" s="4">
        <f>SonataNetIO_CMO_MV_NAV_QT[[#This Row],[CMO MV]]/SonataNetIO_CMO_MV_NAV_QT[[#This Row],[NAV]]*100</f>
        <v>69.193298860900413</v>
      </c>
    </row>
    <row r="264" spans="1:12" x14ac:dyDescent="0.2">
      <c r="A264" s="1">
        <v>42027</v>
      </c>
      <c r="B264">
        <v>141.3537</v>
      </c>
      <c r="C264">
        <v>25.873799999999999</v>
      </c>
      <c r="D264">
        <v>19.165199999999999</v>
      </c>
      <c r="F264">
        <v>104398420.4013</v>
      </c>
      <c r="G264">
        <v>135.398313</v>
      </c>
      <c r="H264">
        <v>24.783708000000001</v>
      </c>
      <c r="I264">
        <v>18.357748999999998</v>
      </c>
      <c r="K264" s="3">
        <f>VLOOKUP(SonataNetIO_CMO_MV_NAV_QT[[#This Row],[AsOfDate]], 'Sonata CMO MV Raw'!$A:$B,2,FALSE)</f>
        <v>72272790.678751007</v>
      </c>
      <c r="L264" s="4">
        <f>SonataNetIO_CMO_MV_NAV_QT[[#This Row],[CMO MV]]/SonataNetIO_CMO_MV_NAV_QT[[#This Row],[NAV]]*100</f>
        <v>69.227858430175104</v>
      </c>
    </row>
    <row r="265" spans="1:12" x14ac:dyDescent="0.2">
      <c r="A265" s="1">
        <v>42030</v>
      </c>
      <c r="B265">
        <v>142.11680000000001</v>
      </c>
      <c r="C265">
        <v>26.091899999999999</v>
      </c>
      <c r="D265">
        <v>18.8719</v>
      </c>
      <c r="F265">
        <v>104374645.1397</v>
      </c>
      <c r="G265">
        <v>136.16027099999999</v>
      </c>
      <c r="H265">
        <v>24.998313</v>
      </c>
      <c r="I265">
        <v>18.080924</v>
      </c>
      <c r="K265" s="3">
        <f>VLOOKUP(SonataNetIO_CMO_MV_NAV_QT[[#This Row],[AsOfDate]], 'Sonata CMO MV Raw'!$A:$B,2,FALSE)</f>
        <v>71717896.593083993</v>
      </c>
      <c r="L265" s="4">
        <f>SonataNetIO_CMO_MV_NAV_QT[[#This Row],[CMO MV]]/SonataNetIO_CMO_MV_NAV_QT[[#This Row],[NAV]]*100</f>
        <v>68.711990826022301</v>
      </c>
    </row>
    <row r="266" spans="1:12" x14ac:dyDescent="0.2">
      <c r="A266" s="1">
        <v>42031</v>
      </c>
      <c r="B266">
        <v>141.66909999999999</v>
      </c>
      <c r="C266">
        <v>25.932700000000001</v>
      </c>
      <c r="D266">
        <v>18.8507</v>
      </c>
      <c r="F266">
        <v>104298773.0072</v>
      </c>
      <c r="G266">
        <v>135.830073</v>
      </c>
      <c r="H266">
        <v>24.863859000000001</v>
      </c>
      <c r="I266">
        <v>18.07375</v>
      </c>
      <c r="K266" s="3">
        <f>VLOOKUP(SonataNetIO_CMO_MV_NAV_QT[[#This Row],[AsOfDate]], 'Sonata CMO MV Raw'!$A:$B,2,FALSE)</f>
        <v>71750396.290638998</v>
      </c>
      <c r="L266" s="4">
        <f>SonataNetIO_CMO_MV_NAV_QT[[#This Row],[CMO MV]]/SonataNetIO_CMO_MV_NAV_QT[[#This Row],[NAV]]*100</f>
        <v>68.793135548858174</v>
      </c>
    </row>
    <row r="267" spans="1:12" x14ac:dyDescent="0.2">
      <c r="A267" s="1">
        <v>42032</v>
      </c>
      <c r="B267">
        <v>147.20050000000001</v>
      </c>
      <c r="C267">
        <v>26.244499999999999</v>
      </c>
      <c r="D267">
        <v>21.314</v>
      </c>
      <c r="F267">
        <v>104713007.5838</v>
      </c>
      <c r="G267">
        <v>140.57518099999999</v>
      </c>
      <c r="H267">
        <v>25.063265999999999</v>
      </c>
      <c r="I267">
        <v>20.354682</v>
      </c>
      <c r="K267" s="3">
        <f>VLOOKUP(SonataNetIO_CMO_MV_NAV_QT[[#This Row],[AsOfDate]], 'Sonata CMO MV Raw'!$A:$B,2,FALSE)</f>
        <v>74519144.007027</v>
      </c>
      <c r="L267" s="4">
        <f>SonataNetIO_CMO_MV_NAV_QT[[#This Row],[CMO MV]]/SonataNetIO_CMO_MV_NAV_QT[[#This Row],[NAV]]*100</f>
        <v>71.165126211651042</v>
      </c>
    </row>
    <row r="268" spans="1:12" x14ac:dyDescent="0.2">
      <c r="A268" s="1">
        <v>42033</v>
      </c>
      <c r="B268">
        <v>147.50839999999999</v>
      </c>
      <c r="C268">
        <v>26.542100000000001</v>
      </c>
      <c r="D268">
        <v>21.0061</v>
      </c>
      <c r="F268">
        <v>104604068.6665</v>
      </c>
      <c r="G268">
        <v>141.01593</v>
      </c>
      <c r="H268">
        <v>25.37387</v>
      </c>
      <c r="I268">
        <v>20.081531999999999</v>
      </c>
      <c r="K268" s="3">
        <f>VLOOKUP(SonataNetIO_CMO_MV_NAV_QT[[#This Row],[AsOfDate]], 'Sonata CMO MV Raw'!$A:$B,2,FALSE)</f>
        <v>74558659.498447001</v>
      </c>
      <c r="L268" s="4">
        <f>SonataNetIO_CMO_MV_NAV_QT[[#This Row],[CMO MV]]/SonataNetIO_CMO_MV_NAV_QT[[#This Row],[NAV]]*100</f>
        <v>71.277016705875809</v>
      </c>
    </row>
    <row r="269" spans="1:12" x14ac:dyDescent="0.2">
      <c r="A269" s="1">
        <v>42034</v>
      </c>
      <c r="B269">
        <v>147.00640000000001</v>
      </c>
      <c r="C269">
        <v>25.810199999999998</v>
      </c>
      <c r="D269">
        <v>21.547699999999999</v>
      </c>
      <c r="F269">
        <v>104364030.74950001</v>
      </c>
      <c r="G269">
        <v>140.85925900000001</v>
      </c>
      <c r="H269">
        <v>24.730934000000001</v>
      </c>
      <c r="I269">
        <v>20.646673</v>
      </c>
      <c r="K269" s="3">
        <f>VLOOKUP(SonataNetIO_CMO_MV_NAV_QT[[#This Row],[AsOfDate]], 'Sonata CMO MV Raw'!$A:$B,2,FALSE)</f>
        <v>74557896.010317996</v>
      </c>
      <c r="L269" s="4">
        <f>SonataNetIO_CMO_MV_NAV_QT[[#This Row],[CMO MV]]/SonataNetIO_CMO_MV_NAV_QT[[#This Row],[NAV]]*100</f>
        <v>71.440222723167665</v>
      </c>
    </row>
    <row r="270" spans="1:12" x14ac:dyDescent="0.2">
      <c r="A270" s="1">
        <v>42037</v>
      </c>
      <c r="B270">
        <v>147.51050000000001</v>
      </c>
      <c r="C270">
        <v>25.818999999999999</v>
      </c>
      <c r="D270">
        <v>21.8047</v>
      </c>
      <c r="F270">
        <v>104532155.0704</v>
      </c>
      <c r="G270">
        <v>141.11495199999999</v>
      </c>
      <c r="H270">
        <v>24.699577000000001</v>
      </c>
      <c r="I270">
        <v>20.859323</v>
      </c>
      <c r="K270" s="3">
        <f>VLOOKUP(SonataNetIO_CMO_MV_NAV_QT[[#This Row],[AsOfDate]], 'Sonata CMO MV Raw'!$A:$B,2,FALSE)</f>
        <v>74846681.011193007</v>
      </c>
      <c r="L270" s="4">
        <f>SonataNetIO_CMO_MV_NAV_QT[[#This Row],[CMO MV]]/SonataNetIO_CMO_MV_NAV_QT[[#This Row],[NAV]]*100</f>
        <v>71.601586096436549</v>
      </c>
    </row>
    <row r="271" spans="1:12" x14ac:dyDescent="0.2">
      <c r="A271" s="1">
        <v>42038</v>
      </c>
      <c r="B271">
        <v>137.547</v>
      </c>
      <c r="C271">
        <v>25.075199999999999</v>
      </c>
      <c r="D271">
        <v>15.5656</v>
      </c>
      <c r="F271">
        <v>104231181.4518</v>
      </c>
      <c r="G271">
        <v>131.96339</v>
      </c>
      <c r="H271">
        <v>24.057292</v>
      </c>
      <c r="I271">
        <v>14.933726999999999</v>
      </c>
      <c r="K271" s="3">
        <f>VLOOKUP(SonataNetIO_CMO_MV_NAV_QT[[#This Row],[AsOfDate]], 'Sonata CMO MV Raw'!$A:$B,2,FALSE)</f>
        <v>74459766.582595006</v>
      </c>
      <c r="L271" s="4">
        <f>SonataNetIO_CMO_MV_NAV_QT[[#This Row],[CMO MV]]/SonataNetIO_CMO_MV_NAV_QT[[#This Row],[NAV]]*100</f>
        <v>71.437131907621804</v>
      </c>
    </row>
    <row r="272" spans="1:12" x14ac:dyDescent="0.2">
      <c r="A272" s="1">
        <v>42039</v>
      </c>
      <c r="B272">
        <v>137.23009999999999</v>
      </c>
      <c r="C272">
        <v>25.307600000000001</v>
      </c>
      <c r="D272">
        <v>15.3146</v>
      </c>
      <c r="F272">
        <v>104421643.0899</v>
      </c>
      <c r="G272">
        <v>131.41921199999999</v>
      </c>
      <c r="H272">
        <v>24.235972</v>
      </c>
      <c r="I272">
        <v>14.666117</v>
      </c>
      <c r="K272" s="3">
        <f>VLOOKUP(SonataNetIO_CMO_MV_NAV_QT[[#This Row],[AsOfDate]], 'Sonata CMO MV Raw'!$A:$B,2,FALSE)</f>
        <v>74519063.995704994</v>
      </c>
      <c r="L272" s="4">
        <f>SonataNetIO_CMO_MV_NAV_QT[[#This Row],[CMO MV]]/SonataNetIO_CMO_MV_NAV_QT[[#This Row],[NAV]]*100</f>
        <v>71.363619447693509</v>
      </c>
    </row>
    <row r="273" spans="1:12" x14ac:dyDescent="0.2">
      <c r="A273" s="1">
        <v>42040</v>
      </c>
      <c r="B273">
        <v>135.8937</v>
      </c>
      <c r="C273">
        <v>25.1998</v>
      </c>
      <c r="D273">
        <v>15.3255</v>
      </c>
      <c r="F273">
        <v>104338097.3186</v>
      </c>
      <c r="G273">
        <v>130.243606</v>
      </c>
      <c r="H273">
        <v>24.152059999999999</v>
      </c>
      <c r="I273">
        <v>14.688307</v>
      </c>
      <c r="K273" s="3">
        <f>VLOOKUP(SonataNetIO_CMO_MV_NAV_QT[[#This Row],[AsOfDate]], 'Sonata CMO MV Raw'!$A:$B,2,FALSE)</f>
        <v>74588662.764339</v>
      </c>
      <c r="L273" s="4">
        <f>SonataNetIO_CMO_MV_NAV_QT[[#This Row],[CMO MV]]/SonataNetIO_CMO_MV_NAV_QT[[#This Row],[NAV]]*100</f>
        <v>71.487466880462591</v>
      </c>
    </row>
    <row r="274" spans="1:12" x14ac:dyDescent="0.2">
      <c r="A274" s="1">
        <v>42041</v>
      </c>
      <c r="B274">
        <v>132.18629999999999</v>
      </c>
      <c r="C274">
        <v>25.702000000000002</v>
      </c>
      <c r="D274">
        <v>14.7295</v>
      </c>
      <c r="F274">
        <v>104588392.6464</v>
      </c>
      <c r="G274">
        <v>126.38716100000001</v>
      </c>
      <c r="H274">
        <v>24.574428999999999</v>
      </c>
      <c r="I274">
        <v>14.083303000000001</v>
      </c>
      <c r="K274" s="3">
        <f>VLOOKUP(SonataNetIO_CMO_MV_NAV_QT[[#This Row],[AsOfDate]], 'Sonata CMO MV Raw'!$A:$B,2,FALSE)</f>
        <v>74350662.345797002</v>
      </c>
      <c r="L274" s="4">
        <f>SonataNetIO_CMO_MV_NAV_QT[[#This Row],[CMO MV]]/SonataNetIO_CMO_MV_NAV_QT[[#This Row],[NAV]]*100</f>
        <v>71.088827798670835</v>
      </c>
    </row>
    <row r="275" spans="1:12" x14ac:dyDescent="0.2">
      <c r="A275" s="1">
        <v>42044</v>
      </c>
      <c r="B275">
        <v>131.00460000000001</v>
      </c>
      <c r="C275">
        <v>25.462700000000002</v>
      </c>
      <c r="D275">
        <v>14.8843</v>
      </c>
      <c r="F275">
        <v>104497221.16419999</v>
      </c>
      <c r="G275">
        <v>125.366587</v>
      </c>
      <c r="H275">
        <v>24.366868</v>
      </c>
      <c r="I275">
        <v>14.243728000000001</v>
      </c>
      <c r="K275" s="3">
        <f>VLOOKUP(SonataNetIO_CMO_MV_NAV_QT[[#This Row],[AsOfDate]], 'Sonata CMO MV Raw'!$A:$B,2,FALSE)</f>
        <v>74259003.843509004</v>
      </c>
      <c r="L275" s="4">
        <f>SonataNetIO_CMO_MV_NAV_QT[[#This Row],[CMO MV]]/SonataNetIO_CMO_MV_NAV_QT[[#This Row],[NAV]]*100</f>
        <v>71.063137388910405</v>
      </c>
    </row>
    <row r="276" spans="1:12" x14ac:dyDescent="0.2">
      <c r="A276" s="1">
        <v>42045</v>
      </c>
      <c r="B276">
        <v>128.02170000000001</v>
      </c>
      <c r="C276">
        <v>25.2136</v>
      </c>
      <c r="D276">
        <v>14.8043</v>
      </c>
      <c r="F276">
        <v>104396627.1021</v>
      </c>
      <c r="G276">
        <v>122.630111</v>
      </c>
      <c r="H276">
        <v>24.151738000000002</v>
      </c>
      <c r="I276">
        <v>14.180821999999999</v>
      </c>
      <c r="K276" s="3">
        <f>VLOOKUP(SonataNetIO_CMO_MV_NAV_QT[[#This Row],[AsOfDate]], 'Sonata CMO MV Raw'!$A:$B,2,FALSE)</f>
        <v>74133278.041409001</v>
      </c>
      <c r="L276" s="4">
        <f>SonataNetIO_CMO_MV_NAV_QT[[#This Row],[CMO MV]]/SonataNetIO_CMO_MV_NAV_QT[[#This Row],[NAV]]*100</f>
        <v>71.011181203111647</v>
      </c>
    </row>
    <row r="277" spans="1:12" x14ac:dyDescent="0.2">
      <c r="A277" s="1">
        <v>42046</v>
      </c>
      <c r="B277">
        <v>129.1369</v>
      </c>
      <c r="C277">
        <v>25.1816</v>
      </c>
      <c r="D277">
        <v>14.979100000000001</v>
      </c>
      <c r="F277">
        <v>104503976.37639999</v>
      </c>
      <c r="G277">
        <v>123.571279</v>
      </c>
      <c r="H277">
        <v>24.096308000000001</v>
      </c>
      <c r="I277">
        <v>14.333522</v>
      </c>
      <c r="K277" s="3">
        <f>VLOOKUP(SonataNetIO_CMO_MV_NAV_QT[[#This Row],[AsOfDate]], 'Sonata CMO MV Raw'!$A:$B,2,FALSE)</f>
        <v>74256908.495783001</v>
      </c>
      <c r="L277" s="4">
        <f>SonataNetIO_CMO_MV_NAV_QT[[#This Row],[CMO MV]]/SonataNetIO_CMO_MV_NAV_QT[[#This Row],[NAV]]*100</f>
        <v>71.056538775449269</v>
      </c>
    </row>
    <row r="278" spans="1:12" x14ac:dyDescent="0.2">
      <c r="A278" s="1">
        <v>42047</v>
      </c>
      <c r="B278">
        <v>128.90700000000001</v>
      </c>
      <c r="C278">
        <v>24.825299999999999</v>
      </c>
      <c r="D278">
        <v>14.790800000000001</v>
      </c>
      <c r="F278">
        <v>104194771.4008</v>
      </c>
      <c r="G278">
        <v>123.71733999999999</v>
      </c>
      <c r="H278">
        <v>23.825859999999999</v>
      </c>
      <c r="I278">
        <v>14.195338</v>
      </c>
      <c r="K278" s="3">
        <f>VLOOKUP(SonataNetIO_CMO_MV_NAV_QT[[#This Row],[AsOfDate]], 'Sonata CMO MV Raw'!$A:$B,2,FALSE)</f>
        <v>74165455.630208999</v>
      </c>
      <c r="L278" s="4">
        <f>SonataNetIO_CMO_MV_NAV_QT[[#This Row],[CMO MV]]/SonataNetIO_CMO_MV_NAV_QT[[#This Row],[NAV]]*100</f>
        <v>71.179632752320202</v>
      </c>
    </row>
    <row r="279" spans="1:12" x14ac:dyDescent="0.2">
      <c r="A279" s="1">
        <v>42048</v>
      </c>
      <c r="B279">
        <v>126.5485</v>
      </c>
      <c r="C279">
        <v>24.5319</v>
      </c>
      <c r="D279">
        <v>14.7128</v>
      </c>
      <c r="F279">
        <v>103871836.0678</v>
      </c>
      <c r="G279">
        <v>121.831388</v>
      </c>
      <c r="H279">
        <v>23.617470000000001</v>
      </c>
      <c r="I279">
        <v>14.164377999999999</v>
      </c>
      <c r="K279" s="3">
        <f>VLOOKUP(SonataNetIO_CMO_MV_NAV_QT[[#This Row],[AsOfDate]], 'Sonata CMO MV Raw'!$A:$B,2,FALSE)</f>
        <v>73994499.647239</v>
      </c>
      <c r="L279" s="4">
        <f>SonataNetIO_CMO_MV_NAV_QT[[#This Row],[CMO MV]]/SonataNetIO_CMO_MV_NAV_QT[[#This Row],[NAV]]*100</f>
        <v>71.236345142624373</v>
      </c>
    </row>
    <row r="280" spans="1:12" x14ac:dyDescent="0.2">
      <c r="A280" s="1">
        <v>42052</v>
      </c>
      <c r="B280">
        <v>121.2491</v>
      </c>
      <c r="C280">
        <v>24.3673</v>
      </c>
      <c r="D280">
        <v>14.047700000000001</v>
      </c>
      <c r="F280">
        <v>103378752.56730001</v>
      </c>
      <c r="G280">
        <v>117.286287</v>
      </c>
      <c r="H280">
        <v>23.570898</v>
      </c>
      <c r="I280">
        <v>13.588576</v>
      </c>
      <c r="K280" s="3">
        <f>VLOOKUP(SonataNetIO_CMO_MV_NAV_QT[[#This Row],[AsOfDate]], 'Sonata CMO MV Raw'!$A:$B,2,FALSE)</f>
        <v>72945267.862563998</v>
      </c>
      <c r="L280" s="4">
        <f>SonataNetIO_CMO_MV_NAV_QT[[#This Row],[CMO MV]]/SonataNetIO_CMO_MV_NAV_QT[[#This Row],[NAV]]*100</f>
        <v>70.561180175855114</v>
      </c>
    </row>
    <row r="281" spans="1:12" x14ac:dyDescent="0.2">
      <c r="A281" s="1">
        <v>42053</v>
      </c>
      <c r="B281">
        <v>124.8737</v>
      </c>
      <c r="C281">
        <v>24.6572</v>
      </c>
      <c r="D281">
        <v>14.186</v>
      </c>
      <c r="F281">
        <v>103595801.3725</v>
      </c>
      <c r="G281">
        <v>120.539345</v>
      </c>
      <c r="H281">
        <v>23.801351</v>
      </c>
      <c r="I281">
        <v>13.693605</v>
      </c>
      <c r="K281" s="3">
        <f>VLOOKUP(SonataNetIO_CMO_MV_NAV_QT[[#This Row],[AsOfDate]], 'Sonata CMO MV Raw'!$A:$B,2,FALSE)</f>
        <v>73505443.377774</v>
      </c>
      <c r="L281" s="4">
        <f>SonataNetIO_CMO_MV_NAV_QT[[#This Row],[CMO MV]]/SonataNetIO_CMO_MV_NAV_QT[[#This Row],[NAV]]*100</f>
        <v>70.954075748176379</v>
      </c>
    </row>
    <row r="282" spans="1:12" x14ac:dyDescent="0.2">
      <c r="A282" s="1">
        <v>42054</v>
      </c>
      <c r="B282">
        <v>123.28449999999999</v>
      </c>
      <c r="C282">
        <v>24.585100000000001</v>
      </c>
      <c r="D282">
        <v>13.872400000000001</v>
      </c>
      <c r="F282">
        <v>103286286.0904</v>
      </c>
      <c r="G282">
        <v>119.361926</v>
      </c>
      <c r="H282">
        <v>23.802869999999999</v>
      </c>
      <c r="I282">
        <v>13.431018</v>
      </c>
      <c r="K282" s="3">
        <f>VLOOKUP(SonataNetIO_CMO_MV_NAV_QT[[#This Row],[AsOfDate]], 'Sonata CMO MV Raw'!$A:$B,2,FALSE)</f>
        <v>73142320.785623997</v>
      </c>
      <c r="L282" s="4">
        <f>SonataNetIO_CMO_MV_NAV_QT[[#This Row],[CMO MV]]/SonataNetIO_CMO_MV_NAV_QT[[#This Row],[NAV]]*100</f>
        <v>70.815132922493817</v>
      </c>
    </row>
    <row r="283" spans="1:12" x14ac:dyDescent="0.2">
      <c r="A283" s="1">
        <v>42055</v>
      </c>
      <c r="B283">
        <v>123.5376</v>
      </c>
      <c r="C283">
        <v>24.705100000000002</v>
      </c>
      <c r="D283">
        <v>13.787000000000001</v>
      </c>
      <c r="F283">
        <v>103221203.9262</v>
      </c>
      <c r="G283">
        <v>119.68238599999999</v>
      </c>
      <c r="H283">
        <v>23.934132999999999</v>
      </c>
      <c r="I283">
        <v>13.356752</v>
      </c>
      <c r="K283" s="3">
        <f>VLOOKUP(SonataNetIO_CMO_MV_NAV_QT[[#This Row],[AsOfDate]], 'Sonata CMO MV Raw'!$A:$B,2,FALSE)</f>
        <v>72905446.245664999</v>
      </c>
      <c r="L283" s="4">
        <f>SonataNetIO_CMO_MV_NAV_QT[[#This Row],[CMO MV]]/SonataNetIO_CMO_MV_NAV_QT[[#This Row],[NAV]]*100</f>
        <v>70.630300241208346</v>
      </c>
    </row>
    <row r="284" spans="1:12" x14ac:dyDescent="0.2">
      <c r="A284" s="1">
        <v>42058</v>
      </c>
      <c r="B284">
        <v>126.8974</v>
      </c>
      <c r="C284">
        <v>25.0504</v>
      </c>
      <c r="D284">
        <v>14.0922</v>
      </c>
      <c r="F284">
        <v>103789553.0792</v>
      </c>
      <c r="G284">
        <v>122.26413599999999</v>
      </c>
      <c r="H284">
        <v>24.135762</v>
      </c>
      <c r="I284">
        <v>13.577667</v>
      </c>
      <c r="K284" s="3">
        <f>VLOOKUP(SonataNetIO_CMO_MV_NAV_QT[[#This Row],[AsOfDate]], 'Sonata CMO MV Raw'!$A:$B,2,FALSE)</f>
        <v>73437330.428672001</v>
      </c>
      <c r="L284" s="4">
        <f>SonataNetIO_CMO_MV_NAV_QT[[#This Row],[CMO MV]]/SonataNetIO_CMO_MV_NAV_QT[[#This Row],[NAV]]*100</f>
        <v>70.755994461825324</v>
      </c>
    </row>
    <row r="285" spans="1:12" x14ac:dyDescent="0.2">
      <c r="A285" s="1">
        <v>42059</v>
      </c>
      <c r="B285">
        <v>129.81899999999999</v>
      </c>
      <c r="C285">
        <v>25.171299999999999</v>
      </c>
      <c r="D285">
        <v>14.22</v>
      </c>
      <c r="F285">
        <v>104007431.8873</v>
      </c>
      <c r="G285">
        <v>124.817042</v>
      </c>
      <c r="H285">
        <v>24.201443999999999</v>
      </c>
      <c r="I285">
        <v>13.6721</v>
      </c>
      <c r="K285" s="3">
        <f>VLOOKUP(SonataNetIO_CMO_MV_NAV_QT[[#This Row],[AsOfDate]], 'Sonata CMO MV Raw'!$A:$B,2,FALSE)</f>
        <v>73923404.873760998</v>
      </c>
      <c r="L285" s="4">
        <f>SonataNetIO_CMO_MV_NAV_QT[[#This Row],[CMO MV]]/SonataNetIO_CMO_MV_NAV_QT[[#This Row],[NAV]]*100</f>
        <v>71.075117933747904</v>
      </c>
    </row>
    <row r="286" spans="1:12" x14ac:dyDescent="0.2">
      <c r="A286" s="1">
        <v>42060</v>
      </c>
      <c r="B286">
        <v>132.017</v>
      </c>
      <c r="C286">
        <v>25.505299999999998</v>
      </c>
      <c r="D286">
        <v>14.167</v>
      </c>
      <c r="F286">
        <v>104180867.43080001</v>
      </c>
      <c r="G286">
        <v>126.71904499999999</v>
      </c>
      <c r="H286">
        <v>24.481750000000002</v>
      </c>
      <c r="I286">
        <v>13.598466</v>
      </c>
      <c r="K286" s="3">
        <f>VLOOKUP(SonataNetIO_CMO_MV_NAV_QT[[#This Row],[AsOfDate]], 'Sonata CMO MV Raw'!$A:$B,2,FALSE)</f>
        <v>73550359.541758999</v>
      </c>
      <c r="L286" s="4">
        <f>SonataNetIO_CMO_MV_NAV_QT[[#This Row],[CMO MV]]/SonataNetIO_CMO_MV_NAV_QT[[#This Row],[NAV]]*100</f>
        <v>70.598720624603459</v>
      </c>
    </row>
    <row r="287" spans="1:12" x14ac:dyDescent="0.2">
      <c r="A287" s="1">
        <v>42061</v>
      </c>
      <c r="B287">
        <v>130.2561</v>
      </c>
      <c r="C287">
        <v>25.481400000000001</v>
      </c>
      <c r="D287">
        <v>14.080299999999999</v>
      </c>
      <c r="F287">
        <v>104138197.0855</v>
      </c>
      <c r="G287">
        <v>125.08004099999999</v>
      </c>
      <c r="H287">
        <v>24.468831999999999</v>
      </c>
      <c r="I287">
        <v>13.520783</v>
      </c>
      <c r="K287" s="3">
        <f>VLOOKUP(SonataNetIO_CMO_MV_NAV_QT[[#This Row],[AsOfDate]], 'Sonata CMO MV Raw'!$A:$B,2,FALSE)</f>
        <v>73332003.136517003</v>
      </c>
      <c r="L287" s="4">
        <f>SonataNetIO_CMO_MV_NAV_QT[[#This Row],[CMO MV]]/SonataNetIO_CMO_MV_NAV_QT[[#This Row],[NAV]]*100</f>
        <v>70.417968803809458</v>
      </c>
    </row>
    <row r="288" spans="1:12" x14ac:dyDescent="0.2">
      <c r="A288" s="1">
        <v>42062</v>
      </c>
      <c r="B288">
        <v>131.28139999999999</v>
      </c>
      <c r="C288">
        <v>25.695699999999999</v>
      </c>
      <c r="D288">
        <v>14.1304</v>
      </c>
      <c r="F288">
        <v>103989848.1366</v>
      </c>
      <c r="G288">
        <v>126.244439</v>
      </c>
      <c r="H288">
        <v>24.709816</v>
      </c>
      <c r="I288">
        <v>13.588248999999999</v>
      </c>
      <c r="K288" s="3">
        <f>VLOOKUP(SonataNetIO_CMO_MV_NAV_QT[[#This Row],[AsOfDate]], 'Sonata CMO MV Raw'!$A:$B,2,FALSE)</f>
        <v>73407486.585145995</v>
      </c>
      <c r="L288" s="4">
        <f>SonataNetIO_CMO_MV_NAV_QT[[#This Row],[CMO MV]]/SonataNetIO_CMO_MV_NAV_QT[[#This Row],[NAV]]*100</f>
        <v>70.591012392593044</v>
      </c>
    </row>
    <row r="289" spans="1:12" x14ac:dyDescent="0.2">
      <c r="A289" s="1">
        <v>42065</v>
      </c>
      <c r="B289">
        <v>126.5885</v>
      </c>
      <c r="C289">
        <v>25.123999999999999</v>
      </c>
      <c r="D289">
        <v>13.9335</v>
      </c>
      <c r="F289">
        <v>103589793.59900001</v>
      </c>
      <c r="G289">
        <v>122.201711</v>
      </c>
      <c r="H289">
        <v>24.253354999999999</v>
      </c>
      <c r="I289">
        <v>13.450649</v>
      </c>
      <c r="K289" s="3">
        <f>VLOOKUP(SonataNetIO_CMO_MV_NAV_QT[[#This Row],[AsOfDate]], 'Sonata CMO MV Raw'!$A:$B,2,FALSE)</f>
        <v>72967711.630472004</v>
      </c>
      <c r="L289" s="4">
        <f>SonataNetIO_CMO_MV_NAV_QT[[#This Row],[CMO MV]]/SonataNetIO_CMO_MV_NAV_QT[[#This Row],[NAV]]*100</f>
        <v>70.439093558707881</v>
      </c>
    </row>
    <row r="290" spans="1:12" x14ac:dyDescent="0.2">
      <c r="A290" s="1">
        <v>42066</v>
      </c>
      <c r="B290">
        <v>124.5933</v>
      </c>
      <c r="C290">
        <v>24.9328</v>
      </c>
      <c r="D290">
        <v>13.820399999999999</v>
      </c>
      <c r="F290">
        <v>103369950.74699999</v>
      </c>
      <c r="G290">
        <v>120.53145000000001</v>
      </c>
      <c r="H290">
        <v>24.119969000000001</v>
      </c>
      <c r="I290">
        <v>13.369842999999999</v>
      </c>
      <c r="K290" s="3">
        <f>VLOOKUP(SonataNetIO_CMO_MV_NAV_QT[[#This Row],[AsOfDate]], 'Sonata CMO MV Raw'!$A:$B,2,FALSE)</f>
        <v>72683111.638420001</v>
      </c>
      <c r="L290" s="4">
        <f>SonataNetIO_CMO_MV_NAV_QT[[#This Row],[CMO MV]]/SonataNetIO_CMO_MV_NAV_QT[[#This Row],[NAV]]*100</f>
        <v>70.313578668827432</v>
      </c>
    </row>
    <row r="291" spans="1:12" x14ac:dyDescent="0.2">
      <c r="A291" s="1">
        <v>42067</v>
      </c>
      <c r="B291">
        <v>123.6395</v>
      </c>
      <c r="C291">
        <v>24.713699999999999</v>
      </c>
      <c r="D291">
        <v>13.928900000000001</v>
      </c>
      <c r="F291">
        <v>103324707.8547</v>
      </c>
      <c r="G291">
        <v>119.661117</v>
      </c>
      <c r="H291">
        <v>23.918479999999999</v>
      </c>
      <c r="I291">
        <v>13.480706</v>
      </c>
      <c r="K291" s="3">
        <f>VLOOKUP(SonataNetIO_CMO_MV_NAV_QT[[#This Row],[AsOfDate]], 'Sonata CMO MV Raw'!$A:$B,2,FALSE)</f>
        <v>72758416.811179996</v>
      </c>
      <c r="L291" s="4">
        <f>SonataNetIO_CMO_MV_NAV_QT[[#This Row],[CMO MV]]/SonataNetIO_CMO_MV_NAV_QT[[#This Row],[NAV]]*100</f>
        <v>70.417249002529246</v>
      </c>
    </row>
    <row r="292" spans="1:12" x14ac:dyDescent="0.2">
      <c r="A292" s="1">
        <v>42068</v>
      </c>
      <c r="B292">
        <v>124.23909999999999</v>
      </c>
      <c r="C292">
        <v>24.805099999999999</v>
      </c>
      <c r="D292">
        <v>14.065099999999999</v>
      </c>
      <c r="F292">
        <v>103386686.2339</v>
      </c>
      <c r="G292">
        <v>120.169341</v>
      </c>
      <c r="H292">
        <v>23.992547999999999</v>
      </c>
      <c r="I292">
        <v>13.604362999999999</v>
      </c>
      <c r="K292" s="3">
        <f>VLOOKUP(SonataNetIO_CMO_MV_NAV_QT[[#This Row],[AsOfDate]], 'Sonata CMO MV Raw'!$A:$B,2,FALSE)</f>
        <v>72937670.175349995</v>
      </c>
      <c r="L292" s="4">
        <f>SonataNetIO_CMO_MV_NAV_QT[[#This Row],[CMO MV]]/SonataNetIO_CMO_MV_NAV_QT[[#This Row],[NAV]]*100</f>
        <v>70.548416660088378</v>
      </c>
    </row>
    <row r="293" spans="1:12" x14ac:dyDescent="0.2">
      <c r="A293" s="1">
        <v>42069</v>
      </c>
      <c r="B293">
        <v>118.41930000000001</v>
      </c>
      <c r="C293">
        <v>24.320399999999999</v>
      </c>
      <c r="D293">
        <v>13.674799999999999</v>
      </c>
      <c r="F293">
        <v>102590888.65970001</v>
      </c>
      <c r="G293">
        <v>115.42867200000001</v>
      </c>
      <c r="H293">
        <v>23.706199000000002</v>
      </c>
      <c r="I293">
        <v>13.329449</v>
      </c>
      <c r="K293" s="3">
        <f>VLOOKUP(SonataNetIO_CMO_MV_NAV_QT[[#This Row],[AsOfDate]], 'Sonata CMO MV Raw'!$A:$B,2,FALSE)</f>
        <v>72014286.504960001</v>
      </c>
      <c r="L293" s="4">
        <f>SonataNetIO_CMO_MV_NAV_QT[[#This Row],[CMO MV]]/SonataNetIO_CMO_MV_NAV_QT[[#This Row],[NAV]]*100</f>
        <v>70.195596749176843</v>
      </c>
    </row>
    <row r="294" spans="1:12" x14ac:dyDescent="0.2">
      <c r="A294" s="1">
        <v>42072</v>
      </c>
      <c r="B294">
        <v>120.1675</v>
      </c>
      <c r="C294">
        <v>24.6143</v>
      </c>
      <c r="D294">
        <v>13.8573</v>
      </c>
      <c r="F294">
        <v>103085999.7756</v>
      </c>
      <c r="G294">
        <v>116.57014599999999</v>
      </c>
      <c r="H294">
        <v>23.877441999999999</v>
      </c>
      <c r="I294">
        <v>13.442466</v>
      </c>
      <c r="K294" s="3">
        <f>VLOOKUP(SonataNetIO_CMO_MV_NAV_QT[[#This Row],[AsOfDate]], 'Sonata CMO MV Raw'!$A:$B,2,FALSE)</f>
        <v>72530307.720897004</v>
      </c>
      <c r="L294" s="4">
        <f>SonataNetIO_CMO_MV_NAV_QT[[#This Row],[CMO MV]]/SonataNetIO_CMO_MV_NAV_QT[[#This Row],[NAV]]*100</f>
        <v>70.359028266479115</v>
      </c>
    </row>
    <row r="295" spans="1:12" x14ac:dyDescent="0.2">
      <c r="A295" s="1">
        <v>42073</v>
      </c>
      <c r="B295">
        <v>123.2221</v>
      </c>
      <c r="C295">
        <v>24.9422</v>
      </c>
      <c r="D295">
        <v>14.0633</v>
      </c>
      <c r="F295">
        <v>103559620.68870001</v>
      </c>
      <c r="G295">
        <v>118.986627</v>
      </c>
      <c r="H295">
        <v>24.084869999999999</v>
      </c>
      <c r="I295">
        <v>13.579907</v>
      </c>
      <c r="K295" s="3">
        <f>VLOOKUP(SonataNetIO_CMO_MV_NAV_QT[[#This Row],[AsOfDate]], 'Sonata CMO MV Raw'!$A:$B,2,FALSE)</f>
        <v>72951287.283929005</v>
      </c>
      <c r="L295" s="4">
        <f>SonataNetIO_CMO_MV_NAV_QT[[#This Row],[CMO MV]]/SonataNetIO_CMO_MV_NAV_QT[[#This Row],[NAV]]*100</f>
        <v>70.443756744938668</v>
      </c>
    </row>
    <row r="296" spans="1:12" x14ac:dyDescent="0.2">
      <c r="A296" s="1">
        <v>42074</v>
      </c>
      <c r="B296">
        <v>123.2336</v>
      </c>
      <c r="C296">
        <v>24.685300000000002</v>
      </c>
      <c r="D296">
        <v>14.081</v>
      </c>
      <c r="F296">
        <v>103644181.5521</v>
      </c>
      <c r="G296">
        <v>118.900645</v>
      </c>
      <c r="H296">
        <v>23.817352</v>
      </c>
      <c r="I296">
        <v>13.585905</v>
      </c>
      <c r="K296" s="3">
        <f>VLOOKUP(SonataNetIO_CMO_MV_NAV_QT[[#This Row],[AsOfDate]], 'Sonata CMO MV Raw'!$A:$B,2,FALSE)</f>
        <v>72943094.707330003</v>
      </c>
      <c r="L296" s="4">
        <f>SonataNetIO_CMO_MV_NAV_QT[[#This Row],[CMO MV]]/SonataNetIO_CMO_MV_NAV_QT[[#This Row],[NAV]]*100</f>
        <v>70.378378810066494</v>
      </c>
    </row>
    <row r="297" spans="1:12" x14ac:dyDescent="0.2">
      <c r="A297" s="1">
        <v>42075</v>
      </c>
      <c r="B297">
        <v>119.43940000000001</v>
      </c>
      <c r="C297">
        <v>23.8978</v>
      </c>
      <c r="D297">
        <v>9.3965999999999994</v>
      </c>
      <c r="F297">
        <v>103822951.97220001</v>
      </c>
      <c r="G297">
        <v>115.041422</v>
      </c>
      <c r="H297">
        <v>23.017838999999999</v>
      </c>
      <c r="I297">
        <v>9.0505999999999993</v>
      </c>
      <c r="K297" s="3">
        <f>VLOOKUP(SonataNetIO_CMO_MV_NAV_QT[[#This Row],[AsOfDate]], 'Sonata CMO MV Raw'!$A:$B,2,FALSE)</f>
        <v>73256629.908823997</v>
      </c>
      <c r="L297" s="4">
        <f>SonataNetIO_CMO_MV_NAV_QT[[#This Row],[CMO MV]]/SonataNetIO_CMO_MV_NAV_QT[[#This Row],[NAV]]*100</f>
        <v>70.559186111794858</v>
      </c>
    </row>
    <row r="298" spans="1:12" x14ac:dyDescent="0.2">
      <c r="A298" s="1">
        <v>42076</v>
      </c>
      <c r="B298">
        <v>117.8659</v>
      </c>
      <c r="C298">
        <v>23.6677</v>
      </c>
      <c r="D298">
        <v>9.1873000000000005</v>
      </c>
      <c r="F298">
        <v>103692418.41689999</v>
      </c>
      <c r="G298">
        <v>113.668773</v>
      </c>
      <c r="H298">
        <v>22.824909000000002</v>
      </c>
      <c r="I298">
        <v>8.8601460000000003</v>
      </c>
      <c r="K298" s="3">
        <f>VLOOKUP(SonataNetIO_CMO_MV_NAV_QT[[#This Row],[AsOfDate]], 'Sonata CMO MV Raw'!$A:$B,2,FALSE)</f>
        <v>73098651.451513007</v>
      </c>
      <c r="L298" s="4">
        <f>SonataNetIO_CMO_MV_NAV_QT[[#This Row],[CMO MV]]/SonataNetIO_CMO_MV_NAV_QT[[#This Row],[NAV]]*100</f>
        <v>70.4956568354078</v>
      </c>
    </row>
    <row r="299" spans="1:12" x14ac:dyDescent="0.2">
      <c r="A299" s="1">
        <v>42079</v>
      </c>
      <c r="B299">
        <v>118.601</v>
      </c>
      <c r="C299">
        <v>23.713899999999999</v>
      </c>
      <c r="D299">
        <v>9.3861000000000008</v>
      </c>
      <c r="F299">
        <v>103858319.04350001</v>
      </c>
      <c r="G299">
        <v>114.194993</v>
      </c>
      <c r="H299">
        <v>22.832933000000001</v>
      </c>
      <c r="I299">
        <v>9.0374079999999992</v>
      </c>
      <c r="K299" s="3">
        <f>VLOOKUP(SonataNetIO_CMO_MV_NAV_QT[[#This Row],[AsOfDate]], 'Sonata CMO MV Raw'!$A:$B,2,FALSE)</f>
        <v>72852028.818972006</v>
      </c>
      <c r="L299" s="4">
        <f>SonataNetIO_CMO_MV_NAV_QT[[#This Row],[CMO MV]]/SonataNetIO_CMO_MV_NAV_QT[[#This Row],[NAV]]*100</f>
        <v>70.145588230114413</v>
      </c>
    </row>
    <row r="300" spans="1:12" x14ac:dyDescent="0.2">
      <c r="A300" s="1">
        <v>42080</v>
      </c>
      <c r="B300">
        <v>122.8455</v>
      </c>
      <c r="C300">
        <v>24.438500000000001</v>
      </c>
      <c r="D300">
        <v>9.3484999999999996</v>
      </c>
      <c r="F300">
        <v>104369092.4323</v>
      </c>
      <c r="G300">
        <v>117.702949</v>
      </c>
      <c r="H300">
        <v>23.415457</v>
      </c>
      <c r="I300">
        <v>8.9571539999999992</v>
      </c>
      <c r="K300" s="3">
        <f>VLOOKUP(SonataNetIO_CMO_MV_NAV_QT[[#This Row],[AsOfDate]], 'Sonata CMO MV Raw'!$A:$B,2,FALSE)</f>
        <v>73165215.710529</v>
      </c>
      <c r="L300" s="4">
        <f>SonataNetIO_CMO_MV_NAV_QT[[#This Row],[CMO MV]]/SonataNetIO_CMO_MV_NAV_QT[[#This Row],[NAV]]*100</f>
        <v>70.102378017695514</v>
      </c>
    </row>
    <row r="301" spans="1:12" x14ac:dyDescent="0.2">
      <c r="A301" s="1">
        <v>42081</v>
      </c>
      <c r="B301">
        <v>128.2698</v>
      </c>
      <c r="C301">
        <v>24.726600000000001</v>
      </c>
      <c r="D301">
        <v>9.6132000000000009</v>
      </c>
      <c r="F301">
        <v>104594394.3744</v>
      </c>
      <c r="G301">
        <v>122.63544400000001</v>
      </c>
      <c r="H301">
        <v>23.640464000000001</v>
      </c>
      <c r="I301">
        <v>9.1909320000000001</v>
      </c>
      <c r="K301" s="3">
        <f>VLOOKUP(SonataNetIO_CMO_MV_NAV_QT[[#This Row],[AsOfDate]], 'Sonata CMO MV Raw'!$A:$B,2,FALSE)</f>
        <v>73907395.217641994</v>
      </c>
      <c r="L301" s="4">
        <f>SonataNetIO_CMO_MV_NAV_QT[[#This Row],[CMO MV]]/SonataNetIO_CMO_MV_NAV_QT[[#This Row],[NAV]]*100</f>
        <v>70.660952395868733</v>
      </c>
    </row>
    <row r="302" spans="1:12" x14ac:dyDescent="0.2">
      <c r="A302" s="1">
        <v>42082</v>
      </c>
      <c r="B302">
        <v>111.19110000000001</v>
      </c>
      <c r="C302">
        <v>21.5305</v>
      </c>
      <c r="D302">
        <v>-4.7355</v>
      </c>
      <c r="F302">
        <v>104658329.91069999</v>
      </c>
      <c r="G302">
        <v>106.241997</v>
      </c>
      <c r="H302">
        <v>20.572179999999999</v>
      </c>
      <c r="I302">
        <v>-4.5247229999999998</v>
      </c>
      <c r="K302" s="3">
        <f>VLOOKUP(SonataNetIO_CMO_MV_NAV_QT[[#This Row],[AsOfDate]], 'Sonata CMO MV Raw'!$A:$B,2,FALSE)</f>
        <v>73714389.278286994</v>
      </c>
      <c r="L302" s="4">
        <f>SonataNetIO_CMO_MV_NAV_QT[[#This Row],[CMO MV]]/SonataNetIO_CMO_MV_NAV_QT[[#This Row],[NAV]]*100</f>
        <v>70.433370512585086</v>
      </c>
    </row>
    <row r="303" spans="1:12" x14ac:dyDescent="0.2">
      <c r="A303" s="1">
        <v>42083</v>
      </c>
      <c r="B303">
        <v>111.4243</v>
      </c>
      <c r="C303">
        <v>21.394600000000001</v>
      </c>
      <c r="D303">
        <v>-4.5773000000000001</v>
      </c>
      <c r="F303">
        <v>104788744.638</v>
      </c>
      <c r="G303">
        <v>106.332317</v>
      </c>
      <c r="H303">
        <v>20.416886999999999</v>
      </c>
      <c r="I303">
        <v>-4.3681219999999996</v>
      </c>
      <c r="K303" s="3">
        <f>VLOOKUP(SonataNetIO_CMO_MV_NAV_QT[[#This Row],[AsOfDate]], 'Sonata CMO MV Raw'!$A:$B,2,FALSE)</f>
        <v>73787415.812104002</v>
      </c>
      <c r="L303" s="4">
        <f>SonataNetIO_CMO_MV_NAV_QT[[#This Row],[CMO MV]]/SonataNetIO_CMO_MV_NAV_QT[[#This Row],[NAV]]*100</f>
        <v>70.415402023383095</v>
      </c>
    </row>
    <row r="304" spans="1:12" x14ac:dyDescent="0.2">
      <c r="A304" s="1">
        <v>42086</v>
      </c>
      <c r="B304">
        <v>111.4876</v>
      </c>
      <c r="C304">
        <v>21.311599999999999</v>
      </c>
      <c r="D304">
        <v>-4.4127999999999998</v>
      </c>
      <c r="F304">
        <v>104820925.1182</v>
      </c>
      <c r="G304">
        <v>106.360061</v>
      </c>
      <c r="H304">
        <v>20.331437000000001</v>
      </c>
      <c r="I304">
        <v>-4.2098459999999998</v>
      </c>
      <c r="K304" s="3">
        <f>VLOOKUP(SonataNetIO_CMO_MV_NAV_QT[[#This Row],[AsOfDate]], 'Sonata CMO MV Raw'!$A:$B,2,FALSE)</f>
        <v>73930840.212944999</v>
      </c>
      <c r="L304" s="4">
        <f>SonataNetIO_CMO_MV_NAV_QT[[#This Row],[CMO MV]]/SonataNetIO_CMO_MV_NAV_QT[[#This Row],[NAV]]*100</f>
        <v>70.53061221275982</v>
      </c>
    </row>
    <row r="305" spans="1:12" x14ac:dyDescent="0.2">
      <c r="A305" s="1">
        <v>42087</v>
      </c>
      <c r="B305">
        <v>112.58629999999999</v>
      </c>
      <c r="C305">
        <v>21.2319</v>
      </c>
      <c r="D305">
        <v>-3.9805000000000001</v>
      </c>
      <c r="F305">
        <v>105057271.48190001</v>
      </c>
      <c r="G305">
        <v>107.166594</v>
      </c>
      <c r="H305">
        <v>20.209834000000001</v>
      </c>
      <c r="I305">
        <v>-3.7888860000000002</v>
      </c>
      <c r="K305" s="3">
        <f>VLOOKUP(SonataNetIO_CMO_MV_NAV_QT[[#This Row],[AsOfDate]], 'Sonata CMO MV Raw'!$A:$B,2,FALSE)</f>
        <v>74150059.689754993</v>
      </c>
      <c r="L305" s="4">
        <f>SonataNetIO_CMO_MV_NAV_QT[[#This Row],[CMO MV]]/SonataNetIO_CMO_MV_NAV_QT[[#This Row],[NAV]]*100</f>
        <v>70.580606790773231</v>
      </c>
    </row>
    <row r="306" spans="1:12" x14ac:dyDescent="0.2">
      <c r="A306" s="1">
        <v>42088</v>
      </c>
      <c r="B306">
        <v>112.5324</v>
      </c>
      <c r="C306">
        <v>21.494900000000001</v>
      </c>
      <c r="D306">
        <v>-4.3956999999999997</v>
      </c>
      <c r="F306">
        <v>104990710.1877</v>
      </c>
      <c r="G306">
        <v>107.18319700000001</v>
      </c>
      <c r="H306">
        <v>20.473144999999999</v>
      </c>
      <c r="I306">
        <v>-4.1867510000000001</v>
      </c>
      <c r="K306" s="3">
        <f>VLOOKUP(SonataNetIO_CMO_MV_NAV_QT[[#This Row],[AsOfDate]], 'Sonata CMO MV Raw'!$A:$B,2,FALSE)</f>
        <v>73594588.284197003</v>
      </c>
      <c r="L306" s="4">
        <f>SonataNetIO_CMO_MV_NAV_QT[[#This Row],[CMO MV]]/SonataNetIO_CMO_MV_NAV_QT[[#This Row],[NAV]]*100</f>
        <v>70.096285807216915</v>
      </c>
    </row>
    <row r="307" spans="1:12" x14ac:dyDescent="0.2">
      <c r="A307" s="1">
        <v>42089</v>
      </c>
      <c r="B307">
        <v>104.3377</v>
      </c>
      <c r="C307">
        <v>20.378399999999999</v>
      </c>
      <c r="D307">
        <v>-8.6986000000000008</v>
      </c>
      <c r="F307">
        <v>104538617.80490001</v>
      </c>
      <c r="G307">
        <v>99.807805000000002</v>
      </c>
      <c r="H307">
        <v>19.493656999999999</v>
      </c>
      <c r="I307">
        <v>-8.3209440000000008</v>
      </c>
      <c r="K307" s="3">
        <f>VLOOKUP(SonataNetIO_CMO_MV_NAV_QT[[#This Row],[AsOfDate]], 'Sonata CMO MV Raw'!$A:$B,2,FALSE)</f>
        <v>73226784.017750993</v>
      </c>
      <c r="L307" s="4">
        <f>SonataNetIO_CMO_MV_NAV_QT[[#This Row],[CMO MV]]/SonataNetIO_CMO_MV_NAV_QT[[#This Row],[NAV]]*100</f>
        <v>70.04759155550903</v>
      </c>
    </row>
    <row r="308" spans="1:12" x14ac:dyDescent="0.2">
      <c r="A308" s="1">
        <v>42090</v>
      </c>
      <c r="B308">
        <v>108.87609999999999</v>
      </c>
      <c r="C308">
        <v>21.070900000000002</v>
      </c>
      <c r="D308">
        <v>-8.5495999999999999</v>
      </c>
      <c r="F308">
        <v>105139474.7191</v>
      </c>
      <c r="G308">
        <v>103.55397000000001</v>
      </c>
      <c r="H308">
        <v>20.040903</v>
      </c>
      <c r="I308">
        <v>-8.1316749999999995</v>
      </c>
      <c r="K308" s="3">
        <f>VLOOKUP(SonataNetIO_CMO_MV_NAV_QT[[#This Row],[AsOfDate]], 'Sonata CMO MV Raw'!$A:$B,2,FALSE)</f>
        <v>73800574.865847006</v>
      </c>
      <c r="L308" s="4">
        <f>SonataNetIO_CMO_MV_NAV_QT[[#This Row],[CMO MV]]/SonataNetIO_CMO_MV_NAV_QT[[#This Row],[NAV]]*100</f>
        <v>70.193022233579924</v>
      </c>
    </row>
    <row r="309" spans="1:12" x14ac:dyDescent="0.2">
      <c r="A309" s="1">
        <v>42093</v>
      </c>
      <c r="B309">
        <v>107.2929</v>
      </c>
      <c r="C309">
        <v>20.74</v>
      </c>
      <c r="D309">
        <v>-8.7429000000000006</v>
      </c>
      <c r="F309">
        <v>104800061.2159</v>
      </c>
      <c r="G309">
        <v>102.37866200000001</v>
      </c>
      <c r="H309">
        <v>19.790064999999998</v>
      </c>
      <c r="I309">
        <v>-8.3424569999999996</v>
      </c>
      <c r="K309" s="3">
        <f>VLOOKUP(SonataNetIO_CMO_MV_NAV_QT[[#This Row],[AsOfDate]], 'Sonata CMO MV Raw'!$A:$B,2,FALSE)</f>
        <v>73655692.203786999</v>
      </c>
      <c r="L309" s="4">
        <f>SonataNetIO_CMO_MV_NAV_QT[[#This Row],[CMO MV]]/SonataNetIO_CMO_MV_NAV_QT[[#This Row],[NAV]]*100</f>
        <v>70.282107996146991</v>
      </c>
    </row>
    <row r="310" spans="1:12" x14ac:dyDescent="0.2">
      <c r="A310" s="1">
        <v>42094</v>
      </c>
      <c r="B310">
        <v>106.9311</v>
      </c>
      <c r="C310">
        <v>20.4527</v>
      </c>
      <c r="D310">
        <v>-8.7934999999999999</v>
      </c>
      <c r="F310">
        <v>104487018.7747</v>
      </c>
      <c r="G310">
        <v>102.339124</v>
      </c>
      <c r="H310">
        <v>19.574393000000001</v>
      </c>
      <c r="I310">
        <v>-8.4158779999999993</v>
      </c>
      <c r="K310" s="3">
        <f>VLOOKUP(SonataNetIO_CMO_MV_NAV_QT[[#This Row],[AsOfDate]], 'Sonata CMO MV Raw'!$A:$B,2,FALSE)</f>
        <v>73490270.382054999</v>
      </c>
      <c r="L310" s="4">
        <f>SonataNetIO_CMO_MV_NAV_QT[[#This Row],[CMO MV]]/SonataNetIO_CMO_MV_NAV_QT[[#This Row],[NAV]]*100</f>
        <v>70.334354682391989</v>
      </c>
    </row>
    <row r="311" spans="1:12" x14ac:dyDescent="0.2">
      <c r="A311" s="1">
        <v>42095</v>
      </c>
      <c r="B311">
        <v>108.9709</v>
      </c>
      <c r="C311">
        <v>20.528500000000001</v>
      </c>
      <c r="D311">
        <v>-8.0890000000000004</v>
      </c>
      <c r="F311">
        <v>105143424.23639999</v>
      </c>
      <c r="G311">
        <v>103.640243</v>
      </c>
      <c r="H311">
        <v>19.524283</v>
      </c>
      <c r="I311">
        <v>-7.6933009999999999</v>
      </c>
      <c r="K311" s="3">
        <f>VLOOKUP(SonataNetIO_CMO_MV_NAV_QT[[#This Row],[AsOfDate]], 'Sonata CMO MV Raw'!$A:$B,2,FALSE)</f>
        <v>73892841.381228998</v>
      </c>
      <c r="L311" s="4">
        <f>SonataNetIO_CMO_MV_NAV_QT[[#This Row],[CMO MV]]/SonataNetIO_CMO_MV_NAV_QT[[#This Row],[NAV]]*100</f>
        <v>70.27813856917146</v>
      </c>
    </row>
    <row r="312" spans="1:12" x14ac:dyDescent="0.2">
      <c r="A312" s="1">
        <v>42096</v>
      </c>
      <c r="B312">
        <v>108.6433</v>
      </c>
      <c r="C312">
        <v>20.791499999999999</v>
      </c>
      <c r="D312">
        <v>-8.7048000000000005</v>
      </c>
      <c r="F312">
        <v>105002586.45640001</v>
      </c>
      <c r="G312">
        <v>103.46726099999999</v>
      </c>
      <c r="H312">
        <v>19.800941000000002</v>
      </c>
      <c r="I312">
        <v>-8.290082</v>
      </c>
      <c r="K312" s="3">
        <f>VLOOKUP(SonataNetIO_CMO_MV_NAV_QT[[#This Row],[AsOfDate]], 'Sonata CMO MV Raw'!$A:$B,2,FALSE)</f>
        <v>73860679.946863994</v>
      </c>
      <c r="L312" s="4">
        <f>SonataNetIO_CMO_MV_NAV_QT[[#This Row],[CMO MV]]/SonataNetIO_CMO_MV_NAV_QT[[#This Row],[NAV]]*100</f>
        <v>70.341771988190985</v>
      </c>
    </row>
    <row r="313" spans="1:12" x14ac:dyDescent="0.2">
      <c r="A313" s="1">
        <v>42097</v>
      </c>
      <c r="B313">
        <v>108.8476</v>
      </c>
      <c r="C313">
        <v>20.490500000000001</v>
      </c>
      <c r="D313">
        <v>-8.1495999999999995</v>
      </c>
      <c r="F313">
        <v>105165457.35510001</v>
      </c>
      <c r="G313">
        <v>103.501285</v>
      </c>
      <c r="H313">
        <v>19.484058999999998</v>
      </c>
      <c r="I313">
        <v>-7.7493129999999999</v>
      </c>
      <c r="K313" s="3">
        <f>VLOOKUP(SonataNetIO_CMO_MV_NAV_QT[[#This Row],[AsOfDate]], 'Sonata CMO MV Raw'!$A:$B,2,FALSE)</f>
        <v>74228830.183400005</v>
      </c>
      <c r="L313" s="4">
        <f>SonataNetIO_CMO_MV_NAV_QT[[#This Row],[CMO MV]]/SonataNetIO_CMO_MV_NAV_QT[[#This Row],[NAV]]*100</f>
        <v>70.582900555227098</v>
      </c>
    </row>
    <row r="314" spans="1:12" x14ac:dyDescent="0.2">
      <c r="A314" s="1">
        <v>42100</v>
      </c>
      <c r="B314">
        <v>105.4375</v>
      </c>
      <c r="C314">
        <v>20.088100000000001</v>
      </c>
      <c r="D314">
        <v>-8.4664999999999999</v>
      </c>
      <c r="F314">
        <v>104644571.0319</v>
      </c>
      <c r="G314">
        <v>100.757735</v>
      </c>
      <c r="H314">
        <v>19.196504999999998</v>
      </c>
      <c r="I314">
        <v>-8.0907210000000003</v>
      </c>
      <c r="K314" s="3">
        <f>VLOOKUP(SonataNetIO_CMO_MV_NAV_QT[[#This Row],[AsOfDate]], 'Sonata CMO MV Raw'!$A:$B,2,FALSE)</f>
        <v>73870615.264146</v>
      </c>
      <c r="L314" s="4">
        <f>SonataNetIO_CMO_MV_NAV_QT[[#This Row],[CMO MV]]/SonataNetIO_CMO_MV_NAV_QT[[#This Row],[NAV]]*100</f>
        <v>70.591923246192266</v>
      </c>
    </row>
    <row r="315" spans="1:12" x14ac:dyDescent="0.2">
      <c r="A315" s="1">
        <v>42101</v>
      </c>
      <c r="B315">
        <v>105.0715</v>
      </c>
      <c r="C315">
        <v>19.912199999999999</v>
      </c>
      <c r="D315">
        <v>-8.0061</v>
      </c>
      <c r="F315">
        <v>104890469.0026</v>
      </c>
      <c r="G315">
        <v>100.172591</v>
      </c>
      <c r="H315">
        <v>18.983803000000002</v>
      </c>
      <c r="I315">
        <v>-7.6328189999999996</v>
      </c>
      <c r="K315" s="3">
        <f>VLOOKUP(SonataNetIO_CMO_MV_NAV_QT[[#This Row],[AsOfDate]], 'Sonata CMO MV Raw'!$A:$B,2,FALSE)</f>
        <v>73893503.454328001</v>
      </c>
      <c r="L315" s="4">
        <f>SonataNetIO_CMO_MV_NAV_QT[[#This Row],[CMO MV]]/SonataNetIO_CMO_MV_NAV_QT[[#This Row],[NAV]]*100</f>
        <v>70.44825345618041</v>
      </c>
    </row>
    <row r="316" spans="1:12" x14ac:dyDescent="0.2">
      <c r="A316" s="1">
        <v>42102</v>
      </c>
      <c r="B316">
        <v>85.842100000000002</v>
      </c>
      <c r="C316">
        <v>16.2483</v>
      </c>
      <c r="D316">
        <v>-20.232600000000001</v>
      </c>
      <c r="F316">
        <v>104871237.4208</v>
      </c>
      <c r="G316">
        <v>81.854759999999999</v>
      </c>
      <c r="H316">
        <v>15.493570999999999</v>
      </c>
      <c r="I316">
        <v>-19.292801999999998</v>
      </c>
      <c r="K316" s="3">
        <f>VLOOKUP(SonataNetIO_CMO_MV_NAV_QT[[#This Row],[AsOfDate]], 'Sonata CMO MV Raw'!$A:$B,2,FALSE)</f>
        <v>78447550.697481006</v>
      </c>
      <c r="L316" s="4">
        <f>SonataNetIO_CMO_MV_NAV_QT[[#This Row],[CMO MV]]/SonataNetIO_CMO_MV_NAV_QT[[#This Row],[NAV]]*100</f>
        <v>74.803685573678408</v>
      </c>
    </row>
    <row r="317" spans="1:12" x14ac:dyDescent="0.2">
      <c r="A317" s="1">
        <v>42103</v>
      </c>
      <c r="B317">
        <v>82.462800000000001</v>
      </c>
      <c r="C317">
        <v>15.6799</v>
      </c>
      <c r="D317">
        <v>-20.860900000000001</v>
      </c>
      <c r="F317">
        <v>104112400.9482</v>
      </c>
      <c r="G317">
        <v>79.205550000000002</v>
      </c>
      <c r="H317">
        <v>15.060549999999999</v>
      </c>
      <c r="I317">
        <v>-20.036902000000001</v>
      </c>
      <c r="K317" s="3">
        <f>VLOOKUP(SonataNetIO_CMO_MV_NAV_QT[[#This Row],[AsOfDate]], 'Sonata CMO MV Raw'!$A:$B,2,FALSE)</f>
        <v>77791594.700485006</v>
      </c>
      <c r="L317" s="4">
        <f>SonataNetIO_CMO_MV_NAV_QT[[#This Row],[CMO MV]]/SonataNetIO_CMO_MV_NAV_QT[[#This Row],[NAV]]*100</f>
        <v>74.718855767421374</v>
      </c>
    </row>
    <row r="318" spans="1:12" x14ac:dyDescent="0.2">
      <c r="A318" s="1">
        <v>42104</v>
      </c>
      <c r="B318">
        <v>83.697400000000002</v>
      </c>
      <c r="C318">
        <v>15.818</v>
      </c>
      <c r="D318">
        <v>-15.7475</v>
      </c>
      <c r="F318">
        <v>104204594.62450001</v>
      </c>
      <c r="G318">
        <v>80.320258999999993</v>
      </c>
      <c r="H318">
        <v>15.179753</v>
      </c>
      <c r="I318">
        <v>-15.112098</v>
      </c>
      <c r="K318" s="3">
        <f>VLOOKUP(SonataNetIO_CMO_MV_NAV_QT[[#This Row],[AsOfDate]], 'Sonata CMO MV Raw'!$A:$B,2,FALSE)</f>
        <v>77775244.101584002</v>
      </c>
      <c r="L318" s="4">
        <f>SonataNetIO_CMO_MV_NAV_QT[[#This Row],[CMO MV]]/SonataNetIO_CMO_MV_NAV_QT[[#This Row],[NAV]]*100</f>
        <v>74.63705835797947</v>
      </c>
    </row>
    <row r="319" spans="1:12" x14ac:dyDescent="0.2">
      <c r="A319" s="1">
        <v>42107</v>
      </c>
      <c r="B319">
        <v>81.759900000000002</v>
      </c>
      <c r="C319">
        <v>15.420299999999999</v>
      </c>
      <c r="D319">
        <v>-14.6431</v>
      </c>
      <c r="F319">
        <v>104249928.57979999</v>
      </c>
      <c r="G319">
        <v>78.426816000000002</v>
      </c>
      <c r="H319">
        <v>14.791665</v>
      </c>
      <c r="I319">
        <v>-14.046149</v>
      </c>
      <c r="K319" s="3">
        <f>VLOOKUP(SonataNetIO_CMO_MV_NAV_QT[[#This Row],[AsOfDate]], 'Sonata CMO MV Raw'!$A:$B,2,FALSE)</f>
        <v>78088303.744460002</v>
      </c>
      <c r="L319" s="4">
        <f>SonataNetIO_CMO_MV_NAV_QT[[#This Row],[CMO MV]]/SonataNetIO_CMO_MV_NAV_QT[[#This Row],[NAV]]*100</f>
        <v>74.90489903279493</v>
      </c>
    </row>
    <row r="320" spans="1:12" x14ac:dyDescent="0.2">
      <c r="A320" s="1">
        <v>42108</v>
      </c>
      <c r="B320">
        <v>81.241</v>
      </c>
      <c r="C320">
        <v>15.151400000000001</v>
      </c>
      <c r="D320">
        <v>-14.3271</v>
      </c>
      <c r="F320">
        <v>104120297.3299</v>
      </c>
      <c r="G320">
        <v>78.026093000000003</v>
      </c>
      <c r="H320">
        <v>14.551822</v>
      </c>
      <c r="I320">
        <v>-13.760141000000001</v>
      </c>
      <c r="K320" s="3">
        <f>VLOOKUP(SonataNetIO_CMO_MV_NAV_QT[[#This Row],[AsOfDate]], 'Sonata CMO MV Raw'!$A:$B,2,FALSE)</f>
        <v>78035130.644419</v>
      </c>
      <c r="L320" s="4">
        <f>SonataNetIO_CMO_MV_NAV_QT[[#This Row],[CMO MV]]/SonataNetIO_CMO_MV_NAV_QT[[#This Row],[NAV]]*100</f>
        <v>74.947087787473905</v>
      </c>
    </row>
    <row r="321" spans="1:12" x14ac:dyDescent="0.2">
      <c r="A321" s="1">
        <v>42109</v>
      </c>
      <c r="B321">
        <v>80.227599999999995</v>
      </c>
      <c r="C321">
        <v>14.9816</v>
      </c>
      <c r="D321">
        <v>-14.4435</v>
      </c>
      <c r="F321">
        <v>103957449.53210001</v>
      </c>
      <c r="G321">
        <v>77.173497999999995</v>
      </c>
      <c r="H321">
        <v>14.411281000000001</v>
      </c>
      <c r="I321">
        <v>-13.893665</v>
      </c>
      <c r="K321" s="3">
        <f>VLOOKUP(SonataNetIO_CMO_MV_NAV_QT[[#This Row],[AsOfDate]], 'Sonata CMO MV Raw'!$A:$B,2,FALSE)</f>
        <v>77600442.265899003</v>
      </c>
      <c r="L321" s="4">
        <f>SonataNetIO_CMO_MV_NAV_QT[[#This Row],[CMO MV]]/SonataNetIO_CMO_MV_NAV_QT[[#This Row],[NAV]]*100</f>
        <v>74.646350612841388</v>
      </c>
    </row>
    <row r="322" spans="1:12" x14ac:dyDescent="0.2">
      <c r="A322" s="1">
        <v>42110</v>
      </c>
      <c r="B322">
        <v>81.504300000000001</v>
      </c>
      <c r="C322">
        <v>15.188599999999999</v>
      </c>
      <c r="D322">
        <v>-14.3506</v>
      </c>
      <c r="F322">
        <v>104072762.6662</v>
      </c>
      <c r="G322">
        <v>78.314727000000005</v>
      </c>
      <c r="H322">
        <v>14.594212000000001</v>
      </c>
      <c r="I322">
        <v>-13.789006000000001</v>
      </c>
      <c r="K322" s="3">
        <f>VLOOKUP(SonataNetIO_CMO_MV_NAV_QT[[#This Row],[AsOfDate]], 'Sonata CMO MV Raw'!$A:$B,2,FALSE)</f>
        <v>77839708.388944998</v>
      </c>
      <c r="L322" s="4">
        <f>SonataNetIO_CMO_MV_NAV_QT[[#This Row],[CMO MV]]/SonataNetIO_CMO_MV_NAV_QT[[#This Row],[NAV]]*100</f>
        <v>74.793544818835883</v>
      </c>
    </row>
    <row r="323" spans="1:12" x14ac:dyDescent="0.2">
      <c r="A323" s="1">
        <v>42111</v>
      </c>
      <c r="B323">
        <v>85.863500000000002</v>
      </c>
      <c r="C323">
        <v>15.9823</v>
      </c>
      <c r="D323">
        <v>-14.101000000000001</v>
      </c>
      <c r="F323">
        <v>104565368.7457</v>
      </c>
      <c r="G323">
        <v>82.114662999999993</v>
      </c>
      <c r="H323">
        <v>15.284506</v>
      </c>
      <c r="I323">
        <v>-13.485344</v>
      </c>
      <c r="K323" s="3">
        <f>VLOOKUP(SonataNetIO_CMO_MV_NAV_QT[[#This Row],[AsOfDate]], 'Sonata CMO MV Raw'!$A:$B,2,FALSE)</f>
        <v>78079628.492144004</v>
      </c>
      <c r="L323" s="4">
        <f>SonataNetIO_CMO_MV_NAV_QT[[#This Row],[CMO MV]]/SonataNetIO_CMO_MV_NAV_QT[[#This Row],[NAV]]*100</f>
        <v>74.670638499856906</v>
      </c>
    </row>
    <row r="324" spans="1:12" x14ac:dyDescent="0.2">
      <c r="A324" s="1">
        <v>42114</v>
      </c>
      <c r="B324">
        <v>85.213800000000006</v>
      </c>
      <c r="C324">
        <v>16.041399999999999</v>
      </c>
      <c r="D324">
        <v>-14.8124</v>
      </c>
      <c r="F324">
        <v>104300238.97490001</v>
      </c>
      <c r="G324">
        <v>81.700484000000003</v>
      </c>
      <c r="H324">
        <v>15.380022</v>
      </c>
      <c r="I324">
        <v>-14.201693000000001</v>
      </c>
      <c r="K324" s="3">
        <f>VLOOKUP(SonataNetIO_CMO_MV_NAV_QT[[#This Row],[AsOfDate]], 'Sonata CMO MV Raw'!$A:$B,2,FALSE)</f>
        <v>77846593.954908997</v>
      </c>
      <c r="L324" s="4">
        <f>SonataNetIO_CMO_MV_NAV_QT[[#This Row],[CMO MV]]/SonataNetIO_CMO_MV_NAV_QT[[#This Row],[NAV]]*100</f>
        <v>74.637023577331291</v>
      </c>
    </row>
    <row r="325" spans="1:12" x14ac:dyDescent="0.2">
      <c r="A325" s="1">
        <v>42115</v>
      </c>
      <c r="B325">
        <v>87.042199999999994</v>
      </c>
      <c r="C325">
        <v>16.5289</v>
      </c>
      <c r="D325">
        <v>-15.2475</v>
      </c>
      <c r="F325">
        <v>104495116.39</v>
      </c>
      <c r="G325">
        <v>83.297864000000004</v>
      </c>
      <c r="H325">
        <v>15.817868000000001</v>
      </c>
      <c r="I325">
        <v>-14.591590999999999</v>
      </c>
      <c r="K325" s="3">
        <f>VLOOKUP(SonataNetIO_CMO_MV_NAV_QT[[#This Row],[AsOfDate]], 'Sonata CMO MV Raw'!$A:$B,2,FALSE)</f>
        <v>78088368.391236007</v>
      </c>
      <c r="L325" s="4">
        <f>SonataNetIO_CMO_MV_NAV_QT[[#This Row],[CMO MV]]/SonataNetIO_CMO_MV_NAV_QT[[#This Row],[NAV]]*100</f>
        <v>74.729203707273854</v>
      </c>
    </row>
    <row r="326" spans="1:12" x14ac:dyDescent="0.2">
      <c r="A326" s="1">
        <v>42116</v>
      </c>
      <c r="B326">
        <v>96.514600000000002</v>
      </c>
      <c r="C326">
        <v>18.607199999999999</v>
      </c>
      <c r="D326">
        <v>-26.6418</v>
      </c>
      <c r="F326">
        <v>104274634.44679999</v>
      </c>
      <c r="G326">
        <v>92.558080000000004</v>
      </c>
      <c r="H326">
        <v>17.844415999999999</v>
      </c>
      <c r="I326">
        <v>-25.549645999999999</v>
      </c>
      <c r="K326" s="3">
        <f>VLOOKUP(SonataNetIO_CMO_MV_NAV_QT[[#This Row],[AsOfDate]], 'Sonata CMO MV Raw'!$A:$B,2,FALSE)</f>
        <v>78029742.239415005</v>
      </c>
      <c r="L326" s="4">
        <f>SonataNetIO_CMO_MV_NAV_QT[[#This Row],[CMO MV]]/SonataNetIO_CMO_MV_NAV_QT[[#This Row],[NAV]]*100</f>
        <v>74.8309909244756</v>
      </c>
    </row>
    <row r="327" spans="1:12" x14ac:dyDescent="0.2">
      <c r="A327" s="1">
        <v>42117</v>
      </c>
      <c r="B327">
        <v>97.434799999999996</v>
      </c>
      <c r="C327">
        <v>18.7318</v>
      </c>
      <c r="D327">
        <v>-26.3187</v>
      </c>
      <c r="F327">
        <v>104500689.1841</v>
      </c>
      <c r="G327">
        <v>93.238427999999999</v>
      </c>
      <c r="H327">
        <v>17.925049000000001</v>
      </c>
      <c r="I327">
        <v>-25.185193000000002</v>
      </c>
      <c r="K327" s="3">
        <f>VLOOKUP(SonataNetIO_CMO_MV_NAV_QT[[#This Row],[AsOfDate]], 'Sonata CMO MV Raw'!$A:$B,2,FALSE)</f>
        <v>78334791.931406006</v>
      </c>
      <c r="L327" s="4">
        <f>SonataNetIO_CMO_MV_NAV_QT[[#This Row],[CMO MV]]/SonataNetIO_CMO_MV_NAV_QT[[#This Row],[NAV]]*100</f>
        <v>74.961029006615206</v>
      </c>
    </row>
    <row r="328" spans="1:12" x14ac:dyDescent="0.2">
      <c r="A328" s="1">
        <v>42118</v>
      </c>
      <c r="B328">
        <v>96.549400000000006</v>
      </c>
      <c r="C328">
        <v>18.4801</v>
      </c>
      <c r="D328">
        <v>-25.940200000000001</v>
      </c>
      <c r="F328">
        <v>104503618.11740001</v>
      </c>
      <c r="G328">
        <v>92.388571999999996</v>
      </c>
      <c r="H328">
        <v>17.683693999999999</v>
      </c>
      <c r="I328">
        <v>-24.822298</v>
      </c>
      <c r="K328" s="3">
        <f>VLOOKUP(SonataNetIO_CMO_MV_NAV_QT[[#This Row],[AsOfDate]], 'Sonata CMO MV Raw'!$A:$B,2,FALSE)</f>
        <v>78431026.001109004</v>
      </c>
      <c r="L328" s="4">
        <f>SonataNetIO_CMO_MV_NAV_QT[[#This Row],[CMO MV]]/SonataNetIO_CMO_MV_NAV_QT[[#This Row],[NAV]]*100</f>
        <v>75.051014896918787</v>
      </c>
    </row>
    <row r="329" spans="1:12" x14ac:dyDescent="0.2">
      <c r="A329" s="1">
        <v>42121</v>
      </c>
      <c r="B329">
        <v>99.582300000000004</v>
      </c>
      <c r="C329">
        <v>19.146699999999999</v>
      </c>
      <c r="D329">
        <v>-23.657</v>
      </c>
      <c r="F329">
        <v>104661222.7113</v>
      </c>
      <c r="G329">
        <v>95.147273999999996</v>
      </c>
      <c r="H329">
        <v>18.293977000000002</v>
      </c>
      <c r="I329">
        <v>-22.603404999999999</v>
      </c>
      <c r="K329" s="3">
        <f>VLOOKUP(SonataNetIO_CMO_MV_NAV_QT[[#This Row],[AsOfDate]], 'Sonata CMO MV Raw'!$A:$B,2,FALSE)</f>
        <v>78672226.294158995</v>
      </c>
      <c r="L329" s="4">
        <f>SonataNetIO_CMO_MV_NAV_QT[[#This Row],[CMO MV]]/SonataNetIO_CMO_MV_NAV_QT[[#This Row],[NAV]]*100</f>
        <v>75.168457100076438</v>
      </c>
    </row>
    <row r="330" spans="1:12" x14ac:dyDescent="0.2">
      <c r="A330" s="1">
        <v>42122</v>
      </c>
      <c r="B330">
        <v>97.782600000000002</v>
      </c>
      <c r="C330">
        <v>19.1449</v>
      </c>
      <c r="D330">
        <v>-24.762899999999998</v>
      </c>
      <c r="F330">
        <v>104473933.3818</v>
      </c>
      <c r="G330">
        <v>93.595213000000001</v>
      </c>
      <c r="H330">
        <v>18.325049</v>
      </c>
      <c r="I330">
        <v>-23.702466999999999</v>
      </c>
      <c r="K330" s="3">
        <f>VLOOKUP(SonataNetIO_CMO_MV_NAV_QT[[#This Row],[AsOfDate]], 'Sonata CMO MV Raw'!$A:$B,2,FALSE)</f>
        <v>78550404.596543998</v>
      </c>
      <c r="L330" s="4">
        <f>SonataNetIO_CMO_MV_NAV_QT[[#This Row],[CMO MV]]/SonataNetIO_CMO_MV_NAV_QT[[#This Row],[NAV]]*100</f>
        <v>75.186605934976654</v>
      </c>
    </row>
    <row r="331" spans="1:12" x14ac:dyDescent="0.2">
      <c r="A331" s="1">
        <v>42123</v>
      </c>
      <c r="B331">
        <v>96.191299999999998</v>
      </c>
      <c r="C331">
        <v>19.126999999999999</v>
      </c>
      <c r="D331">
        <v>-0.76329999999999998</v>
      </c>
      <c r="F331">
        <v>104143474.73999999</v>
      </c>
      <c r="G331">
        <v>92.364211999999995</v>
      </c>
      <c r="H331">
        <v>18.366008999999998</v>
      </c>
      <c r="I331">
        <v>-0.732931</v>
      </c>
      <c r="K331" s="3">
        <f>VLOOKUP(SonataNetIO_CMO_MV_NAV_QT[[#This Row],[AsOfDate]], 'Sonata CMO MV Raw'!$A:$B,2,FALSE)</f>
        <v>78328084.627348006</v>
      </c>
      <c r="L331" s="4">
        <f>SonataNetIO_CMO_MV_NAV_QT[[#This Row],[CMO MV]]/SonataNetIO_CMO_MV_NAV_QT[[#This Row],[NAV]]*100</f>
        <v>75.21170656433199</v>
      </c>
    </row>
    <row r="332" spans="1:12" x14ac:dyDescent="0.2">
      <c r="A332" s="1">
        <v>42124</v>
      </c>
      <c r="B332">
        <v>92.453900000000004</v>
      </c>
      <c r="C332">
        <v>18.420400000000001</v>
      </c>
      <c r="D332">
        <v>-25.465399999999999</v>
      </c>
      <c r="F332">
        <v>103766165.4901</v>
      </c>
      <c r="G332">
        <v>89.098309999999998</v>
      </c>
      <c r="H332">
        <v>17.751836000000001</v>
      </c>
      <c r="I332">
        <v>-24.541139999999999</v>
      </c>
      <c r="K332" s="3">
        <f>VLOOKUP(SonataNetIO_CMO_MV_NAV_QT[[#This Row],[AsOfDate]], 'Sonata CMO MV Raw'!$A:$B,2,FALSE)</f>
        <v>77958460.224502996</v>
      </c>
      <c r="L332" s="4">
        <f>SonataNetIO_CMO_MV_NAV_QT[[#This Row],[CMO MV]]/SonataNetIO_CMO_MV_NAV_QT[[#This Row],[NAV]]*100</f>
        <v>75.128978560878565</v>
      </c>
    </row>
    <row r="333" spans="1:12" x14ac:dyDescent="0.2">
      <c r="A333" s="1">
        <v>42125</v>
      </c>
      <c r="B333">
        <v>90.131699999999995</v>
      </c>
      <c r="C333">
        <v>18.233799999999999</v>
      </c>
      <c r="D333">
        <v>-26.683</v>
      </c>
      <c r="F333">
        <v>103178687.56039999</v>
      </c>
      <c r="G333">
        <v>87.354958999999994</v>
      </c>
      <c r="H333">
        <v>17.672059999999998</v>
      </c>
      <c r="I333">
        <v>-25.860961</v>
      </c>
      <c r="K333" s="3">
        <f>VLOOKUP(SonataNetIO_CMO_MV_NAV_QT[[#This Row],[AsOfDate]], 'Sonata CMO MV Raw'!$A:$B,2,FALSE)</f>
        <v>77470227.828429997</v>
      </c>
      <c r="L333" s="4">
        <f>SonataNetIO_CMO_MV_NAV_QT[[#This Row],[CMO MV]]/SonataNetIO_CMO_MV_NAV_QT[[#This Row],[NAV]]*100</f>
        <v>75.083556168592992</v>
      </c>
    </row>
    <row r="334" spans="1:12" x14ac:dyDescent="0.2">
      <c r="A334" s="1">
        <v>42128</v>
      </c>
      <c r="B334">
        <v>93.3386</v>
      </c>
      <c r="C334">
        <v>19.065300000000001</v>
      </c>
      <c r="D334">
        <v>-27.375499999999999</v>
      </c>
      <c r="F334">
        <v>102999732.8618</v>
      </c>
      <c r="G334">
        <v>90.620234999999994</v>
      </c>
      <c r="H334">
        <v>18.510048000000001</v>
      </c>
      <c r="I334">
        <v>-26.578223999999999</v>
      </c>
      <c r="K334" s="3">
        <f>VLOOKUP(SonataNetIO_CMO_MV_NAV_QT[[#This Row],[AsOfDate]], 'Sonata CMO MV Raw'!$A:$B,2,FALSE)</f>
        <v>78851834.382883996</v>
      </c>
      <c r="L334" s="4">
        <f>SonataNetIO_CMO_MV_NAV_QT[[#This Row],[CMO MV]]/SonataNetIO_CMO_MV_NAV_QT[[#This Row],[NAV]]*100</f>
        <v>76.555377564603518</v>
      </c>
    </row>
    <row r="335" spans="1:12" x14ac:dyDescent="0.2">
      <c r="A335" s="1">
        <v>42129</v>
      </c>
      <c r="B335">
        <v>102.6463</v>
      </c>
      <c r="C335">
        <v>21.2317</v>
      </c>
      <c r="D335">
        <v>-2.9963000000000002</v>
      </c>
      <c r="F335">
        <v>102826724.759</v>
      </c>
      <c r="G335">
        <v>99.824534999999997</v>
      </c>
      <c r="H335">
        <v>20.648036999999999</v>
      </c>
      <c r="I335">
        <v>-2.9139309999999998</v>
      </c>
      <c r="K335" s="3">
        <f>VLOOKUP(SonataNetIO_CMO_MV_NAV_QT[[#This Row],[AsOfDate]], 'Sonata CMO MV Raw'!$A:$B,2,FALSE)</f>
        <v>81619776.718072996</v>
      </c>
      <c r="L335" s="4">
        <f>SonataNetIO_CMO_MV_NAV_QT[[#This Row],[CMO MV]]/SonataNetIO_CMO_MV_NAV_QT[[#This Row],[NAV]]*100</f>
        <v>79.376034692701964</v>
      </c>
    </row>
    <row r="336" spans="1:12" x14ac:dyDescent="0.2">
      <c r="A336" s="1">
        <v>42130</v>
      </c>
      <c r="B336">
        <v>99.323899999999995</v>
      </c>
      <c r="C336">
        <v>20.785599999999999</v>
      </c>
      <c r="D336">
        <v>-3.9308000000000001</v>
      </c>
      <c r="F336">
        <v>102210308.7649</v>
      </c>
      <c r="G336">
        <v>97.176010000000005</v>
      </c>
      <c r="H336">
        <v>20.336109</v>
      </c>
      <c r="I336">
        <v>-3.845796</v>
      </c>
      <c r="K336" s="3">
        <f>VLOOKUP(SonataNetIO_CMO_MV_NAV_QT[[#This Row],[AsOfDate]], 'Sonata CMO MV Raw'!$A:$B,2,FALSE)</f>
        <v>81138364.726783007</v>
      </c>
      <c r="L336" s="4">
        <f>SonataNetIO_CMO_MV_NAV_QT[[#This Row],[CMO MV]]/SonataNetIO_CMO_MV_NAV_QT[[#This Row],[NAV]]*100</f>
        <v>79.383738986068593</v>
      </c>
    </row>
    <row r="337" spans="1:12" x14ac:dyDescent="0.2">
      <c r="A337" s="1">
        <v>42131</v>
      </c>
      <c r="B337">
        <v>120.6773</v>
      </c>
      <c r="C337">
        <v>24.905999999999999</v>
      </c>
      <c r="D337">
        <v>-2.2103999999999999</v>
      </c>
      <c r="F337">
        <v>102603354.8664</v>
      </c>
      <c r="G337">
        <v>117.61535499999999</v>
      </c>
      <c r="H337">
        <v>24.274059999999999</v>
      </c>
      <c r="I337">
        <v>-2.1543160000000001</v>
      </c>
      <c r="K337" s="3">
        <f>VLOOKUP(SonataNetIO_CMO_MV_NAV_QT[[#This Row],[AsOfDate]], 'Sonata CMO MV Raw'!$A:$B,2,FALSE)</f>
        <v>85656381.706913993</v>
      </c>
      <c r="L337" s="4">
        <f>SonataNetIO_CMO_MV_NAV_QT[[#This Row],[CMO MV]]/SonataNetIO_CMO_MV_NAV_QT[[#This Row],[NAV]]*100</f>
        <v>83.483022381136863</v>
      </c>
    </row>
    <row r="338" spans="1:12" x14ac:dyDescent="0.2">
      <c r="A338" s="1">
        <v>42132</v>
      </c>
      <c r="B338">
        <v>117.03740000000001</v>
      </c>
      <c r="C338">
        <v>23.946300000000001</v>
      </c>
      <c r="D338">
        <v>-1.4596</v>
      </c>
      <c r="F338">
        <v>102404268.3195</v>
      </c>
      <c r="G338">
        <v>114.28957200000001</v>
      </c>
      <c r="H338">
        <v>23.384084000000001</v>
      </c>
      <c r="I338">
        <v>-1.4253309999999999</v>
      </c>
      <c r="K338" s="3">
        <f>VLOOKUP(SonataNetIO_CMO_MV_NAV_QT[[#This Row],[AsOfDate]], 'Sonata CMO MV Raw'!$A:$B,2,FALSE)</f>
        <v>85792555.403782994</v>
      </c>
      <c r="L338" s="4">
        <f>SonataNetIO_CMO_MV_NAV_QT[[#This Row],[CMO MV]]/SonataNetIO_CMO_MV_NAV_QT[[#This Row],[NAV]]*100</f>
        <v>83.778300271734111</v>
      </c>
    </row>
    <row r="339" spans="1:12" x14ac:dyDescent="0.2">
      <c r="A339" s="1">
        <v>42135</v>
      </c>
      <c r="B339">
        <v>112.3438</v>
      </c>
      <c r="C339">
        <v>23.364100000000001</v>
      </c>
      <c r="D339">
        <v>-3.5467</v>
      </c>
      <c r="F339">
        <v>101589167.1494</v>
      </c>
      <c r="G339">
        <v>110.58639700000001</v>
      </c>
      <c r="H339">
        <v>22.998614</v>
      </c>
      <c r="I339">
        <v>-3.4912190000000001</v>
      </c>
      <c r="K339" s="3">
        <f>VLOOKUP(SonataNetIO_CMO_MV_NAV_QT[[#This Row],[AsOfDate]], 'Sonata CMO MV Raw'!$A:$B,2,FALSE)</f>
        <v>84840031.685472995</v>
      </c>
      <c r="L339" s="4">
        <f>SonataNetIO_CMO_MV_NAV_QT[[#This Row],[CMO MV]]/SonataNetIO_CMO_MV_NAV_QT[[#This Row],[NAV]]*100</f>
        <v>83.51287254939767</v>
      </c>
    </row>
    <row r="340" spans="1:12" x14ac:dyDescent="0.2">
      <c r="A340" s="1">
        <v>42136</v>
      </c>
      <c r="B340">
        <v>114.7012</v>
      </c>
      <c r="C340">
        <v>23.8459</v>
      </c>
      <c r="D340">
        <v>-3.6879</v>
      </c>
      <c r="F340">
        <v>101822976.75130001</v>
      </c>
      <c r="G340">
        <v>112.647659</v>
      </c>
      <c r="H340">
        <v>23.418977000000002</v>
      </c>
      <c r="I340">
        <v>-3.621874</v>
      </c>
      <c r="K340" s="3">
        <f>VLOOKUP(SonataNetIO_CMO_MV_NAV_QT[[#This Row],[AsOfDate]], 'Sonata CMO MV Raw'!$A:$B,2,FALSE)</f>
        <v>85082973.778377995</v>
      </c>
      <c r="L340" s="4">
        <f>SonataNetIO_CMO_MV_NAV_QT[[#This Row],[CMO MV]]/SonataNetIO_CMO_MV_NAV_QT[[#This Row],[NAV]]*100</f>
        <v>83.559699876179181</v>
      </c>
    </row>
    <row r="341" spans="1:12" x14ac:dyDescent="0.2">
      <c r="A341" s="1">
        <v>42137</v>
      </c>
      <c r="B341">
        <v>118.2749</v>
      </c>
      <c r="C341">
        <v>24.6173</v>
      </c>
      <c r="D341">
        <v>-1.7628999999999999</v>
      </c>
      <c r="F341">
        <v>101710130.5942</v>
      </c>
      <c r="G341">
        <v>116.286253</v>
      </c>
      <c r="H341">
        <v>24.203389999999999</v>
      </c>
      <c r="I341">
        <v>-1.7332590000000001</v>
      </c>
      <c r="K341" s="3">
        <f>VLOOKUP(SonataNetIO_CMO_MV_NAV_QT[[#This Row],[AsOfDate]], 'Sonata CMO MV Raw'!$A:$B,2,FALSE)</f>
        <v>85961660.570148006</v>
      </c>
      <c r="L341" s="4">
        <f>SonataNetIO_CMO_MV_NAV_QT[[#This Row],[CMO MV]]/SonataNetIO_CMO_MV_NAV_QT[[#This Row],[NAV]]*100</f>
        <v>84.516321105824971</v>
      </c>
    </row>
    <row r="342" spans="1:12" x14ac:dyDescent="0.2">
      <c r="A342" s="1">
        <v>42138</v>
      </c>
      <c r="B342">
        <v>117.57129999999999</v>
      </c>
      <c r="C342">
        <v>24.113199999999999</v>
      </c>
      <c r="D342">
        <v>-1.0622</v>
      </c>
      <c r="F342">
        <v>101638388.1833</v>
      </c>
      <c r="G342">
        <v>115.67607700000001</v>
      </c>
      <c r="H342">
        <v>23.724501</v>
      </c>
      <c r="I342">
        <v>-1.045078</v>
      </c>
      <c r="K342" s="3">
        <f>VLOOKUP(SonataNetIO_CMO_MV_NAV_QT[[#This Row],[AsOfDate]], 'Sonata CMO MV Raw'!$A:$B,2,FALSE)</f>
        <v>86179709.749761999</v>
      </c>
      <c r="L342" s="4">
        <f>SonataNetIO_CMO_MV_NAV_QT[[#This Row],[CMO MV]]/SonataNetIO_CMO_MV_NAV_QT[[#This Row],[NAV]]*100</f>
        <v>84.790512020262454</v>
      </c>
    </row>
    <row r="343" spans="1:12" x14ac:dyDescent="0.2">
      <c r="A343" s="1">
        <v>42139</v>
      </c>
      <c r="B343">
        <v>122.2586</v>
      </c>
      <c r="C343">
        <v>24.627400000000002</v>
      </c>
      <c r="D343">
        <v>0.70669999999999999</v>
      </c>
      <c r="F343">
        <v>102201104.6039</v>
      </c>
      <c r="G343">
        <v>119.625517</v>
      </c>
      <c r="H343">
        <v>24.097000000000001</v>
      </c>
      <c r="I343">
        <v>0.69147999999999998</v>
      </c>
      <c r="K343" s="3">
        <f>VLOOKUP(SonataNetIO_CMO_MV_NAV_QT[[#This Row],[AsOfDate]], 'Sonata CMO MV Raw'!$A:$B,2,FALSE)</f>
        <v>86492077.005429</v>
      </c>
      <c r="L343" s="4">
        <f>SonataNetIO_CMO_MV_NAV_QT[[#This Row],[CMO MV]]/SonataNetIO_CMO_MV_NAV_QT[[#This Row],[NAV]]*100</f>
        <v>84.629297638851995</v>
      </c>
    </row>
    <row r="344" spans="1:12" x14ac:dyDescent="0.2">
      <c r="A344" s="1">
        <v>42142</v>
      </c>
      <c r="B344">
        <v>119.577</v>
      </c>
      <c r="C344">
        <v>24.358699999999999</v>
      </c>
      <c r="D344">
        <v>-0.46539999999999998</v>
      </c>
      <c r="F344">
        <v>101732524.6802</v>
      </c>
      <c r="G344">
        <v>117.54058000000001</v>
      </c>
      <c r="H344">
        <v>23.943867000000001</v>
      </c>
      <c r="I344">
        <v>-0.45747399999999999</v>
      </c>
      <c r="K344" s="3">
        <f>VLOOKUP(SonataNetIO_CMO_MV_NAV_QT[[#This Row],[AsOfDate]], 'Sonata CMO MV Raw'!$A:$B,2,FALSE)</f>
        <v>85734175.518484995</v>
      </c>
      <c r="L344" s="4">
        <f>SonataNetIO_CMO_MV_NAV_QT[[#This Row],[CMO MV]]/SonataNetIO_CMO_MV_NAV_QT[[#This Row],[NAV]]*100</f>
        <v>84.274105835860851</v>
      </c>
    </row>
    <row r="345" spans="1:12" x14ac:dyDescent="0.2">
      <c r="A345" s="1">
        <v>42143</v>
      </c>
      <c r="B345">
        <v>94.636799999999994</v>
      </c>
      <c r="C345">
        <v>19.227</v>
      </c>
      <c r="D345">
        <v>-0.83489999999999998</v>
      </c>
      <c r="F345">
        <v>101875184.1778</v>
      </c>
      <c r="G345">
        <v>92.894850000000005</v>
      </c>
      <c r="H345">
        <v>18.873094999999999</v>
      </c>
      <c r="I345">
        <v>-0.81953200000000004</v>
      </c>
      <c r="K345" s="3">
        <f>VLOOKUP(SonataNetIO_CMO_MV_NAV_QT[[#This Row],[AsOfDate]], 'Sonata CMO MV Raw'!$A:$B,2,FALSE)</f>
        <v>85621199.852090001</v>
      </c>
      <c r="L345" s="4">
        <f>SonataNetIO_CMO_MV_NAV_QT[[#This Row],[CMO MV]]/SonataNetIO_CMO_MV_NAV_QT[[#This Row],[NAV]]*100</f>
        <v>84.045197604411342</v>
      </c>
    </row>
    <row r="346" spans="1:12" x14ac:dyDescent="0.2">
      <c r="A346" s="1">
        <v>42144</v>
      </c>
      <c r="B346">
        <v>98.281800000000004</v>
      </c>
      <c r="C346">
        <v>19.9451</v>
      </c>
      <c r="D346">
        <v>0.25569999999999998</v>
      </c>
      <c r="F346">
        <v>101982018.4853</v>
      </c>
      <c r="G346">
        <v>96.371695000000003</v>
      </c>
      <c r="H346">
        <v>19.557466999999999</v>
      </c>
      <c r="I346">
        <v>0.25073000000000001</v>
      </c>
      <c r="K346" s="3">
        <f>VLOOKUP(SonataNetIO_CMO_MV_NAV_QT[[#This Row],[AsOfDate]], 'Sonata CMO MV Raw'!$A:$B,2,FALSE)</f>
        <v>85599485.630107</v>
      </c>
      <c r="L346" s="4">
        <f>SonataNetIO_CMO_MV_NAV_QT[[#This Row],[CMO MV]]/SonataNetIO_CMO_MV_NAV_QT[[#This Row],[NAV]]*100</f>
        <v>83.935861342502818</v>
      </c>
    </row>
    <row r="347" spans="1:12" x14ac:dyDescent="0.2">
      <c r="A347" s="1">
        <v>42145</v>
      </c>
      <c r="B347">
        <v>99.0214</v>
      </c>
      <c r="C347">
        <v>19.855899999999998</v>
      </c>
      <c r="D347">
        <v>1.2596000000000001</v>
      </c>
      <c r="F347">
        <v>102064727.9184</v>
      </c>
      <c r="G347">
        <v>97.018236999999999</v>
      </c>
      <c r="H347">
        <v>19.454222999999999</v>
      </c>
      <c r="I347">
        <v>1.234119</v>
      </c>
      <c r="K347" s="3">
        <f>VLOOKUP(SonataNetIO_CMO_MV_NAV_QT[[#This Row],[AsOfDate]], 'Sonata CMO MV Raw'!$A:$B,2,FALSE)</f>
        <v>85907698.491082996</v>
      </c>
      <c r="L347" s="4">
        <f>SonataNetIO_CMO_MV_NAV_QT[[#This Row],[CMO MV]]/SonataNetIO_CMO_MV_NAV_QT[[#This Row],[NAV]]*100</f>
        <v>84.16982070413745</v>
      </c>
    </row>
    <row r="348" spans="1:12" x14ac:dyDescent="0.2">
      <c r="A348" s="1">
        <v>42146</v>
      </c>
      <c r="B348">
        <v>98.061099999999996</v>
      </c>
      <c r="C348">
        <v>19.834</v>
      </c>
      <c r="D348">
        <v>0.7198</v>
      </c>
      <c r="F348">
        <v>101885280.92460001</v>
      </c>
      <c r="G348">
        <v>96.246582000000004</v>
      </c>
      <c r="H348">
        <v>19.466992999999999</v>
      </c>
      <c r="I348">
        <v>0.70648100000000003</v>
      </c>
      <c r="K348" s="3">
        <f>VLOOKUP(SonataNetIO_CMO_MV_NAV_QT[[#This Row],[AsOfDate]], 'Sonata CMO MV Raw'!$A:$B,2,FALSE)</f>
        <v>80160167.548175007</v>
      </c>
      <c r="L348" s="4">
        <f>SonataNetIO_CMO_MV_NAV_QT[[#This Row],[CMO MV]]/SonataNetIO_CMO_MV_NAV_QT[[#This Row],[NAV]]*100</f>
        <v>78.676887201692438</v>
      </c>
    </row>
    <row r="349" spans="1:12" x14ac:dyDescent="0.2">
      <c r="A349" s="1">
        <v>42150</v>
      </c>
      <c r="B349">
        <v>112.40219999999999</v>
      </c>
      <c r="C349">
        <v>22.4101</v>
      </c>
      <c r="D349">
        <v>8.8408999999999995</v>
      </c>
      <c r="F349">
        <v>102291340.1533</v>
      </c>
      <c r="G349">
        <v>109.88437500000001</v>
      </c>
      <c r="H349">
        <v>21.908111000000002</v>
      </c>
      <c r="I349">
        <v>8.6428630000000002</v>
      </c>
      <c r="K349" s="3">
        <f>VLOOKUP(SonataNetIO_CMO_MV_NAV_QT[[#This Row],[AsOfDate]], 'Sonata CMO MV Raw'!$A:$B,2,FALSE)</f>
        <v>76393543.754896</v>
      </c>
      <c r="L349" s="4">
        <f>SonataNetIO_CMO_MV_NAV_QT[[#This Row],[CMO MV]]/SonataNetIO_CMO_MV_NAV_QT[[#This Row],[NAV]]*100</f>
        <v>74.682317819287547</v>
      </c>
    </row>
    <row r="350" spans="1:12" x14ac:dyDescent="0.2">
      <c r="A350" s="1">
        <v>42151</v>
      </c>
      <c r="B350">
        <v>112.79730000000001</v>
      </c>
      <c r="C350">
        <v>22.463200000000001</v>
      </c>
      <c r="D350">
        <v>8.8978000000000002</v>
      </c>
      <c r="F350">
        <v>102284944.24950001</v>
      </c>
      <c r="G350">
        <v>110.27752</v>
      </c>
      <c r="H350">
        <v>21.961393999999999</v>
      </c>
      <c r="I350">
        <v>8.6990320000000008</v>
      </c>
      <c r="K350" s="3">
        <f>VLOOKUP(SonataNetIO_CMO_MV_NAV_QT[[#This Row],[AsOfDate]], 'Sonata CMO MV Raw'!$A:$B,2,FALSE)</f>
        <v>76409818.887583002</v>
      </c>
      <c r="L350" s="4">
        <f>SonataNetIO_CMO_MV_NAV_QT[[#This Row],[CMO MV]]/SonataNetIO_CMO_MV_NAV_QT[[#This Row],[NAV]]*100</f>
        <v>74.702899286134681</v>
      </c>
    </row>
    <row r="351" spans="1:12" x14ac:dyDescent="0.2">
      <c r="A351" s="1">
        <v>42152</v>
      </c>
      <c r="B351">
        <v>112.22669999999999</v>
      </c>
      <c r="C351">
        <v>22.358799999999999</v>
      </c>
      <c r="D351">
        <v>8.7166999999999994</v>
      </c>
      <c r="F351">
        <v>102249559.6804</v>
      </c>
      <c r="G351">
        <v>109.75763600000001</v>
      </c>
      <c r="H351">
        <v>21.866890999999999</v>
      </c>
      <c r="I351">
        <v>8.5249269999999999</v>
      </c>
      <c r="K351" s="3">
        <f>VLOOKUP(SonataNetIO_CMO_MV_NAV_QT[[#This Row],[AsOfDate]], 'Sonata CMO MV Raw'!$A:$B,2,FALSE)</f>
        <v>76463518.255483001</v>
      </c>
      <c r="L351" s="4">
        <f>SonataNetIO_CMO_MV_NAV_QT[[#This Row],[CMO MV]]/SonataNetIO_CMO_MV_NAV_QT[[#This Row],[NAV]]*100</f>
        <v>74.781268980017074</v>
      </c>
    </row>
    <row r="352" spans="1:12" x14ac:dyDescent="0.2">
      <c r="A352" s="1">
        <v>42153</v>
      </c>
      <c r="B352">
        <v>114.224</v>
      </c>
      <c r="C352">
        <v>22.632999999999999</v>
      </c>
      <c r="D352">
        <v>10.576700000000001</v>
      </c>
      <c r="F352">
        <v>102216937.0399</v>
      </c>
      <c r="G352">
        <v>111.746647</v>
      </c>
      <c r="H352">
        <v>22.142123000000002</v>
      </c>
      <c r="I352">
        <v>10.347307000000001</v>
      </c>
      <c r="K352" s="3">
        <f>VLOOKUP(SonataNetIO_CMO_MV_NAV_QT[[#This Row],[AsOfDate]], 'Sonata CMO MV Raw'!$A:$B,2,FALSE)</f>
        <v>77360432.701851994</v>
      </c>
      <c r="L352" s="4">
        <f>SonataNetIO_CMO_MV_NAV_QT[[#This Row],[CMO MV]]/SonataNetIO_CMO_MV_NAV_QT[[#This Row],[NAV]]*100</f>
        <v>75.682597172379204</v>
      </c>
    </row>
    <row r="353" spans="1:12" x14ac:dyDescent="0.2">
      <c r="A353" s="1">
        <v>42156</v>
      </c>
      <c r="B353">
        <v>113.0438</v>
      </c>
      <c r="C353">
        <v>22.744199999999999</v>
      </c>
      <c r="D353">
        <v>9.0129999999999999</v>
      </c>
      <c r="F353">
        <v>101976392.3812</v>
      </c>
      <c r="G353">
        <v>110.852912</v>
      </c>
      <c r="H353">
        <v>22.303397</v>
      </c>
      <c r="I353">
        <v>8.8383199999999995</v>
      </c>
      <c r="K353" s="3">
        <f>VLOOKUP(SonataNetIO_CMO_MV_NAV_QT[[#This Row],[AsOfDate]], 'Sonata CMO MV Raw'!$A:$B,2,FALSE)</f>
        <v>76711731.648848996</v>
      </c>
      <c r="L353" s="4">
        <f>SonataNetIO_CMO_MV_NAV_QT[[#This Row],[CMO MV]]/SonataNetIO_CMO_MV_NAV_QT[[#This Row],[NAV]]*100</f>
        <v>75.224990664595509</v>
      </c>
    </row>
    <row r="354" spans="1:12" x14ac:dyDescent="0.2">
      <c r="A354" s="1">
        <v>42157</v>
      </c>
      <c r="B354">
        <v>118.6602</v>
      </c>
      <c r="C354">
        <v>24.2179</v>
      </c>
      <c r="D354">
        <v>14.8179</v>
      </c>
      <c r="F354">
        <v>101798090.5253</v>
      </c>
      <c r="G354">
        <v>116.564269</v>
      </c>
      <c r="H354">
        <v>23.790132</v>
      </c>
      <c r="I354">
        <v>14.556167</v>
      </c>
      <c r="K354" s="3">
        <f>VLOOKUP(SonataNetIO_CMO_MV_NAV_QT[[#This Row],[AsOfDate]], 'Sonata CMO MV Raw'!$A:$B,2,FALSE)</f>
        <v>77440609.560893998</v>
      </c>
      <c r="L354" s="4">
        <f>SonataNetIO_CMO_MV_NAV_QT[[#This Row],[CMO MV]]/SonataNetIO_CMO_MV_NAV_QT[[#This Row],[NAV]]*100</f>
        <v>76.0727526039868</v>
      </c>
    </row>
    <row r="355" spans="1:12" x14ac:dyDescent="0.2">
      <c r="A355" s="1">
        <v>42158</v>
      </c>
      <c r="B355">
        <v>118.7621</v>
      </c>
      <c r="C355">
        <v>24.6753</v>
      </c>
      <c r="D355">
        <v>33.8307</v>
      </c>
      <c r="F355">
        <v>101452251.79960001</v>
      </c>
      <c r="G355">
        <v>117.06206400000001</v>
      </c>
      <c r="H355">
        <v>24.322082000000002</v>
      </c>
      <c r="I355">
        <v>33.346426000000001</v>
      </c>
      <c r="K355" s="3">
        <f>VLOOKUP(SonataNetIO_CMO_MV_NAV_QT[[#This Row],[AsOfDate]], 'Sonata CMO MV Raw'!$A:$B,2,FALSE)</f>
        <v>76763765.795959994</v>
      </c>
      <c r="L355" s="4">
        <f>SonataNetIO_CMO_MV_NAV_QT[[#This Row],[CMO MV]]/SonataNetIO_CMO_MV_NAV_QT[[#This Row],[NAV]]*100</f>
        <v>75.664920624524427</v>
      </c>
    </row>
    <row r="356" spans="1:12" x14ac:dyDescent="0.2">
      <c r="A356" s="1">
        <v>42159</v>
      </c>
      <c r="B356">
        <v>129.3407</v>
      </c>
      <c r="C356">
        <v>26.6416</v>
      </c>
      <c r="D356">
        <v>39.704500000000003</v>
      </c>
      <c r="F356">
        <v>101713503.65539999</v>
      </c>
      <c r="G356">
        <v>127.161778</v>
      </c>
      <c r="H356">
        <v>26.192786000000002</v>
      </c>
      <c r="I356">
        <v>39.035623000000001</v>
      </c>
      <c r="K356" s="3">
        <f>VLOOKUP(SonataNetIO_CMO_MV_NAV_QT[[#This Row],[AsOfDate]], 'Sonata CMO MV Raw'!$A:$B,2,FALSE)</f>
        <v>77219334.339357004</v>
      </c>
      <c r="L356" s="4">
        <f>SonataNetIO_CMO_MV_NAV_QT[[#This Row],[CMO MV]]/SonataNetIO_CMO_MV_NAV_QT[[#This Row],[NAV]]*100</f>
        <v>75.91846860469191</v>
      </c>
    </row>
    <row r="357" spans="1:12" x14ac:dyDescent="0.2">
      <c r="A357" s="1">
        <v>42160</v>
      </c>
      <c r="B357">
        <v>131.345</v>
      </c>
      <c r="C357">
        <v>27.436</v>
      </c>
      <c r="D357">
        <v>38.174700000000001</v>
      </c>
      <c r="F357">
        <v>101394500.21619999</v>
      </c>
      <c r="G357">
        <v>129.53858399999999</v>
      </c>
      <c r="H357">
        <v>27.058667</v>
      </c>
      <c r="I357">
        <v>37.649675000000002</v>
      </c>
      <c r="K357" s="3">
        <f>VLOOKUP(SonataNetIO_CMO_MV_NAV_QT[[#This Row],[AsOfDate]], 'Sonata CMO MV Raw'!$A:$B,2,FALSE)</f>
        <v>76572832.247929007</v>
      </c>
      <c r="L357" s="4">
        <f>SonataNetIO_CMO_MV_NAV_QT[[#This Row],[CMO MV]]/SonataNetIO_CMO_MV_NAV_QT[[#This Row],[NAV]]*100</f>
        <v>75.519709732436567</v>
      </c>
    </row>
    <row r="358" spans="1:12" x14ac:dyDescent="0.2">
      <c r="A358" s="1">
        <v>42163</v>
      </c>
      <c r="B358">
        <v>130.51609999999999</v>
      </c>
      <c r="C358">
        <v>27.1311</v>
      </c>
      <c r="D358">
        <v>38.721400000000003</v>
      </c>
      <c r="F358">
        <v>101512397.2129</v>
      </c>
      <c r="G358">
        <v>128.57158699999999</v>
      </c>
      <c r="H358">
        <v>26.726883000000001</v>
      </c>
      <c r="I358">
        <v>38.144503999999998</v>
      </c>
      <c r="K358" s="3">
        <f>VLOOKUP(SonataNetIO_CMO_MV_NAV_QT[[#This Row],[AsOfDate]], 'Sonata CMO MV Raw'!$A:$B,2,FALSE)</f>
        <v>76876438.822999001</v>
      </c>
      <c r="L358" s="4">
        <f>SonataNetIO_CMO_MV_NAV_QT[[#This Row],[CMO MV]]/SonataNetIO_CMO_MV_NAV_QT[[#This Row],[NAV]]*100</f>
        <v>75.731084018996739</v>
      </c>
    </row>
    <row r="359" spans="1:12" x14ac:dyDescent="0.2">
      <c r="A359" s="1">
        <v>42164</v>
      </c>
      <c r="B359">
        <v>132.59620000000001</v>
      </c>
      <c r="C359">
        <v>27.678100000000001</v>
      </c>
      <c r="D359">
        <v>42.153399999999998</v>
      </c>
      <c r="F359">
        <v>101469261.60250001</v>
      </c>
      <c r="G359">
        <v>130.67622399999999</v>
      </c>
      <c r="H359">
        <v>27.277325000000001</v>
      </c>
      <c r="I359">
        <v>41.543024000000003</v>
      </c>
      <c r="K359" s="3">
        <f>VLOOKUP(SonataNetIO_CMO_MV_NAV_QT[[#This Row],[AsOfDate]], 'Sonata CMO MV Raw'!$A:$B,2,FALSE)</f>
        <v>76595993.328984007</v>
      </c>
      <c r="L359" s="4">
        <f>SonataNetIO_CMO_MV_NAV_QT[[#This Row],[CMO MV]]/SonataNetIO_CMO_MV_NAV_QT[[#This Row],[NAV]]*100</f>
        <v>75.486893389492081</v>
      </c>
    </row>
    <row r="360" spans="1:12" x14ac:dyDescent="0.2">
      <c r="A360" s="1">
        <v>42165</v>
      </c>
      <c r="B360">
        <v>131.04900000000001</v>
      </c>
      <c r="C360">
        <v>27.570799999999998</v>
      </c>
      <c r="D360">
        <v>41.582999999999998</v>
      </c>
      <c r="F360">
        <v>101247346.7879</v>
      </c>
      <c r="G360">
        <v>129.43450300000001</v>
      </c>
      <c r="H360">
        <v>27.231133</v>
      </c>
      <c r="I360">
        <v>41.070706000000001</v>
      </c>
      <c r="K360" s="3">
        <f>VLOOKUP(SonataNetIO_CMO_MV_NAV_QT[[#This Row],[AsOfDate]], 'Sonata CMO MV Raw'!$A:$B,2,FALSE)</f>
        <v>76239439.733799994</v>
      </c>
      <c r="L360" s="4">
        <f>SonataNetIO_CMO_MV_NAV_QT[[#This Row],[CMO MV]]/SonataNetIO_CMO_MV_NAV_QT[[#This Row],[NAV]]*100</f>
        <v>75.300185291286382</v>
      </c>
    </row>
    <row r="361" spans="1:12" x14ac:dyDescent="0.2">
      <c r="A361" s="1">
        <v>42166</v>
      </c>
      <c r="B361">
        <v>129.74080000000001</v>
      </c>
      <c r="C361">
        <v>26.819700000000001</v>
      </c>
      <c r="D361">
        <v>42.614800000000002</v>
      </c>
      <c r="F361">
        <v>101296293.83930001</v>
      </c>
      <c r="G361">
        <v>128.0805</v>
      </c>
      <c r="H361">
        <v>26.476486999999999</v>
      </c>
      <c r="I361">
        <v>42.069456000000002</v>
      </c>
      <c r="K361" s="3">
        <f>VLOOKUP(SonataNetIO_CMO_MV_NAV_QT[[#This Row],[AsOfDate]], 'Sonata CMO MV Raw'!$A:$B,2,FALSE)</f>
        <v>76626716.484759003</v>
      </c>
      <c r="L361" s="4">
        <f>SonataNetIO_CMO_MV_NAV_QT[[#This Row],[CMO MV]]/SonataNetIO_CMO_MV_NAV_QT[[#This Row],[NAV]]*100</f>
        <v>75.646120485239393</v>
      </c>
    </row>
    <row r="362" spans="1:12" x14ac:dyDescent="0.2">
      <c r="A362" s="1">
        <v>42167</v>
      </c>
      <c r="B362">
        <v>131.119</v>
      </c>
      <c r="C362">
        <v>27.178599999999999</v>
      </c>
      <c r="D362">
        <v>42.6325</v>
      </c>
      <c r="F362">
        <v>101324089.17730001</v>
      </c>
      <c r="G362">
        <v>129.40555499999999</v>
      </c>
      <c r="H362">
        <v>26.823433999999999</v>
      </c>
      <c r="I362">
        <v>42.075384</v>
      </c>
      <c r="K362" s="3">
        <f>VLOOKUP(SonataNetIO_CMO_MV_NAV_QT[[#This Row],[AsOfDate]], 'Sonata CMO MV Raw'!$A:$B,2,FALSE)</f>
        <v>71075087.437491</v>
      </c>
      <c r="L362" s="4">
        <f>SonataNetIO_CMO_MV_NAV_QT[[#This Row],[CMO MV]]/SonataNetIO_CMO_MV_NAV_QT[[#This Row],[NAV]]*100</f>
        <v>70.146288029415814</v>
      </c>
    </row>
    <row r="363" spans="1:12" x14ac:dyDescent="0.2">
      <c r="A363" s="1">
        <v>42170</v>
      </c>
      <c r="B363">
        <v>131.40270000000001</v>
      </c>
      <c r="C363">
        <v>27.186699999999998</v>
      </c>
      <c r="D363">
        <v>42.834499999999998</v>
      </c>
      <c r="F363">
        <v>101452317.54889999</v>
      </c>
      <c r="G363">
        <v>129.521635</v>
      </c>
      <c r="H363">
        <v>26.797515000000001</v>
      </c>
      <c r="I363">
        <v>42.221311999999998</v>
      </c>
      <c r="K363" s="3">
        <f>VLOOKUP(SonataNetIO_CMO_MV_NAV_QT[[#This Row],[AsOfDate]], 'Sonata CMO MV Raw'!$A:$B,2,FALSE)</f>
        <v>70938808.536235005</v>
      </c>
      <c r="L363" s="4">
        <f>SonataNetIO_CMO_MV_NAV_QT[[#This Row],[CMO MV]]/SonataNetIO_CMO_MV_NAV_QT[[#This Row],[NAV]]*100</f>
        <v>69.923300176994502</v>
      </c>
    </row>
    <row r="364" spans="1:12" x14ac:dyDescent="0.2">
      <c r="A364" s="1">
        <v>42171</v>
      </c>
      <c r="B364">
        <v>135.67240000000001</v>
      </c>
      <c r="C364">
        <v>27.954000000000001</v>
      </c>
      <c r="D364">
        <v>42.647199999999998</v>
      </c>
      <c r="F364">
        <v>101668703.95999999</v>
      </c>
      <c r="G364">
        <v>133.44558799999999</v>
      </c>
      <c r="H364">
        <v>27.495187000000001</v>
      </c>
      <c r="I364">
        <v>41.947225000000003</v>
      </c>
      <c r="K364" s="3">
        <f>VLOOKUP(SonataNetIO_CMO_MV_NAV_QT[[#This Row],[AsOfDate]], 'Sonata CMO MV Raw'!$A:$B,2,FALSE)</f>
        <v>71210685.643488005</v>
      </c>
      <c r="L364" s="4">
        <f>SonataNetIO_CMO_MV_NAV_QT[[#This Row],[CMO MV]]/SonataNetIO_CMO_MV_NAV_QT[[#This Row],[NAV]]*100</f>
        <v>70.041893788185561</v>
      </c>
    </row>
    <row r="365" spans="1:12" x14ac:dyDescent="0.2">
      <c r="A365" s="1">
        <v>42172</v>
      </c>
      <c r="B365">
        <v>135.24860000000001</v>
      </c>
      <c r="C365">
        <v>27.8781</v>
      </c>
      <c r="D365">
        <v>42.590400000000002</v>
      </c>
      <c r="F365">
        <v>101835699.45</v>
      </c>
      <c r="G365">
        <v>132.810597</v>
      </c>
      <c r="H365">
        <v>27.375567</v>
      </c>
      <c r="I365">
        <v>41.822662000000001</v>
      </c>
      <c r="K365" s="3">
        <f>VLOOKUP(SonataNetIO_CMO_MV_NAV_QT[[#This Row],[AsOfDate]], 'Sonata CMO MV Raw'!$A:$B,2,FALSE)</f>
        <v>71532347.987207994</v>
      </c>
      <c r="L365" s="4">
        <f>SonataNetIO_CMO_MV_NAV_QT[[#This Row],[CMO MV]]/SonataNetIO_CMO_MV_NAV_QT[[#This Row],[NAV]]*100</f>
        <v>70.242899468009696</v>
      </c>
    </row>
    <row r="366" spans="1:12" x14ac:dyDescent="0.2">
      <c r="A366" s="1">
        <v>42173</v>
      </c>
      <c r="B366">
        <v>132.95679999999999</v>
      </c>
      <c r="C366">
        <v>27.5413</v>
      </c>
      <c r="D366">
        <v>63.285600000000002</v>
      </c>
      <c r="F366">
        <v>101722103.06</v>
      </c>
      <c r="G366">
        <v>130.70590999999999</v>
      </c>
      <c r="H366">
        <v>27.075040000000001</v>
      </c>
      <c r="I366">
        <v>62.214207000000002</v>
      </c>
      <c r="K366" s="3">
        <f>VLOOKUP(SonataNetIO_CMO_MV_NAV_QT[[#This Row],[AsOfDate]], 'Sonata CMO MV Raw'!$A:$B,2,FALSE)</f>
        <v>71316515.638322994</v>
      </c>
      <c r="L366" s="4">
        <f>SonataNetIO_CMO_MV_NAV_QT[[#This Row],[CMO MV]]/SonataNetIO_CMO_MV_NAV_QT[[#This Row],[NAV]]*100</f>
        <v>70.109163586853384</v>
      </c>
    </row>
    <row r="367" spans="1:12" x14ac:dyDescent="0.2">
      <c r="A367" s="1">
        <v>42174</v>
      </c>
      <c r="B367">
        <v>134.4145</v>
      </c>
      <c r="C367">
        <v>27.604099999999999</v>
      </c>
      <c r="D367">
        <v>73.959800000000001</v>
      </c>
      <c r="F367">
        <v>101929257.93000001</v>
      </c>
      <c r="G367">
        <v>131.87038000000001</v>
      </c>
      <c r="H367">
        <v>27.081626</v>
      </c>
      <c r="I367">
        <v>72.559932000000003</v>
      </c>
      <c r="K367" s="3">
        <f>VLOOKUP(SonataNetIO_CMO_MV_NAV_QT[[#This Row],[AsOfDate]], 'Sonata CMO MV Raw'!$A:$B,2,FALSE)</f>
        <v>68641315.501996994</v>
      </c>
      <c r="L367" s="4">
        <f>SonataNetIO_CMO_MV_NAV_QT[[#This Row],[CMO MV]]/SonataNetIO_CMO_MV_NAV_QT[[#This Row],[NAV]]*100</f>
        <v>67.342112457187184</v>
      </c>
    </row>
    <row r="368" spans="1:12" x14ac:dyDescent="0.2">
      <c r="A368" s="1">
        <v>42177</v>
      </c>
      <c r="B368">
        <v>133.0317</v>
      </c>
      <c r="C368">
        <v>27.726099999999999</v>
      </c>
      <c r="D368">
        <v>73.031199999999998</v>
      </c>
      <c r="F368">
        <v>101675546.13</v>
      </c>
      <c r="G368">
        <v>130.83942500000001</v>
      </c>
      <c r="H368">
        <v>27.269192</v>
      </c>
      <c r="I368">
        <v>71.827693999999994</v>
      </c>
      <c r="K368" s="3">
        <f>VLOOKUP(SonataNetIO_CMO_MV_NAV_QT[[#This Row],[AsOfDate]], 'Sonata CMO MV Raw'!$A:$B,2,FALSE)</f>
        <v>68102123.910257995</v>
      </c>
      <c r="L368" s="4">
        <f>SonataNetIO_CMO_MV_NAV_QT[[#This Row],[CMO MV]]/SonataNetIO_CMO_MV_NAV_QT[[#This Row],[NAV]]*100</f>
        <v>66.979845697788733</v>
      </c>
    </row>
    <row r="369" spans="1:12" x14ac:dyDescent="0.2">
      <c r="A369" s="1">
        <v>42178</v>
      </c>
      <c r="B369">
        <v>131.26859999999999</v>
      </c>
      <c r="C369">
        <v>27.5336</v>
      </c>
      <c r="D369">
        <v>72.681399999999996</v>
      </c>
      <c r="F369">
        <v>101415758.97</v>
      </c>
      <c r="G369">
        <v>129.43609699999999</v>
      </c>
      <c r="H369">
        <v>27.149232000000001</v>
      </c>
      <c r="I369">
        <v>71.666770999999997</v>
      </c>
      <c r="K369" s="3">
        <f>VLOOKUP(SonataNetIO_CMO_MV_NAV_QT[[#This Row],[AsOfDate]], 'Sonata CMO MV Raw'!$A:$B,2,FALSE)</f>
        <v>67730465.792201996</v>
      </c>
      <c r="L369" s="4">
        <f>SonataNetIO_CMO_MV_NAV_QT[[#This Row],[CMO MV]]/SonataNetIO_CMO_MV_NAV_QT[[#This Row],[NAV]]*100</f>
        <v>66.784951845834414</v>
      </c>
    </row>
    <row r="370" spans="1:12" x14ac:dyDescent="0.2">
      <c r="A370" s="1">
        <v>42179</v>
      </c>
      <c r="B370">
        <v>131.94589999999999</v>
      </c>
      <c r="C370">
        <v>27.562899999999999</v>
      </c>
      <c r="D370">
        <v>72.982200000000006</v>
      </c>
      <c r="F370">
        <v>101512728.94</v>
      </c>
      <c r="G370">
        <v>129.97966</v>
      </c>
      <c r="H370">
        <v>27.152161</v>
      </c>
      <c r="I370">
        <v>71.894628999999995</v>
      </c>
      <c r="K370" s="3">
        <f>VLOOKUP(SonataNetIO_CMO_MV_NAV_QT[[#This Row],[AsOfDate]], 'Sonata CMO MV Raw'!$A:$B,2,FALSE)</f>
        <v>68023672.743847996</v>
      </c>
      <c r="L370" s="4">
        <f>SonataNetIO_CMO_MV_NAV_QT[[#This Row],[CMO MV]]/SonataNetIO_CMO_MV_NAV_QT[[#This Row],[NAV]]*100</f>
        <v>67.009993184257695</v>
      </c>
    </row>
    <row r="371" spans="1:12" x14ac:dyDescent="0.2">
      <c r="A371" s="1">
        <v>42180</v>
      </c>
      <c r="B371">
        <v>131.1344</v>
      </c>
      <c r="C371">
        <v>27.4863</v>
      </c>
      <c r="D371">
        <v>72.8108</v>
      </c>
      <c r="F371">
        <v>101373216.15000001</v>
      </c>
      <c r="G371">
        <v>129.358035</v>
      </c>
      <c r="H371">
        <v>27.113966999999999</v>
      </c>
      <c r="I371">
        <v>71.824494000000001</v>
      </c>
      <c r="K371" s="3">
        <f>VLOOKUP(SonataNetIO_CMO_MV_NAV_QT[[#This Row],[AsOfDate]], 'Sonata CMO MV Raw'!$A:$B,2,FALSE)</f>
        <v>67347314.491228998</v>
      </c>
      <c r="L371" s="4">
        <f>SonataNetIO_CMO_MV_NAV_QT[[#This Row],[CMO MV]]/SonataNetIO_CMO_MV_NAV_QT[[#This Row],[NAV]]*100</f>
        <v>66.435018093513449</v>
      </c>
    </row>
    <row r="372" spans="1:12" x14ac:dyDescent="0.2">
      <c r="A372" s="1">
        <v>42181</v>
      </c>
      <c r="B372">
        <v>127.6502</v>
      </c>
      <c r="C372">
        <v>27.0871</v>
      </c>
      <c r="D372">
        <v>81.631200000000007</v>
      </c>
      <c r="F372">
        <v>101138020.45</v>
      </c>
      <c r="G372">
        <v>126.21386</v>
      </c>
      <c r="H372">
        <v>26.782312000000001</v>
      </c>
      <c r="I372">
        <v>80.712672999999995</v>
      </c>
      <c r="K372" s="3">
        <f>VLOOKUP(SonataNetIO_CMO_MV_NAV_QT[[#This Row],[AsOfDate]], 'Sonata CMO MV Raw'!$A:$B,2,FALSE)</f>
        <v>66877465.976455003</v>
      </c>
      <c r="L372" s="4">
        <f>SonataNetIO_CMO_MV_NAV_QT[[#This Row],[CMO MV]]/SonataNetIO_CMO_MV_NAV_QT[[#This Row],[NAV]]*100</f>
        <v>66.124950517018945</v>
      </c>
    </row>
    <row r="373" spans="1:12" x14ac:dyDescent="0.2">
      <c r="A373" s="1">
        <v>42184</v>
      </c>
      <c r="B373">
        <v>130.1319</v>
      </c>
      <c r="C373">
        <v>27.177199999999999</v>
      </c>
      <c r="D373">
        <v>82.211299999999994</v>
      </c>
      <c r="F373">
        <v>101165029.89</v>
      </c>
      <c r="G373">
        <v>128.633284</v>
      </c>
      <c r="H373">
        <v>26.864224</v>
      </c>
      <c r="I373">
        <v>81.264544000000001</v>
      </c>
      <c r="K373" s="3">
        <f>VLOOKUP(SonataNetIO_CMO_MV_NAV_QT[[#This Row],[AsOfDate]], 'Sonata CMO MV Raw'!$A:$B,2,FALSE)</f>
        <v>67683555.415620998</v>
      </c>
      <c r="L373" s="4">
        <f>SonataNetIO_CMO_MV_NAV_QT[[#This Row],[CMO MV]]/SonataNetIO_CMO_MV_NAV_QT[[#This Row],[NAV]]*100</f>
        <v>66.904102622433371</v>
      </c>
    </row>
    <row r="374" spans="1:12" x14ac:dyDescent="0.2">
      <c r="A374" s="1">
        <v>42185</v>
      </c>
      <c r="B374">
        <v>127.76139999999999</v>
      </c>
      <c r="C374">
        <v>26.632999999999999</v>
      </c>
      <c r="D374">
        <v>82.381600000000006</v>
      </c>
      <c r="F374">
        <v>101030425.62</v>
      </c>
      <c r="G374">
        <v>126.458341</v>
      </c>
      <c r="H374">
        <v>26.361366</v>
      </c>
      <c r="I374">
        <v>81.541376999999997</v>
      </c>
      <c r="K374" s="3">
        <f>VLOOKUP(SonataNetIO_CMO_MV_NAV_QT[[#This Row],[AsOfDate]], 'Sonata CMO MV Raw'!$A:$B,2,FALSE)</f>
        <v>67481526.490676001</v>
      </c>
      <c r="L374" s="4">
        <f>SonataNetIO_CMO_MV_NAV_QT[[#This Row],[CMO MV]]/SonataNetIO_CMO_MV_NAV_QT[[#This Row],[NAV]]*100</f>
        <v>66.793271508615078</v>
      </c>
    </row>
    <row r="375" spans="1:12" x14ac:dyDescent="0.2">
      <c r="A375" s="1">
        <v>42186</v>
      </c>
      <c r="B375">
        <v>127.7307</v>
      </c>
      <c r="C375">
        <v>26.936699999999998</v>
      </c>
      <c r="D375">
        <v>81.658000000000001</v>
      </c>
      <c r="F375">
        <v>100912961.61</v>
      </c>
      <c r="G375">
        <v>126.575118</v>
      </c>
      <c r="H375">
        <v>26.693003000000001</v>
      </c>
      <c r="I375">
        <v>80.919238000000007</v>
      </c>
      <c r="K375" s="3">
        <f>VLOOKUP(SonataNetIO_CMO_MV_NAV_QT[[#This Row],[AsOfDate]], 'Sonata CMO MV Raw'!$A:$B,2,FALSE)</f>
        <v>66876964.213473998</v>
      </c>
      <c r="L375" s="4">
        <f>SonataNetIO_CMO_MV_NAV_QT[[#This Row],[CMO MV]]/SonataNetIO_CMO_MV_NAV_QT[[#This Row],[NAV]]*100</f>
        <v>66.271926962102754</v>
      </c>
    </row>
    <row r="376" spans="1:12" x14ac:dyDescent="0.2">
      <c r="A376" s="1">
        <v>42187</v>
      </c>
      <c r="B376">
        <v>126.7116</v>
      </c>
      <c r="C376">
        <v>26.704499999999999</v>
      </c>
      <c r="D376">
        <v>81.678299999999993</v>
      </c>
      <c r="F376">
        <v>100943965.84999999</v>
      </c>
      <c r="G376">
        <v>125.52667099999999</v>
      </c>
      <c r="H376">
        <v>26.454775999999999</v>
      </c>
      <c r="I376">
        <v>80.914495000000002</v>
      </c>
      <c r="K376" s="3">
        <f>VLOOKUP(SonataNetIO_CMO_MV_NAV_QT[[#This Row],[AsOfDate]], 'Sonata CMO MV Raw'!$A:$B,2,FALSE)</f>
        <v>67102214.175989002</v>
      </c>
      <c r="L376" s="4">
        <f>SonataNetIO_CMO_MV_NAV_QT[[#This Row],[CMO MV]]/SonataNetIO_CMO_MV_NAV_QT[[#This Row],[NAV]]*100</f>
        <v>66.474715562197233</v>
      </c>
    </row>
    <row r="377" spans="1:12" x14ac:dyDescent="0.2">
      <c r="A377" s="1">
        <v>42191</v>
      </c>
      <c r="B377">
        <v>127.1755</v>
      </c>
      <c r="C377">
        <v>26.475100000000001</v>
      </c>
      <c r="D377">
        <v>82.435000000000002</v>
      </c>
      <c r="F377">
        <v>101008694.97</v>
      </c>
      <c r="G377">
        <v>125.90549799999999</v>
      </c>
      <c r="H377">
        <v>26.210713999999999</v>
      </c>
      <c r="I377">
        <v>81.611785999999995</v>
      </c>
      <c r="K377" s="3">
        <f>VLOOKUP(SonataNetIO_CMO_MV_NAV_QT[[#This Row],[AsOfDate]], 'Sonata CMO MV Raw'!$A:$B,2,FALSE)</f>
        <v>67856798.332534999</v>
      </c>
      <c r="L377" s="4">
        <f>SonataNetIO_CMO_MV_NAV_QT[[#This Row],[CMO MV]]/SonataNetIO_CMO_MV_NAV_QT[[#This Row],[NAV]]*100</f>
        <v>67.179165469555613</v>
      </c>
    </row>
    <row r="378" spans="1:12" x14ac:dyDescent="0.2">
      <c r="A378" s="1">
        <v>42192</v>
      </c>
      <c r="B378">
        <v>127.7393</v>
      </c>
      <c r="C378">
        <v>26.4434</v>
      </c>
      <c r="D378">
        <v>82.714399999999998</v>
      </c>
      <c r="F378">
        <v>100933357.08</v>
      </c>
      <c r="G378">
        <v>126.558061</v>
      </c>
      <c r="H378">
        <v>26.198871</v>
      </c>
      <c r="I378">
        <v>81.949517999999998</v>
      </c>
      <c r="K378" s="3">
        <f>VLOOKUP(SonataNetIO_CMO_MV_NAV_QT[[#This Row],[AsOfDate]], 'Sonata CMO MV Raw'!$A:$B,2,FALSE)</f>
        <v>68145271.531820998</v>
      </c>
      <c r="L378" s="4">
        <f>SonataNetIO_CMO_MV_NAV_QT[[#This Row],[CMO MV]]/SonataNetIO_CMO_MV_NAV_QT[[#This Row],[NAV]]*100</f>
        <v>67.515114431207223</v>
      </c>
    </row>
    <row r="379" spans="1:12" x14ac:dyDescent="0.2">
      <c r="A379" s="1">
        <v>42193</v>
      </c>
      <c r="B379">
        <v>131.7587</v>
      </c>
      <c r="C379">
        <v>27.142299999999999</v>
      </c>
      <c r="D379">
        <v>82.701400000000007</v>
      </c>
      <c r="F379">
        <v>100939816.72</v>
      </c>
      <c r="G379">
        <v>130.53193899999999</v>
      </c>
      <c r="H379">
        <v>26.889586999999999</v>
      </c>
      <c r="I379">
        <v>81.931394999999995</v>
      </c>
      <c r="K379" s="3">
        <f>VLOOKUP(SonataNetIO_CMO_MV_NAV_QT[[#This Row],[AsOfDate]], 'Sonata CMO MV Raw'!$A:$B,2,FALSE)</f>
        <v>68360358.032569006</v>
      </c>
      <c r="L379" s="4">
        <f>SonataNetIO_CMO_MV_NAV_QT[[#This Row],[CMO MV]]/SonataNetIO_CMO_MV_NAV_QT[[#This Row],[NAV]]*100</f>
        <v>67.723877706451418</v>
      </c>
    </row>
    <row r="380" spans="1:12" x14ac:dyDescent="0.2">
      <c r="A380" s="1">
        <v>42194</v>
      </c>
      <c r="B380">
        <v>128.8108</v>
      </c>
      <c r="C380">
        <v>26.8475</v>
      </c>
      <c r="D380">
        <v>82.299599999999998</v>
      </c>
      <c r="F380">
        <v>100994405.89</v>
      </c>
      <c r="G380">
        <v>127.54250999999999</v>
      </c>
      <c r="H380">
        <v>26.583155999999999</v>
      </c>
      <c r="I380">
        <v>81.489266000000001</v>
      </c>
      <c r="K380" s="3">
        <f>VLOOKUP(SonataNetIO_CMO_MV_NAV_QT[[#This Row],[AsOfDate]], 'Sonata CMO MV Raw'!$A:$B,2,FALSE)</f>
        <v>67828658.194751993</v>
      </c>
      <c r="L380" s="4">
        <f>SonataNetIO_CMO_MV_NAV_QT[[#This Row],[CMO MV]]/SonataNetIO_CMO_MV_NAV_QT[[#This Row],[NAV]]*100</f>
        <v>67.160807172457538</v>
      </c>
    </row>
    <row r="381" spans="1:12" x14ac:dyDescent="0.2">
      <c r="A381" s="1">
        <v>42195</v>
      </c>
      <c r="B381">
        <v>126.61109999999999</v>
      </c>
      <c r="C381">
        <v>26.638300000000001</v>
      </c>
      <c r="D381">
        <v>81.201700000000002</v>
      </c>
      <c r="F381">
        <v>100891829.41</v>
      </c>
      <c r="G381">
        <v>125.49192600000001</v>
      </c>
      <c r="H381">
        <v>26.402832</v>
      </c>
      <c r="I381">
        <v>80.483920999999995</v>
      </c>
      <c r="K381" s="3">
        <f>VLOOKUP(SonataNetIO_CMO_MV_NAV_QT[[#This Row],[AsOfDate]], 'Sonata CMO MV Raw'!$A:$B,2,FALSE)</f>
        <v>67074737.288570002</v>
      </c>
      <c r="L381" s="4">
        <f>SonataNetIO_CMO_MV_NAV_QT[[#This Row],[CMO MV]]/SonataNetIO_CMO_MV_NAV_QT[[#This Row],[NAV]]*100</f>
        <v>66.481832751782605</v>
      </c>
    </row>
    <row r="382" spans="1:12" x14ac:dyDescent="0.2">
      <c r="A382" s="1">
        <v>42198</v>
      </c>
      <c r="B382">
        <v>121.5408</v>
      </c>
      <c r="C382">
        <v>25.562899999999999</v>
      </c>
      <c r="D382">
        <v>73.6083</v>
      </c>
      <c r="F382">
        <v>101343155.87</v>
      </c>
      <c r="G382">
        <v>119.929954</v>
      </c>
      <c r="H382">
        <v>25.224101000000001</v>
      </c>
      <c r="I382">
        <v>72.632728999999998</v>
      </c>
      <c r="K382" s="3">
        <f>VLOOKUP(SonataNetIO_CMO_MV_NAV_QT[[#This Row],[AsOfDate]], 'Sonata CMO MV Raw'!$A:$B,2,FALSE)</f>
        <v>66989024.359429002</v>
      </c>
      <c r="L382" s="4">
        <f>SonataNetIO_CMO_MV_NAV_QT[[#This Row],[CMO MV]]/SonataNetIO_CMO_MV_NAV_QT[[#This Row],[NAV]]*100</f>
        <v>66.101182447249357</v>
      </c>
    </row>
    <row r="383" spans="1:12" x14ac:dyDescent="0.2">
      <c r="A383" s="1">
        <v>42199</v>
      </c>
      <c r="B383">
        <v>121.9661</v>
      </c>
      <c r="C383">
        <v>25.529</v>
      </c>
      <c r="D383">
        <v>73.714799999999997</v>
      </c>
      <c r="F383">
        <v>101534116.33</v>
      </c>
      <c r="G383">
        <v>120.12326899999999</v>
      </c>
      <c r="H383">
        <v>25.143273000000001</v>
      </c>
      <c r="I383">
        <v>72.601016000000001</v>
      </c>
      <c r="K383" s="3">
        <f>VLOOKUP(SonataNetIO_CMO_MV_NAV_QT[[#This Row],[AsOfDate]], 'Sonata CMO MV Raw'!$A:$B,2,FALSE)</f>
        <v>67589861.762902007</v>
      </c>
      <c r="L383" s="4">
        <f>SonataNetIO_CMO_MV_NAV_QT[[#This Row],[CMO MV]]/SonataNetIO_CMO_MV_NAV_QT[[#This Row],[NAV]]*100</f>
        <v>66.568621667248834</v>
      </c>
    </row>
    <row r="384" spans="1:12" x14ac:dyDescent="0.2">
      <c r="A384" s="1">
        <v>42200</v>
      </c>
      <c r="B384">
        <v>122.48950000000001</v>
      </c>
      <c r="C384">
        <v>25.4956</v>
      </c>
      <c r="D384">
        <v>93.950800000000001</v>
      </c>
      <c r="F384">
        <v>101619424.93000001</v>
      </c>
      <c r="G384">
        <v>120.537486</v>
      </c>
      <c r="H384">
        <v>25.089297999999999</v>
      </c>
      <c r="I384">
        <v>92.453584000000006</v>
      </c>
      <c r="K384" s="3">
        <f>VLOOKUP(SonataNetIO_CMO_MV_NAV_QT[[#This Row],[AsOfDate]], 'Sonata CMO MV Raw'!$A:$B,2,FALSE)</f>
        <v>67557294.872323006</v>
      </c>
      <c r="L384" s="4">
        <f>SonataNetIO_CMO_MV_NAV_QT[[#This Row],[CMO MV]]/SonataNetIO_CMO_MV_NAV_QT[[#This Row],[NAV]]*100</f>
        <v>66.480690004750059</v>
      </c>
    </row>
    <row r="385" spans="1:12" x14ac:dyDescent="0.2">
      <c r="A385" s="1">
        <v>42201</v>
      </c>
      <c r="B385">
        <v>123.06189999999999</v>
      </c>
      <c r="C385">
        <v>25.605799999999999</v>
      </c>
      <c r="D385">
        <v>93.954999999999998</v>
      </c>
      <c r="F385">
        <v>101560461.95999999</v>
      </c>
      <c r="G385">
        <v>121.171072</v>
      </c>
      <c r="H385">
        <v>25.212371000000001</v>
      </c>
      <c r="I385">
        <v>92.511394999999993</v>
      </c>
      <c r="K385" s="3">
        <f>VLOOKUP(SonataNetIO_CMO_MV_NAV_QT[[#This Row],[AsOfDate]], 'Sonata CMO MV Raw'!$A:$B,2,FALSE)</f>
        <v>59291781.719627</v>
      </c>
      <c r="L385" s="4">
        <f>SonataNetIO_CMO_MV_NAV_QT[[#This Row],[CMO MV]]/SonataNetIO_CMO_MV_NAV_QT[[#This Row],[NAV]]*100</f>
        <v>58.380771980910559</v>
      </c>
    </row>
    <row r="386" spans="1:12" x14ac:dyDescent="0.2">
      <c r="A386" s="1">
        <v>42202</v>
      </c>
      <c r="B386">
        <v>142.79830000000001</v>
      </c>
      <c r="C386">
        <v>29.658899999999999</v>
      </c>
      <c r="D386">
        <v>108.46</v>
      </c>
      <c r="F386">
        <v>101507834.05</v>
      </c>
      <c r="G386">
        <v>140.677122</v>
      </c>
      <c r="H386">
        <v>29.218336000000001</v>
      </c>
      <c r="I386">
        <v>106.848896</v>
      </c>
      <c r="K386" s="3">
        <f>VLOOKUP(SonataNetIO_CMO_MV_NAV_QT[[#This Row],[AsOfDate]], 'Sonata CMO MV Raw'!$A:$B,2,FALSE)</f>
        <v>63112073.231788002</v>
      </c>
      <c r="L386" s="4">
        <f>SonataNetIO_CMO_MV_NAV_QT[[#This Row],[CMO MV]]/SonataNetIO_CMO_MV_NAV_QT[[#This Row],[NAV]]*100</f>
        <v>62.174583688487253</v>
      </c>
    </row>
    <row r="387" spans="1:12" x14ac:dyDescent="0.2">
      <c r="A387" s="1">
        <v>42205</v>
      </c>
      <c r="B387">
        <v>142.9401</v>
      </c>
      <c r="C387">
        <v>29.767399999999999</v>
      </c>
      <c r="D387">
        <v>108.3426</v>
      </c>
      <c r="F387">
        <v>101517035.79000001</v>
      </c>
      <c r="G387">
        <v>140.80405200000001</v>
      </c>
      <c r="H387">
        <v>29.322565999999998</v>
      </c>
      <c r="I387">
        <v>106.72356499999999</v>
      </c>
      <c r="K387" s="3">
        <f>VLOOKUP(SonataNetIO_CMO_MV_NAV_QT[[#This Row],[AsOfDate]], 'Sonata CMO MV Raw'!$A:$B,2,FALSE)</f>
        <v>63005065.029913001</v>
      </c>
      <c r="L387" s="4">
        <f>SonataNetIO_CMO_MV_NAV_QT[[#This Row],[CMO MV]]/SonataNetIO_CMO_MV_NAV_QT[[#This Row],[NAV]]*100</f>
        <v>62.063538931777352</v>
      </c>
    </row>
    <row r="388" spans="1:12" x14ac:dyDescent="0.2">
      <c r="A388" s="1">
        <v>42206</v>
      </c>
      <c r="B388">
        <v>160.58090000000001</v>
      </c>
      <c r="C388">
        <v>33.353900000000003</v>
      </c>
      <c r="D388">
        <v>118.12609999999999</v>
      </c>
      <c r="F388">
        <v>101670429.97</v>
      </c>
      <c r="G388">
        <v>157.94257999999999</v>
      </c>
      <c r="H388">
        <v>32.805900000000001</v>
      </c>
      <c r="I388">
        <v>116.185306</v>
      </c>
      <c r="K388" s="3">
        <f>VLOOKUP(SonataNetIO_CMO_MV_NAV_QT[[#This Row],[AsOfDate]], 'Sonata CMO MV Raw'!$A:$B,2,FALSE)</f>
        <v>66036566.171489999</v>
      </c>
      <c r="L388" s="4">
        <f>SonataNetIO_CMO_MV_NAV_QT[[#This Row],[CMO MV]]/SonataNetIO_CMO_MV_NAV_QT[[#This Row],[NAV]]*100</f>
        <v>64.95159525830222</v>
      </c>
    </row>
    <row r="389" spans="1:12" x14ac:dyDescent="0.2">
      <c r="A389" s="1">
        <v>42207</v>
      </c>
      <c r="B389">
        <v>161.11930000000001</v>
      </c>
      <c r="C389">
        <v>33.403700000000001</v>
      </c>
      <c r="D389">
        <v>118.27979999999999</v>
      </c>
      <c r="F389">
        <v>101675929.59</v>
      </c>
      <c r="G389">
        <v>158.463562</v>
      </c>
      <c r="H389">
        <v>32.853104999999999</v>
      </c>
      <c r="I389">
        <v>116.33018800000001</v>
      </c>
      <c r="K389" s="3">
        <f>VLOOKUP(SonataNetIO_CMO_MV_NAV_QT[[#This Row],[AsOfDate]], 'Sonata CMO MV Raw'!$A:$B,2,FALSE)</f>
        <v>66074095.382731996</v>
      </c>
      <c r="L389" s="4">
        <f>SonataNetIO_CMO_MV_NAV_QT[[#This Row],[CMO MV]]/SonataNetIO_CMO_MV_NAV_QT[[#This Row],[NAV]]*100</f>
        <v>64.984992661655966</v>
      </c>
    </row>
    <row r="390" spans="1:12" x14ac:dyDescent="0.2">
      <c r="A390" s="1">
        <v>42208</v>
      </c>
      <c r="B390">
        <v>163.0719</v>
      </c>
      <c r="C390">
        <v>33.6691</v>
      </c>
      <c r="D390">
        <v>118.4632</v>
      </c>
      <c r="F390">
        <v>101765188.70999999</v>
      </c>
      <c r="G390">
        <v>160.243303</v>
      </c>
      <c r="H390">
        <v>33.085085999999997</v>
      </c>
      <c r="I390">
        <v>116.408373</v>
      </c>
      <c r="K390" s="3">
        <f>VLOOKUP(SonataNetIO_CMO_MV_NAV_QT[[#This Row],[AsOfDate]], 'Sonata CMO MV Raw'!$A:$B,2,FALSE)</f>
        <v>66310767.906810999</v>
      </c>
      <c r="L390" s="4">
        <f>SonataNetIO_CMO_MV_NAV_QT[[#This Row],[CMO MV]]/SonataNetIO_CMO_MV_NAV_QT[[#This Row],[NAV]]*100</f>
        <v>65.160561039960953</v>
      </c>
    </row>
    <row r="391" spans="1:12" x14ac:dyDescent="0.2">
      <c r="A391" s="1">
        <v>42209</v>
      </c>
      <c r="B391">
        <v>163.2903</v>
      </c>
      <c r="C391">
        <v>33.780799999999999</v>
      </c>
      <c r="D391">
        <v>118.42189999999999</v>
      </c>
      <c r="F391">
        <v>101765259.16</v>
      </c>
      <c r="G391">
        <v>160.45780400000001</v>
      </c>
      <c r="H391">
        <v>33.194825000000002</v>
      </c>
      <c r="I391">
        <v>116.36770799999999</v>
      </c>
      <c r="K391" s="3">
        <f>VLOOKUP(SonataNetIO_CMO_MV_NAV_QT[[#This Row],[AsOfDate]], 'Sonata CMO MV Raw'!$A:$B,2,FALSE)</f>
        <v>66458112.804546997</v>
      </c>
      <c r="L391" s="4">
        <f>SonataNetIO_CMO_MV_NAV_QT[[#This Row],[CMO MV]]/SonataNetIO_CMO_MV_NAV_QT[[#This Row],[NAV]]*100</f>
        <v>65.305304927351003</v>
      </c>
    </row>
    <row r="392" spans="1:12" x14ac:dyDescent="0.2">
      <c r="A392" s="1">
        <v>42212</v>
      </c>
      <c r="B392">
        <v>162.8646</v>
      </c>
      <c r="C392">
        <v>33.426299999999998</v>
      </c>
      <c r="D392">
        <v>118.6812</v>
      </c>
      <c r="F392">
        <v>101775791.59</v>
      </c>
      <c r="G392">
        <v>160.02292600000001</v>
      </c>
      <c r="H392">
        <v>32.843074999999999</v>
      </c>
      <c r="I392">
        <v>116.61044200000001</v>
      </c>
      <c r="K392" s="3">
        <f>VLOOKUP(SonataNetIO_CMO_MV_NAV_QT[[#This Row],[AsOfDate]], 'Sonata CMO MV Raw'!$A:$B,2,FALSE)</f>
        <v>66014775.603441</v>
      </c>
      <c r="L392" s="4">
        <f>SonataNetIO_CMO_MV_NAV_QT[[#This Row],[CMO MV]]/SonataNetIO_CMO_MV_NAV_QT[[#This Row],[NAV]]*100</f>
        <v>64.862944883179168</v>
      </c>
    </row>
    <row r="393" spans="1:12" x14ac:dyDescent="0.2">
      <c r="A393" s="1">
        <v>42213</v>
      </c>
      <c r="B393">
        <v>161.38300000000001</v>
      </c>
      <c r="C393">
        <v>33.110500000000002</v>
      </c>
      <c r="D393">
        <v>118.6478</v>
      </c>
      <c r="F393">
        <v>101705257.92</v>
      </c>
      <c r="G393">
        <v>158.677145</v>
      </c>
      <c r="H393">
        <v>32.555346999999998</v>
      </c>
      <c r="I393">
        <v>116.658472</v>
      </c>
      <c r="K393" s="3">
        <f>VLOOKUP(SonataNetIO_CMO_MV_NAV_QT[[#This Row],[AsOfDate]], 'Sonata CMO MV Raw'!$A:$B,2,FALSE)</f>
        <v>65819980.853371002</v>
      </c>
      <c r="L393" s="4">
        <f>SonataNetIO_CMO_MV_NAV_QT[[#This Row],[CMO MV]]/SonataNetIO_CMO_MV_NAV_QT[[#This Row],[NAV]]*100</f>
        <v>64.71639932828657</v>
      </c>
    </row>
    <row r="394" spans="1:12" x14ac:dyDescent="0.2">
      <c r="A394" s="1">
        <v>42214</v>
      </c>
      <c r="B394">
        <v>161.29390000000001</v>
      </c>
      <c r="C394">
        <v>33.080500000000001</v>
      </c>
      <c r="D394">
        <v>118.4804</v>
      </c>
      <c r="F394">
        <v>101435643.76000001</v>
      </c>
      <c r="G394">
        <v>159.01106799999999</v>
      </c>
      <c r="H394">
        <v>32.612304000000002</v>
      </c>
      <c r="I394">
        <v>116.803518</v>
      </c>
      <c r="K394" s="3">
        <f>VLOOKUP(SonataNetIO_CMO_MV_NAV_QT[[#This Row],[AsOfDate]], 'Sonata CMO MV Raw'!$A:$B,2,FALSE)</f>
        <v>65576979.839313</v>
      </c>
      <c r="L394" s="4">
        <f>SonataNetIO_CMO_MV_NAV_QT[[#This Row],[CMO MV]]/SonataNetIO_CMO_MV_NAV_QT[[#This Row],[NAV]]*100</f>
        <v>64.648852620751583</v>
      </c>
    </row>
    <row r="395" spans="1:12" x14ac:dyDescent="0.2">
      <c r="A395" s="1">
        <v>42215</v>
      </c>
      <c r="B395">
        <v>167.46770000000001</v>
      </c>
      <c r="C395">
        <v>34.1511</v>
      </c>
      <c r="D395">
        <v>117.32680000000001</v>
      </c>
      <c r="F395">
        <v>101403145.98999999</v>
      </c>
      <c r="G395">
        <v>165.15039899999999</v>
      </c>
      <c r="H395">
        <v>33.678541000000003</v>
      </c>
      <c r="I395">
        <v>115.70331400000001</v>
      </c>
      <c r="K395" s="3">
        <f>VLOOKUP(SonataNetIO_CMO_MV_NAV_QT[[#This Row],[AsOfDate]], 'Sonata CMO MV Raw'!$A:$B,2,FALSE)</f>
        <v>74160742.573742002</v>
      </c>
      <c r="L395" s="4">
        <f>SonataNetIO_CMO_MV_NAV_QT[[#This Row],[CMO MV]]/SonataNetIO_CMO_MV_NAV_QT[[#This Row],[NAV]]*100</f>
        <v>73.134557956471554</v>
      </c>
    </row>
    <row r="396" spans="1:12" x14ac:dyDescent="0.2">
      <c r="A396" s="1">
        <v>42216</v>
      </c>
      <c r="B396">
        <v>150.97460000000001</v>
      </c>
      <c r="C396">
        <v>30.5062</v>
      </c>
      <c r="D396">
        <v>108.6576</v>
      </c>
      <c r="F396">
        <v>101552642.40000001</v>
      </c>
      <c r="G396">
        <v>148.66634300000001</v>
      </c>
      <c r="H396">
        <v>30.039788999999999</v>
      </c>
      <c r="I396">
        <v>106.99633</v>
      </c>
      <c r="K396" s="3">
        <f>VLOOKUP(SonataNetIO_CMO_MV_NAV_QT[[#This Row],[AsOfDate]], 'Sonata CMO MV Raw'!$A:$B,2,FALSE)</f>
        <v>74314396.246647</v>
      </c>
      <c r="L396" s="4">
        <f>SonataNetIO_CMO_MV_NAV_QT[[#This Row],[CMO MV]]/SonataNetIO_CMO_MV_NAV_QT[[#This Row],[NAV]]*100</f>
        <v>73.178200478461392</v>
      </c>
    </row>
    <row r="397" spans="1:12" x14ac:dyDescent="0.2">
      <c r="A397" s="1">
        <v>42219</v>
      </c>
      <c r="B397">
        <v>138.80760000000001</v>
      </c>
      <c r="C397">
        <v>27.864100000000001</v>
      </c>
      <c r="D397">
        <v>111.92359999999999</v>
      </c>
      <c r="F397">
        <v>101853015.48999999</v>
      </c>
      <c r="G397">
        <v>136.28226799999999</v>
      </c>
      <c r="H397">
        <v>27.357167</v>
      </c>
      <c r="I397">
        <v>109.88737</v>
      </c>
      <c r="K397" s="3">
        <f>VLOOKUP(SonataNetIO_CMO_MV_NAV_QT[[#This Row],[AsOfDate]], 'Sonata CMO MV Raw'!$A:$B,2,FALSE)</f>
        <v>74459758.214873001</v>
      </c>
      <c r="L397" s="4">
        <f>SonataNetIO_CMO_MV_NAV_QT[[#This Row],[CMO MV]]/SonataNetIO_CMO_MV_NAV_QT[[#This Row],[NAV]]*100</f>
        <v>73.105109217098757</v>
      </c>
    </row>
    <row r="398" spans="1:12" x14ac:dyDescent="0.2">
      <c r="A398" s="1">
        <v>42220</v>
      </c>
      <c r="B398">
        <v>138.32730000000001</v>
      </c>
      <c r="C398">
        <v>27.9953</v>
      </c>
      <c r="D398">
        <v>111.5561</v>
      </c>
      <c r="F398">
        <v>101483817.04000001</v>
      </c>
      <c r="G398">
        <v>136.30478600000001</v>
      </c>
      <c r="H398">
        <v>27.585975000000001</v>
      </c>
      <c r="I398">
        <v>109.925014</v>
      </c>
      <c r="K398" s="3">
        <f>VLOOKUP(SonataNetIO_CMO_MV_NAV_QT[[#This Row],[AsOfDate]], 'Sonata CMO MV Raw'!$A:$B,2,FALSE)</f>
        <v>74120722.014293</v>
      </c>
      <c r="L398" s="4">
        <f>SonataNetIO_CMO_MV_NAV_QT[[#This Row],[CMO MV]]/SonataNetIO_CMO_MV_NAV_QT[[#This Row],[NAV]]*100</f>
        <v>73.036986759256607</v>
      </c>
    </row>
    <row r="399" spans="1:12" x14ac:dyDescent="0.2">
      <c r="A399" s="1">
        <v>42221</v>
      </c>
      <c r="B399">
        <v>136.97309999999999</v>
      </c>
      <c r="C399">
        <v>27.9467</v>
      </c>
      <c r="D399">
        <v>111.17910000000001</v>
      </c>
      <c r="F399">
        <v>101224287.18000001</v>
      </c>
      <c r="G399">
        <v>135.31643800000001</v>
      </c>
      <c r="H399">
        <v>27.608689999999999</v>
      </c>
      <c r="I399">
        <v>109.834411</v>
      </c>
      <c r="K399" s="3">
        <f>VLOOKUP(SonataNetIO_CMO_MV_NAV_QT[[#This Row],[AsOfDate]], 'Sonata CMO MV Raw'!$A:$B,2,FALSE)</f>
        <v>73914899.314229995</v>
      </c>
      <c r="L399" s="4">
        <f>SonataNetIO_CMO_MV_NAV_QT[[#This Row],[CMO MV]]/SonataNetIO_CMO_MV_NAV_QT[[#This Row],[NAV]]*100</f>
        <v>73.02091362993977</v>
      </c>
    </row>
    <row r="400" spans="1:12" x14ac:dyDescent="0.2">
      <c r="A400" s="1">
        <v>42222</v>
      </c>
      <c r="B400">
        <v>139.95490000000001</v>
      </c>
      <c r="C400">
        <v>28.4575</v>
      </c>
      <c r="D400">
        <v>112.0592</v>
      </c>
      <c r="F400">
        <v>101607711.69</v>
      </c>
      <c r="G400">
        <v>137.740431</v>
      </c>
      <c r="H400">
        <v>28.007224999999998</v>
      </c>
      <c r="I400">
        <v>110.286117</v>
      </c>
      <c r="K400" s="3">
        <f>VLOOKUP(SonataNetIO_CMO_MV_NAV_QT[[#This Row],[AsOfDate]], 'Sonata CMO MV Raw'!$A:$B,2,FALSE)</f>
        <v>74146681.384369001</v>
      </c>
      <c r="L400" s="4">
        <f>SonataNetIO_CMO_MV_NAV_QT[[#This Row],[CMO MV]]/SonataNetIO_CMO_MV_NAV_QT[[#This Row],[NAV]]*100</f>
        <v>72.973478244039967</v>
      </c>
    </row>
    <row r="401" spans="1:12" x14ac:dyDescent="0.2">
      <c r="A401" s="1">
        <v>42223</v>
      </c>
      <c r="B401">
        <v>143.71379999999999</v>
      </c>
      <c r="C401">
        <v>28.988299999999999</v>
      </c>
      <c r="D401">
        <v>103.6023</v>
      </c>
      <c r="F401">
        <v>101972596.86</v>
      </c>
      <c r="G401">
        <v>140.93374499999999</v>
      </c>
      <c r="H401">
        <v>28.427538999999999</v>
      </c>
      <c r="I401">
        <v>101.598178</v>
      </c>
      <c r="K401" s="3">
        <f>VLOOKUP(SonataNetIO_CMO_MV_NAV_QT[[#This Row],[AsOfDate]], 'Sonata CMO MV Raw'!$A:$B,2,FALSE)</f>
        <v>74499723.289884999</v>
      </c>
      <c r="L401" s="4">
        <f>SonataNetIO_CMO_MV_NAV_QT[[#This Row],[CMO MV]]/SonataNetIO_CMO_MV_NAV_QT[[#This Row],[NAV]]*100</f>
        <v>73.058572188925424</v>
      </c>
    </row>
    <row r="402" spans="1:12" x14ac:dyDescent="0.2">
      <c r="A402" s="1">
        <v>42226</v>
      </c>
      <c r="B402">
        <v>142.19630000000001</v>
      </c>
      <c r="C402">
        <v>28.9605</v>
      </c>
      <c r="D402">
        <v>103.366</v>
      </c>
      <c r="F402">
        <v>101819001.93000001</v>
      </c>
      <c r="G402">
        <v>139.65595500000001</v>
      </c>
      <c r="H402">
        <v>28.443118999999999</v>
      </c>
      <c r="I402">
        <v>101.519361</v>
      </c>
      <c r="K402" s="3">
        <f>VLOOKUP(SonataNetIO_CMO_MV_NAV_QT[[#This Row],[AsOfDate]], 'Sonata CMO MV Raw'!$A:$B,2,FALSE)</f>
        <v>74488268.044558004</v>
      </c>
      <c r="L402" s="4">
        <f>SonataNetIO_CMO_MV_NAV_QT[[#This Row],[CMO MV]]/SonataNetIO_CMO_MV_NAV_QT[[#This Row],[NAV]]*100</f>
        <v>73.15753114115995</v>
      </c>
    </row>
    <row r="403" spans="1:12" x14ac:dyDescent="0.2">
      <c r="A403" s="1">
        <v>42227</v>
      </c>
      <c r="B403">
        <v>143.34020000000001</v>
      </c>
      <c r="C403">
        <v>28.712900000000001</v>
      </c>
      <c r="D403">
        <v>103.6801</v>
      </c>
      <c r="F403">
        <v>102184907.76000001</v>
      </c>
      <c r="G403">
        <v>140.27531400000001</v>
      </c>
      <c r="H403">
        <v>28.098963999999999</v>
      </c>
      <c r="I403">
        <v>101.463222</v>
      </c>
      <c r="K403" s="3">
        <f>VLOOKUP(SonataNetIO_CMO_MV_NAV_QT[[#This Row],[AsOfDate]], 'Sonata CMO MV Raw'!$A:$B,2,FALSE)</f>
        <v>70192451.479478002</v>
      </c>
      <c r="L403" s="4">
        <f>SonataNetIO_CMO_MV_NAV_QT[[#This Row],[CMO MV]]/SonataNetIO_CMO_MV_NAV_QT[[#This Row],[NAV]]*100</f>
        <v>68.691603308325966</v>
      </c>
    </row>
    <row r="404" spans="1:12" x14ac:dyDescent="0.2">
      <c r="A404" s="1">
        <v>42228</v>
      </c>
      <c r="B404">
        <v>143.05500000000001</v>
      </c>
      <c r="C404">
        <v>28.645299999999999</v>
      </c>
      <c r="D404">
        <v>103.62050000000001</v>
      </c>
      <c r="F404">
        <v>102190565.26000001</v>
      </c>
      <c r="G404">
        <v>139.988461</v>
      </c>
      <c r="H404">
        <v>28.031257</v>
      </c>
      <c r="I404">
        <v>101.399283</v>
      </c>
      <c r="K404" s="3">
        <f>VLOOKUP(SonataNetIO_CMO_MV_NAV_QT[[#This Row],[AsOfDate]], 'Sonata CMO MV Raw'!$A:$B,2,FALSE)</f>
        <v>70269851.835024998</v>
      </c>
      <c r="L404" s="4">
        <f>SonataNetIO_CMO_MV_NAV_QT[[#This Row],[CMO MV]]/SonataNetIO_CMO_MV_NAV_QT[[#This Row],[NAV]]*100</f>
        <v>68.763541581592975</v>
      </c>
    </row>
    <row r="405" spans="1:12" x14ac:dyDescent="0.2">
      <c r="A405" s="1">
        <v>42229</v>
      </c>
      <c r="B405">
        <v>142.56469999999999</v>
      </c>
      <c r="C405">
        <v>28.781700000000001</v>
      </c>
      <c r="D405">
        <v>103.2497</v>
      </c>
      <c r="F405">
        <v>101914262.8</v>
      </c>
      <c r="G405">
        <v>139.886897</v>
      </c>
      <c r="H405">
        <v>28.241091000000001</v>
      </c>
      <c r="I405">
        <v>101.310354</v>
      </c>
      <c r="K405" s="3">
        <f>VLOOKUP(SonataNetIO_CMO_MV_NAV_QT[[#This Row],[AsOfDate]], 'Sonata CMO MV Raw'!$A:$B,2,FALSE)</f>
        <v>70066703.918999001</v>
      </c>
      <c r="L405" s="4">
        <f>SonataNetIO_CMO_MV_NAV_QT[[#This Row],[CMO MV]]/SonataNetIO_CMO_MV_NAV_QT[[#This Row],[NAV]]*100</f>
        <v>68.750636067986164</v>
      </c>
    </row>
    <row r="406" spans="1:12" x14ac:dyDescent="0.2">
      <c r="A406" s="1">
        <v>42230</v>
      </c>
      <c r="B406">
        <v>143.2363</v>
      </c>
      <c r="C406">
        <v>29.020399999999999</v>
      </c>
      <c r="D406">
        <v>103.2492</v>
      </c>
      <c r="F406">
        <v>101957179.87</v>
      </c>
      <c r="G406">
        <v>140.48672199999999</v>
      </c>
      <c r="H406">
        <v>28.463322000000002</v>
      </c>
      <c r="I406">
        <v>101.267218</v>
      </c>
      <c r="K406" s="3">
        <f>VLOOKUP(SonataNetIO_CMO_MV_NAV_QT[[#This Row],[AsOfDate]], 'Sonata CMO MV Raw'!$A:$B,2,FALSE)</f>
        <v>70168130.290555</v>
      </c>
      <c r="L406" s="4">
        <f>SonataNetIO_CMO_MV_NAV_QT[[#This Row],[CMO MV]]/SonataNetIO_CMO_MV_NAV_QT[[#This Row],[NAV]]*100</f>
        <v>68.821176085904426</v>
      </c>
    </row>
    <row r="407" spans="1:12" x14ac:dyDescent="0.2">
      <c r="A407" s="1">
        <v>42233</v>
      </c>
      <c r="B407">
        <v>143.9006</v>
      </c>
      <c r="C407">
        <v>29.032</v>
      </c>
      <c r="D407">
        <v>111.3802</v>
      </c>
      <c r="F407">
        <v>102104580.59</v>
      </c>
      <c r="G407">
        <v>140.93451899999999</v>
      </c>
      <c r="H407">
        <v>28.433592000000001</v>
      </c>
      <c r="I407">
        <v>109.08443</v>
      </c>
      <c r="K407" s="3">
        <f>VLOOKUP(SonataNetIO_CMO_MV_NAV_QT[[#This Row],[AsOfDate]], 'Sonata CMO MV Raw'!$A:$B,2,FALSE)</f>
        <v>69895472.261756003</v>
      </c>
      <c r="L407" s="4">
        <f>SonataNetIO_CMO_MV_NAV_QT[[#This Row],[CMO MV]]/SonataNetIO_CMO_MV_NAV_QT[[#This Row],[NAV]]*100</f>
        <v>68.4547861201454</v>
      </c>
    </row>
    <row r="408" spans="1:12" x14ac:dyDescent="0.2">
      <c r="A408" s="1">
        <v>42234</v>
      </c>
      <c r="B408">
        <v>144.5232</v>
      </c>
      <c r="C408">
        <v>29.305</v>
      </c>
      <c r="D408">
        <v>114.28660000000001</v>
      </c>
      <c r="F408">
        <v>101976742.42</v>
      </c>
      <c r="G408">
        <v>141.72172699999999</v>
      </c>
      <c r="H408">
        <v>28.736944999999999</v>
      </c>
      <c r="I408">
        <v>112.07124</v>
      </c>
      <c r="K408" s="3">
        <f>VLOOKUP(SonataNetIO_CMO_MV_NAV_QT[[#This Row],[AsOfDate]], 'Sonata CMO MV Raw'!$A:$B,2,FALSE)</f>
        <v>69800163.563826993</v>
      </c>
      <c r="L408" s="4">
        <f>SonataNetIO_CMO_MV_NAV_QT[[#This Row],[CMO MV]]/SonataNetIO_CMO_MV_NAV_QT[[#This Row],[NAV]]*100</f>
        <v>68.447139913872718</v>
      </c>
    </row>
    <row r="409" spans="1:12" x14ac:dyDescent="0.2">
      <c r="A409" s="1">
        <v>42235</v>
      </c>
      <c r="B409">
        <v>139.35849999999999</v>
      </c>
      <c r="C409">
        <v>28.704999999999998</v>
      </c>
      <c r="D409">
        <v>110.8494</v>
      </c>
      <c r="F409">
        <v>102168778.97</v>
      </c>
      <c r="G409">
        <v>136.40027900000001</v>
      </c>
      <c r="H409">
        <v>28.095666999999999</v>
      </c>
      <c r="I409">
        <v>108.496354</v>
      </c>
      <c r="K409" s="3">
        <f>VLOOKUP(SonataNetIO_CMO_MV_NAV_QT[[#This Row],[AsOfDate]], 'Sonata CMO MV Raw'!$A:$B,2,FALSE)</f>
        <v>69964419.409418002</v>
      </c>
      <c r="L409" s="4">
        <f>SonataNetIO_CMO_MV_NAV_QT[[#This Row],[CMO MV]]/SonataNetIO_CMO_MV_NAV_QT[[#This Row],[NAV]]*100</f>
        <v>68.479255712708266</v>
      </c>
    </row>
    <row r="410" spans="1:12" x14ac:dyDescent="0.2">
      <c r="A410" s="1">
        <v>42236</v>
      </c>
      <c r="B410">
        <v>141.51390000000001</v>
      </c>
      <c r="C410">
        <v>28.895299999999999</v>
      </c>
      <c r="D410">
        <v>111.08150000000001</v>
      </c>
      <c r="F410">
        <v>102301341.06999999</v>
      </c>
      <c r="G410">
        <v>138.330445</v>
      </c>
      <c r="H410">
        <v>28.245280000000001</v>
      </c>
      <c r="I410">
        <v>108.582643</v>
      </c>
      <c r="K410" s="3">
        <f>VLOOKUP(SonataNetIO_CMO_MV_NAV_QT[[#This Row],[AsOfDate]], 'Sonata CMO MV Raw'!$A:$B,2,FALSE)</f>
        <v>69938252.902861997</v>
      </c>
      <c r="L410" s="4">
        <f>SonataNetIO_CMO_MV_NAV_QT[[#This Row],[CMO MV]]/SonataNetIO_CMO_MV_NAV_QT[[#This Row],[NAV]]*100</f>
        <v>68.364942405795574</v>
      </c>
    </row>
    <row r="411" spans="1:12" x14ac:dyDescent="0.2">
      <c r="A411" s="1">
        <v>42237</v>
      </c>
      <c r="B411">
        <v>142.35570000000001</v>
      </c>
      <c r="C411">
        <v>28.947199999999999</v>
      </c>
      <c r="D411">
        <v>110.88420000000001</v>
      </c>
      <c r="F411">
        <v>102261851.56999999</v>
      </c>
      <c r="G411">
        <v>139.207043</v>
      </c>
      <c r="H411">
        <v>28.306939</v>
      </c>
      <c r="I411">
        <v>108.43163699999999</v>
      </c>
      <c r="K411" s="3">
        <f>VLOOKUP(SonataNetIO_CMO_MV_NAV_QT[[#This Row],[AsOfDate]], 'Sonata CMO MV Raw'!$A:$B,2,FALSE)</f>
        <v>70010336.526398003</v>
      </c>
      <c r="L411" s="4">
        <f>SonataNetIO_CMO_MV_NAV_QT[[#This Row],[CMO MV]]/SonataNetIO_CMO_MV_NAV_QT[[#This Row],[NAV]]*100</f>
        <v>68.46183151541581</v>
      </c>
    </row>
    <row r="412" spans="1:12" x14ac:dyDescent="0.2">
      <c r="A412" s="1">
        <v>42240</v>
      </c>
      <c r="B412">
        <v>144.64750000000001</v>
      </c>
      <c r="C412">
        <v>29.086099999999998</v>
      </c>
      <c r="D412">
        <v>111.0033</v>
      </c>
      <c r="F412">
        <v>102205435.2</v>
      </c>
      <c r="G412">
        <v>141.526231</v>
      </c>
      <c r="H412">
        <v>28.458466999999999</v>
      </c>
      <c r="I412">
        <v>108.60802</v>
      </c>
      <c r="K412" s="3">
        <f>VLOOKUP(SonataNetIO_CMO_MV_NAV_QT[[#This Row],[AsOfDate]], 'Sonata CMO MV Raw'!$A:$B,2,FALSE)</f>
        <v>70193407.984608993</v>
      </c>
      <c r="L412" s="4">
        <f>SonataNetIO_CMO_MV_NAV_QT[[#This Row],[CMO MV]]/SonataNetIO_CMO_MV_NAV_QT[[#This Row],[NAV]]*100</f>
        <v>68.678742815635502</v>
      </c>
    </row>
    <row r="413" spans="1:12" x14ac:dyDescent="0.2">
      <c r="A413" s="1">
        <v>42241</v>
      </c>
      <c r="B413">
        <v>139.97720000000001</v>
      </c>
      <c r="C413">
        <v>28.858699999999999</v>
      </c>
      <c r="D413">
        <v>110.4228</v>
      </c>
      <c r="F413">
        <v>101770836.19</v>
      </c>
      <c r="G413">
        <v>137.54156399999999</v>
      </c>
      <c r="H413">
        <v>28.356552000000001</v>
      </c>
      <c r="I413">
        <v>108.501418</v>
      </c>
      <c r="K413" s="3">
        <f>VLOOKUP(SonataNetIO_CMO_MV_NAV_QT[[#This Row],[AsOfDate]], 'Sonata CMO MV Raw'!$A:$B,2,FALSE)</f>
        <v>69531699.469529003</v>
      </c>
      <c r="L413" s="4">
        <f>SonataNetIO_CMO_MV_NAV_QT[[#This Row],[CMO MV]]/SonataNetIO_CMO_MV_NAV_QT[[#This Row],[NAV]]*100</f>
        <v>68.321831747277301</v>
      </c>
    </row>
    <row r="414" spans="1:12" x14ac:dyDescent="0.2">
      <c r="A414" s="1">
        <v>42242</v>
      </c>
      <c r="B414">
        <v>137.7878</v>
      </c>
      <c r="C414">
        <v>28.6341</v>
      </c>
      <c r="D414">
        <v>110.13639999999999</v>
      </c>
      <c r="F414">
        <v>101670909.27</v>
      </c>
      <c r="G414">
        <v>135.52332799999999</v>
      </c>
      <c r="H414">
        <v>28.163512999999998</v>
      </c>
      <c r="I414">
        <v>108.326365</v>
      </c>
      <c r="K414" s="3">
        <f>VLOOKUP(SonataNetIO_CMO_MV_NAV_QT[[#This Row],[AsOfDate]], 'Sonata CMO MV Raw'!$A:$B,2,FALSE)</f>
        <v>69557652.684386998</v>
      </c>
      <c r="L414" s="4">
        <f>SonataNetIO_CMO_MV_NAV_QT[[#This Row],[CMO MV]]/SonataNetIO_CMO_MV_NAV_QT[[#This Row],[NAV]]*100</f>
        <v>68.414508322796479</v>
      </c>
    </row>
    <row r="415" spans="1:12" x14ac:dyDescent="0.2">
      <c r="A415" s="1">
        <v>42243</v>
      </c>
      <c r="B415">
        <v>137.25190000000001</v>
      </c>
      <c r="C415">
        <v>28.512799999999999</v>
      </c>
      <c r="D415">
        <v>110.1645</v>
      </c>
      <c r="F415">
        <v>101644757.15000001</v>
      </c>
      <c r="G415">
        <v>135.030968</v>
      </c>
      <c r="H415">
        <v>28.051421999999999</v>
      </c>
      <c r="I415">
        <v>108.38188100000001</v>
      </c>
      <c r="K415" s="3">
        <f>VLOOKUP(SonataNetIO_CMO_MV_NAV_QT[[#This Row],[AsOfDate]], 'Sonata CMO MV Raw'!$A:$B,2,FALSE)</f>
        <v>69441571.509893999</v>
      </c>
      <c r="L415" s="4">
        <f>SonataNetIO_CMO_MV_NAV_QT[[#This Row],[CMO MV]]/SonataNetIO_CMO_MV_NAV_QT[[#This Row],[NAV]]*100</f>
        <v>68.317907836030471</v>
      </c>
    </row>
    <row r="416" spans="1:12" x14ac:dyDescent="0.2">
      <c r="A416" s="1">
        <v>42244</v>
      </c>
      <c r="B416">
        <v>136.6003</v>
      </c>
      <c r="C416">
        <v>28.411300000000001</v>
      </c>
      <c r="D416">
        <v>110.28919999999999</v>
      </c>
      <c r="F416">
        <v>101715314.95999999</v>
      </c>
      <c r="G416">
        <v>134.29668899999999</v>
      </c>
      <c r="H416">
        <v>27.932175000000001</v>
      </c>
      <c r="I416">
        <v>108.42929599999999</v>
      </c>
      <c r="K416" s="3">
        <f>VLOOKUP(SonataNetIO_CMO_MV_NAV_QT[[#This Row],[AsOfDate]], 'Sonata CMO MV Raw'!$A:$B,2,FALSE)</f>
        <v>69303945.395256996</v>
      </c>
      <c r="L416" s="4">
        <f>SonataNetIO_CMO_MV_NAV_QT[[#This Row],[CMO MV]]/SonataNetIO_CMO_MV_NAV_QT[[#This Row],[NAV]]*100</f>
        <v>68.135211912297649</v>
      </c>
    </row>
    <row r="417" spans="1:12" x14ac:dyDescent="0.2">
      <c r="A417" s="1">
        <v>42247</v>
      </c>
      <c r="B417">
        <v>136.8005</v>
      </c>
      <c r="C417">
        <v>28.517299999999999</v>
      </c>
      <c r="D417">
        <v>110.3381</v>
      </c>
      <c r="F417">
        <v>102040052.92</v>
      </c>
      <c r="G417">
        <v>134.065493</v>
      </c>
      <c r="H417">
        <v>27.947163</v>
      </c>
      <c r="I417">
        <v>108.132147</v>
      </c>
      <c r="K417" s="3">
        <f>VLOOKUP(SonataNetIO_CMO_MV_NAV_QT[[#This Row],[AsOfDate]], 'Sonata CMO MV Raw'!$A:$B,2,FALSE)</f>
        <v>69626534.488530993</v>
      </c>
      <c r="L417" s="4">
        <f>SonataNetIO_CMO_MV_NAV_QT[[#This Row],[CMO MV]]/SonataNetIO_CMO_MV_NAV_QT[[#This Row],[NAV]]*100</f>
        <v>68.234514287363808</v>
      </c>
    </row>
    <row r="418" spans="1:12" x14ac:dyDescent="0.2">
      <c r="A418" s="1">
        <v>42248</v>
      </c>
      <c r="B418">
        <v>137.65729999999999</v>
      </c>
      <c r="C418">
        <v>28.599799999999998</v>
      </c>
      <c r="D418">
        <v>110.3058</v>
      </c>
      <c r="F418">
        <v>101871943.02</v>
      </c>
      <c r="G418">
        <v>135.12778499999999</v>
      </c>
      <c r="H418">
        <v>28.074266000000001</v>
      </c>
      <c r="I418">
        <v>108.278881</v>
      </c>
      <c r="K418" s="3">
        <f>VLOOKUP(SonataNetIO_CMO_MV_NAV_QT[[#This Row],[AsOfDate]], 'Sonata CMO MV Raw'!$A:$B,2,FALSE)</f>
        <v>69372012.200040996</v>
      </c>
      <c r="L418" s="4">
        <f>SonataNetIO_CMO_MV_NAV_QT[[#This Row],[CMO MV]]/SonataNetIO_CMO_MV_NAV_QT[[#This Row],[NAV]]*100</f>
        <v>68.097270105490708</v>
      </c>
    </row>
    <row r="419" spans="1:12" x14ac:dyDescent="0.2">
      <c r="A419" s="1">
        <v>42249</v>
      </c>
      <c r="B419">
        <v>137.18549999999999</v>
      </c>
      <c r="C419">
        <v>28.6418</v>
      </c>
      <c r="D419">
        <v>110.06</v>
      </c>
      <c r="F419">
        <v>101708287.69</v>
      </c>
      <c r="G419">
        <v>134.881339</v>
      </c>
      <c r="H419">
        <v>28.160734000000001</v>
      </c>
      <c r="I419">
        <v>108.211437</v>
      </c>
      <c r="K419" s="3">
        <f>VLOOKUP(SonataNetIO_CMO_MV_NAV_QT[[#This Row],[AsOfDate]], 'Sonata CMO MV Raw'!$A:$B,2,FALSE)</f>
        <v>69316883.533423007</v>
      </c>
      <c r="L419" s="4">
        <f>SonataNetIO_CMO_MV_NAV_QT[[#This Row],[CMO MV]]/SonataNetIO_CMO_MV_NAV_QT[[#This Row],[NAV]]*100</f>
        <v>68.152640367613103</v>
      </c>
    </row>
    <row r="420" spans="1:12" x14ac:dyDescent="0.2">
      <c r="A420" s="1">
        <v>42250</v>
      </c>
      <c r="B420">
        <v>136.3561</v>
      </c>
      <c r="C420">
        <v>28.288399999999999</v>
      </c>
      <c r="D420">
        <v>110.223</v>
      </c>
      <c r="F420">
        <v>101694592.77</v>
      </c>
      <c r="G420">
        <v>134.083924</v>
      </c>
      <c r="H420">
        <v>27.817015000000001</v>
      </c>
      <c r="I420">
        <v>108.38629400000001</v>
      </c>
      <c r="K420" s="3">
        <f>VLOOKUP(SonataNetIO_CMO_MV_NAV_QT[[#This Row],[AsOfDate]], 'Sonata CMO MV Raw'!$A:$B,2,FALSE)</f>
        <v>69182860.474294007</v>
      </c>
      <c r="L420" s="4">
        <f>SonataNetIO_CMO_MV_NAV_QT[[#This Row],[CMO MV]]/SonataNetIO_CMO_MV_NAV_QT[[#This Row],[NAV]]*100</f>
        <v>68.030028529405769</v>
      </c>
    </row>
    <row r="421" spans="1:12" x14ac:dyDescent="0.2">
      <c r="A421" s="1">
        <v>42251</v>
      </c>
      <c r="B421">
        <v>138.2517</v>
      </c>
      <c r="C421">
        <v>28.5763</v>
      </c>
      <c r="D421">
        <v>110.40130000000001</v>
      </c>
      <c r="F421">
        <v>101954076.09</v>
      </c>
      <c r="G421">
        <v>135.601935</v>
      </c>
      <c r="H421">
        <v>28.028600000000001</v>
      </c>
      <c r="I421">
        <v>108.28532199999999</v>
      </c>
      <c r="K421" s="3">
        <f>VLOOKUP(SonataNetIO_CMO_MV_NAV_QT[[#This Row],[AsOfDate]], 'Sonata CMO MV Raw'!$A:$B,2,FALSE)</f>
        <v>69454609.912602007</v>
      </c>
      <c r="L421" s="4">
        <f>SonataNetIO_CMO_MV_NAV_QT[[#This Row],[CMO MV]]/SonataNetIO_CMO_MV_NAV_QT[[#This Row],[NAV]]*100</f>
        <v>68.123426327056237</v>
      </c>
    </row>
    <row r="422" spans="1:12" x14ac:dyDescent="0.2">
      <c r="A422" s="1">
        <v>42255</v>
      </c>
      <c r="B422">
        <v>137.39879999999999</v>
      </c>
      <c r="C422">
        <v>28.669</v>
      </c>
      <c r="D422">
        <v>110.285</v>
      </c>
      <c r="F422">
        <v>101837625.29000001</v>
      </c>
      <c r="G422">
        <v>134.91948500000001</v>
      </c>
      <c r="H422">
        <v>28.151678</v>
      </c>
      <c r="I422">
        <v>108.294945</v>
      </c>
      <c r="K422" s="3">
        <f>VLOOKUP(SonataNetIO_CMO_MV_NAV_QT[[#This Row],[AsOfDate]], 'Sonata CMO MV Raw'!$A:$B,2,FALSE)</f>
        <v>69406856.361072004</v>
      </c>
      <c r="L422" s="4">
        <f>SonataNetIO_CMO_MV_NAV_QT[[#This Row],[CMO MV]]/SonataNetIO_CMO_MV_NAV_QT[[#This Row],[NAV]]*100</f>
        <v>68.154433259243959</v>
      </c>
    </row>
    <row r="423" spans="1:12" x14ac:dyDescent="0.2">
      <c r="A423" s="1">
        <v>42256</v>
      </c>
      <c r="B423">
        <v>138.68639999999999</v>
      </c>
      <c r="C423">
        <v>28.8627</v>
      </c>
      <c r="D423">
        <v>110.4623</v>
      </c>
      <c r="F423">
        <v>102098530.79000001</v>
      </c>
      <c r="G423">
        <v>135.83584300000001</v>
      </c>
      <c r="H423">
        <v>28.269456999999999</v>
      </c>
      <c r="I423">
        <v>108.191861</v>
      </c>
      <c r="K423" s="3">
        <f>VLOOKUP(SonataNetIO_CMO_MV_NAV_QT[[#This Row],[AsOfDate]], 'Sonata CMO MV Raw'!$A:$B,2,FALSE)</f>
        <v>69635810.638889</v>
      </c>
      <c r="L423" s="4">
        <f>SonataNetIO_CMO_MV_NAV_QT[[#This Row],[CMO MV]]/SonataNetIO_CMO_MV_NAV_QT[[#This Row],[NAV]]*100</f>
        <v>68.204517832013153</v>
      </c>
    </row>
    <row r="424" spans="1:12" x14ac:dyDescent="0.2">
      <c r="A424" s="1">
        <v>42257</v>
      </c>
      <c r="B424">
        <v>138.13919999999999</v>
      </c>
      <c r="C424">
        <v>28.954599999999999</v>
      </c>
      <c r="D424">
        <v>110.1724</v>
      </c>
      <c r="F424">
        <v>101952931.59999999</v>
      </c>
      <c r="G424">
        <v>135.493112</v>
      </c>
      <c r="H424">
        <v>28.399968000000001</v>
      </c>
      <c r="I424">
        <v>108.062023</v>
      </c>
      <c r="K424" s="3">
        <f>VLOOKUP(SonataNetIO_CMO_MV_NAV_QT[[#This Row],[AsOfDate]], 'Sonata CMO MV Raw'!$A:$B,2,FALSE)</f>
        <v>69635275.464169994</v>
      </c>
      <c r="L424" s="4">
        <f>SonataNetIO_CMO_MV_NAV_QT[[#This Row],[CMO MV]]/SonataNetIO_CMO_MV_NAV_QT[[#This Row],[NAV]]*100</f>
        <v>68.301395920007067</v>
      </c>
    </row>
    <row r="425" spans="1:12" x14ac:dyDescent="0.2">
      <c r="A425" s="1">
        <v>42258</v>
      </c>
      <c r="B425">
        <v>136.96690000000001</v>
      </c>
      <c r="C425">
        <v>28.5078</v>
      </c>
      <c r="D425">
        <v>110.33320000000001</v>
      </c>
      <c r="F425">
        <v>102067997.29000001</v>
      </c>
      <c r="G425">
        <v>134.19181699999999</v>
      </c>
      <c r="H425">
        <v>27.930204</v>
      </c>
      <c r="I425">
        <v>108.097742</v>
      </c>
      <c r="K425" s="3">
        <f>VLOOKUP(SonataNetIO_CMO_MV_NAV_QT[[#This Row],[AsOfDate]], 'Sonata CMO MV Raw'!$A:$B,2,FALSE)</f>
        <v>69770465.157707006</v>
      </c>
      <c r="L425" s="4">
        <f>SonataNetIO_CMO_MV_NAV_QT[[#This Row],[CMO MV]]/SonataNetIO_CMO_MV_NAV_QT[[#This Row],[NAV]]*100</f>
        <v>68.356847405825107</v>
      </c>
    </row>
    <row r="426" spans="1:12" x14ac:dyDescent="0.2">
      <c r="A426" s="1">
        <v>42261</v>
      </c>
      <c r="B426">
        <v>135.6748</v>
      </c>
      <c r="C426">
        <v>28.228899999999999</v>
      </c>
      <c r="D426">
        <v>110.345</v>
      </c>
      <c r="F426">
        <v>102040077.34</v>
      </c>
      <c r="G426">
        <v>132.962267</v>
      </c>
      <c r="H426">
        <v>27.664522000000002</v>
      </c>
      <c r="I426">
        <v>108.13888300000001</v>
      </c>
      <c r="K426" s="3">
        <f>VLOOKUP(SonataNetIO_CMO_MV_NAV_QT[[#This Row],[AsOfDate]], 'Sonata CMO MV Raw'!$A:$B,2,FALSE)</f>
        <v>69669585.258643001</v>
      </c>
      <c r="L426" s="4">
        <f>SonataNetIO_CMO_MV_NAV_QT[[#This Row],[CMO MV]]/SonataNetIO_CMO_MV_NAV_QT[[#This Row],[NAV]]*100</f>
        <v>68.276688017887579</v>
      </c>
    </row>
    <row r="427" spans="1:12" x14ac:dyDescent="0.2">
      <c r="A427" s="1">
        <v>42262</v>
      </c>
      <c r="B427">
        <v>133.2089</v>
      </c>
      <c r="C427">
        <v>28.0809</v>
      </c>
      <c r="D427">
        <v>109.9466</v>
      </c>
      <c r="F427">
        <v>101716462.31</v>
      </c>
      <c r="G427">
        <v>130.961004</v>
      </c>
      <c r="H427">
        <v>27.607036000000001</v>
      </c>
      <c r="I427">
        <v>108.09125400000001</v>
      </c>
      <c r="K427" s="3">
        <f>VLOOKUP(SonataNetIO_CMO_MV_NAV_QT[[#This Row],[AsOfDate]], 'Sonata CMO MV Raw'!$A:$B,2,FALSE)</f>
        <v>69070907.342837006</v>
      </c>
      <c r="L427" s="4">
        <f>SonataNetIO_CMO_MV_NAV_QT[[#This Row],[CMO MV]]/SonataNetIO_CMO_MV_NAV_QT[[#This Row],[NAV]]*100</f>
        <v>67.905337812802074</v>
      </c>
    </row>
    <row r="428" spans="1:12" x14ac:dyDescent="0.2">
      <c r="A428" s="1">
        <v>42263</v>
      </c>
      <c r="B428">
        <v>132.10120000000001</v>
      </c>
      <c r="C428">
        <v>27.8581</v>
      </c>
      <c r="D428">
        <v>98.718800000000002</v>
      </c>
      <c r="F428">
        <v>101656733.59999999</v>
      </c>
      <c r="G428">
        <v>129.94830300000001</v>
      </c>
      <c r="H428">
        <v>27.404087000000001</v>
      </c>
      <c r="I428">
        <v>97.109947000000005</v>
      </c>
      <c r="K428" s="3">
        <f>VLOOKUP(SonataNetIO_CMO_MV_NAV_QT[[#This Row],[AsOfDate]], 'Sonata CMO MV Raw'!$A:$B,2,FALSE)</f>
        <v>68945452.952248007</v>
      </c>
      <c r="L428" s="4">
        <f>SonataNetIO_CMO_MV_NAV_QT[[#This Row],[CMO MV]]/SonataNetIO_CMO_MV_NAV_QT[[#This Row],[NAV]]*100</f>
        <v>67.821825973216207</v>
      </c>
    </row>
    <row r="429" spans="1:12" x14ac:dyDescent="0.2">
      <c r="A429" s="1">
        <v>42264</v>
      </c>
      <c r="B429">
        <v>133.68270000000001</v>
      </c>
      <c r="C429">
        <v>27.827000000000002</v>
      </c>
      <c r="D429">
        <v>98.922799999999995</v>
      </c>
      <c r="F429">
        <v>101878792.86</v>
      </c>
      <c r="G429">
        <v>131.21739700000001</v>
      </c>
      <c r="H429">
        <v>27.313829999999999</v>
      </c>
      <c r="I429">
        <v>97.098519999999994</v>
      </c>
      <c r="K429" s="3">
        <f>VLOOKUP(SonataNetIO_CMO_MV_NAV_QT[[#This Row],[AsOfDate]], 'Sonata CMO MV Raw'!$A:$B,2,FALSE)</f>
        <v>69257525.926679</v>
      </c>
      <c r="L429" s="4">
        <f>SonataNetIO_CMO_MV_NAV_QT[[#This Row],[CMO MV]]/SonataNetIO_CMO_MV_NAV_QT[[#This Row],[NAV]]*100</f>
        <v>67.980316592336791</v>
      </c>
    </row>
    <row r="430" spans="1:12" x14ac:dyDescent="0.2">
      <c r="A430" s="1">
        <v>42265</v>
      </c>
      <c r="B430">
        <v>134.92920000000001</v>
      </c>
      <c r="C430">
        <v>27.803699999999999</v>
      </c>
      <c r="D430">
        <v>99.4953</v>
      </c>
      <c r="F430">
        <v>102145381.62</v>
      </c>
      <c r="G430">
        <v>132.09525300000001</v>
      </c>
      <c r="H430">
        <v>27.219733000000002</v>
      </c>
      <c r="I430">
        <v>97.405579000000003</v>
      </c>
      <c r="K430" s="3">
        <f>VLOOKUP(SonataNetIO_CMO_MV_NAV_QT[[#This Row],[AsOfDate]], 'Sonata CMO MV Raw'!$A:$B,2,FALSE)</f>
        <v>69500996.583440006</v>
      </c>
      <c r="L430" s="4">
        <f>SonataNetIO_CMO_MV_NAV_QT[[#This Row],[CMO MV]]/SonataNetIO_CMO_MV_NAV_QT[[#This Row],[NAV]]*100</f>
        <v>68.041252067564599</v>
      </c>
    </row>
    <row r="431" spans="1:12" x14ac:dyDescent="0.2">
      <c r="A431" s="1">
        <v>42268</v>
      </c>
      <c r="B431">
        <v>134.37649999999999</v>
      </c>
      <c r="C431">
        <v>28.0792</v>
      </c>
      <c r="D431">
        <v>99.006600000000006</v>
      </c>
      <c r="F431">
        <v>102040344.68000001</v>
      </c>
      <c r="G431">
        <v>131.68957900000001</v>
      </c>
      <c r="H431">
        <v>27.517742999999999</v>
      </c>
      <c r="I431">
        <v>97.026916</v>
      </c>
      <c r="K431" s="3">
        <f>VLOOKUP(SonataNetIO_CMO_MV_NAV_QT[[#This Row],[AsOfDate]], 'Sonata CMO MV Raw'!$A:$B,2,FALSE)</f>
        <v>69575470.848661005</v>
      </c>
      <c r="L431" s="4">
        <f>SonataNetIO_CMO_MV_NAV_QT[[#This Row],[CMO MV]]/SonataNetIO_CMO_MV_NAV_QT[[#This Row],[NAV]]*100</f>
        <v>68.184276588687226</v>
      </c>
    </row>
    <row r="432" spans="1:12" x14ac:dyDescent="0.2">
      <c r="A432" s="1">
        <v>42269</v>
      </c>
      <c r="B432">
        <v>136.9443</v>
      </c>
      <c r="C432">
        <v>28.327500000000001</v>
      </c>
      <c r="D432">
        <v>99.314400000000006</v>
      </c>
      <c r="F432">
        <v>102293048.55</v>
      </c>
      <c r="G432">
        <v>133.874493</v>
      </c>
      <c r="H432">
        <v>27.692498000000001</v>
      </c>
      <c r="I432">
        <v>97.088121999999998</v>
      </c>
      <c r="K432" s="3">
        <f>VLOOKUP(SonataNetIO_CMO_MV_NAV_QT[[#This Row],[AsOfDate]], 'Sonata CMO MV Raw'!$A:$B,2,FALSE)</f>
        <v>69938660.215902001</v>
      </c>
      <c r="L432" s="4">
        <f>SonataNetIO_CMO_MV_NAV_QT[[#This Row],[CMO MV]]/SonataNetIO_CMO_MV_NAV_QT[[#This Row],[NAV]]*100</f>
        <v>68.370882681941538</v>
      </c>
    </row>
    <row r="433" spans="1:12" x14ac:dyDescent="0.2">
      <c r="A433" s="1">
        <v>42270</v>
      </c>
      <c r="B433">
        <v>140.4117</v>
      </c>
      <c r="C433">
        <v>29.1221</v>
      </c>
      <c r="D433">
        <v>101.1808</v>
      </c>
      <c r="F433">
        <v>102250811.45999999</v>
      </c>
      <c r="G433">
        <v>137.320866</v>
      </c>
      <c r="H433">
        <v>28.481045000000002</v>
      </c>
      <c r="I433">
        <v>98.953541999999999</v>
      </c>
      <c r="K433" s="3">
        <f>VLOOKUP(SonataNetIO_CMO_MV_NAV_QT[[#This Row],[AsOfDate]], 'Sonata CMO MV Raw'!$A:$B,2,FALSE)</f>
        <v>70561145.297336996</v>
      </c>
      <c r="L433" s="4">
        <f>SonataNetIO_CMO_MV_NAV_QT[[#This Row],[CMO MV]]/SonataNetIO_CMO_MV_NAV_QT[[#This Row],[NAV]]*100</f>
        <v>69.007907409067514</v>
      </c>
    </row>
    <row r="434" spans="1:12" x14ac:dyDescent="0.2">
      <c r="A434" s="1">
        <v>42271</v>
      </c>
      <c r="B434">
        <v>141.9949</v>
      </c>
      <c r="C434">
        <v>29.395900000000001</v>
      </c>
      <c r="D434">
        <v>101.28319999999999</v>
      </c>
      <c r="F434">
        <v>102315330.42</v>
      </c>
      <c r="G434">
        <v>138.78164599999999</v>
      </c>
      <c r="H434">
        <v>28.730689999999999</v>
      </c>
      <c r="I434">
        <v>98.991225999999997</v>
      </c>
      <c r="K434" s="3">
        <f>VLOOKUP(SonataNetIO_CMO_MV_NAV_QT[[#This Row],[AsOfDate]], 'Sonata CMO MV Raw'!$A:$B,2,FALSE)</f>
        <v>70761980.144534007</v>
      </c>
      <c r="L434" s="4">
        <f>SonataNetIO_CMO_MV_NAV_QT[[#This Row],[CMO MV]]/SonataNetIO_CMO_MV_NAV_QT[[#This Row],[NAV]]*100</f>
        <v>69.160681839230875</v>
      </c>
    </row>
    <row r="435" spans="1:12" x14ac:dyDescent="0.2">
      <c r="A435" s="1">
        <v>42272</v>
      </c>
      <c r="B435">
        <v>140.97499999999999</v>
      </c>
      <c r="C435">
        <v>29.374099999999999</v>
      </c>
      <c r="D435">
        <v>101.1101</v>
      </c>
      <c r="F435">
        <v>102269320.39</v>
      </c>
      <c r="G435">
        <v>137.84681399999999</v>
      </c>
      <c r="H435">
        <v>28.722299</v>
      </c>
      <c r="I435">
        <v>98.866501999999997</v>
      </c>
      <c r="K435" s="3">
        <f>VLOOKUP(SonataNetIO_CMO_MV_NAV_QT[[#This Row],[AsOfDate]], 'Sonata CMO MV Raw'!$A:$B,2,FALSE)</f>
        <v>70261128.486984</v>
      </c>
      <c r="L435" s="4">
        <f>SonataNetIO_CMO_MV_NAV_QT[[#This Row],[CMO MV]]/SonataNetIO_CMO_MV_NAV_QT[[#This Row],[NAV]]*100</f>
        <v>68.702058661430399</v>
      </c>
    </row>
    <row r="436" spans="1:12" x14ac:dyDescent="0.2">
      <c r="A436" s="1">
        <v>42275</v>
      </c>
      <c r="B436">
        <v>143.51259999999999</v>
      </c>
      <c r="C436">
        <v>29.600899999999999</v>
      </c>
      <c r="D436">
        <v>103.0519</v>
      </c>
      <c r="F436">
        <v>102253129.22</v>
      </c>
      <c r="G436">
        <v>140.350326</v>
      </c>
      <c r="H436">
        <v>28.948650000000001</v>
      </c>
      <c r="I436">
        <v>100.78117</v>
      </c>
      <c r="K436" s="3">
        <f>VLOOKUP(SonataNetIO_CMO_MV_NAV_QT[[#This Row],[AsOfDate]], 'Sonata CMO MV Raw'!$A:$B,2,FALSE)</f>
        <v>70943152.678332001</v>
      </c>
      <c r="L436" s="4">
        <f>SonataNetIO_CMO_MV_NAV_QT[[#This Row],[CMO MV]]/SonataNetIO_CMO_MV_NAV_QT[[#This Row],[NAV]]*100</f>
        <v>69.379933132115838</v>
      </c>
    </row>
    <row r="437" spans="1:12" x14ac:dyDescent="0.2">
      <c r="A437" s="1">
        <v>42276</v>
      </c>
      <c r="B437">
        <v>144.79920000000001</v>
      </c>
      <c r="C437">
        <v>29.561599999999999</v>
      </c>
      <c r="D437">
        <v>103.086</v>
      </c>
      <c r="F437">
        <v>102246419.09</v>
      </c>
      <c r="G437">
        <v>141.61786900000001</v>
      </c>
      <c r="H437">
        <v>28.912113000000002</v>
      </c>
      <c r="I437">
        <v>100.821135</v>
      </c>
      <c r="K437" s="3">
        <f>VLOOKUP(SonataNetIO_CMO_MV_NAV_QT[[#This Row],[AsOfDate]], 'Sonata CMO MV Raw'!$A:$B,2,FALSE)</f>
        <v>70860914.830108002</v>
      </c>
      <c r="L437" s="4">
        <f>SonataNetIO_CMO_MV_NAV_QT[[#This Row],[CMO MV]]/SonataNetIO_CMO_MV_NAV_QT[[#This Row],[NAV]]*100</f>
        <v>69.304055301667191</v>
      </c>
    </row>
    <row r="438" spans="1:12" x14ac:dyDescent="0.2">
      <c r="A438" s="1">
        <v>42277</v>
      </c>
      <c r="B438">
        <v>140.4931</v>
      </c>
      <c r="C438">
        <v>28.5625</v>
      </c>
      <c r="D438">
        <v>102.9764</v>
      </c>
      <c r="F438">
        <v>101970791.70999999</v>
      </c>
      <c r="G438">
        <v>137.77778699999999</v>
      </c>
      <c r="H438">
        <v>28.010472</v>
      </c>
      <c r="I438">
        <v>100.98617299999999</v>
      </c>
      <c r="K438" s="3">
        <f>VLOOKUP(SonataNetIO_CMO_MV_NAV_QT[[#This Row],[AsOfDate]], 'Sonata CMO MV Raw'!$A:$B,2,FALSE)</f>
        <v>70430628.412530005</v>
      </c>
      <c r="L438" s="4">
        <f>SonataNetIO_CMO_MV_NAV_QT[[#This Row],[CMO MV]]/SonataNetIO_CMO_MV_NAV_QT[[#This Row],[NAV]]*100</f>
        <v>69.069414124812639</v>
      </c>
    </row>
    <row r="439" spans="1:12" x14ac:dyDescent="0.2">
      <c r="A439" s="1">
        <v>42278</v>
      </c>
      <c r="B439">
        <v>114.8117</v>
      </c>
      <c r="C439">
        <v>23.099799999999998</v>
      </c>
      <c r="D439">
        <v>86.169899999999998</v>
      </c>
      <c r="F439">
        <v>101515649.73</v>
      </c>
      <c r="G439">
        <v>113.097537</v>
      </c>
      <c r="H439">
        <v>22.754915</v>
      </c>
      <c r="I439">
        <v>84.883365999999995</v>
      </c>
      <c r="K439" s="3">
        <f>VLOOKUP(SonataNetIO_CMO_MV_NAV_QT[[#This Row],[AsOfDate]], 'Sonata CMO MV Raw'!$A:$B,2,FALSE)</f>
        <v>69466072.451351002</v>
      </c>
      <c r="L439" s="4">
        <f>SonataNetIO_CMO_MV_NAV_QT[[#This Row],[CMO MV]]/SonataNetIO_CMO_MV_NAV_QT[[#This Row],[NAV]]*100</f>
        <v>68.428929565154846</v>
      </c>
    </row>
    <row r="440" spans="1:12" x14ac:dyDescent="0.2">
      <c r="A440" s="1">
        <v>42279</v>
      </c>
      <c r="B440">
        <v>116.566</v>
      </c>
      <c r="C440">
        <v>23.1723</v>
      </c>
      <c r="D440">
        <v>108.18089999999999</v>
      </c>
      <c r="F440">
        <v>101308525.87</v>
      </c>
      <c r="G440">
        <v>115.060405</v>
      </c>
      <c r="H440">
        <v>22.873000999999999</v>
      </c>
      <c r="I440">
        <v>106.783609</v>
      </c>
      <c r="K440" s="3">
        <f>VLOOKUP(SonataNetIO_CMO_MV_NAV_QT[[#This Row],[AsOfDate]], 'Sonata CMO MV Raw'!$A:$B,2,FALSE)</f>
        <v>69516840.923058003</v>
      </c>
      <c r="L440" s="4">
        <f>SonataNetIO_CMO_MV_NAV_QT[[#This Row],[CMO MV]]/SonataNetIO_CMO_MV_NAV_QT[[#This Row],[NAV]]*100</f>
        <v>68.618944285363142</v>
      </c>
    </row>
    <row r="441" spans="1:12" x14ac:dyDescent="0.2">
      <c r="A441" s="1">
        <v>42282</v>
      </c>
      <c r="B441">
        <v>113.029</v>
      </c>
      <c r="C441">
        <v>22.655200000000001</v>
      </c>
      <c r="D441">
        <v>108.1053</v>
      </c>
      <c r="F441">
        <v>101088092.05</v>
      </c>
      <c r="G441">
        <v>111.812378</v>
      </c>
      <c r="H441">
        <v>22.411344</v>
      </c>
      <c r="I441">
        <v>106.941676</v>
      </c>
      <c r="K441" s="3">
        <f>VLOOKUP(SonataNetIO_CMO_MV_NAV_QT[[#This Row],[AsOfDate]], 'Sonata CMO MV Raw'!$A:$B,2,FALSE)</f>
        <v>69310183.079821005</v>
      </c>
      <c r="L441" s="4">
        <f>SonataNetIO_CMO_MV_NAV_QT[[#This Row],[CMO MV]]/SonataNetIO_CMO_MV_NAV_QT[[#This Row],[NAV]]*100</f>
        <v>68.564142100475038</v>
      </c>
    </row>
    <row r="442" spans="1:12" x14ac:dyDescent="0.2">
      <c r="A442" s="1">
        <v>42283</v>
      </c>
      <c r="B442">
        <v>79.910600000000002</v>
      </c>
      <c r="C442">
        <v>15.9739</v>
      </c>
      <c r="D442">
        <v>109.1913</v>
      </c>
      <c r="F442">
        <v>101406227.16</v>
      </c>
      <c r="G442">
        <v>78.802458000000001</v>
      </c>
      <c r="H442">
        <v>15.752386</v>
      </c>
      <c r="I442">
        <v>107.677115</v>
      </c>
      <c r="K442" s="3">
        <f>VLOOKUP(SonataNetIO_CMO_MV_NAV_QT[[#This Row],[AsOfDate]], 'Sonata CMO MV Raw'!$A:$B,2,FALSE)</f>
        <v>69378797.442313999</v>
      </c>
      <c r="L442" s="4">
        <f>SonataNetIO_CMO_MV_NAV_QT[[#This Row],[CMO MV]]/SonataNetIO_CMO_MV_NAV_QT[[#This Row],[NAV]]*100</f>
        <v>68.416703180217212</v>
      </c>
    </row>
    <row r="443" spans="1:12" x14ac:dyDescent="0.2">
      <c r="A443" s="1">
        <v>42284</v>
      </c>
      <c r="B443">
        <v>81.232200000000006</v>
      </c>
      <c r="C443">
        <v>16.2956</v>
      </c>
      <c r="D443">
        <v>84.242900000000006</v>
      </c>
      <c r="F443">
        <v>101328169.19</v>
      </c>
      <c r="G443">
        <v>80.167440999999997</v>
      </c>
      <c r="H443">
        <v>16.082004000000001</v>
      </c>
      <c r="I443">
        <v>83.138677999999999</v>
      </c>
      <c r="K443" s="3">
        <f>VLOOKUP(SonataNetIO_CMO_MV_NAV_QT[[#This Row],[AsOfDate]], 'Sonata CMO MV Raw'!$A:$B,2,FALSE)</f>
        <v>69460730.196677998</v>
      </c>
      <c r="L443" s="4">
        <f>SonataNetIO_CMO_MV_NAV_QT[[#This Row],[CMO MV]]/SonataNetIO_CMO_MV_NAV_QT[[#This Row],[NAV]]*100</f>
        <v>68.550266675037321</v>
      </c>
    </row>
    <row r="444" spans="1:12" x14ac:dyDescent="0.2">
      <c r="A444" s="1">
        <v>42285</v>
      </c>
      <c r="B444">
        <v>80.230999999999995</v>
      </c>
      <c r="C444">
        <v>16.2393</v>
      </c>
      <c r="D444">
        <v>80.702600000000004</v>
      </c>
      <c r="F444">
        <v>101169956.22</v>
      </c>
      <c r="G444">
        <v>79.303186999999994</v>
      </c>
      <c r="H444">
        <v>16.051504000000001</v>
      </c>
      <c r="I444">
        <v>79.769334000000001</v>
      </c>
      <c r="K444" s="3">
        <f>VLOOKUP(SonataNetIO_CMO_MV_NAV_QT[[#This Row],[AsOfDate]], 'Sonata CMO MV Raw'!$A:$B,2,FALSE)</f>
        <v>69403863.507317007</v>
      </c>
      <c r="L444" s="4">
        <f>SonataNetIO_CMO_MV_NAV_QT[[#This Row],[CMO MV]]/SonataNetIO_CMO_MV_NAV_QT[[#This Row],[NAV]]*100</f>
        <v>68.601258812837912</v>
      </c>
    </row>
    <row r="445" spans="1:12" x14ac:dyDescent="0.2">
      <c r="A445" s="1">
        <v>42286</v>
      </c>
      <c r="B445">
        <v>79.6995</v>
      </c>
      <c r="C445">
        <v>16.046199999999999</v>
      </c>
      <c r="D445">
        <v>80.699299999999994</v>
      </c>
      <c r="F445">
        <v>101285697.98999999</v>
      </c>
      <c r="G445">
        <v>78.687811999999994</v>
      </c>
      <c r="H445">
        <v>15.842513</v>
      </c>
      <c r="I445">
        <v>79.674920999999998</v>
      </c>
      <c r="K445" s="3">
        <f>VLOOKUP(SonataNetIO_CMO_MV_NAV_QT[[#This Row],[AsOfDate]], 'Sonata CMO MV Raw'!$A:$B,2,FALSE)</f>
        <v>59538302.006062999</v>
      </c>
      <c r="L445" s="4">
        <f>SonataNetIO_CMO_MV_NAV_QT[[#This Row],[CMO MV]]/SonataNetIO_CMO_MV_NAV_QT[[#This Row],[NAV]]*100</f>
        <v>58.782536120688292</v>
      </c>
    </row>
    <row r="446" spans="1:12" x14ac:dyDescent="0.2">
      <c r="A446" s="1">
        <v>42290</v>
      </c>
      <c r="B446">
        <v>107.0808</v>
      </c>
      <c r="C446">
        <v>21.350300000000001</v>
      </c>
      <c r="D446">
        <v>98.889300000000006</v>
      </c>
      <c r="F446">
        <v>101381378.2</v>
      </c>
      <c r="G446">
        <v>105.621764</v>
      </c>
      <c r="H446">
        <v>21.05939</v>
      </c>
      <c r="I446">
        <v>97.541877999999997</v>
      </c>
      <c r="K446" s="3">
        <f>VLOOKUP(SonataNetIO_CMO_MV_NAV_QT[[#This Row],[AsOfDate]], 'Sonata CMO MV Raw'!$A:$B,2,FALSE)</f>
        <v>59697149.616875</v>
      </c>
      <c r="L446" s="4">
        <f>SonataNetIO_CMO_MV_NAV_QT[[#This Row],[CMO MV]]/SonataNetIO_CMO_MV_NAV_QT[[#This Row],[NAV]]*100</f>
        <v>58.883742435526486</v>
      </c>
    </row>
    <row r="447" spans="1:12" x14ac:dyDescent="0.2">
      <c r="A447" s="1">
        <v>42291</v>
      </c>
      <c r="B447">
        <v>110.7188</v>
      </c>
      <c r="C447">
        <v>21.773599999999998</v>
      </c>
      <c r="D447">
        <v>98.927199999999999</v>
      </c>
      <c r="F447">
        <v>101387406.95999999</v>
      </c>
      <c r="G447">
        <v>109.2037</v>
      </c>
      <c r="H447">
        <v>21.475645</v>
      </c>
      <c r="I447">
        <v>97.573459</v>
      </c>
      <c r="K447" s="3">
        <f>VLOOKUP(SonataNetIO_CMO_MV_NAV_QT[[#This Row],[AsOfDate]], 'Sonata CMO MV Raw'!$A:$B,2,FALSE)</f>
        <v>58806673.631114997</v>
      </c>
      <c r="L447" s="4">
        <f>SonataNetIO_CMO_MV_NAV_QT[[#This Row],[CMO MV]]/SonataNetIO_CMO_MV_NAV_QT[[#This Row],[NAV]]*100</f>
        <v>58.001950532491456</v>
      </c>
    </row>
    <row r="448" spans="1:12" x14ac:dyDescent="0.2">
      <c r="A448" s="1">
        <v>42292</v>
      </c>
      <c r="B448">
        <v>109.1087</v>
      </c>
      <c r="C448">
        <v>21.551300000000001</v>
      </c>
      <c r="D448">
        <v>98.955299999999994</v>
      </c>
      <c r="F448">
        <v>101535642.14</v>
      </c>
      <c r="G448">
        <v>107.458522</v>
      </c>
      <c r="H448">
        <v>21.225355</v>
      </c>
      <c r="I448">
        <v>97.458682999999994</v>
      </c>
      <c r="K448" s="3">
        <f>VLOOKUP(SonataNetIO_CMO_MV_NAV_QT[[#This Row],[AsOfDate]], 'Sonata CMO MV Raw'!$A:$B,2,FALSE)</f>
        <v>58390507.350120001</v>
      </c>
      <c r="L448" s="4">
        <f>SonataNetIO_CMO_MV_NAV_QT[[#This Row],[CMO MV]]/SonataNetIO_CMO_MV_NAV_QT[[#This Row],[NAV]]*100</f>
        <v>57.507399489934421</v>
      </c>
    </row>
    <row r="449" spans="1:12" x14ac:dyDescent="0.2">
      <c r="A449" s="1">
        <v>42293</v>
      </c>
      <c r="B449">
        <v>109.25449999999999</v>
      </c>
      <c r="C449">
        <v>21.607299999999999</v>
      </c>
      <c r="D449">
        <v>98.802300000000002</v>
      </c>
      <c r="F449">
        <v>101598866.69</v>
      </c>
      <c r="G449">
        <v>107.535156</v>
      </c>
      <c r="H449">
        <v>21.267264999999998</v>
      </c>
      <c r="I449">
        <v>97.247443000000004</v>
      </c>
      <c r="K449" s="3">
        <f>VLOOKUP(SonataNetIO_CMO_MV_NAV_QT[[#This Row],[AsOfDate]], 'Sonata CMO MV Raw'!$A:$B,2,FALSE)</f>
        <v>58362663.361998998</v>
      </c>
      <c r="L449" s="4">
        <f>SonataNetIO_CMO_MV_NAV_QT[[#This Row],[CMO MV]]/SonataNetIO_CMO_MV_NAV_QT[[#This Row],[NAV]]*100</f>
        <v>57.444207069824941</v>
      </c>
    </row>
    <row r="450" spans="1:12" x14ac:dyDescent="0.2">
      <c r="A450" s="1">
        <v>42296</v>
      </c>
      <c r="B450">
        <v>108.7025</v>
      </c>
      <c r="C450">
        <v>21.490400000000001</v>
      </c>
      <c r="D450">
        <v>98.718400000000003</v>
      </c>
      <c r="F450">
        <v>101556592.56</v>
      </c>
      <c r="G450">
        <v>107.03637999999999</v>
      </c>
      <c r="H450">
        <v>21.161009</v>
      </c>
      <c r="I450">
        <v>97.205309</v>
      </c>
      <c r="K450" s="3">
        <f>VLOOKUP(SonataNetIO_CMO_MV_NAV_QT[[#This Row],[AsOfDate]], 'Sonata CMO MV Raw'!$A:$B,2,FALSE)</f>
        <v>58349248.413755</v>
      </c>
      <c r="L450" s="4">
        <f>SonataNetIO_CMO_MV_NAV_QT[[#This Row],[CMO MV]]/SonataNetIO_CMO_MV_NAV_QT[[#This Row],[NAV]]*100</f>
        <v>57.45490956609445</v>
      </c>
    </row>
    <row r="451" spans="1:12" x14ac:dyDescent="0.2">
      <c r="A451" s="1">
        <v>42297</v>
      </c>
      <c r="B451">
        <v>106.7903</v>
      </c>
      <c r="C451">
        <v>21.2712</v>
      </c>
      <c r="D451">
        <v>98.617199999999997</v>
      </c>
      <c r="F451">
        <v>101461440.33</v>
      </c>
      <c r="G451">
        <v>105.25210300000001</v>
      </c>
      <c r="H451">
        <v>20.964811999999998</v>
      </c>
      <c r="I451">
        <v>97.196727999999993</v>
      </c>
      <c r="K451" s="3">
        <f>VLOOKUP(SonataNetIO_CMO_MV_NAV_QT[[#This Row],[AsOfDate]], 'Sonata CMO MV Raw'!$A:$B,2,FALSE)</f>
        <v>58239692.618358001</v>
      </c>
      <c r="L451" s="4">
        <f>SonataNetIO_CMO_MV_NAV_QT[[#This Row],[CMO MV]]/SonataNetIO_CMO_MV_NAV_QT[[#This Row],[NAV]]*100</f>
        <v>57.400813973205302</v>
      </c>
    </row>
    <row r="452" spans="1:12" x14ac:dyDescent="0.2">
      <c r="A452" s="1">
        <v>42298</v>
      </c>
      <c r="B452">
        <v>108.5562</v>
      </c>
      <c r="C452">
        <v>21.496500000000001</v>
      </c>
      <c r="D452">
        <v>98.768000000000001</v>
      </c>
      <c r="F452">
        <v>101619033.45</v>
      </c>
      <c r="G452">
        <v>106.826641</v>
      </c>
      <c r="H452">
        <v>21.15401</v>
      </c>
      <c r="I452">
        <v>97.194389999999999</v>
      </c>
      <c r="K452" s="3">
        <f>VLOOKUP(SonataNetIO_CMO_MV_NAV_QT[[#This Row],[AsOfDate]], 'Sonata CMO MV Raw'!$A:$B,2,FALSE)</f>
        <v>58376647.474215001</v>
      </c>
      <c r="L452" s="4">
        <f>SonataNetIO_CMO_MV_NAV_QT[[#This Row],[CMO MV]]/SonataNetIO_CMO_MV_NAV_QT[[#This Row],[NAV]]*100</f>
        <v>57.446568317281113</v>
      </c>
    </row>
    <row r="453" spans="1:12" x14ac:dyDescent="0.2">
      <c r="A453" s="1">
        <v>42299</v>
      </c>
      <c r="B453">
        <v>107.6891</v>
      </c>
      <c r="C453">
        <v>21.266400000000001</v>
      </c>
      <c r="D453">
        <v>98.657899999999998</v>
      </c>
      <c r="F453">
        <v>101519247.05</v>
      </c>
      <c r="G453">
        <v>106.07752000000001</v>
      </c>
      <c r="H453">
        <v>20.948146000000001</v>
      </c>
      <c r="I453">
        <v>97.181472999999997</v>
      </c>
      <c r="K453" s="3">
        <f>VLOOKUP(SonataNetIO_CMO_MV_NAV_QT[[#This Row],[AsOfDate]], 'Sonata CMO MV Raw'!$A:$B,2,FALSE)</f>
        <v>58214083.024644002</v>
      </c>
      <c r="L453" s="4">
        <f>SonataNetIO_CMO_MV_NAV_QT[[#This Row],[CMO MV]]/SonataNetIO_CMO_MV_NAV_QT[[#This Row],[NAV]]*100</f>
        <v>57.342902667483884</v>
      </c>
    </row>
    <row r="454" spans="1:12" x14ac:dyDescent="0.2">
      <c r="A454" s="1">
        <v>42300</v>
      </c>
      <c r="B454">
        <v>106.0314</v>
      </c>
      <c r="C454">
        <v>21.214099999999998</v>
      </c>
      <c r="D454">
        <v>98.643100000000004</v>
      </c>
      <c r="F454">
        <v>101524729.15000001</v>
      </c>
      <c r="G454">
        <v>104.43898799999999</v>
      </c>
      <c r="H454">
        <v>20.895499999999998</v>
      </c>
      <c r="I454">
        <v>97.161648</v>
      </c>
      <c r="K454" s="3">
        <f>VLOOKUP(SonataNetIO_CMO_MV_NAV_QT[[#This Row],[AsOfDate]], 'Sonata CMO MV Raw'!$A:$B,2,FALSE)</f>
        <v>58226782.526469998</v>
      </c>
      <c r="L454" s="4">
        <f>SonataNetIO_CMO_MV_NAV_QT[[#This Row],[CMO MV]]/SonataNetIO_CMO_MV_NAV_QT[[#This Row],[NAV]]*100</f>
        <v>57.352315060542068</v>
      </c>
    </row>
    <row r="455" spans="1:12" x14ac:dyDescent="0.2">
      <c r="A455" s="1">
        <v>42303</v>
      </c>
      <c r="B455">
        <v>107.7073</v>
      </c>
      <c r="C455">
        <v>21.4741</v>
      </c>
      <c r="D455">
        <v>98.680999999999997</v>
      </c>
      <c r="F455">
        <v>101649991.77</v>
      </c>
      <c r="G455">
        <v>105.958985</v>
      </c>
      <c r="H455">
        <v>21.125530000000001</v>
      </c>
      <c r="I455">
        <v>97.079200999999998</v>
      </c>
      <c r="K455" s="3">
        <f>VLOOKUP(SonataNetIO_CMO_MV_NAV_QT[[#This Row],[AsOfDate]], 'Sonata CMO MV Raw'!$A:$B,2,FALSE)</f>
        <v>58075760.008968003</v>
      </c>
      <c r="L455" s="4">
        <f>SonataNetIO_CMO_MV_NAV_QT[[#This Row],[CMO MV]]/SonataNetIO_CMO_MV_NAV_QT[[#This Row],[NAV]]*100</f>
        <v>57.133069071342433</v>
      </c>
    </row>
    <row r="456" spans="1:12" x14ac:dyDescent="0.2">
      <c r="A456" s="1">
        <v>42304</v>
      </c>
      <c r="B456">
        <v>107.8985</v>
      </c>
      <c r="C456">
        <v>21.436900000000001</v>
      </c>
      <c r="D456">
        <v>98.6464</v>
      </c>
      <c r="F456">
        <v>101671202.44</v>
      </c>
      <c r="G456">
        <v>106.124937</v>
      </c>
      <c r="H456">
        <v>21.084534999999999</v>
      </c>
      <c r="I456">
        <v>97.024917000000002</v>
      </c>
      <c r="K456" s="3">
        <f>VLOOKUP(SonataNetIO_CMO_MV_NAV_QT[[#This Row],[AsOfDate]], 'Sonata CMO MV Raw'!$A:$B,2,FALSE)</f>
        <v>58117587.688582003</v>
      </c>
      <c r="L456" s="4">
        <f>SonataNetIO_CMO_MV_NAV_QT[[#This Row],[CMO MV]]/SonataNetIO_CMO_MV_NAV_QT[[#This Row],[NAV]]*100</f>
        <v>57.162290101643464</v>
      </c>
    </row>
    <row r="457" spans="1:12" x14ac:dyDescent="0.2">
      <c r="A457" s="1">
        <v>42305</v>
      </c>
      <c r="B457">
        <v>106.0604</v>
      </c>
      <c r="C457">
        <v>21.3291</v>
      </c>
      <c r="D457">
        <v>98.670599999999993</v>
      </c>
      <c r="F457">
        <v>101600316.45999999</v>
      </c>
      <c r="G457">
        <v>104.389832</v>
      </c>
      <c r="H457">
        <v>20.993143</v>
      </c>
      <c r="I457">
        <v>97.116429999999994</v>
      </c>
      <c r="K457" s="3">
        <f>VLOOKUP(SonataNetIO_CMO_MV_NAV_QT[[#This Row],[AsOfDate]], 'Sonata CMO MV Raw'!$A:$B,2,FALSE)</f>
        <v>57944223.023207001</v>
      </c>
      <c r="L457" s="4">
        <f>SonataNetIO_CMO_MV_NAV_QT[[#This Row],[CMO MV]]/SonataNetIO_CMO_MV_NAV_QT[[#This Row],[NAV]]*100</f>
        <v>57.031537934253997</v>
      </c>
    </row>
    <row r="458" spans="1:12" x14ac:dyDescent="0.2">
      <c r="A458" s="1">
        <v>42306</v>
      </c>
      <c r="B458">
        <v>104.178</v>
      </c>
      <c r="C458">
        <v>21.2849</v>
      </c>
      <c r="D458">
        <v>98.194599999999994</v>
      </c>
      <c r="F458">
        <v>101263620.27</v>
      </c>
      <c r="G458">
        <v>102.878013</v>
      </c>
      <c r="H458">
        <v>21.019296000000001</v>
      </c>
      <c r="I458">
        <v>96.969277000000005</v>
      </c>
      <c r="K458" s="3">
        <f>VLOOKUP(SonataNetIO_CMO_MV_NAV_QT[[#This Row],[AsOfDate]], 'Sonata CMO MV Raw'!$A:$B,2,FALSE)</f>
        <v>57755022.186123997</v>
      </c>
      <c r="L458" s="4">
        <f>SonataNetIO_CMO_MV_NAV_QT[[#This Row],[CMO MV]]/SonataNetIO_CMO_MV_NAV_QT[[#This Row],[NAV]]*100</f>
        <v>57.03432489588198</v>
      </c>
    </row>
    <row r="459" spans="1:12" x14ac:dyDescent="0.2">
      <c r="A459" s="1">
        <v>42307</v>
      </c>
      <c r="B459">
        <v>104.2013</v>
      </c>
      <c r="C459">
        <v>21.2745</v>
      </c>
      <c r="D459">
        <v>98.459299999999999</v>
      </c>
      <c r="F459">
        <v>101531216.61</v>
      </c>
      <c r="G459">
        <v>102.62981499999999</v>
      </c>
      <c r="H459">
        <v>20.953654</v>
      </c>
      <c r="I459">
        <v>96.974412000000001</v>
      </c>
      <c r="K459" s="3">
        <f>VLOOKUP(SonataNetIO_CMO_MV_NAV_QT[[#This Row],[AsOfDate]], 'Sonata CMO MV Raw'!$A:$B,2,FALSE)</f>
        <v>57933908.067158997</v>
      </c>
      <c r="L459" s="4">
        <f>SonataNetIO_CMO_MV_NAV_QT[[#This Row],[CMO MV]]/SonataNetIO_CMO_MV_NAV_QT[[#This Row],[NAV]]*100</f>
        <v>57.060192915538231</v>
      </c>
    </row>
    <row r="460" spans="1:12" x14ac:dyDescent="0.2">
      <c r="A460" s="1">
        <v>42310</v>
      </c>
      <c r="B460">
        <v>102.589</v>
      </c>
      <c r="C460">
        <v>21.065899999999999</v>
      </c>
      <c r="D460">
        <v>98.375</v>
      </c>
      <c r="F460">
        <v>101416452.15000001</v>
      </c>
      <c r="G460">
        <v>101.156171</v>
      </c>
      <c r="H460">
        <v>20.771678999999999</v>
      </c>
      <c r="I460">
        <v>97.001026999999993</v>
      </c>
      <c r="K460" s="3">
        <f>VLOOKUP(SonataNetIO_CMO_MV_NAV_QT[[#This Row],[AsOfDate]], 'Sonata CMO MV Raw'!$A:$B,2,FALSE)</f>
        <v>57656571.794307999</v>
      </c>
      <c r="L460" s="4">
        <f>SonataNetIO_CMO_MV_NAV_QT[[#This Row],[CMO MV]]/SonataNetIO_CMO_MV_NAV_QT[[#This Row],[NAV]]*100</f>
        <v>56.851300328501978</v>
      </c>
    </row>
    <row r="461" spans="1:12" x14ac:dyDescent="0.2">
      <c r="A461" s="1">
        <v>42311</v>
      </c>
      <c r="B461">
        <v>102.524</v>
      </c>
      <c r="C461">
        <v>21.221399999999999</v>
      </c>
      <c r="D461">
        <v>97.611599999999996</v>
      </c>
      <c r="F461">
        <v>101362672.34999999</v>
      </c>
      <c r="G461">
        <v>101.145715</v>
      </c>
      <c r="H461">
        <v>20.936108999999998</v>
      </c>
      <c r="I461">
        <v>96.299355000000006</v>
      </c>
      <c r="K461" s="3">
        <f>VLOOKUP(SonataNetIO_CMO_MV_NAV_QT[[#This Row],[AsOfDate]], 'Sonata CMO MV Raw'!$A:$B,2,FALSE)</f>
        <v>57722947.24955</v>
      </c>
      <c r="L461" s="4">
        <f>SonataNetIO_CMO_MV_NAV_QT[[#This Row],[CMO MV]]/SonataNetIO_CMO_MV_NAV_QT[[#This Row],[NAV]]*100</f>
        <v>56.946946949302692</v>
      </c>
    </row>
    <row r="462" spans="1:12" x14ac:dyDescent="0.2">
      <c r="A462" s="1">
        <v>42312</v>
      </c>
      <c r="B462">
        <v>106.5423</v>
      </c>
      <c r="C462">
        <v>22.1785</v>
      </c>
      <c r="D462">
        <v>99.224599999999995</v>
      </c>
      <c r="F462">
        <v>101562397.54000001</v>
      </c>
      <c r="G462">
        <v>104.903294</v>
      </c>
      <c r="H462">
        <v>21.837313999999999</v>
      </c>
      <c r="I462">
        <v>97.698166000000001</v>
      </c>
      <c r="K462" s="3">
        <f>VLOOKUP(SonataNetIO_CMO_MV_NAV_QT[[#This Row],[AsOfDate]], 'Sonata CMO MV Raw'!$A:$B,2,FALSE)</f>
        <v>57957911.596569002</v>
      </c>
      <c r="L462" s="4">
        <f>SonataNetIO_CMO_MV_NAV_QT[[#This Row],[CMO MV]]/SonataNetIO_CMO_MV_NAV_QT[[#This Row],[NAV]]*100</f>
        <v>57.066308988759815</v>
      </c>
    </row>
    <row r="463" spans="1:12" x14ac:dyDescent="0.2">
      <c r="A463" s="1">
        <v>42313</v>
      </c>
      <c r="B463">
        <v>106.3391</v>
      </c>
      <c r="C463">
        <v>22.145099999999999</v>
      </c>
      <c r="D463">
        <v>88.981099999999998</v>
      </c>
      <c r="F463">
        <v>101481144.65000001</v>
      </c>
      <c r="G463">
        <v>104.787052</v>
      </c>
      <c r="H463">
        <v>21.821885999999999</v>
      </c>
      <c r="I463">
        <v>87.682396999999995</v>
      </c>
      <c r="K463" s="3">
        <f>VLOOKUP(SonataNetIO_CMO_MV_NAV_QT[[#This Row],[AsOfDate]], 'Sonata CMO MV Raw'!$A:$B,2,FALSE)</f>
        <v>57978857.057873003</v>
      </c>
      <c r="L463" s="4">
        <f>SonataNetIO_CMO_MV_NAV_QT[[#This Row],[CMO MV]]/SonataNetIO_CMO_MV_NAV_QT[[#This Row],[NAV]]*100</f>
        <v>57.132640016859526</v>
      </c>
    </row>
    <row r="464" spans="1:12" x14ac:dyDescent="0.2">
      <c r="A464" s="1">
        <v>42314</v>
      </c>
      <c r="B464">
        <v>102.988</v>
      </c>
      <c r="C464">
        <v>21.794899999999998</v>
      </c>
      <c r="D464">
        <v>80.750200000000007</v>
      </c>
      <c r="F464">
        <v>101142795.67</v>
      </c>
      <c r="G464">
        <v>101.82435599999999</v>
      </c>
      <c r="H464">
        <v>21.548642999999998</v>
      </c>
      <c r="I464">
        <v>79.837817000000001</v>
      </c>
      <c r="K464" s="3">
        <f>VLOOKUP(SonataNetIO_CMO_MV_NAV_QT[[#This Row],[AsOfDate]], 'Sonata CMO MV Raw'!$A:$B,2,FALSE)</f>
        <v>57571354.734186001</v>
      </c>
      <c r="L464" s="4">
        <f>SonataNetIO_CMO_MV_NAV_QT[[#This Row],[CMO MV]]/SonataNetIO_CMO_MV_NAV_QT[[#This Row],[NAV]]*100</f>
        <v>56.920865547383968</v>
      </c>
    </row>
    <row r="465" spans="1:12" x14ac:dyDescent="0.2">
      <c r="A465" s="1">
        <v>42317</v>
      </c>
      <c r="B465">
        <v>104.0872</v>
      </c>
      <c r="C465">
        <v>22.101299999999998</v>
      </c>
      <c r="D465">
        <v>80.698999999999998</v>
      </c>
      <c r="F465">
        <v>101177944.36</v>
      </c>
      <c r="G465">
        <v>102.87538499999999</v>
      </c>
      <c r="H465">
        <v>21.843990000000002</v>
      </c>
      <c r="I465">
        <v>79.759478000000001</v>
      </c>
      <c r="K465" s="3">
        <f>VLOOKUP(SonataNetIO_CMO_MV_NAV_QT[[#This Row],[AsOfDate]], 'Sonata CMO MV Raw'!$A:$B,2,FALSE)</f>
        <v>53382672.674994998</v>
      </c>
      <c r="L465" s="4">
        <f>SonataNetIO_CMO_MV_NAV_QT[[#This Row],[CMO MV]]/SonataNetIO_CMO_MV_NAV_QT[[#This Row],[NAV]]*100</f>
        <v>52.761175385274449</v>
      </c>
    </row>
    <row r="466" spans="1:12" x14ac:dyDescent="0.2">
      <c r="A466" s="1">
        <v>42318</v>
      </c>
      <c r="B466">
        <v>104.741</v>
      </c>
      <c r="C466">
        <v>22.012</v>
      </c>
      <c r="D466">
        <v>80.732600000000005</v>
      </c>
      <c r="F466">
        <v>101265062.16</v>
      </c>
      <c r="G466">
        <v>103.432514</v>
      </c>
      <c r="H466">
        <v>21.737013000000001</v>
      </c>
      <c r="I466">
        <v>79.724041</v>
      </c>
      <c r="K466" s="3">
        <f>VLOOKUP(SonataNetIO_CMO_MV_NAV_QT[[#This Row],[AsOfDate]], 'Sonata CMO MV Raw'!$A:$B,2,FALSE)</f>
        <v>53498382.856518999</v>
      </c>
      <c r="L466" s="4">
        <f>SonataNetIO_CMO_MV_NAV_QT[[#This Row],[CMO MV]]/SonataNetIO_CMO_MV_NAV_QT[[#This Row],[NAV]]*100</f>
        <v>52.830049886298312</v>
      </c>
    </row>
    <row r="467" spans="1:12" x14ac:dyDescent="0.2">
      <c r="A467" s="1">
        <v>42320</v>
      </c>
      <c r="B467">
        <v>103.32729999999999</v>
      </c>
      <c r="C467">
        <v>21.852699999999999</v>
      </c>
      <c r="D467">
        <v>80.793700000000001</v>
      </c>
      <c r="F467">
        <v>101217540.53</v>
      </c>
      <c r="G467">
        <v>102.08438099999999</v>
      </c>
      <c r="H467">
        <v>21.589835000000001</v>
      </c>
      <c r="I467">
        <v>79.821837000000002</v>
      </c>
      <c r="K467" s="3">
        <f>VLOOKUP(SonataNetIO_CMO_MV_NAV_QT[[#This Row],[AsOfDate]], 'Sonata CMO MV Raw'!$A:$B,2,FALSE)</f>
        <v>53484229.524667002</v>
      </c>
      <c r="L467" s="4">
        <f>SonataNetIO_CMO_MV_NAV_QT[[#This Row],[CMO MV]]/SonataNetIO_CMO_MV_NAV_QT[[#This Row],[NAV]]*100</f>
        <v>52.840870509805306</v>
      </c>
    </row>
    <row r="468" spans="1:12" x14ac:dyDescent="0.2">
      <c r="A468" s="1">
        <v>42321</v>
      </c>
      <c r="B468">
        <v>104.52809999999999</v>
      </c>
      <c r="C468">
        <v>22.002199999999998</v>
      </c>
      <c r="D468">
        <v>80.6738</v>
      </c>
      <c r="F468">
        <v>101307421.62</v>
      </c>
      <c r="G468">
        <v>103.179114</v>
      </c>
      <c r="H468">
        <v>21.718250999999999</v>
      </c>
      <c r="I468">
        <v>79.632665000000003</v>
      </c>
      <c r="K468" s="3">
        <f>VLOOKUP(SonataNetIO_CMO_MV_NAV_QT[[#This Row],[AsOfDate]], 'Sonata CMO MV Raw'!$A:$B,2,FALSE)</f>
        <v>53620975.130561002</v>
      </c>
      <c r="L468" s="4">
        <f>SonataNetIO_CMO_MV_NAV_QT[[#This Row],[CMO MV]]/SonataNetIO_CMO_MV_NAV_QT[[#This Row],[NAV]]*100</f>
        <v>52.928970329233216</v>
      </c>
    </row>
    <row r="469" spans="1:12" x14ac:dyDescent="0.2">
      <c r="A469" s="1">
        <v>42324</v>
      </c>
      <c r="B469">
        <v>104.288</v>
      </c>
      <c r="C469">
        <v>21.895099999999999</v>
      </c>
      <c r="D469">
        <v>80.593199999999996</v>
      </c>
      <c r="F469">
        <v>101313730.88</v>
      </c>
      <c r="G469">
        <v>102.93570200000001</v>
      </c>
      <c r="H469">
        <v>21.611187000000001</v>
      </c>
      <c r="I469">
        <v>79.548151000000004</v>
      </c>
      <c r="K469" s="3">
        <f>VLOOKUP(SonataNetIO_CMO_MV_NAV_QT[[#This Row],[AsOfDate]], 'Sonata CMO MV Raw'!$A:$B,2,FALSE)</f>
        <v>53270050.464539997</v>
      </c>
      <c r="L469" s="4">
        <f>SonataNetIO_CMO_MV_NAV_QT[[#This Row],[CMO MV]]/SonataNetIO_CMO_MV_NAV_QT[[#This Row],[NAV]]*100</f>
        <v>52.57929996441959</v>
      </c>
    </row>
    <row r="470" spans="1:12" x14ac:dyDescent="0.2">
      <c r="A470" s="1">
        <v>42325</v>
      </c>
      <c r="B470">
        <v>105.35590000000001</v>
      </c>
      <c r="C470">
        <v>22.0456</v>
      </c>
      <c r="D470">
        <v>80.617199999999997</v>
      </c>
      <c r="F470">
        <v>101485085.36</v>
      </c>
      <c r="G470">
        <v>103.814171</v>
      </c>
      <c r="H470">
        <v>21.722995000000001</v>
      </c>
      <c r="I470">
        <v>79.437486000000007</v>
      </c>
      <c r="K470" s="3">
        <f>VLOOKUP(SonataNetIO_CMO_MV_NAV_QT[[#This Row],[AsOfDate]], 'Sonata CMO MV Raw'!$A:$B,2,FALSE)</f>
        <v>53347559.599037997</v>
      </c>
      <c r="L470" s="4">
        <f>SonataNetIO_CMO_MV_NAV_QT[[#This Row],[CMO MV]]/SonataNetIO_CMO_MV_NAV_QT[[#This Row],[NAV]]*100</f>
        <v>52.566896317618664</v>
      </c>
    </row>
    <row r="471" spans="1:12" x14ac:dyDescent="0.2">
      <c r="A471" s="1">
        <v>42326</v>
      </c>
      <c r="B471">
        <v>105.2804</v>
      </c>
      <c r="C471">
        <v>22.038599999999999</v>
      </c>
      <c r="D471">
        <v>80.670100000000005</v>
      </c>
      <c r="F471">
        <v>101525059.56999999</v>
      </c>
      <c r="G471">
        <v>103.69893</v>
      </c>
      <c r="H471">
        <v>21.707547000000002</v>
      </c>
      <c r="I471">
        <v>79.458313000000004</v>
      </c>
      <c r="K471" s="3">
        <f>VLOOKUP(SonataNetIO_CMO_MV_NAV_QT[[#This Row],[AsOfDate]], 'Sonata CMO MV Raw'!$A:$B,2,FALSE)</f>
        <v>53356714.627709001</v>
      </c>
      <c r="L471" s="4">
        <f>SonataNetIO_CMO_MV_NAV_QT[[#This Row],[CMO MV]]/SonataNetIO_CMO_MV_NAV_QT[[#This Row],[NAV]]*100</f>
        <v>52.555216272412387</v>
      </c>
    </row>
    <row r="472" spans="1:12" x14ac:dyDescent="0.2">
      <c r="A472" s="1">
        <v>42327</v>
      </c>
      <c r="B472">
        <v>106.6739</v>
      </c>
      <c r="C472">
        <v>22.2226</v>
      </c>
      <c r="D472">
        <v>80.877300000000005</v>
      </c>
      <c r="F472">
        <v>101791263.97</v>
      </c>
      <c r="G472">
        <v>104.79671399999999</v>
      </c>
      <c r="H472">
        <v>21.83154</v>
      </c>
      <c r="I472">
        <v>79.454068000000007</v>
      </c>
      <c r="K472" s="3">
        <f>VLOOKUP(SonataNetIO_CMO_MV_NAV_QT[[#This Row],[AsOfDate]], 'Sonata CMO MV Raw'!$A:$B,2,FALSE)</f>
        <v>53592636.654469997</v>
      </c>
      <c r="L472" s="4">
        <f>SonataNetIO_CMO_MV_NAV_QT[[#This Row],[CMO MV]]/SonataNetIO_CMO_MV_NAV_QT[[#This Row],[NAV]]*100</f>
        <v>52.64954433640284</v>
      </c>
    </row>
    <row r="473" spans="1:12" x14ac:dyDescent="0.2">
      <c r="A473" s="1">
        <v>42328</v>
      </c>
      <c r="B473">
        <v>105.9212</v>
      </c>
      <c r="C473">
        <v>22.191500000000001</v>
      </c>
      <c r="D473">
        <v>80.816400000000002</v>
      </c>
      <c r="F473">
        <v>101694065.15000001</v>
      </c>
      <c r="G473">
        <v>104.156717</v>
      </c>
      <c r="H473">
        <v>21.821823999999999</v>
      </c>
      <c r="I473">
        <v>79.470123999999998</v>
      </c>
      <c r="K473" s="3">
        <f>VLOOKUP(SonataNetIO_CMO_MV_NAV_QT[[#This Row],[AsOfDate]], 'Sonata CMO MV Raw'!$A:$B,2,FALSE)</f>
        <v>53595192.432792999</v>
      </c>
      <c r="L473" s="4">
        <f>SonataNetIO_CMO_MV_NAV_QT[[#This Row],[CMO MV]]/SonataNetIO_CMO_MV_NAV_QT[[#This Row],[NAV]]*100</f>
        <v>52.702379783657406</v>
      </c>
    </row>
    <row r="474" spans="1:12" x14ac:dyDescent="0.2">
      <c r="A474" s="1">
        <v>42331</v>
      </c>
      <c r="B474">
        <v>105.28270000000001</v>
      </c>
      <c r="C474">
        <v>22.0503</v>
      </c>
      <c r="D474">
        <v>80.768799999999999</v>
      </c>
      <c r="F474">
        <v>101680017.61</v>
      </c>
      <c r="G474">
        <v>103.54315699999999</v>
      </c>
      <c r="H474">
        <v>21.685972</v>
      </c>
      <c r="I474">
        <v>79.434290000000004</v>
      </c>
      <c r="K474" s="3">
        <f>VLOOKUP(SonataNetIO_CMO_MV_NAV_QT[[#This Row],[AsOfDate]], 'Sonata CMO MV Raw'!$A:$B,2,FALSE)</f>
        <v>53491149.488260001</v>
      </c>
      <c r="L474" s="4">
        <f>SonataNetIO_CMO_MV_NAV_QT[[#This Row],[CMO MV]]/SonataNetIO_CMO_MV_NAV_QT[[#This Row],[NAV]]*100</f>
        <v>52.607336963127423</v>
      </c>
    </row>
    <row r="475" spans="1:12" x14ac:dyDescent="0.2">
      <c r="A475" s="1">
        <v>42332</v>
      </c>
      <c r="B475">
        <v>103.94459999999999</v>
      </c>
      <c r="C475">
        <v>21.745999999999999</v>
      </c>
      <c r="D475">
        <v>80.843699999999998</v>
      </c>
      <c r="F475">
        <v>101620665.33</v>
      </c>
      <c r="G475">
        <v>102.286872</v>
      </c>
      <c r="H475">
        <v>21.399190999999998</v>
      </c>
      <c r="I475">
        <v>79.554389999999998</v>
      </c>
      <c r="K475" s="3">
        <f>VLOOKUP(SonataNetIO_CMO_MV_NAV_QT[[#This Row],[AsOfDate]], 'Sonata CMO MV Raw'!$A:$B,2,FALSE)</f>
        <v>53384240.487700999</v>
      </c>
      <c r="L475" s="4">
        <f>SonataNetIO_CMO_MV_NAV_QT[[#This Row],[CMO MV]]/SonataNetIO_CMO_MV_NAV_QT[[#This Row],[NAV]]*100</f>
        <v>52.532858660531858</v>
      </c>
    </row>
    <row r="476" spans="1:12" x14ac:dyDescent="0.2">
      <c r="A476" s="1">
        <v>42333</v>
      </c>
      <c r="B476">
        <v>103.9297</v>
      </c>
      <c r="C476">
        <v>21.744199999999999</v>
      </c>
      <c r="D476">
        <v>80.898099999999999</v>
      </c>
      <c r="F476">
        <v>101676284.45999999</v>
      </c>
      <c r="G476">
        <v>102.21626500000001</v>
      </c>
      <c r="H476">
        <v>21.385715000000001</v>
      </c>
      <c r="I476">
        <v>79.564374999999998</v>
      </c>
      <c r="K476" s="3">
        <f>VLOOKUP(SonataNetIO_CMO_MV_NAV_QT[[#This Row],[AsOfDate]], 'Sonata CMO MV Raw'!$A:$B,2,FALSE)</f>
        <v>53158046.610211998</v>
      </c>
      <c r="L476" s="4">
        <f>SonataNetIO_CMO_MV_NAV_QT[[#This Row],[CMO MV]]/SonataNetIO_CMO_MV_NAV_QT[[#This Row],[NAV]]*100</f>
        <v>52.281657313239712</v>
      </c>
    </row>
    <row r="477" spans="1:12" x14ac:dyDescent="0.2">
      <c r="A477" s="1">
        <v>42335</v>
      </c>
      <c r="B477">
        <v>103.663</v>
      </c>
      <c r="C477">
        <v>21.681899999999999</v>
      </c>
      <c r="D477">
        <v>80.855900000000005</v>
      </c>
      <c r="F477">
        <v>101661073.36</v>
      </c>
      <c r="G477">
        <v>101.969217</v>
      </c>
      <c r="H477">
        <v>21.327632000000001</v>
      </c>
      <c r="I477">
        <v>79.534768999999997</v>
      </c>
      <c r="K477" s="3">
        <f>VLOOKUP(SonataNetIO_CMO_MV_NAV_QT[[#This Row],[AsOfDate]], 'Sonata CMO MV Raw'!$A:$B,2,FALSE)</f>
        <v>53170528.412822999</v>
      </c>
      <c r="L477" s="4">
        <f>SonataNetIO_CMO_MV_NAV_QT[[#This Row],[CMO MV]]/SonataNetIO_CMO_MV_NAV_QT[[#This Row],[NAV]]*100</f>
        <v>52.301757846424337</v>
      </c>
    </row>
    <row r="478" spans="1:12" x14ac:dyDescent="0.2">
      <c r="A478" s="1">
        <v>42338</v>
      </c>
      <c r="B478">
        <v>104.3365</v>
      </c>
      <c r="C478">
        <v>21.7498</v>
      </c>
      <c r="D478">
        <v>80.750299999999996</v>
      </c>
      <c r="F478">
        <v>101693039.27</v>
      </c>
      <c r="G478">
        <v>102.599451</v>
      </c>
      <c r="H478">
        <v>21.387698</v>
      </c>
      <c r="I478">
        <v>79.405925999999994</v>
      </c>
      <c r="K478" s="3">
        <f>VLOOKUP(SonataNetIO_CMO_MV_NAV_QT[[#This Row],[AsOfDate]], 'Sonata CMO MV Raw'!$A:$B,2,FALSE)</f>
        <v>53124103.492978998</v>
      </c>
      <c r="L478" s="4">
        <f>SonataNetIO_CMO_MV_NAV_QT[[#This Row],[CMO MV]]/SonataNetIO_CMO_MV_NAV_QT[[#This Row],[NAV]]*100</f>
        <v>52.239665442520511</v>
      </c>
    </row>
    <row r="479" spans="1:12" x14ac:dyDescent="0.2">
      <c r="A479" s="1">
        <v>42339</v>
      </c>
      <c r="B479">
        <v>105.08029999999999</v>
      </c>
      <c r="C479">
        <v>21.700099999999999</v>
      </c>
      <c r="D479">
        <v>80.658600000000007</v>
      </c>
      <c r="F479">
        <v>101814447.5</v>
      </c>
      <c r="G479">
        <v>103.207651</v>
      </c>
      <c r="H479">
        <v>21.313379999999999</v>
      </c>
      <c r="I479">
        <v>79.221172999999993</v>
      </c>
      <c r="K479" s="3">
        <f>VLOOKUP(SonataNetIO_CMO_MV_NAV_QT[[#This Row],[AsOfDate]], 'Sonata CMO MV Raw'!$A:$B,2,FALSE)</f>
        <v>53015601.227858</v>
      </c>
      <c r="L479" s="4">
        <f>SonataNetIO_CMO_MV_NAV_QT[[#This Row],[CMO MV]]/SonataNetIO_CMO_MV_NAV_QT[[#This Row],[NAV]]*100</f>
        <v>52.070803829542953</v>
      </c>
    </row>
    <row r="480" spans="1:12" x14ac:dyDescent="0.2">
      <c r="A480" s="1">
        <v>42340</v>
      </c>
      <c r="B480">
        <v>103.65130000000001</v>
      </c>
      <c r="C480">
        <v>21.494599999999998</v>
      </c>
      <c r="D480">
        <v>80.656499999999994</v>
      </c>
      <c r="F480">
        <v>101687713.7</v>
      </c>
      <c r="G480">
        <v>101.930997</v>
      </c>
      <c r="H480">
        <v>21.137854000000001</v>
      </c>
      <c r="I480">
        <v>79.317841999999999</v>
      </c>
      <c r="K480" s="3">
        <f>VLOOKUP(SonataNetIO_CMO_MV_NAV_QT[[#This Row],[AsOfDate]], 'Sonata CMO MV Raw'!$A:$B,2,FALSE)</f>
        <v>52804659.660924003</v>
      </c>
      <c r="L480" s="4">
        <f>SonataNetIO_CMO_MV_NAV_QT[[#This Row],[CMO MV]]/SonataNetIO_CMO_MV_NAV_QT[[#This Row],[NAV]]*100</f>
        <v>51.928259314304945</v>
      </c>
    </row>
    <row r="481" spans="1:12" x14ac:dyDescent="0.2">
      <c r="A481" s="1">
        <v>42341</v>
      </c>
      <c r="B481">
        <v>98.532700000000006</v>
      </c>
      <c r="C481">
        <v>20.995699999999999</v>
      </c>
      <c r="D481">
        <v>80.709400000000002</v>
      </c>
      <c r="F481">
        <v>101178144.43000001</v>
      </c>
      <c r="G481">
        <v>97.385360000000006</v>
      </c>
      <c r="H481">
        <v>20.751221000000001</v>
      </c>
      <c r="I481">
        <v>79.769598999999999</v>
      </c>
      <c r="K481" s="3">
        <f>VLOOKUP(SonataNetIO_CMO_MV_NAV_QT[[#This Row],[AsOfDate]], 'Sonata CMO MV Raw'!$A:$B,2,FALSE)</f>
        <v>52771510.720149003</v>
      </c>
      <c r="L481" s="4">
        <f>SonataNetIO_CMO_MV_NAV_QT[[#This Row],[CMO MV]]/SonataNetIO_CMO_MV_NAV_QT[[#This Row],[NAV]]*100</f>
        <v>52.157025627860691</v>
      </c>
    </row>
    <row r="482" spans="1:12" x14ac:dyDescent="0.2">
      <c r="A482" s="1">
        <v>42342</v>
      </c>
      <c r="B482">
        <v>99.970200000000006</v>
      </c>
      <c r="C482">
        <v>21.1083</v>
      </c>
      <c r="D482">
        <v>80.174800000000005</v>
      </c>
      <c r="F482">
        <v>101397779.01000001</v>
      </c>
      <c r="G482">
        <v>98.592100000000002</v>
      </c>
      <c r="H482">
        <v>20.817319999999999</v>
      </c>
      <c r="I482">
        <v>79.069581999999997</v>
      </c>
      <c r="K482" s="3">
        <f>VLOOKUP(SonataNetIO_CMO_MV_NAV_QT[[#This Row],[AsOfDate]], 'Sonata CMO MV Raw'!$A:$B,2,FALSE)</f>
        <v>52747700.813777998</v>
      </c>
      <c r="L482" s="4">
        <f>SonataNetIO_CMO_MV_NAV_QT[[#This Row],[CMO MV]]/SonataNetIO_CMO_MV_NAV_QT[[#This Row],[NAV]]*100</f>
        <v>52.020568230173893</v>
      </c>
    </row>
    <row r="483" spans="1:12" x14ac:dyDescent="0.2">
      <c r="A483" s="1">
        <v>42345</v>
      </c>
      <c r="B483">
        <v>101.19929999999999</v>
      </c>
      <c r="C483">
        <v>21.234000000000002</v>
      </c>
      <c r="D483">
        <v>80.688999999999993</v>
      </c>
      <c r="F483">
        <v>101567837.7</v>
      </c>
      <c r="G483">
        <v>99.637151000000003</v>
      </c>
      <c r="H483">
        <v>20.906224000000002</v>
      </c>
      <c r="I483">
        <v>79.443455999999998</v>
      </c>
      <c r="K483" s="3">
        <f>VLOOKUP(SonataNetIO_CMO_MV_NAV_QT[[#This Row],[AsOfDate]], 'Sonata CMO MV Raw'!$A:$B,2,FALSE)</f>
        <v>52729546.771388002</v>
      </c>
      <c r="L483" s="4">
        <f>SonataNetIO_CMO_MV_NAV_QT[[#This Row],[CMO MV]]/SonataNetIO_CMO_MV_NAV_QT[[#This Row],[NAV]]*100</f>
        <v>51.91559450850454</v>
      </c>
    </row>
    <row r="484" spans="1:12" x14ac:dyDescent="0.2">
      <c r="A484" s="1">
        <v>42346</v>
      </c>
      <c r="B484">
        <v>99.132900000000006</v>
      </c>
      <c r="C484">
        <v>20.8705</v>
      </c>
      <c r="D484">
        <v>80.5548</v>
      </c>
      <c r="F484">
        <v>101334854.05</v>
      </c>
      <c r="G484">
        <v>97.827051999999995</v>
      </c>
      <c r="H484">
        <v>20.595579000000001</v>
      </c>
      <c r="I484">
        <v>79.493674999999996</v>
      </c>
      <c r="K484" s="3">
        <f>VLOOKUP(SonataNetIO_CMO_MV_NAV_QT[[#This Row],[AsOfDate]], 'Sonata CMO MV Raw'!$A:$B,2,FALSE)</f>
        <v>52532277.333857</v>
      </c>
      <c r="L484" s="4">
        <f>SonataNetIO_CMO_MV_NAV_QT[[#This Row],[CMO MV]]/SonataNetIO_CMO_MV_NAV_QT[[#This Row],[NAV]]*100</f>
        <v>51.840285187500101</v>
      </c>
    </row>
    <row r="485" spans="1:12" x14ac:dyDescent="0.2">
      <c r="A485" s="1">
        <v>42347</v>
      </c>
      <c r="B485">
        <v>99.796400000000006</v>
      </c>
      <c r="C485">
        <v>21.018599999999999</v>
      </c>
      <c r="D485">
        <v>80.464299999999994</v>
      </c>
      <c r="F485">
        <v>101383498.55</v>
      </c>
      <c r="G485">
        <v>98.434558999999993</v>
      </c>
      <c r="H485">
        <v>20.731776</v>
      </c>
      <c r="I485">
        <v>79.366269000000003</v>
      </c>
      <c r="K485" s="3">
        <f>VLOOKUP(SonataNetIO_CMO_MV_NAV_QT[[#This Row],[AsOfDate]], 'Sonata CMO MV Raw'!$A:$B,2,FALSE)</f>
        <v>52718198.334802002</v>
      </c>
      <c r="L485" s="4">
        <f>SonataNetIO_CMO_MV_NAV_QT[[#This Row],[CMO MV]]/SonataNetIO_CMO_MV_NAV_QT[[#This Row],[NAV]]*100</f>
        <v>51.998795749588979</v>
      </c>
    </row>
    <row r="486" spans="1:12" x14ac:dyDescent="0.2">
      <c r="A486" s="1">
        <v>42348</v>
      </c>
      <c r="B486">
        <v>97.495999999999995</v>
      </c>
      <c r="C486">
        <v>20.740300000000001</v>
      </c>
      <c r="D486">
        <v>80.497500000000002</v>
      </c>
      <c r="F486">
        <v>101124015.59</v>
      </c>
      <c r="G486">
        <v>96.412311000000003</v>
      </c>
      <c r="H486">
        <v>20.509767</v>
      </c>
      <c r="I486">
        <v>79.602753000000007</v>
      </c>
      <c r="K486" s="3">
        <f>VLOOKUP(SonataNetIO_CMO_MV_NAV_QT[[#This Row],[AsOfDate]], 'Sonata CMO MV Raw'!$A:$B,2,FALSE)</f>
        <v>52530584.568719</v>
      </c>
      <c r="L486" s="4">
        <f>SonataNetIO_CMO_MV_NAV_QT[[#This Row],[CMO MV]]/SonataNetIO_CMO_MV_NAV_QT[[#This Row],[NAV]]*100</f>
        <v>51.94669561155527</v>
      </c>
    </row>
    <row r="487" spans="1:12" x14ac:dyDescent="0.2">
      <c r="A487" s="1">
        <v>42349</v>
      </c>
      <c r="B487">
        <v>90.628900000000002</v>
      </c>
      <c r="C487">
        <v>18.9056</v>
      </c>
      <c r="D487">
        <v>79.688400000000001</v>
      </c>
      <c r="F487">
        <v>101021850.83</v>
      </c>
      <c r="G487">
        <v>89.712175000000002</v>
      </c>
      <c r="H487">
        <v>18.714366999999999</v>
      </c>
      <c r="I487">
        <v>78.882339999999999</v>
      </c>
      <c r="K487" s="3">
        <f>VLOOKUP(SonataNetIO_CMO_MV_NAV_QT[[#This Row],[AsOfDate]], 'Sonata CMO MV Raw'!$A:$B,2,FALSE)</f>
        <v>52352391.355462</v>
      </c>
      <c r="L487" s="4">
        <f>SonataNetIO_CMO_MV_NAV_QT[[#This Row],[CMO MV]]/SonataNetIO_CMO_MV_NAV_QT[[#This Row],[NAV]]*100</f>
        <v>51.822839242532616</v>
      </c>
    </row>
    <row r="488" spans="1:12" x14ac:dyDescent="0.2">
      <c r="A488" s="1">
        <v>42352</v>
      </c>
      <c r="B488">
        <v>90.322400000000002</v>
      </c>
      <c r="C488">
        <v>19.089099999999998</v>
      </c>
      <c r="D488">
        <v>79.585499999999996</v>
      </c>
      <c r="F488">
        <v>100846967.31</v>
      </c>
      <c r="G488">
        <v>89.563823999999997</v>
      </c>
      <c r="H488">
        <v>18.928778999999999</v>
      </c>
      <c r="I488">
        <v>78.917097999999996</v>
      </c>
      <c r="K488" s="3">
        <f>VLOOKUP(SonataNetIO_CMO_MV_NAV_QT[[#This Row],[AsOfDate]], 'Sonata CMO MV Raw'!$A:$B,2,FALSE)</f>
        <v>52451349.342869997</v>
      </c>
      <c r="L488" s="4">
        <f>SonataNetIO_CMO_MV_NAV_QT[[#This Row],[CMO MV]]/SonataNetIO_CMO_MV_NAV_QT[[#This Row],[NAV]]*100</f>
        <v>52.010834576350128</v>
      </c>
    </row>
    <row r="489" spans="1:12" x14ac:dyDescent="0.2">
      <c r="A489" s="1">
        <v>42353</v>
      </c>
      <c r="B489">
        <v>89.330600000000004</v>
      </c>
      <c r="C489">
        <v>18.956800000000001</v>
      </c>
      <c r="D489">
        <v>79.551599999999993</v>
      </c>
      <c r="F489">
        <v>100707476.31999999</v>
      </c>
      <c r="G489">
        <v>88.703046999999998</v>
      </c>
      <c r="H489">
        <v>18.823626999999998</v>
      </c>
      <c r="I489">
        <v>78.992744999999999</v>
      </c>
      <c r="K489" s="3">
        <f>VLOOKUP(SonataNetIO_CMO_MV_NAV_QT[[#This Row],[AsOfDate]], 'Sonata CMO MV Raw'!$A:$B,2,FALSE)</f>
        <v>51946489.669692002</v>
      </c>
      <c r="L489" s="4">
        <f>SonataNetIO_CMO_MV_NAV_QT[[#This Row],[CMO MV]]/SonataNetIO_CMO_MV_NAV_QT[[#This Row],[NAV]]*100</f>
        <v>51.581562330716146</v>
      </c>
    </row>
    <row r="490" spans="1:12" x14ac:dyDescent="0.2">
      <c r="A490" s="1">
        <v>42354</v>
      </c>
      <c r="B490">
        <v>88.202699999999993</v>
      </c>
      <c r="C490">
        <v>18.683299999999999</v>
      </c>
      <c r="D490">
        <v>79.648700000000005</v>
      </c>
      <c r="F490">
        <v>100640107.84999999</v>
      </c>
      <c r="G490">
        <v>87.641699000000003</v>
      </c>
      <c r="H490">
        <v>18.564467</v>
      </c>
      <c r="I490">
        <v>79.142105000000001</v>
      </c>
      <c r="K490" s="3">
        <f>VLOOKUP(SonataNetIO_CMO_MV_NAV_QT[[#This Row],[AsOfDate]], 'Sonata CMO MV Raw'!$A:$B,2,FALSE)</f>
        <v>49935355.981788002</v>
      </c>
      <c r="L490" s="4">
        <f>SonataNetIO_CMO_MV_NAV_QT[[#This Row],[CMO MV]]/SonataNetIO_CMO_MV_NAV_QT[[#This Row],[NAV]]*100</f>
        <v>49.617748876237918</v>
      </c>
    </row>
    <row r="491" spans="1:12" x14ac:dyDescent="0.2">
      <c r="A491" s="1">
        <v>42355</v>
      </c>
      <c r="B491">
        <v>89.427199999999999</v>
      </c>
      <c r="C491">
        <v>18.782399999999999</v>
      </c>
      <c r="D491">
        <v>79.745900000000006</v>
      </c>
      <c r="F491">
        <v>100888701.56</v>
      </c>
      <c r="G491">
        <v>88.63946</v>
      </c>
      <c r="H491">
        <v>18.616951</v>
      </c>
      <c r="I491">
        <v>79.043440000000004</v>
      </c>
      <c r="K491" s="3">
        <f>VLOOKUP(SonataNetIO_CMO_MV_NAV_QT[[#This Row],[AsOfDate]], 'Sonata CMO MV Raw'!$A:$B,2,FALSE)</f>
        <v>49928900.798717</v>
      </c>
      <c r="L491" s="4">
        <f>SonataNetIO_CMO_MV_NAV_QT[[#This Row],[CMO MV]]/SonataNetIO_CMO_MV_NAV_QT[[#This Row],[NAV]]*100</f>
        <v>49.489090479595028</v>
      </c>
    </row>
    <row r="492" spans="1:12" x14ac:dyDescent="0.2">
      <c r="A492" s="1">
        <v>42356</v>
      </c>
      <c r="B492">
        <v>89.696899999999999</v>
      </c>
      <c r="C492">
        <v>18.735499999999998</v>
      </c>
      <c r="D492">
        <v>79.731999999999999</v>
      </c>
      <c r="F492">
        <v>100968004.38</v>
      </c>
      <c r="G492">
        <v>88.836954000000006</v>
      </c>
      <c r="H492">
        <v>18.555878</v>
      </c>
      <c r="I492">
        <v>78.967590000000001</v>
      </c>
      <c r="K492" s="3">
        <f>VLOOKUP(SonataNetIO_CMO_MV_NAV_QT[[#This Row],[AsOfDate]], 'Sonata CMO MV Raw'!$A:$B,2,FALSE)</f>
        <v>49904575.970389999</v>
      </c>
      <c r="L492" s="4">
        <f>SonataNetIO_CMO_MV_NAV_QT[[#This Row],[CMO MV]]/SonataNetIO_CMO_MV_NAV_QT[[#This Row],[NAV]]*100</f>
        <v>49.426128877986649</v>
      </c>
    </row>
    <row r="493" spans="1:12" x14ac:dyDescent="0.2">
      <c r="A493" s="1">
        <v>42359</v>
      </c>
      <c r="B493">
        <v>88.277500000000003</v>
      </c>
      <c r="C493">
        <v>18.446400000000001</v>
      </c>
      <c r="D493">
        <v>79.659400000000005</v>
      </c>
      <c r="F493">
        <v>100809298.39</v>
      </c>
      <c r="G493">
        <v>87.568807000000007</v>
      </c>
      <c r="H493">
        <v>18.298311999999999</v>
      </c>
      <c r="I493">
        <v>79.019892999999996</v>
      </c>
      <c r="K493" s="3">
        <f>VLOOKUP(SonataNetIO_CMO_MV_NAV_QT[[#This Row],[AsOfDate]], 'Sonata CMO MV Raw'!$A:$B,2,FALSE)</f>
        <v>49791745.670749001</v>
      </c>
      <c r="L493" s="4">
        <f>SonataNetIO_CMO_MV_NAV_QT[[#This Row],[CMO MV]]/SonataNetIO_CMO_MV_NAV_QT[[#This Row],[NAV]]*100</f>
        <v>49.392016873404017</v>
      </c>
    </row>
    <row r="494" spans="1:12" x14ac:dyDescent="0.2">
      <c r="A494" s="1">
        <v>42360</v>
      </c>
      <c r="B494">
        <v>86.701499999999996</v>
      </c>
      <c r="C494">
        <v>18.232500000000002</v>
      </c>
      <c r="D494">
        <v>79.698300000000003</v>
      </c>
      <c r="F494">
        <v>100560190.65000001</v>
      </c>
      <c r="G494">
        <v>86.218512000000004</v>
      </c>
      <c r="H494">
        <v>18.130932000000001</v>
      </c>
      <c r="I494">
        <v>79.254324999999994</v>
      </c>
      <c r="K494" s="3">
        <f>VLOOKUP(SonataNetIO_CMO_MV_NAV_QT[[#This Row],[AsOfDate]], 'Sonata CMO MV Raw'!$A:$B,2,FALSE)</f>
        <v>49670517.748834997</v>
      </c>
      <c r="L494" s="4">
        <f>SonataNetIO_CMO_MV_NAV_QT[[#This Row],[CMO MV]]/SonataNetIO_CMO_MV_NAV_QT[[#This Row],[NAV]]*100</f>
        <v>49.393818197613967</v>
      </c>
    </row>
    <row r="495" spans="1:12" x14ac:dyDescent="0.2">
      <c r="A495" s="1">
        <v>42361</v>
      </c>
      <c r="B495">
        <v>85.106999999999999</v>
      </c>
      <c r="C495">
        <v>17.931000000000001</v>
      </c>
      <c r="D495">
        <v>79.693899999999999</v>
      </c>
      <c r="F495">
        <v>100272413.87</v>
      </c>
      <c r="G495">
        <v>84.875787000000003</v>
      </c>
      <c r="H495">
        <v>17.882286000000001</v>
      </c>
      <c r="I495">
        <v>79.477393000000006</v>
      </c>
      <c r="K495" s="3">
        <f>VLOOKUP(SonataNetIO_CMO_MV_NAV_QT[[#This Row],[AsOfDate]], 'Sonata CMO MV Raw'!$A:$B,2,FALSE)</f>
        <v>49464959.713131003</v>
      </c>
      <c r="L495" s="4">
        <f>SonataNetIO_CMO_MV_NAV_QT[[#This Row],[CMO MV]]/SonataNetIO_CMO_MV_NAV_QT[[#This Row],[NAV]]*100</f>
        <v>49.330576380918437</v>
      </c>
    </row>
    <row r="496" spans="1:12" x14ac:dyDescent="0.2">
      <c r="A496" s="1">
        <v>42362</v>
      </c>
      <c r="B496">
        <v>86.014300000000006</v>
      </c>
      <c r="C496">
        <v>18.097000000000001</v>
      </c>
      <c r="D496">
        <v>79.753500000000003</v>
      </c>
      <c r="F496">
        <v>100450385.73</v>
      </c>
      <c r="G496">
        <v>85.628641000000002</v>
      </c>
      <c r="H496">
        <v>18.015858999999999</v>
      </c>
      <c r="I496">
        <v>79.395911999999996</v>
      </c>
      <c r="K496" s="3">
        <f>VLOOKUP(SonataNetIO_CMO_MV_NAV_QT[[#This Row],[AsOfDate]], 'Sonata CMO MV Raw'!$A:$B,2,FALSE)</f>
        <v>49584821.784965999</v>
      </c>
      <c r="L496" s="4">
        <f>SonataNetIO_CMO_MV_NAV_QT[[#This Row],[CMO MV]]/SonataNetIO_CMO_MV_NAV_QT[[#This Row],[NAV]]*100</f>
        <v>49.362500128416379</v>
      </c>
    </row>
    <row r="497" spans="1:12" x14ac:dyDescent="0.2">
      <c r="A497" s="1">
        <v>42366</v>
      </c>
      <c r="B497">
        <v>86.274199999999993</v>
      </c>
      <c r="C497">
        <v>18.050999999999998</v>
      </c>
      <c r="D497">
        <v>79.761399999999995</v>
      </c>
      <c r="F497">
        <v>100579037.03</v>
      </c>
      <c r="G497">
        <v>85.777516000000006</v>
      </c>
      <c r="H497">
        <v>17.94708</v>
      </c>
      <c r="I497">
        <v>79.302211</v>
      </c>
      <c r="K497" s="3">
        <f>VLOOKUP(SonataNetIO_CMO_MV_NAV_QT[[#This Row],[AsOfDate]], 'Sonata CMO MV Raw'!$A:$B,2,FALSE)</f>
        <v>49240746.616452999</v>
      </c>
      <c r="L497" s="4">
        <f>SonataNetIO_CMO_MV_NAV_QT[[#This Row],[CMO MV]]/SonataNetIO_CMO_MV_NAV_QT[[#This Row],[NAV]]*100</f>
        <v>48.957265917912714</v>
      </c>
    </row>
    <row r="498" spans="1:12" x14ac:dyDescent="0.2">
      <c r="A498" s="1">
        <v>42367</v>
      </c>
      <c r="B498">
        <v>84.217500000000001</v>
      </c>
      <c r="C498">
        <v>17.785799999999998</v>
      </c>
      <c r="D498">
        <v>79.603899999999996</v>
      </c>
      <c r="F498">
        <v>100270119.43000001</v>
      </c>
      <c r="G498">
        <v>83.990624999999994</v>
      </c>
      <c r="H498">
        <v>17.737887000000001</v>
      </c>
      <c r="I498">
        <v>79.389454000000001</v>
      </c>
      <c r="K498" s="3">
        <f>VLOOKUP(SonataNetIO_CMO_MV_NAV_QT[[#This Row],[AsOfDate]], 'Sonata CMO MV Raw'!$A:$B,2,FALSE)</f>
        <v>48906125.313500002</v>
      </c>
      <c r="L498" s="4">
        <f>SonataNetIO_CMO_MV_NAV_QT[[#This Row],[CMO MV]]/SonataNetIO_CMO_MV_NAV_QT[[#This Row],[NAV]]*100</f>
        <v>48.774376246397175</v>
      </c>
    </row>
    <row r="499" spans="1:12" x14ac:dyDescent="0.2">
      <c r="A499" s="1">
        <v>42368</v>
      </c>
      <c r="B499">
        <v>84.311899999999994</v>
      </c>
      <c r="C499">
        <v>17.786300000000001</v>
      </c>
      <c r="D499">
        <v>79.724999999999994</v>
      </c>
      <c r="F499">
        <v>100361547.44</v>
      </c>
      <c r="G499">
        <v>84.008171000000004</v>
      </c>
      <c r="H499">
        <v>17.722225999999999</v>
      </c>
      <c r="I499">
        <v>79.437794999999994</v>
      </c>
      <c r="K499" s="3">
        <f>VLOOKUP(SonataNetIO_CMO_MV_NAV_QT[[#This Row],[AsOfDate]], 'Sonata CMO MV Raw'!$A:$B,2,FALSE)</f>
        <v>49003826.947980002</v>
      </c>
      <c r="L499" s="4">
        <f>SonataNetIO_CMO_MV_NAV_QT[[#This Row],[CMO MV]]/SonataNetIO_CMO_MV_NAV_QT[[#This Row],[NAV]]*100</f>
        <v>48.827293119684491</v>
      </c>
    </row>
    <row r="500" spans="1:12" x14ac:dyDescent="0.2">
      <c r="A500" s="1">
        <v>42369</v>
      </c>
      <c r="B500">
        <v>83.9499</v>
      </c>
      <c r="C500">
        <v>17.6129</v>
      </c>
      <c r="D500">
        <v>79.909000000000006</v>
      </c>
      <c r="F500">
        <v>100536488.18000001</v>
      </c>
      <c r="G500">
        <v>83.501921999999993</v>
      </c>
      <c r="H500">
        <v>17.518913000000001</v>
      </c>
      <c r="I500">
        <v>79.482585</v>
      </c>
      <c r="K500" s="3">
        <f>VLOOKUP(SonataNetIO_CMO_MV_NAV_QT[[#This Row],[AsOfDate]], 'Sonata CMO MV Raw'!$A:$B,2,FALSE)</f>
        <v>49064253.557677999</v>
      </c>
      <c r="L500" s="4">
        <f>SonataNetIO_CMO_MV_NAV_QT[[#This Row],[CMO MV]]/SonataNetIO_CMO_MV_NAV_QT[[#This Row],[NAV]]*100</f>
        <v>48.802434266287101</v>
      </c>
    </row>
    <row r="501" spans="1:12" x14ac:dyDescent="0.2">
      <c r="A501" s="1">
        <v>42373</v>
      </c>
      <c r="B501">
        <v>84.710700000000003</v>
      </c>
      <c r="C501">
        <v>17.6737</v>
      </c>
      <c r="D501">
        <v>79.8489</v>
      </c>
      <c r="F501">
        <v>100463193.91</v>
      </c>
      <c r="G501">
        <v>84.320133999999996</v>
      </c>
      <c r="H501">
        <v>17.592213999999998</v>
      </c>
      <c r="I501">
        <v>79.48075</v>
      </c>
      <c r="K501" s="3">
        <f>VLOOKUP(SonataNetIO_CMO_MV_NAV_QT[[#This Row],[AsOfDate]], 'Sonata CMO MV Raw'!$A:$B,2,FALSE)</f>
        <v>48958392.183567002</v>
      </c>
      <c r="L501" s="4">
        <f>SonataNetIO_CMO_MV_NAV_QT[[#This Row],[CMO MV]]/SonataNetIO_CMO_MV_NAV_QT[[#This Row],[NAV]]*100</f>
        <v>48.73266544504488</v>
      </c>
    </row>
    <row r="502" spans="1:12" x14ac:dyDescent="0.2">
      <c r="A502" s="1">
        <v>42374</v>
      </c>
      <c r="B502">
        <v>108.60550000000001</v>
      </c>
      <c r="C502">
        <v>22.668099999999999</v>
      </c>
      <c r="D502">
        <v>111.5881</v>
      </c>
      <c r="F502">
        <v>100463620.90000001</v>
      </c>
      <c r="G502">
        <v>108.10430599999999</v>
      </c>
      <c r="H502">
        <v>22.563490999999999</v>
      </c>
      <c r="I502">
        <v>111.073142</v>
      </c>
      <c r="K502" s="3">
        <f>VLOOKUP(SonataNetIO_CMO_MV_NAV_QT[[#This Row],[AsOfDate]], 'Sonata CMO MV Raw'!$A:$B,2,FALSE)</f>
        <v>51853269.898434997</v>
      </c>
      <c r="L502" s="4">
        <f>SonataNetIO_CMO_MV_NAV_QT[[#This Row],[CMO MV]]/SonataNetIO_CMO_MV_NAV_QT[[#This Row],[NAV]]*100</f>
        <v>51.613976715062826</v>
      </c>
    </row>
    <row r="503" spans="1:12" x14ac:dyDescent="0.2">
      <c r="A503" s="1">
        <v>42375</v>
      </c>
      <c r="B503">
        <v>110.05970000000001</v>
      </c>
      <c r="C503">
        <v>22.688400000000001</v>
      </c>
      <c r="D503">
        <v>111.5064</v>
      </c>
      <c r="F503">
        <v>100667241.28</v>
      </c>
      <c r="G503">
        <v>109.33020399999999</v>
      </c>
      <c r="H503">
        <v>22.538017</v>
      </c>
      <c r="I503">
        <v>110.767315</v>
      </c>
      <c r="K503" s="3">
        <f>VLOOKUP(SonataNetIO_CMO_MV_NAV_QT[[#This Row],[AsOfDate]], 'Sonata CMO MV Raw'!$A:$B,2,FALSE)</f>
        <v>51927377.484443001</v>
      </c>
      <c r="L503" s="4">
        <f>SonataNetIO_CMO_MV_NAV_QT[[#This Row],[CMO MV]]/SonataNetIO_CMO_MV_NAV_QT[[#This Row],[NAV]]*100</f>
        <v>51.583193126361792</v>
      </c>
    </row>
    <row r="504" spans="1:12" x14ac:dyDescent="0.2">
      <c r="A504" s="1">
        <v>42376</v>
      </c>
      <c r="B504">
        <v>131.59399999999999</v>
      </c>
      <c r="C504">
        <v>27.035799999999998</v>
      </c>
      <c r="D504">
        <v>121.7229</v>
      </c>
      <c r="F504">
        <v>100489532.81</v>
      </c>
      <c r="G504">
        <v>130.95294200000001</v>
      </c>
      <c r="H504">
        <v>26.904095999999999</v>
      </c>
      <c r="I504">
        <v>121.129929</v>
      </c>
      <c r="K504" s="3">
        <f>VLOOKUP(SonataNetIO_CMO_MV_NAV_QT[[#This Row],[AsOfDate]], 'Sonata CMO MV Raw'!$A:$B,2,FALSE)</f>
        <v>55932290.130700998</v>
      </c>
      <c r="L504" s="4">
        <f>SonataNetIO_CMO_MV_NAV_QT[[#This Row],[CMO MV]]/SonataNetIO_CMO_MV_NAV_QT[[#This Row],[NAV]]*100</f>
        <v>55.659817064185823</v>
      </c>
    </row>
    <row r="505" spans="1:12" x14ac:dyDescent="0.2">
      <c r="A505" s="1">
        <v>42377</v>
      </c>
      <c r="B505">
        <v>132.08160000000001</v>
      </c>
      <c r="C505">
        <v>26.9419</v>
      </c>
      <c r="D505">
        <v>121.6558</v>
      </c>
      <c r="F505">
        <v>100787692.87</v>
      </c>
      <c r="G505">
        <v>131.04933399999999</v>
      </c>
      <c r="H505">
        <v>26.731338999999998</v>
      </c>
      <c r="I505">
        <v>120.705015</v>
      </c>
      <c r="K505" s="3">
        <f>VLOOKUP(SonataNetIO_CMO_MV_NAV_QT[[#This Row],[AsOfDate]], 'Sonata CMO MV Raw'!$A:$B,2,FALSE)</f>
        <v>56006209.340538003</v>
      </c>
      <c r="L505" s="4">
        <f>SonataNetIO_CMO_MV_NAV_QT[[#This Row],[CMO MV]]/SonataNetIO_CMO_MV_NAV_QT[[#This Row],[NAV]]*100</f>
        <v>55.568500226289586</v>
      </c>
    </row>
    <row r="506" spans="1:12" x14ac:dyDescent="0.2">
      <c r="A506" s="1">
        <v>42380</v>
      </c>
      <c r="B506">
        <v>137.65039999999999</v>
      </c>
      <c r="C506">
        <v>28.046199999999999</v>
      </c>
      <c r="D506">
        <v>125.9196</v>
      </c>
      <c r="F506">
        <v>100714634.40000001</v>
      </c>
      <c r="G506">
        <v>136.67368300000001</v>
      </c>
      <c r="H506">
        <v>27.847193999999998</v>
      </c>
      <c r="I506">
        <v>125.02612000000001</v>
      </c>
      <c r="K506" s="3">
        <f>VLOOKUP(SonataNetIO_CMO_MV_NAV_QT[[#This Row],[AsOfDate]], 'Sonata CMO MV Raw'!$A:$B,2,FALSE)</f>
        <v>57194059.788194999</v>
      </c>
      <c r="L506" s="4">
        <f>SonataNetIO_CMO_MV_NAV_QT[[#This Row],[CMO MV]]/SonataNetIO_CMO_MV_NAV_QT[[#This Row],[NAV]]*100</f>
        <v>56.788231550384296</v>
      </c>
    </row>
    <row r="507" spans="1:12" x14ac:dyDescent="0.2">
      <c r="A507" s="1">
        <v>42381</v>
      </c>
      <c r="B507">
        <v>143.8742</v>
      </c>
      <c r="C507">
        <v>28.944299999999998</v>
      </c>
      <c r="D507">
        <v>132.9014</v>
      </c>
      <c r="F507">
        <v>100938659.93000001</v>
      </c>
      <c r="G507">
        <v>142.536269</v>
      </c>
      <c r="H507">
        <v>28.675138</v>
      </c>
      <c r="I507">
        <v>131.66550899999999</v>
      </c>
      <c r="K507" s="3">
        <f>VLOOKUP(SonataNetIO_CMO_MV_NAV_QT[[#This Row],[AsOfDate]], 'Sonata CMO MV Raw'!$A:$B,2,FALSE)</f>
        <v>57870034.759747997</v>
      </c>
      <c r="L507" s="4">
        <f>SonataNetIO_CMO_MV_NAV_QT[[#This Row],[CMO MV]]/SonataNetIO_CMO_MV_NAV_QT[[#This Row],[NAV]]*100</f>
        <v>57.331883343686464</v>
      </c>
    </row>
    <row r="508" spans="1:12" x14ac:dyDescent="0.2">
      <c r="A508" s="1">
        <v>42382</v>
      </c>
      <c r="B508">
        <v>144.15469999999999</v>
      </c>
      <c r="C508">
        <v>28.7197</v>
      </c>
      <c r="D508">
        <v>132.87520000000001</v>
      </c>
      <c r="F508">
        <v>100907633.64</v>
      </c>
      <c r="G508">
        <v>142.85807199999999</v>
      </c>
      <c r="H508">
        <v>28.461375</v>
      </c>
      <c r="I508">
        <v>131.68002799999999</v>
      </c>
      <c r="K508" s="3">
        <f>VLOOKUP(SonataNetIO_CMO_MV_NAV_QT[[#This Row],[AsOfDate]], 'Sonata CMO MV Raw'!$A:$B,2,FALSE)</f>
        <v>57696589.148289002</v>
      </c>
      <c r="L508" s="4">
        <f>SonataNetIO_CMO_MV_NAV_QT[[#This Row],[CMO MV]]/SonataNetIO_CMO_MV_NAV_QT[[#This Row],[NAV]]*100</f>
        <v>57.177625782137007</v>
      </c>
    </row>
    <row r="509" spans="1:12" x14ac:dyDescent="0.2">
      <c r="A509" s="1">
        <v>42383</v>
      </c>
      <c r="B509">
        <v>144.4751</v>
      </c>
      <c r="C509">
        <v>28.818300000000001</v>
      </c>
      <c r="D509">
        <v>131.63679999999999</v>
      </c>
      <c r="F509">
        <v>100698045.81</v>
      </c>
      <c r="G509">
        <v>143.473589</v>
      </c>
      <c r="H509">
        <v>28.61853</v>
      </c>
      <c r="I509">
        <v>130.72428500000001</v>
      </c>
      <c r="K509" s="3">
        <f>VLOOKUP(SonataNetIO_CMO_MV_NAV_QT[[#This Row],[AsOfDate]], 'Sonata CMO MV Raw'!$A:$B,2,FALSE)</f>
        <v>57663167.359041996</v>
      </c>
      <c r="L509" s="4">
        <f>SonataNetIO_CMO_MV_NAV_QT[[#This Row],[CMO MV]]/SonataNetIO_CMO_MV_NAV_QT[[#This Row],[NAV]]*100</f>
        <v>57.263442299409206</v>
      </c>
    </row>
    <row r="510" spans="1:12" x14ac:dyDescent="0.2">
      <c r="A510" s="1">
        <v>42384</v>
      </c>
      <c r="B510">
        <v>145.155</v>
      </c>
      <c r="C510">
        <v>28.616599999999998</v>
      </c>
      <c r="D510">
        <v>131.6591</v>
      </c>
      <c r="F510">
        <v>100697979.34999999</v>
      </c>
      <c r="G510">
        <v>144.14887100000001</v>
      </c>
      <c r="H510">
        <v>28.418247000000001</v>
      </c>
      <c r="I510">
        <v>130.74651600000001</v>
      </c>
      <c r="K510" s="3">
        <f>VLOOKUP(SonataNetIO_CMO_MV_NAV_QT[[#This Row],[AsOfDate]], 'Sonata CMO MV Raw'!$A:$B,2,FALSE)</f>
        <v>57246956.692831002</v>
      </c>
      <c r="L510" s="4">
        <f>SonataNetIO_CMO_MV_NAV_QT[[#This Row],[CMO MV]]/SonataNetIO_CMO_MV_NAV_QT[[#This Row],[NAV]]*100</f>
        <v>56.850154354990046</v>
      </c>
    </row>
    <row r="511" spans="1:12" x14ac:dyDescent="0.2">
      <c r="A511" s="1">
        <v>42388</v>
      </c>
      <c r="B511">
        <v>145.8151</v>
      </c>
      <c r="C511">
        <v>28.7819</v>
      </c>
      <c r="D511">
        <v>131.63829999999999</v>
      </c>
      <c r="F511">
        <v>100819004.63</v>
      </c>
      <c r="G511">
        <v>144.63056900000001</v>
      </c>
      <c r="H511">
        <v>28.548089999999998</v>
      </c>
      <c r="I511">
        <v>130.56893400000001</v>
      </c>
      <c r="K511" s="3">
        <f>VLOOKUP(SonataNetIO_CMO_MV_NAV_QT[[#This Row],[AsOfDate]], 'Sonata CMO MV Raw'!$A:$B,2,FALSE)</f>
        <v>57302989.024770997</v>
      </c>
      <c r="L511" s="4">
        <f>SonataNetIO_CMO_MV_NAV_QT[[#This Row],[CMO MV]]/SonataNetIO_CMO_MV_NAV_QT[[#This Row],[NAV]]*100</f>
        <v>56.837487371621755</v>
      </c>
    </row>
    <row r="512" spans="1:12" x14ac:dyDescent="0.2">
      <c r="A512" s="1">
        <v>42389</v>
      </c>
      <c r="B512">
        <v>145.84</v>
      </c>
      <c r="C512">
        <v>28.525500000000001</v>
      </c>
      <c r="D512">
        <v>131.5421</v>
      </c>
      <c r="F512">
        <v>100827424.87</v>
      </c>
      <c r="G512">
        <v>144.64318599999999</v>
      </c>
      <c r="H512">
        <v>28.291409999999999</v>
      </c>
      <c r="I512">
        <v>130.46261999999999</v>
      </c>
      <c r="K512" s="3">
        <f>VLOOKUP(SonataNetIO_CMO_MV_NAV_QT[[#This Row],[AsOfDate]], 'Sonata CMO MV Raw'!$A:$B,2,FALSE)</f>
        <v>57146115.789168999</v>
      </c>
      <c r="L512" s="4">
        <f>SonataNetIO_CMO_MV_NAV_QT[[#This Row],[CMO MV]]/SonataNetIO_CMO_MV_NAV_QT[[#This Row],[NAV]]*100</f>
        <v>56.677154913803754</v>
      </c>
    </row>
    <row r="513" spans="1:12" x14ac:dyDescent="0.2">
      <c r="A513" s="1">
        <v>42390</v>
      </c>
      <c r="B513">
        <v>144.45269999999999</v>
      </c>
      <c r="C513">
        <v>28.4468</v>
      </c>
      <c r="D513">
        <v>131.44499999999999</v>
      </c>
      <c r="F513">
        <v>100635819</v>
      </c>
      <c r="G513">
        <v>143.54004499999999</v>
      </c>
      <c r="H513">
        <v>28.267073</v>
      </c>
      <c r="I513">
        <v>130.61452800000001</v>
      </c>
      <c r="K513" s="3">
        <f>VLOOKUP(SonataNetIO_CMO_MV_NAV_QT[[#This Row],[AsOfDate]], 'Sonata CMO MV Raw'!$A:$B,2,FALSE)</f>
        <v>57133425.094456002</v>
      </c>
      <c r="L513" s="4">
        <f>SonataNetIO_CMO_MV_NAV_QT[[#This Row],[CMO MV]]/SonataNetIO_CMO_MV_NAV_QT[[#This Row],[NAV]]*100</f>
        <v>56.772455038554412</v>
      </c>
    </row>
    <row r="514" spans="1:12" x14ac:dyDescent="0.2">
      <c r="A514" s="1">
        <v>42391</v>
      </c>
      <c r="B514">
        <v>144.0539</v>
      </c>
      <c r="C514">
        <v>28.629300000000001</v>
      </c>
      <c r="D514">
        <v>131.59030000000001</v>
      </c>
      <c r="F514">
        <v>100748506.93000001</v>
      </c>
      <c r="G514">
        <v>142.98365699999999</v>
      </c>
      <c r="H514">
        <v>28.416599999999999</v>
      </c>
      <c r="I514">
        <v>130.61265499999999</v>
      </c>
      <c r="K514" s="3">
        <f>VLOOKUP(SonataNetIO_CMO_MV_NAV_QT[[#This Row],[AsOfDate]], 'Sonata CMO MV Raw'!$A:$B,2,FALSE)</f>
        <v>57289358.805313997</v>
      </c>
      <c r="L514" s="4">
        <f>SonataNetIO_CMO_MV_NAV_QT[[#This Row],[CMO MV]]/SonataNetIO_CMO_MV_NAV_QT[[#This Row],[NAV]]*100</f>
        <v>56.863729846754552</v>
      </c>
    </row>
    <row r="515" spans="1:12" x14ac:dyDescent="0.2">
      <c r="A515" s="1">
        <v>42394</v>
      </c>
      <c r="B515">
        <v>143.89349999999999</v>
      </c>
      <c r="C515">
        <v>28.497</v>
      </c>
      <c r="D515">
        <v>131.61619999999999</v>
      </c>
      <c r="F515">
        <v>100915132.22</v>
      </c>
      <c r="G515">
        <v>142.588626</v>
      </c>
      <c r="H515">
        <v>28.238579999999999</v>
      </c>
      <c r="I515">
        <v>130.42266000000001</v>
      </c>
      <c r="K515" s="3">
        <f>VLOOKUP(SonataNetIO_CMO_MV_NAV_QT[[#This Row],[AsOfDate]], 'Sonata CMO MV Raw'!$A:$B,2,FALSE)</f>
        <v>56954187.236323997</v>
      </c>
      <c r="L515" s="4">
        <f>SonataNetIO_CMO_MV_NAV_QT[[#This Row],[CMO MV]]/SonataNetIO_CMO_MV_NAV_QT[[#This Row],[NAV]]*100</f>
        <v>56.43770758993908</v>
      </c>
    </row>
    <row r="516" spans="1:12" x14ac:dyDescent="0.2">
      <c r="A516" s="1">
        <v>42395</v>
      </c>
      <c r="B516">
        <v>155.2672</v>
      </c>
      <c r="C516">
        <v>30.543900000000001</v>
      </c>
      <c r="D516">
        <v>131.27869999999999</v>
      </c>
      <c r="F516">
        <v>101047504.01000001</v>
      </c>
      <c r="G516">
        <v>153.65763000000001</v>
      </c>
      <c r="H516">
        <v>30.227267999999999</v>
      </c>
      <c r="I516">
        <v>129.91780600000001</v>
      </c>
      <c r="K516" s="3">
        <f>VLOOKUP(SonataNetIO_CMO_MV_NAV_QT[[#This Row],[AsOfDate]], 'Sonata CMO MV Raw'!$A:$B,2,FALSE)</f>
        <v>59231520.698275998</v>
      </c>
      <c r="L516" s="4">
        <f>SonataNetIO_CMO_MV_NAV_QT[[#This Row],[CMO MV]]/SonataNetIO_CMO_MV_NAV_QT[[#This Row],[NAV]]*100</f>
        <v>58.617500034849201</v>
      </c>
    </row>
    <row r="517" spans="1:12" x14ac:dyDescent="0.2">
      <c r="A517" s="1">
        <v>42396</v>
      </c>
      <c r="B517">
        <v>154.4118</v>
      </c>
      <c r="C517">
        <v>30.412800000000001</v>
      </c>
      <c r="D517">
        <v>131.29390000000001</v>
      </c>
      <c r="F517">
        <v>100951269.06999999</v>
      </c>
      <c r="G517">
        <v>152.95677000000001</v>
      </c>
      <c r="H517">
        <v>30.126218999999999</v>
      </c>
      <c r="I517">
        <v>130.05671100000001</v>
      </c>
      <c r="K517" s="3">
        <f>VLOOKUP(SonataNetIO_CMO_MV_NAV_QT[[#This Row],[AsOfDate]], 'Sonata CMO MV Raw'!$A:$B,2,FALSE)</f>
        <v>59147518.872217</v>
      </c>
      <c r="L517" s="4">
        <f>SonataNetIO_CMO_MV_NAV_QT[[#This Row],[CMO MV]]/SonataNetIO_CMO_MV_NAV_QT[[#This Row],[NAV]]*100</f>
        <v>58.5901687191311</v>
      </c>
    </row>
    <row r="518" spans="1:12" x14ac:dyDescent="0.2">
      <c r="A518" s="1">
        <v>42397</v>
      </c>
      <c r="B518">
        <v>154.4889</v>
      </c>
      <c r="C518">
        <v>30.271899999999999</v>
      </c>
      <c r="D518">
        <v>140.1952</v>
      </c>
      <c r="F518">
        <v>100970885.48999999</v>
      </c>
      <c r="G518">
        <v>153.003412</v>
      </c>
      <c r="H518">
        <v>29.980820999999999</v>
      </c>
      <c r="I518">
        <v>138.84715299999999</v>
      </c>
      <c r="K518" s="3">
        <f>VLOOKUP(SonataNetIO_CMO_MV_NAV_QT[[#This Row],[AsOfDate]], 'Sonata CMO MV Raw'!$A:$B,2,FALSE)</f>
        <v>59081994.896867998</v>
      </c>
      <c r="L518" s="4">
        <f>SonataNetIO_CMO_MV_NAV_QT[[#This Row],[CMO MV]]/SonataNetIO_CMO_MV_NAV_QT[[#This Row],[NAV]]*100</f>
        <v>58.513892009711441</v>
      </c>
    </row>
    <row r="519" spans="1:12" x14ac:dyDescent="0.2">
      <c r="A519" s="1">
        <v>42398</v>
      </c>
      <c r="B519">
        <v>155.7004</v>
      </c>
      <c r="C519">
        <v>30.194500000000001</v>
      </c>
      <c r="D519">
        <v>139.84200000000001</v>
      </c>
      <c r="F519">
        <v>101448421.62</v>
      </c>
      <c r="G519">
        <v>153.47739999999999</v>
      </c>
      <c r="H519">
        <v>29.763400000000001</v>
      </c>
      <c r="I519">
        <v>137.845417</v>
      </c>
      <c r="K519" s="3">
        <f>VLOOKUP(SonataNetIO_CMO_MV_NAV_QT[[#This Row],[AsOfDate]], 'Sonata CMO MV Raw'!$A:$B,2,FALSE)</f>
        <v>59366072.203346997</v>
      </c>
      <c r="L519" s="4">
        <f>SonataNetIO_CMO_MV_NAV_QT[[#This Row],[CMO MV]]/SonataNetIO_CMO_MV_NAV_QT[[#This Row],[NAV]]*100</f>
        <v>58.518477917495069</v>
      </c>
    </row>
    <row r="520" spans="1:12" x14ac:dyDescent="0.2">
      <c r="A520" s="1">
        <v>42401</v>
      </c>
      <c r="B520">
        <v>156.8022</v>
      </c>
      <c r="C520">
        <v>30.690899999999999</v>
      </c>
      <c r="D520">
        <v>140.04069999999999</v>
      </c>
      <c r="F520">
        <v>101138474.3</v>
      </c>
      <c r="G520">
        <v>155.03714199999999</v>
      </c>
      <c r="H520">
        <v>30.345424999999999</v>
      </c>
      <c r="I520">
        <v>138.46431899999999</v>
      </c>
      <c r="K520" s="3">
        <f>VLOOKUP(SonataNetIO_CMO_MV_NAV_QT[[#This Row],[AsOfDate]], 'Sonata CMO MV Raw'!$A:$B,2,FALSE)</f>
        <v>59082733.304637998</v>
      </c>
      <c r="L520" s="4">
        <f>SonataNetIO_CMO_MV_NAV_QT[[#This Row],[CMO MV]]/SonataNetIO_CMO_MV_NAV_QT[[#This Row],[NAV]]*100</f>
        <v>58.417663222192786</v>
      </c>
    </row>
    <row r="521" spans="1:12" x14ac:dyDescent="0.2">
      <c r="A521" s="1">
        <v>42402</v>
      </c>
      <c r="B521">
        <v>157.53569999999999</v>
      </c>
      <c r="C521">
        <v>30.1829</v>
      </c>
      <c r="D521">
        <v>146.02350000000001</v>
      </c>
      <c r="F521">
        <v>101479762.66</v>
      </c>
      <c r="G521">
        <v>155.23853800000001</v>
      </c>
      <c r="H521">
        <v>29.742777</v>
      </c>
      <c r="I521">
        <v>143.89420699999999</v>
      </c>
      <c r="K521" s="3">
        <f>VLOOKUP(SonataNetIO_CMO_MV_NAV_QT[[#This Row],[AsOfDate]], 'Sonata CMO MV Raw'!$A:$B,2,FALSE)</f>
        <v>58960337.311191998</v>
      </c>
      <c r="L521" s="4">
        <f>SonataNetIO_CMO_MV_NAV_QT[[#This Row],[CMO MV]]/SonataNetIO_CMO_MV_NAV_QT[[#This Row],[NAV]]*100</f>
        <v>58.100586526531394</v>
      </c>
    </row>
    <row r="522" spans="1:12" x14ac:dyDescent="0.2">
      <c r="A522" s="1">
        <v>42403</v>
      </c>
      <c r="B522">
        <v>157.89850000000001</v>
      </c>
      <c r="C522">
        <v>30.314900000000002</v>
      </c>
      <c r="D522">
        <v>145.81890000000001</v>
      </c>
      <c r="F522">
        <v>101289150.12</v>
      </c>
      <c r="G522">
        <v>155.888859</v>
      </c>
      <c r="H522">
        <v>29.929068999999998</v>
      </c>
      <c r="I522">
        <v>143.96300099999999</v>
      </c>
      <c r="K522" s="3">
        <f>VLOOKUP(SonataNetIO_CMO_MV_NAV_QT[[#This Row],[AsOfDate]], 'Sonata CMO MV Raw'!$A:$B,2,FALSE)</f>
        <v>59060283.008938998</v>
      </c>
      <c r="L522" s="4">
        <f>SonataNetIO_CMO_MV_NAV_QT[[#This Row],[CMO MV]]/SonataNetIO_CMO_MV_NAV_QT[[#This Row],[NAV]]*100</f>
        <v>58.308597652333617</v>
      </c>
    </row>
    <row r="523" spans="1:12" x14ac:dyDescent="0.2">
      <c r="A523" s="1">
        <v>42404</v>
      </c>
      <c r="B523">
        <v>156.99440000000001</v>
      </c>
      <c r="C523">
        <v>30.1297</v>
      </c>
      <c r="D523">
        <v>145.7516</v>
      </c>
      <c r="F523">
        <v>101231012.61</v>
      </c>
      <c r="G523">
        <v>155.08528100000001</v>
      </c>
      <c r="H523">
        <v>29.763310000000001</v>
      </c>
      <c r="I523">
        <v>143.979198</v>
      </c>
      <c r="K523" s="3">
        <f>VLOOKUP(SonataNetIO_CMO_MV_NAV_QT[[#This Row],[AsOfDate]], 'Sonata CMO MV Raw'!$A:$B,2,FALSE)</f>
        <v>58947194.046689004</v>
      </c>
      <c r="L523" s="4">
        <f>SonataNetIO_CMO_MV_NAV_QT[[#This Row],[CMO MV]]/SonataNetIO_CMO_MV_NAV_QT[[#This Row],[NAV]]*100</f>
        <v>58.23037083881345</v>
      </c>
    </row>
    <row r="524" spans="1:12" x14ac:dyDescent="0.2">
      <c r="A524" s="1">
        <v>42405</v>
      </c>
      <c r="B524">
        <v>156.47550000000001</v>
      </c>
      <c r="C524">
        <v>30.044899999999998</v>
      </c>
      <c r="D524">
        <v>145.65690000000001</v>
      </c>
      <c r="F524">
        <v>101367361.91</v>
      </c>
      <c r="G524">
        <v>154.36477500000001</v>
      </c>
      <c r="H524">
        <v>29.639619</v>
      </c>
      <c r="I524">
        <v>143.69210899999999</v>
      </c>
      <c r="K524" s="3">
        <f>VLOOKUP(SonataNetIO_CMO_MV_NAV_QT[[#This Row],[AsOfDate]], 'Sonata CMO MV Raw'!$A:$B,2,FALSE)</f>
        <v>58882186.679847002</v>
      </c>
      <c r="L524" s="4">
        <f>SonataNetIO_CMO_MV_NAV_QT[[#This Row],[CMO MV]]/SonataNetIO_CMO_MV_NAV_QT[[#This Row],[NAV]]*100</f>
        <v>58.087914660466481</v>
      </c>
    </row>
    <row r="525" spans="1:12" x14ac:dyDescent="0.2">
      <c r="A525" s="1">
        <v>42408</v>
      </c>
      <c r="B525">
        <v>158.85429999999999</v>
      </c>
      <c r="C525">
        <v>29.9191</v>
      </c>
      <c r="D525">
        <v>160.3732</v>
      </c>
      <c r="F525">
        <v>101806540.94</v>
      </c>
      <c r="G525">
        <v>156.03545600000001</v>
      </c>
      <c r="H525">
        <v>29.388190000000002</v>
      </c>
      <c r="I525">
        <v>157.52740299999999</v>
      </c>
      <c r="K525" s="3">
        <f>VLOOKUP(SonataNetIO_CMO_MV_NAV_QT[[#This Row],[AsOfDate]], 'Sonata CMO MV Raw'!$A:$B,2,FALSE)</f>
        <v>58860897.723901004</v>
      </c>
      <c r="L525" s="4">
        <f>SonataNetIO_CMO_MV_NAV_QT[[#This Row],[CMO MV]]/SonataNetIO_CMO_MV_NAV_QT[[#This Row],[NAV]]*100</f>
        <v>57.816420418989445</v>
      </c>
    </row>
    <row r="526" spans="1:12" x14ac:dyDescent="0.2">
      <c r="A526" s="1">
        <v>42409</v>
      </c>
      <c r="B526">
        <v>159.52279999999999</v>
      </c>
      <c r="C526">
        <v>29.734300000000001</v>
      </c>
      <c r="D526">
        <v>160.24109999999999</v>
      </c>
      <c r="F526">
        <v>101827253.76000001</v>
      </c>
      <c r="G526">
        <v>156.66022000000001</v>
      </c>
      <c r="H526">
        <v>29.200728999999999</v>
      </c>
      <c r="I526">
        <v>157.36563100000001</v>
      </c>
      <c r="K526" s="3">
        <f>VLOOKUP(SonataNetIO_CMO_MV_NAV_QT[[#This Row],[AsOfDate]], 'Sonata CMO MV Raw'!$A:$B,2,FALSE)</f>
        <v>58683746.081788003</v>
      </c>
      <c r="L526" s="4">
        <f>SonataNetIO_CMO_MV_NAV_QT[[#This Row],[CMO MV]]/SonataNetIO_CMO_MV_NAV_QT[[#This Row],[NAV]]*100</f>
        <v>57.630687183317001</v>
      </c>
    </row>
    <row r="527" spans="1:12" x14ac:dyDescent="0.2">
      <c r="A527" s="1">
        <v>42410</v>
      </c>
      <c r="B527">
        <v>186.55099999999999</v>
      </c>
      <c r="C527">
        <v>34.379899999999999</v>
      </c>
      <c r="D527">
        <v>175.68799999999999</v>
      </c>
      <c r="F527">
        <v>101967775.39</v>
      </c>
      <c r="G527">
        <v>182.95093700000001</v>
      </c>
      <c r="H527">
        <v>33.716436000000002</v>
      </c>
      <c r="I527">
        <v>172.297571</v>
      </c>
      <c r="K527" s="3">
        <f>VLOOKUP(SonataNetIO_CMO_MV_NAV_QT[[#This Row],[AsOfDate]], 'Sonata CMO MV Raw'!$A:$B,2,FALSE)</f>
        <v>65265482.776805997</v>
      </c>
      <c r="L527" s="4">
        <f>SonataNetIO_CMO_MV_NAV_QT[[#This Row],[CMO MV]]/SonataNetIO_CMO_MV_NAV_QT[[#This Row],[NAV]]*100</f>
        <v>64.005988683368486</v>
      </c>
    </row>
    <row r="528" spans="1:12" x14ac:dyDescent="0.2">
      <c r="A528" s="1">
        <v>42411</v>
      </c>
      <c r="B528">
        <v>183.38820000000001</v>
      </c>
      <c r="C528">
        <v>32.6661</v>
      </c>
      <c r="D528">
        <v>189.04679999999999</v>
      </c>
      <c r="F528">
        <v>102167222.15000001</v>
      </c>
      <c r="G528">
        <v>179.49807799999999</v>
      </c>
      <c r="H528">
        <v>31.97317</v>
      </c>
      <c r="I528">
        <v>185.03664499999999</v>
      </c>
      <c r="K528" s="3">
        <f>VLOOKUP(SonataNetIO_CMO_MV_NAV_QT[[#This Row],[AsOfDate]], 'Sonata CMO MV Raw'!$A:$B,2,FALSE)</f>
        <v>65133914.804783002</v>
      </c>
      <c r="L528" s="4">
        <f>SonataNetIO_CMO_MV_NAV_QT[[#This Row],[CMO MV]]/SonataNetIO_CMO_MV_NAV_QT[[#This Row],[NAV]]*100</f>
        <v>63.752261668771425</v>
      </c>
    </row>
    <row r="529" spans="1:12" x14ac:dyDescent="0.2">
      <c r="A529" s="1">
        <v>42412</v>
      </c>
      <c r="B529">
        <v>188.60300000000001</v>
      </c>
      <c r="C529">
        <v>34.9544</v>
      </c>
      <c r="D529">
        <v>212.67509999999999</v>
      </c>
      <c r="F529">
        <v>101586958.90000001</v>
      </c>
      <c r="G529">
        <v>185.65670399999999</v>
      </c>
      <c r="H529">
        <v>34.408354000000003</v>
      </c>
      <c r="I529">
        <v>209.35275799999999</v>
      </c>
      <c r="K529" s="3">
        <f>VLOOKUP(SonataNetIO_CMO_MV_NAV_QT[[#This Row],[AsOfDate]], 'Sonata CMO MV Raw'!$A:$B,2,FALSE)</f>
        <v>66588646.927970998</v>
      </c>
      <c r="L529" s="4">
        <f>SonataNetIO_CMO_MV_NAV_QT[[#This Row],[CMO MV]]/SonataNetIO_CMO_MV_NAV_QT[[#This Row],[NAV]]*100</f>
        <v>65.548420436051657</v>
      </c>
    </row>
    <row r="530" spans="1:12" x14ac:dyDescent="0.2">
      <c r="A530" s="1">
        <v>42416</v>
      </c>
      <c r="B530">
        <v>186.6293</v>
      </c>
      <c r="C530">
        <v>34.633400000000002</v>
      </c>
      <c r="D530">
        <v>212.5968</v>
      </c>
      <c r="F530">
        <v>101406263.31999999</v>
      </c>
      <c r="G530">
        <v>184.04119600000001</v>
      </c>
      <c r="H530">
        <v>34.153117000000002</v>
      </c>
      <c r="I530">
        <v>209.64858899999999</v>
      </c>
      <c r="K530" s="3">
        <f>VLOOKUP(SonataNetIO_CMO_MV_NAV_QT[[#This Row],[AsOfDate]], 'Sonata CMO MV Raw'!$A:$B,2,FALSE)</f>
        <v>66074160.085515998</v>
      </c>
      <c r="L530" s="4">
        <f>SonataNetIO_CMO_MV_NAV_QT[[#This Row],[CMO MV]]/SonataNetIO_CMO_MV_NAV_QT[[#This Row],[NAV]]*100</f>
        <v>65.15786887542717</v>
      </c>
    </row>
    <row r="531" spans="1:12" x14ac:dyDescent="0.2">
      <c r="A531" s="1">
        <v>42417</v>
      </c>
      <c r="B531">
        <v>190.541</v>
      </c>
      <c r="C531">
        <v>35.672800000000002</v>
      </c>
      <c r="D531">
        <v>212.33199999999999</v>
      </c>
      <c r="F531">
        <v>101229158.48999999</v>
      </c>
      <c r="G531">
        <v>188.22738699999999</v>
      </c>
      <c r="H531">
        <v>35.239649</v>
      </c>
      <c r="I531">
        <v>209.753793</v>
      </c>
      <c r="K531" s="3">
        <f>VLOOKUP(SonataNetIO_CMO_MV_NAV_QT[[#This Row],[AsOfDate]], 'Sonata CMO MV Raw'!$A:$B,2,FALSE)</f>
        <v>65806057.757220998</v>
      </c>
      <c r="L531" s="4">
        <f>SonataNetIO_CMO_MV_NAV_QT[[#This Row],[CMO MV]]/SonataNetIO_CMO_MV_NAV_QT[[#This Row],[NAV]]*100</f>
        <v>65.00701847059382</v>
      </c>
    </row>
    <row r="532" spans="1:12" x14ac:dyDescent="0.2">
      <c r="A532" s="1">
        <v>42418</v>
      </c>
      <c r="B532">
        <v>190.55779999999999</v>
      </c>
      <c r="C532">
        <v>35.096400000000003</v>
      </c>
      <c r="D532">
        <v>212.31720000000001</v>
      </c>
      <c r="F532">
        <v>101509446.06999999</v>
      </c>
      <c r="G532">
        <v>187.72420399999999</v>
      </c>
      <c r="H532">
        <v>34.574516000000003</v>
      </c>
      <c r="I532">
        <v>209.160042</v>
      </c>
      <c r="K532" s="3">
        <f>VLOOKUP(SonataNetIO_CMO_MV_NAV_QT[[#This Row],[AsOfDate]], 'Sonata CMO MV Raw'!$A:$B,2,FALSE)</f>
        <v>65570096.720403001</v>
      </c>
      <c r="L532" s="4">
        <f>SonataNetIO_CMO_MV_NAV_QT[[#This Row],[CMO MV]]/SonataNetIO_CMO_MV_NAV_QT[[#This Row],[NAV]]*100</f>
        <v>64.595068990117881</v>
      </c>
    </row>
    <row r="533" spans="1:12" x14ac:dyDescent="0.2">
      <c r="A533" s="1">
        <v>42419</v>
      </c>
      <c r="B533">
        <v>197.4735</v>
      </c>
      <c r="C533">
        <v>36.296100000000003</v>
      </c>
      <c r="D533">
        <v>212.15299999999999</v>
      </c>
      <c r="F533">
        <v>101746020.72</v>
      </c>
      <c r="G533">
        <v>194.08474000000001</v>
      </c>
      <c r="H533">
        <v>35.673237999999998</v>
      </c>
      <c r="I533">
        <v>208.51233099999999</v>
      </c>
      <c r="K533" s="3">
        <f>VLOOKUP(SonataNetIO_CMO_MV_NAV_QT[[#This Row],[AsOfDate]], 'Sonata CMO MV Raw'!$A:$B,2,FALSE)</f>
        <v>66604957.264363997</v>
      </c>
      <c r="L533" s="4">
        <f>SonataNetIO_CMO_MV_NAV_QT[[#This Row],[CMO MV]]/SonataNetIO_CMO_MV_NAV_QT[[#This Row],[NAV]]*100</f>
        <v>65.461977572231092</v>
      </c>
    </row>
    <row r="534" spans="1:12" x14ac:dyDescent="0.2">
      <c r="A534" s="1">
        <v>42422</v>
      </c>
      <c r="B534">
        <v>205.4272</v>
      </c>
      <c r="C534">
        <v>37.903500000000001</v>
      </c>
      <c r="D534">
        <v>211.9598</v>
      </c>
      <c r="F534">
        <v>101717684.27</v>
      </c>
      <c r="G534">
        <v>201.95819599999999</v>
      </c>
      <c r="H534">
        <v>37.263432000000002</v>
      </c>
      <c r="I534">
        <v>208.380481</v>
      </c>
      <c r="K534" s="3">
        <f>VLOOKUP(SonataNetIO_CMO_MV_NAV_QT[[#This Row],[AsOfDate]], 'Sonata CMO MV Raw'!$A:$B,2,FALSE)</f>
        <v>68029231.962366</v>
      </c>
      <c r="L534" s="4">
        <f>SonataNetIO_CMO_MV_NAV_QT[[#This Row],[CMO MV]]/SonataNetIO_CMO_MV_NAV_QT[[#This Row],[NAV]]*100</f>
        <v>66.880437212656958</v>
      </c>
    </row>
    <row r="535" spans="1:12" x14ac:dyDescent="0.2">
      <c r="A535" s="1">
        <v>42423</v>
      </c>
      <c r="B535">
        <v>218.80510000000001</v>
      </c>
      <c r="C535">
        <v>40.287500000000001</v>
      </c>
      <c r="D535">
        <v>231.2647</v>
      </c>
      <c r="F535">
        <v>101836307.25</v>
      </c>
      <c r="G535">
        <v>214.85961699999999</v>
      </c>
      <c r="H535">
        <v>39.561038000000003</v>
      </c>
      <c r="I535">
        <v>227.09454600000001</v>
      </c>
      <c r="K535" s="3">
        <f>VLOOKUP(SonataNetIO_CMO_MV_NAV_QT[[#This Row],[AsOfDate]], 'Sonata CMO MV Raw'!$A:$B,2,FALSE)</f>
        <v>70703993.651870996</v>
      </c>
      <c r="L535" s="4">
        <f>SonataNetIO_CMO_MV_NAV_QT[[#This Row],[CMO MV]]/SonataNetIO_CMO_MV_NAV_QT[[#This Row],[NAV]]*100</f>
        <v>69.429062739184317</v>
      </c>
    </row>
    <row r="536" spans="1:12" x14ac:dyDescent="0.2">
      <c r="A536" s="1">
        <v>42424</v>
      </c>
      <c r="B536">
        <v>218.52600000000001</v>
      </c>
      <c r="C536">
        <v>39.981200000000001</v>
      </c>
      <c r="D536">
        <v>231.31309999999999</v>
      </c>
      <c r="F536">
        <v>101807949.65000001</v>
      </c>
      <c r="G536">
        <v>214.645321</v>
      </c>
      <c r="H536">
        <v>39.271197000000001</v>
      </c>
      <c r="I536">
        <v>227.205342</v>
      </c>
      <c r="K536" s="3">
        <f>VLOOKUP(SonataNetIO_CMO_MV_NAV_QT[[#This Row],[AsOfDate]], 'Sonata CMO MV Raw'!$A:$B,2,FALSE)</f>
        <v>70604491.343731999</v>
      </c>
      <c r="L536" s="4">
        <f>SonataNetIO_CMO_MV_NAV_QT[[#This Row],[CMO MV]]/SonataNetIO_CMO_MV_NAV_QT[[#This Row],[NAV]]*100</f>
        <v>69.350666216596366</v>
      </c>
    </row>
    <row r="537" spans="1:12" x14ac:dyDescent="0.2">
      <c r="A537" s="1">
        <v>42425</v>
      </c>
      <c r="B537">
        <v>220.74420000000001</v>
      </c>
      <c r="C537">
        <v>40.025799999999997</v>
      </c>
      <c r="D537">
        <v>231.2482</v>
      </c>
      <c r="F537">
        <v>102004870.02</v>
      </c>
      <c r="G537">
        <v>216.40555000000001</v>
      </c>
      <c r="H537">
        <v>39.239106999999997</v>
      </c>
      <c r="I537">
        <v>226.70309800000001</v>
      </c>
      <c r="K537" s="3">
        <f>VLOOKUP(SonataNetIO_CMO_MV_NAV_QT[[#This Row],[AsOfDate]], 'Sonata CMO MV Raw'!$A:$B,2,FALSE)</f>
        <v>70257034.083510995</v>
      </c>
      <c r="L537" s="4">
        <f>SonataNetIO_CMO_MV_NAV_QT[[#This Row],[CMO MV]]/SonataNetIO_CMO_MV_NAV_QT[[#This Row],[NAV]]*100</f>
        <v>68.876156667554952</v>
      </c>
    </row>
    <row r="538" spans="1:12" x14ac:dyDescent="0.2">
      <c r="A538" s="1">
        <v>42426</v>
      </c>
      <c r="B538">
        <v>220.9725</v>
      </c>
      <c r="C538">
        <v>40.467700000000001</v>
      </c>
      <c r="D538">
        <v>231.5461</v>
      </c>
      <c r="F538">
        <v>101803769.78</v>
      </c>
      <c r="G538">
        <v>217.057286</v>
      </c>
      <c r="H538">
        <v>39.750689000000001</v>
      </c>
      <c r="I538">
        <v>227.44354200000001</v>
      </c>
      <c r="K538" s="3">
        <f>VLOOKUP(SonataNetIO_CMO_MV_NAV_QT[[#This Row],[AsOfDate]], 'Sonata CMO MV Raw'!$A:$B,2,FALSE)</f>
        <v>70271364.236286998</v>
      </c>
      <c r="L538" s="4">
        <f>SonataNetIO_CMO_MV_NAV_QT[[#This Row],[CMO MV]]/SonataNetIO_CMO_MV_NAV_QT[[#This Row],[NAV]]*100</f>
        <v>69.026288896909065</v>
      </c>
    </row>
    <row r="539" spans="1:12" x14ac:dyDescent="0.2">
      <c r="A539" s="1">
        <v>42429</v>
      </c>
      <c r="B539">
        <v>218.84020000000001</v>
      </c>
      <c r="C539">
        <v>39.7376</v>
      </c>
      <c r="D539">
        <v>231.36429999999999</v>
      </c>
      <c r="F539">
        <v>102174421.59999999</v>
      </c>
      <c r="G539">
        <v>214.18295900000001</v>
      </c>
      <c r="H539">
        <v>38.891925999999998</v>
      </c>
      <c r="I539">
        <v>226.440528</v>
      </c>
      <c r="K539" s="3">
        <f>VLOOKUP(SonataNetIO_CMO_MV_NAV_QT[[#This Row],[AsOfDate]], 'Sonata CMO MV Raw'!$A:$B,2,FALSE)</f>
        <v>70231781.574911997</v>
      </c>
      <c r="L539" s="4">
        <f>SonataNetIO_CMO_MV_NAV_QT[[#This Row],[CMO MV]]/SonataNetIO_CMO_MV_NAV_QT[[#This Row],[NAV]]*100</f>
        <v>68.737146220274752</v>
      </c>
    </row>
    <row r="540" spans="1:12" x14ac:dyDescent="0.2">
      <c r="A540" s="1">
        <v>42430</v>
      </c>
      <c r="B540">
        <v>217.97640000000001</v>
      </c>
      <c r="C540">
        <v>40.348399999999998</v>
      </c>
      <c r="D540">
        <v>234.28450000000001</v>
      </c>
      <c r="F540">
        <v>101337115.89</v>
      </c>
      <c r="G540">
        <v>215.10025999999999</v>
      </c>
      <c r="H540">
        <v>39.816014000000003</v>
      </c>
      <c r="I540">
        <v>231.19317899999999</v>
      </c>
      <c r="K540" s="3">
        <f>VLOOKUP(SonataNetIO_CMO_MV_NAV_QT[[#This Row],[AsOfDate]], 'Sonata CMO MV Raw'!$A:$B,2,FALSE)</f>
        <v>69719530.558411002</v>
      </c>
      <c r="L540" s="4">
        <f>SonataNetIO_CMO_MV_NAV_QT[[#This Row],[CMO MV]]/SonataNetIO_CMO_MV_NAV_QT[[#This Row],[NAV]]*100</f>
        <v>68.79960017225136</v>
      </c>
    </row>
    <row r="541" spans="1:12" x14ac:dyDescent="0.2">
      <c r="A541" s="1">
        <v>42431</v>
      </c>
      <c r="B541">
        <v>217.85640000000001</v>
      </c>
      <c r="C541">
        <v>40.616799999999998</v>
      </c>
      <c r="D541">
        <v>234.2749</v>
      </c>
      <c r="F541">
        <v>101475264.22</v>
      </c>
      <c r="G541">
        <v>214.689168</v>
      </c>
      <c r="H541">
        <v>40.026305999999998</v>
      </c>
      <c r="I541">
        <v>230.86897300000001</v>
      </c>
      <c r="K541" s="3">
        <f>VLOOKUP(SonataNetIO_CMO_MV_NAV_QT[[#This Row],[AsOfDate]], 'Sonata CMO MV Raw'!$A:$B,2,FALSE)</f>
        <v>69832343.887654006</v>
      </c>
      <c r="L541" s="4">
        <f>SonataNetIO_CMO_MV_NAV_QT[[#This Row],[CMO MV]]/SonataNetIO_CMO_MV_NAV_QT[[#This Row],[NAV]]*100</f>
        <v>68.817109691142434</v>
      </c>
    </row>
    <row r="542" spans="1:12" x14ac:dyDescent="0.2">
      <c r="A542" s="1">
        <v>42432</v>
      </c>
      <c r="B542">
        <v>217.81989999999999</v>
      </c>
      <c r="C542">
        <v>40.287799999999997</v>
      </c>
      <c r="D542">
        <v>234.3126</v>
      </c>
      <c r="F542">
        <v>101616998.78</v>
      </c>
      <c r="G542">
        <v>214.353802</v>
      </c>
      <c r="H542">
        <v>39.646712999999998</v>
      </c>
      <c r="I542">
        <v>230.584059</v>
      </c>
      <c r="K542" s="3">
        <f>VLOOKUP(SonataNetIO_CMO_MV_NAV_QT[[#This Row],[AsOfDate]], 'Sonata CMO MV Raw'!$A:$B,2,FALSE)</f>
        <v>69636483.625515997</v>
      </c>
      <c r="L542" s="4">
        <f>SonataNetIO_CMO_MV_NAV_QT[[#This Row],[CMO MV]]/SonataNetIO_CMO_MV_NAV_QT[[#This Row],[NAV]]*100</f>
        <v>68.528380548099463</v>
      </c>
    </row>
    <row r="543" spans="1:12" x14ac:dyDescent="0.2">
      <c r="A543" s="1">
        <v>42433</v>
      </c>
      <c r="B543">
        <v>216.4939</v>
      </c>
      <c r="C543">
        <v>40.7393</v>
      </c>
      <c r="D543">
        <v>226.85900000000001</v>
      </c>
      <c r="F543">
        <v>101671230.48999999</v>
      </c>
      <c r="G543">
        <v>212.935261</v>
      </c>
      <c r="H543">
        <v>40.069643999999997</v>
      </c>
      <c r="I543">
        <v>223.12998400000001</v>
      </c>
      <c r="K543" s="3">
        <f>VLOOKUP(SonataNetIO_CMO_MV_NAV_QT[[#This Row],[AsOfDate]], 'Sonata CMO MV Raw'!$A:$B,2,FALSE)</f>
        <v>69913936.757663995</v>
      </c>
      <c r="L543" s="4">
        <f>SonataNetIO_CMO_MV_NAV_QT[[#This Row],[CMO MV]]/SonataNetIO_CMO_MV_NAV_QT[[#This Row],[NAV]]*100</f>
        <v>68.764719794101907</v>
      </c>
    </row>
    <row r="544" spans="1:12" x14ac:dyDescent="0.2">
      <c r="A544" s="1">
        <v>42436</v>
      </c>
      <c r="B544">
        <v>216.2456</v>
      </c>
      <c r="C544">
        <v>41.014699999999998</v>
      </c>
      <c r="D544">
        <v>223.61930000000001</v>
      </c>
      <c r="F544">
        <v>101765603.88</v>
      </c>
      <c r="G544">
        <v>212.49380099999999</v>
      </c>
      <c r="H544">
        <v>40.303106999999997</v>
      </c>
      <c r="I544">
        <v>219.73956999999999</v>
      </c>
      <c r="K544" s="3">
        <f>VLOOKUP(SonataNetIO_CMO_MV_NAV_QT[[#This Row],[AsOfDate]], 'Sonata CMO MV Raw'!$A:$B,2,FALSE)</f>
        <v>70128462.526103005</v>
      </c>
      <c r="L544" s="4">
        <f>SonataNetIO_CMO_MV_NAV_QT[[#This Row],[CMO MV]]/SonataNetIO_CMO_MV_NAV_QT[[#This Row],[NAV]]*100</f>
        <v>68.911753925026687</v>
      </c>
    </row>
    <row r="545" spans="1:12" x14ac:dyDescent="0.2">
      <c r="A545" s="1">
        <v>42437</v>
      </c>
      <c r="B545">
        <v>217.19049999999999</v>
      </c>
      <c r="C545">
        <v>40.7029</v>
      </c>
      <c r="D545">
        <v>223.70179999999999</v>
      </c>
      <c r="F545">
        <v>102088092.72</v>
      </c>
      <c r="G545">
        <v>212.748122</v>
      </c>
      <c r="H545">
        <v>39.870370000000001</v>
      </c>
      <c r="I545">
        <v>219.12624099999999</v>
      </c>
      <c r="K545" s="3">
        <f>VLOOKUP(SonataNetIO_CMO_MV_NAV_QT[[#This Row],[AsOfDate]], 'Sonata CMO MV Raw'!$A:$B,2,FALSE)</f>
        <v>70100899.792934999</v>
      </c>
      <c r="L545" s="4">
        <f>SonataNetIO_CMO_MV_NAV_QT[[#This Row],[CMO MV]]/SonataNetIO_CMO_MV_NAV_QT[[#This Row],[NAV]]*100</f>
        <v>68.66706775020549</v>
      </c>
    </row>
    <row r="546" spans="1:12" x14ac:dyDescent="0.2">
      <c r="A546" s="1">
        <v>42438</v>
      </c>
      <c r="B546">
        <v>217.38290000000001</v>
      </c>
      <c r="C546">
        <v>41.402500000000003</v>
      </c>
      <c r="D546">
        <v>223.6516</v>
      </c>
      <c r="F546">
        <v>101798383.88</v>
      </c>
      <c r="G546">
        <v>213.542585</v>
      </c>
      <c r="H546">
        <v>40.671078000000001</v>
      </c>
      <c r="I546">
        <v>219.70054099999999</v>
      </c>
      <c r="K546" s="3">
        <f>VLOOKUP(SonataNetIO_CMO_MV_NAV_QT[[#This Row],[AsOfDate]], 'Sonata CMO MV Raw'!$A:$B,2,FALSE)</f>
        <v>70479815.956818998</v>
      </c>
      <c r="L546" s="4">
        <f>SonataNetIO_CMO_MV_NAV_QT[[#This Row],[CMO MV]]/SonataNetIO_CMO_MV_NAV_QT[[#This Row],[NAV]]*100</f>
        <v>69.234710091174591</v>
      </c>
    </row>
    <row r="547" spans="1:12" x14ac:dyDescent="0.2">
      <c r="A547" s="1">
        <v>42439</v>
      </c>
      <c r="B547">
        <v>220.85409999999999</v>
      </c>
      <c r="C547">
        <v>42.151000000000003</v>
      </c>
      <c r="D547">
        <v>228.72669999999999</v>
      </c>
      <c r="F547">
        <v>101685294.27</v>
      </c>
      <c r="G547">
        <v>217.193746</v>
      </c>
      <c r="H547">
        <v>41.452404999999999</v>
      </c>
      <c r="I547">
        <v>224.935869</v>
      </c>
      <c r="K547" s="3">
        <f>VLOOKUP(SonataNetIO_CMO_MV_NAV_QT[[#This Row],[AsOfDate]], 'Sonata CMO MV Raw'!$A:$B,2,FALSE)</f>
        <v>70720106.957350001</v>
      </c>
      <c r="L547" s="4">
        <f>SonataNetIO_CMO_MV_NAV_QT[[#This Row],[CMO MV]]/SonataNetIO_CMO_MV_NAV_QT[[#This Row],[NAV]]*100</f>
        <v>69.54801819186396</v>
      </c>
    </row>
    <row r="548" spans="1:12" x14ac:dyDescent="0.2">
      <c r="A548" s="1">
        <v>42440</v>
      </c>
      <c r="B548">
        <v>225.74469999999999</v>
      </c>
      <c r="C548">
        <v>43.105400000000003</v>
      </c>
      <c r="D548">
        <v>213.3169</v>
      </c>
      <c r="F548">
        <v>101489396.22</v>
      </c>
      <c r="G548">
        <v>222.43180899999999</v>
      </c>
      <c r="H548">
        <v>42.472811999999998</v>
      </c>
      <c r="I548">
        <v>210.18639200000001</v>
      </c>
      <c r="K548" s="3">
        <f>VLOOKUP(SonataNetIO_CMO_MV_NAV_QT[[#This Row],[AsOfDate]], 'Sonata CMO MV Raw'!$A:$B,2,FALSE)</f>
        <v>71758048.987342998</v>
      </c>
      <c r="L548" s="4">
        <f>SonataNetIO_CMO_MV_NAV_QT[[#This Row],[CMO MV]]/SonataNetIO_CMO_MV_NAV_QT[[#This Row],[NAV]]*100</f>
        <v>70.704971809854953</v>
      </c>
    </row>
    <row r="549" spans="1:12" x14ac:dyDescent="0.2">
      <c r="A549" s="1">
        <v>42443</v>
      </c>
      <c r="B549">
        <v>226.39099999999999</v>
      </c>
      <c r="C549">
        <v>43.070700000000002</v>
      </c>
      <c r="D549">
        <v>214.77260000000001</v>
      </c>
      <c r="F549">
        <v>101589217.43000001</v>
      </c>
      <c r="G549">
        <v>222.84943799999999</v>
      </c>
      <c r="H549">
        <v>42.396920999999999</v>
      </c>
      <c r="I549">
        <v>211.412791</v>
      </c>
      <c r="K549" s="3">
        <f>VLOOKUP(SonataNetIO_CMO_MV_NAV_QT[[#This Row],[AsOfDate]], 'Sonata CMO MV Raw'!$A:$B,2,FALSE)</f>
        <v>71790749.494007006</v>
      </c>
      <c r="L549" s="4">
        <f>SonataNetIO_CMO_MV_NAV_QT[[#This Row],[CMO MV]]/SonataNetIO_CMO_MV_NAV_QT[[#This Row],[NAV]]*100</f>
        <v>70.667686305856606</v>
      </c>
    </row>
    <row r="550" spans="1:12" x14ac:dyDescent="0.2">
      <c r="A550" s="1">
        <v>42444</v>
      </c>
      <c r="B550">
        <v>226.4409</v>
      </c>
      <c r="C550">
        <v>43.311399999999999</v>
      </c>
      <c r="D550">
        <v>214.71729999999999</v>
      </c>
      <c r="F550">
        <v>101667494.81999999</v>
      </c>
      <c r="G550">
        <v>222.72694000000001</v>
      </c>
      <c r="H550">
        <v>42.601030000000002</v>
      </c>
      <c r="I550">
        <v>211.19562400000001</v>
      </c>
      <c r="K550" s="3">
        <f>VLOOKUP(SonataNetIO_CMO_MV_NAV_QT[[#This Row],[AsOfDate]], 'Sonata CMO MV Raw'!$A:$B,2,FALSE)</f>
        <v>71566718.720023006</v>
      </c>
      <c r="L550" s="4">
        <f>SonataNetIO_CMO_MV_NAV_QT[[#This Row],[CMO MV]]/SonataNetIO_CMO_MV_NAV_QT[[#This Row],[NAV]]*100</f>
        <v>70.39292041839947</v>
      </c>
    </row>
    <row r="551" spans="1:12" x14ac:dyDescent="0.2">
      <c r="A551" s="1">
        <v>42445</v>
      </c>
      <c r="B551">
        <v>228.17859999999999</v>
      </c>
      <c r="C551">
        <v>43.342100000000002</v>
      </c>
      <c r="D551">
        <v>214.69749999999999</v>
      </c>
      <c r="F551">
        <v>101726976.29000001</v>
      </c>
      <c r="G551">
        <v>224.30490699999999</v>
      </c>
      <c r="H551">
        <v>42.606299</v>
      </c>
      <c r="I551">
        <v>211.05267000000001</v>
      </c>
      <c r="K551" s="3">
        <f>VLOOKUP(SonataNetIO_CMO_MV_NAV_QT[[#This Row],[AsOfDate]], 'Sonata CMO MV Raw'!$A:$B,2,FALSE)</f>
        <v>71807240.076075003</v>
      </c>
      <c r="L551" s="4">
        <f>SonataNetIO_CMO_MV_NAV_QT[[#This Row],[CMO MV]]/SonataNetIO_CMO_MV_NAV_QT[[#This Row],[NAV]]*100</f>
        <v>70.588198622329273</v>
      </c>
    </row>
    <row r="552" spans="1:12" x14ac:dyDescent="0.2">
      <c r="A552" s="1">
        <v>42446</v>
      </c>
      <c r="B552">
        <v>227.3973</v>
      </c>
      <c r="C552">
        <v>42.786200000000001</v>
      </c>
      <c r="D552">
        <v>214.827</v>
      </c>
      <c r="F552">
        <v>102094950.31999999</v>
      </c>
      <c r="G552">
        <v>222.73119199999999</v>
      </c>
      <c r="H552">
        <v>41.908242999999999</v>
      </c>
      <c r="I552">
        <v>210.41883000000001</v>
      </c>
      <c r="K552" s="3">
        <f>VLOOKUP(SonataNetIO_CMO_MV_NAV_QT[[#This Row],[AsOfDate]], 'Sonata CMO MV Raw'!$A:$B,2,FALSE)</f>
        <v>71570261.122342005</v>
      </c>
      <c r="L552" s="4">
        <f>SonataNetIO_CMO_MV_NAV_QT[[#This Row],[CMO MV]]/SonataNetIO_CMO_MV_NAV_QT[[#This Row],[NAV]]*100</f>
        <v>70.101666045202705</v>
      </c>
    </row>
    <row r="553" spans="1:12" x14ac:dyDescent="0.2">
      <c r="A553" s="1">
        <v>42447</v>
      </c>
      <c r="B553">
        <v>228.16679999999999</v>
      </c>
      <c r="C553">
        <v>42.916600000000003</v>
      </c>
      <c r="D553">
        <v>215.0197</v>
      </c>
      <c r="F553">
        <v>102259538.2</v>
      </c>
      <c r="G553">
        <v>223.125201</v>
      </c>
      <c r="H553">
        <v>41.968310000000002</v>
      </c>
      <c r="I553">
        <v>210.26860099999999</v>
      </c>
      <c r="K553" s="3">
        <f>VLOOKUP(SonataNetIO_CMO_MV_NAV_QT[[#This Row],[AsOfDate]], 'Sonata CMO MV Raw'!$A:$B,2,FALSE)</f>
        <v>71838748.373425007</v>
      </c>
      <c r="L553" s="4">
        <f>SonataNetIO_CMO_MV_NAV_QT[[#This Row],[CMO MV]]/SonataNetIO_CMO_MV_NAV_QT[[#This Row],[NAV]]*100</f>
        <v>70.251391349843786</v>
      </c>
    </row>
    <row r="554" spans="1:12" x14ac:dyDescent="0.2">
      <c r="A554" s="1">
        <v>42450</v>
      </c>
      <c r="B554">
        <v>227.18770000000001</v>
      </c>
      <c r="C554">
        <v>43.3904</v>
      </c>
      <c r="D554">
        <v>214.68790000000001</v>
      </c>
      <c r="F554">
        <v>101971153.41</v>
      </c>
      <c r="G554">
        <v>222.79604800000001</v>
      </c>
      <c r="H554">
        <v>42.551642000000001</v>
      </c>
      <c r="I554">
        <v>210.53787500000001</v>
      </c>
      <c r="K554" s="3">
        <f>VLOOKUP(SonataNetIO_CMO_MV_NAV_QT[[#This Row],[AsOfDate]], 'Sonata CMO MV Raw'!$A:$B,2,FALSE)</f>
        <v>71991747.902925998</v>
      </c>
      <c r="L554" s="4">
        <f>SonataNetIO_CMO_MV_NAV_QT[[#This Row],[CMO MV]]/SonataNetIO_CMO_MV_NAV_QT[[#This Row],[NAV]]*100</f>
        <v>70.600111399608807</v>
      </c>
    </row>
    <row r="555" spans="1:12" x14ac:dyDescent="0.2">
      <c r="A555" s="1">
        <v>42451</v>
      </c>
      <c r="B555">
        <v>227.11869999999999</v>
      </c>
      <c r="C555">
        <v>43.6447</v>
      </c>
      <c r="D555">
        <v>214.68459999999999</v>
      </c>
      <c r="F555">
        <v>102141838.25</v>
      </c>
      <c r="G555">
        <v>222.35619</v>
      </c>
      <c r="H555">
        <v>42.729503000000001</v>
      </c>
      <c r="I555">
        <v>210.18282400000001</v>
      </c>
      <c r="K555" s="3">
        <f>VLOOKUP(SonataNetIO_CMO_MV_NAV_QT[[#This Row],[AsOfDate]], 'Sonata CMO MV Raw'!$A:$B,2,FALSE)</f>
        <v>72106270.131688997</v>
      </c>
      <c r="L555" s="4">
        <f>SonataNetIO_CMO_MV_NAV_QT[[#This Row],[CMO MV]]/SonataNetIO_CMO_MV_NAV_QT[[#This Row],[NAV]]*100</f>
        <v>70.59425536791629</v>
      </c>
    </row>
    <row r="556" spans="1:12" x14ac:dyDescent="0.2">
      <c r="A556" s="1">
        <v>42452</v>
      </c>
      <c r="B556">
        <v>227.92330000000001</v>
      </c>
      <c r="C556">
        <v>43.212699999999998</v>
      </c>
      <c r="D556">
        <v>214.79949999999999</v>
      </c>
      <c r="F556">
        <v>102439592.43000001</v>
      </c>
      <c r="G556">
        <v>222.49532099999999</v>
      </c>
      <c r="H556">
        <v>42.183591999999997</v>
      </c>
      <c r="I556">
        <v>209.68406300000001</v>
      </c>
      <c r="K556" s="3">
        <f>VLOOKUP(SonataNetIO_CMO_MV_NAV_QT[[#This Row],[AsOfDate]], 'Sonata CMO MV Raw'!$A:$B,2,FALSE)</f>
        <v>71964442.262078002</v>
      </c>
      <c r="L556" s="4">
        <f>SonataNetIO_CMO_MV_NAV_QT[[#This Row],[CMO MV]]/SonataNetIO_CMO_MV_NAV_QT[[#This Row],[NAV]]*100</f>
        <v>70.250613610409886</v>
      </c>
    </row>
    <row r="557" spans="1:12" x14ac:dyDescent="0.2">
      <c r="A557" s="1">
        <v>42453</v>
      </c>
      <c r="B557">
        <v>226.5703</v>
      </c>
      <c r="C557">
        <v>43.315199999999997</v>
      </c>
      <c r="D557">
        <v>214.69820000000001</v>
      </c>
      <c r="F557">
        <v>102332712.58</v>
      </c>
      <c r="G557">
        <v>221.40554499999999</v>
      </c>
      <c r="H557">
        <v>42.327813999999996</v>
      </c>
      <c r="I557">
        <v>209.80407400000001</v>
      </c>
      <c r="K557" s="3">
        <f>VLOOKUP(SonataNetIO_CMO_MV_NAV_QT[[#This Row],[AsOfDate]], 'Sonata CMO MV Raw'!$A:$B,2,FALSE)</f>
        <v>71982531.212164</v>
      </c>
      <c r="L557" s="4">
        <f>SonataNetIO_CMO_MV_NAV_QT[[#This Row],[CMO MV]]/SonataNetIO_CMO_MV_NAV_QT[[#This Row],[NAV]]*100</f>
        <v>70.341662404278267</v>
      </c>
    </row>
    <row r="558" spans="1:12" x14ac:dyDescent="0.2">
      <c r="A558" s="1">
        <v>42457</v>
      </c>
      <c r="B558">
        <v>235.11500000000001</v>
      </c>
      <c r="C558">
        <v>44.784700000000001</v>
      </c>
      <c r="D558">
        <v>222.9657</v>
      </c>
      <c r="F558">
        <v>102386419.90000001</v>
      </c>
      <c r="G558">
        <v>229.63494600000001</v>
      </c>
      <c r="H558">
        <v>43.740859</v>
      </c>
      <c r="I558">
        <v>217.768822</v>
      </c>
      <c r="K558" s="3">
        <f>VLOOKUP(SonataNetIO_CMO_MV_NAV_QT[[#This Row],[AsOfDate]], 'Sonata CMO MV Raw'!$A:$B,2,FALSE)</f>
        <v>72841093.417105004</v>
      </c>
      <c r="L558" s="4">
        <f>SonataNetIO_CMO_MV_NAV_QT[[#This Row],[CMO MV]]/SonataNetIO_CMO_MV_NAV_QT[[#This Row],[NAV]]*100</f>
        <v>71.143315185986893</v>
      </c>
    </row>
    <row r="559" spans="1:12" x14ac:dyDescent="0.2">
      <c r="A559" s="1">
        <v>42458</v>
      </c>
      <c r="B559">
        <v>235.0796</v>
      </c>
      <c r="C559">
        <v>43.842399999999998</v>
      </c>
      <c r="D559">
        <v>222.5735</v>
      </c>
      <c r="F559">
        <v>102550984.67</v>
      </c>
      <c r="G559">
        <v>229.23192900000001</v>
      </c>
      <c r="H559">
        <v>42.751807999999997</v>
      </c>
      <c r="I559">
        <v>217.03692100000001</v>
      </c>
      <c r="K559" s="3">
        <f>VLOOKUP(SonataNetIO_CMO_MV_NAV_QT[[#This Row],[AsOfDate]], 'Sonata CMO MV Raw'!$A:$B,2,FALSE)</f>
        <v>72419835.946337998</v>
      </c>
      <c r="L559" s="4">
        <f>SonataNetIO_CMO_MV_NAV_QT[[#This Row],[CMO MV]]/SonataNetIO_CMO_MV_NAV_QT[[#This Row],[NAV]]*100</f>
        <v>70.618372099866832</v>
      </c>
    </row>
    <row r="560" spans="1:12" x14ac:dyDescent="0.2">
      <c r="A560" s="1">
        <v>42459</v>
      </c>
      <c r="B560">
        <v>236.4051</v>
      </c>
      <c r="C560">
        <v>44.256900000000002</v>
      </c>
      <c r="D560">
        <v>222.4693</v>
      </c>
      <c r="F560">
        <v>102219888.79000001</v>
      </c>
      <c r="G560">
        <v>231.27113800000001</v>
      </c>
      <c r="H560">
        <v>43.295782000000003</v>
      </c>
      <c r="I560">
        <v>217.637979</v>
      </c>
      <c r="K560" s="3">
        <f>VLOOKUP(SonataNetIO_CMO_MV_NAV_QT[[#This Row],[AsOfDate]], 'Sonata CMO MV Raw'!$A:$B,2,FALSE)</f>
        <v>72766904.940723002</v>
      </c>
      <c r="L560" s="4">
        <f>SonataNetIO_CMO_MV_NAV_QT[[#This Row],[CMO MV]]/SonataNetIO_CMO_MV_NAV_QT[[#This Row],[NAV]]*100</f>
        <v>71.186640684196931</v>
      </c>
    </row>
    <row r="561" spans="1:12" x14ac:dyDescent="0.2">
      <c r="A561" s="1">
        <v>42460</v>
      </c>
      <c r="B561">
        <v>233.602</v>
      </c>
      <c r="C561">
        <v>43.075099999999999</v>
      </c>
      <c r="D561">
        <v>222.57470000000001</v>
      </c>
      <c r="F561">
        <v>102707831.02</v>
      </c>
      <c r="G561">
        <v>227.44322199999999</v>
      </c>
      <c r="H561">
        <v>41.939450999999998</v>
      </c>
      <c r="I561">
        <v>216.70665</v>
      </c>
      <c r="K561" s="3">
        <f>VLOOKUP(SonataNetIO_CMO_MV_NAV_QT[[#This Row],[AsOfDate]], 'Sonata CMO MV Raw'!$A:$B,2,FALSE)</f>
        <v>72688455.114273995</v>
      </c>
      <c r="L561" s="4">
        <f>SonataNetIO_CMO_MV_NAV_QT[[#This Row],[CMO MV]]/SonataNetIO_CMO_MV_NAV_QT[[#This Row],[NAV]]*100</f>
        <v>70.772067127110873</v>
      </c>
    </row>
    <row r="562" spans="1:12" x14ac:dyDescent="0.2">
      <c r="A562" s="1">
        <v>42461</v>
      </c>
      <c r="B562">
        <v>231.89760000000001</v>
      </c>
      <c r="C562">
        <v>42.782499999999999</v>
      </c>
      <c r="D562">
        <v>222.7757</v>
      </c>
      <c r="F562">
        <v>102248086.55</v>
      </c>
      <c r="G562">
        <v>226.79896299999999</v>
      </c>
      <c r="H562">
        <v>41.841858999999999</v>
      </c>
      <c r="I562">
        <v>217.877622</v>
      </c>
      <c r="K562" s="3">
        <f>VLOOKUP(SonataNetIO_CMO_MV_NAV_QT[[#This Row],[AsOfDate]], 'Sonata CMO MV Raw'!$A:$B,2,FALSE)</f>
        <v>71548190.358876005</v>
      </c>
      <c r="L562" s="4">
        <f>SonataNetIO_CMO_MV_NAV_QT[[#This Row],[CMO MV]]/SonataNetIO_CMO_MV_NAV_QT[[#This Row],[NAV]]*100</f>
        <v>69.975089777243369</v>
      </c>
    </row>
    <row r="563" spans="1:12" x14ac:dyDescent="0.2">
      <c r="A563" s="1">
        <v>42464</v>
      </c>
      <c r="B563">
        <v>232.49299999999999</v>
      </c>
      <c r="C563">
        <v>42.875599999999999</v>
      </c>
      <c r="D563">
        <v>222.63570000000001</v>
      </c>
      <c r="F563">
        <v>102313928.87</v>
      </c>
      <c r="G563">
        <v>227.23494500000001</v>
      </c>
      <c r="H563">
        <v>41.905926999999998</v>
      </c>
      <c r="I563">
        <v>217.60057699999999</v>
      </c>
      <c r="K563" s="3">
        <f>VLOOKUP(SonataNetIO_CMO_MV_NAV_QT[[#This Row],[AsOfDate]], 'Sonata CMO MV Raw'!$A:$B,2,FALSE)</f>
        <v>71696471.449396998</v>
      </c>
      <c r="L563" s="4">
        <f>SonataNetIO_CMO_MV_NAV_QT[[#This Row],[CMO MV]]/SonataNetIO_CMO_MV_NAV_QT[[#This Row],[NAV]]*100</f>
        <v>70.074986115032758</v>
      </c>
    </row>
    <row r="564" spans="1:12" x14ac:dyDescent="0.2">
      <c r="A564" s="1">
        <v>42465</v>
      </c>
      <c r="B564">
        <v>235.0624</v>
      </c>
      <c r="C564">
        <v>42.781399999999998</v>
      </c>
      <c r="D564">
        <v>222.37270000000001</v>
      </c>
      <c r="F564">
        <v>102644974.84</v>
      </c>
      <c r="G564">
        <v>229.005268</v>
      </c>
      <c r="H564">
        <v>41.679001</v>
      </c>
      <c r="I564">
        <v>216.64255900000001</v>
      </c>
      <c r="K564" s="3">
        <f>VLOOKUP(SonataNetIO_CMO_MV_NAV_QT[[#This Row],[AsOfDate]], 'Sonata CMO MV Raw'!$A:$B,2,FALSE)</f>
        <v>71663543.868590996</v>
      </c>
      <c r="L564" s="4">
        <f>SonataNetIO_CMO_MV_NAV_QT[[#This Row],[CMO MV]]/SonataNetIO_CMO_MV_NAV_QT[[#This Row],[NAV]]*100</f>
        <v>69.81690431538226</v>
      </c>
    </row>
    <row r="565" spans="1:12" x14ac:dyDescent="0.2">
      <c r="A565" s="1">
        <v>42466</v>
      </c>
      <c r="B565">
        <v>234.08869999999999</v>
      </c>
      <c r="C565">
        <v>43.026000000000003</v>
      </c>
      <c r="D565">
        <v>222.44139999999999</v>
      </c>
      <c r="F565">
        <v>102472326.40000001</v>
      </c>
      <c r="G565">
        <v>228.44089500000001</v>
      </c>
      <c r="H565">
        <v>41.987921999999998</v>
      </c>
      <c r="I565">
        <v>217.07460699999999</v>
      </c>
      <c r="K565" s="3">
        <f>VLOOKUP(SonataNetIO_CMO_MV_NAV_QT[[#This Row],[AsOfDate]], 'Sonata CMO MV Raw'!$A:$B,2,FALSE)</f>
        <v>71838976.414761007</v>
      </c>
      <c r="L565" s="4">
        <f>SonataNetIO_CMO_MV_NAV_QT[[#This Row],[CMO MV]]/SonataNetIO_CMO_MV_NAV_QT[[#This Row],[NAV]]*100</f>
        <v>70.105733848900883</v>
      </c>
    </row>
    <row r="566" spans="1:12" x14ac:dyDescent="0.2">
      <c r="A566" s="1">
        <v>42467</v>
      </c>
      <c r="B566">
        <v>234.68270000000001</v>
      </c>
      <c r="C566">
        <v>42.531399999999998</v>
      </c>
      <c r="D566">
        <v>222.59970000000001</v>
      </c>
      <c r="F566">
        <v>102980263.04000001</v>
      </c>
      <c r="G566">
        <v>227.89095</v>
      </c>
      <c r="H566">
        <v>41.300535000000004</v>
      </c>
      <c r="I566">
        <v>216.157634</v>
      </c>
      <c r="K566" s="3">
        <f>VLOOKUP(SonataNetIO_CMO_MV_NAV_QT[[#This Row],[AsOfDate]], 'Sonata CMO MV Raw'!$A:$B,2,FALSE)</f>
        <v>71840377.795371994</v>
      </c>
      <c r="L566" s="4">
        <f>SonataNetIO_CMO_MV_NAV_QT[[#This Row],[CMO MV]]/SonataNetIO_CMO_MV_NAV_QT[[#This Row],[NAV]]*100</f>
        <v>69.761307336598534</v>
      </c>
    </row>
    <row r="567" spans="1:12" x14ac:dyDescent="0.2">
      <c r="A567" s="1">
        <v>42468</v>
      </c>
      <c r="B567">
        <v>231.59190000000001</v>
      </c>
      <c r="C567">
        <v>42.065199999999997</v>
      </c>
      <c r="D567">
        <v>222.8415</v>
      </c>
      <c r="F567">
        <v>102699325.23999999</v>
      </c>
      <c r="G567">
        <v>225.50479200000001</v>
      </c>
      <c r="H567">
        <v>40.959567999999997</v>
      </c>
      <c r="I567">
        <v>216.984386</v>
      </c>
      <c r="K567" s="3">
        <f>VLOOKUP(SonataNetIO_CMO_MV_NAV_QT[[#This Row],[AsOfDate]], 'Sonata CMO MV Raw'!$A:$B,2,FALSE)</f>
        <v>71506758.278665006</v>
      </c>
      <c r="L567" s="4">
        <f>SonataNetIO_CMO_MV_NAV_QT[[#This Row],[CMO MV]]/SonataNetIO_CMO_MV_NAV_QT[[#This Row],[NAV]]*100</f>
        <v>69.627291232497896</v>
      </c>
    </row>
    <row r="568" spans="1:12" x14ac:dyDescent="0.2">
      <c r="A568" s="1">
        <v>42471</v>
      </c>
      <c r="B568">
        <v>228.69800000000001</v>
      </c>
      <c r="C568">
        <v>41.237000000000002</v>
      </c>
      <c r="D568">
        <v>222.8904</v>
      </c>
      <c r="F568">
        <v>102738290.12</v>
      </c>
      <c r="G568">
        <v>222.602498</v>
      </c>
      <c r="H568">
        <v>40.137908000000003</v>
      </c>
      <c r="I568">
        <v>216.94968800000001</v>
      </c>
      <c r="K568" s="3">
        <f>VLOOKUP(SonataNetIO_CMO_MV_NAV_QT[[#This Row],[AsOfDate]], 'Sonata CMO MV Raw'!$A:$B,2,FALSE)</f>
        <v>71415321.768512994</v>
      </c>
      <c r="L568" s="4">
        <f>SonataNetIO_CMO_MV_NAV_QT[[#This Row],[CMO MV]]/SonataNetIO_CMO_MV_NAV_QT[[#This Row],[NAV]]*100</f>
        <v>69.511884697612487</v>
      </c>
    </row>
    <row r="569" spans="1:12" x14ac:dyDescent="0.2">
      <c r="A569" s="1">
        <v>42472</v>
      </c>
      <c r="B569">
        <v>227.57839999999999</v>
      </c>
      <c r="C569">
        <v>41.694299999999998</v>
      </c>
      <c r="D569">
        <v>222.87690000000001</v>
      </c>
      <c r="F569">
        <v>102504169.06</v>
      </c>
      <c r="G569">
        <v>222.018677</v>
      </c>
      <c r="H569">
        <v>40.675711</v>
      </c>
      <c r="I569">
        <v>217.43203399999999</v>
      </c>
      <c r="K569" s="3">
        <f>VLOOKUP(SonataNetIO_CMO_MV_NAV_QT[[#This Row],[AsOfDate]], 'Sonata CMO MV Raw'!$A:$B,2,FALSE)</f>
        <v>71682906.173296005</v>
      </c>
      <c r="L569" s="4">
        <f>SonataNetIO_CMO_MV_NAV_QT[[#This Row],[CMO MV]]/SonataNetIO_CMO_MV_NAV_QT[[#This Row],[NAV]]*100</f>
        <v>69.931698223256646</v>
      </c>
    </row>
    <row r="570" spans="1:12" x14ac:dyDescent="0.2">
      <c r="A570" s="1">
        <v>42473</v>
      </c>
      <c r="B570">
        <v>229.9324</v>
      </c>
      <c r="C570">
        <v>41.893300000000004</v>
      </c>
      <c r="D570">
        <v>222.63040000000001</v>
      </c>
      <c r="F570">
        <v>102858992.63</v>
      </c>
      <c r="G570">
        <v>223.541369</v>
      </c>
      <c r="H570">
        <v>40.728864999999999</v>
      </c>
      <c r="I570">
        <v>216.44233</v>
      </c>
      <c r="K570" s="3">
        <f>VLOOKUP(SonataNetIO_CMO_MV_NAV_QT[[#This Row],[AsOfDate]], 'Sonata CMO MV Raw'!$A:$B,2,FALSE)</f>
        <v>71754820.371347994</v>
      </c>
      <c r="L570" s="4">
        <f>SonataNetIO_CMO_MV_NAV_QT[[#This Row],[CMO MV]]/SonataNetIO_CMO_MV_NAV_QT[[#This Row],[NAV]]*100</f>
        <v>69.760376352762265</v>
      </c>
    </row>
    <row r="571" spans="1:12" x14ac:dyDescent="0.2">
      <c r="A571" s="1">
        <v>42474</v>
      </c>
      <c r="B571">
        <v>229.23939999999999</v>
      </c>
      <c r="C571">
        <v>41.893500000000003</v>
      </c>
      <c r="D571">
        <v>222.64019999999999</v>
      </c>
      <c r="F571">
        <v>102743449.31</v>
      </c>
      <c r="G571">
        <v>223.11826400000001</v>
      </c>
      <c r="H571">
        <v>40.774861999999999</v>
      </c>
      <c r="I571">
        <v>216.69527500000001</v>
      </c>
      <c r="K571" s="3">
        <f>VLOOKUP(SonataNetIO_CMO_MV_NAV_QT[[#This Row],[AsOfDate]], 'Sonata CMO MV Raw'!$A:$B,2,FALSE)</f>
        <v>71760150.854144007</v>
      </c>
      <c r="L571" s="4">
        <f>SonataNetIO_CMO_MV_NAV_QT[[#This Row],[CMO MV]]/SonataNetIO_CMO_MV_NAV_QT[[#This Row],[NAV]]*100</f>
        <v>69.84401568768395</v>
      </c>
    </row>
    <row r="572" spans="1:12" x14ac:dyDescent="0.2">
      <c r="A572" s="1">
        <v>42475</v>
      </c>
      <c r="B572">
        <v>230.3897</v>
      </c>
      <c r="C572">
        <v>41.981200000000001</v>
      </c>
      <c r="D572">
        <v>222.661</v>
      </c>
      <c r="F572">
        <v>103035368.02</v>
      </c>
      <c r="G572">
        <v>223.60254</v>
      </c>
      <c r="H572">
        <v>40.744456</v>
      </c>
      <c r="I572">
        <v>216.10152299999999</v>
      </c>
      <c r="K572" s="3">
        <f>VLOOKUP(SonataNetIO_CMO_MV_NAV_QT[[#This Row],[AsOfDate]], 'Sonata CMO MV Raw'!$A:$B,2,FALSE)</f>
        <v>71497543.267548993</v>
      </c>
      <c r="L572" s="4">
        <f>SonataNetIO_CMO_MV_NAV_QT[[#This Row],[CMO MV]]/SonataNetIO_CMO_MV_NAV_QT[[#This Row],[NAV]]*100</f>
        <v>69.391263059953104</v>
      </c>
    </row>
    <row r="573" spans="1:12" x14ac:dyDescent="0.2">
      <c r="A573" s="1">
        <v>42478</v>
      </c>
      <c r="B573">
        <v>235.29689999999999</v>
      </c>
      <c r="C573">
        <v>42.968499999999999</v>
      </c>
      <c r="D573">
        <v>222.54400000000001</v>
      </c>
      <c r="F573">
        <v>102859301.28</v>
      </c>
      <c r="G573">
        <v>228.75607500000001</v>
      </c>
      <c r="H573">
        <v>41.774054</v>
      </c>
      <c r="I573">
        <v>216.35768200000001</v>
      </c>
      <c r="K573" s="3">
        <f>VLOOKUP(SonataNetIO_CMO_MV_NAV_QT[[#This Row],[AsOfDate]], 'Sonata CMO MV Raw'!$A:$B,2,FALSE)</f>
        <v>72709771.245064005</v>
      </c>
      <c r="L573" s="4">
        <f>SonataNetIO_CMO_MV_NAV_QT[[#This Row],[CMO MV]]/SonataNetIO_CMO_MV_NAV_QT[[#This Row],[NAV]]*100</f>
        <v>70.68857200102498</v>
      </c>
    </row>
    <row r="574" spans="1:12" x14ac:dyDescent="0.2">
      <c r="A574" s="1">
        <v>42479</v>
      </c>
      <c r="B574">
        <v>235.1558</v>
      </c>
      <c r="C574">
        <v>43.183</v>
      </c>
      <c r="D574">
        <v>222.50290000000001</v>
      </c>
      <c r="F574">
        <v>102903632.45</v>
      </c>
      <c r="G574">
        <v>228.52040700000001</v>
      </c>
      <c r="H574">
        <v>41.964505000000003</v>
      </c>
      <c r="I574">
        <v>216.22453400000001</v>
      </c>
      <c r="K574" s="3">
        <f>VLOOKUP(SonataNetIO_CMO_MV_NAV_QT[[#This Row],[AsOfDate]], 'Sonata CMO MV Raw'!$A:$B,2,FALSE)</f>
        <v>72771854.480254993</v>
      </c>
      <c r="L574" s="4">
        <f>SonataNetIO_CMO_MV_NAV_QT[[#This Row],[CMO MV]]/SonataNetIO_CMO_MV_NAV_QT[[#This Row],[NAV]]*100</f>
        <v>70.718450600482171</v>
      </c>
    </row>
    <row r="575" spans="1:12" x14ac:dyDescent="0.2">
      <c r="A575" s="1">
        <v>42480</v>
      </c>
      <c r="B575">
        <v>240.25049999999999</v>
      </c>
      <c r="C575">
        <v>45.0396</v>
      </c>
      <c r="D575">
        <v>228.1121</v>
      </c>
      <c r="F575">
        <v>102555743.95999999</v>
      </c>
      <c r="G575">
        <v>234.263329</v>
      </c>
      <c r="H575">
        <v>43.917189</v>
      </c>
      <c r="I575">
        <v>222.427425</v>
      </c>
      <c r="K575" s="3">
        <f>VLOOKUP(SonataNetIO_CMO_MV_NAV_QT[[#This Row],[AsOfDate]], 'Sonata CMO MV Raw'!$A:$B,2,FALSE)</f>
        <v>73727190.200797006</v>
      </c>
      <c r="L575" s="4">
        <f>SonataNetIO_CMO_MV_NAV_QT[[#This Row],[CMO MV]]/SonataNetIO_CMO_MV_NAV_QT[[#This Row],[NAV]]*100</f>
        <v>71.889869210595322</v>
      </c>
    </row>
    <row r="576" spans="1:12" x14ac:dyDescent="0.2">
      <c r="A576" s="1">
        <v>42481</v>
      </c>
      <c r="B576">
        <v>240.3879</v>
      </c>
      <c r="C576">
        <v>45.235599999999998</v>
      </c>
      <c r="D576">
        <v>228.4205</v>
      </c>
      <c r="F576">
        <v>102479346.08</v>
      </c>
      <c r="G576">
        <v>234.572047</v>
      </c>
      <c r="H576">
        <v>44.141187000000002</v>
      </c>
      <c r="I576">
        <v>222.894182</v>
      </c>
      <c r="K576" s="3">
        <f>VLOOKUP(SonataNetIO_CMO_MV_NAV_QT[[#This Row],[AsOfDate]], 'Sonata CMO MV Raw'!$A:$B,2,FALSE)</f>
        <v>73864922.545838997</v>
      </c>
      <c r="L576" s="4">
        <f>SonataNetIO_CMO_MV_NAV_QT[[#This Row],[CMO MV]]/SonataNetIO_CMO_MV_NAV_QT[[#This Row],[NAV]]*100</f>
        <v>72.077862878024916</v>
      </c>
    </row>
    <row r="577" spans="1:12" x14ac:dyDescent="0.2">
      <c r="A577" s="1">
        <v>42482</v>
      </c>
      <c r="B577">
        <v>246.9051</v>
      </c>
      <c r="C577">
        <v>46.677700000000002</v>
      </c>
      <c r="D577">
        <v>228.79759999999999</v>
      </c>
      <c r="F577">
        <v>102530269.20999999</v>
      </c>
      <c r="G577">
        <v>240.81191000000001</v>
      </c>
      <c r="H577">
        <v>45.525775000000003</v>
      </c>
      <c r="I577">
        <v>223.15127200000001</v>
      </c>
      <c r="K577" s="16">
        <f>VLOOKUP(SonataNetIO_CMO_MV_NAV_QT[[#This Row],[AsOfDate]], 'Sonata CMO MV Raw'!$A:$B,2,FALSE)</f>
        <v>75050975.462804005</v>
      </c>
      <c r="L577" s="4">
        <f>SonataNetIO_CMO_MV_NAV_QT[[#This Row],[CMO MV]]/SonataNetIO_CMO_MV_NAV_QT[[#This Row],[NAV]]*100</f>
        <v>73.198847560895828</v>
      </c>
    </row>
    <row r="578" spans="1:12" x14ac:dyDescent="0.2">
      <c r="A578" s="1">
        <v>42485</v>
      </c>
      <c r="B578">
        <v>246.4485</v>
      </c>
      <c r="C578">
        <v>46.612200000000001</v>
      </c>
      <c r="D578">
        <v>228.77780000000001</v>
      </c>
      <c r="F578">
        <v>102404104.69</v>
      </c>
      <c r="G578">
        <v>240.66271599999999</v>
      </c>
      <c r="H578">
        <v>45.517901999999999</v>
      </c>
      <c r="I578">
        <v>223.40686500000001</v>
      </c>
      <c r="K578" s="16">
        <f>VLOOKUP(SonataNetIO_CMO_MV_NAV_QT[[#This Row],[AsOfDate]], 'Sonata CMO MV Raw'!$A:$B,2,FALSE)</f>
        <v>74390515.904982001</v>
      </c>
      <c r="L578" s="4">
        <f>SonataNetIO_CMO_MV_NAV_QT[[#This Row],[CMO MV]]/SonataNetIO_CMO_MV_NAV_QT[[#This Row],[NAV]]*100</f>
        <v>72.644076260593891</v>
      </c>
    </row>
    <row r="579" spans="1:12" x14ac:dyDescent="0.2">
      <c r="A579" s="1">
        <v>42486</v>
      </c>
      <c r="B579">
        <v>261.55</v>
      </c>
      <c r="C579">
        <v>49.776200000000003</v>
      </c>
      <c r="D579">
        <v>228.06110000000001</v>
      </c>
      <c r="F579">
        <v>102228392.25</v>
      </c>
      <c r="G579">
        <v>255.84868800000001</v>
      </c>
      <c r="H579">
        <v>48.69117</v>
      </c>
      <c r="I579">
        <v>223.08978500000001</v>
      </c>
      <c r="K579" s="16">
        <f>VLOOKUP(SonataNetIO_CMO_MV_NAV_QT[[#This Row],[AsOfDate]], 'Sonata CMO MV Raw'!$A:$B,2,FALSE)</f>
        <v>77284876.917827994</v>
      </c>
      <c r="L579" s="4">
        <f>SonataNetIO_CMO_MV_NAV_QT[[#This Row],[CMO MV]]/SonataNetIO_CMO_MV_NAV_QT[[#This Row],[NAV]]*100</f>
        <v>75.600207747401001</v>
      </c>
    </row>
    <row r="580" spans="1:12" x14ac:dyDescent="0.2">
      <c r="A580" s="1">
        <v>42487</v>
      </c>
      <c r="B580">
        <v>262.3494</v>
      </c>
      <c r="C580">
        <v>49.294199999999996</v>
      </c>
      <c r="D580">
        <v>228.15010000000001</v>
      </c>
      <c r="F580">
        <v>102681849.27</v>
      </c>
      <c r="G580">
        <v>255.49734599999999</v>
      </c>
      <c r="H580">
        <v>48.006732</v>
      </c>
      <c r="I580">
        <v>222.19126499999999</v>
      </c>
      <c r="K580" s="16">
        <f>VLOOKUP(SonataNetIO_CMO_MV_NAV_QT[[#This Row],[AsOfDate]], 'Sonata CMO MV Raw'!$A:$B,2,FALSE)</f>
        <v>77133427.151807994</v>
      </c>
      <c r="L580" s="4">
        <f>SonataNetIO_CMO_MV_NAV_QT[[#This Row],[CMO MV]]/SonataNetIO_CMO_MV_NAV_QT[[#This Row],[NAV]]*100</f>
        <v>75.118852747759817</v>
      </c>
    </row>
    <row r="581" spans="1:12" x14ac:dyDescent="0.2">
      <c r="A581" s="1">
        <v>42488</v>
      </c>
      <c r="B581">
        <v>261.08839999999998</v>
      </c>
      <c r="C581">
        <v>48.548999999999999</v>
      </c>
      <c r="D581">
        <v>227.98869999999999</v>
      </c>
      <c r="F581">
        <v>102462722.16</v>
      </c>
      <c r="G581">
        <v>254.813062</v>
      </c>
      <c r="H581">
        <v>47.382109999999997</v>
      </c>
      <c r="I581">
        <v>222.50892300000001</v>
      </c>
      <c r="K581" s="16">
        <f>VLOOKUP(SonataNetIO_CMO_MV_NAV_QT[[#This Row],[AsOfDate]], 'Sonata CMO MV Raw'!$A:$B,2,FALSE)</f>
        <v>76746874.248090997</v>
      </c>
      <c r="L581" s="4">
        <f>SonataNetIO_CMO_MV_NAV_QT[[#This Row],[CMO MV]]/SonataNetIO_CMO_MV_NAV_QT[[#This Row],[NAV]]*100</f>
        <v>74.902240180821494</v>
      </c>
    </row>
    <row r="582" spans="1:12" x14ac:dyDescent="0.2">
      <c r="A582" s="1">
        <v>42489</v>
      </c>
      <c r="B582">
        <v>260.9753</v>
      </c>
      <c r="C582">
        <v>48.389299999999999</v>
      </c>
      <c r="D582">
        <v>228.02440000000001</v>
      </c>
      <c r="F582">
        <v>103226691.8</v>
      </c>
      <c r="G582">
        <v>252.817654</v>
      </c>
      <c r="H582">
        <v>46.876731999999997</v>
      </c>
      <c r="I582">
        <v>220.89674299999999</v>
      </c>
      <c r="K582" s="16">
        <f>VLOOKUP(SonataNetIO_CMO_MV_NAV_QT[[#This Row],[AsOfDate]], 'Sonata CMO MV Raw'!$A:$B,2,FALSE)</f>
        <v>77190174.495694995</v>
      </c>
      <c r="L582" s="4">
        <f>SonataNetIO_CMO_MV_NAV_QT[[#This Row],[CMO MV]]/SonataNetIO_CMO_MV_NAV_QT[[#This Row],[NAV]]*100</f>
        <v>74.777340191478459</v>
      </c>
    </row>
    <row r="583" spans="1:12" x14ac:dyDescent="0.2">
      <c r="A583" s="1">
        <v>42492</v>
      </c>
      <c r="B583">
        <v>261.62950000000001</v>
      </c>
      <c r="C583">
        <v>49.063600000000001</v>
      </c>
      <c r="D583">
        <v>228.00470000000001</v>
      </c>
      <c r="F583">
        <v>102462070.73</v>
      </c>
      <c r="G583">
        <v>255.34278</v>
      </c>
      <c r="H583">
        <v>47.884645999999996</v>
      </c>
      <c r="I583">
        <v>222.52595400000001</v>
      </c>
      <c r="K583" s="16">
        <f>VLOOKUP(SonataNetIO_CMO_MV_NAV_QT[[#This Row],[AsOfDate]], 'Sonata CMO MV Raw'!$A:$B,2,FALSE)</f>
        <v>76613848.340885997</v>
      </c>
      <c r="L583" s="4">
        <f>SonataNetIO_CMO_MV_NAV_QT[[#This Row],[CMO MV]]/SonataNetIO_CMO_MV_NAV_QT[[#This Row],[NAV]]*100</f>
        <v>74.77288697665773</v>
      </c>
    </row>
    <row r="584" spans="1:12" x14ac:dyDescent="0.2">
      <c r="A584" s="1">
        <v>42493</v>
      </c>
      <c r="B584">
        <v>261.70229999999998</v>
      </c>
      <c r="C584">
        <v>48.362900000000003</v>
      </c>
      <c r="D584">
        <v>227.84979999999999</v>
      </c>
      <c r="F584">
        <v>102859136.19</v>
      </c>
      <c r="G584">
        <v>254.42786100000001</v>
      </c>
      <c r="H584">
        <v>47.018574999999998</v>
      </c>
      <c r="I584">
        <v>221.516346</v>
      </c>
      <c r="K584" s="16">
        <f>VLOOKUP(SonataNetIO_CMO_MV_NAV_QT[[#This Row],[AsOfDate]], 'Sonata CMO MV Raw'!$A:$B,2,FALSE)</f>
        <v>76391327.988500997</v>
      </c>
      <c r="L584" s="4">
        <f>SonataNetIO_CMO_MV_NAV_QT[[#This Row],[CMO MV]]/SonataNetIO_CMO_MV_NAV_QT[[#This Row],[NAV]]*100</f>
        <v>74.267907371292694</v>
      </c>
    </row>
    <row r="585" spans="1:12" x14ac:dyDescent="0.2">
      <c r="A585" s="1">
        <v>42494</v>
      </c>
      <c r="B585">
        <v>263.17689999999999</v>
      </c>
      <c r="C585">
        <v>48.534300000000002</v>
      </c>
      <c r="D585">
        <v>227.88560000000001</v>
      </c>
      <c r="F585">
        <v>102994535.5</v>
      </c>
      <c r="G585">
        <v>255.52511000000001</v>
      </c>
      <c r="H585">
        <v>47.123179999999998</v>
      </c>
      <c r="I585">
        <v>221.259894</v>
      </c>
      <c r="K585" s="16">
        <f>VLOOKUP(SonataNetIO_CMO_MV_NAV_QT[[#This Row],[AsOfDate]], 'Sonata CMO MV Raw'!$A:$B,2,FALSE)</f>
        <v>76540139.089162007</v>
      </c>
      <c r="L585" s="4">
        <f>SonataNetIO_CMO_MV_NAV_QT[[#This Row],[CMO MV]]/SonataNetIO_CMO_MV_NAV_QT[[#This Row],[NAV]]*100</f>
        <v>74.3147573000725</v>
      </c>
    </row>
    <row r="586" spans="1:12" x14ac:dyDescent="0.2">
      <c r="A586" s="1">
        <v>42495</v>
      </c>
      <c r="B586">
        <v>264.67140000000001</v>
      </c>
      <c r="C586">
        <v>48.252699999999997</v>
      </c>
      <c r="D586">
        <v>227.82689999999999</v>
      </c>
      <c r="F586">
        <v>103407407</v>
      </c>
      <c r="G586">
        <v>255.95013700000001</v>
      </c>
      <c r="H586">
        <v>46.662711999999999</v>
      </c>
      <c r="I586">
        <v>220.31971100000001</v>
      </c>
      <c r="K586" s="16">
        <f>VLOOKUP(SonataNetIO_CMO_MV_NAV_QT[[#This Row],[AsOfDate]], 'Sonata CMO MV Raw'!$A:$B,2,FALSE)</f>
        <v>76580541.951049</v>
      </c>
      <c r="L586" s="4">
        <f>SonataNetIO_CMO_MV_NAV_QT[[#This Row],[CMO MV]]/SonataNetIO_CMO_MV_NAV_QT[[#This Row],[NAV]]*100</f>
        <v>74.057114642715106</v>
      </c>
    </row>
    <row r="587" spans="1:12" x14ac:dyDescent="0.2">
      <c r="A587" s="1">
        <v>42496</v>
      </c>
      <c r="B587">
        <v>263.2346</v>
      </c>
      <c r="C587">
        <v>48.221400000000003</v>
      </c>
      <c r="D587">
        <v>227.94929999999999</v>
      </c>
      <c r="F587">
        <v>103564162.15000001</v>
      </c>
      <c r="G587">
        <v>254.175377</v>
      </c>
      <c r="H587">
        <v>46.561860000000003</v>
      </c>
      <c r="I587">
        <v>220.104422</v>
      </c>
      <c r="K587" s="16">
        <f>VLOOKUP(SonataNetIO_CMO_MV_NAV_QT[[#This Row],[AsOfDate]], 'Sonata CMO MV Raw'!$A:$B,2,FALSE)</f>
        <v>76740191.661394998</v>
      </c>
      <c r="L587" s="4">
        <f>SonataNetIO_CMO_MV_NAV_QT[[#This Row],[CMO MV]]/SonataNetIO_CMO_MV_NAV_QT[[#This Row],[NAV]]*100</f>
        <v>74.099176846761168</v>
      </c>
    </row>
    <row r="588" spans="1:12" x14ac:dyDescent="0.2">
      <c r="A588" s="1">
        <v>42499</v>
      </c>
      <c r="B588">
        <v>265.22590000000002</v>
      </c>
      <c r="C588">
        <v>48.401000000000003</v>
      </c>
      <c r="D588">
        <v>227.80510000000001</v>
      </c>
      <c r="F588">
        <v>103692771.09999999</v>
      </c>
      <c r="G588">
        <v>255.78051099999999</v>
      </c>
      <c r="H588">
        <v>46.677314000000003</v>
      </c>
      <c r="I588">
        <v>219.692364</v>
      </c>
      <c r="K588" s="16">
        <f>VLOOKUP(SonataNetIO_CMO_MV_NAV_QT[[#This Row],[AsOfDate]], 'Sonata CMO MV Raw'!$A:$B,2,FALSE)</f>
        <v>76920132.656817004</v>
      </c>
      <c r="L588" s="4">
        <f>SonataNetIO_CMO_MV_NAV_QT[[#This Row],[CMO MV]]/SonataNetIO_CMO_MV_NAV_QT[[#This Row],[NAV]]*100</f>
        <v>74.180805316347659</v>
      </c>
    </row>
    <row r="589" spans="1:12" x14ac:dyDescent="0.2">
      <c r="A589" s="1">
        <v>42500</v>
      </c>
      <c r="B589">
        <v>265.67039999999997</v>
      </c>
      <c r="C589">
        <v>48.628700000000002</v>
      </c>
      <c r="D589">
        <v>227.7723</v>
      </c>
      <c r="F589">
        <v>103803113.95999999</v>
      </c>
      <c r="G589">
        <v>255.93683100000001</v>
      </c>
      <c r="H589">
        <v>46.847053000000002</v>
      </c>
      <c r="I589">
        <v>219.427232</v>
      </c>
      <c r="K589" s="16">
        <f>VLOOKUP(SonataNetIO_CMO_MV_NAV_QT[[#This Row],[AsOfDate]], 'Sonata CMO MV Raw'!$A:$B,2,FALSE)</f>
        <v>77045906.088727996</v>
      </c>
      <c r="L589" s="4">
        <f>SonataNetIO_CMO_MV_NAV_QT[[#This Row],[CMO MV]]/SonataNetIO_CMO_MV_NAV_QT[[#This Row],[NAV]]*100</f>
        <v>74.223116387835191</v>
      </c>
    </row>
    <row r="590" spans="1:12" x14ac:dyDescent="0.2">
      <c r="A590" s="1">
        <v>42501</v>
      </c>
      <c r="B590">
        <v>263.29329999999999</v>
      </c>
      <c r="C590">
        <v>47.804200000000002</v>
      </c>
      <c r="D590">
        <v>227.91480000000001</v>
      </c>
      <c r="F590">
        <v>104078200.37</v>
      </c>
      <c r="G590">
        <v>252.976415</v>
      </c>
      <c r="H590">
        <v>45.931040000000003</v>
      </c>
      <c r="I590">
        <v>218.98418599999999</v>
      </c>
      <c r="K590" s="16">
        <f>VLOOKUP(SonataNetIO_CMO_MV_NAV_QT[[#This Row],[AsOfDate]], 'Sonata CMO MV Raw'!$A:$B,2,FALSE)</f>
        <v>77020025.799825996</v>
      </c>
      <c r="L590" s="4">
        <f>SonataNetIO_CMO_MV_NAV_QT[[#This Row],[CMO MV]]/SonataNetIO_CMO_MV_NAV_QT[[#This Row],[NAV]]*100</f>
        <v>74.002072985522744</v>
      </c>
    </row>
    <row r="591" spans="1:12" x14ac:dyDescent="0.2">
      <c r="A591" s="1">
        <v>42502</v>
      </c>
      <c r="B591">
        <v>264.65269999999998</v>
      </c>
      <c r="C591">
        <v>48.362499999999997</v>
      </c>
      <c r="D591">
        <v>230.6628</v>
      </c>
      <c r="F591">
        <v>103925368.65000001</v>
      </c>
      <c r="G591">
        <v>254.65649400000001</v>
      </c>
      <c r="H591">
        <v>46.535798</v>
      </c>
      <c r="I591">
        <v>221.95042799999999</v>
      </c>
      <c r="K591" s="16">
        <f>VLOOKUP(SonataNetIO_CMO_MV_NAV_QT[[#This Row],[AsOfDate]], 'Sonata CMO MV Raw'!$A:$B,2,FALSE)</f>
        <v>77424313.291657001</v>
      </c>
      <c r="L591" s="4">
        <f>SonataNetIO_CMO_MV_NAV_QT[[#This Row],[CMO MV]]/SonataNetIO_CMO_MV_NAV_QT[[#This Row],[NAV]]*100</f>
        <v>74.499916909033743</v>
      </c>
    </row>
    <row r="592" spans="1:12" x14ac:dyDescent="0.2">
      <c r="A592" s="1">
        <v>42503</v>
      </c>
      <c r="B592">
        <v>265.22930000000002</v>
      </c>
      <c r="C592">
        <v>47.995600000000003</v>
      </c>
      <c r="D592">
        <v>230.47040000000001</v>
      </c>
      <c r="F592">
        <v>104320150.75</v>
      </c>
      <c r="G592">
        <v>254.24551099999999</v>
      </c>
      <c r="H592">
        <v>46.007986000000002</v>
      </c>
      <c r="I592">
        <v>220.926061</v>
      </c>
      <c r="K592" s="16">
        <f>VLOOKUP(SonataNetIO_CMO_MV_NAV_QT[[#This Row],[AsOfDate]], 'Sonata CMO MV Raw'!$A:$B,2,FALSE)</f>
        <v>77254401.377602994</v>
      </c>
      <c r="L592" s="4">
        <f>SonataNetIO_CMO_MV_NAV_QT[[#This Row],[CMO MV]]/SonataNetIO_CMO_MV_NAV_QT[[#This Row],[NAV]]*100</f>
        <v>74.055109029453732</v>
      </c>
    </row>
    <row r="593" spans="1:12" x14ac:dyDescent="0.2">
      <c r="A593" s="1">
        <v>42506</v>
      </c>
      <c r="B593">
        <v>264.19560000000001</v>
      </c>
      <c r="C593">
        <v>48.449800000000003</v>
      </c>
      <c r="D593">
        <v>230.57140000000001</v>
      </c>
      <c r="F593">
        <v>104132933.8</v>
      </c>
      <c r="G593">
        <v>253.709936</v>
      </c>
      <c r="H593">
        <v>46.526874999999997</v>
      </c>
      <c r="I593">
        <v>221.42024799999999</v>
      </c>
      <c r="K593" s="16">
        <f>VLOOKUP(SonataNetIO_CMO_MV_NAV_QT[[#This Row],[AsOfDate]], 'Sonata CMO MV Raw'!$A:$B,2,FALSE)</f>
        <v>76983956.043342993</v>
      </c>
      <c r="L593" s="4">
        <f>SonataNetIO_CMO_MV_NAV_QT[[#This Row],[CMO MV]]/SonataNetIO_CMO_MV_NAV_QT[[#This Row],[NAV]]*100</f>
        <v>73.928538488313478</v>
      </c>
    </row>
    <row r="594" spans="1:12" x14ac:dyDescent="0.2">
      <c r="A594" s="1">
        <v>42507</v>
      </c>
      <c r="B594">
        <v>264.13029999999998</v>
      </c>
      <c r="C594">
        <v>48.665799999999997</v>
      </c>
      <c r="D594">
        <v>230.54069999999999</v>
      </c>
      <c r="F594">
        <v>104341157.56</v>
      </c>
      <c r="G594">
        <v>253.14104800000001</v>
      </c>
      <c r="H594">
        <v>46.641038999999999</v>
      </c>
      <c r="I594">
        <v>220.948958</v>
      </c>
      <c r="K594" s="16">
        <f>VLOOKUP(SonataNetIO_CMO_MV_NAV_QT[[#This Row],[AsOfDate]], 'Sonata CMO MV Raw'!$A:$B,2,FALSE)</f>
        <v>77020921.158671007</v>
      </c>
      <c r="L594" s="4">
        <f>SonataNetIO_CMO_MV_NAV_QT[[#This Row],[CMO MV]]/SonataNetIO_CMO_MV_NAV_QT[[#This Row],[NAV]]*100</f>
        <v>73.816433476292559</v>
      </c>
    </row>
    <row r="595" spans="1:12" x14ac:dyDescent="0.2">
      <c r="A595" s="1">
        <v>42508</v>
      </c>
      <c r="B595">
        <v>270.11489999999998</v>
      </c>
      <c r="C595">
        <v>51.310600000000001</v>
      </c>
      <c r="D595">
        <v>257.70049999999998</v>
      </c>
      <c r="F595">
        <v>103844443.25</v>
      </c>
      <c r="G595">
        <v>260.11492900000002</v>
      </c>
      <c r="H595">
        <v>49.411020999999998</v>
      </c>
      <c r="I595">
        <v>248.16012499999999</v>
      </c>
      <c r="K595" s="16">
        <f>VLOOKUP(SonataNetIO_CMO_MV_NAV_QT[[#This Row],[AsOfDate]], 'Sonata CMO MV Raw'!$A:$B,2,FALSE)</f>
        <v>78687746.124899</v>
      </c>
      <c r="L595" s="4">
        <f>SonataNetIO_CMO_MV_NAV_QT[[#This Row],[CMO MV]]/SonataNetIO_CMO_MV_NAV_QT[[#This Row],[NAV]]*100</f>
        <v>75.774633347941801</v>
      </c>
    </row>
    <row r="596" spans="1:12" x14ac:dyDescent="0.2">
      <c r="A596" s="1">
        <v>42509</v>
      </c>
      <c r="B596">
        <v>283.74489999999997</v>
      </c>
      <c r="C596">
        <v>53.347099999999998</v>
      </c>
      <c r="D596">
        <v>257.0181</v>
      </c>
      <c r="F596">
        <v>104279475.19</v>
      </c>
      <c r="G596">
        <v>272.10043000000002</v>
      </c>
      <c r="H596">
        <v>51.157814000000002</v>
      </c>
      <c r="I596">
        <v>246.47045800000001</v>
      </c>
      <c r="K596" s="16">
        <f>VLOOKUP(SonataNetIO_CMO_MV_NAV_QT[[#This Row],[AsOfDate]], 'Sonata CMO MV Raw'!$A:$B,2,FALSE)</f>
        <v>80399847.765724003</v>
      </c>
      <c r="L596" s="4">
        <f>SonataNetIO_CMO_MV_NAV_QT[[#This Row],[CMO MV]]/SonataNetIO_CMO_MV_NAV_QT[[#This Row],[NAV]]*100</f>
        <v>77.100357111726282</v>
      </c>
    </row>
    <row r="597" spans="1:12" x14ac:dyDescent="0.2">
      <c r="A597" s="1">
        <v>42510</v>
      </c>
      <c r="B597">
        <v>286.22489999999999</v>
      </c>
      <c r="C597">
        <v>53.929499999999997</v>
      </c>
      <c r="D597">
        <v>286.7045</v>
      </c>
      <c r="F597">
        <v>104302161.48</v>
      </c>
      <c r="G597">
        <v>274.41895299999999</v>
      </c>
      <c r="H597">
        <v>51.705064999999998</v>
      </c>
      <c r="I597">
        <v>274.87877099999997</v>
      </c>
      <c r="K597" s="16">
        <f>VLOOKUP(SonataNetIO_CMO_MV_NAV_QT[[#This Row],[AsOfDate]], 'Sonata CMO MV Raw'!$A:$B,2,FALSE)</f>
        <v>80826788.578568995</v>
      </c>
      <c r="L597" s="4">
        <f>SonataNetIO_CMO_MV_NAV_QT[[#This Row],[CMO MV]]/SonataNetIO_CMO_MV_NAV_QT[[#This Row],[NAV]]*100</f>
        <v>77.49291810608122</v>
      </c>
    </row>
    <row r="598" spans="1:12" x14ac:dyDescent="0.2">
      <c r="A598" s="1">
        <v>42513</v>
      </c>
      <c r="B598">
        <v>285.89749999999998</v>
      </c>
      <c r="C598">
        <v>53.713099999999997</v>
      </c>
      <c r="D598">
        <v>286.68419999999998</v>
      </c>
      <c r="F598">
        <v>104406442.18000001</v>
      </c>
      <c r="G598">
        <v>273.83128299999998</v>
      </c>
      <c r="H598">
        <v>51.446154999999997</v>
      </c>
      <c r="I598">
        <v>274.58478000000002</v>
      </c>
      <c r="K598" s="16">
        <f>VLOOKUP(SonataNetIO_CMO_MV_NAV_QT[[#This Row],[AsOfDate]], 'Sonata CMO MV Raw'!$A:$B,2,FALSE)</f>
        <v>80662662.853804007</v>
      </c>
      <c r="L598" s="4">
        <f>SonataNetIO_CMO_MV_NAV_QT[[#This Row],[CMO MV]]/SonataNetIO_CMO_MV_NAV_QT[[#This Row],[NAV]]*100</f>
        <v>77.258319668377382</v>
      </c>
    </row>
    <row r="599" spans="1:12" x14ac:dyDescent="0.2">
      <c r="A599" s="1">
        <v>42514</v>
      </c>
      <c r="B599">
        <v>286.48669999999998</v>
      </c>
      <c r="C599">
        <v>54.116</v>
      </c>
      <c r="D599">
        <v>286.57960000000003</v>
      </c>
      <c r="F599">
        <v>104401529.81</v>
      </c>
      <c r="G599">
        <v>274.40852699999999</v>
      </c>
      <c r="H599">
        <v>51.834488999999998</v>
      </c>
      <c r="I599">
        <v>274.49750999999998</v>
      </c>
      <c r="K599" s="16">
        <f>VLOOKUP(SonataNetIO_CMO_MV_NAV_QT[[#This Row],[AsOfDate]], 'Sonata CMO MV Raw'!$A:$B,2,FALSE)</f>
        <v>80871439.297594994</v>
      </c>
      <c r="L599" s="4">
        <f>SonataNetIO_CMO_MV_NAV_QT[[#This Row],[CMO MV]]/SonataNetIO_CMO_MV_NAV_QT[[#This Row],[NAV]]*100</f>
        <v>77.461929384342028</v>
      </c>
    </row>
    <row r="600" spans="1:12" x14ac:dyDescent="0.2">
      <c r="A600" s="1">
        <v>42515</v>
      </c>
      <c r="B600">
        <v>300.74849999999998</v>
      </c>
      <c r="C600">
        <v>57.117100000000001</v>
      </c>
      <c r="D600">
        <v>326.04750000000001</v>
      </c>
      <c r="F600">
        <v>104177850.02</v>
      </c>
      <c r="G600">
        <v>288.687566</v>
      </c>
      <c r="H600">
        <v>54.826529999999998</v>
      </c>
      <c r="I600">
        <v>312.97199899999998</v>
      </c>
      <c r="K600" s="182">
        <f>VLOOKUP(SonataNetIO_CMO_MV_NAV_QT[[#This Row],[AsOfDate]], 'Sonata CMO MV Raw'!$A:$B,2,FALSE)</f>
        <v>83739539.818277001</v>
      </c>
      <c r="L600" s="4">
        <f>SonataNetIO_CMO_MV_NAV_QT[[#This Row],[CMO MV]]/SonataNetIO_CMO_MV_NAV_QT[[#This Row],[NAV]]*100</f>
        <v>80.381328470688089</v>
      </c>
    </row>
    <row r="601" spans="1:12" x14ac:dyDescent="0.2">
      <c r="A601" s="1">
        <v>42516</v>
      </c>
      <c r="B601">
        <v>315.06569999999999</v>
      </c>
      <c r="C601">
        <v>59.025700000000001</v>
      </c>
      <c r="D601">
        <v>335.69240000000002</v>
      </c>
      <c r="F601">
        <v>104519004.45999999</v>
      </c>
      <c r="G601">
        <v>301.44345700000002</v>
      </c>
      <c r="H601">
        <v>56.473652999999999</v>
      </c>
      <c r="I601">
        <v>321.178337</v>
      </c>
      <c r="K601" s="182">
        <f>VLOOKUP(SonataNetIO_CMO_MV_NAV_QT[[#This Row],[AsOfDate]], 'Sonata CMO MV Raw'!$A:$B,2,FALSE)</f>
        <v>85088554.132894993</v>
      </c>
      <c r="L601" s="4">
        <f>SonataNetIO_CMO_MV_NAV_QT[[#This Row],[CMO MV]]/SonataNetIO_CMO_MV_NAV_QT[[#This Row],[NAV]]*100</f>
        <v>81.409648486901602</v>
      </c>
    </row>
    <row r="602" spans="1:12" x14ac:dyDescent="0.2">
      <c r="A602" s="1">
        <v>42517</v>
      </c>
      <c r="B602">
        <v>315.30279999999999</v>
      </c>
      <c r="C602">
        <v>59.175199999999997</v>
      </c>
      <c r="D602">
        <v>335.71699999999998</v>
      </c>
      <c r="F602">
        <v>104570471.25</v>
      </c>
      <c r="G602">
        <v>301.52183100000002</v>
      </c>
      <c r="H602">
        <v>56.588824000000002</v>
      </c>
      <c r="I602">
        <v>321.04378600000001</v>
      </c>
      <c r="K602" s="182">
        <f>VLOOKUP(SonataNetIO_CMO_MV_NAV_QT[[#This Row],[AsOfDate]], 'Sonata CMO MV Raw'!$A:$B,2,FALSE)</f>
        <v>85120144.359114006</v>
      </c>
      <c r="L602" s="4">
        <f>SonataNetIO_CMO_MV_NAV_QT[[#This Row],[CMO MV]]/SonataNetIO_CMO_MV_NAV_QT[[#This Row],[NAV]]*100</f>
        <v>81.399790343886409</v>
      </c>
    </row>
    <row r="603" spans="1:12" x14ac:dyDescent="0.2">
      <c r="A603" s="1">
        <v>42521</v>
      </c>
      <c r="B603">
        <v>315.05700000000002</v>
      </c>
      <c r="C603">
        <v>58.8337</v>
      </c>
      <c r="D603">
        <v>335.72699999999998</v>
      </c>
      <c r="F603">
        <v>104886031.31999999</v>
      </c>
      <c r="G603">
        <v>300.38032299999998</v>
      </c>
      <c r="H603">
        <v>56.092979</v>
      </c>
      <c r="I603">
        <v>320.08742799999999</v>
      </c>
      <c r="K603" s="182">
        <f>VLOOKUP(SonataNetIO_CMO_MV_NAV_QT[[#This Row],[AsOfDate]], 'Sonata CMO MV Raw'!$A:$B,2,FALSE)</f>
        <v>85018659.036505997</v>
      </c>
      <c r="L603" s="4">
        <f>SonataNetIO_CMO_MV_NAV_QT[[#This Row],[CMO MV]]/SonataNetIO_CMO_MV_NAV_QT[[#This Row],[NAV]]*100</f>
        <v>81.058133258107532</v>
      </c>
    </row>
    <row r="604" spans="1:12" x14ac:dyDescent="0.2">
      <c r="A604" s="1">
        <v>42522</v>
      </c>
      <c r="B604">
        <v>314.5908</v>
      </c>
      <c r="C604">
        <v>59.067799999999998</v>
      </c>
      <c r="D604">
        <v>335.7765</v>
      </c>
      <c r="F604">
        <v>104962096.87</v>
      </c>
      <c r="G604">
        <v>299.718479</v>
      </c>
      <c r="H604">
        <v>56.275362000000001</v>
      </c>
      <c r="I604">
        <v>319.90262200000001</v>
      </c>
      <c r="K604" s="182">
        <f>VLOOKUP(SonataNetIO_CMO_MV_NAV_QT[[#This Row],[AsOfDate]], 'Sonata CMO MV Raw'!$A:$B,2,FALSE)</f>
        <v>84493115.892949998</v>
      </c>
      <c r="L604" s="4">
        <f>SonataNetIO_CMO_MV_NAV_QT[[#This Row],[CMO MV]]/SonataNetIO_CMO_MV_NAV_QT[[#This Row],[NAV]]*100</f>
        <v>80.498692778211449</v>
      </c>
    </row>
    <row r="605" spans="1:12" x14ac:dyDescent="0.2">
      <c r="A605" s="1">
        <v>42523</v>
      </c>
      <c r="B605">
        <v>315.15559999999999</v>
      </c>
      <c r="C605">
        <v>58.904499999999999</v>
      </c>
      <c r="D605">
        <v>335.79430000000002</v>
      </c>
      <c r="F605">
        <v>105362733.70999999</v>
      </c>
      <c r="G605">
        <v>299.11486600000001</v>
      </c>
      <c r="H605">
        <v>55.906388999999997</v>
      </c>
      <c r="I605">
        <v>318.703101</v>
      </c>
      <c r="K605" s="182">
        <f>VLOOKUP(SonataNetIO_CMO_MV_NAV_QT[[#This Row],[AsOfDate]], 'Sonata CMO MV Raw'!$A:$B,2,FALSE)</f>
        <v>84436518.467988998</v>
      </c>
      <c r="L605" s="4">
        <f>SonataNetIO_CMO_MV_NAV_QT[[#This Row],[CMO MV]]/SonataNetIO_CMO_MV_NAV_QT[[#This Row],[NAV]]*100</f>
        <v>80.138883545288181</v>
      </c>
    </row>
    <row r="606" spans="1:12" x14ac:dyDescent="0.2">
      <c r="A606" s="1">
        <v>42524</v>
      </c>
      <c r="B606">
        <v>314.815</v>
      </c>
      <c r="C606">
        <v>57.640500000000003</v>
      </c>
      <c r="D606">
        <v>335.4051</v>
      </c>
      <c r="F606">
        <v>105766498.39</v>
      </c>
      <c r="G606">
        <v>297.65096199999999</v>
      </c>
      <c r="H606">
        <v>54.497881</v>
      </c>
      <c r="I606">
        <v>317.118469</v>
      </c>
      <c r="K606" s="182">
        <f>VLOOKUP(SonataNetIO_CMO_MV_NAV_QT[[#This Row],[AsOfDate]], 'Sonata CMO MV Raw'!$A:$B,2,FALSE)</f>
        <v>83987908.731712997</v>
      </c>
      <c r="L606" s="4">
        <f>SonataNetIO_CMO_MV_NAV_QT[[#This Row],[CMO MV]]/SonataNetIO_CMO_MV_NAV_QT[[#This Row],[NAV]]*100</f>
        <v>79.408801473240302</v>
      </c>
    </row>
    <row r="607" spans="1:12" x14ac:dyDescent="0.2">
      <c r="A607" s="1">
        <v>42527</v>
      </c>
      <c r="B607">
        <v>319.69409999999999</v>
      </c>
      <c r="C607">
        <v>58.860199999999999</v>
      </c>
      <c r="D607">
        <v>334.90359999999998</v>
      </c>
      <c r="F607">
        <v>105540814.81</v>
      </c>
      <c r="G607">
        <v>302.91039599999999</v>
      </c>
      <c r="H607">
        <v>55.770083</v>
      </c>
      <c r="I607">
        <v>317.32140800000002</v>
      </c>
      <c r="K607" s="182">
        <f>VLOOKUP(SonataNetIO_CMO_MV_NAV_QT[[#This Row],[AsOfDate]], 'Sonata CMO MV Raw'!$A:$B,2,FALSE)</f>
        <v>85083439.796820998</v>
      </c>
      <c r="L607" s="4">
        <f>SonataNetIO_CMO_MV_NAV_QT[[#This Row],[CMO MV]]/SonataNetIO_CMO_MV_NAV_QT[[#This Row],[NAV]]*100</f>
        <v>80.616622062272853</v>
      </c>
    </row>
    <row r="608" spans="1:12" x14ac:dyDescent="0.2">
      <c r="A608" s="1">
        <v>42528</v>
      </c>
      <c r="B608">
        <v>320.2124</v>
      </c>
      <c r="C608">
        <v>58.732399999999998</v>
      </c>
      <c r="D608">
        <v>334.48360000000002</v>
      </c>
      <c r="F608">
        <v>105671671.48</v>
      </c>
      <c r="G608">
        <v>303.02577400000001</v>
      </c>
      <c r="H608">
        <v>55.580080000000002</v>
      </c>
      <c r="I608">
        <v>316.531001</v>
      </c>
      <c r="K608" s="182">
        <f>VLOOKUP(SonataNetIO_CMO_MV_NAV_QT[[#This Row],[AsOfDate]], 'Sonata CMO MV Raw'!$A:$B,2,FALSE)</f>
        <v>85175623.28678</v>
      </c>
      <c r="L608" s="4">
        <f>SonataNetIO_CMO_MV_NAV_QT[[#This Row],[CMO MV]]/SonataNetIO_CMO_MV_NAV_QT[[#This Row],[NAV]]*100</f>
        <v>80.604027639423492</v>
      </c>
    </row>
    <row r="609" spans="1:12" x14ac:dyDescent="0.2">
      <c r="A609" s="1">
        <v>42529</v>
      </c>
      <c r="B609">
        <v>321.32130000000001</v>
      </c>
      <c r="C609">
        <v>58.610799999999998</v>
      </c>
      <c r="D609">
        <v>333.97579999999999</v>
      </c>
      <c r="F609">
        <v>105700086.43000001</v>
      </c>
      <c r="G609">
        <v>303.99341299999998</v>
      </c>
      <c r="H609">
        <v>55.450097</v>
      </c>
      <c r="I609">
        <v>315.96549399999998</v>
      </c>
      <c r="K609" s="182">
        <f>VLOOKUP(SonataNetIO_CMO_MV_NAV_QT[[#This Row],[AsOfDate]], 'Sonata CMO MV Raw'!$A:$B,2,FALSE)</f>
        <v>84916264.958492994</v>
      </c>
      <c r="L609" s="4">
        <f>SonataNetIO_CMO_MV_NAV_QT[[#This Row],[CMO MV]]/SonataNetIO_CMO_MV_NAV_QT[[#This Row],[NAV]]*100</f>
        <v>80.336987249985725</v>
      </c>
    </row>
    <row r="610" spans="1:12" x14ac:dyDescent="0.2">
      <c r="A610" s="1">
        <v>42530</v>
      </c>
      <c r="B610">
        <v>321.37310000000002</v>
      </c>
      <c r="C610">
        <v>58.295499999999997</v>
      </c>
      <c r="D610">
        <v>333.85090000000002</v>
      </c>
      <c r="F610">
        <v>105857269.64</v>
      </c>
      <c r="G610">
        <v>303.590959</v>
      </c>
      <c r="H610">
        <v>55.069907000000001</v>
      </c>
      <c r="I610">
        <v>315.37833999999998</v>
      </c>
      <c r="K610" s="182">
        <f>VLOOKUP(SonataNetIO_CMO_MV_NAV_QT[[#This Row],[AsOfDate]], 'Sonata CMO MV Raw'!$A:$B,2,FALSE)</f>
        <v>84738185.956608996</v>
      </c>
      <c r="L610" s="4">
        <f>SonataNetIO_CMO_MV_NAV_QT[[#This Row],[CMO MV]]/SonataNetIO_CMO_MV_NAV_QT[[#This Row],[NAV]]*100</f>
        <v>80.04947250650531</v>
      </c>
    </row>
    <row r="611" spans="1:12" x14ac:dyDescent="0.2">
      <c r="A611" s="1">
        <v>42531</v>
      </c>
      <c r="B611">
        <v>315.47660000000002</v>
      </c>
      <c r="C611">
        <v>56.368299999999998</v>
      </c>
      <c r="D611">
        <v>334.15499999999997</v>
      </c>
      <c r="F611">
        <v>105676880.04000001</v>
      </c>
      <c r="G611">
        <v>298.52944200000002</v>
      </c>
      <c r="H611">
        <v>53.340238999999997</v>
      </c>
      <c r="I611">
        <v>316.204453</v>
      </c>
      <c r="K611" s="182">
        <f>VLOOKUP(SonataNetIO_CMO_MV_NAV_QT[[#This Row],[AsOfDate]], 'Sonata CMO MV Raw'!$A:$B,2,FALSE)</f>
        <v>84109448.019888997</v>
      </c>
      <c r="L611" s="4">
        <f>SonataNetIO_CMO_MV_NAV_QT[[#This Row],[CMO MV]]/SonataNetIO_CMO_MV_NAV_QT[[#This Row],[NAV]]*100</f>
        <v>79.591153701786553</v>
      </c>
    </row>
    <row r="612" spans="1:12" x14ac:dyDescent="0.2">
      <c r="A612" s="1">
        <v>42534</v>
      </c>
      <c r="B612">
        <v>315.82389999999998</v>
      </c>
      <c r="C612">
        <v>56.2102</v>
      </c>
      <c r="D612">
        <v>334.09899999999999</v>
      </c>
      <c r="F612">
        <v>105804643.90000001</v>
      </c>
      <c r="G612">
        <v>298.49720000000002</v>
      </c>
      <c r="H612">
        <v>53.126401999999999</v>
      </c>
      <c r="I612">
        <v>315.76969400000002</v>
      </c>
      <c r="K612" s="195">
        <f>VLOOKUP(SonataNetIO_CMO_MV_NAV_QT[[#This Row],[AsOfDate]], 'Sonata CMO MV Raw'!$A:$B,2,FALSE)</f>
        <v>84146126.173664004</v>
      </c>
      <c r="L612" s="4">
        <f>SonataNetIO_CMO_MV_NAV_QT[[#This Row],[CMO MV]]/SonataNetIO_CMO_MV_NAV_QT[[#This Row],[NAV]]*100</f>
        <v>79.529709729181363</v>
      </c>
    </row>
    <row r="613" spans="1:12" x14ac:dyDescent="0.2">
      <c r="A613" s="1">
        <v>42535</v>
      </c>
      <c r="B613">
        <v>316.99709999999999</v>
      </c>
      <c r="C613">
        <v>56.247300000000003</v>
      </c>
      <c r="D613">
        <v>327.91489999999999</v>
      </c>
      <c r="F613">
        <v>105891520.04000001</v>
      </c>
      <c r="G613">
        <v>299.360232</v>
      </c>
      <c r="H613">
        <v>53.117851000000002</v>
      </c>
      <c r="I613">
        <v>309.67059499999999</v>
      </c>
      <c r="K613" s="309">
        <f>VLOOKUP(SonataNetIO_CMO_MV_NAV_QT[[#This Row],[AsOfDate]], 'Sonata CMO MV Raw'!$A:$B,2,FALSE)</f>
        <v>84145797.842708007</v>
      </c>
      <c r="L613" s="4">
        <f>SonataNetIO_CMO_MV_NAV_QT[[#This Row],[CMO MV]]/SonataNetIO_CMO_MV_NAV_QT[[#This Row],[NAV]]*100</f>
        <v>79.464151436226743</v>
      </c>
    </row>
    <row r="614" spans="1:12" x14ac:dyDescent="0.2">
      <c r="A614" s="1">
        <v>42536</v>
      </c>
      <c r="B614">
        <v>316.32470000000001</v>
      </c>
      <c r="C614">
        <v>55.6601</v>
      </c>
      <c r="D614">
        <v>328.02030000000002</v>
      </c>
      <c r="F614">
        <v>105746357.26000001</v>
      </c>
      <c r="G614">
        <v>299.13531599999999</v>
      </c>
      <c r="H614">
        <v>52.635477000000002</v>
      </c>
      <c r="I614">
        <v>310.19536599999998</v>
      </c>
      <c r="K614" s="309">
        <f>VLOOKUP(SonataNetIO_CMO_MV_NAV_QT[[#This Row],[AsOfDate]], 'Sonata CMO MV Raw'!$A:$B,2,FALSE)</f>
        <v>83095334.513354003</v>
      </c>
      <c r="L614" s="4">
        <f>SonataNetIO_CMO_MV_NAV_QT[[#This Row],[CMO MV]]/SonataNetIO_CMO_MV_NAV_QT[[#This Row],[NAV]]*100</f>
        <v>78.579855293782259</v>
      </c>
    </row>
    <row r="615" spans="1:12" x14ac:dyDescent="0.2">
      <c r="A615" s="1">
        <v>42537</v>
      </c>
      <c r="B615">
        <v>318.40379999999999</v>
      </c>
      <c r="C615">
        <v>55.206400000000002</v>
      </c>
      <c r="D615">
        <v>328.03190000000001</v>
      </c>
      <c r="F615">
        <v>106123687.55</v>
      </c>
      <c r="G615">
        <v>300.03084799999999</v>
      </c>
      <c r="H615">
        <v>52.020808000000002</v>
      </c>
      <c r="I615">
        <v>309.10337500000003</v>
      </c>
      <c r="K615" s="309">
        <f>VLOOKUP(SonataNetIO_CMO_MV_NAV_QT[[#This Row],[AsOfDate]], 'Sonata CMO MV Raw'!$A:$B,2,FALSE)</f>
        <v>82728782.523736</v>
      </c>
      <c r="L615" s="4">
        <f>SonataNetIO_CMO_MV_NAV_QT[[#This Row],[CMO MV]]/SonataNetIO_CMO_MV_NAV_QT[[#This Row],[NAV]]*100</f>
        <v>77.955058322637413</v>
      </c>
    </row>
    <row r="616" spans="1:12" x14ac:dyDescent="0.2">
      <c r="A616" s="1">
        <v>42538</v>
      </c>
      <c r="B616">
        <v>317.81420000000003</v>
      </c>
      <c r="C616">
        <v>56.177</v>
      </c>
      <c r="D616">
        <v>327.99400000000003</v>
      </c>
      <c r="F616">
        <v>105606700.86</v>
      </c>
      <c r="G616">
        <v>300.94132000000002</v>
      </c>
      <c r="H616">
        <v>53.194541000000001</v>
      </c>
      <c r="I616">
        <v>310.580671</v>
      </c>
      <c r="K616" s="309">
        <f>VLOOKUP(SonataNetIO_CMO_MV_NAV_QT[[#This Row],[AsOfDate]], 'Sonata CMO MV Raw'!$A:$B,2,FALSE)</f>
        <v>83255382.891060993</v>
      </c>
      <c r="L616" s="4">
        <f>SonataNetIO_CMO_MV_NAV_QT[[#This Row],[CMO MV]]/SonataNetIO_CMO_MV_NAV_QT[[#This Row],[NAV]]*100</f>
        <v>78.835322203115169</v>
      </c>
    </row>
    <row r="617" spans="1:12" x14ac:dyDescent="0.2">
      <c r="A617" s="1">
        <v>42541</v>
      </c>
      <c r="B617">
        <v>318.77080000000001</v>
      </c>
      <c r="C617">
        <v>56.870899999999999</v>
      </c>
      <c r="D617">
        <v>327.95319999999998</v>
      </c>
      <c r="F617">
        <v>105244321.81</v>
      </c>
      <c r="G617">
        <v>302.886459</v>
      </c>
      <c r="H617">
        <v>54.037025</v>
      </c>
      <c r="I617">
        <v>311.61130100000003</v>
      </c>
      <c r="K617" s="309">
        <f>VLOOKUP(SonataNetIO_CMO_MV_NAV_QT[[#This Row],[AsOfDate]], 'Sonata CMO MV Raw'!$A:$B,2,FALSE)</f>
        <v>83462104.232721999</v>
      </c>
      <c r="L617" s="4">
        <f>SonataNetIO_CMO_MV_NAV_QT[[#This Row],[CMO MV]]/SonataNetIO_CMO_MV_NAV_QT[[#This Row],[NAV]]*100</f>
        <v>79.303189756306338</v>
      </c>
    </row>
    <row r="618" spans="1:12" x14ac:dyDescent="0.2">
      <c r="A618" s="1">
        <v>42542</v>
      </c>
      <c r="B618">
        <v>317.84519999999998</v>
      </c>
      <c r="C618">
        <v>57.129100000000001</v>
      </c>
      <c r="D618">
        <v>327.94189999999998</v>
      </c>
      <c r="F618">
        <v>105051159.48</v>
      </c>
      <c r="G618">
        <v>302.562296</v>
      </c>
      <c r="H618">
        <v>54.382170000000002</v>
      </c>
      <c r="I618">
        <v>312.173518</v>
      </c>
      <c r="K618" s="309">
        <f>VLOOKUP(SonataNetIO_CMO_MV_NAV_QT[[#This Row],[AsOfDate]], 'Sonata CMO MV Raw'!$A:$B,2,FALSE)</f>
        <v>83618453.634620994</v>
      </c>
      <c r="L618" s="4">
        <f>SonataNetIO_CMO_MV_NAV_QT[[#This Row],[CMO MV]]/SonataNetIO_CMO_MV_NAV_QT[[#This Row],[NAV]]*100</f>
        <v>79.597839803510738</v>
      </c>
    </row>
    <row r="619" spans="1:12" x14ac:dyDescent="0.2">
      <c r="A619" s="1">
        <v>42543</v>
      </c>
      <c r="B619">
        <v>318.18150000000003</v>
      </c>
      <c r="C619">
        <v>57.116999999999997</v>
      </c>
      <c r="D619">
        <v>327.88290000000001</v>
      </c>
      <c r="F619">
        <v>105075293.84999999</v>
      </c>
      <c r="G619">
        <v>302.81285800000001</v>
      </c>
      <c r="H619">
        <v>54.358162999999998</v>
      </c>
      <c r="I619">
        <v>312.04566599999998</v>
      </c>
      <c r="K619" s="309">
        <f>VLOOKUP(SonataNetIO_CMO_MV_NAV_QT[[#This Row],[AsOfDate]], 'Sonata CMO MV Raw'!$A:$B,2,FALSE)</f>
        <v>83635122.176728994</v>
      </c>
      <c r="L619" s="4">
        <f>SonataNetIO_CMO_MV_NAV_QT[[#This Row],[CMO MV]]/SonataNetIO_CMO_MV_NAV_QT[[#This Row],[NAV]]*100</f>
        <v>79.595420685781875</v>
      </c>
    </row>
    <row r="620" spans="1:12" x14ac:dyDescent="0.2">
      <c r="A620" s="1">
        <v>42544</v>
      </c>
      <c r="B620">
        <v>316.32159999999999</v>
      </c>
      <c r="C620">
        <v>57.105899999999998</v>
      </c>
      <c r="D620">
        <v>328.73669999999998</v>
      </c>
      <c r="F620">
        <v>104455096.25</v>
      </c>
      <c r="G620">
        <v>302.83022199999999</v>
      </c>
      <c r="H620">
        <v>54.670285999999997</v>
      </c>
      <c r="I620">
        <v>314.71580799999998</v>
      </c>
      <c r="K620" s="309">
        <f>VLOOKUP(SonataNetIO_CMO_MV_NAV_QT[[#This Row],[AsOfDate]], 'Sonata CMO MV Raw'!$A:$B,2,FALSE)</f>
        <v>83531449.719740003</v>
      </c>
      <c r="L620" s="4">
        <f>SonataNetIO_CMO_MV_NAV_QT[[#This Row],[CMO MV]]/SonataNetIO_CMO_MV_NAV_QT[[#This Row],[NAV]]*100</f>
        <v>79.968764300229154</v>
      </c>
    </row>
    <row r="621" spans="1:12" x14ac:dyDescent="0.2">
      <c r="A621" s="1">
        <v>42545</v>
      </c>
      <c r="B621">
        <v>316.29910000000001</v>
      </c>
      <c r="C621">
        <v>55.1053</v>
      </c>
      <c r="D621">
        <v>328.6139</v>
      </c>
      <c r="F621">
        <v>105405571.34</v>
      </c>
      <c r="G621">
        <v>300.07816100000002</v>
      </c>
      <c r="H621">
        <v>52.279305000000001</v>
      </c>
      <c r="I621">
        <v>311.761414</v>
      </c>
      <c r="K621" s="309">
        <f>VLOOKUP(SonataNetIO_CMO_MV_NAV_QT[[#This Row],[AsOfDate]], 'Sonata CMO MV Raw'!$A:$B,2,FALSE)</f>
        <v>82715127.578806996</v>
      </c>
      <c r="L621" s="4">
        <f>SonataNetIO_CMO_MV_NAV_QT[[#This Row],[CMO MV]]/SonataNetIO_CMO_MV_NAV_QT[[#This Row],[NAV]]*100</f>
        <v>78.473202627969357</v>
      </c>
    </row>
    <row r="622" spans="1:12" x14ac:dyDescent="0.2">
      <c r="A622" s="1">
        <v>42548</v>
      </c>
      <c r="B622">
        <v>305.5428</v>
      </c>
      <c r="C622">
        <v>51.251600000000003</v>
      </c>
      <c r="D622">
        <v>328.71260000000001</v>
      </c>
      <c r="F622">
        <v>105857328.5</v>
      </c>
      <c r="G622">
        <v>288.63641699999999</v>
      </c>
      <c r="H622">
        <v>48.415731999999998</v>
      </c>
      <c r="I622">
        <v>310.524179</v>
      </c>
      <c r="K622" s="309">
        <f>VLOOKUP(SonataNetIO_CMO_MV_NAV_QT[[#This Row],[AsOfDate]], 'Sonata CMO MV Raw'!$A:$B,2,FALSE)</f>
        <v>80390904.149148002</v>
      </c>
      <c r="L622" s="4">
        <f>SonataNetIO_CMO_MV_NAV_QT[[#This Row],[CMO MV]]/SonataNetIO_CMO_MV_NAV_QT[[#This Row],[NAV]]*100</f>
        <v>75.942691250845243</v>
      </c>
    </row>
    <row r="623" spans="1:12" x14ac:dyDescent="0.2">
      <c r="A623" s="1">
        <v>42549</v>
      </c>
      <c r="B623">
        <v>307.13380000000001</v>
      </c>
      <c r="C623">
        <v>51.543900000000001</v>
      </c>
      <c r="D623">
        <v>328.42090000000002</v>
      </c>
      <c r="F623">
        <v>105687259.13</v>
      </c>
      <c r="G623">
        <v>290.606268</v>
      </c>
      <c r="H623">
        <v>48.770212000000001</v>
      </c>
      <c r="I623">
        <v>310.74786399999999</v>
      </c>
      <c r="K623" s="309">
        <f>VLOOKUP(SonataNetIO_CMO_MV_NAV_QT[[#This Row],[AsOfDate]], 'Sonata CMO MV Raw'!$A:$B,2,FALSE)</f>
        <v>80286427.321531996</v>
      </c>
      <c r="L623" s="4">
        <f>SonataNetIO_CMO_MV_NAV_QT[[#This Row],[CMO MV]]/SonataNetIO_CMO_MV_NAV_QT[[#This Row],[NAV]]*100</f>
        <v>75.966041680365791</v>
      </c>
    </row>
    <row r="624" spans="1:12" x14ac:dyDescent="0.2">
      <c r="A624" s="1">
        <v>42550</v>
      </c>
      <c r="B624">
        <v>305.56810000000002</v>
      </c>
      <c r="C624">
        <v>51.258899999999997</v>
      </c>
      <c r="D624">
        <v>328.51479999999998</v>
      </c>
      <c r="F624">
        <v>105621954.73</v>
      </c>
      <c r="G624">
        <v>289.303584</v>
      </c>
      <c r="H624">
        <v>48.530535</v>
      </c>
      <c r="I624">
        <v>311.02889599999997</v>
      </c>
      <c r="K624" s="309">
        <f>VLOOKUP(SonataNetIO_CMO_MV_NAV_QT[[#This Row],[AsOfDate]], 'Sonata CMO MV Raw'!$A:$B,2,FALSE)</f>
        <v>79997304.448911995</v>
      </c>
      <c r="L624" s="4">
        <f>SonataNetIO_CMO_MV_NAV_QT[[#This Row],[CMO MV]]/SonataNetIO_CMO_MV_NAV_QT[[#This Row],[NAV]]*100</f>
        <v>75.739276605330801</v>
      </c>
    </row>
    <row r="625" spans="1:12" x14ac:dyDescent="0.2">
      <c r="A625" s="1">
        <v>42551</v>
      </c>
      <c r="B625">
        <v>300.98630000000003</v>
      </c>
      <c r="C625">
        <v>50.045000000000002</v>
      </c>
      <c r="D625">
        <v>328.63740000000001</v>
      </c>
      <c r="F625">
        <v>105929851.98999999</v>
      </c>
      <c r="G625">
        <v>284.13737400000002</v>
      </c>
      <c r="H625">
        <v>47.243529000000002</v>
      </c>
      <c r="I625">
        <v>310.24059199999999</v>
      </c>
      <c r="K625" s="309">
        <f>VLOOKUP(SonataNetIO_CMO_MV_NAV_QT[[#This Row],[AsOfDate]], 'Sonata CMO MV Raw'!$A:$B,2,FALSE)</f>
        <v>80151935.509312004</v>
      </c>
      <c r="L625" s="4">
        <f>SonataNetIO_CMO_MV_NAV_QT[[#This Row],[CMO MV]]/SonataNetIO_CMO_MV_NAV_QT[[#This Row],[NAV]]*100</f>
        <v>75.665106675386014</v>
      </c>
    </row>
    <row r="626" spans="1:12" x14ac:dyDescent="0.2">
      <c r="A626" s="1">
        <v>42552</v>
      </c>
      <c r="B626">
        <v>302.46640000000002</v>
      </c>
      <c r="C626">
        <v>49.541600000000003</v>
      </c>
      <c r="D626">
        <v>329.0489</v>
      </c>
      <c r="F626">
        <v>105701196.15000001</v>
      </c>
      <c r="G626">
        <v>286.15229599999998</v>
      </c>
      <c r="H626">
        <v>46.869478999999998</v>
      </c>
      <c r="I626">
        <v>311.301018</v>
      </c>
      <c r="K626" s="16">
        <f>VLOOKUP(SonataNetIO_CMO_MV_NAV_QT[[#This Row],[AsOfDate]], 'Sonata CMO MV Raw'!$A:$B,2,FALSE)</f>
        <v>78216611.365078002</v>
      </c>
      <c r="L626" s="4">
        <f>SonataNetIO_CMO_MV_NAV_QT[[#This Row],[CMO MV]]/SonataNetIO_CMO_MV_NAV_QT[[#This Row],[NAV]]*100</f>
        <v>73.997848855069932</v>
      </c>
    </row>
    <row r="627" spans="1:12" x14ac:dyDescent="0.2">
      <c r="A627" s="1">
        <v>42556</v>
      </c>
      <c r="B627">
        <v>300.27600000000001</v>
      </c>
      <c r="C627">
        <v>46.955800000000004</v>
      </c>
      <c r="D627">
        <v>332.53640000000001</v>
      </c>
      <c r="F627">
        <v>106462167.5</v>
      </c>
      <c r="G627">
        <v>282.04948999999999</v>
      </c>
      <c r="H627">
        <v>44.105620999999999</v>
      </c>
      <c r="I627">
        <v>312.35170900000003</v>
      </c>
      <c r="K627" s="16">
        <f>VLOOKUP(SonataNetIO_CMO_MV_NAV_QT[[#This Row],[AsOfDate]], 'Sonata CMO MV Raw'!$A:$B,2,FALSE)</f>
        <v>76651115.338599995</v>
      </c>
      <c r="L627" s="4">
        <f>SonataNetIO_CMO_MV_NAV_QT[[#This Row],[CMO MV]]/SonataNetIO_CMO_MV_NAV_QT[[#This Row],[NAV]]*100</f>
        <v>71.998454604636891</v>
      </c>
    </row>
    <row r="628" spans="1:12" x14ac:dyDescent="0.2">
      <c r="A628" s="1">
        <v>42557</v>
      </c>
      <c r="B628">
        <v>301.12759999999997</v>
      </c>
      <c r="C628">
        <v>47.490499999999997</v>
      </c>
      <c r="D628">
        <v>328.72969999999998</v>
      </c>
      <c r="F628">
        <v>106328377.09999999</v>
      </c>
      <c r="G628">
        <v>283.20530100000002</v>
      </c>
      <c r="H628">
        <v>44.663994000000002</v>
      </c>
      <c r="I628">
        <v>309.16459800000001</v>
      </c>
      <c r="K628" s="16">
        <f>VLOOKUP(SonataNetIO_CMO_MV_NAV_QT[[#This Row],[AsOfDate]], 'Sonata CMO MV Raw'!$A:$B,2,FALSE)</f>
        <v>76867608.397700995</v>
      </c>
      <c r="L628" s="4">
        <f>SonataNetIO_CMO_MV_NAV_QT[[#This Row],[CMO MV]]/SonataNetIO_CMO_MV_NAV_QT[[#This Row],[NAV]]*100</f>
        <v>72.292656480036683</v>
      </c>
    </row>
    <row r="629" spans="1:12" x14ac:dyDescent="0.2">
      <c r="A629" s="1">
        <v>42558</v>
      </c>
      <c r="B629">
        <v>305.48719999999997</v>
      </c>
      <c r="C629">
        <v>47.917099999999998</v>
      </c>
      <c r="D629">
        <v>328.94889999999998</v>
      </c>
      <c r="F629">
        <v>106509913.79000001</v>
      </c>
      <c r="G629">
        <v>286.815742</v>
      </c>
      <c r="H629">
        <v>44.988394</v>
      </c>
      <c r="I629">
        <v>308.843457</v>
      </c>
      <c r="K629" s="16">
        <f>VLOOKUP(SonataNetIO_CMO_MV_NAV_QT[[#This Row],[AsOfDate]], 'Sonata CMO MV Raw'!$A:$B,2,FALSE)</f>
        <v>76970202.979087994</v>
      </c>
      <c r="L629" s="4">
        <f>SonataNetIO_CMO_MV_NAV_QT[[#This Row],[CMO MV]]/SonataNetIO_CMO_MV_NAV_QT[[#This Row],[NAV]]*100</f>
        <v>72.265764040374762</v>
      </c>
    </row>
    <row r="630" spans="1:12" x14ac:dyDescent="0.2">
      <c r="A630" s="1">
        <v>42559</v>
      </c>
      <c r="B630">
        <v>306.81110000000001</v>
      </c>
      <c r="C630">
        <v>47.290399999999998</v>
      </c>
      <c r="D630">
        <v>328.80630000000002</v>
      </c>
      <c r="F630">
        <v>107111247.90000001</v>
      </c>
      <c r="G630">
        <v>286.44153299999999</v>
      </c>
      <c r="H630">
        <v>44.150731999999998</v>
      </c>
      <c r="I630">
        <v>306.97644400000001</v>
      </c>
      <c r="K630" s="16">
        <f>VLOOKUP(SonataNetIO_CMO_MV_NAV_QT[[#This Row],[AsOfDate]], 'Sonata CMO MV Raw'!$A:$B,2,FALSE)</f>
        <v>76839497.161828995</v>
      </c>
      <c r="L630" s="4">
        <f>SonataNetIO_CMO_MV_NAV_QT[[#This Row],[CMO MV]]/SonataNetIO_CMO_MV_NAV_QT[[#This Row],[NAV]]*100</f>
        <v>71.738028142074313</v>
      </c>
    </row>
    <row r="631" spans="1:12" x14ac:dyDescent="0.2">
      <c r="A631" s="1">
        <v>42562</v>
      </c>
      <c r="B631">
        <v>304.37830000000002</v>
      </c>
      <c r="C631">
        <v>47.083399999999997</v>
      </c>
      <c r="D631">
        <v>328.95010000000002</v>
      </c>
      <c r="F631">
        <v>106605371.86</v>
      </c>
      <c r="G631">
        <v>285.51872600000002</v>
      </c>
      <c r="H631">
        <v>44.166066999999998</v>
      </c>
      <c r="I631">
        <v>308.56803400000001</v>
      </c>
      <c r="K631" s="16">
        <f>VLOOKUP(SonataNetIO_CMO_MV_NAV_QT[[#This Row],[AsOfDate]], 'Sonata CMO MV Raw'!$A:$B,2,FALSE)</f>
        <v>76792735.250167996</v>
      </c>
      <c r="L631" s="4">
        <f>SonataNetIO_CMO_MV_NAV_QT[[#This Row],[CMO MV]]/SonataNetIO_CMO_MV_NAV_QT[[#This Row],[NAV]]*100</f>
        <v>72.034583164360996</v>
      </c>
    </row>
    <row r="632" spans="1:12" x14ac:dyDescent="0.2">
      <c r="A632" s="1">
        <v>42563</v>
      </c>
      <c r="B632">
        <v>302.84320000000002</v>
      </c>
      <c r="C632">
        <v>48.101500000000001</v>
      </c>
      <c r="D632">
        <v>321.75290000000001</v>
      </c>
      <c r="F632">
        <v>105828258.08</v>
      </c>
      <c r="G632">
        <v>286.16477800000001</v>
      </c>
      <c r="H632">
        <v>45.452415999999999</v>
      </c>
      <c r="I632">
        <v>304.03306800000001</v>
      </c>
      <c r="K632" s="16">
        <f>VLOOKUP(SonataNetIO_CMO_MV_NAV_QT[[#This Row],[AsOfDate]], 'Sonata CMO MV Raw'!$A:$B,2,FALSE)</f>
        <v>77347572.150141999</v>
      </c>
      <c r="L632" s="4">
        <f>SonataNetIO_CMO_MV_NAV_QT[[#This Row],[CMO MV]]/SonataNetIO_CMO_MV_NAV_QT[[#This Row],[NAV]]*100</f>
        <v>73.087825079452543</v>
      </c>
    </row>
    <row r="633" spans="1:12" x14ac:dyDescent="0.2">
      <c r="A633" s="1">
        <v>42564</v>
      </c>
      <c r="B633">
        <v>307.49669999999998</v>
      </c>
      <c r="C633">
        <v>48.1937</v>
      </c>
      <c r="D633">
        <v>328.7312</v>
      </c>
      <c r="F633">
        <v>106603622.3</v>
      </c>
      <c r="G633">
        <v>288.44864100000001</v>
      </c>
      <c r="H633">
        <v>45.208314000000001</v>
      </c>
      <c r="I633">
        <v>308.36775799999998</v>
      </c>
      <c r="K633" s="16">
        <f>VLOOKUP(SonataNetIO_CMO_MV_NAV_QT[[#This Row],[AsOfDate]], 'Sonata CMO MV Raw'!$A:$B,2,FALSE)</f>
        <v>77607434.106632993</v>
      </c>
      <c r="L633" s="4">
        <f>SonataNetIO_CMO_MV_NAV_QT[[#This Row],[CMO MV]]/SonataNetIO_CMO_MV_NAV_QT[[#This Row],[NAV]]*100</f>
        <v>72.799997253595194</v>
      </c>
    </row>
    <row r="634" spans="1:12" x14ac:dyDescent="0.2">
      <c r="A634" s="1">
        <v>42565</v>
      </c>
      <c r="B634">
        <v>308.60820000000001</v>
      </c>
      <c r="C634">
        <v>49.116799999999998</v>
      </c>
      <c r="D634">
        <v>328.61790000000002</v>
      </c>
      <c r="F634">
        <v>105896201.06</v>
      </c>
      <c r="G634">
        <v>291.425185</v>
      </c>
      <c r="H634">
        <v>46.382022999999997</v>
      </c>
      <c r="I634">
        <v>310.320764</v>
      </c>
      <c r="K634" s="16">
        <f>VLOOKUP(SonataNetIO_CMO_MV_NAV_QT[[#This Row],[AsOfDate]], 'Sonata CMO MV Raw'!$A:$B,2,FALSE)</f>
        <v>78110807.436510995</v>
      </c>
      <c r="L634" s="4">
        <f>SonataNetIO_CMO_MV_NAV_QT[[#This Row],[CMO MV]]/SonataNetIO_CMO_MV_NAV_QT[[#This Row],[NAV]]*100</f>
        <v>73.761671008626635</v>
      </c>
    </row>
    <row r="635" spans="1:12" x14ac:dyDescent="0.2">
      <c r="A635" s="1">
        <v>42566</v>
      </c>
      <c r="B635">
        <v>309.34750000000003</v>
      </c>
      <c r="C635">
        <v>50.326900000000002</v>
      </c>
      <c r="D635">
        <v>328.45679999999999</v>
      </c>
      <c r="F635">
        <v>105825175.79000001</v>
      </c>
      <c r="G635">
        <v>292.31938200000002</v>
      </c>
      <c r="H635">
        <v>47.556641999999997</v>
      </c>
      <c r="I635">
        <v>310.37680499999999</v>
      </c>
      <c r="K635" s="16">
        <f>VLOOKUP(SonataNetIO_CMO_MV_NAV_QT[[#This Row],[AsOfDate]], 'Sonata CMO MV Raw'!$A:$B,2,FALSE)</f>
        <v>78103319.852457002</v>
      </c>
      <c r="L635" s="4">
        <f>SonataNetIO_CMO_MV_NAV_QT[[#This Row],[CMO MV]]/SonataNetIO_CMO_MV_NAV_QT[[#This Row],[NAV]]*100</f>
        <v>73.804101216373695</v>
      </c>
    </row>
    <row r="636" spans="1:12" x14ac:dyDescent="0.2">
      <c r="A636" s="1">
        <v>42569</v>
      </c>
      <c r="B636">
        <v>304.8596</v>
      </c>
      <c r="C636">
        <v>49.479399999999998</v>
      </c>
      <c r="D636">
        <v>323.79059999999998</v>
      </c>
      <c r="F636">
        <v>105863863.88</v>
      </c>
      <c r="G636">
        <v>287.97324099999997</v>
      </c>
      <c r="H636">
        <v>46.738706000000001</v>
      </c>
      <c r="I636">
        <v>305.85564199999999</v>
      </c>
      <c r="K636" s="16">
        <f>VLOOKUP(SonataNetIO_CMO_MV_NAV_QT[[#This Row],[AsOfDate]], 'Sonata CMO MV Raw'!$A:$B,2,FALSE)</f>
        <v>78109317.109721005</v>
      </c>
      <c r="L636" s="4">
        <f>SonataNetIO_CMO_MV_NAV_QT[[#This Row],[CMO MV]]/SonataNetIO_CMO_MV_NAV_QT[[#This Row],[NAV]]*100</f>
        <v>73.782794474855322</v>
      </c>
    </row>
    <row r="637" spans="1:12" x14ac:dyDescent="0.2">
      <c r="A637" s="1">
        <v>42570</v>
      </c>
      <c r="B637">
        <v>306.78399999999999</v>
      </c>
      <c r="C637">
        <v>49.29</v>
      </c>
      <c r="D637">
        <v>319.48860000000002</v>
      </c>
      <c r="F637">
        <v>106401881.97</v>
      </c>
      <c r="G637">
        <v>288.32572699999997</v>
      </c>
      <c r="H637">
        <v>46.324368999999997</v>
      </c>
      <c r="I637">
        <v>300.26593000000003</v>
      </c>
      <c r="K637" s="16">
        <f>VLOOKUP(SonataNetIO_CMO_MV_NAV_QT[[#This Row],[AsOfDate]], 'Sonata CMO MV Raw'!$A:$B,2,FALSE)</f>
        <v>77853588.077363998</v>
      </c>
      <c r="L637" s="4">
        <f>SonataNetIO_CMO_MV_NAV_QT[[#This Row],[CMO MV]]/SonataNetIO_CMO_MV_NAV_QT[[#This Row],[NAV]]*100</f>
        <v>73.16937128923604</v>
      </c>
    </row>
    <row r="638" spans="1:12" x14ac:dyDescent="0.2">
      <c r="A638" s="1">
        <v>42571</v>
      </c>
      <c r="B638">
        <v>308.89429999999999</v>
      </c>
      <c r="C638">
        <v>50.040799999999997</v>
      </c>
      <c r="D638">
        <v>319.49639999999999</v>
      </c>
      <c r="F638">
        <v>106337144.23999999</v>
      </c>
      <c r="G638">
        <v>290.48579599999999</v>
      </c>
      <c r="H638">
        <v>47.058627000000001</v>
      </c>
      <c r="I638">
        <v>300.45606600000002</v>
      </c>
      <c r="K638" s="16">
        <f>VLOOKUP(SonataNetIO_CMO_MV_NAV_QT[[#This Row],[AsOfDate]], 'Sonata CMO MV Raw'!$A:$B,2,FALSE)</f>
        <v>78512515.789921001</v>
      </c>
      <c r="L638" s="4">
        <f>SonataNetIO_CMO_MV_NAV_QT[[#This Row],[CMO MV]]/SonataNetIO_CMO_MV_NAV_QT[[#This Row],[NAV]]*100</f>
        <v>73.833575606206253</v>
      </c>
    </row>
    <row r="639" spans="1:12" x14ac:dyDescent="0.2">
      <c r="A639" s="1">
        <v>42572</v>
      </c>
      <c r="B639">
        <v>321.2389</v>
      </c>
      <c r="C639">
        <v>52.3185</v>
      </c>
      <c r="D639">
        <v>349.28089999999997</v>
      </c>
      <c r="F639">
        <v>106661748.55</v>
      </c>
      <c r="G639">
        <v>301.17535500000002</v>
      </c>
      <c r="H639">
        <v>49.050854999999999</v>
      </c>
      <c r="I639">
        <v>327.46594199999998</v>
      </c>
      <c r="K639" s="16">
        <f>VLOOKUP(SonataNetIO_CMO_MV_NAV_QT[[#This Row],[AsOfDate]], 'Sonata CMO MV Raw'!$A:$B,2,FALSE)</f>
        <v>80014751.456850007</v>
      </c>
      <c r="L639" s="4">
        <f>SonataNetIO_CMO_MV_NAV_QT[[#This Row],[CMO MV]]/SonataNetIO_CMO_MV_NAV_QT[[#This Row],[NAV]]*100</f>
        <v>75.017288338697512</v>
      </c>
    </row>
    <row r="640" spans="1:12" x14ac:dyDescent="0.2">
      <c r="A640" s="1">
        <v>42573</v>
      </c>
      <c r="B640">
        <v>323.30990000000003</v>
      </c>
      <c r="C640">
        <v>53.140599999999999</v>
      </c>
      <c r="D640">
        <v>333.40530000000001</v>
      </c>
      <c r="F640">
        <v>107102928.29000001</v>
      </c>
      <c r="G640">
        <v>301.868404</v>
      </c>
      <c r="H640">
        <v>49.616383999999996</v>
      </c>
      <c r="I640">
        <v>311.29428999999999</v>
      </c>
      <c r="K640" s="16">
        <f>VLOOKUP(SonataNetIO_CMO_MV_NAV_QT[[#This Row],[AsOfDate]], 'Sonata CMO MV Raw'!$A:$B,2,FALSE)</f>
        <v>77347489.325088993</v>
      </c>
      <c r="L640" s="4">
        <f>SonataNetIO_CMO_MV_NAV_QT[[#This Row],[CMO MV]]/SonataNetIO_CMO_MV_NAV_QT[[#This Row],[NAV]]*100</f>
        <v>72.217903431787661</v>
      </c>
    </row>
    <row r="641" spans="1:12" x14ac:dyDescent="0.2">
      <c r="A641" s="1">
        <v>42576</v>
      </c>
      <c r="B641">
        <v>324.65949999999998</v>
      </c>
      <c r="C641">
        <v>53.491300000000003</v>
      </c>
      <c r="D641">
        <v>333.42770000000002</v>
      </c>
      <c r="F641">
        <v>107400863.53</v>
      </c>
      <c r="G641">
        <v>302.28760699999998</v>
      </c>
      <c r="H641">
        <v>49.805278999999999</v>
      </c>
      <c r="I641">
        <v>310.45160099999998</v>
      </c>
      <c r="K641" s="16">
        <f>VLOOKUP(SonataNetIO_CMO_MV_NAV_QT[[#This Row],[AsOfDate]], 'Sonata CMO MV Raw'!$A:$B,2,FALSE)</f>
        <v>76928217.448497996</v>
      </c>
      <c r="L641" s="4">
        <f>SonataNetIO_CMO_MV_NAV_QT[[#This Row],[CMO MV]]/SonataNetIO_CMO_MV_NAV_QT[[#This Row],[NAV]]*100</f>
        <v>71.627187082168888</v>
      </c>
    </row>
    <row r="642" spans="1:12" x14ac:dyDescent="0.2">
      <c r="A642" s="1">
        <v>42577</v>
      </c>
      <c r="B642">
        <v>324.39339999999999</v>
      </c>
      <c r="C642">
        <v>53.575699999999998</v>
      </c>
      <c r="D642">
        <v>340.73250000000002</v>
      </c>
      <c r="F642">
        <v>107613981.66</v>
      </c>
      <c r="G642">
        <v>301.44168500000001</v>
      </c>
      <c r="H642">
        <v>49.785074000000002</v>
      </c>
      <c r="I642">
        <v>316.62475000000001</v>
      </c>
      <c r="K642" s="16">
        <f>VLOOKUP(SonataNetIO_CMO_MV_NAV_QT[[#This Row],[AsOfDate]], 'Sonata CMO MV Raw'!$A:$B,2,FALSE)</f>
        <v>77491024.383772999</v>
      </c>
      <c r="L642" s="4">
        <f>SonataNetIO_CMO_MV_NAV_QT[[#This Row],[CMO MV]]/SonataNetIO_CMO_MV_NAV_QT[[#This Row],[NAV]]*100</f>
        <v>72.008323814837837</v>
      </c>
    </row>
    <row r="643" spans="1:12" x14ac:dyDescent="0.2">
      <c r="A643" s="1">
        <v>42578</v>
      </c>
      <c r="B643">
        <v>325.37290000000002</v>
      </c>
      <c r="C643">
        <v>52.646099999999997</v>
      </c>
      <c r="D643">
        <v>326.76069999999999</v>
      </c>
      <c r="F643">
        <v>108374893.48999999</v>
      </c>
      <c r="G643">
        <v>300.229038</v>
      </c>
      <c r="H643">
        <v>48.577764000000002</v>
      </c>
      <c r="I643">
        <v>301.509593</v>
      </c>
      <c r="K643" s="16">
        <f>VLOOKUP(SonataNetIO_CMO_MV_NAV_QT[[#This Row],[AsOfDate]], 'Sonata CMO MV Raw'!$A:$B,2,FALSE)</f>
        <v>76888723.116380006</v>
      </c>
      <c r="L643" s="4">
        <f>SonataNetIO_CMO_MV_NAV_QT[[#This Row],[CMO MV]]/SonataNetIO_CMO_MV_NAV_QT[[#This Row],[NAV]]*100</f>
        <v>70.946988403245541</v>
      </c>
    </row>
    <row r="644" spans="1:12" x14ac:dyDescent="0.2">
      <c r="A644" s="1">
        <v>42579</v>
      </c>
      <c r="B644">
        <v>326.01589999999999</v>
      </c>
      <c r="C644">
        <v>52.216700000000003</v>
      </c>
      <c r="D644">
        <v>326.59769999999997</v>
      </c>
      <c r="F644">
        <v>108211590.65000001</v>
      </c>
      <c r="G644">
        <v>301.27632199999999</v>
      </c>
      <c r="H644">
        <v>48.254258</v>
      </c>
      <c r="I644">
        <v>301.81397199999998</v>
      </c>
      <c r="K644" s="16">
        <f>VLOOKUP(SonataNetIO_CMO_MV_NAV_QT[[#This Row],[AsOfDate]], 'Sonata CMO MV Raw'!$A:$B,2,FALSE)</f>
        <v>76498689.036506996</v>
      </c>
      <c r="L644" s="4">
        <f>SonataNetIO_CMO_MV_NAV_QT[[#This Row],[CMO MV]]/SonataNetIO_CMO_MV_NAV_QT[[#This Row],[NAV]]*100</f>
        <v>70.693618471920132</v>
      </c>
    </row>
    <row r="645" spans="1:12" x14ac:dyDescent="0.2">
      <c r="A645" s="1">
        <v>42580</v>
      </c>
      <c r="B645">
        <v>330.2022</v>
      </c>
      <c r="C645">
        <v>51.807499999999997</v>
      </c>
      <c r="D645">
        <v>326.39749999999998</v>
      </c>
      <c r="F645">
        <v>109495846.33</v>
      </c>
      <c r="G645">
        <v>301.56596000000002</v>
      </c>
      <c r="H645">
        <v>47.314579999999999</v>
      </c>
      <c r="I645">
        <v>298.09121599999997</v>
      </c>
      <c r="K645" s="16">
        <f>VLOOKUP(SonataNetIO_CMO_MV_NAV_QT[[#This Row],[AsOfDate]], 'Sonata CMO MV Raw'!$A:$B,2,FALSE)</f>
        <v>76872378.902465999</v>
      </c>
      <c r="L645" s="4">
        <f>SonataNetIO_CMO_MV_NAV_QT[[#This Row],[CMO MV]]/SonataNetIO_CMO_MV_NAV_QT[[#This Row],[NAV]]*100</f>
        <v>70.205748874516232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</sheetPr>
  <dimension ref="A1:C652"/>
  <sheetViews>
    <sheetView workbookViewId="0"/>
  </sheetViews>
  <sheetFormatPr defaultRowHeight="12.75" x14ac:dyDescent="0.2"/>
  <cols>
    <col min="1" max="1" width="14.42578125" bestFit="1" customWidth="1"/>
    <col min="2" max="2" width="24" style="3" bestFit="1" customWidth="1"/>
    <col min="3" max="3" width="12.85546875" style="3" customWidth="1"/>
    <col min="4" max="4" width="16.42578125" bestFit="1" customWidth="1"/>
    <col min="5" max="5" width="29.140625" customWidth="1"/>
    <col min="6" max="6" width="10.5703125" bestFit="1" customWidth="1"/>
    <col min="7" max="7" width="18.28515625" bestFit="1" customWidth="1"/>
    <col min="8" max="8" width="11.85546875" bestFit="1" customWidth="1"/>
    <col min="9" max="9" width="19.7109375" bestFit="1" customWidth="1"/>
    <col min="10" max="10" width="12" bestFit="1" customWidth="1"/>
    <col min="11" max="11" width="19" bestFit="1" customWidth="1"/>
    <col min="12" max="12" width="26.85546875" bestFit="1" customWidth="1"/>
    <col min="13" max="13" width="20.42578125" bestFit="1" customWidth="1"/>
    <col min="14" max="14" width="28.28515625" bestFit="1" customWidth="1"/>
  </cols>
  <sheetData>
    <row r="1" spans="1:3" x14ac:dyDescent="0.2">
      <c r="A1" t="s">
        <v>0</v>
      </c>
      <c r="B1" s="3" t="s">
        <v>17</v>
      </c>
      <c r="C1"/>
    </row>
    <row r="2" spans="1:3" x14ac:dyDescent="0.2">
      <c r="A2" s="1">
        <v>41645</v>
      </c>
      <c r="B2" s="3">
        <v>5191051.6518329997</v>
      </c>
      <c r="C2"/>
    </row>
    <row r="3" spans="1:3" x14ac:dyDescent="0.2">
      <c r="A3" s="1">
        <v>41646</v>
      </c>
      <c r="B3" s="3">
        <v>5205604.3788820002</v>
      </c>
      <c r="C3"/>
    </row>
    <row r="4" spans="1:3" x14ac:dyDescent="0.2">
      <c r="A4" s="1">
        <v>41647</v>
      </c>
      <c r="B4" s="3">
        <v>5143797.6812300002</v>
      </c>
      <c r="C4"/>
    </row>
    <row r="5" spans="1:3" x14ac:dyDescent="0.2">
      <c r="A5" s="1">
        <v>41648</v>
      </c>
      <c r="B5" s="3">
        <v>17296616.285824999</v>
      </c>
      <c r="C5"/>
    </row>
    <row r="6" spans="1:3" x14ac:dyDescent="0.2">
      <c r="A6" s="1">
        <v>41649</v>
      </c>
      <c r="B6" s="3">
        <v>17623340.221554998</v>
      </c>
      <c r="C6"/>
    </row>
    <row r="7" spans="1:3" x14ac:dyDescent="0.2">
      <c r="A7" s="1">
        <v>41652</v>
      </c>
      <c r="B7" s="3">
        <v>17800928.508742999</v>
      </c>
      <c r="C7"/>
    </row>
    <row r="8" spans="1:3" x14ac:dyDescent="0.2">
      <c r="A8" s="1">
        <v>41653</v>
      </c>
      <c r="B8" s="3">
        <v>17629768.313416999</v>
      </c>
      <c r="C8"/>
    </row>
    <row r="9" spans="1:3" x14ac:dyDescent="0.2">
      <c r="A9" s="1">
        <v>41654</v>
      </c>
      <c r="B9" s="3">
        <v>17521080.041405998</v>
      </c>
      <c r="C9"/>
    </row>
    <row r="10" spans="1:3" x14ac:dyDescent="0.2">
      <c r="A10" s="1">
        <v>41655</v>
      </c>
      <c r="B10" s="3">
        <v>17645111.841093998</v>
      </c>
      <c r="C10"/>
    </row>
    <row r="11" spans="1:3" x14ac:dyDescent="0.2">
      <c r="A11" s="1">
        <v>41656</v>
      </c>
      <c r="B11" s="3">
        <v>17688495.970835999</v>
      </c>
      <c r="C11"/>
    </row>
    <row r="12" spans="1:3" x14ac:dyDescent="0.2">
      <c r="A12" s="1">
        <v>41660</v>
      </c>
      <c r="B12" s="3">
        <v>17730303.515057001</v>
      </c>
      <c r="C12"/>
    </row>
    <row r="13" spans="1:3" x14ac:dyDescent="0.2">
      <c r="A13" s="1">
        <v>41661</v>
      </c>
      <c r="B13" s="3">
        <v>17600097.078488</v>
      </c>
      <c r="C13"/>
    </row>
    <row r="14" spans="1:3" x14ac:dyDescent="0.2">
      <c r="A14" s="1">
        <v>41662</v>
      </c>
      <c r="B14" s="3">
        <v>17873116.862089999</v>
      </c>
      <c r="C14"/>
    </row>
    <row r="15" spans="1:3" x14ac:dyDescent="0.2">
      <c r="A15" s="1">
        <v>41663</v>
      </c>
      <c r="B15" s="3">
        <v>17988251.016484</v>
      </c>
      <c r="C15"/>
    </row>
    <row r="16" spans="1:3" x14ac:dyDescent="0.2">
      <c r="A16" s="1">
        <v>41666</v>
      </c>
      <c r="B16" s="3">
        <v>17771727.10684</v>
      </c>
      <c r="C16"/>
    </row>
    <row r="17" spans="1:3" x14ac:dyDescent="0.2">
      <c r="A17" s="1">
        <v>41667</v>
      </c>
      <c r="B17" s="3">
        <v>17795488.931637999</v>
      </c>
      <c r="C17"/>
    </row>
    <row r="18" spans="1:3" x14ac:dyDescent="0.2">
      <c r="A18" s="1">
        <v>41668</v>
      </c>
      <c r="B18" s="3">
        <v>17985609.168203</v>
      </c>
      <c r="C18"/>
    </row>
    <row r="19" spans="1:3" x14ac:dyDescent="0.2">
      <c r="A19" s="1">
        <v>41669</v>
      </c>
      <c r="B19" s="3">
        <v>22503799.659090001</v>
      </c>
      <c r="C19"/>
    </row>
    <row r="20" spans="1:3" x14ac:dyDescent="0.2">
      <c r="A20" s="1">
        <v>41670</v>
      </c>
      <c r="B20" s="3">
        <v>22588154.308021002</v>
      </c>
      <c r="C20"/>
    </row>
    <row r="21" spans="1:3" x14ac:dyDescent="0.2">
      <c r="A21" s="1">
        <v>41673</v>
      </c>
      <c r="B21" s="3">
        <v>22946022.101597</v>
      </c>
      <c r="C21"/>
    </row>
    <row r="22" spans="1:3" x14ac:dyDescent="0.2">
      <c r="A22" s="1">
        <v>41674</v>
      </c>
      <c r="B22" s="3">
        <v>22758121.188475002</v>
      </c>
      <c r="C22"/>
    </row>
    <row r="23" spans="1:3" x14ac:dyDescent="0.2">
      <c r="A23" s="1">
        <v>41675</v>
      </c>
      <c r="B23" s="3">
        <v>22604543.446291</v>
      </c>
      <c r="C23"/>
    </row>
    <row r="24" spans="1:3" x14ac:dyDescent="0.2">
      <c r="A24" s="1">
        <v>41676</v>
      </c>
      <c r="B24" s="3">
        <v>22504514.134102002</v>
      </c>
      <c r="C24"/>
    </row>
    <row r="25" spans="1:3" x14ac:dyDescent="0.2">
      <c r="A25" s="1">
        <v>41677</v>
      </c>
      <c r="B25" s="3">
        <v>25434313.803706001</v>
      </c>
      <c r="C25"/>
    </row>
    <row r="26" spans="1:3" x14ac:dyDescent="0.2">
      <c r="A26" s="1">
        <v>41680</v>
      </c>
      <c r="B26" s="3">
        <v>25484486.744371999</v>
      </c>
      <c r="C26"/>
    </row>
    <row r="27" spans="1:3" x14ac:dyDescent="0.2">
      <c r="A27" s="1">
        <v>41681</v>
      </c>
      <c r="B27" s="3">
        <v>25280760.794482999</v>
      </c>
      <c r="C27"/>
    </row>
    <row r="28" spans="1:3" x14ac:dyDescent="0.2">
      <c r="A28" s="1">
        <v>41682</v>
      </c>
      <c r="B28" s="3">
        <v>25120634.963631</v>
      </c>
      <c r="C28"/>
    </row>
    <row r="29" spans="1:3" x14ac:dyDescent="0.2">
      <c r="A29" s="1">
        <v>41683</v>
      </c>
      <c r="B29" s="3">
        <v>25344154.923420001</v>
      </c>
      <c r="C29"/>
    </row>
    <row r="30" spans="1:3" x14ac:dyDescent="0.2">
      <c r="A30" s="1">
        <v>41684</v>
      </c>
      <c r="B30" s="3">
        <v>25301267.041947</v>
      </c>
      <c r="C30"/>
    </row>
    <row r="31" spans="1:3" x14ac:dyDescent="0.2">
      <c r="A31" s="1">
        <v>41688</v>
      </c>
      <c r="B31" s="3">
        <v>25397073.142457001</v>
      </c>
      <c r="C31"/>
    </row>
    <row r="32" spans="1:3" x14ac:dyDescent="0.2">
      <c r="A32" s="1">
        <v>41689</v>
      </c>
      <c r="B32" s="3">
        <v>25302346.210308999</v>
      </c>
      <c r="C32"/>
    </row>
    <row r="33" spans="1:3" x14ac:dyDescent="0.2">
      <c r="A33" s="1">
        <v>41690</v>
      </c>
      <c r="B33" s="3">
        <v>36727226.055330999</v>
      </c>
      <c r="C33"/>
    </row>
    <row r="34" spans="1:3" x14ac:dyDescent="0.2">
      <c r="A34" s="1">
        <v>41691</v>
      </c>
      <c r="B34" s="3">
        <v>36931559.484283</v>
      </c>
      <c r="C34"/>
    </row>
    <row r="35" spans="1:3" x14ac:dyDescent="0.2">
      <c r="A35" s="1">
        <v>41694</v>
      </c>
      <c r="B35" s="3">
        <v>36834050.764986001</v>
      </c>
      <c r="C35"/>
    </row>
    <row r="36" spans="1:3" x14ac:dyDescent="0.2">
      <c r="A36" s="1">
        <v>41695</v>
      </c>
      <c r="B36" s="3">
        <v>49373451.503491998</v>
      </c>
      <c r="C36"/>
    </row>
    <row r="37" spans="1:3" x14ac:dyDescent="0.2">
      <c r="A37" s="1">
        <v>41696</v>
      </c>
      <c r="B37" s="3">
        <v>49611641.992044002</v>
      </c>
      <c r="C37"/>
    </row>
    <row r="38" spans="1:3" x14ac:dyDescent="0.2">
      <c r="A38" s="1">
        <v>41697</v>
      </c>
      <c r="B38" s="3">
        <v>49812717.700034</v>
      </c>
      <c r="C38"/>
    </row>
    <row r="39" spans="1:3" x14ac:dyDescent="0.2">
      <c r="A39" s="1">
        <v>41698</v>
      </c>
      <c r="B39" s="3">
        <v>49593288.696014002</v>
      </c>
      <c r="C39"/>
    </row>
    <row r="40" spans="1:3" x14ac:dyDescent="0.2">
      <c r="A40" s="1">
        <v>41701</v>
      </c>
      <c r="B40" s="3">
        <v>50008928.957507998</v>
      </c>
      <c r="C40"/>
    </row>
    <row r="41" spans="1:3" x14ac:dyDescent="0.2">
      <c r="A41" s="1">
        <v>41702</v>
      </c>
      <c r="B41" s="3">
        <v>49386049.107683003</v>
      </c>
      <c r="C41"/>
    </row>
    <row r="42" spans="1:3" x14ac:dyDescent="0.2">
      <c r="A42" s="1">
        <v>41703</v>
      </c>
      <c r="B42" s="3">
        <v>49423483.428057</v>
      </c>
      <c r="C42"/>
    </row>
    <row r="43" spans="1:3" x14ac:dyDescent="0.2">
      <c r="A43" s="1">
        <v>41704</v>
      </c>
      <c r="B43" s="3">
        <v>49065073.448237002</v>
      </c>
      <c r="C43"/>
    </row>
    <row r="44" spans="1:3" x14ac:dyDescent="0.2">
      <c r="A44" s="1">
        <v>41705</v>
      </c>
      <c r="B44" s="3">
        <v>48694101.303143002</v>
      </c>
      <c r="C44"/>
    </row>
    <row r="45" spans="1:3" x14ac:dyDescent="0.2">
      <c r="A45" s="1">
        <v>41708</v>
      </c>
      <c r="B45" s="3">
        <v>48792793.325990997</v>
      </c>
      <c r="C45"/>
    </row>
    <row r="46" spans="1:3" x14ac:dyDescent="0.2">
      <c r="A46" s="1">
        <v>41709</v>
      </c>
      <c r="B46" s="3">
        <v>48916319.791357003</v>
      </c>
      <c r="C46"/>
    </row>
    <row r="47" spans="1:3" x14ac:dyDescent="0.2">
      <c r="A47" s="1">
        <v>41710</v>
      </c>
      <c r="B47" s="3">
        <v>49244689.274728</v>
      </c>
      <c r="C47"/>
    </row>
    <row r="48" spans="1:3" x14ac:dyDescent="0.2">
      <c r="A48" s="1">
        <v>41711</v>
      </c>
      <c r="B48" s="3">
        <v>49824737.027609996</v>
      </c>
      <c r="C48"/>
    </row>
    <row r="49" spans="1:3" x14ac:dyDescent="0.2">
      <c r="A49" s="1">
        <v>41712</v>
      </c>
      <c r="B49" s="3">
        <v>58869100.024681002</v>
      </c>
      <c r="C49"/>
    </row>
    <row r="50" spans="1:3" x14ac:dyDescent="0.2">
      <c r="A50" s="1">
        <v>41715</v>
      </c>
      <c r="B50" s="3">
        <v>59590646.528592996</v>
      </c>
      <c r="C50"/>
    </row>
    <row r="51" spans="1:3" x14ac:dyDescent="0.2">
      <c r="A51" s="1">
        <v>41716</v>
      </c>
      <c r="B51" s="3">
        <v>59769137.747993998</v>
      </c>
      <c r="C51"/>
    </row>
    <row r="52" spans="1:3" x14ac:dyDescent="0.2">
      <c r="A52" s="1">
        <v>41717</v>
      </c>
      <c r="B52" s="3">
        <v>65871766.492720999</v>
      </c>
      <c r="C52"/>
    </row>
    <row r="53" spans="1:3" x14ac:dyDescent="0.2">
      <c r="A53" s="1">
        <v>41718</v>
      </c>
      <c r="B53" s="3">
        <v>65355359.669751003</v>
      </c>
      <c r="C53"/>
    </row>
    <row r="54" spans="1:3" x14ac:dyDescent="0.2">
      <c r="A54" s="1">
        <v>41719</v>
      </c>
      <c r="B54" s="3">
        <v>65762646.920722</v>
      </c>
      <c r="C54"/>
    </row>
    <row r="55" spans="1:3" x14ac:dyDescent="0.2">
      <c r="A55" s="1">
        <v>41722</v>
      </c>
      <c r="B55" s="3">
        <v>65924414.490203999</v>
      </c>
      <c r="C55"/>
    </row>
    <row r="56" spans="1:3" x14ac:dyDescent="0.2">
      <c r="A56" s="1">
        <v>41723</v>
      </c>
      <c r="B56" s="3">
        <v>65838183.770452</v>
      </c>
      <c r="C56"/>
    </row>
    <row r="57" spans="1:3" x14ac:dyDescent="0.2">
      <c r="A57" s="1">
        <v>41724</v>
      </c>
      <c r="B57" s="3">
        <v>66243444.272808</v>
      </c>
      <c r="C57"/>
    </row>
    <row r="58" spans="1:3" x14ac:dyDescent="0.2">
      <c r="A58" s="1">
        <v>41725</v>
      </c>
      <c r="B58" s="3">
        <v>75806812.924925998</v>
      </c>
      <c r="C58"/>
    </row>
    <row r="59" spans="1:3" x14ac:dyDescent="0.2">
      <c r="A59" s="1">
        <v>41726</v>
      </c>
      <c r="B59" s="3">
        <v>75277941.436349005</v>
      </c>
      <c r="C59"/>
    </row>
    <row r="60" spans="1:3" x14ac:dyDescent="0.2">
      <c r="A60" s="1">
        <v>41729</v>
      </c>
      <c r="B60" s="3">
        <v>75768601.332590997</v>
      </c>
      <c r="C60"/>
    </row>
    <row r="61" spans="1:3" x14ac:dyDescent="0.2">
      <c r="A61" s="1">
        <v>41730</v>
      </c>
      <c r="B61" s="3">
        <v>74907479.937972993</v>
      </c>
      <c r="C61"/>
    </row>
    <row r="62" spans="1:3" x14ac:dyDescent="0.2">
      <c r="A62" s="1">
        <v>41731</v>
      </c>
      <c r="B62" s="3">
        <v>74379611.226014003</v>
      </c>
      <c r="C62"/>
    </row>
    <row r="63" spans="1:3" x14ac:dyDescent="0.2">
      <c r="A63" s="1">
        <v>41732</v>
      </c>
      <c r="B63" s="3">
        <v>74650360.085540995</v>
      </c>
      <c r="C63"/>
    </row>
    <row r="64" spans="1:3" x14ac:dyDescent="0.2">
      <c r="A64" s="1">
        <v>41733</v>
      </c>
      <c r="B64" s="3">
        <v>75414725.342301995</v>
      </c>
      <c r="C64"/>
    </row>
    <row r="65" spans="1:3" x14ac:dyDescent="0.2">
      <c r="A65" s="1">
        <v>41736</v>
      </c>
      <c r="B65" s="3">
        <v>72159144.795745999</v>
      </c>
      <c r="C65"/>
    </row>
    <row r="66" spans="1:3" x14ac:dyDescent="0.2">
      <c r="A66" s="1">
        <v>41737</v>
      </c>
      <c r="B66" s="3">
        <v>72349573.729947001</v>
      </c>
      <c r="C66"/>
    </row>
    <row r="67" spans="1:3" x14ac:dyDescent="0.2">
      <c r="A67" s="1">
        <v>41738</v>
      </c>
      <c r="B67" s="3">
        <v>72483804.680179998</v>
      </c>
      <c r="C67"/>
    </row>
    <row r="68" spans="1:3" x14ac:dyDescent="0.2">
      <c r="A68" s="1">
        <v>41739</v>
      </c>
      <c r="B68" s="3">
        <v>78042622.701068997</v>
      </c>
      <c r="C68"/>
    </row>
    <row r="69" spans="1:3" x14ac:dyDescent="0.2">
      <c r="A69" s="1">
        <v>41740</v>
      </c>
      <c r="B69" s="3">
        <v>78270521.276161999</v>
      </c>
      <c r="C69"/>
    </row>
    <row r="70" spans="1:3" x14ac:dyDescent="0.2">
      <c r="A70" s="1">
        <v>41743</v>
      </c>
      <c r="B70" s="3">
        <v>78053803.924253002</v>
      </c>
      <c r="C70"/>
    </row>
    <row r="71" spans="1:3" x14ac:dyDescent="0.2">
      <c r="A71" s="1">
        <v>41744</v>
      </c>
      <c r="B71" s="3">
        <v>77863425.317032993</v>
      </c>
      <c r="C71"/>
    </row>
    <row r="72" spans="1:3" x14ac:dyDescent="0.2">
      <c r="A72" s="1">
        <v>41745</v>
      </c>
      <c r="B72" s="3">
        <v>77684820.583524004</v>
      </c>
      <c r="C72"/>
    </row>
    <row r="73" spans="1:3" x14ac:dyDescent="0.2">
      <c r="A73" s="1">
        <v>41746</v>
      </c>
      <c r="B73" s="3">
        <v>76864141.164253995</v>
      </c>
      <c r="C73"/>
    </row>
    <row r="74" spans="1:3" x14ac:dyDescent="0.2">
      <c r="A74" s="1">
        <v>41750</v>
      </c>
      <c r="B74" s="3">
        <v>76602309.792320997</v>
      </c>
      <c r="C74"/>
    </row>
    <row r="75" spans="1:3" x14ac:dyDescent="0.2">
      <c r="A75" s="1">
        <v>41751</v>
      </c>
      <c r="B75" s="3">
        <v>76524772.172738001</v>
      </c>
      <c r="C75"/>
    </row>
    <row r="76" spans="1:3" x14ac:dyDescent="0.2">
      <c r="A76" s="1">
        <v>41752</v>
      </c>
      <c r="B76" s="3">
        <v>82715357.415566996</v>
      </c>
      <c r="C76"/>
    </row>
    <row r="77" spans="1:3" x14ac:dyDescent="0.2">
      <c r="A77" s="1">
        <v>41753</v>
      </c>
      <c r="B77" s="3">
        <v>82695473.743053004</v>
      </c>
      <c r="C77"/>
    </row>
    <row r="78" spans="1:3" x14ac:dyDescent="0.2">
      <c r="A78" s="1">
        <v>41754</v>
      </c>
      <c r="B78" s="3">
        <v>82538053.807398006</v>
      </c>
      <c r="C78"/>
    </row>
    <row r="79" spans="1:3" x14ac:dyDescent="0.2">
      <c r="A79" s="1">
        <v>41757</v>
      </c>
      <c r="B79" s="3">
        <v>82374826.115465</v>
      </c>
      <c r="C79"/>
    </row>
    <row r="80" spans="1:3" x14ac:dyDescent="0.2">
      <c r="A80" s="1">
        <v>41758</v>
      </c>
      <c r="B80" s="3">
        <v>82205569.839925006</v>
      </c>
      <c r="C80"/>
    </row>
    <row r="81" spans="1:3" x14ac:dyDescent="0.2">
      <c r="A81" s="1">
        <v>41759</v>
      </c>
      <c r="B81" s="3">
        <v>83254833.264613003</v>
      </c>
      <c r="C81"/>
    </row>
    <row r="82" spans="1:3" x14ac:dyDescent="0.2">
      <c r="A82" s="1">
        <v>41760</v>
      </c>
      <c r="B82" s="3">
        <v>83805500.800913006</v>
      </c>
      <c r="C82"/>
    </row>
    <row r="83" spans="1:3" x14ac:dyDescent="0.2">
      <c r="A83" s="1">
        <v>41761</v>
      </c>
      <c r="B83" s="3">
        <v>83890089.843360007</v>
      </c>
      <c r="C83"/>
    </row>
    <row r="84" spans="1:3" x14ac:dyDescent="0.2">
      <c r="A84" s="1">
        <v>41764</v>
      </c>
      <c r="B84" s="3">
        <v>83690152.453889996</v>
      </c>
      <c r="C84"/>
    </row>
    <row r="85" spans="1:3" x14ac:dyDescent="0.2">
      <c r="A85" s="1">
        <v>41765</v>
      </c>
      <c r="B85" s="3">
        <v>84000938.643048003</v>
      </c>
      <c r="C85"/>
    </row>
    <row r="86" spans="1:3" x14ac:dyDescent="0.2">
      <c r="A86" s="1">
        <v>41766</v>
      </c>
      <c r="B86" s="3">
        <v>84153234.577078998</v>
      </c>
      <c r="C86"/>
    </row>
    <row r="87" spans="1:3" x14ac:dyDescent="0.2">
      <c r="A87" s="1">
        <v>41767</v>
      </c>
      <c r="B87" s="3">
        <v>84368416.093268007</v>
      </c>
      <c r="C87"/>
    </row>
    <row r="88" spans="1:3" x14ac:dyDescent="0.2">
      <c r="A88" s="1">
        <v>41768</v>
      </c>
      <c r="B88" s="3">
        <v>84080134.363147005</v>
      </c>
      <c r="C88"/>
    </row>
    <row r="89" spans="1:3" x14ac:dyDescent="0.2">
      <c r="A89" s="1">
        <v>41771</v>
      </c>
      <c r="B89" s="3">
        <v>83840441.937827006</v>
      </c>
      <c r="C89"/>
    </row>
    <row r="90" spans="1:3" x14ac:dyDescent="0.2">
      <c r="A90" s="1">
        <v>41772</v>
      </c>
      <c r="B90" s="3">
        <v>84482865.382280007</v>
      </c>
      <c r="C90"/>
    </row>
    <row r="91" spans="1:3" x14ac:dyDescent="0.2">
      <c r="A91" s="1">
        <v>41773</v>
      </c>
      <c r="B91" s="3">
        <v>85329168.333472997</v>
      </c>
      <c r="C91"/>
    </row>
    <row r="92" spans="1:3" x14ac:dyDescent="0.2">
      <c r="A92" s="1">
        <v>41774</v>
      </c>
      <c r="B92" s="3">
        <v>85416050.274303004</v>
      </c>
      <c r="C92"/>
    </row>
    <row r="93" spans="1:3" x14ac:dyDescent="0.2">
      <c r="A93" s="1">
        <v>41775</v>
      </c>
      <c r="B93" s="3">
        <v>85145304.218546003</v>
      </c>
      <c r="C93"/>
    </row>
    <row r="94" spans="1:3" x14ac:dyDescent="0.2">
      <c r="A94" s="1">
        <v>41778</v>
      </c>
      <c r="B94" s="3">
        <v>85129909.106275007</v>
      </c>
      <c r="C94"/>
    </row>
    <row r="95" spans="1:3" x14ac:dyDescent="0.2">
      <c r="A95" s="1">
        <v>41779</v>
      </c>
      <c r="B95" s="3">
        <v>85217031.387741998</v>
      </c>
      <c r="C95"/>
    </row>
    <row r="96" spans="1:3" x14ac:dyDescent="0.2">
      <c r="A96" s="1">
        <v>41780</v>
      </c>
      <c r="B96" s="3">
        <v>80946128.664469004</v>
      </c>
      <c r="C96"/>
    </row>
    <row r="97" spans="1:3" x14ac:dyDescent="0.2">
      <c r="A97" s="1">
        <v>41781</v>
      </c>
      <c r="B97" s="3">
        <v>80735932.956907004</v>
      </c>
      <c r="C97"/>
    </row>
    <row r="98" spans="1:3" x14ac:dyDescent="0.2">
      <c r="A98" s="1">
        <v>41782</v>
      </c>
      <c r="B98" s="3">
        <v>81113185.686094999</v>
      </c>
      <c r="C98"/>
    </row>
    <row r="99" spans="1:3" x14ac:dyDescent="0.2">
      <c r="A99" s="1">
        <v>41786</v>
      </c>
      <c r="B99" s="3">
        <v>80931633.840639994</v>
      </c>
      <c r="C99"/>
    </row>
    <row r="100" spans="1:3" x14ac:dyDescent="0.2">
      <c r="A100" s="1">
        <v>41787</v>
      </c>
      <c r="B100" s="3">
        <v>81682737.002961993</v>
      </c>
      <c r="C100"/>
    </row>
    <row r="101" spans="1:3" x14ac:dyDescent="0.2">
      <c r="A101" s="1">
        <v>41788</v>
      </c>
      <c r="B101" s="3">
        <v>81517568.046538994</v>
      </c>
      <c r="C101"/>
    </row>
    <row r="102" spans="1:3" x14ac:dyDescent="0.2">
      <c r="A102" s="1">
        <v>41789</v>
      </c>
      <c r="B102" s="3">
        <v>81221827.513565004</v>
      </c>
      <c r="C102"/>
    </row>
    <row r="103" spans="1:3" x14ac:dyDescent="0.2">
      <c r="A103" s="1">
        <v>41792</v>
      </c>
      <c r="B103" s="3">
        <v>80406411.310982004</v>
      </c>
      <c r="C103"/>
    </row>
    <row r="104" spans="1:3" x14ac:dyDescent="0.2">
      <c r="A104" s="1">
        <v>41793</v>
      </c>
      <c r="B104" s="3">
        <v>79789527.429778993</v>
      </c>
      <c r="C104"/>
    </row>
    <row r="105" spans="1:3" x14ac:dyDescent="0.2">
      <c r="A105" s="1">
        <v>41794</v>
      </c>
      <c r="B105" s="3">
        <v>79658521.703406006</v>
      </c>
      <c r="C105"/>
    </row>
    <row r="106" spans="1:3" x14ac:dyDescent="0.2">
      <c r="A106" s="1">
        <v>41795</v>
      </c>
      <c r="B106" s="3">
        <v>79907325.702886</v>
      </c>
      <c r="C106"/>
    </row>
    <row r="107" spans="1:3" x14ac:dyDescent="0.2">
      <c r="A107" s="1">
        <v>41796</v>
      </c>
      <c r="B107" s="3">
        <v>79592335.475302994</v>
      </c>
      <c r="C107"/>
    </row>
    <row r="108" spans="1:3" x14ac:dyDescent="0.2">
      <c r="A108" s="1">
        <v>41799</v>
      </c>
      <c r="B108" s="3">
        <v>79371472.534877002</v>
      </c>
      <c r="C108"/>
    </row>
    <row r="109" spans="1:3" x14ac:dyDescent="0.2">
      <c r="A109" s="1">
        <v>41800</v>
      </c>
      <c r="B109" s="3">
        <v>79153102.206526995</v>
      </c>
      <c r="C109"/>
    </row>
    <row r="110" spans="1:3" x14ac:dyDescent="0.2">
      <c r="A110" s="1">
        <v>41801</v>
      </c>
      <c r="B110" s="3">
        <v>79154767.346699998</v>
      </c>
      <c r="C110"/>
    </row>
    <row r="111" spans="1:3" x14ac:dyDescent="0.2">
      <c r="A111" s="1">
        <v>41802</v>
      </c>
      <c r="B111" s="3">
        <v>79997872.266534999</v>
      </c>
      <c r="C111"/>
    </row>
    <row r="112" spans="1:3" x14ac:dyDescent="0.2">
      <c r="A112" s="1">
        <v>41803</v>
      </c>
      <c r="B112" s="3">
        <v>79825074.610528007</v>
      </c>
      <c r="C112"/>
    </row>
    <row r="113" spans="1:3" x14ac:dyDescent="0.2">
      <c r="A113" s="1">
        <v>41806</v>
      </c>
      <c r="B113" s="3">
        <v>79522964.856262997</v>
      </c>
      <c r="C113"/>
    </row>
    <row r="114" spans="1:3" x14ac:dyDescent="0.2">
      <c r="A114" s="1">
        <v>41807</v>
      </c>
      <c r="B114" s="3">
        <v>79050280.589944005</v>
      </c>
      <c r="C114"/>
    </row>
    <row r="115" spans="1:3" x14ac:dyDescent="0.2">
      <c r="A115" s="1">
        <v>41808</v>
      </c>
      <c r="B115" s="3">
        <v>79452082.887496993</v>
      </c>
      <c r="C115"/>
    </row>
    <row r="116" spans="1:3" x14ac:dyDescent="0.2">
      <c r="A116" s="1">
        <v>41809</v>
      </c>
      <c r="B116" s="3">
        <v>79568738.537654996</v>
      </c>
      <c r="C116"/>
    </row>
    <row r="117" spans="1:3" x14ac:dyDescent="0.2">
      <c r="A117" s="1">
        <v>41810</v>
      </c>
      <c r="B117" s="3">
        <v>79211791.926598996</v>
      </c>
      <c r="C117"/>
    </row>
    <row r="118" spans="1:3" x14ac:dyDescent="0.2">
      <c r="A118" s="1">
        <v>41813</v>
      </c>
      <c r="B118" s="3">
        <v>79354631.187857002</v>
      </c>
      <c r="C118"/>
    </row>
    <row r="119" spans="1:3" x14ac:dyDescent="0.2">
      <c r="A119" s="1">
        <v>41814</v>
      </c>
      <c r="B119" s="3">
        <v>79572180.620370999</v>
      </c>
      <c r="C119"/>
    </row>
    <row r="120" spans="1:3" x14ac:dyDescent="0.2">
      <c r="A120" s="1">
        <v>41815</v>
      </c>
      <c r="B120" s="3">
        <v>79446523.055962995</v>
      </c>
      <c r="C120"/>
    </row>
    <row r="121" spans="1:3" x14ac:dyDescent="0.2">
      <c r="A121" s="1">
        <v>41816</v>
      </c>
      <c r="B121" s="3">
        <v>79825518.465088993</v>
      </c>
      <c r="C121"/>
    </row>
    <row r="122" spans="1:3" x14ac:dyDescent="0.2">
      <c r="A122" s="1">
        <v>41817</v>
      </c>
      <c r="B122" s="3">
        <v>79746184.521579996</v>
      </c>
      <c r="C122"/>
    </row>
    <row r="123" spans="1:3" x14ac:dyDescent="0.2">
      <c r="A123" s="1">
        <v>41820</v>
      </c>
      <c r="B123" s="3">
        <v>80379344.484622002</v>
      </c>
      <c r="C123"/>
    </row>
    <row r="124" spans="1:3" x14ac:dyDescent="0.2">
      <c r="A124" s="1">
        <v>41821</v>
      </c>
      <c r="B124" s="3">
        <v>80257073.897126004</v>
      </c>
      <c r="C124"/>
    </row>
    <row r="125" spans="1:3" x14ac:dyDescent="0.2">
      <c r="A125" s="1">
        <v>41822</v>
      </c>
      <c r="B125" s="3">
        <v>79578831.428085998</v>
      </c>
      <c r="C125"/>
    </row>
    <row r="126" spans="1:3" x14ac:dyDescent="0.2">
      <c r="A126" s="1">
        <v>41823</v>
      </c>
      <c r="B126" s="3">
        <v>79421059.695364997</v>
      </c>
      <c r="C126"/>
    </row>
    <row r="127" spans="1:3" x14ac:dyDescent="0.2">
      <c r="A127" s="1">
        <v>41827</v>
      </c>
      <c r="B127" s="3">
        <v>79727055.579403996</v>
      </c>
      <c r="C127"/>
    </row>
    <row r="128" spans="1:3" x14ac:dyDescent="0.2">
      <c r="A128" s="1">
        <v>41828</v>
      </c>
      <c r="B128" s="3">
        <v>80291962.388554007</v>
      </c>
      <c r="C128"/>
    </row>
    <row r="129" spans="1:3" x14ac:dyDescent="0.2">
      <c r="A129" s="1">
        <v>41829</v>
      </c>
      <c r="B129" s="3">
        <v>86224850.792889997</v>
      </c>
      <c r="C129"/>
    </row>
    <row r="130" spans="1:3" x14ac:dyDescent="0.2">
      <c r="A130" s="1">
        <v>41830</v>
      </c>
      <c r="B130" s="3">
        <v>89543138.507289007</v>
      </c>
      <c r="C130"/>
    </row>
    <row r="131" spans="1:3" x14ac:dyDescent="0.2">
      <c r="A131" s="1">
        <v>41831</v>
      </c>
      <c r="B131" s="3">
        <v>89684097.856432006</v>
      </c>
      <c r="C131"/>
    </row>
    <row r="132" spans="1:3" x14ac:dyDescent="0.2">
      <c r="A132" s="1">
        <v>41834</v>
      </c>
      <c r="B132" s="3">
        <v>89381260.096359998</v>
      </c>
      <c r="C132"/>
    </row>
    <row r="133" spans="1:3" x14ac:dyDescent="0.2">
      <c r="A133" s="1">
        <v>41835</v>
      </c>
      <c r="B133" s="3">
        <v>88696116.007581994</v>
      </c>
      <c r="C133"/>
    </row>
    <row r="134" spans="1:3" x14ac:dyDescent="0.2">
      <c r="A134" s="1">
        <v>41836</v>
      </c>
      <c r="B134" s="3">
        <v>88758630.504169002</v>
      </c>
      <c r="C134"/>
    </row>
    <row r="135" spans="1:3" x14ac:dyDescent="0.2">
      <c r="A135" s="1">
        <v>41837</v>
      </c>
      <c r="B135" s="3">
        <v>89218028.471090004</v>
      </c>
      <c r="C135"/>
    </row>
    <row r="136" spans="1:3" x14ac:dyDescent="0.2">
      <c r="A136" s="1">
        <v>41838</v>
      </c>
      <c r="B136" s="3">
        <v>89058511.095602006</v>
      </c>
      <c r="C136"/>
    </row>
    <row r="137" spans="1:3" x14ac:dyDescent="0.2">
      <c r="A137" s="1">
        <v>41841</v>
      </c>
      <c r="B137" s="3">
        <v>88449892.126248002</v>
      </c>
      <c r="C137"/>
    </row>
    <row r="138" spans="1:3" x14ac:dyDescent="0.2">
      <c r="A138" s="1">
        <v>41842</v>
      </c>
      <c r="B138" s="3">
        <v>88582622.709354997</v>
      </c>
      <c r="C138"/>
    </row>
    <row r="139" spans="1:3" x14ac:dyDescent="0.2">
      <c r="A139" s="1">
        <v>41843</v>
      </c>
      <c r="B139" s="3">
        <v>88675300.955638006</v>
      </c>
      <c r="C139"/>
    </row>
    <row r="140" spans="1:3" x14ac:dyDescent="0.2">
      <c r="A140" s="1">
        <v>41844</v>
      </c>
      <c r="B140" s="3">
        <v>88170561.357214004</v>
      </c>
      <c r="C140"/>
    </row>
    <row r="141" spans="1:3" x14ac:dyDescent="0.2">
      <c r="A141" s="1">
        <v>41845</v>
      </c>
      <c r="B141" s="3">
        <v>88112783.484243006</v>
      </c>
      <c r="C141"/>
    </row>
    <row r="142" spans="1:3" x14ac:dyDescent="0.2">
      <c r="A142" s="1">
        <v>41848</v>
      </c>
      <c r="B142" s="3">
        <v>87592446.619345993</v>
      </c>
      <c r="C142"/>
    </row>
    <row r="143" spans="1:3" x14ac:dyDescent="0.2">
      <c r="A143" s="1">
        <v>41849</v>
      </c>
      <c r="B143" s="3">
        <v>87791515.767665997</v>
      </c>
      <c r="C143"/>
    </row>
    <row r="144" spans="1:3" x14ac:dyDescent="0.2">
      <c r="A144" s="1">
        <v>41850</v>
      </c>
      <c r="B144" s="3">
        <v>87140152.441468</v>
      </c>
      <c r="C144"/>
    </row>
    <row r="145" spans="1:3" x14ac:dyDescent="0.2">
      <c r="A145" s="1">
        <v>41851</v>
      </c>
      <c r="B145" s="3">
        <v>87716299.768235996</v>
      </c>
      <c r="C145"/>
    </row>
    <row r="146" spans="1:3" x14ac:dyDescent="0.2">
      <c r="A146" s="1">
        <v>41852</v>
      </c>
      <c r="B146" s="3">
        <v>87881187.816427007</v>
      </c>
      <c r="C146"/>
    </row>
    <row r="147" spans="1:3" x14ac:dyDescent="0.2">
      <c r="A147" s="1">
        <v>41855</v>
      </c>
      <c r="B147" s="3">
        <v>88087487.807037994</v>
      </c>
      <c r="C147"/>
    </row>
    <row r="148" spans="1:3" x14ac:dyDescent="0.2">
      <c r="A148" s="1">
        <v>41856</v>
      </c>
      <c r="B148" s="3">
        <v>88029341.770089</v>
      </c>
      <c r="C148"/>
    </row>
    <row r="149" spans="1:3" x14ac:dyDescent="0.2">
      <c r="A149" s="1">
        <v>41857</v>
      </c>
      <c r="B149" s="3">
        <v>87969782.070069999</v>
      </c>
      <c r="C149"/>
    </row>
    <row r="150" spans="1:3" x14ac:dyDescent="0.2">
      <c r="A150" s="1">
        <v>41858</v>
      </c>
      <c r="B150" s="3">
        <v>88477547.415913001</v>
      </c>
      <c r="C150"/>
    </row>
    <row r="151" spans="1:3" x14ac:dyDescent="0.2">
      <c r="A151" s="1">
        <v>41859</v>
      </c>
      <c r="B151" s="3">
        <v>88414700.058005005</v>
      </c>
      <c r="C151"/>
    </row>
    <row r="152" spans="1:3" x14ac:dyDescent="0.2">
      <c r="A152" s="1">
        <v>41862</v>
      </c>
      <c r="B152" s="3">
        <v>88381402.620299995</v>
      </c>
      <c r="C152"/>
    </row>
    <row r="153" spans="1:3" x14ac:dyDescent="0.2">
      <c r="A153" s="1">
        <v>41863</v>
      </c>
      <c r="B153" s="3">
        <v>88216221.630168006</v>
      </c>
      <c r="C153"/>
    </row>
    <row r="154" spans="1:3" x14ac:dyDescent="0.2">
      <c r="A154" s="1">
        <v>41864</v>
      </c>
      <c r="B154" s="3">
        <v>88604097.682482004</v>
      </c>
      <c r="C154"/>
    </row>
    <row r="155" spans="1:3" x14ac:dyDescent="0.2">
      <c r="A155" s="1">
        <v>41865</v>
      </c>
      <c r="B155" s="3">
        <v>88823866.380162999</v>
      </c>
      <c r="C155"/>
    </row>
    <row r="156" spans="1:3" x14ac:dyDescent="0.2">
      <c r="A156" s="1">
        <v>41866</v>
      </c>
      <c r="B156" s="3">
        <v>88535909.722893</v>
      </c>
      <c r="C156"/>
    </row>
    <row r="157" spans="1:3" x14ac:dyDescent="0.2">
      <c r="A157" s="1">
        <v>41869</v>
      </c>
      <c r="B157" s="3">
        <v>88192697.640129</v>
      </c>
      <c r="C157"/>
    </row>
    <row r="158" spans="1:3" x14ac:dyDescent="0.2">
      <c r="A158" s="1">
        <v>41870</v>
      </c>
      <c r="B158" s="3">
        <v>88013172.638662994</v>
      </c>
      <c r="C158"/>
    </row>
    <row r="159" spans="1:3" x14ac:dyDescent="0.2">
      <c r="A159" s="1">
        <v>41871</v>
      </c>
      <c r="B159" s="3">
        <v>88866927.834271997</v>
      </c>
      <c r="C159"/>
    </row>
    <row r="160" spans="1:3" x14ac:dyDescent="0.2">
      <c r="A160" s="1">
        <v>41872</v>
      </c>
      <c r="B160" s="3">
        <v>89171925.938507006</v>
      </c>
      <c r="C160"/>
    </row>
    <row r="161" spans="1:3" x14ac:dyDescent="0.2">
      <c r="A161" s="1">
        <v>41873</v>
      </c>
      <c r="B161" s="3">
        <v>89352536.944006994</v>
      </c>
      <c r="C161"/>
    </row>
    <row r="162" spans="1:3" x14ac:dyDescent="0.2">
      <c r="A162" s="1">
        <v>41876</v>
      </c>
      <c r="B162" s="3">
        <v>88959129.040576994</v>
      </c>
      <c r="C162"/>
    </row>
    <row r="163" spans="1:3" x14ac:dyDescent="0.2">
      <c r="A163" s="1">
        <v>41877</v>
      </c>
      <c r="B163" s="3">
        <v>88874845.628740996</v>
      </c>
      <c r="C163"/>
    </row>
    <row r="164" spans="1:3" x14ac:dyDescent="0.2">
      <c r="A164" s="1">
        <v>41878</v>
      </c>
      <c r="B164" s="3">
        <v>88988290.747005001</v>
      </c>
      <c r="C164"/>
    </row>
    <row r="165" spans="1:3" x14ac:dyDescent="0.2">
      <c r="A165" s="1">
        <v>41879</v>
      </c>
      <c r="B165" s="3">
        <v>89048298.403579995</v>
      </c>
      <c r="C165"/>
    </row>
    <row r="166" spans="1:3" x14ac:dyDescent="0.2">
      <c r="A166" s="1">
        <v>41880</v>
      </c>
      <c r="B166" s="3">
        <v>89382092.123703003</v>
      </c>
      <c r="C166"/>
    </row>
    <row r="167" spans="1:3" x14ac:dyDescent="0.2">
      <c r="A167" s="1">
        <v>41884</v>
      </c>
      <c r="B167" s="3">
        <v>88837952.406614006</v>
      </c>
      <c r="C167"/>
    </row>
    <row r="168" spans="1:3" x14ac:dyDescent="0.2">
      <c r="A168" s="1">
        <v>41885</v>
      </c>
      <c r="B168" s="3">
        <v>89265978.476319</v>
      </c>
      <c r="C168"/>
    </row>
    <row r="169" spans="1:3" x14ac:dyDescent="0.2">
      <c r="A169" s="1">
        <v>41886</v>
      </c>
      <c r="B169" s="3">
        <v>88955989.122612998</v>
      </c>
      <c r="C169"/>
    </row>
    <row r="170" spans="1:3" x14ac:dyDescent="0.2">
      <c r="A170" s="1">
        <v>41887</v>
      </c>
      <c r="B170" s="3">
        <v>89162117.373884007</v>
      </c>
      <c r="C170"/>
    </row>
    <row r="171" spans="1:3" x14ac:dyDescent="0.2">
      <c r="A171" s="1">
        <v>41890</v>
      </c>
      <c r="B171" s="3">
        <v>89058996.966133997</v>
      </c>
      <c r="C171"/>
    </row>
    <row r="172" spans="1:3" x14ac:dyDescent="0.2">
      <c r="A172" s="1">
        <v>41891</v>
      </c>
      <c r="B172" s="3">
        <v>88772088.442280993</v>
      </c>
      <c r="C172"/>
    </row>
    <row r="173" spans="1:3" x14ac:dyDescent="0.2">
      <c r="A173" s="1">
        <v>41892</v>
      </c>
      <c r="B173" s="3">
        <v>88220830.899437994</v>
      </c>
      <c r="C173"/>
    </row>
    <row r="174" spans="1:3" x14ac:dyDescent="0.2">
      <c r="A174" s="1">
        <v>41893</v>
      </c>
      <c r="B174" s="3">
        <v>86744700.602326006</v>
      </c>
      <c r="C174"/>
    </row>
    <row r="175" spans="1:3" x14ac:dyDescent="0.2">
      <c r="A175" s="1">
        <v>41894</v>
      </c>
      <c r="B175" s="3">
        <v>85918565.623917997</v>
      </c>
      <c r="C175"/>
    </row>
    <row r="176" spans="1:3" x14ac:dyDescent="0.2">
      <c r="A176" s="1">
        <v>41897</v>
      </c>
      <c r="B176" s="3">
        <v>85484212.648651004</v>
      </c>
      <c r="C176"/>
    </row>
    <row r="177" spans="1:3" x14ac:dyDescent="0.2">
      <c r="A177" s="1">
        <v>41898</v>
      </c>
      <c r="B177" s="3">
        <v>85572333.078789994</v>
      </c>
      <c r="C177"/>
    </row>
    <row r="178" spans="1:3" x14ac:dyDescent="0.2">
      <c r="A178" s="1">
        <v>41899</v>
      </c>
      <c r="B178" s="3">
        <v>85430599.155928001</v>
      </c>
      <c r="C178"/>
    </row>
    <row r="179" spans="1:3" x14ac:dyDescent="0.2">
      <c r="A179" s="1">
        <v>41900</v>
      </c>
      <c r="B179" s="3">
        <v>85172192.021449998</v>
      </c>
      <c r="C179"/>
    </row>
    <row r="180" spans="1:3" x14ac:dyDescent="0.2">
      <c r="A180" s="1">
        <v>41901</v>
      </c>
      <c r="B180" s="3">
        <v>85797765.076129004</v>
      </c>
      <c r="C180"/>
    </row>
    <row r="181" spans="1:3" x14ac:dyDescent="0.2">
      <c r="A181" s="1">
        <v>41904</v>
      </c>
      <c r="B181" s="3">
        <v>85860306.922069997</v>
      </c>
      <c r="C181"/>
    </row>
    <row r="182" spans="1:3" x14ac:dyDescent="0.2">
      <c r="A182" s="1">
        <v>41905</v>
      </c>
      <c r="B182" s="3">
        <v>86311544.949853003</v>
      </c>
      <c r="C182"/>
    </row>
    <row r="183" spans="1:3" x14ac:dyDescent="0.2">
      <c r="A183" s="1">
        <v>41906</v>
      </c>
      <c r="B183" s="3">
        <v>86014066.726640999</v>
      </c>
      <c r="C183"/>
    </row>
    <row r="184" spans="1:3" x14ac:dyDescent="0.2">
      <c r="A184" s="1">
        <v>41907</v>
      </c>
      <c r="B184" s="3">
        <v>86158086.396091998</v>
      </c>
      <c r="C184"/>
    </row>
    <row r="185" spans="1:3" x14ac:dyDescent="0.2">
      <c r="A185" s="1">
        <v>41908</v>
      </c>
      <c r="B185" s="3">
        <v>85954188.479463995</v>
      </c>
      <c r="C185"/>
    </row>
    <row r="186" spans="1:3" x14ac:dyDescent="0.2">
      <c r="A186" s="1">
        <v>41911</v>
      </c>
      <c r="B186" s="3">
        <v>86060300.866917998</v>
      </c>
      <c r="C186"/>
    </row>
    <row r="187" spans="1:3" x14ac:dyDescent="0.2">
      <c r="A187" s="1">
        <v>41912</v>
      </c>
      <c r="B187" s="3">
        <v>86051374.925569996</v>
      </c>
      <c r="C187"/>
    </row>
    <row r="188" spans="1:3" x14ac:dyDescent="0.2">
      <c r="A188" s="1">
        <v>41913</v>
      </c>
      <c r="B188" s="3">
        <v>86998856.477010995</v>
      </c>
      <c r="C188"/>
    </row>
    <row r="189" spans="1:3" x14ac:dyDescent="0.2">
      <c r="A189" s="1">
        <v>41914</v>
      </c>
      <c r="B189" s="3">
        <v>86715784.464934006</v>
      </c>
      <c r="C189"/>
    </row>
    <row r="190" spans="1:3" x14ac:dyDescent="0.2">
      <c r="A190" s="1">
        <v>41915</v>
      </c>
      <c r="B190" s="3">
        <v>86621214.129980996</v>
      </c>
      <c r="C190"/>
    </row>
    <row r="191" spans="1:3" x14ac:dyDescent="0.2">
      <c r="A191" s="1">
        <v>41918</v>
      </c>
      <c r="B191" s="3">
        <v>86987112.421247005</v>
      </c>
      <c r="C191"/>
    </row>
    <row r="192" spans="1:3" x14ac:dyDescent="0.2">
      <c r="A192" s="1">
        <v>41919</v>
      </c>
      <c r="B192" s="3">
        <v>87555516.946676999</v>
      </c>
      <c r="C192"/>
    </row>
    <row r="193" spans="1:3" x14ac:dyDescent="0.2">
      <c r="A193" s="1">
        <v>41920</v>
      </c>
      <c r="B193" s="3">
        <v>87915930.072090998</v>
      </c>
      <c r="C193"/>
    </row>
    <row r="194" spans="1:3" x14ac:dyDescent="0.2">
      <c r="A194" s="1">
        <v>41921</v>
      </c>
      <c r="B194" s="3">
        <v>87779905.043207005</v>
      </c>
      <c r="C194"/>
    </row>
    <row r="195" spans="1:3" x14ac:dyDescent="0.2">
      <c r="A195" s="1">
        <v>41922</v>
      </c>
      <c r="B195" s="3">
        <v>88032234.344819993</v>
      </c>
      <c r="C195"/>
    </row>
    <row r="196" spans="1:3" x14ac:dyDescent="0.2">
      <c r="A196" s="1">
        <v>41926</v>
      </c>
      <c r="B196" s="3">
        <v>88629645.105252996</v>
      </c>
      <c r="C196"/>
    </row>
    <row r="197" spans="1:3" x14ac:dyDescent="0.2">
      <c r="A197" s="1">
        <v>41927</v>
      </c>
      <c r="B197" s="3">
        <v>88134271.203339994</v>
      </c>
      <c r="C197"/>
    </row>
    <row r="198" spans="1:3" x14ac:dyDescent="0.2">
      <c r="A198" s="1">
        <v>41928</v>
      </c>
      <c r="B198" s="3">
        <v>88010112.487099007</v>
      </c>
      <c r="C198"/>
    </row>
    <row r="199" spans="1:3" x14ac:dyDescent="0.2">
      <c r="A199" s="1">
        <v>41929</v>
      </c>
      <c r="B199" s="3">
        <v>87736957.180677995</v>
      </c>
      <c r="C199"/>
    </row>
    <row r="200" spans="1:3" x14ac:dyDescent="0.2">
      <c r="A200" s="1">
        <v>41932</v>
      </c>
      <c r="B200" s="3">
        <v>80788237.569753006</v>
      </c>
      <c r="C200"/>
    </row>
    <row r="201" spans="1:3" x14ac:dyDescent="0.2">
      <c r="A201" s="1">
        <v>41933</v>
      </c>
      <c r="B201" s="3">
        <v>80558066.642735004</v>
      </c>
      <c r="C201"/>
    </row>
    <row r="202" spans="1:3" x14ac:dyDescent="0.2">
      <c r="A202" s="1">
        <v>41934</v>
      </c>
      <c r="B202" s="3">
        <v>80424720.937270999</v>
      </c>
      <c r="C202"/>
    </row>
    <row r="203" spans="1:3" x14ac:dyDescent="0.2">
      <c r="A203" s="1">
        <v>41935</v>
      </c>
      <c r="B203" s="3">
        <v>80115474.033419997</v>
      </c>
      <c r="C203"/>
    </row>
    <row r="204" spans="1:3" x14ac:dyDescent="0.2">
      <c r="A204" s="1">
        <v>41936</v>
      </c>
      <c r="B204" s="3">
        <v>80411345.53892</v>
      </c>
      <c r="C204"/>
    </row>
    <row r="205" spans="1:3" x14ac:dyDescent="0.2">
      <c r="A205" s="1">
        <v>41939</v>
      </c>
      <c r="B205" s="3">
        <v>76253391.990802005</v>
      </c>
      <c r="C205"/>
    </row>
    <row r="206" spans="1:3" x14ac:dyDescent="0.2">
      <c r="A206" s="1">
        <v>41940</v>
      </c>
      <c r="B206" s="3">
        <v>76176423.58224</v>
      </c>
      <c r="C206"/>
    </row>
    <row r="207" spans="1:3" x14ac:dyDescent="0.2">
      <c r="A207" s="1">
        <v>41941</v>
      </c>
      <c r="B207" s="3">
        <v>75913344.754649997</v>
      </c>
      <c r="C207"/>
    </row>
    <row r="208" spans="1:3" x14ac:dyDescent="0.2">
      <c r="A208" s="1">
        <v>41942</v>
      </c>
      <c r="B208" s="3">
        <v>76201492.359293997</v>
      </c>
      <c r="C208"/>
    </row>
    <row r="209" spans="1:3" x14ac:dyDescent="0.2">
      <c r="A209" s="1">
        <v>41943</v>
      </c>
      <c r="B209" s="3">
        <v>76025121.577510998</v>
      </c>
      <c r="C209"/>
    </row>
    <row r="210" spans="1:3" x14ac:dyDescent="0.2">
      <c r="A210" s="1">
        <v>41946</v>
      </c>
      <c r="B210" s="3">
        <v>76210879.398710996</v>
      </c>
      <c r="C210"/>
    </row>
    <row r="211" spans="1:3" x14ac:dyDescent="0.2">
      <c r="A211" s="1">
        <v>41947</v>
      </c>
      <c r="B211" s="3">
        <v>76303458.180712998</v>
      </c>
      <c r="C211"/>
    </row>
    <row r="212" spans="1:3" x14ac:dyDescent="0.2">
      <c r="A212" s="1">
        <v>41948</v>
      </c>
      <c r="B212" s="3">
        <v>76194339.923075005</v>
      </c>
      <c r="C212"/>
    </row>
    <row r="213" spans="1:3" x14ac:dyDescent="0.2">
      <c r="A213" s="1">
        <v>41949</v>
      </c>
      <c r="B213" s="3">
        <v>75936312.889760002</v>
      </c>
      <c r="C213"/>
    </row>
    <row r="214" spans="1:3" x14ac:dyDescent="0.2">
      <c r="A214" s="1">
        <v>41950</v>
      </c>
      <c r="B214" s="3">
        <v>76546231.932185993</v>
      </c>
      <c r="C214"/>
    </row>
    <row r="215" spans="1:3" x14ac:dyDescent="0.2">
      <c r="A215" s="1">
        <v>41953</v>
      </c>
      <c r="B215" s="3">
        <v>76075407.334122002</v>
      </c>
      <c r="C215"/>
    </row>
    <row r="216" spans="1:3" x14ac:dyDescent="0.2">
      <c r="A216" s="1">
        <v>41955</v>
      </c>
      <c r="B216" s="3">
        <v>76238858.535413995</v>
      </c>
      <c r="C216"/>
    </row>
    <row r="217" spans="1:3" x14ac:dyDescent="0.2">
      <c r="A217" s="1">
        <v>41956</v>
      </c>
      <c r="B217" s="3">
        <v>76435530.511104003</v>
      </c>
      <c r="C217"/>
    </row>
    <row r="218" spans="1:3" x14ac:dyDescent="0.2">
      <c r="A218" s="1">
        <v>41957</v>
      </c>
      <c r="B218" s="3">
        <v>76646709.545654997</v>
      </c>
      <c r="C218"/>
    </row>
    <row r="219" spans="1:3" x14ac:dyDescent="0.2">
      <c r="A219" s="1">
        <v>41960</v>
      </c>
      <c r="B219" s="3">
        <v>75925174.918080002</v>
      </c>
      <c r="C219"/>
    </row>
    <row r="220" spans="1:3" x14ac:dyDescent="0.2">
      <c r="A220" s="1">
        <v>41961</v>
      </c>
      <c r="B220" s="3">
        <v>76199250.677652001</v>
      </c>
      <c r="C220"/>
    </row>
    <row r="221" spans="1:3" x14ac:dyDescent="0.2">
      <c r="A221" s="1">
        <v>41962</v>
      </c>
      <c r="B221" s="3">
        <v>76041597.627756</v>
      </c>
      <c r="C221"/>
    </row>
    <row r="222" spans="1:3" x14ac:dyDescent="0.2">
      <c r="A222" s="1">
        <v>41963</v>
      </c>
      <c r="B222" s="3">
        <v>76058808.194763005</v>
      </c>
      <c r="C222"/>
    </row>
    <row r="223" spans="1:3" x14ac:dyDescent="0.2">
      <c r="A223" s="1">
        <v>41964</v>
      </c>
      <c r="B223" s="3">
        <v>76339656.065447003</v>
      </c>
      <c r="C223"/>
    </row>
    <row r="224" spans="1:3" x14ac:dyDescent="0.2">
      <c r="A224" s="1">
        <v>41967</v>
      </c>
      <c r="B224" s="3">
        <v>76517222.874250993</v>
      </c>
      <c r="C224"/>
    </row>
    <row r="225" spans="1:3" x14ac:dyDescent="0.2">
      <c r="A225" s="1">
        <v>41968</v>
      </c>
      <c r="B225" s="3">
        <v>76239275.923563004</v>
      </c>
      <c r="C225"/>
    </row>
    <row r="226" spans="1:3" x14ac:dyDescent="0.2">
      <c r="A226" s="1">
        <v>41969</v>
      </c>
      <c r="B226" s="3">
        <v>76467774.869818002</v>
      </c>
      <c r="C226"/>
    </row>
    <row r="227" spans="1:3" x14ac:dyDescent="0.2">
      <c r="A227" s="1">
        <v>41971</v>
      </c>
      <c r="B227" s="3">
        <v>76170555.814253002</v>
      </c>
      <c r="C227"/>
    </row>
    <row r="228" spans="1:3" x14ac:dyDescent="0.2">
      <c r="A228" s="1">
        <v>41974</v>
      </c>
      <c r="B228" s="3">
        <v>76016553.836290002</v>
      </c>
      <c r="C228"/>
    </row>
    <row r="229" spans="1:3" x14ac:dyDescent="0.2">
      <c r="A229" s="1">
        <v>41975</v>
      </c>
      <c r="B229" s="3">
        <v>75535365.541815996</v>
      </c>
      <c r="C229"/>
    </row>
    <row r="230" spans="1:3" x14ac:dyDescent="0.2">
      <c r="A230" s="1">
        <v>41976</v>
      </c>
      <c r="B230" s="3">
        <v>75633678.484220996</v>
      </c>
      <c r="C230"/>
    </row>
    <row r="231" spans="1:3" x14ac:dyDescent="0.2">
      <c r="A231" s="1">
        <v>41977</v>
      </c>
      <c r="B231" s="3">
        <v>76040865.998365</v>
      </c>
      <c r="C231"/>
    </row>
    <row r="232" spans="1:3" x14ac:dyDescent="0.2">
      <c r="A232" s="1">
        <v>41978</v>
      </c>
      <c r="B232" s="3">
        <v>75821361.665472999</v>
      </c>
      <c r="C232"/>
    </row>
    <row r="233" spans="1:3" x14ac:dyDescent="0.2">
      <c r="A233" s="1">
        <v>41981</v>
      </c>
      <c r="B233" s="3">
        <v>76073250.829869002</v>
      </c>
      <c r="C233"/>
    </row>
    <row r="234" spans="1:3" x14ac:dyDescent="0.2">
      <c r="A234" s="1">
        <v>41982</v>
      </c>
      <c r="B234" s="3">
        <v>80867493.589578003</v>
      </c>
      <c r="C234"/>
    </row>
    <row r="235" spans="1:3" x14ac:dyDescent="0.2">
      <c r="A235" s="1">
        <v>41983</v>
      </c>
      <c r="B235" s="3">
        <v>81354270.961769998</v>
      </c>
      <c r="C235"/>
    </row>
    <row r="236" spans="1:3" x14ac:dyDescent="0.2">
      <c r="A236" s="1">
        <v>41984</v>
      </c>
      <c r="B236" s="3">
        <v>80933363.206285</v>
      </c>
      <c r="C236"/>
    </row>
    <row r="237" spans="1:3" x14ac:dyDescent="0.2">
      <c r="A237" s="1">
        <v>41985</v>
      </c>
      <c r="B237" s="3">
        <v>81413687.875659004</v>
      </c>
      <c r="C237"/>
    </row>
    <row r="238" spans="1:3" x14ac:dyDescent="0.2">
      <c r="A238" s="1">
        <v>41988</v>
      </c>
      <c r="B238" s="3">
        <v>80523081.008811995</v>
      </c>
      <c r="C238"/>
    </row>
    <row r="239" spans="1:3" x14ac:dyDescent="0.2">
      <c r="A239" s="1">
        <v>41989</v>
      </c>
      <c r="B239" s="3">
        <v>80842862.648609996</v>
      </c>
      <c r="C239"/>
    </row>
    <row r="240" spans="1:3" x14ac:dyDescent="0.2">
      <c r="A240" s="1">
        <v>41990</v>
      </c>
      <c r="B240" s="3">
        <v>80282807.781874999</v>
      </c>
      <c r="C240"/>
    </row>
    <row r="241" spans="1:3" x14ac:dyDescent="0.2">
      <c r="A241" s="1">
        <v>41991</v>
      </c>
      <c r="B241" s="3">
        <v>79927242.878718004</v>
      </c>
      <c r="C241"/>
    </row>
    <row r="242" spans="1:3" x14ac:dyDescent="0.2">
      <c r="A242" s="1">
        <v>41992</v>
      </c>
      <c r="B242" s="3">
        <v>79831974.212297007</v>
      </c>
      <c r="C242"/>
    </row>
    <row r="243" spans="1:3" x14ac:dyDescent="0.2">
      <c r="A243" s="1">
        <v>41995</v>
      </c>
      <c r="B243" s="3">
        <v>79931499.550034001</v>
      </c>
      <c r="C243"/>
    </row>
    <row r="244" spans="1:3" x14ac:dyDescent="0.2">
      <c r="A244" s="1">
        <v>41996</v>
      </c>
      <c r="B244" s="3">
        <v>79189222.156283006</v>
      </c>
      <c r="C244"/>
    </row>
    <row r="245" spans="1:3" x14ac:dyDescent="0.2">
      <c r="A245" s="1">
        <v>41997</v>
      </c>
      <c r="B245" s="3">
        <v>79374422.121613994</v>
      </c>
      <c r="C245"/>
    </row>
    <row r="246" spans="1:3" x14ac:dyDescent="0.2">
      <c r="A246" s="1">
        <v>41999</v>
      </c>
      <c r="B246" s="3">
        <v>79124026.546995997</v>
      </c>
      <c r="C246"/>
    </row>
    <row r="247" spans="1:3" x14ac:dyDescent="0.2">
      <c r="A247" s="1">
        <v>42002</v>
      </c>
      <c r="B247" s="3">
        <v>79495038.880365998</v>
      </c>
      <c r="C247"/>
    </row>
    <row r="248" spans="1:3" x14ac:dyDescent="0.2">
      <c r="A248" s="1">
        <v>42003</v>
      </c>
      <c r="B248" s="3">
        <v>79790012.433448002</v>
      </c>
      <c r="C248"/>
    </row>
    <row r="249" spans="1:3" x14ac:dyDescent="0.2">
      <c r="A249" s="1">
        <v>42004</v>
      </c>
      <c r="B249" s="3">
        <v>80001714.389826</v>
      </c>
      <c r="C249"/>
    </row>
    <row r="250" spans="1:3" x14ac:dyDescent="0.2">
      <c r="A250" s="1">
        <v>42006</v>
      </c>
      <c r="B250" s="3">
        <v>80346048.577263996</v>
      </c>
      <c r="C250"/>
    </row>
    <row r="251" spans="1:3" x14ac:dyDescent="0.2">
      <c r="A251" s="1">
        <v>42009</v>
      </c>
      <c r="B251" s="3">
        <v>80626815.231505007</v>
      </c>
      <c r="C251"/>
    </row>
    <row r="252" spans="1:3" x14ac:dyDescent="0.2">
      <c r="A252" s="1">
        <v>42010</v>
      </c>
      <c r="B252" s="3">
        <v>80854851.873779997</v>
      </c>
      <c r="C252"/>
    </row>
    <row r="253" spans="1:3" x14ac:dyDescent="0.2">
      <c r="A253" s="1">
        <v>42011</v>
      </c>
      <c r="B253" s="3">
        <v>80873345.304748997</v>
      </c>
      <c r="C253"/>
    </row>
    <row r="254" spans="1:3" x14ac:dyDescent="0.2">
      <c r="A254" s="1">
        <v>42012</v>
      </c>
      <c r="B254" s="3">
        <v>80402927.551753998</v>
      </c>
      <c r="C254"/>
    </row>
    <row r="255" spans="1:3" x14ac:dyDescent="0.2">
      <c r="A255" s="1">
        <v>42013</v>
      </c>
      <c r="B255" s="3">
        <v>80551346.855849996</v>
      </c>
      <c r="C255"/>
    </row>
    <row r="256" spans="1:3" x14ac:dyDescent="0.2">
      <c r="A256" s="1">
        <v>42016</v>
      </c>
      <c r="B256" s="3">
        <v>80497644.504118994</v>
      </c>
      <c r="C256"/>
    </row>
    <row r="257" spans="1:3" x14ac:dyDescent="0.2">
      <c r="A257" s="1">
        <v>42017</v>
      </c>
      <c r="B257" s="3">
        <v>80343836.872554004</v>
      </c>
      <c r="C257"/>
    </row>
    <row r="258" spans="1:3" x14ac:dyDescent="0.2">
      <c r="A258" s="1">
        <v>42018</v>
      </c>
      <c r="B258" s="3">
        <v>80296852.395745993</v>
      </c>
      <c r="C258"/>
    </row>
    <row r="259" spans="1:3" x14ac:dyDescent="0.2">
      <c r="A259" s="1">
        <v>42019</v>
      </c>
      <c r="B259" s="3">
        <v>79728850.728957996</v>
      </c>
      <c r="C259"/>
    </row>
    <row r="260" spans="1:3" x14ac:dyDescent="0.2">
      <c r="A260" s="1">
        <v>42020</v>
      </c>
      <c r="B260" s="3">
        <v>80078455.402327999</v>
      </c>
      <c r="C260"/>
    </row>
    <row r="261" spans="1:3" x14ac:dyDescent="0.2">
      <c r="A261" s="1">
        <v>42024</v>
      </c>
      <c r="B261" s="3">
        <v>79862151.213929996</v>
      </c>
      <c r="C261"/>
    </row>
    <row r="262" spans="1:3" x14ac:dyDescent="0.2">
      <c r="A262" s="1">
        <v>42025</v>
      </c>
      <c r="B262" s="3">
        <v>79631752.164003</v>
      </c>
      <c r="C262"/>
    </row>
    <row r="263" spans="1:3" x14ac:dyDescent="0.2">
      <c r="A263" s="1">
        <v>42026</v>
      </c>
      <c r="B263" s="3">
        <v>71950175.912319005</v>
      </c>
      <c r="C263"/>
    </row>
    <row r="264" spans="1:3" x14ac:dyDescent="0.2">
      <c r="A264" s="1">
        <v>42027</v>
      </c>
      <c r="B264" s="3">
        <v>72272790.678751007</v>
      </c>
      <c r="C264"/>
    </row>
    <row r="265" spans="1:3" x14ac:dyDescent="0.2">
      <c r="A265" s="1">
        <v>42030</v>
      </c>
      <c r="B265" s="3">
        <v>71717896.593083993</v>
      </c>
      <c r="C265"/>
    </row>
    <row r="266" spans="1:3" x14ac:dyDescent="0.2">
      <c r="A266" s="1">
        <v>42031</v>
      </c>
      <c r="B266" s="3">
        <v>71750396.290638998</v>
      </c>
      <c r="C266"/>
    </row>
    <row r="267" spans="1:3" x14ac:dyDescent="0.2">
      <c r="A267" s="1">
        <v>42032</v>
      </c>
      <c r="B267" s="3">
        <v>74519144.007027</v>
      </c>
      <c r="C267"/>
    </row>
    <row r="268" spans="1:3" x14ac:dyDescent="0.2">
      <c r="A268" s="1">
        <v>42033</v>
      </c>
      <c r="B268" s="3">
        <v>74558659.498447001</v>
      </c>
      <c r="C268"/>
    </row>
    <row r="269" spans="1:3" x14ac:dyDescent="0.2">
      <c r="A269" s="1">
        <v>42034</v>
      </c>
      <c r="B269" s="3">
        <v>74557896.010317996</v>
      </c>
      <c r="C269"/>
    </row>
    <row r="270" spans="1:3" x14ac:dyDescent="0.2">
      <c r="A270" s="1">
        <v>42037</v>
      </c>
      <c r="B270" s="3">
        <v>74846681.011193007</v>
      </c>
      <c r="C270"/>
    </row>
    <row r="271" spans="1:3" x14ac:dyDescent="0.2">
      <c r="A271" s="1">
        <v>42038</v>
      </c>
      <c r="B271" s="3">
        <v>74459766.582595006</v>
      </c>
      <c r="C271"/>
    </row>
    <row r="272" spans="1:3" x14ac:dyDescent="0.2">
      <c r="A272" s="1">
        <v>42039</v>
      </c>
      <c r="B272" s="3">
        <v>74519063.995704994</v>
      </c>
      <c r="C272"/>
    </row>
    <row r="273" spans="1:3" x14ac:dyDescent="0.2">
      <c r="A273" s="1">
        <v>42040</v>
      </c>
      <c r="B273" s="3">
        <v>74588662.764339</v>
      </c>
      <c r="C273"/>
    </row>
    <row r="274" spans="1:3" x14ac:dyDescent="0.2">
      <c r="A274" s="1">
        <v>42041</v>
      </c>
      <c r="B274" s="3">
        <v>74350662.345797002</v>
      </c>
      <c r="C274"/>
    </row>
    <row r="275" spans="1:3" x14ac:dyDescent="0.2">
      <c r="A275" s="1">
        <v>42044</v>
      </c>
      <c r="B275" s="3">
        <v>74259003.843509004</v>
      </c>
      <c r="C275"/>
    </row>
    <row r="276" spans="1:3" x14ac:dyDescent="0.2">
      <c r="A276" s="1">
        <v>42045</v>
      </c>
      <c r="B276" s="3">
        <v>74133278.041409001</v>
      </c>
      <c r="C276"/>
    </row>
    <row r="277" spans="1:3" x14ac:dyDescent="0.2">
      <c r="A277" s="1">
        <v>42046</v>
      </c>
      <c r="B277" s="3">
        <v>74256908.495783001</v>
      </c>
      <c r="C277"/>
    </row>
    <row r="278" spans="1:3" x14ac:dyDescent="0.2">
      <c r="A278" s="1">
        <v>42047</v>
      </c>
      <c r="B278" s="3">
        <v>74165455.630208999</v>
      </c>
      <c r="C278"/>
    </row>
    <row r="279" spans="1:3" x14ac:dyDescent="0.2">
      <c r="A279" s="1">
        <v>42048</v>
      </c>
      <c r="B279" s="3">
        <v>73994499.647239</v>
      </c>
      <c r="C279"/>
    </row>
    <row r="280" spans="1:3" x14ac:dyDescent="0.2">
      <c r="A280" s="1">
        <v>42052</v>
      </c>
      <c r="B280" s="3">
        <v>72945267.862563998</v>
      </c>
      <c r="C280"/>
    </row>
    <row r="281" spans="1:3" x14ac:dyDescent="0.2">
      <c r="A281" s="1">
        <v>42053</v>
      </c>
      <c r="B281" s="3">
        <v>73505443.377774</v>
      </c>
      <c r="C281"/>
    </row>
    <row r="282" spans="1:3" x14ac:dyDescent="0.2">
      <c r="A282" s="1">
        <v>42054</v>
      </c>
      <c r="B282" s="3">
        <v>73142320.785623997</v>
      </c>
      <c r="C282"/>
    </row>
    <row r="283" spans="1:3" x14ac:dyDescent="0.2">
      <c r="A283" s="1">
        <v>42055</v>
      </c>
      <c r="B283" s="3">
        <v>72905446.245664999</v>
      </c>
      <c r="C283"/>
    </row>
    <row r="284" spans="1:3" x14ac:dyDescent="0.2">
      <c r="A284" s="1">
        <v>42058</v>
      </c>
      <c r="B284" s="3">
        <v>73437330.428672001</v>
      </c>
      <c r="C284"/>
    </row>
    <row r="285" spans="1:3" x14ac:dyDescent="0.2">
      <c r="A285" s="1">
        <v>42059</v>
      </c>
      <c r="B285" s="3">
        <v>73923404.873760998</v>
      </c>
      <c r="C285"/>
    </row>
    <row r="286" spans="1:3" x14ac:dyDescent="0.2">
      <c r="A286" s="1">
        <v>42060</v>
      </c>
      <c r="B286" s="3">
        <v>73550359.541758999</v>
      </c>
      <c r="C286"/>
    </row>
    <row r="287" spans="1:3" x14ac:dyDescent="0.2">
      <c r="A287" s="1">
        <v>42061</v>
      </c>
      <c r="B287" s="3">
        <v>73332003.136517003</v>
      </c>
      <c r="C287"/>
    </row>
    <row r="288" spans="1:3" x14ac:dyDescent="0.2">
      <c r="A288" s="1">
        <v>42062</v>
      </c>
      <c r="B288" s="3">
        <v>73407486.585145995</v>
      </c>
      <c r="C288"/>
    </row>
    <row r="289" spans="1:3" x14ac:dyDescent="0.2">
      <c r="A289" s="1">
        <v>42065</v>
      </c>
      <c r="B289" s="3">
        <v>72967711.630472004</v>
      </c>
      <c r="C289"/>
    </row>
    <row r="290" spans="1:3" x14ac:dyDescent="0.2">
      <c r="A290" s="1">
        <v>42066</v>
      </c>
      <c r="B290" s="3">
        <v>72683111.638420001</v>
      </c>
      <c r="C290"/>
    </row>
    <row r="291" spans="1:3" x14ac:dyDescent="0.2">
      <c r="A291" s="1">
        <v>42067</v>
      </c>
      <c r="B291" s="3">
        <v>72758416.811179996</v>
      </c>
      <c r="C291"/>
    </row>
    <row r="292" spans="1:3" x14ac:dyDescent="0.2">
      <c r="A292" s="1">
        <v>42068</v>
      </c>
      <c r="B292" s="3">
        <v>72937670.175349995</v>
      </c>
      <c r="C292"/>
    </row>
    <row r="293" spans="1:3" x14ac:dyDescent="0.2">
      <c r="A293" s="1">
        <v>42069</v>
      </c>
      <c r="B293" s="3">
        <v>72014286.504960001</v>
      </c>
      <c r="C293"/>
    </row>
    <row r="294" spans="1:3" x14ac:dyDescent="0.2">
      <c r="A294" s="1">
        <v>42072</v>
      </c>
      <c r="B294" s="3">
        <v>72530307.720897004</v>
      </c>
      <c r="C294"/>
    </row>
    <row r="295" spans="1:3" x14ac:dyDescent="0.2">
      <c r="A295" s="1">
        <v>42073</v>
      </c>
      <c r="B295" s="3">
        <v>72951287.283929005</v>
      </c>
      <c r="C295"/>
    </row>
    <row r="296" spans="1:3" x14ac:dyDescent="0.2">
      <c r="A296" s="1">
        <v>42074</v>
      </c>
      <c r="B296" s="3">
        <v>72943094.707330003</v>
      </c>
      <c r="C296"/>
    </row>
    <row r="297" spans="1:3" x14ac:dyDescent="0.2">
      <c r="A297" s="1">
        <v>42075</v>
      </c>
      <c r="B297" s="3">
        <v>73256629.908823997</v>
      </c>
      <c r="C297"/>
    </row>
    <row r="298" spans="1:3" x14ac:dyDescent="0.2">
      <c r="A298" s="1">
        <v>42076</v>
      </c>
      <c r="B298" s="3">
        <v>73098651.451513007</v>
      </c>
      <c r="C298"/>
    </row>
    <row r="299" spans="1:3" x14ac:dyDescent="0.2">
      <c r="A299" s="1">
        <v>42079</v>
      </c>
      <c r="B299" s="3">
        <v>72852028.818972006</v>
      </c>
      <c r="C299"/>
    </row>
    <row r="300" spans="1:3" x14ac:dyDescent="0.2">
      <c r="A300" s="1">
        <v>42080</v>
      </c>
      <c r="B300" s="3">
        <v>73165215.710529</v>
      </c>
      <c r="C300"/>
    </row>
    <row r="301" spans="1:3" x14ac:dyDescent="0.2">
      <c r="A301" s="1">
        <v>42081</v>
      </c>
      <c r="B301" s="3">
        <v>73907395.217641994</v>
      </c>
      <c r="C301"/>
    </row>
    <row r="302" spans="1:3" x14ac:dyDescent="0.2">
      <c r="A302" s="1">
        <v>42082</v>
      </c>
      <c r="B302" s="3">
        <v>73714389.278286994</v>
      </c>
      <c r="C302"/>
    </row>
    <row r="303" spans="1:3" x14ac:dyDescent="0.2">
      <c r="A303" s="1">
        <v>42083</v>
      </c>
      <c r="B303" s="3">
        <v>73787415.812104002</v>
      </c>
      <c r="C303"/>
    </row>
    <row r="304" spans="1:3" x14ac:dyDescent="0.2">
      <c r="A304" s="1">
        <v>42086</v>
      </c>
      <c r="B304" s="3">
        <v>73930840.212944999</v>
      </c>
      <c r="C304"/>
    </row>
    <row r="305" spans="1:3" x14ac:dyDescent="0.2">
      <c r="A305" s="1">
        <v>42087</v>
      </c>
      <c r="B305" s="3">
        <v>74150059.689754993</v>
      </c>
      <c r="C305"/>
    </row>
    <row r="306" spans="1:3" x14ac:dyDescent="0.2">
      <c r="A306" s="1">
        <v>42088</v>
      </c>
      <c r="B306" s="3">
        <v>73594588.284197003</v>
      </c>
      <c r="C306"/>
    </row>
    <row r="307" spans="1:3" x14ac:dyDescent="0.2">
      <c r="A307" s="1">
        <v>42089</v>
      </c>
      <c r="B307" s="3">
        <v>73226784.017750993</v>
      </c>
      <c r="C307"/>
    </row>
    <row r="308" spans="1:3" x14ac:dyDescent="0.2">
      <c r="A308" s="1">
        <v>42090</v>
      </c>
      <c r="B308" s="3">
        <v>73800574.865847006</v>
      </c>
      <c r="C308"/>
    </row>
    <row r="309" spans="1:3" x14ac:dyDescent="0.2">
      <c r="A309" s="1">
        <v>42093</v>
      </c>
      <c r="B309" s="3">
        <v>73655692.203786999</v>
      </c>
      <c r="C309"/>
    </row>
    <row r="310" spans="1:3" x14ac:dyDescent="0.2">
      <c r="A310" s="1">
        <v>42094</v>
      </c>
      <c r="B310" s="3">
        <v>73490270.382054999</v>
      </c>
      <c r="C310"/>
    </row>
    <row r="311" spans="1:3" x14ac:dyDescent="0.2">
      <c r="A311" s="1">
        <v>42095</v>
      </c>
      <c r="B311" s="3">
        <v>73892841.381228998</v>
      </c>
      <c r="C311"/>
    </row>
    <row r="312" spans="1:3" x14ac:dyDescent="0.2">
      <c r="A312" s="1">
        <v>42096</v>
      </c>
      <c r="B312" s="3">
        <v>73860679.946863994</v>
      </c>
      <c r="C312"/>
    </row>
    <row r="313" spans="1:3" x14ac:dyDescent="0.2">
      <c r="A313" s="1">
        <v>42097</v>
      </c>
      <c r="B313" s="3">
        <v>74228830.183400005</v>
      </c>
      <c r="C313"/>
    </row>
    <row r="314" spans="1:3" x14ac:dyDescent="0.2">
      <c r="A314" s="1">
        <v>42100</v>
      </c>
      <c r="B314" s="3">
        <v>73870615.264146</v>
      </c>
      <c r="C314"/>
    </row>
    <row r="315" spans="1:3" x14ac:dyDescent="0.2">
      <c r="A315" s="1">
        <v>42101</v>
      </c>
      <c r="B315" s="3">
        <v>73893503.454328001</v>
      </c>
      <c r="C315"/>
    </row>
    <row r="316" spans="1:3" x14ac:dyDescent="0.2">
      <c r="A316" s="1">
        <v>42102</v>
      </c>
      <c r="B316" s="3">
        <v>78447550.697481006</v>
      </c>
      <c r="C316"/>
    </row>
    <row r="317" spans="1:3" x14ac:dyDescent="0.2">
      <c r="A317" s="1">
        <v>42103</v>
      </c>
      <c r="B317" s="3">
        <v>77791594.700485006</v>
      </c>
      <c r="C317"/>
    </row>
    <row r="318" spans="1:3" x14ac:dyDescent="0.2">
      <c r="A318" s="1">
        <v>42104</v>
      </c>
      <c r="B318" s="3">
        <v>77775244.101584002</v>
      </c>
      <c r="C318"/>
    </row>
    <row r="319" spans="1:3" x14ac:dyDescent="0.2">
      <c r="A319" s="1">
        <v>42107</v>
      </c>
      <c r="B319" s="3">
        <v>78088303.744460002</v>
      </c>
      <c r="C319"/>
    </row>
    <row r="320" spans="1:3" x14ac:dyDescent="0.2">
      <c r="A320" s="1">
        <v>42108</v>
      </c>
      <c r="B320" s="3">
        <v>78035130.644419</v>
      </c>
      <c r="C320"/>
    </row>
    <row r="321" spans="1:3" x14ac:dyDescent="0.2">
      <c r="A321" s="1">
        <v>42109</v>
      </c>
      <c r="B321" s="3">
        <v>77600442.265899003</v>
      </c>
      <c r="C321"/>
    </row>
    <row r="322" spans="1:3" x14ac:dyDescent="0.2">
      <c r="A322" s="1">
        <v>42110</v>
      </c>
      <c r="B322" s="3">
        <v>77839708.388944998</v>
      </c>
      <c r="C322"/>
    </row>
    <row r="323" spans="1:3" x14ac:dyDescent="0.2">
      <c r="A323" s="1">
        <v>42111</v>
      </c>
      <c r="B323" s="3">
        <v>78079628.492144004</v>
      </c>
      <c r="C323"/>
    </row>
    <row r="324" spans="1:3" x14ac:dyDescent="0.2">
      <c r="A324" s="1">
        <v>42114</v>
      </c>
      <c r="B324" s="3">
        <v>77846593.954908997</v>
      </c>
      <c r="C324"/>
    </row>
    <row r="325" spans="1:3" x14ac:dyDescent="0.2">
      <c r="A325" s="1">
        <v>42115</v>
      </c>
      <c r="B325" s="3">
        <v>78088368.391236007</v>
      </c>
      <c r="C325"/>
    </row>
    <row r="326" spans="1:3" x14ac:dyDescent="0.2">
      <c r="A326" s="1">
        <v>42116</v>
      </c>
      <c r="B326" s="3">
        <v>78029742.239415005</v>
      </c>
      <c r="C326"/>
    </row>
    <row r="327" spans="1:3" x14ac:dyDescent="0.2">
      <c r="A327" s="1">
        <v>42117</v>
      </c>
      <c r="B327" s="3">
        <v>78334791.931406006</v>
      </c>
      <c r="C327"/>
    </row>
    <row r="328" spans="1:3" x14ac:dyDescent="0.2">
      <c r="A328" s="1">
        <v>42118</v>
      </c>
      <c r="B328" s="3">
        <v>78431026.001109004</v>
      </c>
      <c r="C328"/>
    </row>
    <row r="329" spans="1:3" x14ac:dyDescent="0.2">
      <c r="A329" s="1">
        <v>42121</v>
      </c>
      <c r="B329" s="3">
        <v>78672226.294158995</v>
      </c>
      <c r="C329"/>
    </row>
    <row r="330" spans="1:3" x14ac:dyDescent="0.2">
      <c r="A330" s="1">
        <v>42122</v>
      </c>
      <c r="B330" s="3">
        <v>78550404.596543998</v>
      </c>
      <c r="C330"/>
    </row>
    <row r="331" spans="1:3" x14ac:dyDescent="0.2">
      <c r="A331" s="1">
        <v>42123</v>
      </c>
      <c r="B331" s="3">
        <v>78328084.627348006</v>
      </c>
      <c r="C331"/>
    </row>
    <row r="332" spans="1:3" x14ac:dyDescent="0.2">
      <c r="A332" s="1">
        <v>42124</v>
      </c>
      <c r="B332" s="3">
        <v>77958460.224502996</v>
      </c>
      <c r="C332"/>
    </row>
    <row r="333" spans="1:3" x14ac:dyDescent="0.2">
      <c r="A333" s="1">
        <v>42125</v>
      </c>
      <c r="B333" s="3">
        <v>77470227.828429997</v>
      </c>
      <c r="C333"/>
    </row>
    <row r="334" spans="1:3" x14ac:dyDescent="0.2">
      <c r="A334" s="1">
        <v>42128</v>
      </c>
      <c r="B334" s="3">
        <v>78851834.382883996</v>
      </c>
      <c r="C334"/>
    </row>
    <row r="335" spans="1:3" x14ac:dyDescent="0.2">
      <c r="A335" s="1">
        <v>42129</v>
      </c>
      <c r="B335" s="3">
        <v>81619776.718072996</v>
      </c>
      <c r="C335"/>
    </row>
    <row r="336" spans="1:3" x14ac:dyDescent="0.2">
      <c r="A336" s="1">
        <v>42130</v>
      </c>
      <c r="B336" s="3">
        <v>81138364.726783007</v>
      </c>
      <c r="C336"/>
    </row>
    <row r="337" spans="1:3" x14ac:dyDescent="0.2">
      <c r="A337" s="1">
        <v>42131</v>
      </c>
      <c r="B337" s="3">
        <v>85656381.706913993</v>
      </c>
      <c r="C337"/>
    </row>
    <row r="338" spans="1:3" x14ac:dyDescent="0.2">
      <c r="A338" s="1">
        <v>42132</v>
      </c>
      <c r="B338" s="3">
        <v>85792555.403782994</v>
      </c>
      <c r="C338"/>
    </row>
    <row r="339" spans="1:3" x14ac:dyDescent="0.2">
      <c r="A339" s="1">
        <v>42135</v>
      </c>
      <c r="B339" s="3">
        <v>84840031.685472995</v>
      </c>
      <c r="C339"/>
    </row>
    <row r="340" spans="1:3" x14ac:dyDescent="0.2">
      <c r="A340" s="1">
        <v>42136</v>
      </c>
      <c r="B340" s="3">
        <v>85082973.778377995</v>
      </c>
      <c r="C340"/>
    </row>
    <row r="341" spans="1:3" x14ac:dyDescent="0.2">
      <c r="A341" s="1">
        <v>42137</v>
      </c>
      <c r="B341" s="3">
        <v>85961660.570148006</v>
      </c>
      <c r="C341"/>
    </row>
    <row r="342" spans="1:3" x14ac:dyDescent="0.2">
      <c r="A342" s="1">
        <v>42138</v>
      </c>
      <c r="B342" s="3">
        <v>86179709.749761999</v>
      </c>
      <c r="C342"/>
    </row>
    <row r="343" spans="1:3" x14ac:dyDescent="0.2">
      <c r="A343" s="1">
        <v>42139</v>
      </c>
      <c r="B343" s="3">
        <v>86492077.005429</v>
      </c>
      <c r="C343"/>
    </row>
    <row r="344" spans="1:3" x14ac:dyDescent="0.2">
      <c r="A344" s="1">
        <v>42142</v>
      </c>
      <c r="B344" s="3">
        <v>85734175.518484995</v>
      </c>
      <c r="C344"/>
    </row>
    <row r="345" spans="1:3" x14ac:dyDescent="0.2">
      <c r="A345" s="1">
        <v>42143</v>
      </c>
      <c r="B345" s="3">
        <v>85621199.852090001</v>
      </c>
      <c r="C345"/>
    </row>
    <row r="346" spans="1:3" x14ac:dyDescent="0.2">
      <c r="A346" s="1">
        <v>42144</v>
      </c>
      <c r="B346" s="3">
        <v>85599485.630107</v>
      </c>
      <c r="C346"/>
    </row>
    <row r="347" spans="1:3" x14ac:dyDescent="0.2">
      <c r="A347" s="1">
        <v>42145</v>
      </c>
      <c r="B347" s="3">
        <v>85907698.491082996</v>
      </c>
      <c r="C347"/>
    </row>
    <row r="348" spans="1:3" x14ac:dyDescent="0.2">
      <c r="A348" s="1">
        <v>42146</v>
      </c>
      <c r="B348" s="3">
        <v>80160167.548175007</v>
      </c>
      <c r="C348"/>
    </row>
    <row r="349" spans="1:3" x14ac:dyDescent="0.2">
      <c r="A349" s="1">
        <v>42150</v>
      </c>
      <c r="B349" s="3">
        <v>76393543.754896</v>
      </c>
      <c r="C349"/>
    </row>
    <row r="350" spans="1:3" x14ac:dyDescent="0.2">
      <c r="A350" s="1">
        <v>42151</v>
      </c>
      <c r="B350" s="3">
        <v>76409818.887583002</v>
      </c>
      <c r="C350"/>
    </row>
    <row r="351" spans="1:3" x14ac:dyDescent="0.2">
      <c r="A351" s="1">
        <v>42152</v>
      </c>
      <c r="B351" s="3">
        <v>76463518.255483001</v>
      </c>
      <c r="C351"/>
    </row>
    <row r="352" spans="1:3" x14ac:dyDescent="0.2">
      <c r="A352" s="1">
        <v>42153</v>
      </c>
      <c r="B352" s="3">
        <v>77360432.701851994</v>
      </c>
      <c r="C352"/>
    </row>
    <row r="353" spans="1:3" x14ac:dyDescent="0.2">
      <c r="A353" s="1">
        <v>42156</v>
      </c>
      <c r="B353" s="3">
        <v>76711731.648848996</v>
      </c>
      <c r="C353"/>
    </row>
    <row r="354" spans="1:3" x14ac:dyDescent="0.2">
      <c r="A354" s="1">
        <v>42157</v>
      </c>
      <c r="B354" s="3">
        <v>77440609.560893998</v>
      </c>
      <c r="C354"/>
    </row>
    <row r="355" spans="1:3" x14ac:dyDescent="0.2">
      <c r="A355" s="1">
        <v>42158</v>
      </c>
      <c r="B355" s="3">
        <v>76763765.795959994</v>
      </c>
      <c r="C355"/>
    </row>
    <row r="356" spans="1:3" x14ac:dyDescent="0.2">
      <c r="A356" s="1">
        <v>42159</v>
      </c>
      <c r="B356" s="3">
        <v>77219334.339357004</v>
      </c>
      <c r="C356"/>
    </row>
    <row r="357" spans="1:3" x14ac:dyDescent="0.2">
      <c r="A357" s="1">
        <v>42160</v>
      </c>
      <c r="B357" s="3">
        <v>76572832.247929007</v>
      </c>
      <c r="C357"/>
    </row>
    <row r="358" spans="1:3" x14ac:dyDescent="0.2">
      <c r="A358" s="1">
        <v>42163</v>
      </c>
      <c r="B358" s="3">
        <v>76876438.822999001</v>
      </c>
      <c r="C358"/>
    </row>
    <row r="359" spans="1:3" x14ac:dyDescent="0.2">
      <c r="A359" s="1">
        <v>42164</v>
      </c>
      <c r="B359" s="3">
        <v>76595993.328984007</v>
      </c>
      <c r="C359"/>
    </row>
    <row r="360" spans="1:3" x14ac:dyDescent="0.2">
      <c r="A360" s="1">
        <v>42165</v>
      </c>
      <c r="B360" s="3">
        <v>76239439.733799994</v>
      </c>
      <c r="C360"/>
    </row>
    <row r="361" spans="1:3" x14ac:dyDescent="0.2">
      <c r="A361" s="1">
        <v>42166</v>
      </c>
      <c r="B361" s="3">
        <v>76626716.484759003</v>
      </c>
      <c r="C361"/>
    </row>
    <row r="362" spans="1:3" x14ac:dyDescent="0.2">
      <c r="A362" s="1">
        <v>42167</v>
      </c>
      <c r="B362" s="3">
        <v>71075087.437491</v>
      </c>
      <c r="C362"/>
    </row>
    <row r="363" spans="1:3" x14ac:dyDescent="0.2">
      <c r="A363" s="1">
        <v>42170</v>
      </c>
      <c r="B363" s="3">
        <v>70938808.536235005</v>
      </c>
      <c r="C363"/>
    </row>
    <row r="364" spans="1:3" x14ac:dyDescent="0.2">
      <c r="A364" s="1">
        <v>42171</v>
      </c>
      <c r="B364" s="3">
        <v>71210685.643488005</v>
      </c>
      <c r="C364"/>
    </row>
    <row r="365" spans="1:3" x14ac:dyDescent="0.2">
      <c r="A365" s="1">
        <v>42172</v>
      </c>
      <c r="B365" s="3">
        <v>71532347.987207994</v>
      </c>
      <c r="C365"/>
    </row>
    <row r="366" spans="1:3" x14ac:dyDescent="0.2">
      <c r="A366" s="1">
        <v>42173</v>
      </c>
      <c r="B366" s="3">
        <v>71316515.638322994</v>
      </c>
      <c r="C366"/>
    </row>
    <row r="367" spans="1:3" x14ac:dyDescent="0.2">
      <c r="A367" s="1">
        <v>42174</v>
      </c>
      <c r="B367" s="3">
        <v>68641315.501996994</v>
      </c>
      <c r="C367"/>
    </row>
    <row r="368" spans="1:3" x14ac:dyDescent="0.2">
      <c r="A368" s="1">
        <v>42177</v>
      </c>
      <c r="B368" s="3">
        <v>68102123.910257995</v>
      </c>
      <c r="C368"/>
    </row>
    <row r="369" spans="1:3" x14ac:dyDescent="0.2">
      <c r="A369" s="1">
        <v>42178</v>
      </c>
      <c r="B369" s="3">
        <v>67730465.792201996</v>
      </c>
      <c r="C369"/>
    </row>
    <row r="370" spans="1:3" x14ac:dyDescent="0.2">
      <c r="A370" s="1">
        <v>42179</v>
      </c>
      <c r="B370" s="3">
        <v>68023672.743847996</v>
      </c>
      <c r="C370"/>
    </row>
    <row r="371" spans="1:3" x14ac:dyDescent="0.2">
      <c r="A371" s="1">
        <v>42180</v>
      </c>
      <c r="B371" s="3">
        <v>67347314.491228998</v>
      </c>
      <c r="C371"/>
    </row>
    <row r="372" spans="1:3" x14ac:dyDescent="0.2">
      <c r="A372" s="1">
        <v>42181</v>
      </c>
      <c r="B372" s="3">
        <v>66877465.976455003</v>
      </c>
      <c r="C372"/>
    </row>
    <row r="373" spans="1:3" x14ac:dyDescent="0.2">
      <c r="A373" s="1">
        <v>42184</v>
      </c>
      <c r="B373" s="3">
        <v>67683555.415620998</v>
      </c>
      <c r="C373"/>
    </row>
    <row r="374" spans="1:3" x14ac:dyDescent="0.2">
      <c r="A374" s="1">
        <v>42185</v>
      </c>
      <c r="B374" s="3">
        <v>67481526.490676001</v>
      </c>
      <c r="C374"/>
    </row>
    <row r="375" spans="1:3" x14ac:dyDescent="0.2">
      <c r="A375" s="1">
        <v>42186</v>
      </c>
      <c r="B375" s="3">
        <v>66876964.213473998</v>
      </c>
      <c r="C375"/>
    </row>
    <row r="376" spans="1:3" x14ac:dyDescent="0.2">
      <c r="A376" s="1">
        <v>42187</v>
      </c>
      <c r="B376" s="3">
        <v>67102214.175989002</v>
      </c>
      <c r="C376"/>
    </row>
    <row r="377" spans="1:3" x14ac:dyDescent="0.2">
      <c r="A377" s="1">
        <v>42191</v>
      </c>
      <c r="B377" s="3">
        <v>67856798.332534999</v>
      </c>
      <c r="C377"/>
    </row>
    <row r="378" spans="1:3" x14ac:dyDescent="0.2">
      <c r="A378" s="1">
        <v>42192</v>
      </c>
      <c r="B378" s="3">
        <v>68145271.531820998</v>
      </c>
      <c r="C378"/>
    </row>
    <row r="379" spans="1:3" x14ac:dyDescent="0.2">
      <c r="A379" s="1">
        <v>42193</v>
      </c>
      <c r="B379" s="3">
        <v>68360358.032569006</v>
      </c>
      <c r="C379"/>
    </row>
    <row r="380" spans="1:3" x14ac:dyDescent="0.2">
      <c r="A380" s="1">
        <v>42194</v>
      </c>
      <c r="B380" s="3">
        <v>67828658.194751993</v>
      </c>
      <c r="C380"/>
    </row>
    <row r="381" spans="1:3" x14ac:dyDescent="0.2">
      <c r="A381" s="1">
        <v>42195</v>
      </c>
      <c r="B381" s="3">
        <v>67074737.288570002</v>
      </c>
      <c r="C381"/>
    </row>
    <row r="382" spans="1:3" x14ac:dyDescent="0.2">
      <c r="A382" s="1">
        <v>42198</v>
      </c>
      <c r="B382" s="3">
        <v>66989024.359429002</v>
      </c>
      <c r="C382"/>
    </row>
    <row r="383" spans="1:3" x14ac:dyDescent="0.2">
      <c r="A383" s="1">
        <v>42199</v>
      </c>
      <c r="B383" s="3">
        <v>67589861.762902007</v>
      </c>
      <c r="C383"/>
    </row>
    <row r="384" spans="1:3" x14ac:dyDescent="0.2">
      <c r="A384" s="1">
        <v>42200</v>
      </c>
      <c r="B384" s="3">
        <v>67557294.872323006</v>
      </c>
      <c r="C384"/>
    </row>
    <row r="385" spans="1:3" x14ac:dyDescent="0.2">
      <c r="A385" s="1">
        <v>42201</v>
      </c>
      <c r="B385" s="3">
        <v>59291781.719627</v>
      </c>
      <c r="C385"/>
    </row>
    <row r="386" spans="1:3" x14ac:dyDescent="0.2">
      <c r="A386" s="1">
        <v>42202</v>
      </c>
      <c r="B386" s="3">
        <v>63112073.231788002</v>
      </c>
      <c r="C386"/>
    </row>
    <row r="387" spans="1:3" x14ac:dyDescent="0.2">
      <c r="A387" s="1">
        <v>42205</v>
      </c>
      <c r="B387" s="3">
        <v>63005065.029913001</v>
      </c>
      <c r="C387"/>
    </row>
    <row r="388" spans="1:3" x14ac:dyDescent="0.2">
      <c r="A388" s="1">
        <v>42206</v>
      </c>
      <c r="B388" s="3">
        <v>66036566.171489999</v>
      </c>
      <c r="C388"/>
    </row>
    <row r="389" spans="1:3" x14ac:dyDescent="0.2">
      <c r="A389" s="1">
        <v>42207</v>
      </c>
      <c r="B389" s="3">
        <v>66074095.382731996</v>
      </c>
      <c r="C389"/>
    </row>
    <row r="390" spans="1:3" x14ac:dyDescent="0.2">
      <c r="A390" s="1">
        <v>42208</v>
      </c>
      <c r="B390" s="3">
        <v>66310767.906810999</v>
      </c>
      <c r="C390"/>
    </row>
    <row r="391" spans="1:3" x14ac:dyDescent="0.2">
      <c r="A391" s="1">
        <v>42209</v>
      </c>
      <c r="B391" s="3">
        <v>66458112.804546997</v>
      </c>
      <c r="C391"/>
    </row>
    <row r="392" spans="1:3" x14ac:dyDescent="0.2">
      <c r="A392" s="1">
        <v>42212</v>
      </c>
      <c r="B392" s="3">
        <v>66014775.603441</v>
      </c>
      <c r="C392"/>
    </row>
    <row r="393" spans="1:3" x14ac:dyDescent="0.2">
      <c r="A393" s="1">
        <v>42213</v>
      </c>
      <c r="B393" s="3">
        <v>65819980.853371002</v>
      </c>
      <c r="C393"/>
    </row>
    <row r="394" spans="1:3" x14ac:dyDescent="0.2">
      <c r="A394" s="1">
        <v>42214</v>
      </c>
      <c r="B394" s="3">
        <v>65576979.839313</v>
      </c>
      <c r="C394"/>
    </row>
    <row r="395" spans="1:3" x14ac:dyDescent="0.2">
      <c r="A395" s="1">
        <v>42215</v>
      </c>
      <c r="B395" s="3">
        <v>74160742.573742002</v>
      </c>
      <c r="C395"/>
    </row>
    <row r="396" spans="1:3" x14ac:dyDescent="0.2">
      <c r="A396" s="1">
        <v>42216</v>
      </c>
      <c r="B396" s="3">
        <v>74314396.246647</v>
      </c>
      <c r="C396"/>
    </row>
    <row r="397" spans="1:3" x14ac:dyDescent="0.2">
      <c r="A397" s="1">
        <v>42219</v>
      </c>
      <c r="B397" s="3">
        <v>74459758.214873001</v>
      </c>
      <c r="C397"/>
    </row>
    <row r="398" spans="1:3" x14ac:dyDescent="0.2">
      <c r="A398" s="1">
        <v>42220</v>
      </c>
      <c r="B398" s="3">
        <v>74120722.014293</v>
      </c>
      <c r="C398"/>
    </row>
    <row r="399" spans="1:3" x14ac:dyDescent="0.2">
      <c r="A399" s="1">
        <v>42221</v>
      </c>
      <c r="B399" s="3">
        <v>73914899.314229995</v>
      </c>
      <c r="C399"/>
    </row>
    <row r="400" spans="1:3" x14ac:dyDescent="0.2">
      <c r="A400" s="1">
        <v>42222</v>
      </c>
      <c r="B400" s="3">
        <v>74146681.384369001</v>
      </c>
      <c r="C400"/>
    </row>
    <row r="401" spans="1:3" x14ac:dyDescent="0.2">
      <c r="A401" s="1">
        <v>42223</v>
      </c>
      <c r="B401" s="3">
        <v>74499723.289884999</v>
      </c>
      <c r="C401"/>
    </row>
    <row r="402" spans="1:3" x14ac:dyDescent="0.2">
      <c r="A402" s="1">
        <v>42226</v>
      </c>
      <c r="B402" s="3">
        <v>74488268.044558004</v>
      </c>
      <c r="C402"/>
    </row>
    <row r="403" spans="1:3" x14ac:dyDescent="0.2">
      <c r="A403" s="1">
        <v>42227</v>
      </c>
      <c r="B403" s="3">
        <v>70192451.479478002</v>
      </c>
      <c r="C403"/>
    </row>
    <row r="404" spans="1:3" x14ac:dyDescent="0.2">
      <c r="A404" s="1">
        <v>42228</v>
      </c>
      <c r="B404" s="3">
        <v>70269851.835024998</v>
      </c>
      <c r="C404"/>
    </row>
    <row r="405" spans="1:3" x14ac:dyDescent="0.2">
      <c r="A405" s="1">
        <v>42229</v>
      </c>
      <c r="B405" s="3">
        <v>70066703.918999001</v>
      </c>
      <c r="C405"/>
    </row>
    <row r="406" spans="1:3" x14ac:dyDescent="0.2">
      <c r="A406" s="1">
        <v>42230</v>
      </c>
      <c r="B406" s="3">
        <v>70168130.290555</v>
      </c>
      <c r="C406"/>
    </row>
    <row r="407" spans="1:3" x14ac:dyDescent="0.2">
      <c r="A407" s="1">
        <v>42233</v>
      </c>
      <c r="B407" s="3">
        <v>69895472.261756003</v>
      </c>
      <c r="C407"/>
    </row>
    <row r="408" spans="1:3" x14ac:dyDescent="0.2">
      <c r="A408" s="1">
        <v>42234</v>
      </c>
      <c r="B408" s="3">
        <v>69800163.563826993</v>
      </c>
      <c r="C408"/>
    </row>
    <row r="409" spans="1:3" x14ac:dyDescent="0.2">
      <c r="A409" s="1">
        <v>42235</v>
      </c>
      <c r="B409" s="3">
        <v>69964419.409418002</v>
      </c>
      <c r="C409"/>
    </row>
    <row r="410" spans="1:3" x14ac:dyDescent="0.2">
      <c r="A410" s="1">
        <v>42236</v>
      </c>
      <c r="B410" s="3">
        <v>69938252.902861997</v>
      </c>
      <c r="C410"/>
    </row>
    <row r="411" spans="1:3" x14ac:dyDescent="0.2">
      <c r="A411" s="1">
        <v>42237</v>
      </c>
      <c r="B411" s="3">
        <v>70010336.526398003</v>
      </c>
      <c r="C411"/>
    </row>
    <row r="412" spans="1:3" x14ac:dyDescent="0.2">
      <c r="A412" s="1">
        <v>42240</v>
      </c>
      <c r="B412" s="3">
        <v>70193407.984608993</v>
      </c>
      <c r="C412"/>
    </row>
    <row r="413" spans="1:3" x14ac:dyDescent="0.2">
      <c r="A413" s="1">
        <v>42241</v>
      </c>
      <c r="B413" s="3">
        <v>69531699.469529003</v>
      </c>
      <c r="C413"/>
    </row>
    <row r="414" spans="1:3" x14ac:dyDescent="0.2">
      <c r="A414" s="1">
        <v>42242</v>
      </c>
      <c r="B414" s="3">
        <v>69557652.684386998</v>
      </c>
      <c r="C414"/>
    </row>
    <row r="415" spans="1:3" x14ac:dyDescent="0.2">
      <c r="A415" s="1">
        <v>42243</v>
      </c>
      <c r="B415" s="3">
        <v>69441571.509893999</v>
      </c>
      <c r="C415"/>
    </row>
    <row r="416" spans="1:3" x14ac:dyDescent="0.2">
      <c r="A416" s="1">
        <v>42244</v>
      </c>
      <c r="B416" s="3">
        <v>69303945.395256996</v>
      </c>
      <c r="C416"/>
    </row>
    <row r="417" spans="1:3" x14ac:dyDescent="0.2">
      <c r="A417" s="1">
        <v>42247</v>
      </c>
      <c r="B417" s="3">
        <v>69626534.488530993</v>
      </c>
      <c r="C417"/>
    </row>
    <row r="418" spans="1:3" x14ac:dyDescent="0.2">
      <c r="A418" s="1">
        <v>42248</v>
      </c>
      <c r="B418" s="3">
        <v>69372012.200040996</v>
      </c>
      <c r="C418"/>
    </row>
    <row r="419" spans="1:3" x14ac:dyDescent="0.2">
      <c r="A419" s="1">
        <v>42249</v>
      </c>
      <c r="B419" s="3">
        <v>69316883.533423007</v>
      </c>
      <c r="C419"/>
    </row>
    <row r="420" spans="1:3" x14ac:dyDescent="0.2">
      <c r="A420" s="1">
        <v>42250</v>
      </c>
      <c r="B420" s="3">
        <v>69182860.474294007</v>
      </c>
      <c r="C420"/>
    </row>
    <row r="421" spans="1:3" x14ac:dyDescent="0.2">
      <c r="A421" s="1">
        <v>42251</v>
      </c>
      <c r="B421" s="3">
        <v>69454609.912602007</v>
      </c>
      <c r="C421"/>
    </row>
    <row r="422" spans="1:3" x14ac:dyDescent="0.2">
      <c r="A422" s="1">
        <v>42255</v>
      </c>
      <c r="B422" s="3">
        <v>69406856.361072004</v>
      </c>
      <c r="C422"/>
    </row>
    <row r="423" spans="1:3" x14ac:dyDescent="0.2">
      <c r="A423" s="1">
        <v>42256</v>
      </c>
      <c r="B423" s="3">
        <v>69635810.638889</v>
      </c>
      <c r="C423"/>
    </row>
    <row r="424" spans="1:3" x14ac:dyDescent="0.2">
      <c r="A424" s="1">
        <v>42257</v>
      </c>
      <c r="B424" s="3">
        <v>69635275.464169994</v>
      </c>
      <c r="C424"/>
    </row>
    <row r="425" spans="1:3" x14ac:dyDescent="0.2">
      <c r="A425" s="1">
        <v>42258</v>
      </c>
      <c r="B425" s="3">
        <v>69770465.157707006</v>
      </c>
      <c r="C425"/>
    </row>
    <row r="426" spans="1:3" x14ac:dyDescent="0.2">
      <c r="A426" s="1">
        <v>42261</v>
      </c>
      <c r="B426" s="3">
        <v>69669585.258643001</v>
      </c>
      <c r="C426"/>
    </row>
    <row r="427" spans="1:3" x14ac:dyDescent="0.2">
      <c r="A427" s="1">
        <v>42262</v>
      </c>
      <c r="B427" s="3">
        <v>69070907.342837006</v>
      </c>
      <c r="C427"/>
    </row>
    <row r="428" spans="1:3" x14ac:dyDescent="0.2">
      <c r="A428" s="1">
        <v>42263</v>
      </c>
      <c r="B428" s="3">
        <v>68945452.952248007</v>
      </c>
      <c r="C428"/>
    </row>
    <row r="429" spans="1:3" x14ac:dyDescent="0.2">
      <c r="A429" s="1">
        <v>42264</v>
      </c>
      <c r="B429" s="3">
        <v>69257525.926679</v>
      </c>
      <c r="C429"/>
    </row>
    <row r="430" spans="1:3" x14ac:dyDescent="0.2">
      <c r="A430" s="1">
        <v>42265</v>
      </c>
      <c r="B430" s="3">
        <v>69500996.583440006</v>
      </c>
      <c r="C430"/>
    </row>
    <row r="431" spans="1:3" x14ac:dyDescent="0.2">
      <c r="A431" s="1">
        <v>42268</v>
      </c>
      <c r="B431" s="3">
        <v>69575470.848661005</v>
      </c>
      <c r="C431"/>
    </row>
    <row r="432" spans="1:3" x14ac:dyDescent="0.2">
      <c r="A432" s="1">
        <v>42269</v>
      </c>
      <c r="B432" s="3">
        <v>69938660.215902001</v>
      </c>
      <c r="C432"/>
    </row>
    <row r="433" spans="1:3" x14ac:dyDescent="0.2">
      <c r="A433" s="1">
        <v>42270</v>
      </c>
      <c r="B433" s="3">
        <v>70561145.297336996</v>
      </c>
      <c r="C433"/>
    </row>
    <row r="434" spans="1:3" x14ac:dyDescent="0.2">
      <c r="A434" s="1">
        <v>42271</v>
      </c>
      <c r="B434" s="3">
        <v>70761980.144534007</v>
      </c>
      <c r="C434"/>
    </row>
    <row r="435" spans="1:3" x14ac:dyDescent="0.2">
      <c r="A435" s="1">
        <v>42272</v>
      </c>
      <c r="B435" s="3">
        <v>70261128.486984</v>
      </c>
      <c r="C435"/>
    </row>
    <row r="436" spans="1:3" x14ac:dyDescent="0.2">
      <c r="A436" s="1">
        <v>42275</v>
      </c>
      <c r="B436" s="3">
        <v>70943152.678332001</v>
      </c>
      <c r="C436"/>
    </row>
    <row r="437" spans="1:3" x14ac:dyDescent="0.2">
      <c r="A437" s="1">
        <v>42276</v>
      </c>
      <c r="B437" s="3">
        <v>70860914.830108002</v>
      </c>
      <c r="C437"/>
    </row>
    <row r="438" spans="1:3" x14ac:dyDescent="0.2">
      <c r="A438" s="1">
        <v>42277</v>
      </c>
      <c r="B438" s="3">
        <v>70430628.412530005</v>
      </c>
      <c r="C438"/>
    </row>
    <row r="439" spans="1:3" x14ac:dyDescent="0.2">
      <c r="A439" s="1">
        <v>42278</v>
      </c>
      <c r="B439" s="3">
        <v>69466072.451351002</v>
      </c>
      <c r="C439"/>
    </row>
    <row r="440" spans="1:3" x14ac:dyDescent="0.2">
      <c r="A440" s="1">
        <v>42279</v>
      </c>
      <c r="B440" s="3">
        <v>69516840.923058003</v>
      </c>
      <c r="C440"/>
    </row>
    <row r="441" spans="1:3" x14ac:dyDescent="0.2">
      <c r="A441" s="1">
        <v>42282</v>
      </c>
      <c r="B441" s="3">
        <v>69310183.079821005</v>
      </c>
      <c r="C441"/>
    </row>
    <row r="442" spans="1:3" x14ac:dyDescent="0.2">
      <c r="A442" s="1">
        <v>42283</v>
      </c>
      <c r="B442" s="3">
        <v>69378797.442313999</v>
      </c>
      <c r="C442"/>
    </row>
    <row r="443" spans="1:3" x14ac:dyDescent="0.2">
      <c r="A443" s="1">
        <v>42284</v>
      </c>
      <c r="B443" s="3">
        <v>69460730.196677998</v>
      </c>
      <c r="C443"/>
    </row>
    <row r="444" spans="1:3" x14ac:dyDescent="0.2">
      <c r="A444" s="1">
        <v>42285</v>
      </c>
      <c r="B444" s="3">
        <v>69403863.507317007</v>
      </c>
      <c r="C444"/>
    </row>
    <row r="445" spans="1:3" x14ac:dyDescent="0.2">
      <c r="A445" s="1">
        <v>42286</v>
      </c>
      <c r="B445" s="3">
        <v>59538302.006062999</v>
      </c>
      <c r="C445"/>
    </row>
    <row r="446" spans="1:3" x14ac:dyDescent="0.2">
      <c r="A446" s="1">
        <v>42290</v>
      </c>
      <c r="B446" s="3">
        <v>59697149.616875</v>
      </c>
      <c r="C446"/>
    </row>
    <row r="447" spans="1:3" x14ac:dyDescent="0.2">
      <c r="A447" s="1">
        <v>42291</v>
      </c>
      <c r="B447" s="3">
        <v>58806673.631114997</v>
      </c>
      <c r="C447"/>
    </row>
    <row r="448" spans="1:3" x14ac:dyDescent="0.2">
      <c r="A448" s="1">
        <v>42292</v>
      </c>
      <c r="B448" s="3">
        <v>58390507.350120001</v>
      </c>
      <c r="C448"/>
    </row>
    <row r="449" spans="1:3" x14ac:dyDescent="0.2">
      <c r="A449" s="1">
        <v>42293</v>
      </c>
      <c r="B449" s="3">
        <v>58362663.361998998</v>
      </c>
      <c r="C449"/>
    </row>
    <row r="450" spans="1:3" x14ac:dyDescent="0.2">
      <c r="A450" s="1">
        <v>42296</v>
      </c>
      <c r="B450" s="3">
        <v>58349248.413755</v>
      </c>
      <c r="C450"/>
    </row>
    <row r="451" spans="1:3" x14ac:dyDescent="0.2">
      <c r="A451" s="1">
        <v>42297</v>
      </c>
      <c r="B451" s="3">
        <v>58239692.618358001</v>
      </c>
      <c r="C451"/>
    </row>
    <row r="452" spans="1:3" x14ac:dyDescent="0.2">
      <c r="A452" s="1">
        <v>42298</v>
      </c>
      <c r="B452" s="3">
        <v>58376647.474215001</v>
      </c>
      <c r="C452"/>
    </row>
    <row r="453" spans="1:3" x14ac:dyDescent="0.2">
      <c r="A453" s="1">
        <v>42299</v>
      </c>
      <c r="B453" s="3">
        <v>58214083.024644002</v>
      </c>
      <c r="C453"/>
    </row>
    <row r="454" spans="1:3" x14ac:dyDescent="0.2">
      <c r="A454" s="1">
        <v>42300</v>
      </c>
      <c r="B454" s="3">
        <v>58226782.526469998</v>
      </c>
      <c r="C454"/>
    </row>
    <row r="455" spans="1:3" x14ac:dyDescent="0.2">
      <c r="A455" s="1">
        <v>42303</v>
      </c>
      <c r="B455" s="3">
        <v>58075760.008968003</v>
      </c>
      <c r="C455"/>
    </row>
    <row r="456" spans="1:3" x14ac:dyDescent="0.2">
      <c r="A456" s="1">
        <v>42304</v>
      </c>
      <c r="B456" s="3">
        <v>58117587.688582003</v>
      </c>
      <c r="C456"/>
    </row>
    <row r="457" spans="1:3" x14ac:dyDescent="0.2">
      <c r="A457" s="1">
        <v>42305</v>
      </c>
      <c r="B457" s="3">
        <v>57944223.023207001</v>
      </c>
      <c r="C457"/>
    </row>
    <row r="458" spans="1:3" x14ac:dyDescent="0.2">
      <c r="A458" s="1">
        <v>42306</v>
      </c>
      <c r="B458" s="3">
        <v>57755022.186123997</v>
      </c>
      <c r="C458"/>
    </row>
    <row r="459" spans="1:3" x14ac:dyDescent="0.2">
      <c r="A459" s="1">
        <v>42307</v>
      </c>
      <c r="B459" s="3">
        <v>57933908.067158997</v>
      </c>
      <c r="C459"/>
    </row>
    <row r="460" spans="1:3" x14ac:dyDescent="0.2">
      <c r="A460" s="1">
        <v>42310</v>
      </c>
      <c r="B460" s="3">
        <v>57656571.794307999</v>
      </c>
      <c r="C460"/>
    </row>
    <row r="461" spans="1:3" x14ac:dyDescent="0.2">
      <c r="A461" s="1">
        <v>42311</v>
      </c>
      <c r="B461" s="3">
        <v>57722947.24955</v>
      </c>
      <c r="C461"/>
    </row>
    <row r="462" spans="1:3" x14ac:dyDescent="0.2">
      <c r="A462" s="1">
        <v>42312</v>
      </c>
      <c r="B462" s="3">
        <v>57957911.596569002</v>
      </c>
      <c r="C462"/>
    </row>
    <row r="463" spans="1:3" x14ac:dyDescent="0.2">
      <c r="A463" s="1">
        <v>42313</v>
      </c>
      <c r="B463" s="3">
        <v>57978857.057873003</v>
      </c>
      <c r="C463"/>
    </row>
    <row r="464" spans="1:3" x14ac:dyDescent="0.2">
      <c r="A464" s="1">
        <v>42314</v>
      </c>
      <c r="B464" s="3">
        <v>57571354.734186001</v>
      </c>
      <c r="C464"/>
    </row>
    <row r="465" spans="1:3" x14ac:dyDescent="0.2">
      <c r="A465" s="1">
        <v>42317</v>
      </c>
      <c r="B465" s="3">
        <v>53382672.674994998</v>
      </c>
      <c r="C465"/>
    </row>
    <row r="466" spans="1:3" x14ac:dyDescent="0.2">
      <c r="A466" s="1">
        <v>42318</v>
      </c>
      <c r="B466" s="3">
        <v>53498382.856518999</v>
      </c>
      <c r="C466"/>
    </row>
    <row r="467" spans="1:3" x14ac:dyDescent="0.2">
      <c r="A467" s="1">
        <v>42320</v>
      </c>
      <c r="B467" s="3">
        <v>53484229.524667002</v>
      </c>
      <c r="C467"/>
    </row>
    <row r="468" spans="1:3" x14ac:dyDescent="0.2">
      <c r="A468" s="1">
        <v>42321</v>
      </c>
      <c r="B468" s="3">
        <v>53620975.130561002</v>
      </c>
      <c r="C468"/>
    </row>
    <row r="469" spans="1:3" x14ac:dyDescent="0.2">
      <c r="A469" s="1">
        <v>42324</v>
      </c>
      <c r="B469" s="3">
        <v>53270050.464539997</v>
      </c>
      <c r="C469"/>
    </row>
    <row r="470" spans="1:3" x14ac:dyDescent="0.2">
      <c r="A470" s="1">
        <v>42325</v>
      </c>
      <c r="B470" s="3">
        <v>53347559.599037997</v>
      </c>
      <c r="C470"/>
    </row>
    <row r="471" spans="1:3" x14ac:dyDescent="0.2">
      <c r="A471" s="1">
        <v>42326</v>
      </c>
      <c r="B471" s="3">
        <v>53356714.627709001</v>
      </c>
      <c r="C471"/>
    </row>
    <row r="472" spans="1:3" x14ac:dyDescent="0.2">
      <c r="A472" s="1">
        <v>42327</v>
      </c>
      <c r="B472" s="3">
        <v>53592636.654469997</v>
      </c>
      <c r="C472"/>
    </row>
    <row r="473" spans="1:3" x14ac:dyDescent="0.2">
      <c r="A473" s="1">
        <v>42328</v>
      </c>
      <c r="B473" s="3">
        <v>53595192.432792999</v>
      </c>
      <c r="C473"/>
    </row>
    <row r="474" spans="1:3" x14ac:dyDescent="0.2">
      <c r="A474" s="1">
        <v>42331</v>
      </c>
      <c r="B474" s="3">
        <v>53491149.488260001</v>
      </c>
      <c r="C474"/>
    </row>
    <row r="475" spans="1:3" x14ac:dyDescent="0.2">
      <c r="A475" s="1">
        <v>42332</v>
      </c>
      <c r="B475" s="3">
        <v>53384240.487700999</v>
      </c>
      <c r="C475"/>
    </row>
    <row r="476" spans="1:3" x14ac:dyDescent="0.2">
      <c r="A476" s="1">
        <v>42333</v>
      </c>
      <c r="B476" s="3">
        <v>53158046.610211998</v>
      </c>
      <c r="C476"/>
    </row>
    <row r="477" spans="1:3" x14ac:dyDescent="0.2">
      <c r="A477" s="1">
        <v>42335</v>
      </c>
      <c r="B477" s="3">
        <v>53170528.412822999</v>
      </c>
      <c r="C477"/>
    </row>
    <row r="478" spans="1:3" x14ac:dyDescent="0.2">
      <c r="A478" s="1">
        <v>42338</v>
      </c>
      <c r="B478" s="3">
        <v>53124103.492978998</v>
      </c>
      <c r="C478"/>
    </row>
    <row r="479" spans="1:3" x14ac:dyDescent="0.2">
      <c r="A479" s="1">
        <v>42339</v>
      </c>
      <c r="B479" s="3">
        <v>53015601.227858</v>
      </c>
      <c r="C479"/>
    </row>
    <row r="480" spans="1:3" x14ac:dyDescent="0.2">
      <c r="A480" s="1">
        <v>42340</v>
      </c>
      <c r="B480" s="3">
        <v>52804659.660924003</v>
      </c>
      <c r="C480"/>
    </row>
    <row r="481" spans="1:3" x14ac:dyDescent="0.2">
      <c r="A481" s="1">
        <v>42341</v>
      </c>
      <c r="B481" s="3">
        <v>52771510.720149003</v>
      </c>
      <c r="C481"/>
    </row>
    <row r="482" spans="1:3" x14ac:dyDescent="0.2">
      <c r="A482" s="1">
        <v>42342</v>
      </c>
      <c r="B482" s="3">
        <v>52747700.813777998</v>
      </c>
      <c r="C482"/>
    </row>
    <row r="483" spans="1:3" x14ac:dyDescent="0.2">
      <c r="A483" s="1">
        <v>42345</v>
      </c>
      <c r="B483" s="3">
        <v>52729546.771388002</v>
      </c>
      <c r="C483"/>
    </row>
    <row r="484" spans="1:3" x14ac:dyDescent="0.2">
      <c r="A484" s="1">
        <v>42346</v>
      </c>
      <c r="B484" s="3">
        <v>52532277.333857</v>
      </c>
      <c r="C484"/>
    </row>
    <row r="485" spans="1:3" x14ac:dyDescent="0.2">
      <c r="A485" s="1">
        <v>42347</v>
      </c>
      <c r="B485" s="3">
        <v>52718198.334802002</v>
      </c>
      <c r="C485"/>
    </row>
    <row r="486" spans="1:3" x14ac:dyDescent="0.2">
      <c r="A486" s="1">
        <v>42348</v>
      </c>
      <c r="B486" s="3">
        <v>52530584.568719</v>
      </c>
      <c r="C486"/>
    </row>
    <row r="487" spans="1:3" x14ac:dyDescent="0.2">
      <c r="A487" s="1">
        <v>42349</v>
      </c>
      <c r="B487" s="3">
        <v>52352391.355462</v>
      </c>
      <c r="C487"/>
    </row>
    <row r="488" spans="1:3" x14ac:dyDescent="0.2">
      <c r="A488" s="1">
        <v>42352</v>
      </c>
      <c r="B488" s="3">
        <v>52451349.342869997</v>
      </c>
      <c r="C488"/>
    </row>
    <row r="489" spans="1:3" x14ac:dyDescent="0.2">
      <c r="A489" s="1">
        <v>42353</v>
      </c>
      <c r="B489" s="3">
        <v>51946489.669692002</v>
      </c>
      <c r="C489"/>
    </row>
    <row r="490" spans="1:3" x14ac:dyDescent="0.2">
      <c r="A490" s="1">
        <v>42354</v>
      </c>
      <c r="B490" s="3">
        <v>49935355.981788002</v>
      </c>
      <c r="C490"/>
    </row>
    <row r="491" spans="1:3" x14ac:dyDescent="0.2">
      <c r="A491" s="1">
        <v>42355</v>
      </c>
      <c r="B491" s="3">
        <v>49928900.798717</v>
      </c>
      <c r="C491"/>
    </row>
    <row r="492" spans="1:3" x14ac:dyDescent="0.2">
      <c r="A492" s="1">
        <v>42356</v>
      </c>
      <c r="B492" s="3">
        <v>49904575.970389999</v>
      </c>
      <c r="C492"/>
    </row>
    <row r="493" spans="1:3" x14ac:dyDescent="0.2">
      <c r="A493" s="1">
        <v>42359</v>
      </c>
      <c r="B493" s="3">
        <v>49791745.670749001</v>
      </c>
      <c r="C493"/>
    </row>
    <row r="494" spans="1:3" x14ac:dyDescent="0.2">
      <c r="A494" s="1">
        <v>42360</v>
      </c>
      <c r="B494" s="3">
        <v>49670517.748834997</v>
      </c>
      <c r="C494"/>
    </row>
    <row r="495" spans="1:3" x14ac:dyDescent="0.2">
      <c r="A495" s="1">
        <v>42361</v>
      </c>
      <c r="B495" s="3">
        <v>49464959.713131003</v>
      </c>
      <c r="C495"/>
    </row>
    <row r="496" spans="1:3" x14ac:dyDescent="0.2">
      <c r="A496" s="1">
        <v>42362</v>
      </c>
      <c r="B496" s="3">
        <v>49584821.784965999</v>
      </c>
      <c r="C496"/>
    </row>
    <row r="497" spans="1:3" x14ac:dyDescent="0.2">
      <c r="A497" s="1">
        <v>42366</v>
      </c>
      <c r="B497" s="3">
        <v>49240746.616452999</v>
      </c>
      <c r="C497"/>
    </row>
    <row r="498" spans="1:3" x14ac:dyDescent="0.2">
      <c r="A498" s="1">
        <v>42367</v>
      </c>
      <c r="B498" s="3">
        <v>48906125.313500002</v>
      </c>
      <c r="C498"/>
    </row>
    <row r="499" spans="1:3" x14ac:dyDescent="0.2">
      <c r="A499" s="1">
        <v>42368</v>
      </c>
      <c r="B499" s="3">
        <v>49003826.947980002</v>
      </c>
      <c r="C499"/>
    </row>
    <row r="500" spans="1:3" x14ac:dyDescent="0.2">
      <c r="A500" s="1">
        <v>42369</v>
      </c>
      <c r="B500" s="3">
        <v>49064253.557677999</v>
      </c>
      <c r="C500"/>
    </row>
    <row r="501" spans="1:3" x14ac:dyDescent="0.2">
      <c r="A501" s="1">
        <v>42373</v>
      </c>
      <c r="B501" s="3">
        <v>48958392.183567002</v>
      </c>
      <c r="C501"/>
    </row>
    <row r="502" spans="1:3" x14ac:dyDescent="0.2">
      <c r="A502" s="1">
        <v>42374</v>
      </c>
      <c r="B502" s="3">
        <v>51853269.898434997</v>
      </c>
      <c r="C502"/>
    </row>
    <row r="503" spans="1:3" x14ac:dyDescent="0.2">
      <c r="A503" s="1">
        <v>42375</v>
      </c>
      <c r="B503" s="3">
        <v>51927377.484443001</v>
      </c>
      <c r="C503"/>
    </row>
    <row r="504" spans="1:3" x14ac:dyDescent="0.2">
      <c r="A504" s="1">
        <v>42376</v>
      </c>
      <c r="B504" s="3">
        <v>55932290.130700998</v>
      </c>
      <c r="C504"/>
    </row>
    <row r="505" spans="1:3" x14ac:dyDescent="0.2">
      <c r="A505" s="1">
        <v>42377</v>
      </c>
      <c r="B505" s="3">
        <v>56006209.340538003</v>
      </c>
      <c r="C505"/>
    </row>
    <row r="506" spans="1:3" x14ac:dyDescent="0.2">
      <c r="A506" s="1">
        <v>42380</v>
      </c>
      <c r="B506" s="3">
        <v>57194059.788194999</v>
      </c>
      <c r="C506"/>
    </row>
    <row r="507" spans="1:3" x14ac:dyDescent="0.2">
      <c r="A507" s="1">
        <v>42381</v>
      </c>
      <c r="B507" s="3">
        <v>57870034.759747997</v>
      </c>
      <c r="C507"/>
    </row>
    <row r="508" spans="1:3" x14ac:dyDescent="0.2">
      <c r="A508" s="1">
        <v>42382</v>
      </c>
      <c r="B508" s="3">
        <v>57696589.148289002</v>
      </c>
      <c r="C508"/>
    </row>
    <row r="509" spans="1:3" x14ac:dyDescent="0.2">
      <c r="A509" s="1">
        <v>42383</v>
      </c>
      <c r="B509" s="3">
        <v>57663167.359041996</v>
      </c>
      <c r="C509"/>
    </row>
    <row r="510" spans="1:3" x14ac:dyDescent="0.2">
      <c r="A510" s="1">
        <v>42384</v>
      </c>
      <c r="B510" s="3">
        <v>57246956.692831002</v>
      </c>
      <c r="C510"/>
    </row>
    <row r="511" spans="1:3" x14ac:dyDescent="0.2">
      <c r="A511" s="1">
        <v>42388</v>
      </c>
      <c r="B511" s="3">
        <v>57302989.024770997</v>
      </c>
      <c r="C511"/>
    </row>
    <row r="512" spans="1:3" x14ac:dyDescent="0.2">
      <c r="A512" s="1">
        <v>42389</v>
      </c>
      <c r="B512" s="3">
        <v>57146115.789168999</v>
      </c>
      <c r="C512"/>
    </row>
    <row r="513" spans="1:3" x14ac:dyDescent="0.2">
      <c r="A513" s="1">
        <v>42390</v>
      </c>
      <c r="B513" s="3">
        <v>57133425.094456002</v>
      </c>
      <c r="C513"/>
    </row>
    <row r="514" spans="1:3" x14ac:dyDescent="0.2">
      <c r="A514" s="1">
        <v>42391</v>
      </c>
      <c r="B514" s="3">
        <v>57289358.805313997</v>
      </c>
      <c r="C514"/>
    </row>
    <row r="515" spans="1:3" x14ac:dyDescent="0.2">
      <c r="A515" s="1">
        <v>42394</v>
      </c>
      <c r="B515" s="3">
        <v>56954187.236323997</v>
      </c>
      <c r="C515"/>
    </row>
    <row r="516" spans="1:3" x14ac:dyDescent="0.2">
      <c r="A516" s="1">
        <v>42395</v>
      </c>
      <c r="B516" s="3">
        <v>59231520.698275998</v>
      </c>
      <c r="C516"/>
    </row>
    <row r="517" spans="1:3" x14ac:dyDescent="0.2">
      <c r="A517" s="1">
        <v>42396</v>
      </c>
      <c r="B517" s="3">
        <v>59147518.872217</v>
      </c>
      <c r="C517"/>
    </row>
    <row r="518" spans="1:3" x14ac:dyDescent="0.2">
      <c r="A518" s="1">
        <v>42397</v>
      </c>
      <c r="B518" s="3">
        <v>59081994.896867998</v>
      </c>
      <c r="C518"/>
    </row>
    <row r="519" spans="1:3" x14ac:dyDescent="0.2">
      <c r="A519" s="1">
        <v>42398</v>
      </c>
      <c r="B519" s="3">
        <v>59366072.203346997</v>
      </c>
      <c r="C519"/>
    </row>
    <row r="520" spans="1:3" x14ac:dyDescent="0.2">
      <c r="A520" s="1">
        <v>42401</v>
      </c>
      <c r="B520" s="3">
        <v>59082733.304637998</v>
      </c>
      <c r="C520"/>
    </row>
    <row r="521" spans="1:3" x14ac:dyDescent="0.2">
      <c r="A521" s="1">
        <v>42402</v>
      </c>
      <c r="B521" s="3">
        <v>58960337.311191998</v>
      </c>
      <c r="C521"/>
    </row>
    <row r="522" spans="1:3" x14ac:dyDescent="0.2">
      <c r="A522" s="1">
        <v>42403</v>
      </c>
      <c r="B522" s="3">
        <v>59060283.008938998</v>
      </c>
      <c r="C522"/>
    </row>
    <row r="523" spans="1:3" x14ac:dyDescent="0.2">
      <c r="A523" s="1">
        <v>42404</v>
      </c>
      <c r="B523" s="3">
        <v>58947194.046689004</v>
      </c>
      <c r="C523"/>
    </row>
    <row r="524" spans="1:3" x14ac:dyDescent="0.2">
      <c r="A524" s="1">
        <v>42405</v>
      </c>
      <c r="B524" s="3">
        <v>58882186.679847002</v>
      </c>
      <c r="C524"/>
    </row>
    <row r="525" spans="1:3" x14ac:dyDescent="0.2">
      <c r="A525" s="1">
        <v>42408</v>
      </c>
      <c r="B525" s="3">
        <v>58860897.723901004</v>
      </c>
      <c r="C525"/>
    </row>
    <row r="526" spans="1:3" x14ac:dyDescent="0.2">
      <c r="A526" s="1">
        <v>42409</v>
      </c>
      <c r="B526" s="3">
        <v>58683746.081788003</v>
      </c>
      <c r="C526"/>
    </row>
    <row r="527" spans="1:3" x14ac:dyDescent="0.2">
      <c r="A527" s="1">
        <v>42410</v>
      </c>
      <c r="B527" s="3">
        <v>65265482.776805997</v>
      </c>
      <c r="C527"/>
    </row>
    <row r="528" spans="1:3" x14ac:dyDescent="0.2">
      <c r="A528" s="1">
        <v>42411</v>
      </c>
      <c r="B528" s="3">
        <v>65133914.804783002</v>
      </c>
      <c r="C528"/>
    </row>
    <row r="529" spans="1:3" x14ac:dyDescent="0.2">
      <c r="A529" s="1">
        <v>42412</v>
      </c>
      <c r="B529" s="3">
        <v>66588646.927970998</v>
      </c>
      <c r="C529"/>
    </row>
    <row r="530" spans="1:3" x14ac:dyDescent="0.2">
      <c r="A530" s="1">
        <v>42416</v>
      </c>
      <c r="B530" s="3">
        <v>66074160.085515998</v>
      </c>
      <c r="C530"/>
    </row>
    <row r="531" spans="1:3" x14ac:dyDescent="0.2">
      <c r="A531" s="1">
        <v>42417</v>
      </c>
      <c r="B531" s="3">
        <v>65806057.757220998</v>
      </c>
      <c r="C531"/>
    </row>
    <row r="532" spans="1:3" x14ac:dyDescent="0.2">
      <c r="A532" s="1">
        <v>42418</v>
      </c>
      <c r="B532" s="3">
        <v>65570096.720403001</v>
      </c>
      <c r="C532"/>
    </row>
    <row r="533" spans="1:3" x14ac:dyDescent="0.2">
      <c r="A533" s="1">
        <v>42419</v>
      </c>
      <c r="B533" s="3">
        <v>66604957.264363997</v>
      </c>
      <c r="C533"/>
    </row>
    <row r="534" spans="1:3" x14ac:dyDescent="0.2">
      <c r="A534" s="1">
        <v>42422</v>
      </c>
      <c r="B534" s="3">
        <v>68029231.962366</v>
      </c>
      <c r="C534"/>
    </row>
    <row r="535" spans="1:3" x14ac:dyDescent="0.2">
      <c r="A535" s="1">
        <v>42423</v>
      </c>
      <c r="B535" s="3">
        <v>70703993.651870996</v>
      </c>
      <c r="C535"/>
    </row>
    <row r="536" spans="1:3" x14ac:dyDescent="0.2">
      <c r="A536" s="1">
        <v>42424</v>
      </c>
      <c r="B536" s="3">
        <v>70604491.343731999</v>
      </c>
      <c r="C536"/>
    </row>
    <row r="537" spans="1:3" x14ac:dyDescent="0.2">
      <c r="A537" s="1">
        <v>42425</v>
      </c>
      <c r="B537" s="3">
        <v>70257034.083510995</v>
      </c>
      <c r="C537"/>
    </row>
    <row r="538" spans="1:3" x14ac:dyDescent="0.2">
      <c r="A538" s="1">
        <v>42426</v>
      </c>
      <c r="B538" s="3">
        <v>70271364.236286998</v>
      </c>
      <c r="C538"/>
    </row>
    <row r="539" spans="1:3" x14ac:dyDescent="0.2">
      <c r="A539" s="1">
        <v>42429</v>
      </c>
      <c r="B539" s="3">
        <v>70231781.574911997</v>
      </c>
      <c r="C539"/>
    </row>
    <row r="540" spans="1:3" x14ac:dyDescent="0.2">
      <c r="A540" s="1">
        <v>42430</v>
      </c>
      <c r="B540" s="3">
        <v>69719530.558411002</v>
      </c>
      <c r="C540"/>
    </row>
    <row r="541" spans="1:3" x14ac:dyDescent="0.2">
      <c r="A541" s="1">
        <v>42431</v>
      </c>
      <c r="B541" s="3">
        <v>69832343.887654006</v>
      </c>
      <c r="C541"/>
    </row>
    <row r="542" spans="1:3" x14ac:dyDescent="0.2">
      <c r="A542" s="1">
        <v>42432</v>
      </c>
      <c r="B542" s="3">
        <v>69636483.625515997</v>
      </c>
      <c r="C542"/>
    </row>
    <row r="543" spans="1:3" x14ac:dyDescent="0.2">
      <c r="A543" s="1">
        <v>42433</v>
      </c>
      <c r="B543" s="3">
        <v>69913936.757663995</v>
      </c>
      <c r="C543"/>
    </row>
    <row r="544" spans="1:3" x14ac:dyDescent="0.2">
      <c r="A544" s="1">
        <v>42436</v>
      </c>
      <c r="B544" s="3">
        <v>70128462.526103005</v>
      </c>
      <c r="C544"/>
    </row>
    <row r="545" spans="1:3" x14ac:dyDescent="0.2">
      <c r="A545" s="1">
        <v>42437</v>
      </c>
      <c r="B545" s="3">
        <v>70100899.792934999</v>
      </c>
      <c r="C545"/>
    </row>
    <row r="546" spans="1:3" x14ac:dyDescent="0.2">
      <c r="A546" s="1">
        <v>42438</v>
      </c>
      <c r="B546" s="3">
        <v>70479815.956818998</v>
      </c>
      <c r="C546"/>
    </row>
    <row r="547" spans="1:3" x14ac:dyDescent="0.2">
      <c r="A547" s="1">
        <v>42439</v>
      </c>
      <c r="B547" s="3">
        <v>70720106.957350001</v>
      </c>
      <c r="C547"/>
    </row>
    <row r="548" spans="1:3" x14ac:dyDescent="0.2">
      <c r="A548" s="1">
        <v>42440</v>
      </c>
      <c r="B548" s="3">
        <v>71758048.987342998</v>
      </c>
      <c r="C548"/>
    </row>
    <row r="549" spans="1:3" x14ac:dyDescent="0.2">
      <c r="A549" s="1">
        <v>42443</v>
      </c>
      <c r="B549" s="3">
        <v>71790749.494007006</v>
      </c>
      <c r="C549"/>
    </row>
    <row r="550" spans="1:3" x14ac:dyDescent="0.2">
      <c r="A550" s="1">
        <v>42444</v>
      </c>
      <c r="B550" s="3">
        <v>71566718.720023006</v>
      </c>
      <c r="C550"/>
    </row>
    <row r="551" spans="1:3" x14ac:dyDescent="0.2">
      <c r="A551" s="1">
        <v>42445</v>
      </c>
      <c r="B551" s="3">
        <v>71807240.076075003</v>
      </c>
      <c r="C551"/>
    </row>
    <row r="552" spans="1:3" x14ac:dyDescent="0.2">
      <c r="A552" s="1">
        <v>42446</v>
      </c>
      <c r="B552" s="3">
        <v>71570261.122342005</v>
      </c>
      <c r="C552"/>
    </row>
    <row r="553" spans="1:3" x14ac:dyDescent="0.2">
      <c r="A553" s="1">
        <v>42447</v>
      </c>
      <c r="B553" s="3">
        <v>71838748.373425007</v>
      </c>
      <c r="C553"/>
    </row>
    <row r="554" spans="1:3" x14ac:dyDescent="0.2">
      <c r="A554" s="1">
        <v>42450</v>
      </c>
      <c r="B554" s="3">
        <v>71991747.902925998</v>
      </c>
      <c r="C554"/>
    </row>
    <row r="555" spans="1:3" x14ac:dyDescent="0.2">
      <c r="A555" s="1">
        <v>42451</v>
      </c>
      <c r="B555" s="3">
        <v>72106270.131688997</v>
      </c>
      <c r="C555"/>
    </row>
    <row r="556" spans="1:3" x14ac:dyDescent="0.2">
      <c r="A556" s="1">
        <v>42452</v>
      </c>
      <c r="B556" s="3">
        <v>71964442.262078002</v>
      </c>
      <c r="C556"/>
    </row>
    <row r="557" spans="1:3" x14ac:dyDescent="0.2">
      <c r="A557" s="1">
        <v>42453</v>
      </c>
      <c r="B557" s="3">
        <v>71982531.212164</v>
      </c>
      <c r="C557"/>
    </row>
    <row r="558" spans="1:3" x14ac:dyDescent="0.2">
      <c r="A558" s="1">
        <v>42457</v>
      </c>
      <c r="B558" s="3">
        <v>72841093.417105004</v>
      </c>
      <c r="C558"/>
    </row>
    <row r="559" spans="1:3" x14ac:dyDescent="0.2">
      <c r="A559" s="1">
        <v>42458</v>
      </c>
      <c r="B559" s="3">
        <v>72419835.946337998</v>
      </c>
      <c r="C559"/>
    </row>
    <row r="560" spans="1:3" x14ac:dyDescent="0.2">
      <c r="A560" s="1">
        <v>42459</v>
      </c>
      <c r="B560" s="3">
        <v>72766904.940723002</v>
      </c>
      <c r="C560"/>
    </row>
    <row r="561" spans="1:3" x14ac:dyDescent="0.2">
      <c r="A561" s="1">
        <v>42460</v>
      </c>
      <c r="B561" s="3">
        <v>72688455.114273995</v>
      </c>
      <c r="C561"/>
    </row>
    <row r="562" spans="1:3" x14ac:dyDescent="0.2">
      <c r="A562" s="1">
        <v>42461</v>
      </c>
      <c r="B562" s="3">
        <v>71548190.358876005</v>
      </c>
      <c r="C562"/>
    </row>
    <row r="563" spans="1:3" x14ac:dyDescent="0.2">
      <c r="A563" s="1">
        <v>42464</v>
      </c>
      <c r="B563" s="3">
        <v>71696471.449396998</v>
      </c>
      <c r="C563"/>
    </row>
    <row r="564" spans="1:3" x14ac:dyDescent="0.2">
      <c r="A564" s="1">
        <v>42465</v>
      </c>
      <c r="B564" s="3">
        <v>71663543.868590996</v>
      </c>
      <c r="C564"/>
    </row>
    <row r="565" spans="1:3" x14ac:dyDescent="0.2">
      <c r="A565" s="1">
        <v>42466</v>
      </c>
      <c r="B565" s="3">
        <v>71838976.414761007</v>
      </c>
      <c r="C565"/>
    </row>
    <row r="566" spans="1:3" x14ac:dyDescent="0.2">
      <c r="A566" s="1">
        <v>42467</v>
      </c>
      <c r="B566" s="3">
        <v>71840377.795371994</v>
      </c>
      <c r="C566"/>
    </row>
    <row r="567" spans="1:3" x14ac:dyDescent="0.2">
      <c r="A567" s="1">
        <v>42468</v>
      </c>
      <c r="B567" s="3">
        <v>71506758.278665006</v>
      </c>
      <c r="C567"/>
    </row>
    <row r="568" spans="1:3" x14ac:dyDescent="0.2">
      <c r="A568" s="1">
        <v>42471</v>
      </c>
      <c r="B568" s="3">
        <v>71415321.768512994</v>
      </c>
      <c r="C568"/>
    </row>
    <row r="569" spans="1:3" x14ac:dyDescent="0.2">
      <c r="A569" s="1">
        <v>42472</v>
      </c>
      <c r="B569" s="3">
        <v>71682906.173296005</v>
      </c>
      <c r="C569"/>
    </row>
    <row r="570" spans="1:3" x14ac:dyDescent="0.2">
      <c r="A570" s="1">
        <v>42473</v>
      </c>
      <c r="B570" s="3">
        <v>71754820.371347994</v>
      </c>
      <c r="C570"/>
    </row>
    <row r="571" spans="1:3" x14ac:dyDescent="0.2">
      <c r="A571" s="1">
        <v>42474</v>
      </c>
      <c r="B571" s="3">
        <v>71760150.854144007</v>
      </c>
      <c r="C571"/>
    </row>
    <row r="572" spans="1:3" x14ac:dyDescent="0.2">
      <c r="A572" s="1">
        <v>42475</v>
      </c>
      <c r="B572" s="3">
        <v>71497543.267548993</v>
      </c>
      <c r="C572"/>
    </row>
    <row r="573" spans="1:3" x14ac:dyDescent="0.2">
      <c r="A573" s="1">
        <v>42478</v>
      </c>
      <c r="B573" s="3">
        <v>72709771.245064005</v>
      </c>
    </row>
    <row r="574" spans="1:3" x14ac:dyDescent="0.2">
      <c r="A574" s="1">
        <v>42479</v>
      </c>
      <c r="B574" s="3">
        <v>72771854.480254993</v>
      </c>
    </row>
    <row r="575" spans="1:3" x14ac:dyDescent="0.2">
      <c r="A575" s="1">
        <v>42480</v>
      </c>
      <c r="B575" s="3">
        <v>73727190.200797006</v>
      </c>
    </row>
    <row r="576" spans="1:3" x14ac:dyDescent="0.2">
      <c r="A576" s="1">
        <v>42481</v>
      </c>
      <c r="B576" s="3">
        <v>73864922.545838997</v>
      </c>
    </row>
    <row r="577" spans="1:2" x14ac:dyDescent="0.2">
      <c r="A577" s="1">
        <v>42482</v>
      </c>
      <c r="B577" s="3">
        <v>75050975.462804005</v>
      </c>
    </row>
    <row r="578" spans="1:2" x14ac:dyDescent="0.2">
      <c r="A578" s="1">
        <v>42485</v>
      </c>
      <c r="B578" s="3">
        <v>74390515.904982001</v>
      </c>
    </row>
    <row r="579" spans="1:2" x14ac:dyDescent="0.2">
      <c r="A579" s="1">
        <v>42486</v>
      </c>
      <c r="B579" s="3">
        <v>77284876.917827994</v>
      </c>
    </row>
    <row r="580" spans="1:2" x14ac:dyDescent="0.2">
      <c r="A580" s="1">
        <v>42487</v>
      </c>
      <c r="B580" s="3">
        <v>77133427.151807994</v>
      </c>
    </row>
    <row r="581" spans="1:2" x14ac:dyDescent="0.2">
      <c r="A581" s="1">
        <v>42488</v>
      </c>
      <c r="B581" s="3">
        <v>76746874.248090997</v>
      </c>
    </row>
    <row r="582" spans="1:2" x14ac:dyDescent="0.2">
      <c r="A582" s="1">
        <v>42489</v>
      </c>
      <c r="B582" s="3">
        <v>77190174.495694995</v>
      </c>
    </row>
    <row r="583" spans="1:2" x14ac:dyDescent="0.2">
      <c r="A583" s="1">
        <v>42492</v>
      </c>
      <c r="B583" s="3">
        <v>76613848.340885997</v>
      </c>
    </row>
    <row r="584" spans="1:2" x14ac:dyDescent="0.2">
      <c r="A584" s="1">
        <v>42493</v>
      </c>
      <c r="B584" s="3">
        <v>76391327.988500997</v>
      </c>
    </row>
    <row r="585" spans="1:2" x14ac:dyDescent="0.2">
      <c r="A585" s="1">
        <v>42494</v>
      </c>
      <c r="B585" s="3">
        <v>76540139.089162007</v>
      </c>
    </row>
    <row r="586" spans="1:2" x14ac:dyDescent="0.2">
      <c r="A586" s="1">
        <v>42495</v>
      </c>
      <c r="B586" s="3">
        <v>76580541.951049</v>
      </c>
    </row>
    <row r="587" spans="1:2" x14ac:dyDescent="0.2">
      <c r="A587" s="1">
        <v>42496</v>
      </c>
      <c r="B587" s="3">
        <v>76740191.661394998</v>
      </c>
    </row>
    <row r="588" spans="1:2" x14ac:dyDescent="0.2">
      <c r="A588" s="1">
        <v>42499</v>
      </c>
      <c r="B588" s="3">
        <v>76920132.656817004</v>
      </c>
    </row>
    <row r="589" spans="1:2" x14ac:dyDescent="0.2">
      <c r="A589" s="1">
        <v>42500</v>
      </c>
      <c r="B589" s="3">
        <v>77045906.088727996</v>
      </c>
    </row>
    <row r="590" spans="1:2" x14ac:dyDescent="0.2">
      <c r="A590" s="1">
        <v>42501</v>
      </c>
      <c r="B590" s="3">
        <v>77020025.799825996</v>
      </c>
    </row>
    <row r="591" spans="1:2" x14ac:dyDescent="0.2">
      <c r="A591" s="1">
        <v>42502</v>
      </c>
      <c r="B591" s="3">
        <v>77424313.291657001</v>
      </c>
    </row>
    <row r="592" spans="1:2" x14ac:dyDescent="0.2">
      <c r="A592" s="1">
        <v>42503</v>
      </c>
      <c r="B592" s="3">
        <v>77254401.377602994</v>
      </c>
    </row>
    <row r="593" spans="1:2" x14ac:dyDescent="0.2">
      <c r="A593" s="1">
        <v>42506</v>
      </c>
      <c r="B593" s="3">
        <v>76983956.043342993</v>
      </c>
    </row>
    <row r="594" spans="1:2" x14ac:dyDescent="0.2">
      <c r="A594" s="1">
        <v>42507</v>
      </c>
      <c r="B594" s="3">
        <v>77020921.158671007</v>
      </c>
    </row>
    <row r="595" spans="1:2" x14ac:dyDescent="0.2">
      <c r="A595" s="1">
        <v>42508</v>
      </c>
      <c r="B595" s="3">
        <v>78687746.124899</v>
      </c>
    </row>
    <row r="596" spans="1:2" x14ac:dyDescent="0.2">
      <c r="A596" s="1">
        <v>42509</v>
      </c>
      <c r="B596" s="3">
        <v>80399847.765724003</v>
      </c>
    </row>
    <row r="597" spans="1:2" x14ac:dyDescent="0.2">
      <c r="A597" s="1">
        <v>42510</v>
      </c>
      <c r="B597" s="3">
        <v>80826788.578568995</v>
      </c>
    </row>
    <row r="598" spans="1:2" x14ac:dyDescent="0.2">
      <c r="A598" s="1">
        <v>42513</v>
      </c>
      <c r="B598" s="3">
        <v>80662662.853804007</v>
      </c>
    </row>
    <row r="599" spans="1:2" x14ac:dyDescent="0.2">
      <c r="A599" s="1">
        <v>42514</v>
      </c>
      <c r="B599" s="3">
        <v>80871439.297594994</v>
      </c>
    </row>
    <row r="600" spans="1:2" x14ac:dyDescent="0.2">
      <c r="A600" s="1">
        <v>42515</v>
      </c>
      <c r="B600" s="181">
        <v>83739539.818277001</v>
      </c>
    </row>
    <row r="601" spans="1:2" x14ac:dyDescent="0.2">
      <c r="A601" s="1">
        <v>42516</v>
      </c>
      <c r="B601" s="181">
        <v>85088554.132894993</v>
      </c>
    </row>
    <row r="602" spans="1:2" x14ac:dyDescent="0.2">
      <c r="A602" s="1">
        <v>42517</v>
      </c>
      <c r="B602" s="181">
        <v>85120144.359114006</v>
      </c>
    </row>
    <row r="603" spans="1:2" x14ac:dyDescent="0.2">
      <c r="A603" s="1">
        <v>42521</v>
      </c>
      <c r="B603" s="181">
        <v>85018659.036505997</v>
      </c>
    </row>
    <row r="604" spans="1:2" x14ac:dyDescent="0.2">
      <c r="A604" s="1">
        <v>42522</v>
      </c>
      <c r="B604" s="181">
        <v>84493115.892949998</v>
      </c>
    </row>
    <row r="605" spans="1:2" x14ac:dyDescent="0.2">
      <c r="A605" s="1">
        <v>42523</v>
      </c>
      <c r="B605" s="181">
        <v>84436518.467988998</v>
      </c>
    </row>
    <row r="606" spans="1:2" x14ac:dyDescent="0.2">
      <c r="A606" s="1">
        <v>42524</v>
      </c>
      <c r="B606" s="181">
        <v>83987908.731712997</v>
      </c>
    </row>
    <row r="607" spans="1:2" x14ac:dyDescent="0.2">
      <c r="A607" s="1">
        <v>42527</v>
      </c>
      <c r="B607" s="181">
        <v>85083439.796820998</v>
      </c>
    </row>
    <row r="608" spans="1:2" x14ac:dyDescent="0.2">
      <c r="A608" s="1">
        <v>42528</v>
      </c>
      <c r="B608" s="181">
        <v>85175623.28678</v>
      </c>
    </row>
    <row r="609" spans="1:2" x14ac:dyDescent="0.2">
      <c r="A609" s="1">
        <v>42529</v>
      </c>
      <c r="B609" s="181">
        <v>84916264.958492994</v>
      </c>
    </row>
    <row r="610" spans="1:2" x14ac:dyDescent="0.2">
      <c r="A610" s="1">
        <v>42530</v>
      </c>
      <c r="B610" s="181">
        <v>84738185.956608996</v>
      </c>
    </row>
    <row r="611" spans="1:2" x14ac:dyDescent="0.2">
      <c r="A611" s="1">
        <v>42531</v>
      </c>
      <c r="B611" s="181">
        <v>84109448.019888997</v>
      </c>
    </row>
    <row r="612" spans="1:2" x14ac:dyDescent="0.2">
      <c r="A612" s="1">
        <v>42534</v>
      </c>
      <c r="B612" s="194">
        <v>84146126.173664004</v>
      </c>
    </row>
    <row r="613" spans="1:2" x14ac:dyDescent="0.2">
      <c r="A613" s="1">
        <v>42535</v>
      </c>
      <c r="B613" s="308">
        <v>84145797.842708007</v>
      </c>
    </row>
    <row r="614" spans="1:2" x14ac:dyDescent="0.2">
      <c r="A614" s="1">
        <v>42536</v>
      </c>
      <c r="B614" s="308">
        <v>83095334.513354003</v>
      </c>
    </row>
    <row r="615" spans="1:2" x14ac:dyDescent="0.2">
      <c r="A615" s="1">
        <v>42537</v>
      </c>
      <c r="B615" s="308">
        <v>82728782.523736</v>
      </c>
    </row>
    <row r="616" spans="1:2" x14ac:dyDescent="0.2">
      <c r="A616" s="1">
        <v>42538</v>
      </c>
      <c r="B616" s="308">
        <v>83255382.891060993</v>
      </c>
    </row>
    <row r="617" spans="1:2" x14ac:dyDescent="0.2">
      <c r="A617" s="1">
        <v>42541</v>
      </c>
      <c r="B617" s="308">
        <v>83462104.232721999</v>
      </c>
    </row>
    <row r="618" spans="1:2" x14ac:dyDescent="0.2">
      <c r="A618" s="1">
        <v>42542</v>
      </c>
      <c r="B618" s="308">
        <v>83618453.634620994</v>
      </c>
    </row>
    <row r="619" spans="1:2" x14ac:dyDescent="0.2">
      <c r="A619" s="1">
        <v>42543</v>
      </c>
      <c r="B619" s="308">
        <v>83635122.176728994</v>
      </c>
    </row>
    <row r="620" spans="1:2" x14ac:dyDescent="0.2">
      <c r="A620" s="1">
        <v>42544</v>
      </c>
      <c r="B620" s="308">
        <v>83531449.719740003</v>
      </c>
    </row>
    <row r="621" spans="1:2" x14ac:dyDescent="0.2">
      <c r="A621" s="1">
        <v>42545</v>
      </c>
      <c r="B621" s="308">
        <v>82715127.578806996</v>
      </c>
    </row>
    <row r="622" spans="1:2" x14ac:dyDescent="0.2">
      <c r="A622" s="1">
        <v>42548</v>
      </c>
      <c r="B622" s="308">
        <v>80390904.149148002</v>
      </c>
    </row>
    <row r="623" spans="1:2" x14ac:dyDescent="0.2">
      <c r="A623" s="1">
        <v>42549</v>
      </c>
      <c r="B623" s="308">
        <v>80286427.321531996</v>
      </c>
    </row>
    <row r="624" spans="1:2" x14ac:dyDescent="0.2">
      <c r="A624" s="1">
        <v>42550</v>
      </c>
      <c r="B624" s="308">
        <v>79997304.448911995</v>
      </c>
    </row>
    <row r="625" spans="1:2" x14ac:dyDescent="0.2">
      <c r="A625" s="1">
        <v>42551</v>
      </c>
      <c r="B625" s="308">
        <v>80151935.509312004</v>
      </c>
    </row>
    <row r="626" spans="1:2" x14ac:dyDescent="0.2">
      <c r="A626" s="1">
        <v>42552</v>
      </c>
      <c r="B626" s="308">
        <v>78216611.365078002</v>
      </c>
    </row>
    <row r="627" spans="1:2" x14ac:dyDescent="0.2">
      <c r="A627" s="1">
        <v>42556</v>
      </c>
      <c r="B627" s="308">
        <v>76651115.338599995</v>
      </c>
    </row>
    <row r="628" spans="1:2" x14ac:dyDescent="0.2">
      <c r="A628" s="1">
        <v>42557</v>
      </c>
      <c r="B628" s="308">
        <v>76867608.397700995</v>
      </c>
    </row>
    <row r="629" spans="1:2" x14ac:dyDescent="0.2">
      <c r="A629" s="1">
        <v>42558</v>
      </c>
      <c r="B629" s="308">
        <v>76970202.979087994</v>
      </c>
    </row>
    <row r="630" spans="1:2" x14ac:dyDescent="0.2">
      <c r="A630" s="1">
        <v>42559</v>
      </c>
      <c r="B630" s="308">
        <v>76839497.161828995</v>
      </c>
    </row>
    <row r="631" spans="1:2" x14ac:dyDescent="0.2">
      <c r="A631" s="1">
        <v>42562</v>
      </c>
      <c r="B631" s="3">
        <v>76792735.250167996</v>
      </c>
    </row>
    <row r="632" spans="1:2" x14ac:dyDescent="0.2">
      <c r="A632" s="1">
        <v>42563</v>
      </c>
      <c r="B632" s="3">
        <v>77347572.150141999</v>
      </c>
    </row>
    <row r="633" spans="1:2" x14ac:dyDescent="0.2">
      <c r="A633" s="1">
        <v>42564</v>
      </c>
      <c r="B633" s="3">
        <v>77607434.106632993</v>
      </c>
    </row>
    <row r="634" spans="1:2" x14ac:dyDescent="0.2">
      <c r="A634" s="1">
        <v>42565</v>
      </c>
      <c r="B634" s="3">
        <v>78110807.436510995</v>
      </c>
    </row>
    <row r="635" spans="1:2" x14ac:dyDescent="0.2">
      <c r="A635" s="1">
        <v>42566</v>
      </c>
      <c r="B635" s="3">
        <v>78103319.852457002</v>
      </c>
    </row>
    <row r="636" spans="1:2" x14ac:dyDescent="0.2">
      <c r="A636" s="1">
        <v>42569</v>
      </c>
      <c r="B636" s="3">
        <v>78109317.109721005</v>
      </c>
    </row>
    <row r="637" spans="1:2" x14ac:dyDescent="0.2">
      <c r="A637" s="1">
        <v>42570</v>
      </c>
      <c r="B637" s="3">
        <v>77853588.077363998</v>
      </c>
    </row>
    <row r="638" spans="1:2" x14ac:dyDescent="0.2">
      <c r="A638" s="1">
        <v>42571</v>
      </c>
      <c r="B638" s="3">
        <v>78512515.789921001</v>
      </c>
    </row>
    <row r="639" spans="1:2" x14ac:dyDescent="0.2">
      <c r="A639" s="1">
        <v>42572</v>
      </c>
      <c r="B639" s="3">
        <v>80014751.456850007</v>
      </c>
    </row>
    <row r="640" spans="1:2" x14ac:dyDescent="0.2">
      <c r="A640" s="1">
        <v>42573</v>
      </c>
      <c r="B640" s="3">
        <v>77347489.325088993</v>
      </c>
    </row>
    <row r="641" spans="1:2" x14ac:dyDescent="0.2">
      <c r="A641" s="1">
        <v>42576</v>
      </c>
      <c r="B641" s="3">
        <v>76928217.448497996</v>
      </c>
    </row>
    <row r="642" spans="1:2" x14ac:dyDescent="0.2">
      <c r="A642" s="1">
        <v>42577</v>
      </c>
      <c r="B642" s="3">
        <v>77491024.383772999</v>
      </c>
    </row>
    <row r="643" spans="1:2" x14ac:dyDescent="0.2">
      <c r="A643" s="1">
        <v>42578</v>
      </c>
      <c r="B643" s="3">
        <v>76888723.116380006</v>
      </c>
    </row>
    <row r="644" spans="1:2" x14ac:dyDescent="0.2">
      <c r="A644" s="1">
        <v>42579</v>
      </c>
      <c r="B644" s="3">
        <v>76498689.036506996</v>
      </c>
    </row>
    <row r="645" spans="1:2" x14ac:dyDescent="0.2">
      <c r="A645" s="1">
        <v>42580</v>
      </c>
      <c r="B645" s="3">
        <v>76872378.902465999</v>
      </c>
    </row>
    <row r="646" spans="1:2" x14ac:dyDescent="0.2">
      <c r="A646" s="1">
        <v>42583</v>
      </c>
      <c r="B646" s="3">
        <v>76159883.141494006</v>
      </c>
    </row>
    <row r="647" spans="1:2" x14ac:dyDescent="0.2">
      <c r="A647" s="1">
        <v>42584</v>
      </c>
      <c r="B647" s="3">
        <v>77031628.459975004</v>
      </c>
    </row>
    <row r="648" spans="1:2" x14ac:dyDescent="0.2">
      <c r="A648" s="1">
        <v>42585</v>
      </c>
      <c r="B648" s="3">
        <v>77075503.468421996</v>
      </c>
    </row>
    <row r="649" spans="1:2" x14ac:dyDescent="0.2">
      <c r="A649" s="1">
        <v>42586</v>
      </c>
      <c r="B649" s="3">
        <v>76438509.686703995</v>
      </c>
    </row>
    <row r="650" spans="1:2" x14ac:dyDescent="0.2">
      <c r="A650" s="1">
        <v>42587</v>
      </c>
      <c r="B650" s="3">
        <v>77624829.804413006</v>
      </c>
    </row>
    <row r="651" spans="1:2" x14ac:dyDescent="0.2">
      <c r="A651" s="1">
        <v>42590</v>
      </c>
      <c r="B651" s="3">
        <v>77972656.698587</v>
      </c>
    </row>
    <row r="652" spans="1:2" x14ac:dyDescent="0.2">
      <c r="A652" s="1">
        <v>42591</v>
      </c>
      <c r="B652" s="3">
        <v>77213622.299693003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B1217"/>
  <sheetViews>
    <sheetView workbookViewId="0"/>
  </sheetViews>
  <sheetFormatPr defaultRowHeight="12.75" x14ac:dyDescent="0.2"/>
  <cols>
    <col min="1" max="1" width="10.42578125" bestFit="1" customWidth="1"/>
    <col min="2" max="2" width="28.85546875" bestFit="1" customWidth="1"/>
  </cols>
  <sheetData>
    <row r="1" spans="1:2" x14ac:dyDescent="0.2">
      <c r="A1" t="s">
        <v>11</v>
      </c>
      <c r="B1" t="s">
        <v>12</v>
      </c>
    </row>
    <row r="2" spans="1:2" x14ac:dyDescent="0.2">
      <c r="A2" s="2">
        <v>40207</v>
      </c>
      <c r="B2" s="3">
        <v>12103348.966093</v>
      </c>
    </row>
    <row r="3" spans="1:2" x14ac:dyDescent="0.2">
      <c r="A3" s="2">
        <v>40235</v>
      </c>
      <c r="B3" s="3">
        <v>10650810.914542999</v>
      </c>
    </row>
    <row r="4" spans="1:2" x14ac:dyDescent="0.2">
      <c r="A4" s="2">
        <v>40268</v>
      </c>
      <c r="B4" s="3">
        <v>20003612.230838999</v>
      </c>
    </row>
    <row r="5" spans="1:2" x14ac:dyDescent="0.2">
      <c r="A5" s="2">
        <v>40298</v>
      </c>
      <c r="B5" s="3">
        <v>20807732.871468</v>
      </c>
    </row>
    <row r="6" spans="1:2" x14ac:dyDescent="0.2">
      <c r="A6" s="2">
        <v>40325</v>
      </c>
      <c r="B6" s="3">
        <v>21292092.738519002</v>
      </c>
    </row>
    <row r="7" spans="1:2" x14ac:dyDescent="0.2">
      <c r="A7" s="2">
        <v>40326</v>
      </c>
      <c r="B7" s="3">
        <v>21401293.014359001</v>
      </c>
    </row>
    <row r="8" spans="1:2" x14ac:dyDescent="0.2">
      <c r="A8" s="2">
        <v>40359</v>
      </c>
      <c r="B8" s="3">
        <v>7823559.5088060005</v>
      </c>
    </row>
    <row r="9" spans="1:2" x14ac:dyDescent="0.2">
      <c r="A9" s="2">
        <v>40389</v>
      </c>
      <c r="B9" s="3">
        <v>11008916.667780999</v>
      </c>
    </row>
    <row r="10" spans="1:2" x14ac:dyDescent="0.2">
      <c r="A10" s="2">
        <v>40421</v>
      </c>
      <c r="B10" s="3">
        <v>8239973.8770230003</v>
      </c>
    </row>
    <row r="11" spans="1:2" x14ac:dyDescent="0.2">
      <c r="A11" s="2">
        <v>40451</v>
      </c>
      <c r="B11" s="3">
        <v>8571911.2038049996</v>
      </c>
    </row>
    <row r="12" spans="1:2" x14ac:dyDescent="0.2">
      <c r="A12" s="2">
        <v>40480</v>
      </c>
      <c r="B12" s="3">
        <v>18379432.606690999</v>
      </c>
    </row>
    <row r="13" spans="1:2" x14ac:dyDescent="0.2">
      <c r="A13" s="2">
        <v>40512</v>
      </c>
      <c r="B13" s="3">
        <v>34024817.519175</v>
      </c>
    </row>
    <row r="14" spans="1:2" x14ac:dyDescent="0.2">
      <c r="A14" s="2">
        <v>40543</v>
      </c>
      <c r="B14" s="3">
        <v>20395488.812401</v>
      </c>
    </row>
    <row r="15" spans="1:2" x14ac:dyDescent="0.2">
      <c r="A15" s="2">
        <v>40574</v>
      </c>
      <c r="B15" s="3">
        <v>36898663.685938001</v>
      </c>
    </row>
    <row r="16" spans="1:2" x14ac:dyDescent="0.2">
      <c r="A16" s="2">
        <v>40584</v>
      </c>
      <c r="B16" s="3">
        <v>35873008.461138003</v>
      </c>
    </row>
    <row r="17" spans="1:2" x14ac:dyDescent="0.2">
      <c r="A17" s="2">
        <v>40602</v>
      </c>
      <c r="B17" s="3">
        <v>51433966.281531997</v>
      </c>
    </row>
    <row r="18" spans="1:2" x14ac:dyDescent="0.2">
      <c r="A18" s="2">
        <v>40633</v>
      </c>
      <c r="B18" s="3">
        <v>45635832.519947</v>
      </c>
    </row>
    <row r="19" spans="1:2" x14ac:dyDescent="0.2">
      <c r="A19" s="2">
        <v>40662</v>
      </c>
      <c r="B19" s="3">
        <v>56251276.851631999</v>
      </c>
    </row>
    <row r="20" spans="1:2" x14ac:dyDescent="0.2">
      <c r="A20" s="2">
        <v>40694</v>
      </c>
      <c r="B20" s="3">
        <v>67783331.900382996</v>
      </c>
    </row>
    <row r="21" spans="1:2" x14ac:dyDescent="0.2">
      <c r="A21" s="2">
        <v>40715</v>
      </c>
      <c r="B21" s="3">
        <v>29293150</v>
      </c>
    </row>
    <row r="22" spans="1:2" x14ac:dyDescent="0.2">
      <c r="A22" s="2">
        <v>40718</v>
      </c>
      <c r="B22" s="3">
        <v>29940741.117991</v>
      </c>
    </row>
    <row r="23" spans="1:2" x14ac:dyDescent="0.2">
      <c r="A23" s="2">
        <v>40721</v>
      </c>
      <c r="B23" s="3">
        <v>29510723.349114001</v>
      </c>
    </row>
    <row r="24" spans="1:2" x14ac:dyDescent="0.2">
      <c r="A24" s="2">
        <v>40722</v>
      </c>
      <c r="B24" s="3">
        <v>29082142.039811</v>
      </c>
    </row>
    <row r="25" spans="1:2" x14ac:dyDescent="0.2">
      <c r="A25" s="2">
        <v>40723</v>
      </c>
      <c r="B25" s="3">
        <v>28880835.576292999</v>
      </c>
    </row>
    <row r="26" spans="1:2" x14ac:dyDescent="0.2">
      <c r="A26" s="2">
        <v>40724</v>
      </c>
      <c r="B26" s="3">
        <v>28992617.973283999</v>
      </c>
    </row>
    <row r="27" spans="1:2" x14ac:dyDescent="0.2">
      <c r="A27" s="2">
        <v>40725</v>
      </c>
      <c r="B27" s="3">
        <v>31346013.419355001</v>
      </c>
    </row>
    <row r="28" spans="1:2" x14ac:dyDescent="0.2">
      <c r="A28" s="2">
        <v>40729</v>
      </c>
      <c r="B28" s="3">
        <v>42473475.248838998</v>
      </c>
    </row>
    <row r="29" spans="1:2" x14ac:dyDescent="0.2">
      <c r="A29" s="2">
        <v>40730</v>
      </c>
      <c r="B29" s="3">
        <v>44505054.906465001</v>
      </c>
    </row>
    <row r="30" spans="1:2" x14ac:dyDescent="0.2">
      <c r="A30" s="2">
        <v>40731</v>
      </c>
      <c r="B30" s="3">
        <v>52015388.093102999</v>
      </c>
    </row>
    <row r="31" spans="1:2" x14ac:dyDescent="0.2">
      <c r="A31" s="2">
        <v>40732</v>
      </c>
      <c r="B31" s="3">
        <v>53353771.865979001</v>
      </c>
    </row>
    <row r="32" spans="1:2" x14ac:dyDescent="0.2">
      <c r="A32" s="2">
        <v>40735</v>
      </c>
      <c r="B32" s="3">
        <v>53624863.617063999</v>
      </c>
    </row>
    <row r="33" spans="1:2" x14ac:dyDescent="0.2">
      <c r="A33" s="2">
        <v>40736</v>
      </c>
      <c r="B33" s="3">
        <v>63164287.611651003</v>
      </c>
    </row>
    <row r="34" spans="1:2" x14ac:dyDescent="0.2">
      <c r="A34" s="2">
        <v>40737</v>
      </c>
      <c r="B34" s="3">
        <v>66333973.543240003</v>
      </c>
    </row>
    <row r="35" spans="1:2" x14ac:dyDescent="0.2">
      <c r="A35" s="2">
        <v>40738</v>
      </c>
      <c r="B35" s="3">
        <v>53457293.265657</v>
      </c>
    </row>
    <row r="36" spans="1:2" x14ac:dyDescent="0.2">
      <c r="A36" s="2">
        <v>40739</v>
      </c>
      <c r="B36" s="3">
        <v>53052536.336402997</v>
      </c>
    </row>
    <row r="37" spans="1:2" x14ac:dyDescent="0.2">
      <c r="A37" s="2">
        <v>40742</v>
      </c>
      <c r="B37" s="3">
        <v>54682433.380038001</v>
      </c>
    </row>
    <row r="38" spans="1:2" x14ac:dyDescent="0.2">
      <c r="A38" s="2">
        <v>40743</v>
      </c>
      <c r="B38" s="3">
        <v>49994458.354813002</v>
      </c>
    </row>
    <row r="39" spans="1:2" x14ac:dyDescent="0.2">
      <c r="A39" s="2">
        <v>40744</v>
      </c>
      <c r="B39" s="3">
        <v>49682479.114413001</v>
      </c>
    </row>
    <row r="40" spans="1:2" x14ac:dyDescent="0.2">
      <c r="A40" s="2">
        <v>40745</v>
      </c>
      <c r="B40" s="3">
        <v>45120022.790591002</v>
      </c>
    </row>
    <row r="41" spans="1:2" x14ac:dyDescent="0.2">
      <c r="A41" s="2">
        <v>40746</v>
      </c>
      <c r="B41" s="3">
        <v>45518890.781763002</v>
      </c>
    </row>
    <row r="42" spans="1:2" x14ac:dyDescent="0.2">
      <c r="A42" s="2">
        <v>40749</v>
      </c>
      <c r="B42" s="3">
        <v>45416634.243842997</v>
      </c>
    </row>
    <row r="43" spans="1:2" x14ac:dyDescent="0.2">
      <c r="A43" s="2">
        <v>40750</v>
      </c>
      <c r="B43" s="3">
        <v>45657601.787102997</v>
      </c>
    </row>
    <row r="44" spans="1:2" x14ac:dyDescent="0.2">
      <c r="A44" s="2">
        <v>40751</v>
      </c>
      <c r="B44" s="3">
        <v>45556146.044761002</v>
      </c>
    </row>
    <row r="45" spans="1:2" x14ac:dyDescent="0.2">
      <c r="A45" s="2">
        <v>40752</v>
      </c>
      <c r="B45" s="3">
        <v>45559689.815745004</v>
      </c>
    </row>
    <row r="46" spans="1:2" x14ac:dyDescent="0.2">
      <c r="A46" s="2">
        <v>40753</v>
      </c>
      <c r="B46" s="3">
        <v>45960783.841651998</v>
      </c>
    </row>
    <row r="47" spans="1:2" x14ac:dyDescent="0.2">
      <c r="A47" s="2">
        <v>40757</v>
      </c>
      <c r="B47" s="3">
        <v>45993054.03215</v>
      </c>
    </row>
    <row r="48" spans="1:2" x14ac:dyDescent="0.2">
      <c r="A48" s="2">
        <v>40758</v>
      </c>
      <c r="B48" s="3">
        <v>45907146.394073002</v>
      </c>
    </row>
    <row r="49" spans="1:2" x14ac:dyDescent="0.2">
      <c r="A49" s="2">
        <v>40759</v>
      </c>
      <c r="B49" s="3">
        <v>37884544.215414003</v>
      </c>
    </row>
    <row r="50" spans="1:2" x14ac:dyDescent="0.2">
      <c r="A50" s="2">
        <v>40760</v>
      </c>
      <c r="B50" s="3">
        <v>37746537.455539003</v>
      </c>
    </row>
    <row r="51" spans="1:2" x14ac:dyDescent="0.2">
      <c r="A51" s="2">
        <v>40763</v>
      </c>
      <c r="B51" s="3">
        <v>37894172.874862999</v>
      </c>
    </row>
    <row r="52" spans="1:2" x14ac:dyDescent="0.2">
      <c r="A52" s="2">
        <v>40764</v>
      </c>
      <c r="B52" s="3">
        <v>38483848.482095003</v>
      </c>
    </row>
    <row r="53" spans="1:2" x14ac:dyDescent="0.2">
      <c r="A53" s="2">
        <v>40765</v>
      </c>
      <c r="B53" s="3">
        <v>37941067.898501001</v>
      </c>
    </row>
    <row r="54" spans="1:2" x14ac:dyDescent="0.2">
      <c r="A54" s="2">
        <v>40766</v>
      </c>
      <c r="B54" s="3">
        <v>45868601.966596</v>
      </c>
    </row>
    <row r="55" spans="1:2" x14ac:dyDescent="0.2">
      <c r="A55" s="2">
        <v>40767</v>
      </c>
      <c r="B55" s="3">
        <v>50465447.898914002</v>
      </c>
    </row>
    <row r="56" spans="1:2" x14ac:dyDescent="0.2">
      <c r="A56" s="2">
        <v>40770</v>
      </c>
      <c r="B56" s="3">
        <v>49890260.768932</v>
      </c>
    </row>
    <row r="57" spans="1:2" x14ac:dyDescent="0.2">
      <c r="A57" s="2">
        <v>40771</v>
      </c>
      <c r="B57" s="3">
        <v>49724629.717271999</v>
      </c>
    </row>
    <row r="58" spans="1:2" x14ac:dyDescent="0.2">
      <c r="A58" s="2">
        <v>40772</v>
      </c>
      <c r="B58" s="3">
        <v>49713124.947379999</v>
      </c>
    </row>
    <row r="59" spans="1:2" x14ac:dyDescent="0.2">
      <c r="A59" s="2">
        <v>40773</v>
      </c>
      <c r="B59" s="3">
        <v>51415067.191618003</v>
      </c>
    </row>
    <row r="60" spans="1:2" x14ac:dyDescent="0.2">
      <c r="A60" s="2">
        <v>40774</v>
      </c>
      <c r="B60" s="3">
        <v>51326810.196699001</v>
      </c>
    </row>
    <row r="61" spans="1:2" x14ac:dyDescent="0.2">
      <c r="A61" s="2">
        <v>40777</v>
      </c>
      <c r="B61" s="3">
        <v>50989712.872454002</v>
      </c>
    </row>
    <row r="62" spans="1:2" x14ac:dyDescent="0.2">
      <c r="A62" s="2">
        <v>40778</v>
      </c>
      <c r="B62" s="3">
        <v>50991724.146489002</v>
      </c>
    </row>
    <row r="63" spans="1:2" x14ac:dyDescent="0.2">
      <c r="A63" s="2">
        <v>40779</v>
      </c>
      <c r="B63" s="3">
        <v>48931342.828294002</v>
      </c>
    </row>
    <row r="64" spans="1:2" x14ac:dyDescent="0.2">
      <c r="A64" s="2">
        <v>40780</v>
      </c>
      <c r="B64" s="3">
        <v>41536747.848909996</v>
      </c>
    </row>
    <row r="65" spans="1:2" x14ac:dyDescent="0.2">
      <c r="A65" s="2">
        <v>40781</v>
      </c>
      <c r="B65" s="3">
        <v>41552021.734495997</v>
      </c>
    </row>
    <row r="66" spans="1:2" x14ac:dyDescent="0.2">
      <c r="A66" s="2">
        <v>40784</v>
      </c>
      <c r="B66" s="3">
        <v>41651274.140623003</v>
      </c>
    </row>
    <row r="67" spans="1:2" x14ac:dyDescent="0.2">
      <c r="A67" s="2">
        <v>40785</v>
      </c>
      <c r="B67" s="3">
        <v>41644052.342364997</v>
      </c>
    </row>
    <row r="68" spans="1:2" x14ac:dyDescent="0.2">
      <c r="A68" s="2">
        <v>40786</v>
      </c>
      <c r="B68" s="3">
        <v>41934003.672518</v>
      </c>
    </row>
    <row r="69" spans="1:2" x14ac:dyDescent="0.2">
      <c r="A69" s="2">
        <v>40787</v>
      </c>
      <c r="B69" s="3">
        <v>41961353.648988999</v>
      </c>
    </row>
    <row r="70" spans="1:2" x14ac:dyDescent="0.2">
      <c r="A70" s="2">
        <v>40788</v>
      </c>
      <c r="B70" s="3">
        <v>41770409.063474</v>
      </c>
    </row>
    <row r="71" spans="1:2" x14ac:dyDescent="0.2">
      <c r="A71" s="2">
        <v>40792</v>
      </c>
      <c r="B71" s="3">
        <v>41682488.137169003</v>
      </c>
    </row>
    <row r="72" spans="1:2" x14ac:dyDescent="0.2">
      <c r="A72" s="2">
        <v>40793</v>
      </c>
      <c r="B72" s="3">
        <v>48438165.543866001</v>
      </c>
    </row>
    <row r="73" spans="1:2" x14ac:dyDescent="0.2">
      <c r="A73" s="2">
        <v>40794</v>
      </c>
      <c r="B73" s="3">
        <v>54213749.521674</v>
      </c>
    </row>
    <row r="74" spans="1:2" x14ac:dyDescent="0.2">
      <c r="A74" s="2">
        <v>40795</v>
      </c>
      <c r="B74" s="3">
        <v>53577510.567557998</v>
      </c>
    </row>
    <row r="75" spans="1:2" x14ac:dyDescent="0.2">
      <c r="A75" s="2">
        <v>40798</v>
      </c>
      <c r="B75" s="3">
        <v>53669138.064260997</v>
      </c>
    </row>
    <row r="76" spans="1:2" x14ac:dyDescent="0.2">
      <c r="A76" s="2">
        <v>40799</v>
      </c>
      <c r="B76" s="3">
        <v>55463736.388342001</v>
      </c>
    </row>
    <row r="77" spans="1:2" x14ac:dyDescent="0.2">
      <c r="A77" s="2">
        <v>40800</v>
      </c>
      <c r="B77" s="3">
        <v>66241951.472445004</v>
      </c>
    </row>
    <row r="78" spans="1:2" x14ac:dyDescent="0.2">
      <c r="A78" s="2">
        <v>40801</v>
      </c>
      <c r="B78" s="3">
        <v>66339266.992219001</v>
      </c>
    </row>
    <row r="79" spans="1:2" x14ac:dyDescent="0.2">
      <c r="A79" s="2">
        <v>40802</v>
      </c>
      <c r="B79" s="3">
        <v>66118196.485643998</v>
      </c>
    </row>
    <row r="80" spans="1:2" x14ac:dyDescent="0.2">
      <c r="A80" s="2">
        <v>40805</v>
      </c>
      <c r="B80" s="3">
        <v>61751889.821085997</v>
      </c>
    </row>
    <row r="81" spans="1:2" x14ac:dyDescent="0.2">
      <c r="A81" s="2">
        <v>40806</v>
      </c>
      <c r="B81" s="3">
        <v>61389188.394851997</v>
      </c>
    </row>
    <row r="82" spans="1:2" x14ac:dyDescent="0.2">
      <c r="A82" s="2">
        <v>40807</v>
      </c>
      <c r="B82" s="3">
        <v>60070576.341495998</v>
      </c>
    </row>
    <row r="83" spans="1:2" x14ac:dyDescent="0.2">
      <c r="A83" s="2">
        <v>40808</v>
      </c>
      <c r="B83" s="3">
        <v>59129400.411362998</v>
      </c>
    </row>
    <row r="84" spans="1:2" x14ac:dyDescent="0.2">
      <c r="A84" s="2">
        <v>40809</v>
      </c>
      <c r="B84" s="3">
        <v>59881304.990694001</v>
      </c>
    </row>
    <row r="85" spans="1:2" x14ac:dyDescent="0.2">
      <c r="A85" s="2">
        <v>40812</v>
      </c>
      <c r="B85" s="3">
        <v>59944269.177933</v>
      </c>
    </row>
    <row r="86" spans="1:2" x14ac:dyDescent="0.2">
      <c r="A86" s="2">
        <v>40814</v>
      </c>
      <c r="B86" s="3">
        <v>59835961.002443999</v>
      </c>
    </row>
    <row r="87" spans="1:2" x14ac:dyDescent="0.2">
      <c r="A87" s="2">
        <v>40816</v>
      </c>
      <c r="B87" s="3">
        <v>52429524.344803996</v>
      </c>
    </row>
    <row r="88" spans="1:2" x14ac:dyDescent="0.2">
      <c r="A88" s="2">
        <v>40819</v>
      </c>
      <c r="B88" s="3">
        <v>52767754.421351999</v>
      </c>
    </row>
    <row r="89" spans="1:2" x14ac:dyDescent="0.2">
      <c r="A89" s="2">
        <v>40820</v>
      </c>
      <c r="B89" s="3">
        <v>52916247.950714</v>
      </c>
    </row>
    <row r="90" spans="1:2" x14ac:dyDescent="0.2">
      <c r="A90" s="2">
        <v>40821</v>
      </c>
      <c r="B90" s="3">
        <v>53013108.252843</v>
      </c>
    </row>
    <row r="91" spans="1:2" x14ac:dyDescent="0.2">
      <c r="A91" s="2">
        <v>40822</v>
      </c>
      <c r="B91" s="3">
        <v>53364457.375423998</v>
      </c>
    </row>
    <row r="92" spans="1:2" x14ac:dyDescent="0.2">
      <c r="A92" s="2">
        <v>40823</v>
      </c>
      <c r="B92" s="3">
        <v>53140695.646173</v>
      </c>
    </row>
    <row r="93" spans="1:2" x14ac:dyDescent="0.2">
      <c r="A93" s="2">
        <v>40828</v>
      </c>
      <c r="B93" s="3">
        <v>52699739.094648004</v>
      </c>
    </row>
    <row r="94" spans="1:2" x14ac:dyDescent="0.2">
      <c r="A94" s="2">
        <v>40829</v>
      </c>
      <c r="B94" s="3">
        <v>52829087.883658998</v>
      </c>
    </row>
    <row r="95" spans="1:2" x14ac:dyDescent="0.2">
      <c r="A95" s="2">
        <v>40830</v>
      </c>
      <c r="B95" s="3">
        <v>52718537.284190997</v>
      </c>
    </row>
    <row r="96" spans="1:2" x14ac:dyDescent="0.2">
      <c r="A96" s="2">
        <v>40833</v>
      </c>
      <c r="B96" s="3">
        <v>52509837.304903001</v>
      </c>
    </row>
    <row r="97" spans="1:2" x14ac:dyDescent="0.2">
      <c r="A97" s="2">
        <v>40834</v>
      </c>
      <c r="B97" s="3">
        <v>52268970.537687004</v>
      </c>
    </row>
    <row r="98" spans="1:2" x14ac:dyDescent="0.2">
      <c r="A98" s="2">
        <v>40835</v>
      </c>
      <c r="B98" s="3">
        <v>51761763.571117997</v>
      </c>
    </row>
    <row r="99" spans="1:2" x14ac:dyDescent="0.2">
      <c r="A99" s="2">
        <v>40836</v>
      </c>
      <c r="B99" s="3">
        <v>51863691.735422</v>
      </c>
    </row>
    <row r="100" spans="1:2" x14ac:dyDescent="0.2">
      <c r="A100" s="2">
        <v>40837</v>
      </c>
      <c r="B100" s="3">
        <v>51783317.531493001</v>
      </c>
    </row>
    <row r="101" spans="1:2" x14ac:dyDescent="0.2">
      <c r="A101" s="2">
        <v>40840</v>
      </c>
      <c r="B101" s="3">
        <v>51089187.765405998</v>
      </c>
    </row>
    <row r="102" spans="1:2" x14ac:dyDescent="0.2">
      <c r="A102" s="2">
        <v>40841</v>
      </c>
      <c r="B102" s="3">
        <v>51202683.019643001</v>
      </c>
    </row>
    <row r="103" spans="1:2" x14ac:dyDescent="0.2">
      <c r="A103" s="2">
        <v>40842</v>
      </c>
      <c r="B103" s="3">
        <v>51008408.513728999</v>
      </c>
    </row>
    <row r="104" spans="1:2" x14ac:dyDescent="0.2">
      <c r="A104" s="2">
        <v>40843</v>
      </c>
      <c r="B104" s="3">
        <v>46631568.354817003</v>
      </c>
    </row>
    <row r="105" spans="1:2" x14ac:dyDescent="0.2">
      <c r="A105" s="2">
        <v>40844</v>
      </c>
      <c r="B105" s="3">
        <v>46896791.378288999</v>
      </c>
    </row>
    <row r="106" spans="1:2" x14ac:dyDescent="0.2">
      <c r="A106" s="2">
        <v>40847</v>
      </c>
      <c r="B106" s="3">
        <v>46932219.740194</v>
      </c>
    </row>
    <row r="107" spans="1:2" x14ac:dyDescent="0.2">
      <c r="A107" s="2">
        <v>40848</v>
      </c>
      <c r="B107" s="3">
        <v>46556355.319439001</v>
      </c>
    </row>
    <row r="108" spans="1:2" x14ac:dyDescent="0.2">
      <c r="A108" s="2">
        <v>40849</v>
      </c>
      <c r="B108" s="3">
        <v>46846978.336061999</v>
      </c>
    </row>
    <row r="109" spans="1:2" x14ac:dyDescent="0.2">
      <c r="A109" s="2">
        <v>40850</v>
      </c>
      <c r="B109" s="3">
        <v>49613010.246946</v>
      </c>
    </row>
    <row r="110" spans="1:2" x14ac:dyDescent="0.2">
      <c r="A110" s="2">
        <v>40851</v>
      </c>
      <c r="B110" s="3">
        <v>51705613.813221999</v>
      </c>
    </row>
    <row r="111" spans="1:2" x14ac:dyDescent="0.2">
      <c r="A111" s="2">
        <v>40854</v>
      </c>
      <c r="B111" s="3">
        <v>51611289.236042</v>
      </c>
    </row>
    <row r="112" spans="1:2" x14ac:dyDescent="0.2">
      <c r="A112" s="2">
        <v>40855</v>
      </c>
      <c r="B112" s="3">
        <v>51317962.611910999</v>
      </c>
    </row>
    <row r="113" spans="1:2" x14ac:dyDescent="0.2">
      <c r="A113" s="2">
        <v>40856</v>
      </c>
      <c r="B113" s="3">
        <v>50841011.456905</v>
      </c>
    </row>
    <row r="114" spans="1:2" x14ac:dyDescent="0.2">
      <c r="A114" s="2">
        <v>40857</v>
      </c>
      <c r="B114" s="3">
        <v>54821004.328351997</v>
      </c>
    </row>
    <row r="115" spans="1:2" x14ac:dyDescent="0.2">
      <c r="A115" s="2">
        <v>40861</v>
      </c>
      <c r="B115" s="3">
        <v>54628377.888452001</v>
      </c>
    </row>
    <row r="116" spans="1:2" x14ac:dyDescent="0.2">
      <c r="A116" s="2">
        <v>40862</v>
      </c>
      <c r="B116" s="3">
        <v>61830275.644139998</v>
      </c>
    </row>
    <row r="117" spans="1:2" x14ac:dyDescent="0.2">
      <c r="A117" s="2">
        <v>40863</v>
      </c>
      <c r="B117" s="3">
        <v>55479064.383339003</v>
      </c>
    </row>
    <row r="118" spans="1:2" x14ac:dyDescent="0.2">
      <c r="A118" s="2">
        <v>40864</v>
      </c>
      <c r="B118" s="3">
        <v>60763345.064906001</v>
      </c>
    </row>
    <row r="119" spans="1:2" x14ac:dyDescent="0.2">
      <c r="A119" s="2">
        <v>40865</v>
      </c>
      <c r="B119" s="3">
        <v>60955349.302711003</v>
      </c>
    </row>
    <row r="120" spans="1:2" x14ac:dyDescent="0.2">
      <c r="A120" s="2">
        <v>40868</v>
      </c>
      <c r="B120" s="3">
        <v>68791453.113769993</v>
      </c>
    </row>
    <row r="121" spans="1:2" x14ac:dyDescent="0.2">
      <c r="A121" s="2">
        <v>40869</v>
      </c>
      <c r="B121" s="3">
        <v>68561938.791693002</v>
      </c>
    </row>
    <row r="122" spans="1:2" x14ac:dyDescent="0.2">
      <c r="A122" s="2">
        <v>40870</v>
      </c>
      <c r="B122" s="3">
        <v>68379303.112655997</v>
      </c>
    </row>
    <row r="123" spans="1:2" x14ac:dyDescent="0.2">
      <c r="A123" s="2">
        <v>40872</v>
      </c>
      <c r="B123" s="3">
        <v>68620425.373119995</v>
      </c>
    </row>
    <row r="124" spans="1:2" x14ac:dyDescent="0.2">
      <c r="A124" s="2">
        <v>40875</v>
      </c>
      <c r="B124" s="3">
        <v>68176250.758807003</v>
      </c>
    </row>
    <row r="125" spans="1:2" x14ac:dyDescent="0.2">
      <c r="A125" s="2">
        <v>40876</v>
      </c>
      <c r="B125" s="3">
        <v>68287613.027890995</v>
      </c>
    </row>
    <row r="126" spans="1:2" x14ac:dyDescent="0.2">
      <c r="A126" s="2">
        <v>40877</v>
      </c>
      <c r="B126" s="3">
        <v>69779757.096002996</v>
      </c>
    </row>
    <row r="127" spans="1:2" x14ac:dyDescent="0.2">
      <c r="A127" s="2">
        <v>40878</v>
      </c>
      <c r="B127" s="3">
        <v>69631844.449880004</v>
      </c>
    </row>
    <row r="128" spans="1:2" x14ac:dyDescent="0.2">
      <c r="A128" s="2">
        <v>40879</v>
      </c>
      <c r="B128" s="3">
        <v>68739643.468081996</v>
      </c>
    </row>
    <row r="129" spans="1:2" x14ac:dyDescent="0.2">
      <c r="A129" s="2">
        <v>40882</v>
      </c>
      <c r="B129" s="3">
        <v>69091278.344569996</v>
      </c>
    </row>
    <row r="130" spans="1:2" x14ac:dyDescent="0.2">
      <c r="A130" s="2">
        <v>40883</v>
      </c>
      <c r="B130" s="3">
        <v>69430553.514320001</v>
      </c>
    </row>
    <row r="131" spans="1:2" x14ac:dyDescent="0.2">
      <c r="A131" s="2">
        <v>40884</v>
      </c>
      <c r="B131" s="3">
        <v>77535706.132863998</v>
      </c>
    </row>
    <row r="132" spans="1:2" x14ac:dyDescent="0.2">
      <c r="A132" s="2">
        <v>40885</v>
      </c>
      <c r="B132" s="3">
        <v>77575619.793482006</v>
      </c>
    </row>
    <row r="133" spans="1:2" x14ac:dyDescent="0.2">
      <c r="A133" s="2">
        <v>40886</v>
      </c>
      <c r="B133" s="3">
        <v>77980783.465014994</v>
      </c>
    </row>
    <row r="134" spans="1:2" x14ac:dyDescent="0.2">
      <c r="A134" s="2">
        <v>40889</v>
      </c>
      <c r="B134" s="3">
        <v>77615129.109623</v>
      </c>
    </row>
    <row r="135" spans="1:2" x14ac:dyDescent="0.2">
      <c r="A135" s="2">
        <v>40890</v>
      </c>
      <c r="B135" s="3">
        <v>77002336.359559998</v>
      </c>
    </row>
    <row r="136" spans="1:2" x14ac:dyDescent="0.2">
      <c r="A136" s="2">
        <v>40891</v>
      </c>
      <c r="B136" s="3">
        <v>75556900.238931</v>
      </c>
    </row>
    <row r="137" spans="1:2" x14ac:dyDescent="0.2">
      <c r="A137" s="2">
        <v>40892</v>
      </c>
      <c r="B137" s="3">
        <v>76342061.006984994</v>
      </c>
    </row>
    <row r="138" spans="1:2" x14ac:dyDescent="0.2">
      <c r="A138" s="2">
        <v>40893</v>
      </c>
      <c r="B138" s="3">
        <v>75547902.437399</v>
      </c>
    </row>
    <row r="139" spans="1:2" x14ac:dyDescent="0.2">
      <c r="A139" s="2">
        <v>40896</v>
      </c>
      <c r="B139" s="3">
        <v>71890734.017162994</v>
      </c>
    </row>
    <row r="140" spans="1:2" x14ac:dyDescent="0.2">
      <c r="A140" s="2">
        <v>40897</v>
      </c>
      <c r="B140" s="3">
        <v>72978928.386866003</v>
      </c>
    </row>
    <row r="141" spans="1:2" x14ac:dyDescent="0.2">
      <c r="A141" s="2">
        <v>40898</v>
      </c>
      <c r="B141" s="3">
        <v>73496565.086942002</v>
      </c>
    </row>
    <row r="142" spans="1:2" x14ac:dyDescent="0.2">
      <c r="A142" s="2">
        <v>40899</v>
      </c>
      <c r="B142" s="3">
        <v>73382892.283014998</v>
      </c>
    </row>
    <row r="143" spans="1:2" x14ac:dyDescent="0.2">
      <c r="A143" s="2">
        <v>40900</v>
      </c>
      <c r="B143" s="3">
        <v>74139180.888889</v>
      </c>
    </row>
    <row r="144" spans="1:2" x14ac:dyDescent="0.2">
      <c r="A144" s="2">
        <v>40904</v>
      </c>
      <c r="B144" s="3">
        <v>73246491.724876001</v>
      </c>
    </row>
    <row r="145" spans="1:2" x14ac:dyDescent="0.2">
      <c r="A145" s="2">
        <v>40905</v>
      </c>
      <c r="B145" s="3">
        <v>71848738.706676006</v>
      </c>
    </row>
    <row r="146" spans="1:2" x14ac:dyDescent="0.2">
      <c r="A146" s="2">
        <v>40906</v>
      </c>
      <c r="B146" s="3">
        <v>71734780.285759002</v>
      </c>
    </row>
    <row r="147" spans="1:2" x14ac:dyDescent="0.2">
      <c r="A147" s="2">
        <v>40907</v>
      </c>
      <c r="B147" s="3">
        <v>77697732.752280995</v>
      </c>
    </row>
    <row r="148" spans="1:2" x14ac:dyDescent="0.2">
      <c r="A148" s="2">
        <v>40911</v>
      </c>
      <c r="B148" s="3">
        <v>163941673.80366799</v>
      </c>
    </row>
    <row r="149" spans="1:2" x14ac:dyDescent="0.2">
      <c r="A149" s="2">
        <v>40912</v>
      </c>
      <c r="B149" s="3">
        <v>78056208.232034996</v>
      </c>
    </row>
    <row r="150" spans="1:2" x14ac:dyDescent="0.2">
      <c r="A150" s="2">
        <v>40913</v>
      </c>
      <c r="B150" s="3">
        <v>76494943.254437</v>
      </c>
    </row>
    <row r="151" spans="1:2" x14ac:dyDescent="0.2">
      <c r="A151" s="2">
        <v>40914</v>
      </c>
      <c r="B151" s="3">
        <v>75811196.017830998</v>
      </c>
    </row>
    <row r="152" spans="1:2" x14ac:dyDescent="0.2">
      <c r="A152" s="2">
        <v>40917</v>
      </c>
      <c r="B152" s="3">
        <v>77295525.347170994</v>
      </c>
    </row>
    <row r="153" spans="1:2" x14ac:dyDescent="0.2">
      <c r="A153" s="2">
        <v>40918</v>
      </c>
      <c r="B153" s="3">
        <v>79414692.914096996</v>
      </c>
    </row>
    <row r="154" spans="1:2" x14ac:dyDescent="0.2">
      <c r="A154" s="2">
        <v>40919</v>
      </c>
      <c r="B154" s="3">
        <v>78884597.551269993</v>
      </c>
    </row>
    <row r="155" spans="1:2" x14ac:dyDescent="0.2">
      <c r="A155" s="2">
        <v>40920</v>
      </c>
      <c r="B155" s="3">
        <v>78545896.246104002</v>
      </c>
    </row>
    <row r="156" spans="1:2" x14ac:dyDescent="0.2">
      <c r="A156" s="2">
        <v>40925</v>
      </c>
      <c r="B156" s="3">
        <v>76296108.587053999</v>
      </c>
    </row>
    <row r="157" spans="1:2" x14ac:dyDescent="0.2">
      <c r="A157" s="2">
        <v>40926</v>
      </c>
      <c r="B157" s="3">
        <v>71151619.014136001</v>
      </c>
    </row>
    <row r="158" spans="1:2" x14ac:dyDescent="0.2">
      <c r="A158" s="2">
        <v>40927</v>
      </c>
      <c r="B158" s="3">
        <v>71377830.395080999</v>
      </c>
    </row>
    <row r="159" spans="1:2" x14ac:dyDescent="0.2">
      <c r="A159" s="2">
        <v>40928</v>
      </c>
      <c r="B159" s="3">
        <v>71436082.893693</v>
      </c>
    </row>
    <row r="160" spans="1:2" x14ac:dyDescent="0.2">
      <c r="A160" s="2">
        <v>40931</v>
      </c>
      <c r="B160" s="3">
        <v>71344590.635856003</v>
      </c>
    </row>
    <row r="161" spans="1:2" x14ac:dyDescent="0.2">
      <c r="A161" s="2">
        <v>40932</v>
      </c>
      <c r="B161" s="3">
        <v>71131197.715121001</v>
      </c>
    </row>
    <row r="162" spans="1:2" x14ac:dyDescent="0.2">
      <c r="A162" s="2">
        <v>40933</v>
      </c>
      <c r="B162" s="3">
        <v>70611034.298065007</v>
      </c>
    </row>
    <row r="163" spans="1:2" x14ac:dyDescent="0.2">
      <c r="A163" s="2">
        <v>40934</v>
      </c>
      <c r="B163" s="3">
        <v>68775011.878686994</v>
      </c>
    </row>
    <row r="164" spans="1:2" x14ac:dyDescent="0.2">
      <c r="A164" s="2">
        <v>40935</v>
      </c>
      <c r="B164" s="3">
        <v>67502833.960924</v>
      </c>
    </row>
    <row r="165" spans="1:2" x14ac:dyDescent="0.2">
      <c r="A165" s="2">
        <v>40938</v>
      </c>
      <c r="B165" s="3">
        <v>59009755.659854002</v>
      </c>
    </row>
    <row r="166" spans="1:2" x14ac:dyDescent="0.2">
      <c r="A166" s="2">
        <v>40939</v>
      </c>
      <c r="B166" s="3">
        <v>58521260.627534002</v>
      </c>
    </row>
    <row r="167" spans="1:2" x14ac:dyDescent="0.2">
      <c r="A167" s="2">
        <v>40940</v>
      </c>
      <c r="B167" s="3">
        <v>58696796.919198997</v>
      </c>
    </row>
    <row r="168" spans="1:2" x14ac:dyDescent="0.2">
      <c r="A168" s="2">
        <v>40941</v>
      </c>
      <c r="B168" s="3">
        <v>65476338.697346002</v>
      </c>
    </row>
    <row r="169" spans="1:2" x14ac:dyDescent="0.2">
      <c r="A169" s="2">
        <v>40942</v>
      </c>
      <c r="B169" s="3">
        <v>73671289.685464993</v>
      </c>
    </row>
    <row r="170" spans="1:2" x14ac:dyDescent="0.2">
      <c r="A170" s="2">
        <v>40945</v>
      </c>
      <c r="B170" s="3">
        <v>72949130.932538003</v>
      </c>
    </row>
    <row r="171" spans="1:2" x14ac:dyDescent="0.2">
      <c r="A171" s="2">
        <v>40946</v>
      </c>
      <c r="B171" s="3">
        <v>74311374.355609998</v>
      </c>
    </row>
    <row r="172" spans="1:2" x14ac:dyDescent="0.2">
      <c r="A172" s="2">
        <v>40947</v>
      </c>
      <c r="B172" s="3">
        <v>72755873.194240004</v>
      </c>
    </row>
    <row r="173" spans="1:2" x14ac:dyDescent="0.2">
      <c r="A173" s="2">
        <v>40948</v>
      </c>
      <c r="B173" s="3">
        <v>75361373.561247006</v>
      </c>
    </row>
    <row r="174" spans="1:2" x14ac:dyDescent="0.2">
      <c r="A174" s="2">
        <v>40949</v>
      </c>
      <c r="B174" s="3">
        <v>74103285.348822996</v>
      </c>
    </row>
    <row r="175" spans="1:2" x14ac:dyDescent="0.2">
      <c r="A175" s="2">
        <v>40952</v>
      </c>
      <c r="B175" s="3">
        <v>74463913.041346997</v>
      </c>
    </row>
    <row r="176" spans="1:2" x14ac:dyDescent="0.2">
      <c r="A176" s="2">
        <v>40953</v>
      </c>
      <c r="B176" s="3">
        <v>76634190.063038006</v>
      </c>
    </row>
    <row r="177" spans="1:2" x14ac:dyDescent="0.2">
      <c r="A177" s="2">
        <v>40954</v>
      </c>
      <c r="B177" s="3">
        <v>77170254.986230001</v>
      </c>
    </row>
    <row r="178" spans="1:2" x14ac:dyDescent="0.2">
      <c r="A178" s="2">
        <v>40955</v>
      </c>
      <c r="B178" s="3">
        <v>78648135.030928999</v>
      </c>
    </row>
    <row r="179" spans="1:2" x14ac:dyDescent="0.2">
      <c r="A179" s="2">
        <v>40956</v>
      </c>
      <c r="B179" s="3">
        <v>79815959.068477005</v>
      </c>
    </row>
    <row r="180" spans="1:2" x14ac:dyDescent="0.2">
      <c r="A180" s="2">
        <v>40960</v>
      </c>
      <c r="B180" s="3">
        <v>81432913.190897003</v>
      </c>
    </row>
    <row r="181" spans="1:2" x14ac:dyDescent="0.2">
      <c r="A181" s="2">
        <v>40961</v>
      </c>
      <c r="B181" s="3">
        <v>79078792.786647007</v>
      </c>
    </row>
    <row r="182" spans="1:2" x14ac:dyDescent="0.2">
      <c r="A182" s="2">
        <v>40962</v>
      </c>
      <c r="B182" s="3">
        <v>77811447.378134996</v>
      </c>
    </row>
    <row r="183" spans="1:2" x14ac:dyDescent="0.2">
      <c r="A183" s="2">
        <v>40963</v>
      </c>
      <c r="B183" s="3">
        <v>76693933.777998999</v>
      </c>
    </row>
    <row r="184" spans="1:2" x14ac:dyDescent="0.2">
      <c r="A184" s="2">
        <v>40966</v>
      </c>
      <c r="B184" s="3">
        <v>76259576.523812994</v>
      </c>
    </row>
    <row r="185" spans="1:2" x14ac:dyDescent="0.2">
      <c r="A185" s="2">
        <v>40967</v>
      </c>
      <c r="B185" s="3">
        <v>75571939.676747993</v>
      </c>
    </row>
    <row r="186" spans="1:2" x14ac:dyDescent="0.2">
      <c r="A186" s="2">
        <v>40968</v>
      </c>
      <c r="B186" s="3">
        <v>76968587.813905999</v>
      </c>
    </row>
    <row r="187" spans="1:2" x14ac:dyDescent="0.2">
      <c r="A187" s="2">
        <v>40969</v>
      </c>
      <c r="B187" s="3">
        <v>90168328.392536998</v>
      </c>
    </row>
    <row r="188" spans="1:2" x14ac:dyDescent="0.2">
      <c r="A188" s="2">
        <v>40970</v>
      </c>
      <c r="B188" s="3">
        <v>89547934.229680002</v>
      </c>
    </row>
    <row r="189" spans="1:2" x14ac:dyDescent="0.2">
      <c r="A189" s="2">
        <v>40973</v>
      </c>
      <c r="B189" s="3">
        <v>91517899.258293003</v>
      </c>
    </row>
    <row r="190" spans="1:2" x14ac:dyDescent="0.2">
      <c r="A190" s="2">
        <v>40974</v>
      </c>
      <c r="B190" s="3">
        <v>90544763.495988995</v>
      </c>
    </row>
    <row r="191" spans="1:2" x14ac:dyDescent="0.2">
      <c r="A191" s="2">
        <v>40975</v>
      </c>
      <c r="B191" s="3">
        <v>91993700.054475993</v>
      </c>
    </row>
    <row r="192" spans="1:2" x14ac:dyDescent="0.2">
      <c r="A192" s="2">
        <v>40976</v>
      </c>
      <c r="B192" s="3">
        <v>93113861.714732006</v>
      </c>
    </row>
    <row r="193" spans="1:2" x14ac:dyDescent="0.2">
      <c r="A193" s="2">
        <v>40977</v>
      </c>
      <c r="B193" s="3">
        <v>91944950.100775003</v>
      </c>
    </row>
    <row r="194" spans="1:2" x14ac:dyDescent="0.2">
      <c r="A194" s="2">
        <v>40980</v>
      </c>
      <c r="B194" s="3">
        <v>95526798.743256003</v>
      </c>
    </row>
    <row r="195" spans="1:2" x14ac:dyDescent="0.2">
      <c r="A195" s="2">
        <v>40981</v>
      </c>
      <c r="B195" s="3">
        <v>97161222.068205997</v>
      </c>
    </row>
    <row r="196" spans="1:2" x14ac:dyDescent="0.2">
      <c r="A196" s="2">
        <v>40982</v>
      </c>
      <c r="B196" s="3">
        <v>100029275.71738601</v>
      </c>
    </row>
    <row r="197" spans="1:2" x14ac:dyDescent="0.2">
      <c r="A197" s="2">
        <v>40983</v>
      </c>
      <c r="B197" s="3">
        <v>100415206.96423</v>
      </c>
    </row>
    <row r="198" spans="1:2" x14ac:dyDescent="0.2">
      <c r="A198" s="2">
        <v>40984</v>
      </c>
      <c r="B198" s="3">
        <v>99981921.626603007</v>
      </c>
    </row>
    <row r="199" spans="1:2" x14ac:dyDescent="0.2">
      <c r="A199" s="2">
        <v>40987</v>
      </c>
      <c r="B199" s="3">
        <v>100951438.722077</v>
      </c>
    </row>
    <row r="200" spans="1:2" x14ac:dyDescent="0.2">
      <c r="A200" s="2">
        <v>40988</v>
      </c>
      <c r="B200" s="3">
        <v>99545966.082737997</v>
      </c>
    </row>
    <row r="201" spans="1:2" x14ac:dyDescent="0.2">
      <c r="A201" s="2">
        <v>40989</v>
      </c>
      <c r="B201" s="3">
        <v>98767320.719181001</v>
      </c>
    </row>
    <row r="202" spans="1:2" x14ac:dyDescent="0.2">
      <c r="A202" s="2">
        <v>40990</v>
      </c>
      <c r="B202" s="3">
        <v>105062784.436915</v>
      </c>
    </row>
    <row r="203" spans="1:2" x14ac:dyDescent="0.2">
      <c r="A203" s="2">
        <v>40991</v>
      </c>
      <c r="B203" s="3">
        <v>104805084.986145</v>
      </c>
    </row>
    <row r="204" spans="1:2" x14ac:dyDescent="0.2">
      <c r="A204" s="2">
        <v>40994</v>
      </c>
      <c r="B204" s="3">
        <v>104636950.232749</v>
      </c>
    </row>
    <row r="205" spans="1:2" x14ac:dyDescent="0.2">
      <c r="A205" s="2">
        <v>40995</v>
      </c>
      <c r="B205" s="3">
        <v>103223881.286476</v>
      </c>
    </row>
    <row r="206" spans="1:2" x14ac:dyDescent="0.2">
      <c r="A206" s="2">
        <v>40996</v>
      </c>
      <c r="B206" s="3">
        <v>103499340.915711</v>
      </c>
    </row>
    <row r="207" spans="1:2" x14ac:dyDescent="0.2">
      <c r="A207" s="2">
        <v>40997</v>
      </c>
      <c r="B207" s="3">
        <v>103046686.447501</v>
      </c>
    </row>
    <row r="208" spans="1:2" x14ac:dyDescent="0.2">
      <c r="A208" s="2">
        <v>40998</v>
      </c>
      <c r="B208" s="3">
        <v>103824256.14947499</v>
      </c>
    </row>
    <row r="209" spans="1:2" x14ac:dyDescent="0.2">
      <c r="A209" s="2">
        <v>41001</v>
      </c>
      <c r="B209" s="3">
        <v>109934087.254335</v>
      </c>
    </row>
    <row r="210" spans="1:2" x14ac:dyDescent="0.2">
      <c r="A210" s="2">
        <v>41002</v>
      </c>
      <c r="B210" s="3">
        <v>105441711.22273301</v>
      </c>
    </row>
    <row r="211" spans="1:2" x14ac:dyDescent="0.2">
      <c r="A211" s="2">
        <v>41003</v>
      </c>
      <c r="B211" s="3">
        <v>104394948.45191599</v>
      </c>
    </row>
    <row r="212" spans="1:2" x14ac:dyDescent="0.2">
      <c r="A212" s="2">
        <v>41004</v>
      </c>
      <c r="B212" s="3">
        <v>103204372.54161701</v>
      </c>
    </row>
    <row r="213" spans="1:2" x14ac:dyDescent="0.2">
      <c r="A213" s="2">
        <v>41005</v>
      </c>
      <c r="B213" s="3">
        <v>109981707.786222</v>
      </c>
    </row>
    <row r="214" spans="1:2" x14ac:dyDescent="0.2">
      <c r="A214" s="2">
        <v>41008</v>
      </c>
      <c r="B214" s="3">
        <v>109455975.201728</v>
      </c>
    </row>
    <row r="215" spans="1:2" x14ac:dyDescent="0.2">
      <c r="A215" s="2">
        <v>41009</v>
      </c>
      <c r="B215" s="3">
        <v>110530341.740344</v>
      </c>
    </row>
    <row r="216" spans="1:2" x14ac:dyDescent="0.2">
      <c r="A216" s="2">
        <v>41010</v>
      </c>
      <c r="B216" s="3">
        <v>116024175.192808</v>
      </c>
    </row>
    <row r="217" spans="1:2" x14ac:dyDescent="0.2">
      <c r="A217" s="2">
        <v>41011</v>
      </c>
      <c r="B217" s="3">
        <v>119132694.289004</v>
      </c>
    </row>
    <row r="218" spans="1:2" x14ac:dyDescent="0.2">
      <c r="A218" s="2">
        <v>41012</v>
      </c>
      <c r="B218" s="3">
        <v>122603139.821419</v>
      </c>
    </row>
    <row r="219" spans="1:2" x14ac:dyDescent="0.2">
      <c r="A219" s="2">
        <v>41015</v>
      </c>
      <c r="B219" s="3">
        <v>121723031.03613199</v>
      </c>
    </row>
    <row r="220" spans="1:2" x14ac:dyDescent="0.2">
      <c r="A220" s="2">
        <v>41016</v>
      </c>
      <c r="B220" s="3">
        <v>133409244.45327</v>
      </c>
    </row>
    <row r="221" spans="1:2" x14ac:dyDescent="0.2">
      <c r="A221" s="2">
        <v>41017</v>
      </c>
      <c r="B221" s="3">
        <v>132369318.447423</v>
      </c>
    </row>
    <row r="222" spans="1:2" x14ac:dyDescent="0.2">
      <c r="A222" s="2">
        <v>41018</v>
      </c>
      <c r="B222" s="3">
        <v>129071198.304906</v>
      </c>
    </row>
    <row r="223" spans="1:2" x14ac:dyDescent="0.2">
      <c r="A223" s="2">
        <v>41019</v>
      </c>
      <c r="B223" s="3">
        <v>129592311.845024</v>
      </c>
    </row>
    <row r="224" spans="1:2" x14ac:dyDescent="0.2">
      <c r="A224" s="2">
        <v>41022</v>
      </c>
      <c r="B224" s="3">
        <v>128400354.911164</v>
      </c>
    </row>
    <row r="225" spans="1:2" x14ac:dyDescent="0.2">
      <c r="A225" s="2">
        <v>41023</v>
      </c>
      <c r="B225" s="3">
        <v>125008693.53763901</v>
      </c>
    </row>
    <row r="226" spans="1:2" x14ac:dyDescent="0.2">
      <c r="A226" s="2">
        <v>41024</v>
      </c>
      <c r="B226" s="3">
        <v>127972928.219466</v>
      </c>
    </row>
    <row r="227" spans="1:2" x14ac:dyDescent="0.2">
      <c r="A227" s="2">
        <v>41025</v>
      </c>
      <c r="B227" s="3">
        <v>135703080.17941299</v>
      </c>
    </row>
    <row r="228" spans="1:2" x14ac:dyDescent="0.2">
      <c r="A228" s="2">
        <v>41026</v>
      </c>
      <c r="B228" s="3">
        <v>131482245.976068</v>
      </c>
    </row>
    <row r="229" spans="1:2" x14ac:dyDescent="0.2">
      <c r="A229" s="2">
        <v>41029</v>
      </c>
      <c r="B229" s="3">
        <v>128721789.19695599</v>
      </c>
    </row>
    <row r="230" spans="1:2" x14ac:dyDescent="0.2">
      <c r="A230" s="2">
        <v>41030</v>
      </c>
      <c r="B230" s="3">
        <v>137619474.77511099</v>
      </c>
    </row>
    <row r="231" spans="1:2" x14ac:dyDescent="0.2">
      <c r="A231" s="2">
        <v>41031</v>
      </c>
      <c r="B231" s="3">
        <v>137068353.00955001</v>
      </c>
    </row>
    <row r="232" spans="1:2" x14ac:dyDescent="0.2">
      <c r="A232" s="2">
        <v>41032</v>
      </c>
      <c r="B232" s="3">
        <v>137667257.248337</v>
      </c>
    </row>
    <row r="233" spans="1:2" x14ac:dyDescent="0.2">
      <c r="A233" s="2">
        <v>41033</v>
      </c>
      <c r="B233" s="3">
        <v>136884091.04695699</v>
      </c>
    </row>
    <row r="234" spans="1:2" x14ac:dyDescent="0.2">
      <c r="A234" s="2">
        <v>41036</v>
      </c>
      <c r="B234" s="3">
        <v>137175288.755889</v>
      </c>
    </row>
    <row r="235" spans="1:2" x14ac:dyDescent="0.2">
      <c r="A235" s="2">
        <v>41037</v>
      </c>
      <c r="B235" s="3">
        <v>136485617.141193</v>
      </c>
    </row>
    <row r="236" spans="1:2" x14ac:dyDescent="0.2">
      <c r="A236" s="2">
        <v>41038</v>
      </c>
      <c r="B236" s="3">
        <v>134059250.92117099</v>
      </c>
    </row>
    <row r="237" spans="1:2" x14ac:dyDescent="0.2">
      <c r="A237" s="2">
        <v>41039</v>
      </c>
      <c r="B237" s="3">
        <v>143187818.31066999</v>
      </c>
    </row>
    <row r="238" spans="1:2" x14ac:dyDescent="0.2">
      <c r="A238" s="2">
        <v>41040</v>
      </c>
      <c r="B238" s="3">
        <v>143082564.503757</v>
      </c>
    </row>
    <row r="239" spans="1:2" x14ac:dyDescent="0.2">
      <c r="A239" s="2">
        <v>41043</v>
      </c>
      <c r="B239" s="3">
        <v>141059956.36781299</v>
      </c>
    </row>
    <row r="240" spans="1:2" x14ac:dyDescent="0.2">
      <c r="A240" s="2">
        <v>41044</v>
      </c>
      <c r="B240" s="3">
        <v>140100547.60620299</v>
      </c>
    </row>
    <row r="241" spans="1:2" x14ac:dyDescent="0.2">
      <c r="A241" s="2">
        <v>41045</v>
      </c>
      <c r="B241" s="3">
        <v>134657822.698908</v>
      </c>
    </row>
    <row r="242" spans="1:2" x14ac:dyDescent="0.2">
      <c r="A242" s="2">
        <v>41046</v>
      </c>
      <c r="B242" s="3">
        <v>126406197.639731</v>
      </c>
    </row>
    <row r="243" spans="1:2" x14ac:dyDescent="0.2">
      <c r="A243" s="2">
        <v>41047</v>
      </c>
      <c r="B243" s="3">
        <v>126959674.200827</v>
      </c>
    </row>
    <row r="244" spans="1:2" x14ac:dyDescent="0.2">
      <c r="A244" s="2">
        <v>41050</v>
      </c>
      <c r="B244" s="3">
        <v>130001046.83808</v>
      </c>
    </row>
    <row r="245" spans="1:2" x14ac:dyDescent="0.2">
      <c r="A245" s="2">
        <v>41051</v>
      </c>
      <c r="B245" s="3">
        <v>130582686.092421</v>
      </c>
    </row>
    <row r="246" spans="1:2" x14ac:dyDescent="0.2">
      <c r="A246" s="2">
        <v>41052</v>
      </c>
      <c r="B246" s="3">
        <v>128698384.987352</v>
      </c>
    </row>
    <row r="247" spans="1:2" x14ac:dyDescent="0.2">
      <c r="A247" s="2">
        <v>41053</v>
      </c>
      <c r="B247" s="3">
        <v>130077577.73599701</v>
      </c>
    </row>
    <row r="248" spans="1:2" x14ac:dyDescent="0.2">
      <c r="A248" s="2">
        <v>41054</v>
      </c>
      <c r="B248" s="3">
        <v>129435031.993247</v>
      </c>
    </row>
    <row r="249" spans="1:2" x14ac:dyDescent="0.2">
      <c r="A249" s="2">
        <v>41058</v>
      </c>
      <c r="B249" s="3">
        <v>126926175.954521</v>
      </c>
    </row>
    <row r="250" spans="1:2" x14ac:dyDescent="0.2">
      <c r="A250" s="2">
        <v>41059</v>
      </c>
      <c r="B250" s="3">
        <v>130638485.62880599</v>
      </c>
    </row>
    <row r="251" spans="1:2" x14ac:dyDescent="0.2">
      <c r="A251" s="2">
        <v>41060</v>
      </c>
      <c r="B251" s="3">
        <v>130577492.65129399</v>
      </c>
    </row>
    <row r="252" spans="1:2" x14ac:dyDescent="0.2">
      <c r="A252" s="2">
        <v>41061</v>
      </c>
      <c r="B252" s="3">
        <v>123310594.01515</v>
      </c>
    </row>
    <row r="253" spans="1:2" x14ac:dyDescent="0.2">
      <c r="A253" s="2">
        <v>41064</v>
      </c>
      <c r="B253" s="3">
        <v>127611402.113684</v>
      </c>
    </row>
    <row r="254" spans="1:2" x14ac:dyDescent="0.2">
      <c r="A254" s="2">
        <v>41065</v>
      </c>
      <c r="B254" s="3">
        <v>134456828.600283</v>
      </c>
    </row>
    <row r="255" spans="1:2" x14ac:dyDescent="0.2">
      <c r="A255" s="2">
        <v>41066</v>
      </c>
      <c r="B255" s="3">
        <v>138612349.08282799</v>
      </c>
    </row>
    <row r="256" spans="1:2" x14ac:dyDescent="0.2">
      <c r="A256" s="2">
        <v>41067</v>
      </c>
      <c r="B256" s="3">
        <v>138418713.85752901</v>
      </c>
    </row>
    <row r="257" spans="1:2" x14ac:dyDescent="0.2">
      <c r="A257" s="2">
        <v>41068</v>
      </c>
      <c r="B257" s="3">
        <v>135805818.571233</v>
      </c>
    </row>
    <row r="258" spans="1:2" x14ac:dyDescent="0.2">
      <c r="A258" s="2">
        <v>41071</v>
      </c>
      <c r="B258" s="3">
        <v>132671760.352781</v>
      </c>
    </row>
    <row r="259" spans="1:2" x14ac:dyDescent="0.2">
      <c r="A259" s="2">
        <v>41072</v>
      </c>
      <c r="B259" s="3">
        <v>135377219.479173</v>
      </c>
    </row>
    <row r="260" spans="1:2" x14ac:dyDescent="0.2">
      <c r="A260" s="2">
        <v>41073</v>
      </c>
      <c r="B260" s="3">
        <v>144809416.587892</v>
      </c>
    </row>
    <row r="261" spans="1:2" x14ac:dyDescent="0.2">
      <c r="A261" s="2">
        <v>41074</v>
      </c>
      <c r="B261" s="3">
        <v>160214042.24346399</v>
      </c>
    </row>
    <row r="262" spans="1:2" x14ac:dyDescent="0.2">
      <c r="A262" s="2">
        <v>41075</v>
      </c>
      <c r="B262" s="3">
        <v>160934536.73628101</v>
      </c>
    </row>
    <row r="263" spans="1:2" x14ac:dyDescent="0.2">
      <c r="A263" s="2">
        <v>41078</v>
      </c>
      <c r="B263" s="3">
        <v>155992207.52922699</v>
      </c>
    </row>
    <row r="264" spans="1:2" x14ac:dyDescent="0.2">
      <c r="A264" s="2">
        <v>41079</v>
      </c>
      <c r="B264" s="3">
        <v>155818570.47053</v>
      </c>
    </row>
    <row r="265" spans="1:2" x14ac:dyDescent="0.2">
      <c r="A265" s="2">
        <v>41080</v>
      </c>
      <c r="B265" s="3">
        <v>157379600.15679201</v>
      </c>
    </row>
    <row r="266" spans="1:2" x14ac:dyDescent="0.2">
      <c r="A266" s="2">
        <v>41081</v>
      </c>
      <c r="B266" s="3">
        <v>156060952.15062499</v>
      </c>
    </row>
    <row r="267" spans="1:2" x14ac:dyDescent="0.2">
      <c r="A267" s="2">
        <v>41082</v>
      </c>
      <c r="B267" s="3">
        <v>157993018.86230701</v>
      </c>
    </row>
    <row r="268" spans="1:2" x14ac:dyDescent="0.2">
      <c r="A268" s="2">
        <v>41085</v>
      </c>
      <c r="B268" s="3">
        <v>157657470.74616599</v>
      </c>
    </row>
    <row r="269" spans="1:2" x14ac:dyDescent="0.2">
      <c r="A269" s="2">
        <v>41086</v>
      </c>
      <c r="B269" s="3">
        <v>146376954.621214</v>
      </c>
    </row>
    <row r="270" spans="1:2" x14ac:dyDescent="0.2">
      <c r="A270" s="2">
        <v>41087</v>
      </c>
      <c r="B270" s="3">
        <v>149031965.25030699</v>
      </c>
    </row>
    <row r="271" spans="1:2" x14ac:dyDescent="0.2">
      <c r="A271" s="2">
        <v>41088</v>
      </c>
      <c r="B271" s="3">
        <v>147857547.24159899</v>
      </c>
    </row>
    <row r="272" spans="1:2" x14ac:dyDescent="0.2">
      <c r="A272" s="2">
        <v>41089</v>
      </c>
      <c r="B272" s="3">
        <v>151726293.45125699</v>
      </c>
    </row>
    <row r="273" spans="1:2" x14ac:dyDescent="0.2">
      <c r="A273" s="2">
        <v>41092</v>
      </c>
      <c r="B273" s="3">
        <v>148600983.842031</v>
      </c>
    </row>
    <row r="274" spans="1:2" x14ac:dyDescent="0.2">
      <c r="A274" s="2">
        <v>41093</v>
      </c>
      <c r="B274" s="3">
        <v>149901230.689183</v>
      </c>
    </row>
    <row r="275" spans="1:2" x14ac:dyDescent="0.2">
      <c r="A275" s="2">
        <v>41095</v>
      </c>
      <c r="B275" s="3">
        <v>149348419.53285</v>
      </c>
    </row>
    <row r="276" spans="1:2" x14ac:dyDescent="0.2">
      <c r="A276" s="2">
        <v>41096</v>
      </c>
      <c r="B276" s="3">
        <v>147841434.582706</v>
      </c>
    </row>
    <row r="277" spans="1:2" x14ac:dyDescent="0.2">
      <c r="A277" s="2">
        <v>41099</v>
      </c>
      <c r="B277" s="3">
        <v>148750801.480537</v>
      </c>
    </row>
    <row r="278" spans="1:2" x14ac:dyDescent="0.2">
      <c r="A278" s="2">
        <v>41100</v>
      </c>
      <c r="B278" s="3">
        <v>146281007.30831701</v>
      </c>
    </row>
    <row r="279" spans="1:2" x14ac:dyDescent="0.2">
      <c r="A279" s="2">
        <v>41101</v>
      </c>
      <c r="B279" s="3">
        <v>158861240.46990699</v>
      </c>
    </row>
    <row r="280" spans="1:2" x14ac:dyDescent="0.2">
      <c r="A280" s="2">
        <v>41102</v>
      </c>
      <c r="B280" s="3">
        <v>155535320.24672201</v>
      </c>
    </row>
    <row r="281" spans="1:2" x14ac:dyDescent="0.2">
      <c r="A281" s="2">
        <v>41103</v>
      </c>
      <c r="B281" s="3">
        <v>157160865.79664099</v>
      </c>
    </row>
    <row r="282" spans="1:2" x14ac:dyDescent="0.2">
      <c r="A282" s="2">
        <v>41106</v>
      </c>
      <c r="B282" s="3">
        <v>154726722.96075299</v>
      </c>
    </row>
    <row r="283" spans="1:2" x14ac:dyDescent="0.2">
      <c r="A283" s="2">
        <v>41107</v>
      </c>
      <c r="B283" s="3">
        <v>155623424.301963</v>
      </c>
    </row>
    <row r="284" spans="1:2" x14ac:dyDescent="0.2">
      <c r="A284" s="2">
        <v>41108</v>
      </c>
      <c r="B284" s="3">
        <v>147298527.04357299</v>
      </c>
    </row>
    <row r="285" spans="1:2" x14ac:dyDescent="0.2">
      <c r="A285" s="2">
        <v>41109</v>
      </c>
      <c r="B285" s="3">
        <v>150797055.65551099</v>
      </c>
    </row>
    <row r="286" spans="1:2" x14ac:dyDescent="0.2">
      <c r="A286" s="2">
        <v>41110</v>
      </c>
      <c r="B286" s="3">
        <v>146117479.21373701</v>
      </c>
    </row>
    <row r="287" spans="1:2" x14ac:dyDescent="0.2">
      <c r="A287" s="2">
        <v>41113</v>
      </c>
      <c r="B287" s="3">
        <v>144893885.303819</v>
      </c>
    </row>
    <row r="288" spans="1:2" x14ac:dyDescent="0.2">
      <c r="A288" s="2">
        <v>41114</v>
      </c>
      <c r="B288" s="3">
        <v>144321333.43600199</v>
      </c>
    </row>
    <row r="289" spans="1:2" x14ac:dyDescent="0.2">
      <c r="A289" s="2">
        <v>41115</v>
      </c>
      <c r="B289" s="3">
        <v>144843137.45645699</v>
      </c>
    </row>
    <row r="290" spans="1:2" x14ac:dyDescent="0.2">
      <c r="A290" s="2">
        <v>41116</v>
      </c>
      <c r="B290" s="3">
        <v>143864070.87652001</v>
      </c>
    </row>
    <row r="291" spans="1:2" x14ac:dyDescent="0.2">
      <c r="A291" s="2">
        <v>41117</v>
      </c>
      <c r="B291" s="3">
        <v>148101099.58279601</v>
      </c>
    </row>
    <row r="292" spans="1:2" x14ac:dyDescent="0.2">
      <c r="A292" s="2">
        <v>41120</v>
      </c>
      <c r="B292" s="3">
        <v>145176714.302513</v>
      </c>
    </row>
    <row r="293" spans="1:2" x14ac:dyDescent="0.2">
      <c r="A293" s="2">
        <v>41121</v>
      </c>
      <c r="B293" s="3">
        <v>150974422.99702701</v>
      </c>
    </row>
    <row r="294" spans="1:2" x14ac:dyDescent="0.2">
      <c r="A294" s="2">
        <v>41122</v>
      </c>
      <c r="B294" s="3">
        <v>157565028.30939901</v>
      </c>
    </row>
    <row r="295" spans="1:2" x14ac:dyDescent="0.2">
      <c r="A295" s="2">
        <v>41123</v>
      </c>
      <c r="B295" s="3">
        <v>158802128.65368599</v>
      </c>
    </row>
    <row r="296" spans="1:2" x14ac:dyDescent="0.2">
      <c r="A296" s="2">
        <v>41124</v>
      </c>
      <c r="B296" s="3">
        <v>164822163.62084299</v>
      </c>
    </row>
    <row r="297" spans="1:2" x14ac:dyDescent="0.2">
      <c r="A297" s="2">
        <v>41127</v>
      </c>
      <c r="B297" s="3">
        <v>164998541.70555401</v>
      </c>
    </row>
    <row r="298" spans="1:2" x14ac:dyDescent="0.2">
      <c r="A298" s="2">
        <v>41128</v>
      </c>
      <c r="B298" s="3">
        <v>173604955.715691</v>
      </c>
    </row>
    <row r="299" spans="1:2" x14ac:dyDescent="0.2">
      <c r="A299" s="2">
        <v>41129</v>
      </c>
      <c r="B299" s="3">
        <v>182648610.994982</v>
      </c>
    </row>
    <row r="300" spans="1:2" x14ac:dyDescent="0.2">
      <c r="A300" s="2">
        <v>41130</v>
      </c>
      <c r="B300" s="3">
        <v>196648560.74004301</v>
      </c>
    </row>
    <row r="301" spans="1:2" x14ac:dyDescent="0.2">
      <c r="A301" s="2">
        <v>41131</v>
      </c>
      <c r="B301" s="3">
        <v>196640790.72975099</v>
      </c>
    </row>
    <row r="302" spans="1:2" x14ac:dyDescent="0.2">
      <c r="A302" s="2">
        <v>41134</v>
      </c>
      <c r="B302" s="3">
        <v>205467677.371562</v>
      </c>
    </row>
    <row r="303" spans="1:2" x14ac:dyDescent="0.2">
      <c r="A303" s="2">
        <v>41135</v>
      </c>
      <c r="B303" s="3">
        <v>207131436.197153</v>
      </c>
    </row>
    <row r="304" spans="1:2" x14ac:dyDescent="0.2">
      <c r="A304" s="2">
        <v>41136</v>
      </c>
      <c r="B304" s="3">
        <v>211734375.647569</v>
      </c>
    </row>
    <row r="305" spans="1:2" x14ac:dyDescent="0.2">
      <c r="A305" s="2">
        <v>41137</v>
      </c>
      <c r="B305" s="3">
        <v>212241135.59631199</v>
      </c>
    </row>
    <row r="306" spans="1:2" x14ac:dyDescent="0.2">
      <c r="A306" s="2">
        <v>41138</v>
      </c>
      <c r="B306" s="3">
        <v>210884046.45781699</v>
      </c>
    </row>
    <row r="307" spans="1:2" x14ac:dyDescent="0.2">
      <c r="A307" s="2">
        <v>41141</v>
      </c>
      <c r="B307" s="3">
        <v>210408756.72825</v>
      </c>
    </row>
    <row r="308" spans="1:2" x14ac:dyDescent="0.2">
      <c r="A308" s="2">
        <v>41142</v>
      </c>
      <c r="B308" s="3">
        <v>213513371.87103799</v>
      </c>
    </row>
    <row r="309" spans="1:2" x14ac:dyDescent="0.2">
      <c r="A309" s="2">
        <v>41143</v>
      </c>
      <c r="B309" s="3">
        <v>213311343.06040299</v>
      </c>
    </row>
    <row r="310" spans="1:2" x14ac:dyDescent="0.2">
      <c r="A310" s="2">
        <v>41144</v>
      </c>
      <c r="B310" s="3">
        <v>227989771.222693</v>
      </c>
    </row>
    <row r="311" spans="1:2" x14ac:dyDescent="0.2">
      <c r="A311" s="2">
        <v>41145</v>
      </c>
      <c r="B311" s="3">
        <v>228742545.862748</v>
      </c>
    </row>
    <row r="312" spans="1:2" x14ac:dyDescent="0.2">
      <c r="A312" s="2">
        <v>41148</v>
      </c>
      <c r="B312" s="3">
        <v>229681557.08665401</v>
      </c>
    </row>
    <row r="313" spans="1:2" x14ac:dyDescent="0.2">
      <c r="A313" s="2">
        <v>41149</v>
      </c>
      <c r="B313" s="3">
        <v>227141355.448071</v>
      </c>
    </row>
    <row r="314" spans="1:2" x14ac:dyDescent="0.2">
      <c r="A314" s="2">
        <v>41150</v>
      </c>
      <c r="B314" s="3">
        <v>228218194.45493099</v>
      </c>
    </row>
    <row r="315" spans="1:2" x14ac:dyDescent="0.2">
      <c r="A315" s="2">
        <v>41151</v>
      </c>
      <c r="B315" s="3">
        <v>227814948.921444</v>
      </c>
    </row>
    <row r="316" spans="1:2" x14ac:dyDescent="0.2">
      <c r="A316" s="2">
        <v>41152</v>
      </c>
      <c r="B316" s="3">
        <v>227619435.04939499</v>
      </c>
    </row>
    <row r="317" spans="1:2" x14ac:dyDescent="0.2">
      <c r="A317" s="2">
        <v>41156</v>
      </c>
      <c r="B317" s="3">
        <v>228514038.21615899</v>
      </c>
    </row>
    <row r="318" spans="1:2" x14ac:dyDescent="0.2">
      <c r="A318" s="2">
        <v>41157</v>
      </c>
      <c r="B318" s="3">
        <v>228129284.86062899</v>
      </c>
    </row>
    <row r="319" spans="1:2" x14ac:dyDescent="0.2">
      <c r="A319" s="2">
        <v>41158</v>
      </c>
      <c r="B319" s="3">
        <v>228198953.90193701</v>
      </c>
    </row>
    <row r="320" spans="1:2" x14ac:dyDescent="0.2">
      <c r="A320" s="2">
        <v>41159</v>
      </c>
      <c r="B320" s="3">
        <v>226890730.65184101</v>
      </c>
    </row>
    <row r="321" spans="1:2" x14ac:dyDescent="0.2">
      <c r="A321" s="2">
        <v>41162</v>
      </c>
      <c r="B321" s="3">
        <v>229586092.10090399</v>
      </c>
    </row>
    <row r="322" spans="1:2" x14ac:dyDescent="0.2">
      <c r="A322" s="2">
        <v>41163</v>
      </c>
      <c r="B322" s="3">
        <v>227575620.02989501</v>
      </c>
    </row>
    <row r="323" spans="1:2" x14ac:dyDescent="0.2">
      <c r="A323" s="2">
        <v>41164</v>
      </c>
      <c r="B323" s="3">
        <v>221676825.49942401</v>
      </c>
    </row>
    <row r="324" spans="1:2" x14ac:dyDescent="0.2">
      <c r="A324" s="2">
        <v>41165</v>
      </c>
      <c r="B324" s="3">
        <v>214055787.88280699</v>
      </c>
    </row>
    <row r="325" spans="1:2" x14ac:dyDescent="0.2">
      <c r="A325" s="2">
        <v>41166</v>
      </c>
      <c r="B325" s="3">
        <v>217865159.41273299</v>
      </c>
    </row>
    <row r="326" spans="1:2" x14ac:dyDescent="0.2">
      <c r="A326" s="2">
        <v>41169</v>
      </c>
      <c r="B326" s="3">
        <v>209664030.10308701</v>
      </c>
    </row>
    <row r="327" spans="1:2" x14ac:dyDescent="0.2">
      <c r="A327" s="2">
        <v>41170</v>
      </c>
      <c r="B327" s="3">
        <v>203975808.58456799</v>
      </c>
    </row>
    <row r="328" spans="1:2" x14ac:dyDescent="0.2">
      <c r="A328" s="2">
        <v>41171</v>
      </c>
      <c r="B328" s="3">
        <v>194132116.54617301</v>
      </c>
    </row>
    <row r="329" spans="1:2" x14ac:dyDescent="0.2">
      <c r="A329" s="2">
        <v>41172</v>
      </c>
      <c r="B329" s="3">
        <v>185405743.88563401</v>
      </c>
    </row>
    <row r="330" spans="1:2" x14ac:dyDescent="0.2">
      <c r="A330" s="2">
        <v>41173</v>
      </c>
      <c r="B330" s="3">
        <v>182429187.251378</v>
      </c>
    </row>
    <row r="331" spans="1:2" x14ac:dyDescent="0.2">
      <c r="A331" s="2">
        <v>41176</v>
      </c>
      <c r="B331" s="3">
        <v>173725210.465404</v>
      </c>
    </row>
    <row r="332" spans="1:2" x14ac:dyDescent="0.2">
      <c r="A332" s="2">
        <v>41177</v>
      </c>
      <c r="B332" s="3">
        <v>157081892.284242</v>
      </c>
    </row>
    <row r="333" spans="1:2" x14ac:dyDescent="0.2">
      <c r="A333" s="2">
        <v>41178</v>
      </c>
      <c r="B333" s="3">
        <v>152801641.50608999</v>
      </c>
    </row>
    <row r="334" spans="1:2" x14ac:dyDescent="0.2">
      <c r="A334" s="2">
        <v>41179</v>
      </c>
      <c r="B334" s="3">
        <v>144355331.71007499</v>
      </c>
    </row>
    <row r="335" spans="1:2" x14ac:dyDescent="0.2">
      <c r="A335" s="2">
        <v>41180</v>
      </c>
      <c r="B335" s="3">
        <v>147316447.43821201</v>
      </c>
    </row>
    <row r="336" spans="1:2" x14ac:dyDescent="0.2">
      <c r="A336" s="2">
        <v>41183</v>
      </c>
      <c r="B336" s="3">
        <v>144555216.35273901</v>
      </c>
    </row>
    <row r="337" spans="1:2" x14ac:dyDescent="0.2">
      <c r="A337" s="2">
        <v>41184</v>
      </c>
      <c r="B337" s="3">
        <v>143803855.737721</v>
      </c>
    </row>
    <row r="338" spans="1:2" x14ac:dyDescent="0.2">
      <c r="A338" s="2">
        <v>41185</v>
      </c>
      <c r="B338" s="3">
        <v>144733641.08822599</v>
      </c>
    </row>
    <row r="339" spans="1:2" x14ac:dyDescent="0.2">
      <c r="A339" s="2">
        <v>41186</v>
      </c>
      <c r="B339" s="3">
        <v>146352113.25417</v>
      </c>
    </row>
    <row r="340" spans="1:2" x14ac:dyDescent="0.2">
      <c r="A340" s="2">
        <v>41187</v>
      </c>
      <c r="B340" s="3">
        <v>146352278.34989899</v>
      </c>
    </row>
    <row r="341" spans="1:2" x14ac:dyDescent="0.2">
      <c r="A341" s="2">
        <v>41191</v>
      </c>
      <c r="B341" s="3">
        <v>148370699.26774299</v>
      </c>
    </row>
    <row r="342" spans="1:2" x14ac:dyDescent="0.2">
      <c r="A342" s="2">
        <v>41192</v>
      </c>
      <c r="B342" s="3">
        <v>146709021.20787701</v>
      </c>
    </row>
    <row r="343" spans="1:2" x14ac:dyDescent="0.2">
      <c r="A343" s="2">
        <v>41193</v>
      </c>
      <c r="B343" s="3">
        <v>141840811.24033901</v>
      </c>
    </row>
    <row r="344" spans="1:2" x14ac:dyDescent="0.2">
      <c r="A344" s="2">
        <v>41194</v>
      </c>
      <c r="B344" s="3">
        <v>141149606.349814</v>
      </c>
    </row>
    <row r="345" spans="1:2" x14ac:dyDescent="0.2">
      <c r="A345" s="2">
        <v>41197</v>
      </c>
      <c r="B345" s="3">
        <v>141966285.49755201</v>
      </c>
    </row>
    <row r="346" spans="1:2" x14ac:dyDescent="0.2">
      <c r="A346" s="2">
        <v>41198</v>
      </c>
      <c r="B346" s="3">
        <v>146503143.01394299</v>
      </c>
    </row>
    <row r="347" spans="1:2" x14ac:dyDescent="0.2">
      <c r="A347" s="2">
        <v>41199</v>
      </c>
      <c r="B347" s="3">
        <v>148311496.69989699</v>
      </c>
    </row>
    <row r="348" spans="1:2" x14ac:dyDescent="0.2">
      <c r="A348" s="2">
        <v>41200</v>
      </c>
      <c r="B348" s="3">
        <v>149415248.530844</v>
      </c>
    </row>
    <row r="349" spans="1:2" x14ac:dyDescent="0.2">
      <c r="A349" s="2">
        <v>41201</v>
      </c>
      <c r="B349" s="3">
        <v>146926720.697391</v>
      </c>
    </row>
    <row r="350" spans="1:2" x14ac:dyDescent="0.2">
      <c r="A350" s="2">
        <v>41204</v>
      </c>
      <c r="B350" s="3">
        <v>147592969.055415</v>
      </c>
    </row>
    <row r="351" spans="1:2" x14ac:dyDescent="0.2">
      <c r="A351" s="2">
        <v>41205</v>
      </c>
      <c r="B351" s="3">
        <v>147196027.82021499</v>
      </c>
    </row>
    <row r="352" spans="1:2" x14ac:dyDescent="0.2">
      <c r="A352" s="2">
        <v>41206</v>
      </c>
      <c r="B352" s="3">
        <v>148363893.982014</v>
      </c>
    </row>
    <row r="353" spans="1:2" x14ac:dyDescent="0.2">
      <c r="A353" s="2">
        <v>41207</v>
      </c>
      <c r="B353" s="3">
        <v>148790999.09091899</v>
      </c>
    </row>
    <row r="354" spans="1:2" x14ac:dyDescent="0.2">
      <c r="A354" s="2">
        <v>41208</v>
      </c>
      <c r="B354" s="3">
        <v>145870286.80722699</v>
      </c>
    </row>
    <row r="355" spans="1:2" x14ac:dyDescent="0.2">
      <c r="A355" s="2">
        <v>41211</v>
      </c>
      <c r="B355" s="3">
        <v>145366535.612167</v>
      </c>
    </row>
    <row r="356" spans="1:2" x14ac:dyDescent="0.2">
      <c r="A356" s="2">
        <v>41213</v>
      </c>
      <c r="B356" s="3">
        <v>145074200.37054801</v>
      </c>
    </row>
    <row r="357" spans="1:2" x14ac:dyDescent="0.2">
      <c r="A357" s="2">
        <v>41214</v>
      </c>
      <c r="B357" s="3">
        <v>147049266.59317699</v>
      </c>
    </row>
    <row r="358" spans="1:2" x14ac:dyDescent="0.2">
      <c r="A358" s="2">
        <v>41215</v>
      </c>
      <c r="B358" s="3">
        <v>146285082.59665701</v>
      </c>
    </row>
    <row r="359" spans="1:2" x14ac:dyDescent="0.2">
      <c r="A359" s="2">
        <v>41218</v>
      </c>
      <c r="B359" s="3">
        <v>145718567.03098601</v>
      </c>
    </row>
    <row r="360" spans="1:2" x14ac:dyDescent="0.2">
      <c r="A360" s="2">
        <v>41219</v>
      </c>
      <c r="B360" s="3">
        <v>147058521.03820699</v>
      </c>
    </row>
    <row r="361" spans="1:2" x14ac:dyDescent="0.2">
      <c r="A361" s="2">
        <v>41220</v>
      </c>
      <c r="B361" s="3">
        <v>145170999.11620599</v>
      </c>
    </row>
    <row r="362" spans="1:2" x14ac:dyDescent="0.2">
      <c r="A362" s="2">
        <v>41221</v>
      </c>
      <c r="B362" s="3">
        <v>142784676.142443</v>
      </c>
    </row>
    <row r="363" spans="1:2" x14ac:dyDescent="0.2">
      <c r="A363" s="2">
        <v>41222</v>
      </c>
      <c r="B363" s="3">
        <v>142824845.30554199</v>
      </c>
    </row>
    <row r="364" spans="1:2" x14ac:dyDescent="0.2">
      <c r="A364" s="2">
        <v>41226</v>
      </c>
      <c r="B364" s="3">
        <v>159503830.78797701</v>
      </c>
    </row>
    <row r="365" spans="1:2" x14ac:dyDescent="0.2">
      <c r="A365" s="2">
        <v>41227</v>
      </c>
      <c r="B365" s="3">
        <v>159705428.988684</v>
      </c>
    </row>
    <row r="366" spans="1:2" x14ac:dyDescent="0.2">
      <c r="A366" s="2">
        <v>41228</v>
      </c>
      <c r="B366" s="3">
        <v>167349119.94204801</v>
      </c>
    </row>
    <row r="367" spans="1:2" x14ac:dyDescent="0.2">
      <c r="A367" s="2">
        <v>41229</v>
      </c>
      <c r="B367" s="3">
        <v>166354155.51571301</v>
      </c>
    </row>
    <row r="368" spans="1:2" x14ac:dyDescent="0.2">
      <c r="A368" s="2">
        <v>41232</v>
      </c>
      <c r="B368" s="3">
        <v>166090910.962872</v>
      </c>
    </row>
    <row r="369" spans="1:2" x14ac:dyDescent="0.2">
      <c r="A369" s="2">
        <v>41233</v>
      </c>
      <c r="B369" s="3">
        <v>156768860.27537701</v>
      </c>
    </row>
    <row r="370" spans="1:2" x14ac:dyDescent="0.2">
      <c r="A370" s="2">
        <v>41234</v>
      </c>
      <c r="B370" s="3">
        <v>157270551.66658601</v>
      </c>
    </row>
    <row r="371" spans="1:2" x14ac:dyDescent="0.2">
      <c r="A371" s="2">
        <v>41236</v>
      </c>
      <c r="B371" s="3">
        <v>157458112.52920201</v>
      </c>
    </row>
    <row r="372" spans="1:2" x14ac:dyDescent="0.2">
      <c r="A372" s="2">
        <v>41239</v>
      </c>
      <c r="B372" s="3">
        <v>156971026.639144</v>
      </c>
    </row>
    <row r="373" spans="1:2" x14ac:dyDescent="0.2">
      <c r="A373" s="2">
        <v>41240</v>
      </c>
      <c r="B373" s="3">
        <v>154296278.32615101</v>
      </c>
    </row>
    <row r="374" spans="1:2" x14ac:dyDescent="0.2">
      <c r="A374" s="2">
        <v>41241</v>
      </c>
      <c r="B374" s="3">
        <v>154977482.16077599</v>
      </c>
    </row>
    <row r="375" spans="1:2" x14ac:dyDescent="0.2">
      <c r="A375" s="2">
        <v>41242</v>
      </c>
      <c r="B375" s="3">
        <v>155144130.792979</v>
      </c>
    </row>
    <row r="376" spans="1:2" x14ac:dyDescent="0.2">
      <c r="A376" s="2">
        <v>41243</v>
      </c>
      <c r="B376" s="3">
        <v>155080911.69022501</v>
      </c>
    </row>
    <row r="377" spans="1:2" x14ac:dyDescent="0.2">
      <c r="A377" s="2">
        <v>41246</v>
      </c>
      <c r="B377" s="3">
        <v>159017574.52535099</v>
      </c>
    </row>
    <row r="378" spans="1:2" x14ac:dyDescent="0.2">
      <c r="A378" s="2">
        <v>41247</v>
      </c>
      <c r="B378" s="3">
        <v>165379546.64506599</v>
      </c>
    </row>
    <row r="379" spans="1:2" x14ac:dyDescent="0.2">
      <c r="A379" s="2">
        <v>41248</v>
      </c>
      <c r="B379" s="3">
        <v>165194022.724978</v>
      </c>
    </row>
    <row r="380" spans="1:2" x14ac:dyDescent="0.2">
      <c r="A380" s="2">
        <v>41249</v>
      </c>
      <c r="B380" s="3">
        <v>165936918.90183699</v>
      </c>
    </row>
    <row r="381" spans="1:2" x14ac:dyDescent="0.2">
      <c r="A381" s="2">
        <v>41250</v>
      </c>
      <c r="B381" s="3">
        <v>166980951.06991699</v>
      </c>
    </row>
    <row r="382" spans="1:2" x14ac:dyDescent="0.2">
      <c r="A382" s="2">
        <v>41253</v>
      </c>
      <c r="B382" s="3">
        <v>173265687.09171501</v>
      </c>
    </row>
    <row r="383" spans="1:2" x14ac:dyDescent="0.2">
      <c r="A383" s="2">
        <v>41254</v>
      </c>
      <c r="B383" s="3">
        <v>175037157.94011399</v>
      </c>
    </row>
    <row r="384" spans="1:2" x14ac:dyDescent="0.2">
      <c r="A384" s="2">
        <v>41255</v>
      </c>
      <c r="B384" s="3">
        <v>177733451.77782699</v>
      </c>
    </row>
    <row r="385" spans="1:2" x14ac:dyDescent="0.2">
      <c r="A385" s="2">
        <v>41256</v>
      </c>
      <c r="B385" s="3">
        <v>177824188.75255099</v>
      </c>
    </row>
    <row r="386" spans="1:2" x14ac:dyDescent="0.2">
      <c r="A386" s="2">
        <v>41257</v>
      </c>
      <c r="B386" s="3">
        <v>176973579.184383</v>
      </c>
    </row>
    <row r="387" spans="1:2" x14ac:dyDescent="0.2">
      <c r="A387" s="2">
        <v>41260</v>
      </c>
      <c r="B387" s="3">
        <v>187832670.10638201</v>
      </c>
    </row>
    <row r="388" spans="1:2" x14ac:dyDescent="0.2">
      <c r="A388" s="2">
        <v>41261</v>
      </c>
      <c r="B388" s="3">
        <v>188360694.7949</v>
      </c>
    </row>
    <row r="389" spans="1:2" x14ac:dyDescent="0.2">
      <c r="A389" s="2">
        <v>41262</v>
      </c>
      <c r="B389" s="3">
        <v>186641514.12448901</v>
      </c>
    </row>
    <row r="390" spans="1:2" x14ac:dyDescent="0.2">
      <c r="A390" s="2">
        <v>41263</v>
      </c>
      <c r="B390" s="3">
        <v>186280065.237488</v>
      </c>
    </row>
    <row r="391" spans="1:2" x14ac:dyDescent="0.2">
      <c r="A391" s="2">
        <v>41264</v>
      </c>
      <c r="B391" s="3">
        <v>185757173.06927899</v>
      </c>
    </row>
    <row r="392" spans="1:2" x14ac:dyDescent="0.2">
      <c r="A392" s="2">
        <v>41267</v>
      </c>
      <c r="B392" s="3">
        <v>185897746.567494</v>
      </c>
    </row>
    <row r="393" spans="1:2" x14ac:dyDescent="0.2">
      <c r="A393" s="2">
        <v>41269</v>
      </c>
      <c r="B393" s="3">
        <v>183117033.79561201</v>
      </c>
    </row>
    <row r="394" spans="1:2" x14ac:dyDescent="0.2">
      <c r="A394" s="2">
        <v>41270</v>
      </c>
      <c r="B394" s="3">
        <v>183131022.832708</v>
      </c>
    </row>
    <row r="395" spans="1:2" x14ac:dyDescent="0.2">
      <c r="A395" s="2">
        <v>41271</v>
      </c>
      <c r="B395" s="3">
        <v>183607462.406423</v>
      </c>
    </row>
    <row r="396" spans="1:2" x14ac:dyDescent="0.2">
      <c r="A396" s="2">
        <v>41274</v>
      </c>
      <c r="B396" s="3">
        <v>183686524.78032801</v>
      </c>
    </row>
    <row r="397" spans="1:2" x14ac:dyDescent="0.2">
      <c r="A397" s="2">
        <v>41276</v>
      </c>
      <c r="B397" s="3">
        <v>186752656.912577</v>
      </c>
    </row>
    <row r="398" spans="1:2" x14ac:dyDescent="0.2">
      <c r="A398" s="2">
        <v>41277</v>
      </c>
      <c r="B398" s="3">
        <v>192649084.05489901</v>
      </c>
    </row>
    <row r="399" spans="1:2" x14ac:dyDescent="0.2">
      <c r="A399" s="2">
        <v>41278</v>
      </c>
      <c r="B399" s="3">
        <v>193238991.124093</v>
      </c>
    </row>
    <row r="400" spans="1:2" x14ac:dyDescent="0.2">
      <c r="A400" s="2">
        <v>41281</v>
      </c>
      <c r="B400" s="3">
        <v>192487092.873959</v>
      </c>
    </row>
    <row r="401" spans="1:2" x14ac:dyDescent="0.2">
      <c r="A401" s="2">
        <v>41282</v>
      </c>
      <c r="B401" s="3">
        <v>202621106.096937</v>
      </c>
    </row>
    <row r="402" spans="1:2" x14ac:dyDescent="0.2">
      <c r="A402" s="2">
        <v>41283</v>
      </c>
      <c r="B402" s="3">
        <v>203807433.519811</v>
      </c>
    </row>
    <row r="403" spans="1:2" x14ac:dyDescent="0.2">
      <c r="A403" s="2">
        <v>41284</v>
      </c>
      <c r="B403" s="3">
        <v>203059047.58684599</v>
      </c>
    </row>
    <row r="404" spans="1:2" x14ac:dyDescent="0.2">
      <c r="A404" s="2">
        <v>41285</v>
      </c>
      <c r="B404" s="3">
        <v>210518815.192826</v>
      </c>
    </row>
    <row r="405" spans="1:2" x14ac:dyDescent="0.2">
      <c r="A405" s="2">
        <v>41288</v>
      </c>
      <c r="B405" s="3">
        <v>210755453.61860499</v>
      </c>
    </row>
    <row r="406" spans="1:2" x14ac:dyDescent="0.2">
      <c r="A406" s="2">
        <v>41289</v>
      </c>
      <c r="B406" s="3">
        <v>215310474.14746401</v>
      </c>
    </row>
    <row r="407" spans="1:2" x14ac:dyDescent="0.2">
      <c r="A407" s="2">
        <v>41290</v>
      </c>
      <c r="B407" s="3">
        <v>215562436.23130101</v>
      </c>
    </row>
    <row r="408" spans="1:2" x14ac:dyDescent="0.2">
      <c r="A408" s="2">
        <v>41291</v>
      </c>
      <c r="B408" s="3">
        <v>227024598.87645099</v>
      </c>
    </row>
    <row r="409" spans="1:2" x14ac:dyDescent="0.2">
      <c r="A409" s="2">
        <v>41292</v>
      </c>
      <c r="B409" s="3">
        <v>225654041.53132701</v>
      </c>
    </row>
    <row r="410" spans="1:2" x14ac:dyDescent="0.2">
      <c r="A410" s="2">
        <v>41296</v>
      </c>
      <c r="B410" s="3">
        <v>219244887.33117899</v>
      </c>
    </row>
    <row r="411" spans="1:2" x14ac:dyDescent="0.2">
      <c r="A411" s="2">
        <v>41297</v>
      </c>
      <c r="B411" s="3">
        <v>222844473.96615401</v>
      </c>
    </row>
    <row r="412" spans="1:2" x14ac:dyDescent="0.2">
      <c r="A412" s="2">
        <v>41298</v>
      </c>
      <c r="B412" s="3">
        <v>228005442.11406201</v>
      </c>
    </row>
    <row r="413" spans="1:2" x14ac:dyDescent="0.2">
      <c r="A413" s="2">
        <v>41299</v>
      </c>
      <c r="B413" s="3">
        <v>231171548.249084</v>
      </c>
    </row>
    <row r="414" spans="1:2" x14ac:dyDescent="0.2">
      <c r="A414" s="2">
        <v>41302</v>
      </c>
      <c r="B414" s="3">
        <v>228075485.13341501</v>
      </c>
    </row>
    <row r="415" spans="1:2" x14ac:dyDescent="0.2">
      <c r="A415" s="2">
        <v>41303</v>
      </c>
      <c r="B415" s="3">
        <v>228863143.342884</v>
      </c>
    </row>
    <row r="416" spans="1:2" x14ac:dyDescent="0.2">
      <c r="A416" s="2">
        <v>41304</v>
      </c>
      <c r="B416" s="3">
        <v>223926835.236339</v>
      </c>
    </row>
    <row r="417" spans="1:2" x14ac:dyDescent="0.2">
      <c r="A417" s="2">
        <v>41305</v>
      </c>
      <c r="B417" s="3">
        <v>224435614.53264499</v>
      </c>
    </row>
    <row r="418" spans="1:2" x14ac:dyDescent="0.2">
      <c r="A418" s="2">
        <v>41306</v>
      </c>
      <c r="B418" s="3">
        <v>223958764.67546201</v>
      </c>
    </row>
    <row r="419" spans="1:2" x14ac:dyDescent="0.2">
      <c r="A419" s="2">
        <v>41309</v>
      </c>
      <c r="B419" s="3">
        <v>223689943.210558</v>
      </c>
    </row>
    <row r="420" spans="1:2" x14ac:dyDescent="0.2">
      <c r="A420" s="2">
        <v>41310</v>
      </c>
      <c r="B420" s="3">
        <v>225230494.64026701</v>
      </c>
    </row>
    <row r="421" spans="1:2" x14ac:dyDescent="0.2">
      <c r="A421" s="2">
        <v>41311</v>
      </c>
      <c r="B421" s="3">
        <v>226373930.64376301</v>
      </c>
    </row>
    <row r="422" spans="1:2" x14ac:dyDescent="0.2">
      <c r="A422" s="2">
        <v>41312</v>
      </c>
      <c r="B422" s="3">
        <v>226401943.85587999</v>
      </c>
    </row>
    <row r="423" spans="1:2" x14ac:dyDescent="0.2">
      <c r="A423" s="2">
        <v>41313</v>
      </c>
      <c r="B423" s="3">
        <v>227903863.70640001</v>
      </c>
    </row>
    <row r="424" spans="1:2" x14ac:dyDescent="0.2">
      <c r="A424" s="2">
        <v>41316</v>
      </c>
      <c r="B424" s="3">
        <v>225621410.09988099</v>
      </c>
    </row>
    <row r="425" spans="1:2" x14ac:dyDescent="0.2">
      <c r="A425" s="2">
        <v>41317</v>
      </c>
      <c r="B425" s="3">
        <v>226653930.80716601</v>
      </c>
    </row>
    <row r="426" spans="1:2" x14ac:dyDescent="0.2">
      <c r="A426" s="2">
        <v>41318</v>
      </c>
      <c r="B426" s="3">
        <v>231262826.11074999</v>
      </c>
    </row>
    <row r="427" spans="1:2" x14ac:dyDescent="0.2">
      <c r="A427" s="2">
        <v>41319</v>
      </c>
      <c r="B427" s="3">
        <v>230494259.871521</v>
      </c>
    </row>
    <row r="428" spans="1:2" x14ac:dyDescent="0.2">
      <c r="A428" s="2">
        <v>41320</v>
      </c>
      <c r="B428" s="3">
        <v>242889070.76242101</v>
      </c>
    </row>
    <row r="429" spans="1:2" x14ac:dyDescent="0.2">
      <c r="A429" s="2">
        <v>41324</v>
      </c>
      <c r="B429" s="3">
        <v>241720963.669552</v>
      </c>
    </row>
    <row r="430" spans="1:2" x14ac:dyDescent="0.2">
      <c r="A430" s="2">
        <v>41325</v>
      </c>
      <c r="B430" s="3">
        <v>241915083.171345</v>
      </c>
    </row>
    <row r="431" spans="1:2" x14ac:dyDescent="0.2">
      <c r="A431" s="2">
        <v>41326</v>
      </c>
      <c r="B431" s="3">
        <v>242063955.269366</v>
      </c>
    </row>
    <row r="432" spans="1:2" x14ac:dyDescent="0.2">
      <c r="A432" s="2">
        <v>41327</v>
      </c>
      <c r="B432" s="3">
        <v>242673890.34687799</v>
      </c>
    </row>
    <row r="433" spans="1:2" x14ac:dyDescent="0.2">
      <c r="A433" s="2">
        <v>41330</v>
      </c>
      <c r="B433" s="3">
        <v>238087225.97804999</v>
      </c>
    </row>
    <row r="434" spans="1:2" x14ac:dyDescent="0.2">
      <c r="A434" s="2">
        <v>41331</v>
      </c>
      <c r="B434" s="3">
        <v>237670914.779358</v>
      </c>
    </row>
    <row r="435" spans="1:2" x14ac:dyDescent="0.2">
      <c r="A435" s="2">
        <v>41332</v>
      </c>
      <c r="B435" s="3">
        <v>232987979.421581</v>
      </c>
    </row>
    <row r="436" spans="1:2" x14ac:dyDescent="0.2">
      <c r="A436" s="2">
        <v>41333</v>
      </c>
      <c r="B436" s="3">
        <v>226233312.49943</v>
      </c>
    </row>
    <row r="437" spans="1:2" x14ac:dyDescent="0.2">
      <c r="A437" s="2">
        <v>41334</v>
      </c>
      <c r="B437" s="3">
        <v>226189722.58062699</v>
      </c>
    </row>
    <row r="438" spans="1:2" x14ac:dyDescent="0.2">
      <c r="A438" s="2">
        <v>41337</v>
      </c>
      <c r="B438" s="3">
        <v>226424946.00582901</v>
      </c>
    </row>
    <row r="439" spans="1:2" x14ac:dyDescent="0.2">
      <c r="A439" s="2">
        <v>41338</v>
      </c>
      <c r="B439" s="3">
        <v>227440306.255602</v>
      </c>
    </row>
    <row r="440" spans="1:2" x14ac:dyDescent="0.2">
      <c r="A440" s="2">
        <v>41339</v>
      </c>
      <c r="B440" s="3">
        <v>229184883.01162201</v>
      </c>
    </row>
    <row r="441" spans="1:2" x14ac:dyDescent="0.2">
      <c r="A441" s="2">
        <v>41340</v>
      </c>
      <c r="B441" s="3">
        <v>229762669.671022</v>
      </c>
    </row>
    <row r="442" spans="1:2" x14ac:dyDescent="0.2">
      <c r="A442" s="2">
        <v>41341</v>
      </c>
      <c r="B442" s="3">
        <v>232171976.46115801</v>
      </c>
    </row>
    <row r="443" spans="1:2" x14ac:dyDescent="0.2">
      <c r="A443" s="2">
        <v>41344</v>
      </c>
      <c r="B443" s="3">
        <v>231041862.45893401</v>
      </c>
    </row>
    <row r="444" spans="1:2" x14ac:dyDescent="0.2">
      <c r="A444" s="2">
        <v>41345</v>
      </c>
      <c r="B444" s="3">
        <v>230654299.06941801</v>
      </c>
    </row>
    <row r="445" spans="1:2" x14ac:dyDescent="0.2">
      <c r="A445" s="2">
        <v>41346</v>
      </c>
      <c r="B445" s="3">
        <v>230617999.42903399</v>
      </c>
    </row>
    <row r="446" spans="1:2" x14ac:dyDescent="0.2">
      <c r="A446" s="2">
        <v>41347</v>
      </c>
      <c r="B446" s="3">
        <v>229739851.135095</v>
      </c>
    </row>
    <row r="447" spans="1:2" x14ac:dyDescent="0.2">
      <c r="A447" s="2">
        <v>41348</v>
      </c>
      <c r="B447" s="3">
        <v>229433705.67712399</v>
      </c>
    </row>
    <row r="448" spans="1:2" x14ac:dyDescent="0.2">
      <c r="A448" s="2">
        <v>41351</v>
      </c>
      <c r="B448" s="3">
        <v>228294213.28505301</v>
      </c>
    </row>
    <row r="449" spans="1:2" x14ac:dyDescent="0.2">
      <c r="A449" s="2">
        <v>41352</v>
      </c>
      <c r="B449" s="3">
        <v>226725982.387256</v>
      </c>
    </row>
    <row r="450" spans="1:2" x14ac:dyDescent="0.2">
      <c r="A450" s="2">
        <v>41353</v>
      </c>
      <c r="B450" s="3">
        <v>241203148.267827</v>
      </c>
    </row>
    <row r="451" spans="1:2" x14ac:dyDescent="0.2">
      <c r="A451" s="2">
        <v>41354</v>
      </c>
      <c r="B451" s="3">
        <v>259910553.72793701</v>
      </c>
    </row>
    <row r="452" spans="1:2" x14ac:dyDescent="0.2">
      <c r="A452" s="2">
        <v>41355</v>
      </c>
      <c r="B452" s="3">
        <v>261891099.040849</v>
      </c>
    </row>
    <row r="453" spans="1:2" x14ac:dyDescent="0.2">
      <c r="A453" s="2">
        <v>41358</v>
      </c>
      <c r="B453" s="3">
        <v>258740256.39123601</v>
      </c>
    </row>
    <row r="454" spans="1:2" x14ac:dyDescent="0.2">
      <c r="A454" s="2">
        <v>41359</v>
      </c>
      <c r="B454" s="3">
        <v>258880590.58186001</v>
      </c>
    </row>
    <row r="455" spans="1:2" x14ac:dyDescent="0.2">
      <c r="A455" s="2">
        <v>41360</v>
      </c>
      <c r="B455" s="3">
        <v>258820072.03140599</v>
      </c>
    </row>
    <row r="456" spans="1:2" x14ac:dyDescent="0.2">
      <c r="A456" s="2">
        <v>41361</v>
      </c>
      <c r="B456" s="3">
        <v>258611836.144604</v>
      </c>
    </row>
    <row r="457" spans="1:2" x14ac:dyDescent="0.2">
      <c r="A457" s="2">
        <v>41365</v>
      </c>
      <c r="B457" s="3">
        <v>258559056.59079099</v>
      </c>
    </row>
    <row r="458" spans="1:2" x14ac:dyDescent="0.2">
      <c r="A458" s="2">
        <v>41366</v>
      </c>
      <c r="B458" s="3">
        <v>257993074.52075699</v>
      </c>
    </row>
    <row r="459" spans="1:2" x14ac:dyDescent="0.2">
      <c r="A459" s="2">
        <v>41367</v>
      </c>
      <c r="B459" s="3">
        <v>256685014.83978</v>
      </c>
    </row>
    <row r="460" spans="1:2" x14ac:dyDescent="0.2">
      <c r="A460" s="2">
        <v>41368</v>
      </c>
      <c r="B460" s="3">
        <v>252361735.416794</v>
      </c>
    </row>
    <row r="461" spans="1:2" x14ac:dyDescent="0.2">
      <c r="A461" s="2">
        <v>41369</v>
      </c>
      <c r="B461" s="3">
        <v>249351815.45295501</v>
      </c>
    </row>
    <row r="462" spans="1:2" x14ac:dyDescent="0.2">
      <c r="A462" s="2">
        <v>41372</v>
      </c>
      <c r="B462" s="3">
        <v>250371434.89568099</v>
      </c>
    </row>
    <row r="463" spans="1:2" x14ac:dyDescent="0.2">
      <c r="A463" s="2">
        <v>41373</v>
      </c>
      <c r="B463" s="3">
        <v>249787877.97580701</v>
      </c>
    </row>
    <row r="464" spans="1:2" x14ac:dyDescent="0.2">
      <c r="A464" s="2">
        <v>41374</v>
      </c>
      <c r="B464" s="3">
        <v>250668097.58368</v>
      </c>
    </row>
    <row r="465" spans="1:2" x14ac:dyDescent="0.2">
      <c r="A465" s="2">
        <v>41375</v>
      </c>
      <c r="B465" s="3">
        <v>247844511.73623201</v>
      </c>
    </row>
    <row r="466" spans="1:2" x14ac:dyDescent="0.2">
      <c r="A466" s="2">
        <v>41376</v>
      </c>
      <c r="B466" s="3">
        <v>247457787.70083699</v>
      </c>
    </row>
    <row r="467" spans="1:2" x14ac:dyDescent="0.2">
      <c r="A467" s="2">
        <v>41379</v>
      </c>
      <c r="B467" s="3">
        <v>245904796.174667</v>
      </c>
    </row>
    <row r="468" spans="1:2" x14ac:dyDescent="0.2">
      <c r="A468" s="2">
        <v>41380</v>
      </c>
      <c r="B468" s="3">
        <v>245420883.53177899</v>
      </c>
    </row>
    <row r="469" spans="1:2" x14ac:dyDescent="0.2">
      <c r="A469" s="2">
        <v>41381</v>
      </c>
      <c r="B469" s="3">
        <v>233955552.54902601</v>
      </c>
    </row>
    <row r="470" spans="1:2" x14ac:dyDescent="0.2">
      <c r="A470" s="2">
        <v>41382</v>
      </c>
      <c r="B470" s="3">
        <v>233884536.27329001</v>
      </c>
    </row>
    <row r="471" spans="1:2" x14ac:dyDescent="0.2">
      <c r="A471" s="2">
        <v>41383</v>
      </c>
      <c r="B471" s="3">
        <v>232954138.73639101</v>
      </c>
    </row>
    <row r="472" spans="1:2" x14ac:dyDescent="0.2">
      <c r="A472" s="2">
        <v>41386</v>
      </c>
      <c r="B472" s="3">
        <v>232873119.945052</v>
      </c>
    </row>
    <row r="473" spans="1:2" x14ac:dyDescent="0.2">
      <c r="A473" s="2">
        <v>41387</v>
      </c>
      <c r="B473" s="3">
        <v>232548470.244578</v>
      </c>
    </row>
    <row r="474" spans="1:2" x14ac:dyDescent="0.2">
      <c r="A474" s="2">
        <v>41388</v>
      </c>
      <c r="B474" s="3">
        <v>232465221.35945201</v>
      </c>
    </row>
    <row r="475" spans="1:2" x14ac:dyDescent="0.2">
      <c r="A475" s="2">
        <v>41389</v>
      </c>
      <c r="B475" s="3">
        <v>226274309.22044301</v>
      </c>
    </row>
    <row r="476" spans="1:2" x14ac:dyDescent="0.2">
      <c r="A476" s="2">
        <v>41390</v>
      </c>
      <c r="B476" s="3">
        <v>225387344.273646</v>
      </c>
    </row>
    <row r="477" spans="1:2" x14ac:dyDescent="0.2">
      <c r="A477" s="2">
        <v>41393</v>
      </c>
      <c r="B477" s="3">
        <v>225370469.813124</v>
      </c>
    </row>
    <row r="478" spans="1:2" x14ac:dyDescent="0.2">
      <c r="A478" s="2">
        <v>41394</v>
      </c>
      <c r="B478" s="3">
        <v>224032345.48899201</v>
      </c>
    </row>
    <row r="479" spans="1:2" x14ac:dyDescent="0.2">
      <c r="A479" s="2">
        <v>41395</v>
      </c>
      <c r="B479" s="3">
        <v>223230149.070104</v>
      </c>
    </row>
    <row r="480" spans="1:2" x14ac:dyDescent="0.2">
      <c r="A480" s="2">
        <v>41396</v>
      </c>
      <c r="B480" s="3">
        <v>225631854.512288</v>
      </c>
    </row>
    <row r="481" spans="1:2" x14ac:dyDescent="0.2">
      <c r="A481" s="2">
        <v>41397</v>
      </c>
      <c r="B481" s="3">
        <v>228451763.71996999</v>
      </c>
    </row>
    <row r="482" spans="1:2" x14ac:dyDescent="0.2">
      <c r="A482" s="2">
        <v>41400</v>
      </c>
      <c r="B482" s="3">
        <v>227207611.57085499</v>
      </c>
    </row>
    <row r="483" spans="1:2" x14ac:dyDescent="0.2">
      <c r="A483" s="2">
        <v>41401</v>
      </c>
      <c r="B483" s="3">
        <v>226980556.64566699</v>
      </c>
    </row>
    <row r="484" spans="1:2" x14ac:dyDescent="0.2">
      <c r="A484" s="2">
        <v>41402</v>
      </c>
      <c r="B484" s="3">
        <v>229142864.49825999</v>
      </c>
    </row>
    <row r="485" spans="1:2" x14ac:dyDescent="0.2">
      <c r="A485" s="2">
        <v>41403</v>
      </c>
      <c r="B485" s="3">
        <v>232054595.72747901</v>
      </c>
    </row>
    <row r="486" spans="1:2" x14ac:dyDescent="0.2">
      <c r="A486" s="2">
        <v>41404</v>
      </c>
      <c r="B486" s="3">
        <v>232579341.057531</v>
      </c>
    </row>
    <row r="487" spans="1:2" x14ac:dyDescent="0.2">
      <c r="A487" s="2">
        <v>41407</v>
      </c>
      <c r="B487" s="3">
        <v>230827476.753483</v>
      </c>
    </row>
    <row r="488" spans="1:2" x14ac:dyDescent="0.2">
      <c r="A488" s="2">
        <v>41408</v>
      </c>
      <c r="B488" s="3">
        <v>233093698.08771801</v>
      </c>
    </row>
    <row r="489" spans="1:2" x14ac:dyDescent="0.2">
      <c r="A489" s="2">
        <v>41409</v>
      </c>
      <c r="B489" s="3">
        <v>240297357.50993699</v>
      </c>
    </row>
    <row r="490" spans="1:2" x14ac:dyDescent="0.2">
      <c r="A490" s="2">
        <v>41410</v>
      </c>
      <c r="B490" s="3">
        <v>244591834.92895499</v>
      </c>
    </row>
    <row r="491" spans="1:2" x14ac:dyDescent="0.2">
      <c r="A491" s="2">
        <v>41411</v>
      </c>
      <c r="B491" s="3">
        <v>245070568.58357501</v>
      </c>
    </row>
    <row r="492" spans="1:2" x14ac:dyDescent="0.2">
      <c r="A492" s="2">
        <v>41414</v>
      </c>
      <c r="B492" s="3">
        <v>244564450.176043</v>
      </c>
    </row>
    <row r="493" spans="1:2" x14ac:dyDescent="0.2">
      <c r="A493" s="2">
        <v>41415</v>
      </c>
      <c r="B493" s="3">
        <v>243090195.441717</v>
      </c>
    </row>
    <row r="494" spans="1:2" x14ac:dyDescent="0.2">
      <c r="A494" s="2">
        <v>41416</v>
      </c>
      <c r="B494" s="3">
        <v>245656192.70491499</v>
      </c>
    </row>
    <row r="495" spans="1:2" x14ac:dyDescent="0.2">
      <c r="A495" s="2">
        <v>41417</v>
      </c>
      <c r="B495" s="3">
        <v>247218516.31214699</v>
      </c>
    </row>
    <row r="496" spans="1:2" x14ac:dyDescent="0.2">
      <c r="A496" s="2">
        <v>41418</v>
      </c>
      <c r="B496" s="3">
        <v>247331527.503501</v>
      </c>
    </row>
    <row r="497" spans="1:2" x14ac:dyDescent="0.2">
      <c r="A497" s="2">
        <v>41422</v>
      </c>
      <c r="B497" s="3">
        <v>245882432.681122</v>
      </c>
    </row>
    <row r="498" spans="1:2" x14ac:dyDescent="0.2">
      <c r="A498" s="2">
        <v>41423</v>
      </c>
      <c r="B498" s="3">
        <v>245617656.71412501</v>
      </c>
    </row>
    <row r="499" spans="1:2" x14ac:dyDescent="0.2">
      <c r="A499" s="2">
        <v>41424</v>
      </c>
      <c r="B499" s="3">
        <v>248133095.68386599</v>
      </c>
    </row>
    <row r="500" spans="1:2" x14ac:dyDescent="0.2">
      <c r="A500" s="2">
        <v>41425</v>
      </c>
      <c r="B500" s="3">
        <v>251217898.864885</v>
      </c>
    </row>
    <row r="501" spans="1:2" x14ac:dyDescent="0.2">
      <c r="A501" s="2">
        <v>41428</v>
      </c>
      <c r="B501" s="3">
        <v>249992287.18285701</v>
      </c>
    </row>
    <row r="502" spans="1:2" x14ac:dyDescent="0.2">
      <c r="A502" s="2">
        <v>41429</v>
      </c>
      <c r="B502" s="3">
        <v>250420119.926496</v>
      </c>
    </row>
    <row r="503" spans="1:2" x14ac:dyDescent="0.2">
      <c r="A503" s="2">
        <v>41430</v>
      </c>
      <c r="B503" s="3">
        <v>249723491.36884201</v>
      </c>
    </row>
    <row r="504" spans="1:2" x14ac:dyDescent="0.2">
      <c r="A504" s="2">
        <v>41431</v>
      </c>
      <c r="B504" s="3">
        <v>248436913.31112</v>
      </c>
    </row>
    <row r="505" spans="1:2" x14ac:dyDescent="0.2">
      <c r="A505" s="2">
        <v>41432</v>
      </c>
      <c r="B505" s="3">
        <v>251125869.95699701</v>
      </c>
    </row>
    <row r="506" spans="1:2" x14ac:dyDescent="0.2">
      <c r="A506" s="2">
        <v>41435</v>
      </c>
      <c r="B506" s="3">
        <v>251397031.88642699</v>
      </c>
    </row>
    <row r="507" spans="1:2" x14ac:dyDescent="0.2">
      <c r="A507" s="2">
        <v>41436</v>
      </c>
      <c r="B507" s="3">
        <v>250181078.986821</v>
      </c>
    </row>
    <row r="508" spans="1:2" x14ac:dyDescent="0.2">
      <c r="A508" s="2">
        <v>41437</v>
      </c>
      <c r="B508" s="3">
        <v>250970463.91898599</v>
      </c>
    </row>
    <row r="509" spans="1:2" x14ac:dyDescent="0.2">
      <c r="A509" s="2">
        <v>41438</v>
      </c>
      <c r="B509" s="3">
        <v>250849215.643769</v>
      </c>
    </row>
    <row r="510" spans="1:2" x14ac:dyDescent="0.2">
      <c r="A510" s="2">
        <v>41439</v>
      </c>
      <c r="B510" s="3">
        <v>262253521.81451499</v>
      </c>
    </row>
    <row r="511" spans="1:2" x14ac:dyDescent="0.2">
      <c r="A511" s="2">
        <v>41442</v>
      </c>
      <c r="B511" s="3">
        <v>263391976.27873799</v>
      </c>
    </row>
    <row r="512" spans="1:2" x14ac:dyDescent="0.2">
      <c r="A512" s="2">
        <v>41443</v>
      </c>
      <c r="B512" s="3">
        <v>264114153.54069501</v>
      </c>
    </row>
    <row r="513" spans="1:2" x14ac:dyDescent="0.2">
      <c r="A513" s="2">
        <v>41444</v>
      </c>
      <c r="B513" s="3">
        <v>267755246.57460001</v>
      </c>
    </row>
    <row r="514" spans="1:2" x14ac:dyDescent="0.2">
      <c r="A514" s="2">
        <v>41445</v>
      </c>
      <c r="B514" s="3">
        <v>272972851.69490498</v>
      </c>
    </row>
    <row r="515" spans="1:2" x14ac:dyDescent="0.2">
      <c r="A515" s="2">
        <v>41446</v>
      </c>
      <c r="B515" s="3">
        <v>277783763.16250902</v>
      </c>
    </row>
    <row r="516" spans="1:2" x14ac:dyDescent="0.2">
      <c r="A516" s="2">
        <v>41449</v>
      </c>
      <c r="B516" s="3">
        <v>279320868.22633499</v>
      </c>
    </row>
    <row r="517" spans="1:2" x14ac:dyDescent="0.2">
      <c r="A517" s="2">
        <v>41450</v>
      </c>
      <c r="B517" s="3">
        <v>270997517.01587301</v>
      </c>
    </row>
    <row r="518" spans="1:2" x14ac:dyDescent="0.2">
      <c r="A518" s="2">
        <v>41451</v>
      </c>
      <c r="B518" s="3">
        <v>269437437.42731601</v>
      </c>
    </row>
    <row r="519" spans="1:2" x14ac:dyDescent="0.2">
      <c r="A519" s="2">
        <v>41452</v>
      </c>
      <c r="B519" s="3">
        <v>266110478.38997999</v>
      </c>
    </row>
    <row r="520" spans="1:2" x14ac:dyDescent="0.2">
      <c r="A520" s="2">
        <v>41453</v>
      </c>
      <c r="B520" s="3">
        <v>291289055.71758401</v>
      </c>
    </row>
    <row r="521" spans="1:2" x14ac:dyDescent="0.2">
      <c r="A521" s="2">
        <v>41456</v>
      </c>
      <c r="B521" s="3">
        <v>266471022.40197799</v>
      </c>
    </row>
    <row r="522" spans="1:2" x14ac:dyDescent="0.2">
      <c r="A522" s="2">
        <v>41457</v>
      </c>
      <c r="B522" s="3">
        <v>267169499.171992</v>
      </c>
    </row>
    <row r="523" spans="1:2" x14ac:dyDescent="0.2">
      <c r="A523" s="2">
        <v>41458</v>
      </c>
      <c r="B523" s="3">
        <v>269043378.11245698</v>
      </c>
    </row>
    <row r="524" spans="1:2" x14ac:dyDescent="0.2">
      <c r="A524" s="2">
        <v>41460</v>
      </c>
      <c r="B524" s="3">
        <v>277036939.763771</v>
      </c>
    </row>
    <row r="525" spans="1:2" x14ac:dyDescent="0.2">
      <c r="A525" s="2">
        <v>41463</v>
      </c>
      <c r="B525" s="3">
        <v>274814147.98331302</v>
      </c>
    </row>
    <row r="526" spans="1:2" x14ac:dyDescent="0.2">
      <c r="A526" s="2">
        <v>41464</v>
      </c>
      <c r="B526" s="3">
        <v>274834227.71584398</v>
      </c>
    </row>
    <row r="527" spans="1:2" x14ac:dyDescent="0.2">
      <c r="A527" s="2">
        <v>41465</v>
      </c>
      <c r="B527" s="3">
        <v>278461568.03781199</v>
      </c>
    </row>
    <row r="528" spans="1:2" x14ac:dyDescent="0.2">
      <c r="A528" s="2">
        <v>41466</v>
      </c>
      <c r="B528" s="3">
        <v>283412437.24422598</v>
      </c>
    </row>
    <row r="529" spans="1:2" x14ac:dyDescent="0.2">
      <c r="A529" s="2">
        <v>41467</v>
      </c>
      <c r="B529" s="3">
        <v>257811445.71945</v>
      </c>
    </row>
    <row r="530" spans="1:2" x14ac:dyDescent="0.2">
      <c r="A530" s="2">
        <v>41470</v>
      </c>
      <c r="B530" s="3">
        <v>251560256.027751</v>
      </c>
    </row>
    <row r="531" spans="1:2" x14ac:dyDescent="0.2">
      <c r="A531" s="2">
        <v>41471</v>
      </c>
      <c r="B531" s="3">
        <v>269623734.60130501</v>
      </c>
    </row>
    <row r="532" spans="1:2" x14ac:dyDescent="0.2">
      <c r="A532" s="2">
        <v>41472</v>
      </c>
      <c r="B532" s="3">
        <v>267003104.87551701</v>
      </c>
    </row>
    <row r="533" spans="1:2" x14ac:dyDescent="0.2">
      <c r="A533" s="2">
        <v>41473</v>
      </c>
      <c r="B533" s="3">
        <v>250970302.39581999</v>
      </c>
    </row>
    <row r="534" spans="1:2" x14ac:dyDescent="0.2">
      <c r="A534" s="2">
        <v>41474</v>
      </c>
      <c r="B534" s="3">
        <v>248403069.895145</v>
      </c>
    </row>
    <row r="535" spans="1:2" x14ac:dyDescent="0.2">
      <c r="A535" s="2">
        <v>41477</v>
      </c>
      <c r="B535" s="3">
        <v>248194624.837484</v>
      </c>
    </row>
    <row r="536" spans="1:2" x14ac:dyDescent="0.2">
      <c r="A536" s="2">
        <v>41478</v>
      </c>
      <c r="B536" s="3">
        <v>250389636.33410999</v>
      </c>
    </row>
    <row r="537" spans="1:2" x14ac:dyDescent="0.2">
      <c r="A537" s="2">
        <v>41479</v>
      </c>
      <c r="B537" s="3">
        <v>252320667.84389901</v>
      </c>
    </row>
    <row r="538" spans="1:2" x14ac:dyDescent="0.2">
      <c r="A538" s="2">
        <v>41480</v>
      </c>
      <c r="B538" s="3">
        <v>252043558.72919899</v>
      </c>
    </row>
    <row r="539" spans="1:2" x14ac:dyDescent="0.2">
      <c r="A539" s="2">
        <v>41481</v>
      </c>
      <c r="B539" s="3">
        <v>247069877.27821699</v>
      </c>
    </row>
    <row r="540" spans="1:2" x14ac:dyDescent="0.2">
      <c r="A540" s="2">
        <v>41484</v>
      </c>
      <c r="B540" s="3">
        <v>247220077.90059</v>
      </c>
    </row>
    <row r="541" spans="1:2" x14ac:dyDescent="0.2">
      <c r="A541" s="2">
        <v>41485</v>
      </c>
      <c r="B541" s="3">
        <v>249587086.976639</v>
      </c>
    </row>
    <row r="542" spans="1:2" x14ac:dyDescent="0.2">
      <c r="A542" s="2">
        <v>41486</v>
      </c>
      <c r="B542" s="3">
        <v>251460854.43631199</v>
      </c>
    </row>
    <row r="543" spans="1:2" x14ac:dyDescent="0.2">
      <c r="A543" s="2">
        <v>41487</v>
      </c>
      <c r="B543" s="3">
        <v>255761835.19521701</v>
      </c>
    </row>
    <row r="544" spans="1:2" x14ac:dyDescent="0.2">
      <c r="A544" s="2">
        <v>41488</v>
      </c>
      <c r="B544" s="3">
        <v>253679187.95187101</v>
      </c>
    </row>
    <row r="545" spans="1:2" x14ac:dyDescent="0.2">
      <c r="A545" s="2">
        <v>41491</v>
      </c>
      <c r="B545" s="3">
        <v>254050321.95251599</v>
      </c>
    </row>
    <row r="546" spans="1:2" x14ac:dyDescent="0.2">
      <c r="A546" s="2">
        <v>41492</v>
      </c>
      <c r="B546" s="3">
        <v>254856954.638147</v>
      </c>
    </row>
    <row r="547" spans="1:2" x14ac:dyDescent="0.2">
      <c r="A547" s="2">
        <v>41493</v>
      </c>
      <c r="B547" s="3">
        <v>253550224.54599199</v>
      </c>
    </row>
    <row r="548" spans="1:2" x14ac:dyDescent="0.2">
      <c r="A548" s="2">
        <v>41494</v>
      </c>
      <c r="B548" s="3">
        <v>262656891.31554699</v>
      </c>
    </row>
    <row r="549" spans="1:2" x14ac:dyDescent="0.2">
      <c r="A549" s="2">
        <v>41495</v>
      </c>
      <c r="B549" s="3">
        <v>261653368.17488399</v>
      </c>
    </row>
    <row r="550" spans="1:2" x14ac:dyDescent="0.2">
      <c r="A550" s="2">
        <v>41498</v>
      </c>
      <c r="B550" s="3">
        <v>267488108.46226299</v>
      </c>
    </row>
    <row r="551" spans="1:2" x14ac:dyDescent="0.2">
      <c r="A551" s="2">
        <v>41499</v>
      </c>
      <c r="B551" s="3">
        <v>280303147.524333</v>
      </c>
    </row>
    <row r="552" spans="1:2" x14ac:dyDescent="0.2">
      <c r="A552" s="2">
        <v>41500</v>
      </c>
      <c r="B552" s="3">
        <v>279220351.46748602</v>
      </c>
    </row>
    <row r="553" spans="1:2" x14ac:dyDescent="0.2">
      <c r="A553" s="2">
        <v>41501</v>
      </c>
      <c r="B553" s="3">
        <v>278859372.97438502</v>
      </c>
    </row>
    <row r="554" spans="1:2" x14ac:dyDescent="0.2">
      <c r="A554" s="2">
        <v>41502</v>
      </c>
      <c r="B554" s="3">
        <v>280275355.21178001</v>
      </c>
    </row>
    <row r="555" spans="1:2" x14ac:dyDescent="0.2">
      <c r="A555" s="2">
        <v>41505</v>
      </c>
      <c r="B555" s="3">
        <v>280625806.04419398</v>
      </c>
    </row>
    <row r="556" spans="1:2" x14ac:dyDescent="0.2">
      <c r="A556" s="2">
        <v>41506</v>
      </c>
      <c r="B556" s="3">
        <v>278653080.40446198</v>
      </c>
    </row>
    <row r="557" spans="1:2" x14ac:dyDescent="0.2">
      <c r="A557" s="2">
        <v>41507</v>
      </c>
      <c r="B557" s="3">
        <v>287243831.27059698</v>
      </c>
    </row>
    <row r="558" spans="1:2" x14ac:dyDescent="0.2">
      <c r="A558" s="2">
        <v>41508</v>
      </c>
      <c r="B558" s="3">
        <v>287101708.16426998</v>
      </c>
    </row>
    <row r="559" spans="1:2" x14ac:dyDescent="0.2">
      <c r="A559" s="2">
        <v>41509</v>
      </c>
      <c r="B559" s="3">
        <v>294935119.03667098</v>
      </c>
    </row>
    <row r="560" spans="1:2" x14ac:dyDescent="0.2">
      <c r="A560" s="2">
        <v>41512</v>
      </c>
      <c r="B560" s="3">
        <v>286486740.97507298</v>
      </c>
    </row>
    <row r="561" spans="1:2" x14ac:dyDescent="0.2">
      <c r="A561" s="2">
        <v>41513</v>
      </c>
      <c r="B561" s="3">
        <v>284952812.03542399</v>
      </c>
    </row>
    <row r="562" spans="1:2" x14ac:dyDescent="0.2">
      <c r="A562" s="2">
        <v>41514</v>
      </c>
      <c r="B562" s="3">
        <v>285698260.00753403</v>
      </c>
    </row>
    <row r="563" spans="1:2" x14ac:dyDescent="0.2">
      <c r="A563" s="2">
        <v>41515</v>
      </c>
      <c r="B563" s="3">
        <v>285222570.08581197</v>
      </c>
    </row>
    <row r="564" spans="1:2" x14ac:dyDescent="0.2">
      <c r="A564" s="2">
        <v>41516</v>
      </c>
      <c r="B564" s="3">
        <v>298555159.07659799</v>
      </c>
    </row>
    <row r="565" spans="1:2" x14ac:dyDescent="0.2">
      <c r="A565" s="2">
        <v>41520</v>
      </c>
      <c r="B565" s="3">
        <v>294745089.73440999</v>
      </c>
    </row>
    <row r="566" spans="1:2" x14ac:dyDescent="0.2">
      <c r="A566" s="2">
        <v>41521</v>
      </c>
      <c r="B566" s="3">
        <v>295990929.386356</v>
      </c>
    </row>
    <row r="567" spans="1:2" x14ac:dyDescent="0.2">
      <c r="A567" s="2">
        <v>41522</v>
      </c>
      <c r="B567" s="3">
        <v>297738988.53196901</v>
      </c>
    </row>
    <row r="568" spans="1:2" x14ac:dyDescent="0.2">
      <c r="A568" s="2">
        <v>41523</v>
      </c>
      <c r="B568" s="3">
        <v>300224965.97203797</v>
      </c>
    </row>
    <row r="569" spans="1:2" x14ac:dyDescent="0.2">
      <c r="A569" s="2">
        <v>41526</v>
      </c>
      <c r="B569" s="3">
        <v>301527148.41054797</v>
      </c>
    </row>
    <row r="570" spans="1:2" x14ac:dyDescent="0.2">
      <c r="A570" s="2">
        <v>41527</v>
      </c>
      <c r="B570" s="3">
        <v>301256586.47373098</v>
      </c>
    </row>
    <row r="571" spans="1:2" x14ac:dyDescent="0.2">
      <c r="A571" s="2">
        <v>41528</v>
      </c>
      <c r="B571" s="3">
        <v>300936771.17246902</v>
      </c>
    </row>
    <row r="572" spans="1:2" x14ac:dyDescent="0.2">
      <c r="A572" s="2">
        <v>41529</v>
      </c>
      <c r="B572" s="3">
        <v>346595869.44639403</v>
      </c>
    </row>
    <row r="573" spans="1:2" x14ac:dyDescent="0.2">
      <c r="A573" s="2">
        <v>41530</v>
      </c>
      <c r="B573" s="3">
        <v>346650983.935978</v>
      </c>
    </row>
    <row r="574" spans="1:2" x14ac:dyDescent="0.2">
      <c r="A574" s="2">
        <v>41533</v>
      </c>
      <c r="B574" s="3">
        <v>344706223.19938302</v>
      </c>
    </row>
    <row r="575" spans="1:2" x14ac:dyDescent="0.2">
      <c r="A575" s="2">
        <v>41534</v>
      </c>
      <c r="B575" s="3">
        <v>344747623.11213303</v>
      </c>
    </row>
    <row r="576" spans="1:2" x14ac:dyDescent="0.2">
      <c r="A576" s="2">
        <v>41535</v>
      </c>
      <c r="B576" s="3">
        <v>340398160.16506797</v>
      </c>
    </row>
    <row r="577" spans="1:2" x14ac:dyDescent="0.2">
      <c r="A577" s="2">
        <v>41536</v>
      </c>
      <c r="B577" s="3">
        <v>337722944.51469499</v>
      </c>
    </row>
    <row r="578" spans="1:2" x14ac:dyDescent="0.2">
      <c r="A578" s="2">
        <v>41537</v>
      </c>
      <c r="B578" s="3">
        <v>339957347.82707</v>
      </c>
    </row>
    <row r="579" spans="1:2" x14ac:dyDescent="0.2">
      <c r="A579" s="2">
        <v>41540</v>
      </c>
      <c r="B579" s="3">
        <v>339084886.58111501</v>
      </c>
    </row>
    <row r="580" spans="1:2" x14ac:dyDescent="0.2">
      <c r="A580" s="2">
        <v>41541</v>
      </c>
      <c r="B580" s="3">
        <v>337496294.94016099</v>
      </c>
    </row>
    <row r="581" spans="1:2" x14ac:dyDescent="0.2">
      <c r="A581" s="2">
        <v>41542</v>
      </c>
      <c r="B581" s="3">
        <v>333142874.11035502</v>
      </c>
    </row>
    <row r="582" spans="1:2" x14ac:dyDescent="0.2">
      <c r="A582" s="2">
        <v>41543</v>
      </c>
      <c r="B582" s="3">
        <v>334912618.153952</v>
      </c>
    </row>
    <row r="583" spans="1:2" x14ac:dyDescent="0.2">
      <c r="A583" s="2">
        <v>41544</v>
      </c>
      <c r="B583" s="3">
        <v>321671331.37373</v>
      </c>
    </row>
    <row r="584" spans="1:2" x14ac:dyDescent="0.2">
      <c r="A584" s="2">
        <v>41547</v>
      </c>
      <c r="B584" s="3">
        <v>323313447.19679201</v>
      </c>
    </row>
    <row r="585" spans="1:2" x14ac:dyDescent="0.2">
      <c r="A585" s="2">
        <v>41548</v>
      </c>
      <c r="B585" s="3">
        <v>323250201.06650299</v>
      </c>
    </row>
    <row r="586" spans="1:2" x14ac:dyDescent="0.2">
      <c r="A586" s="2">
        <v>41549</v>
      </c>
      <c r="B586" s="3">
        <v>323487114.94239497</v>
      </c>
    </row>
    <row r="587" spans="1:2" x14ac:dyDescent="0.2">
      <c r="A587" s="2">
        <v>41550</v>
      </c>
      <c r="B587" s="3">
        <v>322505992.00911897</v>
      </c>
    </row>
    <row r="588" spans="1:2" x14ac:dyDescent="0.2">
      <c r="A588" s="2">
        <v>41551</v>
      </c>
      <c r="B588" s="3">
        <v>324462236.035896</v>
      </c>
    </row>
    <row r="589" spans="1:2" x14ac:dyDescent="0.2">
      <c r="A589" s="2">
        <v>41554</v>
      </c>
      <c r="B589" s="3">
        <v>327616578.926732</v>
      </c>
    </row>
    <row r="590" spans="1:2" x14ac:dyDescent="0.2">
      <c r="A590" s="2">
        <v>41555</v>
      </c>
      <c r="B590" s="3">
        <v>327882420.09955198</v>
      </c>
    </row>
    <row r="591" spans="1:2" x14ac:dyDescent="0.2">
      <c r="A591" s="2">
        <v>41556</v>
      </c>
      <c r="B591" s="3">
        <v>314187871.66361701</v>
      </c>
    </row>
    <row r="592" spans="1:2" x14ac:dyDescent="0.2">
      <c r="A592" s="2">
        <v>41557</v>
      </c>
      <c r="B592" s="3">
        <v>314753561.08081502</v>
      </c>
    </row>
    <row r="593" spans="1:2" x14ac:dyDescent="0.2">
      <c r="A593" s="2">
        <v>41558</v>
      </c>
      <c r="B593" s="3">
        <v>315109041.81302601</v>
      </c>
    </row>
    <row r="594" spans="1:2" x14ac:dyDescent="0.2">
      <c r="A594" s="2">
        <v>41562</v>
      </c>
      <c r="B594" s="3">
        <v>314599980.80537301</v>
      </c>
    </row>
    <row r="595" spans="1:2" x14ac:dyDescent="0.2">
      <c r="A595" s="2">
        <v>41563</v>
      </c>
      <c r="B595" s="3">
        <v>313194186.35465002</v>
      </c>
    </row>
    <row r="596" spans="1:2" x14ac:dyDescent="0.2">
      <c r="A596" s="2">
        <v>41564</v>
      </c>
      <c r="B596" s="3">
        <v>291976475.98638499</v>
      </c>
    </row>
    <row r="597" spans="1:2" x14ac:dyDescent="0.2">
      <c r="A597" s="2">
        <v>41565</v>
      </c>
      <c r="B597" s="3">
        <v>291712640.77182299</v>
      </c>
    </row>
    <row r="598" spans="1:2" x14ac:dyDescent="0.2">
      <c r="A598" s="2">
        <v>41568</v>
      </c>
      <c r="B598" s="3">
        <v>291050870.45726001</v>
      </c>
    </row>
    <row r="599" spans="1:2" x14ac:dyDescent="0.2">
      <c r="A599" s="2">
        <v>41569</v>
      </c>
      <c r="B599" s="3">
        <v>279399721.615215</v>
      </c>
    </row>
    <row r="600" spans="1:2" x14ac:dyDescent="0.2">
      <c r="A600" s="2">
        <v>41570</v>
      </c>
      <c r="B600" s="3">
        <v>273629235.66517198</v>
      </c>
    </row>
    <row r="601" spans="1:2" x14ac:dyDescent="0.2">
      <c r="A601" s="2">
        <v>41571</v>
      </c>
      <c r="B601" s="3">
        <v>274080896.90258503</v>
      </c>
    </row>
    <row r="602" spans="1:2" x14ac:dyDescent="0.2">
      <c r="A602" s="2">
        <v>41572</v>
      </c>
      <c r="B602" s="3">
        <v>273045544.96896398</v>
      </c>
    </row>
    <row r="603" spans="1:2" x14ac:dyDescent="0.2">
      <c r="A603" s="2">
        <v>41575</v>
      </c>
      <c r="B603" s="3">
        <v>269280018.153193</v>
      </c>
    </row>
    <row r="604" spans="1:2" x14ac:dyDescent="0.2">
      <c r="A604" s="2">
        <v>41576</v>
      </c>
      <c r="B604" s="3">
        <v>269007845.24293798</v>
      </c>
    </row>
    <row r="605" spans="1:2" x14ac:dyDescent="0.2">
      <c r="A605" s="2">
        <v>41577</v>
      </c>
      <c r="B605" s="3">
        <v>269195892.69238502</v>
      </c>
    </row>
    <row r="606" spans="1:2" x14ac:dyDescent="0.2">
      <c r="A606" s="2">
        <v>41578</v>
      </c>
      <c r="B606" s="3">
        <v>270141866.91650301</v>
      </c>
    </row>
    <row r="607" spans="1:2" x14ac:dyDescent="0.2">
      <c r="A607" s="2">
        <v>41579</v>
      </c>
      <c r="B607" s="3">
        <v>270544789.24039298</v>
      </c>
    </row>
    <row r="608" spans="1:2" x14ac:dyDescent="0.2">
      <c r="A608" s="2">
        <v>41582</v>
      </c>
      <c r="B608" s="3">
        <v>270564099.30994302</v>
      </c>
    </row>
    <row r="609" spans="1:2" x14ac:dyDescent="0.2">
      <c r="A609" s="2">
        <v>41583</v>
      </c>
      <c r="B609" s="3">
        <v>273595137.04954302</v>
      </c>
    </row>
    <row r="610" spans="1:2" x14ac:dyDescent="0.2">
      <c r="A610" s="2">
        <v>41584</v>
      </c>
      <c r="B610" s="3">
        <v>276312643.69297701</v>
      </c>
    </row>
    <row r="611" spans="1:2" x14ac:dyDescent="0.2">
      <c r="A611" s="2">
        <v>41585</v>
      </c>
      <c r="B611" s="3">
        <v>277465402.27286297</v>
      </c>
    </row>
    <row r="612" spans="1:2" x14ac:dyDescent="0.2">
      <c r="A612" s="2">
        <v>41586</v>
      </c>
      <c r="B612" s="3">
        <v>279168612.81380397</v>
      </c>
    </row>
    <row r="613" spans="1:2" x14ac:dyDescent="0.2">
      <c r="A613" s="2">
        <v>41591</v>
      </c>
      <c r="B613" s="3">
        <v>278678688.598885</v>
      </c>
    </row>
    <row r="614" spans="1:2" x14ac:dyDescent="0.2">
      <c r="A614" s="2">
        <v>41592</v>
      </c>
      <c r="B614" s="3">
        <v>277185857.55612999</v>
      </c>
    </row>
    <row r="615" spans="1:2" x14ac:dyDescent="0.2">
      <c r="A615" s="2">
        <v>41593</v>
      </c>
      <c r="B615" s="8">
        <v>289276551.528355</v>
      </c>
    </row>
    <row r="616" spans="1:2" x14ac:dyDescent="0.2">
      <c r="A616" s="2">
        <v>41596</v>
      </c>
      <c r="B616" s="8">
        <v>288629530.22028297</v>
      </c>
    </row>
    <row r="617" spans="1:2" x14ac:dyDescent="0.2">
      <c r="A617" s="2">
        <v>41597</v>
      </c>
      <c r="B617" s="8">
        <v>289532822.66855901</v>
      </c>
    </row>
    <row r="618" spans="1:2" x14ac:dyDescent="0.2">
      <c r="A618" s="2">
        <v>41598</v>
      </c>
      <c r="B618" s="8">
        <v>292447362.33868998</v>
      </c>
    </row>
    <row r="619" spans="1:2" x14ac:dyDescent="0.2">
      <c r="A619" s="2">
        <v>41599</v>
      </c>
      <c r="B619" s="8">
        <v>289373412.64527798</v>
      </c>
    </row>
    <row r="620" spans="1:2" x14ac:dyDescent="0.2">
      <c r="A620" s="2">
        <v>41600</v>
      </c>
      <c r="B620" s="8">
        <v>268357207.36389899</v>
      </c>
    </row>
    <row r="621" spans="1:2" x14ac:dyDescent="0.2">
      <c r="A621" s="2">
        <v>41603</v>
      </c>
      <c r="B621" s="8">
        <v>265282728.34947199</v>
      </c>
    </row>
    <row r="622" spans="1:2" x14ac:dyDescent="0.2">
      <c r="A622" s="2">
        <v>41604</v>
      </c>
      <c r="B622" s="8">
        <v>270135569.28613299</v>
      </c>
    </row>
    <row r="623" spans="1:2" x14ac:dyDescent="0.2">
      <c r="A623" s="2">
        <v>41605</v>
      </c>
      <c r="B623" s="8">
        <v>271215925.34631997</v>
      </c>
    </row>
    <row r="624" spans="1:2" x14ac:dyDescent="0.2">
      <c r="A624" s="2">
        <v>41607</v>
      </c>
      <c r="B624" s="8">
        <v>273236080.36891598</v>
      </c>
    </row>
    <row r="625" spans="1:2" x14ac:dyDescent="0.2">
      <c r="A625" s="2">
        <v>41610</v>
      </c>
      <c r="B625" s="8">
        <v>272701629.83408803</v>
      </c>
    </row>
    <row r="626" spans="1:2" x14ac:dyDescent="0.2">
      <c r="A626" s="2">
        <v>41611</v>
      </c>
      <c r="B626" s="8">
        <v>273327817.60760599</v>
      </c>
    </row>
    <row r="627" spans="1:2" x14ac:dyDescent="0.2">
      <c r="A627" s="2">
        <v>41612</v>
      </c>
      <c r="B627" s="8">
        <v>274528166.12149799</v>
      </c>
    </row>
    <row r="628" spans="1:2" x14ac:dyDescent="0.2">
      <c r="A628" s="2">
        <v>41613</v>
      </c>
      <c r="B628" s="8">
        <v>276638521.87386799</v>
      </c>
    </row>
    <row r="629" spans="1:2" x14ac:dyDescent="0.2">
      <c r="A629" s="2">
        <v>41614</v>
      </c>
      <c r="B629" s="8">
        <v>266350397.61313099</v>
      </c>
    </row>
    <row r="630" spans="1:2" x14ac:dyDescent="0.2">
      <c r="A630" s="2">
        <v>41617</v>
      </c>
      <c r="B630" s="8">
        <v>266158467.965437</v>
      </c>
    </row>
    <row r="631" spans="1:2" x14ac:dyDescent="0.2">
      <c r="A631" s="2">
        <v>41618</v>
      </c>
      <c r="B631" s="8">
        <v>266391187.62388501</v>
      </c>
    </row>
    <row r="632" spans="1:2" x14ac:dyDescent="0.2">
      <c r="A632" s="2">
        <v>41619</v>
      </c>
      <c r="B632" s="8">
        <v>266675973.051559</v>
      </c>
    </row>
    <row r="633" spans="1:2" x14ac:dyDescent="0.2">
      <c r="A633" s="2">
        <v>41620</v>
      </c>
      <c r="B633" s="8">
        <v>279960538.24166399</v>
      </c>
    </row>
    <row r="634" spans="1:2" x14ac:dyDescent="0.2">
      <c r="A634" s="2">
        <v>41621</v>
      </c>
      <c r="B634" s="8">
        <v>290698321.93075502</v>
      </c>
    </row>
    <row r="635" spans="1:2" x14ac:dyDescent="0.2">
      <c r="A635" s="2">
        <v>41624</v>
      </c>
      <c r="B635" s="8">
        <v>290617325.22067302</v>
      </c>
    </row>
    <row r="636" spans="1:2" x14ac:dyDescent="0.2">
      <c r="A636" s="2">
        <v>41625</v>
      </c>
      <c r="B636" s="8">
        <v>289552256.17501599</v>
      </c>
    </row>
    <row r="637" spans="1:2" x14ac:dyDescent="0.2">
      <c r="A637" s="2">
        <v>41626</v>
      </c>
      <c r="B637" s="8">
        <v>288948156.56593102</v>
      </c>
    </row>
    <row r="638" spans="1:2" x14ac:dyDescent="0.2">
      <c r="A638" s="2">
        <v>41627</v>
      </c>
      <c r="B638" s="8">
        <v>288109086.90173399</v>
      </c>
    </row>
    <row r="639" spans="1:2" x14ac:dyDescent="0.2">
      <c r="A639" s="2">
        <v>41631</v>
      </c>
      <c r="B639" s="8">
        <v>285820140.05602098</v>
      </c>
    </row>
    <row r="640" spans="1:2" x14ac:dyDescent="0.2">
      <c r="A640" s="2">
        <v>41632</v>
      </c>
      <c r="B640" s="8">
        <v>285669345.51211399</v>
      </c>
    </row>
    <row r="641" spans="1:2" x14ac:dyDescent="0.2">
      <c r="A641" s="2">
        <v>41634</v>
      </c>
      <c r="B641" s="8">
        <v>282508035.93448299</v>
      </c>
    </row>
    <row r="642" spans="1:2" x14ac:dyDescent="0.2">
      <c r="A642" s="2">
        <v>41635</v>
      </c>
      <c r="B642" s="8">
        <v>282868447.49934602</v>
      </c>
    </row>
    <row r="643" spans="1:2" x14ac:dyDescent="0.2">
      <c r="A643" s="2">
        <v>41638</v>
      </c>
      <c r="B643" s="8">
        <v>282654675.87156701</v>
      </c>
    </row>
    <row r="644" spans="1:2" x14ac:dyDescent="0.2">
      <c r="A644" s="2">
        <v>41639</v>
      </c>
      <c r="B644" s="8">
        <v>283991143.646303</v>
      </c>
    </row>
    <row r="645" spans="1:2" x14ac:dyDescent="0.2">
      <c r="A645" s="2">
        <v>41641</v>
      </c>
      <c r="B645" s="8">
        <v>283209542.429061</v>
      </c>
    </row>
    <row r="646" spans="1:2" x14ac:dyDescent="0.2">
      <c r="A646" s="2">
        <v>41642</v>
      </c>
      <c r="B646" s="8">
        <v>283172991.75915903</v>
      </c>
    </row>
    <row r="647" spans="1:2" x14ac:dyDescent="0.2">
      <c r="A647" s="2">
        <v>41645</v>
      </c>
      <c r="B647" s="8">
        <v>282933052.81712699</v>
      </c>
    </row>
    <row r="648" spans="1:2" x14ac:dyDescent="0.2">
      <c r="A648" s="2">
        <v>41646</v>
      </c>
      <c r="B648" s="8">
        <v>284126872.84266502</v>
      </c>
    </row>
    <row r="649" spans="1:2" x14ac:dyDescent="0.2">
      <c r="A649" s="2">
        <v>41647</v>
      </c>
      <c r="B649" s="8">
        <v>284077643.65805399</v>
      </c>
    </row>
    <row r="650" spans="1:2" x14ac:dyDescent="0.2">
      <c r="A650" s="2">
        <v>41648</v>
      </c>
      <c r="B650" s="8">
        <v>304848299.61102301</v>
      </c>
    </row>
    <row r="651" spans="1:2" x14ac:dyDescent="0.2">
      <c r="A651" s="2">
        <v>41649</v>
      </c>
      <c r="B651" s="8">
        <v>305478131.759592</v>
      </c>
    </row>
    <row r="652" spans="1:2" x14ac:dyDescent="0.2">
      <c r="A652" s="2">
        <v>41652</v>
      </c>
      <c r="B652" s="8">
        <v>305817448.59025401</v>
      </c>
    </row>
    <row r="653" spans="1:2" x14ac:dyDescent="0.2">
      <c r="A653" s="2">
        <v>41653</v>
      </c>
      <c r="B653" s="8">
        <v>305710019.49035001</v>
      </c>
    </row>
    <row r="654" spans="1:2" x14ac:dyDescent="0.2">
      <c r="A654" s="2">
        <v>41654</v>
      </c>
      <c r="B654" s="8">
        <v>304221552.37348598</v>
      </c>
    </row>
    <row r="655" spans="1:2" x14ac:dyDescent="0.2">
      <c r="A655" s="2">
        <v>41655</v>
      </c>
      <c r="B655" s="8">
        <v>304016772.182437</v>
      </c>
    </row>
    <row r="656" spans="1:2" x14ac:dyDescent="0.2">
      <c r="A656" s="2">
        <v>41656</v>
      </c>
      <c r="B656" s="8">
        <v>303969305.25155801</v>
      </c>
    </row>
    <row r="657" spans="1:2" x14ac:dyDescent="0.2">
      <c r="A657" s="2">
        <v>41660</v>
      </c>
      <c r="B657" s="8">
        <v>302938072.22708601</v>
      </c>
    </row>
    <row r="658" spans="1:2" x14ac:dyDescent="0.2">
      <c r="A658" s="2">
        <v>41661</v>
      </c>
      <c r="B658" s="8">
        <v>303651988.90117002</v>
      </c>
    </row>
    <row r="659" spans="1:2" x14ac:dyDescent="0.2">
      <c r="A659" s="2">
        <v>41662</v>
      </c>
      <c r="B659" s="8">
        <v>305430852.44209498</v>
      </c>
    </row>
    <row r="660" spans="1:2" x14ac:dyDescent="0.2">
      <c r="A660" s="2">
        <v>41663</v>
      </c>
      <c r="B660" s="8">
        <v>304991543.39844501</v>
      </c>
    </row>
    <row r="661" spans="1:2" x14ac:dyDescent="0.2">
      <c r="A661" s="2">
        <v>41666</v>
      </c>
      <c r="B661" s="8">
        <v>305406061.16693097</v>
      </c>
    </row>
    <row r="662" spans="1:2" x14ac:dyDescent="0.2">
      <c r="A662" s="2">
        <v>41667</v>
      </c>
      <c r="B662" s="8">
        <v>302441187.42293203</v>
      </c>
    </row>
    <row r="663" spans="1:2" x14ac:dyDescent="0.2">
      <c r="A663" s="2">
        <v>41668</v>
      </c>
      <c r="B663" s="8">
        <v>302647100.531802</v>
      </c>
    </row>
    <row r="664" spans="1:2" x14ac:dyDescent="0.2">
      <c r="A664" s="2">
        <v>41669</v>
      </c>
      <c r="B664" s="8">
        <v>320884530.17616999</v>
      </c>
    </row>
    <row r="665" spans="1:2" x14ac:dyDescent="0.2">
      <c r="A665" s="2">
        <v>41670</v>
      </c>
      <c r="B665" s="8">
        <v>320213099.78025001</v>
      </c>
    </row>
    <row r="666" spans="1:2" x14ac:dyDescent="0.2">
      <c r="A666" s="2">
        <v>41673</v>
      </c>
      <c r="B666" s="8">
        <v>320097380.28089303</v>
      </c>
    </row>
    <row r="667" spans="1:2" x14ac:dyDescent="0.2">
      <c r="A667" s="2">
        <v>41674</v>
      </c>
      <c r="B667" s="8">
        <v>319811309.78986001</v>
      </c>
    </row>
    <row r="668" spans="1:2" x14ac:dyDescent="0.2">
      <c r="A668" s="2">
        <v>41675</v>
      </c>
      <c r="B668" s="8">
        <v>320225767.03198999</v>
      </c>
    </row>
    <row r="669" spans="1:2" x14ac:dyDescent="0.2">
      <c r="A669" s="2">
        <v>41676</v>
      </c>
      <c r="B669" s="8">
        <v>320567861.56134099</v>
      </c>
    </row>
    <row r="670" spans="1:2" x14ac:dyDescent="0.2">
      <c r="A670" s="2">
        <v>41677</v>
      </c>
      <c r="B670" s="8">
        <v>334322204.46483302</v>
      </c>
    </row>
    <row r="671" spans="1:2" x14ac:dyDescent="0.2">
      <c r="A671" s="2">
        <v>41680</v>
      </c>
      <c r="B671" s="8">
        <v>334705701.364416</v>
      </c>
    </row>
    <row r="672" spans="1:2" x14ac:dyDescent="0.2">
      <c r="A672" s="2">
        <v>41681</v>
      </c>
      <c r="B672" s="8">
        <v>332885953.46748197</v>
      </c>
    </row>
    <row r="673" spans="1:2" x14ac:dyDescent="0.2">
      <c r="A673" s="2">
        <v>41682</v>
      </c>
      <c r="B673" s="8">
        <v>334100659.75279403</v>
      </c>
    </row>
    <row r="674" spans="1:2" x14ac:dyDescent="0.2">
      <c r="A674" s="2">
        <v>41683</v>
      </c>
      <c r="B674" s="8">
        <v>333935429.80220902</v>
      </c>
    </row>
    <row r="675" spans="1:2" x14ac:dyDescent="0.2">
      <c r="A675" s="2">
        <v>41684</v>
      </c>
      <c r="B675" s="8">
        <v>334334618.75252199</v>
      </c>
    </row>
    <row r="676" spans="1:2" x14ac:dyDescent="0.2">
      <c r="A676" s="2">
        <v>41688</v>
      </c>
      <c r="B676" s="8">
        <v>334903083.85122502</v>
      </c>
    </row>
    <row r="677" spans="1:2" x14ac:dyDescent="0.2">
      <c r="A677" s="2">
        <v>41689</v>
      </c>
      <c r="B677" s="8">
        <v>333826519.82004899</v>
      </c>
    </row>
    <row r="678" spans="1:2" x14ac:dyDescent="0.2">
      <c r="A678" s="2">
        <v>41690</v>
      </c>
      <c r="B678" s="8">
        <v>359568766.41343999</v>
      </c>
    </row>
    <row r="679" spans="1:2" x14ac:dyDescent="0.2">
      <c r="A679" s="2">
        <v>41691</v>
      </c>
      <c r="B679" s="8">
        <v>360222810.21056002</v>
      </c>
    </row>
    <row r="680" spans="1:2" x14ac:dyDescent="0.2">
      <c r="A680" s="2">
        <v>41694</v>
      </c>
      <c r="B680" s="8">
        <v>352700992.67024302</v>
      </c>
    </row>
    <row r="681" spans="1:2" x14ac:dyDescent="0.2">
      <c r="A681" s="2">
        <v>41695</v>
      </c>
      <c r="B681" s="8">
        <v>382372511.27110302</v>
      </c>
    </row>
    <row r="682" spans="1:2" x14ac:dyDescent="0.2">
      <c r="A682" s="2">
        <v>41696</v>
      </c>
      <c r="B682" s="8">
        <v>383207435.66624802</v>
      </c>
    </row>
    <row r="683" spans="1:2" x14ac:dyDescent="0.2">
      <c r="A683" s="2">
        <v>41697</v>
      </c>
      <c r="B683" s="8">
        <v>364050583.483127</v>
      </c>
    </row>
    <row r="684" spans="1:2" x14ac:dyDescent="0.2">
      <c r="A684" s="2">
        <v>41698</v>
      </c>
      <c r="B684" s="8">
        <v>363925319.23373997</v>
      </c>
    </row>
    <row r="685" spans="1:2" x14ac:dyDescent="0.2">
      <c r="A685" s="2">
        <v>41701</v>
      </c>
      <c r="B685" s="8">
        <v>364882977.55833298</v>
      </c>
    </row>
    <row r="686" spans="1:2" x14ac:dyDescent="0.2">
      <c r="A686" s="2">
        <v>41702</v>
      </c>
      <c r="B686" s="8">
        <v>364124181.06759202</v>
      </c>
    </row>
    <row r="687" spans="1:2" x14ac:dyDescent="0.2">
      <c r="A687" s="2">
        <v>41703</v>
      </c>
      <c r="B687" s="8">
        <v>364536914.41107202</v>
      </c>
    </row>
    <row r="688" spans="1:2" x14ac:dyDescent="0.2">
      <c r="A688" s="2">
        <v>41704</v>
      </c>
      <c r="B688" s="8">
        <v>364195142.185381</v>
      </c>
    </row>
    <row r="689" spans="1:2" x14ac:dyDescent="0.2">
      <c r="A689" s="2">
        <v>41705</v>
      </c>
      <c r="B689" s="8">
        <v>382304852.14856899</v>
      </c>
    </row>
    <row r="690" spans="1:2" x14ac:dyDescent="0.2">
      <c r="A690" s="2">
        <v>41708</v>
      </c>
      <c r="B690" s="8">
        <v>382617020.49629098</v>
      </c>
    </row>
    <row r="691" spans="1:2" x14ac:dyDescent="0.2">
      <c r="A691" s="2">
        <v>41709</v>
      </c>
      <c r="B691" s="8">
        <v>381703077.70675403</v>
      </c>
    </row>
    <row r="692" spans="1:2" x14ac:dyDescent="0.2">
      <c r="A692" s="2">
        <v>41710</v>
      </c>
      <c r="B692" s="8">
        <v>381180658.68347299</v>
      </c>
    </row>
    <row r="693" spans="1:2" x14ac:dyDescent="0.2">
      <c r="A693" s="2">
        <v>41711</v>
      </c>
      <c r="B693" s="8">
        <v>382136318.25066203</v>
      </c>
    </row>
    <row r="694" spans="1:2" x14ac:dyDescent="0.2">
      <c r="A694" s="2">
        <v>41712</v>
      </c>
      <c r="B694" s="8">
        <v>387767551.32362199</v>
      </c>
    </row>
    <row r="695" spans="1:2" x14ac:dyDescent="0.2">
      <c r="A695" s="2">
        <v>41715</v>
      </c>
      <c r="B695" s="8">
        <v>389724839.40874898</v>
      </c>
    </row>
    <row r="696" spans="1:2" x14ac:dyDescent="0.2">
      <c r="A696" s="2">
        <v>41716</v>
      </c>
      <c r="B696" s="8">
        <v>390200523.33486998</v>
      </c>
    </row>
    <row r="697" spans="1:2" x14ac:dyDescent="0.2">
      <c r="A697" s="2">
        <v>41717</v>
      </c>
      <c r="B697" s="8">
        <v>387783180.58858502</v>
      </c>
    </row>
    <row r="698" spans="1:2" x14ac:dyDescent="0.2">
      <c r="A698" s="2">
        <v>41718</v>
      </c>
      <c r="B698" s="3">
        <v>387202203.87367499</v>
      </c>
    </row>
    <row r="699" spans="1:2" x14ac:dyDescent="0.2">
      <c r="A699" s="2">
        <v>41719</v>
      </c>
      <c r="B699" s="3">
        <v>388007606.11317599</v>
      </c>
    </row>
    <row r="700" spans="1:2" x14ac:dyDescent="0.2">
      <c r="A700" s="2">
        <v>41722</v>
      </c>
      <c r="B700" s="3">
        <v>388461912.64111203</v>
      </c>
    </row>
    <row r="701" spans="1:2" x14ac:dyDescent="0.2">
      <c r="A701" s="2">
        <v>41723</v>
      </c>
      <c r="B701" s="3">
        <v>388772226.952968</v>
      </c>
    </row>
    <row r="702" spans="1:2" x14ac:dyDescent="0.2">
      <c r="A702" s="2">
        <v>41724</v>
      </c>
      <c r="B702" s="3">
        <v>386701527.03565699</v>
      </c>
    </row>
    <row r="703" spans="1:2" x14ac:dyDescent="0.2">
      <c r="A703" s="2">
        <v>41725</v>
      </c>
      <c r="B703" s="3">
        <v>387031713.678352</v>
      </c>
    </row>
    <row r="704" spans="1:2" x14ac:dyDescent="0.2">
      <c r="A704" s="2">
        <v>41726</v>
      </c>
      <c r="B704" s="3">
        <v>386159352.56680501</v>
      </c>
    </row>
    <row r="705" spans="1:2" x14ac:dyDescent="0.2">
      <c r="A705" s="2">
        <v>41729</v>
      </c>
      <c r="B705" s="3">
        <v>385849654.68856901</v>
      </c>
    </row>
    <row r="706" spans="1:2" x14ac:dyDescent="0.2">
      <c r="A706" s="2">
        <v>41730</v>
      </c>
      <c r="B706" s="3">
        <v>385467032.96083999</v>
      </c>
    </row>
    <row r="707" spans="1:2" x14ac:dyDescent="0.2">
      <c r="A707" s="2">
        <v>41731</v>
      </c>
      <c r="B707" s="3">
        <v>380947050.35757899</v>
      </c>
    </row>
    <row r="708" spans="1:2" x14ac:dyDescent="0.2">
      <c r="A708" s="2">
        <v>41732</v>
      </c>
      <c r="B708" s="3">
        <v>381313948.56256402</v>
      </c>
    </row>
    <row r="709" spans="1:2" x14ac:dyDescent="0.2">
      <c r="A709" s="2">
        <v>41733</v>
      </c>
      <c r="B709" s="3">
        <v>382843544.84324002</v>
      </c>
    </row>
    <row r="710" spans="1:2" x14ac:dyDescent="0.2">
      <c r="A710" s="2">
        <v>41736</v>
      </c>
      <c r="B710" s="3">
        <v>383690651.76979202</v>
      </c>
    </row>
    <row r="711" spans="1:2" x14ac:dyDescent="0.2">
      <c r="A711" s="2">
        <v>41737</v>
      </c>
      <c r="B711" s="3">
        <v>383986532.77846497</v>
      </c>
    </row>
    <row r="712" spans="1:2" x14ac:dyDescent="0.2">
      <c r="A712" s="2">
        <v>41738</v>
      </c>
      <c r="B712" s="3">
        <v>382992000.39412302</v>
      </c>
    </row>
    <row r="713" spans="1:2" x14ac:dyDescent="0.2">
      <c r="A713" s="2">
        <v>41739</v>
      </c>
      <c r="B713" s="3">
        <v>394999984.688016</v>
      </c>
    </row>
    <row r="714" spans="1:2" x14ac:dyDescent="0.2">
      <c r="A714" s="2">
        <v>41740</v>
      </c>
      <c r="B714" s="3">
        <v>390696541.15803301</v>
      </c>
    </row>
    <row r="715" spans="1:2" x14ac:dyDescent="0.2">
      <c r="A715" s="2">
        <v>41743</v>
      </c>
      <c r="B715" s="3">
        <v>389403890.927571</v>
      </c>
    </row>
    <row r="716" spans="1:2" x14ac:dyDescent="0.2">
      <c r="A716" s="2">
        <v>41744</v>
      </c>
      <c r="B716" s="3">
        <v>389130706.84621102</v>
      </c>
    </row>
    <row r="717" spans="1:2" x14ac:dyDescent="0.2">
      <c r="A717" s="2">
        <v>41745</v>
      </c>
      <c r="B717" s="3">
        <v>388870699.57047802</v>
      </c>
    </row>
    <row r="718" spans="1:2" x14ac:dyDescent="0.2">
      <c r="A718" s="2">
        <v>41746</v>
      </c>
      <c r="B718" s="3">
        <v>387276301.19351399</v>
      </c>
    </row>
    <row r="719" spans="1:2" x14ac:dyDescent="0.2">
      <c r="A719" s="2">
        <v>41750</v>
      </c>
      <c r="B719" s="3">
        <v>387048440.72014701</v>
      </c>
    </row>
    <row r="720" spans="1:2" x14ac:dyDescent="0.2">
      <c r="A720" s="2">
        <v>41751</v>
      </c>
      <c r="B720" s="3">
        <v>387012344.47966999</v>
      </c>
    </row>
    <row r="721" spans="1:2" x14ac:dyDescent="0.2">
      <c r="A721" s="2">
        <v>41752</v>
      </c>
      <c r="B721" s="3">
        <v>388347277.29161799</v>
      </c>
    </row>
    <row r="722" spans="1:2" x14ac:dyDescent="0.2">
      <c r="A722" s="2">
        <v>41753</v>
      </c>
      <c r="B722" s="3">
        <v>388238476.333875</v>
      </c>
    </row>
    <row r="723" spans="1:2" x14ac:dyDescent="0.2">
      <c r="A723" s="2">
        <v>41754</v>
      </c>
      <c r="B723" s="3">
        <v>386292501.09288198</v>
      </c>
    </row>
    <row r="724" spans="1:2" x14ac:dyDescent="0.2">
      <c r="A724" s="2">
        <v>41757</v>
      </c>
      <c r="B724" s="3">
        <v>385966062.14070398</v>
      </c>
    </row>
    <row r="725" spans="1:2" x14ac:dyDescent="0.2">
      <c r="A725" s="2">
        <v>41758</v>
      </c>
      <c r="B725" s="3">
        <v>385814445.42405897</v>
      </c>
    </row>
    <row r="726" spans="1:2" x14ac:dyDescent="0.2">
      <c r="A726" s="2">
        <v>41759</v>
      </c>
      <c r="B726" s="3">
        <v>390749399.05083299</v>
      </c>
    </row>
    <row r="727" spans="1:2" x14ac:dyDescent="0.2">
      <c r="A727" s="2">
        <v>41760</v>
      </c>
      <c r="B727" s="3">
        <v>391601916.53671199</v>
      </c>
    </row>
    <row r="728" spans="1:2" x14ac:dyDescent="0.2">
      <c r="A728" s="2">
        <v>41761</v>
      </c>
      <c r="B728" s="3">
        <v>392105876.42922199</v>
      </c>
    </row>
    <row r="729" spans="1:2" x14ac:dyDescent="0.2">
      <c r="A729" s="2">
        <v>41764</v>
      </c>
      <c r="B729" s="3">
        <v>391631149.44276297</v>
      </c>
    </row>
    <row r="730" spans="1:2" x14ac:dyDescent="0.2">
      <c r="A730" s="2">
        <v>41765</v>
      </c>
      <c r="B730" s="3">
        <v>392340515.26257002</v>
      </c>
    </row>
    <row r="731" spans="1:2" x14ac:dyDescent="0.2">
      <c r="A731" s="2">
        <v>41766</v>
      </c>
      <c r="B731" s="3">
        <v>385806596.34237099</v>
      </c>
    </row>
    <row r="732" spans="1:2" x14ac:dyDescent="0.2">
      <c r="A732" s="2">
        <v>41767</v>
      </c>
      <c r="B732" s="3">
        <v>386182778.45027798</v>
      </c>
    </row>
    <row r="733" spans="1:2" x14ac:dyDescent="0.2">
      <c r="A733" s="2">
        <v>41768</v>
      </c>
      <c r="B733" s="3">
        <v>384303079.54627699</v>
      </c>
    </row>
    <row r="734" spans="1:2" x14ac:dyDescent="0.2">
      <c r="A734" s="2">
        <v>41771</v>
      </c>
      <c r="B734" s="3">
        <v>384142095.51058501</v>
      </c>
    </row>
    <row r="735" spans="1:2" x14ac:dyDescent="0.2">
      <c r="A735" s="2">
        <v>41772</v>
      </c>
      <c r="B735" s="3">
        <v>375552394.46252799</v>
      </c>
    </row>
    <row r="736" spans="1:2" x14ac:dyDescent="0.2">
      <c r="A736" s="2">
        <v>41773</v>
      </c>
      <c r="B736" s="3">
        <v>370313685.77273202</v>
      </c>
    </row>
    <row r="737" spans="1:2" x14ac:dyDescent="0.2">
      <c r="A737" s="2">
        <v>41774</v>
      </c>
      <c r="B737" s="3">
        <v>368093875.09665197</v>
      </c>
    </row>
    <row r="738" spans="1:2" x14ac:dyDescent="0.2">
      <c r="A738" s="2">
        <v>41775</v>
      </c>
      <c r="B738" s="3">
        <v>352013254.78588003</v>
      </c>
    </row>
    <row r="739" spans="1:2" x14ac:dyDescent="0.2">
      <c r="A739" s="2">
        <v>41778</v>
      </c>
      <c r="B739" s="3">
        <v>352233520.74731898</v>
      </c>
    </row>
    <row r="740" spans="1:2" x14ac:dyDescent="0.2">
      <c r="A740" s="2">
        <v>41779</v>
      </c>
      <c r="B740" s="3">
        <v>352527866.58322698</v>
      </c>
    </row>
    <row r="741" spans="1:2" x14ac:dyDescent="0.2">
      <c r="A741" s="2">
        <v>41780</v>
      </c>
      <c r="B741" s="3">
        <v>345685904.90649402</v>
      </c>
    </row>
    <row r="742" spans="1:2" x14ac:dyDescent="0.2">
      <c r="A742" s="2">
        <v>41781</v>
      </c>
      <c r="B742" s="3">
        <v>345596912.73373801</v>
      </c>
    </row>
    <row r="743" spans="1:2" x14ac:dyDescent="0.2">
      <c r="A743" s="2">
        <v>41782</v>
      </c>
      <c r="B743" s="3">
        <v>346547308.05652601</v>
      </c>
    </row>
    <row r="744" spans="1:2" x14ac:dyDescent="0.2">
      <c r="A744" s="2">
        <v>41786</v>
      </c>
      <c r="B744" s="3">
        <v>344602786.75254297</v>
      </c>
    </row>
    <row r="745" spans="1:2" x14ac:dyDescent="0.2">
      <c r="A745" s="2">
        <v>41787</v>
      </c>
      <c r="B745" s="3">
        <v>344991805.12785399</v>
      </c>
    </row>
    <row r="746" spans="1:2" x14ac:dyDescent="0.2">
      <c r="A746" s="2">
        <v>41788</v>
      </c>
      <c r="B746" s="3">
        <v>344899674.36844403</v>
      </c>
    </row>
    <row r="747" spans="1:2" x14ac:dyDescent="0.2">
      <c r="A747" s="2">
        <v>41789</v>
      </c>
      <c r="B747" s="3">
        <v>344361491.44033301</v>
      </c>
    </row>
    <row r="748" spans="1:2" x14ac:dyDescent="0.2">
      <c r="A748" s="2">
        <v>41792</v>
      </c>
      <c r="B748" s="3">
        <v>343438789.98416799</v>
      </c>
    </row>
    <row r="749" spans="1:2" x14ac:dyDescent="0.2">
      <c r="A749" s="2">
        <v>41793</v>
      </c>
      <c r="B749" s="3">
        <v>342789475.638255</v>
      </c>
    </row>
    <row r="750" spans="1:2" x14ac:dyDescent="0.2">
      <c r="A750" s="2">
        <v>41794</v>
      </c>
      <c r="B750" s="3">
        <v>342667789.30007899</v>
      </c>
    </row>
    <row r="751" spans="1:2" x14ac:dyDescent="0.2">
      <c r="A751" s="2">
        <v>41795</v>
      </c>
      <c r="B751" s="3">
        <v>343262984.451805</v>
      </c>
    </row>
    <row r="752" spans="1:2" x14ac:dyDescent="0.2">
      <c r="A752" s="2">
        <v>41796</v>
      </c>
      <c r="B752" s="3">
        <v>341739651.03386599</v>
      </c>
    </row>
    <row r="753" spans="1:2" x14ac:dyDescent="0.2">
      <c r="A753" s="2">
        <v>41799</v>
      </c>
      <c r="B753" s="3">
        <v>341363361.67321002</v>
      </c>
    </row>
    <row r="754" spans="1:2" x14ac:dyDescent="0.2">
      <c r="A754" s="2">
        <v>41800</v>
      </c>
      <c r="B754" s="3">
        <v>339570169.673554</v>
      </c>
    </row>
    <row r="755" spans="1:2" x14ac:dyDescent="0.2">
      <c r="A755" s="2">
        <v>41801</v>
      </c>
      <c r="B755" s="3">
        <v>339371294.57022899</v>
      </c>
    </row>
    <row r="756" spans="1:2" x14ac:dyDescent="0.2">
      <c r="A756" s="2">
        <v>41802</v>
      </c>
      <c r="B756" s="3">
        <v>341278840.42043698</v>
      </c>
    </row>
    <row r="757" spans="1:2" x14ac:dyDescent="0.2">
      <c r="A757" s="2">
        <v>41803</v>
      </c>
      <c r="B757" s="3">
        <v>341164664.38544899</v>
      </c>
    </row>
    <row r="758" spans="1:2" x14ac:dyDescent="0.2">
      <c r="A758" s="2">
        <v>41806</v>
      </c>
      <c r="B758" s="3">
        <v>339718178.45117599</v>
      </c>
    </row>
    <row r="759" spans="1:2" x14ac:dyDescent="0.2">
      <c r="A759" s="2">
        <v>41807</v>
      </c>
      <c r="B759" s="3">
        <v>339677222.853571</v>
      </c>
    </row>
    <row r="760" spans="1:2" x14ac:dyDescent="0.2">
      <c r="A760" s="2">
        <v>41808</v>
      </c>
      <c r="B760" s="3">
        <v>340192421.969217</v>
      </c>
    </row>
    <row r="761" spans="1:2" x14ac:dyDescent="0.2">
      <c r="A761" s="2">
        <v>41809</v>
      </c>
      <c r="B761" s="3">
        <v>339988226.61705101</v>
      </c>
    </row>
    <row r="762" spans="1:2" x14ac:dyDescent="0.2">
      <c r="A762" s="2">
        <v>41810</v>
      </c>
      <c r="B762" s="3">
        <v>340515802.09736699</v>
      </c>
    </row>
    <row r="763" spans="1:2" x14ac:dyDescent="0.2">
      <c r="A763" s="2">
        <v>41813</v>
      </c>
      <c r="B763" s="3">
        <v>341372974.86765099</v>
      </c>
    </row>
    <row r="764" spans="1:2" x14ac:dyDescent="0.2">
      <c r="A764" s="2">
        <v>41814</v>
      </c>
      <c r="B764" s="3">
        <v>341357125.774692</v>
      </c>
    </row>
    <row r="765" spans="1:2" x14ac:dyDescent="0.2">
      <c r="A765" s="2">
        <v>41815</v>
      </c>
      <c r="B765" s="3">
        <v>339494124.53561097</v>
      </c>
    </row>
    <row r="766" spans="1:2" x14ac:dyDescent="0.2">
      <c r="A766" s="2">
        <v>41816</v>
      </c>
      <c r="B766" s="3">
        <v>339981340.584553</v>
      </c>
    </row>
    <row r="767" spans="1:2" x14ac:dyDescent="0.2">
      <c r="A767" s="2">
        <v>41817</v>
      </c>
      <c r="B767" s="3">
        <v>339824448.88434899</v>
      </c>
    </row>
    <row r="768" spans="1:2" x14ac:dyDescent="0.2">
      <c r="A768" s="2">
        <v>41820</v>
      </c>
      <c r="B768" s="3">
        <v>342948082.96218598</v>
      </c>
    </row>
    <row r="769" spans="1:2" x14ac:dyDescent="0.2">
      <c r="A769" s="2">
        <v>41821</v>
      </c>
      <c r="B769" s="3">
        <v>332970391.81056201</v>
      </c>
    </row>
    <row r="770" spans="1:2" x14ac:dyDescent="0.2">
      <c r="A770" s="2">
        <v>41822</v>
      </c>
      <c r="B770" s="3">
        <v>332559534.29119998</v>
      </c>
    </row>
    <row r="771" spans="1:2" x14ac:dyDescent="0.2">
      <c r="A771" s="2">
        <v>41823</v>
      </c>
      <c r="B771" s="3">
        <v>332859101.86886102</v>
      </c>
    </row>
    <row r="772" spans="1:2" x14ac:dyDescent="0.2">
      <c r="A772" s="2">
        <v>41827</v>
      </c>
      <c r="B772" s="3">
        <v>333097872.72610402</v>
      </c>
    </row>
    <row r="773" spans="1:2" x14ac:dyDescent="0.2">
      <c r="A773" s="2">
        <v>41828</v>
      </c>
      <c r="B773" s="3">
        <v>333492457.70748198</v>
      </c>
    </row>
    <row r="774" spans="1:2" x14ac:dyDescent="0.2">
      <c r="A774" s="2">
        <v>41829</v>
      </c>
      <c r="B774" s="3">
        <v>332609184.46986097</v>
      </c>
    </row>
    <row r="775" spans="1:2" x14ac:dyDescent="0.2">
      <c r="A775" s="2">
        <v>41830</v>
      </c>
      <c r="B775" s="3">
        <v>328911038.33757299</v>
      </c>
    </row>
    <row r="776" spans="1:2" x14ac:dyDescent="0.2">
      <c r="A776" s="2">
        <v>41831</v>
      </c>
      <c r="B776" s="3">
        <v>328950853.05044198</v>
      </c>
    </row>
    <row r="777" spans="1:2" x14ac:dyDescent="0.2">
      <c r="A777" s="2">
        <v>41834</v>
      </c>
      <c r="B777" s="3">
        <v>316670029.33321702</v>
      </c>
    </row>
    <row r="778" spans="1:2" x14ac:dyDescent="0.2">
      <c r="A778" s="2">
        <v>41835</v>
      </c>
      <c r="B778" s="10">
        <v>315173816.953915</v>
      </c>
    </row>
    <row r="779" spans="1:2" x14ac:dyDescent="0.2">
      <c r="A779" s="2">
        <v>41836</v>
      </c>
      <c r="B779" s="10">
        <v>315112327.32598698</v>
      </c>
    </row>
    <row r="780" spans="1:2" x14ac:dyDescent="0.2">
      <c r="A780" s="2">
        <v>41837</v>
      </c>
      <c r="B780" s="10">
        <v>314889558.096237</v>
      </c>
    </row>
    <row r="781" spans="1:2" x14ac:dyDescent="0.2">
      <c r="A781" s="2">
        <v>41838</v>
      </c>
      <c r="B781" s="10">
        <v>314462592.61636698</v>
      </c>
    </row>
    <row r="782" spans="1:2" x14ac:dyDescent="0.2">
      <c r="A782" s="2">
        <v>41841</v>
      </c>
      <c r="B782" s="10">
        <v>313069119.15024602</v>
      </c>
    </row>
    <row r="783" spans="1:2" x14ac:dyDescent="0.2">
      <c r="A783" s="2">
        <v>41842</v>
      </c>
      <c r="B783" s="10">
        <v>312984619.752922</v>
      </c>
    </row>
    <row r="784" spans="1:2" x14ac:dyDescent="0.2">
      <c r="A784" s="2">
        <v>41843</v>
      </c>
      <c r="B784" s="10">
        <v>313277231.64826</v>
      </c>
    </row>
    <row r="785" spans="1:2" x14ac:dyDescent="0.2">
      <c r="A785" s="2">
        <v>41844</v>
      </c>
      <c r="B785" s="10">
        <v>312897416.87144297</v>
      </c>
    </row>
    <row r="786" spans="1:2" x14ac:dyDescent="0.2">
      <c r="A786" s="2">
        <v>41845</v>
      </c>
      <c r="B786" s="10">
        <v>313067659.902408</v>
      </c>
    </row>
    <row r="787" spans="1:2" x14ac:dyDescent="0.2">
      <c r="A787" s="2">
        <v>41848</v>
      </c>
      <c r="B787" s="10">
        <v>309657156.81885803</v>
      </c>
    </row>
    <row r="788" spans="1:2" x14ac:dyDescent="0.2">
      <c r="A788" s="2">
        <v>41849</v>
      </c>
      <c r="B788" s="10">
        <v>309483680.02788001</v>
      </c>
    </row>
    <row r="789" spans="1:2" x14ac:dyDescent="0.2">
      <c r="A789" s="2">
        <v>41850</v>
      </c>
      <c r="B789" s="10">
        <v>309912492.090518</v>
      </c>
    </row>
    <row r="790" spans="1:2" x14ac:dyDescent="0.2">
      <c r="A790" s="2">
        <v>41851</v>
      </c>
      <c r="B790" s="10">
        <v>311700041.88666701</v>
      </c>
    </row>
    <row r="791" spans="1:2" x14ac:dyDescent="0.2">
      <c r="A791" s="2">
        <v>41852</v>
      </c>
      <c r="B791" s="10">
        <v>312240443.72946501</v>
      </c>
    </row>
    <row r="792" spans="1:2" x14ac:dyDescent="0.2">
      <c r="A792" s="2">
        <v>41855</v>
      </c>
      <c r="B792" s="10">
        <v>306238135.04907101</v>
      </c>
    </row>
    <row r="793" spans="1:2" x14ac:dyDescent="0.2">
      <c r="A793" s="2">
        <v>41856</v>
      </c>
      <c r="B793" s="10">
        <v>306104786.19483697</v>
      </c>
    </row>
    <row r="794" spans="1:2" x14ac:dyDescent="0.2">
      <c r="A794" s="2">
        <v>41857</v>
      </c>
      <c r="B794" s="10">
        <v>305662054.64789099</v>
      </c>
    </row>
    <row r="795" spans="1:2" x14ac:dyDescent="0.2">
      <c r="A795" s="2">
        <v>41858</v>
      </c>
      <c r="B795" s="10">
        <v>306265367.46572202</v>
      </c>
    </row>
    <row r="796" spans="1:2" x14ac:dyDescent="0.2">
      <c r="A796" s="2">
        <v>41859</v>
      </c>
      <c r="B796" s="10">
        <v>305923195.39965999</v>
      </c>
    </row>
    <row r="797" spans="1:2" x14ac:dyDescent="0.2">
      <c r="A797" s="2">
        <v>41862</v>
      </c>
      <c r="B797" s="10">
        <v>304545472.81395602</v>
      </c>
    </row>
    <row r="798" spans="1:2" x14ac:dyDescent="0.2">
      <c r="A798" s="2">
        <v>41863</v>
      </c>
      <c r="B798" s="10">
        <v>304263742.214037</v>
      </c>
    </row>
    <row r="799" spans="1:2" x14ac:dyDescent="0.2">
      <c r="A799" s="2">
        <v>41864</v>
      </c>
      <c r="B799" s="10">
        <v>304615357.48119801</v>
      </c>
    </row>
    <row r="800" spans="1:2" x14ac:dyDescent="0.2">
      <c r="A800" s="2">
        <v>41865</v>
      </c>
      <c r="B800" s="10">
        <v>303231581.19176102</v>
      </c>
    </row>
    <row r="801" spans="1:2" x14ac:dyDescent="0.2">
      <c r="A801" s="2">
        <v>41866</v>
      </c>
      <c r="B801" s="10">
        <v>303117581.53994799</v>
      </c>
    </row>
    <row r="802" spans="1:2" x14ac:dyDescent="0.2">
      <c r="A802" s="2">
        <v>41869</v>
      </c>
      <c r="B802" s="10">
        <v>302975416.35856003</v>
      </c>
    </row>
    <row r="803" spans="1:2" x14ac:dyDescent="0.2">
      <c r="A803" s="2">
        <v>41870</v>
      </c>
      <c r="B803" s="10">
        <v>302460895.692191</v>
      </c>
    </row>
    <row r="804" spans="1:2" x14ac:dyDescent="0.2">
      <c r="A804" s="2">
        <v>41871</v>
      </c>
      <c r="B804" s="10">
        <v>309168616.56794298</v>
      </c>
    </row>
    <row r="805" spans="1:2" x14ac:dyDescent="0.2">
      <c r="A805" s="2">
        <v>41872</v>
      </c>
      <c r="B805" s="10">
        <v>309415165.21458399</v>
      </c>
    </row>
    <row r="806" spans="1:2" x14ac:dyDescent="0.2">
      <c r="A806" s="2">
        <v>41873</v>
      </c>
      <c r="B806" s="10">
        <v>309837658.96861798</v>
      </c>
    </row>
    <row r="807" spans="1:2" x14ac:dyDescent="0.2">
      <c r="A807" s="2">
        <v>41876</v>
      </c>
      <c r="B807" s="10">
        <v>309401280.971385</v>
      </c>
    </row>
    <row r="808" spans="1:2" x14ac:dyDescent="0.2">
      <c r="A808" s="2">
        <v>41877</v>
      </c>
      <c r="B808" s="10">
        <v>306995785.33746201</v>
      </c>
    </row>
    <row r="809" spans="1:2" x14ac:dyDescent="0.2">
      <c r="A809" s="2">
        <v>41878</v>
      </c>
      <c r="B809" s="10">
        <v>306600168.76307499</v>
      </c>
    </row>
    <row r="810" spans="1:2" x14ac:dyDescent="0.2">
      <c r="A810" s="2">
        <v>41879</v>
      </c>
      <c r="B810" s="10">
        <v>306514462.74032003</v>
      </c>
    </row>
    <row r="811" spans="1:2" x14ac:dyDescent="0.2">
      <c r="A811" s="2">
        <v>41880</v>
      </c>
      <c r="B811" s="10">
        <v>306366458.75870901</v>
      </c>
    </row>
    <row r="812" spans="1:2" x14ac:dyDescent="0.2">
      <c r="A812" s="2">
        <v>41884</v>
      </c>
      <c r="B812" s="10">
        <v>307461861.91983002</v>
      </c>
    </row>
    <row r="813" spans="1:2" x14ac:dyDescent="0.2">
      <c r="A813" s="2">
        <v>41885</v>
      </c>
      <c r="B813" s="10">
        <v>308558490.00987703</v>
      </c>
    </row>
    <row r="814" spans="1:2" x14ac:dyDescent="0.2">
      <c r="A814" s="2">
        <v>41886</v>
      </c>
      <c r="B814" s="10">
        <v>308944316.92410499</v>
      </c>
    </row>
    <row r="815" spans="1:2" x14ac:dyDescent="0.2">
      <c r="A815" s="2">
        <v>41887</v>
      </c>
      <c r="B815" s="10">
        <v>309377242.719778</v>
      </c>
    </row>
    <row r="816" spans="1:2" x14ac:dyDescent="0.2">
      <c r="A816" s="2">
        <v>41890</v>
      </c>
      <c r="B816" s="10">
        <v>304185017.25417101</v>
      </c>
    </row>
    <row r="817" spans="1:2" x14ac:dyDescent="0.2">
      <c r="A817" s="2">
        <v>41891</v>
      </c>
      <c r="B817" s="10">
        <v>302728842.01856399</v>
      </c>
    </row>
    <row r="818" spans="1:2" x14ac:dyDescent="0.2">
      <c r="A818" s="2">
        <v>41892</v>
      </c>
      <c r="B818" s="10">
        <v>301602265.03764403</v>
      </c>
    </row>
    <row r="819" spans="1:2" x14ac:dyDescent="0.2">
      <c r="A819" s="2">
        <v>41893</v>
      </c>
      <c r="B819" s="10">
        <v>301336614.14152598</v>
      </c>
    </row>
    <row r="820" spans="1:2" x14ac:dyDescent="0.2">
      <c r="A820" s="2">
        <v>41894</v>
      </c>
      <c r="B820" s="10">
        <v>300292172.89845598</v>
      </c>
    </row>
    <row r="821" spans="1:2" x14ac:dyDescent="0.2">
      <c r="A821" s="2">
        <v>41897</v>
      </c>
      <c r="B821" s="10">
        <v>300514158.83251297</v>
      </c>
    </row>
    <row r="822" spans="1:2" x14ac:dyDescent="0.2">
      <c r="A822" s="2">
        <v>41898</v>
      </c>
      <c r="B822" s="10">
        <v>299365599.85704303</v>
      </c>
    </row>
    <row r="823" spans="1:2" x14ac:dyDescent="0.2">
      <c r="A823" s="2">
        <v>41899</v>
      </c>
      <c r="B823" s="10">
        <v>299367293.785074</v>
      </c>
    </row>
    <row r="824" spans="1:2" x14ac:dyDescent="0.2">
      <c r="A824" s="2">
        <v>41900</v>
      </c>
      <c r="B824" s="10">
        <v>299206255.76187903</v>
      </c>
    </row>
    <row r="825" spans="1:2" x14ac:dyDescent="0.2">
      <c r="A825" s="2">
        <v>41901</v>
      </c>
      <c r="B825" s="10">
        <v>299471804.96880198</v>
      </c>
    </row>
    <row r="826" spans="1:2" x14ac:dyDescent="0.2">
      <c r="A826" s="2">
        <v>41904</v>
      </c>
      <c r="B826" s="10">
        <v>300126901.59221601</v>
      </c>
    </row>
    <row r="827" spans="1:2" x14ac:dyDescent="0.2">
      <c r="A827" s="2">
        <v>41905</v>
      </c>
      <c r="B827" s="10">
        <v>300882241.84195203</v>
      </c>
    </row>
    <row r="828" spans="1:2" x14ac:dyDescent="0.2">
      <c r="A828" s="2">
        <v>41906</v>
      </c>
      <c r="B828" s="10">
        <v>300937834.33043402</v>
      </c>
    </row>
    <row r="829" spans="1:2" x14ac:dyDescent="0.2">
      <c r="A829" s="2">
        <v>41907</v>
      </c>
      <c r="B829" s="10">
        <v>299667182.62309498</v>
      </c>
    </row>
    <row r="830" spans="1:2" x14ac:dyDescent="0.2">
      <c r="A830" s="2">
        <v>41908</v>
      </c>
      <c r="B830" s="10">
        <v>299498569.02125698</v>
      </c>
    </row>
    <row r="831" spans="1:2" x14ac:dyDescent="0.2">
      <c r="A831" s="2">
        <v>41911</v>
      </c>
      <c r="B831" s="10">
        <v>299337856.712964</v>
      </c>
    </row>
    <row r="832" spans="1:2" x14ac:dyDescent="0.2">
      <c r="A832" s="2">
        <v>41912</v>
      </c>
      <c r="B832" s="10">
        <v>298501089.35640502</v>
      </c>
    </row>
    <row r="833" spans="1:2" x14ac:dyDescent="0.2">
      <c r="A833" s="2">
        <v>41913</v>
      </c>
      <c r="B833" s="10">
        <v>299678136.32004702</v>
      </c>
    </row>
    <row r="834" spans="1:2" x14ac:dyDescent="0.2">
      <c r="A834" s="2">
        <v>41914</v>
      </c>
      <c r="B834" s="10">
        <v>299398372.779217</v>
      </c>
    </row>
    <row r="835" spans="1:2" x14ac:dyDescent="0.2">
      <c r="A835" s="2">
        <v>41915</v>
      </c>
      <c r="B835" s="10">
        <v>299622727.37837201</v>
      </c>
    </row>
    <row r="836" spans="1:2" x14ac:dyDescent="0.2">
      <c r="A836" s="2">
        <v>41918</v>
      </c>
      <c r="B836" s="10">
        <v>299977461.948439</v>
      </c>
    </row>
    <row r="837" spans="1:2" x14ac:dyDescent="0.2">
      <c r="A837" s="2">
        <v>41919</v>
      </c>
      <c r="B837" s="10">
        <v>300153983.27533799</v>
      </c>
    </row>
    <row r="838" spans="1:2" x14ac:dyDescent="0.2">
      <c r="A838" s="2">
        <v>41920</v>
      </c>
      <c r="B838" s="10">
        <v>298603356.58212203</v>
      </c>
    </row>
    <row r="839" spans="1:2" x14ac:dyDescent="0.2">
      <c r="A839" s="2">
        <v>41921</v>
      </c>
      <c r="B839" s="10">
        <v>298356267.49470103</v>
      </c>
    </row>
    <row r="840" spans="1:2" x14ac:dyDescent="0.2">
      <c r="A840" s="2">
        <v>41922</v>
      </c>
      <c r="B840" s="10">
        <v>298593068.91039002</v>
      </c>
    </row>
    <row r="841" spans="1:2" x14ac:dyDescent="0.2">
      <c r="A841" s="2">
        <v>41926</v>
      </c>
      <c r="B841" s="10">
        <v>296804002.65891099</v>
      </c>
    </row>
    <row r="842" spans="1:2" x14ac:dyDescent="0.2">
      <c r="A842" s="2">
        <v>41927</v>
      </c>
      <c r="B842" s="10">
        <v>258045595.23517099</v>
      </c>
    </row>
    <row r="843" spans="1:2" x14ac:dyDescent="0.2">
      <c r="A843" s="2">
        <v>41928</v>
      </c>
      <c r="B843" s="10">
        <v>257593958.783544</v>
      </c>
    </row>
    <row r="844" spans="1:2" x14ac:dyDescent="0.2">
      <c r="A844" s="2">
        <v>41929</v>
      </c>
      <c r="B844" s="10">
        <v>257123621.313685</v>
      </c>
    </row>
    <row r="845" spans="1:2" x14ac:dyDescent="0.2">
      <c r="A845" s="2">
        <v>41932</v>
      </c>
      <c r="B845" s="10">
        <v>257396741.95238501</v>
      </c>
    </row>
    <row r="846" spans="1:2" x14ac:dyDescent="0.2">
      <c r="A846" s="2">
        <v>41933</v>
      </c>
      <c r="B846" s="3">
        <v>256315746.720301</v>
      </c>
    </row>
    <row r="847" spans="1:2" x14ac:dyDescent="0.2">
      <c r="A847" s="2">
        <v>41934</v>
      </c>
      <c r="B847" s="3">
        <v>256127106.059995</v>
      </c>
    </row>
    <row r="848" spans="1:2" x14ac:dyDescent="0.2">
      <c r="A848" s="2">
        <v>41935</v>
      </c>
      <c r="B848" s="3">
        <v>256167489.26998699</v>
      </c>
    </row>
    <row r="849" spans="1:2" x14ac:dyDescent="0.2">
      <c r="A849" s="2">
        <v>41936</v>
      </c>
      <c r="B849" s="3">
        <v>257229065.90519199</v>
      </c>
    </row>
    <row r="850" spans="1:2" x14ac:dyDescent="0.2">
      <c r="A850" s="2">
        <v>41939</v>
      </c>
      <c r="B850" s="3">
        <v>257875577.754053</v>
      </c>
    </row>
    <row r="851" spans="1:2" x14ac:dyDescent="0.2">
      <c r="A851" s="2">
        <v>41940</v>
      </c>
      <c r="B851" s="3">
        <v>256451038.63116199</v>
      </c>
    </row>
    <row r="852" spans="1:2" x14ac:dyDescent="0.2">
      <c r="A852" s="2">
        <v>41941</v>
      </c>
      <c r="B852" s="3">
        <v>256408689.48440501</v>
      </c>
    </row>
    <row r="853" spans="1:2" x14ac:dyDescent="0.2">
      <c r="A853" s="2">
        <v>41942</v>
      </c>
      <c r="B853" s="3">
        <v>256844586.39367899</v>
      </c>
    </row>
    <row r="854" spans="1:2" x14ac:dyDescent="0.2">
      <c r="A854" s="2">
        <v>41943</v>
      </c>
      <c r="B854" s="3">
        <v>257493788.90979299</v>
      </c>
    </row>
    <row r="855" spans="1:2" x14ac:dyDescent="0.2">
      <c r="A855" s="2">
        <v>41946</v>
      </c>
      <c r="B855" s="3">
        <v>258050640.645464</v>
      </c>
    </row>
    <row r="856" spans="1:2" x14ac:dyDescent="0.2">
      <c r="A856" s="2">
        <v>41947</v>
      </c>
      <c r="B856" s="3">
        <v>258389297.515405</v>
      </c>
    </row>
    <row r="857" spans="1:2" x14ac:dyDescent="0.2">
      <c r="A857" s="2">
        <v>41948</v>
      </c>
      <c r="B857" s="3">
        <v>258209541.78743601</v>
      </c>
    </row>
    <row r="858" spans="1:2" x14ac:dyDescent="0.2">
      <c r="A858" s="2">
        <v>41949</v>
      </c>
      <c r="B858" s="3">
        <v>257691359.64729699</v>
      </c>
    </row>
    <row r="859" spans="1:2" x14ac:dyDescent="0.2">
      <c r="A859" s="2">
        <v>41950</v>
      </c>
      <c r="B859" s="3">
        <v>258702623.439567</v>
      </c>
    </row>
    <row r="860" spans="1:2" x14ac:dyDescent="0.2">
      <c r="A860" s="2">
        <v>41953</v>
      </c>
      <c r="B860" s="3">
        <v>256411208.65599501</v>
      </c>
    </row>
    <row r="861" spans="1:2" x14ac:dyDescent="0.2">
      <c r="A861" s="2">
        <v>41955</v>
      </c>
      <c r="B861" s="3">
        <v>256770609.32057801</v>
      </c>
    </row>
    <row r="862" spans="1:2" x14ac:dyDescent="0.2">
      <c r="A862" s="2">
        <v>41956</v>
      </c>
      <c r="B862" s="3">
        <v>257086719.82365701</v>
      </c>
    </row>
    <row r="863" spans="1:2" x14ac:dyDescent="0.2">
      <c r="A863" s="2">
        <v>41957</v>
      </c>
      <c r="B863" s="3">
        <v>256980576.266534</v>
      </c>
    </row>
    <row r="864" spans="1:2" x14ac:dyDescent="0.2">
      <c r="A864" s="2">
        <v>41960</v>
      </c>
      <c r="B864" s="3">
        <v>253755581.264328</v>
      </c>
    </row>
    <row r="865" spans="1:2" x14ac:dyDescent="0.2">
      <c r="A865" s="2">
        <v>41961</v>
      </c>
      <c r="B865" s="3">
        <v>254338538.43588901</v>
      </c>
    </row>
    <row r="866" spans="1:2" x14ac:dyDescent="0.2">
      <c r="A866" s="2">
        <v>41962</v>
      </c>
      <c r="B866" s="3">
        <v>253558333.79614699</v>
      </c>
    </row>
    <row r="867" spans="1:2" x14ac:dyDescent="0.2">
      <c r="A867" s="2">
        <v>41963</v>
      </c>
      <c r="B867" s="3">
        <v>253665375.09938201</v>
      </c>
    </row>
    <row r="868" spans="1:2" x14ac:dyDescent="0.2">
      <c r="A868" s="2">
        <v>41964</v>
      </c>
      <c r="B868" s="3">
        <v>254219345.96039999</v>
      </c>
    </row>
    <row r="869" spans="1:2" x14ac:dyDescent="0.2">
      <c r="A869" s="2">
        <v>41967</v>
      </c>
      <c r="B869" s="3">
        <v>253067143.99281099</v>
      </c>
    </row>
    <row r="870" spans="1:2" x14ac:dyDescent="0.2">
      <c r="A870" s="2">
        <v>41968</v>
      </c>
      <c r="B870" s="3">
        <v>253175453.36237499</v>
      </c>
    </row>
    <row r="871" spans="1:2" x14ac:dyDescent="0.2">
      <c r="A871" s="2">
        <v>41969</v>
      </c>
      <c r="B871" s="3">
        <v>253586238.59727699</v>
      </c>
    </row>
    <row r="872" spans="1:2" x14ac:dyDescent="0.2">
      <c r="A872" s="2">
        <v>41971</v>
      </c>
      <c r="B872" s="3">
        <v>252337077.42742699</v>
      </c>
    </row>
    <row r="873" spans="1:2" x14ac:dyDescent="0.2">
      <c r="A873" s="2">
        <v>41974</v>
      </c>
      <c r="B873" s="11">
        <v>251997448.91082501</v>
      </c>
    </row>
    <row r="874" spans="1:2" x14ac:dyDescent="0.2">
      <c r="A874" s="2">
        <v>41975</v>
      </c>
      <c r="B874" s="11">
        <v>251469338.39607799</v>
      </c>
    </row>
    <row r="875" spans="1:2" x14ac:dyDescent="0.2">
      <c r="A875" s="2">
        <v>41976</v>
      </c>
      <c r="B875" s="11">
        <v>251917297.31897801</v>
      </c>
    </row>
    <row r="876" spans="1:2" x14ac:dyDescent="0.2">
      <c r="A876" s="2">
        <v>41977</v>
      </c>
      <c r="B876" s="11">
        <v>252690366.97878999</v>
      </c>
    </row>
    <row r="877" spans="1:2" x14ac:dyDescent="0.2">
      <c r="A877" s="2">
        <v>41978</v>
      </c>
      <c r="B877" s="3">
        <v>252739686.39248499</v>
      </c>
    </row>
    <row r="878" spans="1:2" x14ac:dyDescent="0.2">
      <c r="A878" s="2">
        <v>41981</v>
      </c>
      <c r="B878" s="3">
        <v>252966312.927452</v>
      </c>
    </row>
    <row r="879" spans="1:2" x14ac:dyDescent="0.2">
      <c r="A879" s="2">
        <v>41982</v>
      </c>
      <c r="B879" s="3">
        <v>264394560.30444199</v>
      </c>
    </row>
    <row r="880" spans="1:2" x14ac:dyDescent="0.2">
      <c r="A880" s="2">
        <v>41983</v>
      </c>
      <c r="B880" s="3">
        <v>265069294.35992199</v>
      </c>
    </row>
    <row r="881" spans="1:2" x14ac:dyDescent="0.2">
      <c r="A881" s="2">
        <v>41984</v>
      </c>
      <c r="B881" s="3">
        <v>264120358.087051</v>
      </c>
    </row>
    <row r="882" spans="1:2" x14ac:dyDescent="0.2">
      <c r="A882" s="2">
        <v>41985</v>
      </c>
      <c r="B882" s="3">
        <v>264761827.76102701</v>
      </c>
    </row>
    <row r="883" spans="1:2" x14ac:dyDescent="0.2">
      <c r="A883" s="2">
        <v>41988</v>
      </c>
      <c r="B883" s="3">
        <v>263884891.294462</v>
      </c>
    </row>
    <row r="884" spans="1:2" x14ac:dyDescent="0.2">
      <c r="A884" s="2">
        <v>41989</v>
      </c>
      <c r="B884" s="3">
        <v>263869802.110502</v>
      </c>
    </row>
    <row r="885" spans="1:2" x14ac:dyDescent="0.2">
      <c r="A885" s="2">
        <v>41990</v>
      </c>
      <c r="B885" s="3">
        <v>263054256.14934999</v>
      </c>
    </row>
    <row r="886" spans="1:2" x14ac:dyDescent="0.2">
      <c r="A886" s="2">
        <v>41991</v>
      </c>
      <c r="B886" s="3">
        <v>262766079.10631099</v>
      </c>
    </row>
    <row r="887" spans="1:2" x14ac:dyDescent="0.2">
      <c r="A887" s="2">
        <v>41992</v>
      </c>
      <c r="B887" s="3">
        <v>262122895.638455</v>
      </c>
    </row>
    <row r="888" spans="1:2" x14ac:dyDescent="0.2">
      <c r="A888" s="2">
        <v>41995</v>
      </c>
      <c r="B888" s="3">
        <v>262613666.29365</v>
      </c>
    </row>
    <row r="889" spans="1:2" x14ac:dyDescent="0.2">
      <c r="A889" s="2">
        <v>41996</v>
      </c>
      <c r="B889" s="3">
        <v>261298139.58871999</v>
      </c>
    </row>
    <row r="890" spans="1:2" x14ac:dyDescent="0.2">
      <c r="A890" s="2">
        <v>41997</v>
      </c>
      <c r="B890" s="3">
        <v>261899443.229729</v>
      </c>
    </row>
    <row r="891" spans="1:2" x14ac:dyDescent="0.2">
      <c r="A891" s="2">
        <v>41999</v>
      </c>
      <c r="B891" s="3">
        <v>260982111.02226299</v>
      </c>
    </row>
    <row r="892" spans="1:2" x14ac:dyDescent="0.2">
      <c r="A892" s="2">
        <v>42002</v>
      </c>
      <c r="B892" s="3">
        <v>261672083.84841901</v>
      </c>
    </row>
    <row r="893" spans="1:2" x14ac:dyDescent="0.2">
      <c r="A893" s="2">
        <v>42003</v>
      </c>
      <c r="B893" s="3">
        <v>262168532.331597</v>
      </c>
    </row>
    <row r="894" spans="1:2" x14ac:dyDescent="0.2">
      <c r="A894" s="2">
        <v>42004</v>
      </c>
      <c r="B894" s="3">
        <v>262586524.15434101</v>
      </c>
    </row>
    <row r="895" spans="1:2" x14ac:dyDescent="0.2">
      <c r="A895" s="2">
        <v>42006</v>
      </c>
      <c r="B895" s="3">
        <v>263276435.99278</v>
      </c>
    </row>
    <row r="896" spans="1:2" x14ac:dyDescent="0.2">
      <c r="A896" s="2">
        <v>42009</v>
      </c>
      <c r="B896" s="3">
        <v>263323125.80473399</v>
      </c>
    </row>
    <row r="897" spans="1:2" x14ac:dyDescent="0.2">
      <c r="A897" s="2">
        <v>42010</v>
      </c>
      <c r="B897" s="3">
        <v>263314868.028357</v>
      </c>
    </row>
    <row r="898" spans="1:2" x14ac:dyDescent="0.2">
      <c r="A898" s="2">
        <v>42011</v>
      </c>
      <c r="B898" s="3">
        <v>262554777.396137</v>
      </c>
    </row>
    <row r="899" spans="1:2" x14ac:dyDescent="0.2">
      <c r="A899" s="2">
        <v>42012</v>
      </c>
      <c r="B899" s="3">
        <v>261583391.13597599</v>
      </c>
    </row>
    <row r="900" spans="1:2" x14ac:dyDescent="0.2">
      <c r="A900" s="2">
        <v>42013</v>
      </c>
      <c r="B900" s="3">
        <v>260273041.79929799</v>
      </c>
    </row>
    <row r="901" spans="1:2" x14ac:dyDescent="0.2">
      <c r="A901" s="2">
        <v>42016</v>
      </c>
      <c r="B901" s="3">
        <v>259311996.36362201</v>
      </c>
    </row>
    <row r="902" spans="1:2" x14ac:dyDescent="0.2">
      <c r="A902" s="2">
        <v>42017</v>
      </c>
      <c r="B902" s="3">
        <v>257801089.773617</v>
      </c>
    </row>
    <row r="903" spans="1:2" x14ac:dyDescent="0.2">
      <c r="A903" s="2">
        <v>42018</v>
      </c>
      <c r="B903" s="3">
        <v>257353307.18874499</v>
      </c>
    </row>
    <row r="904" spans="1:2" x14ac:dyDescent="0.2">
      <c r="A904" s="2">
        <v>42019</v>
      </c>
      <c r="B904" s="3">
        <v>256746523.433328</v>
      </c>
    </row>
    <row r="905" spans="1:2" x14ac:dyDescent="0.2">
      <c r="A905" s="2">
        <v>42020</v>
      </c>
      <c r="B905" s="3">
        <v>258119266.440341</v>
      </c>
    </row>
    <row r="906" spans="1:2" x14ac:dyDescent="0.2">
      <c r="A906" s="2">
        <v>42024</v>
      </c>
      <c r="B906" s="3">
        <v>257083023.853596</v>
      </c>
    </row>
    <row r="907" spans="1:2" x14ac:dyDescent="0.2">
      <c r="A907" s="2">
        <v>42025</v>
      </c>
      <c r="B907" s="3">
        <v>256596886.481287</v>
      </c>
    </row>
    <row r="908" spans="1:2" x14ac:dyDescent="0.2">
      <c r="A908" s="2">
        <v>42026</v>
      </c>
      <c r="B908" s="3">
        <v>256741549.57343</v>
      </c>
    </row>
    <row r="909" spans="1:2" x14ac:dyDescent="0.2">
      <c r="A909" s="2">
        <v>42027</v>
      </c>
      <c r="B909" s="3">
        <v>256796739.32252899</v>
      </c>
    </row>
    <row r="910" spans="1:2" x14ac:dyDescent="0.2">
      <c r="A910" s="2">
        <v>42030</v>
      </c>
      <c r="B910" s="3">
        <v>256595980.59289801</v>
      </c>
    </row>
    <row r="911" spans="1:2" x14ac:dyDescent="0.2">
      <c r="A911" s="2">
        <v>42031</v>
      </c>
      <c r="B911" s="3">
        <v>255150781.77182901</v>
      </c>
    </row>
    <row r="912" spans="1:2" x14ac:dyDescent="0.2">
      <c r="A912" s="2">
        <v>42032</v>
      </c>
      <c r="B912" s="3">
        <v>264688546.86002901</v>
      </c>
    </row>
    <row r="913" spans="1:2" x14ac:dyDescent="0.2">
      <c r="A913" s="2">
        <v>42033</v>
      </c>
      <c r="B913" s="3">
        <v>265062669.116723</v>
      </c>
    </row>
    <row r="914" spans="1:2" x14ac:dyDescent="0.2">
      <c r="A914" s="2">
        <v>42034</v>
      </c>
      <c r="B914" s="3">
        <v>264581550.12534299</v>
      </c>
    </row>
    <row r="915" spans="1:2" x14ac:dyDescent="0.2">
      <c r="A915" s="2">
        <v>42037</v>
      </c>
      <c r="B915" s="3">
        <v>265211302.44687</v>
      </c>
    </row>
    <row r="916" spans="1:2" x14ac:dyDescent="0.2">
      <c r="A916" s="2">
        <v>42038</v>
      </c>
      <c r="B916" s="3">
        <v>263158834.26888001</v>
      </c>
    </row>
    <row r="917" spans="1:2" x14ac:dyDescent="0.2">
      <c r="A917" s="2">
        <v>42039</v>
      </c>
      <c r="B917" s="3">
        <v>263697511.24337301</v>
      </c>
    </row>
    <row r="918" spans="1:2" x14ac:dyDescent="0.2">
      <c r="A918" s="2">
        <v>42040</v>
      </c>
      <c r="B918" s="3">
        <v>264079436.12827399</v>
      </c>
    </row>
    <row r="919" spans="1:2" x14ac:dyDescent="0.2">
      <c r="A919" s="2">
        <v>42041</v>
      </c>
      <c r="B919" s="3">
        <v>264910339.46927899</v>
      </c>
    </row>
    <row r="920" spans="1:2" x14ac:dyDescent="0.2">
      <c r="A920" s="2">
        <v>42044</v>
      </c>
      <c r="B920" s="3">
        <v>264663263.67762399</v>
      </c>
    </row>
    <row r="921" spans="1:2" x14ac:dyDescent="0.2">
      <c r="A921" s="2">
        <v>42045</v>
      </c>
      <c r="B921" s="3">
        <v>263520986.78240901</v>
      </c>
    </row>
    <row r="922" spans="1:2" x14ac:dyDescent="0.2">
      <c r="A922" s="2">
        <v>42046</v>
      </c>
      <c r="B922" s="3">
        <v>263807048.121714</v>
      </c>
    </row>
    <row r="923" spans="1:2" x14ac:dyDescent="0.2">
      <c r="A923" s="2">
        <v>42047</v>
      </c>
      <c r="B923" s="3">
        <v>257093428.38471201</v>
      </c>
    </row>
    <row r="924" spans="1:2" x14ac:dyDescent="0.2">
      <c r="A924" s="2">
        <v>42048</v>
      </c>
      <c r="B924" s="3">
        <v>256596158.482685</v>
      </c>
    </row>
    <row r="925" spans="1:2" x14ac:dyDescent="0.2">
      <c r="A925" s="2">
        <v>42052</v>
      </c>
      <c r="B925" s="3">
        <v>256794788.90559599</v>
      </c>
    </row>
    <row r="926" spans="1:2" x14ac:dyDescent="0.2">
      <c r="A926" s="2">
        <v>42053</v>
      </c>
      <c r="B926" s="3">
        <v>257309075.82357299</v>
      </c>
    </row>
    <row r="927" spans="1:2" x14ac:dyDescent="0.2">
      <c r="A927" s="2">
        <v>42054</v>
      </c>
      <c r="B927" s="3">
        <v>256571278.264732</v>
      </c>
    </row>
    <row r="928" spans="1:2" x14ac:dyDescent="0.2">
      <c r="A928" s="2">
        <v>42055</v>
      </c>
      <c r="B928" s="3">
        <v>256399079.53042799</v>
      </c>
    </row>
    <row r="929" spans="1:2" x14ac:dyDescent="0.2">
      <c r="A929" s="2">
        <v>42058</v>
      </c>
      <c r="B929" s="3">
        <v>257172911.90985</v>
      </c>
    </row>
    <row r="930" spans="1:2" x14ac:dyDescent="0.2">
      <c r="A930" s="2">
        <v>42059</v>
      </c>
      <c r="B930" s="3">
        <v>255600397.132238</v>
      </c>
    </row>
    <row r="931" spans="1:2" x14ac:dyDescent="0.2">
      <c r="A931" s="2">
        <v>42060</v>
      </c>
      <c r="B931" s="3">
        <v>255803744.579339</v>
      </c>
    </row>
    <row r="932" spans="1:2" x14ac:dyDescent="0.2">
      <c r="A932" s="2">
        <v>42061</v>
      </c>
      <c r="B932" s="3">
        <v>255771831.12015399</v>
      </c>
    </row>
    <row r="933" spans="1:2" x14ac:dyDescent="0.2">
      <c r="A933" s="2">
        <v>42062</v>
      </c>
      <c r="B933" s="3">
        <v>256608449.150785</v>
      </c>
    </row>
    <row r="934" spans="1:2" x14ac:dyDescent="0.2">
      <c r="A934" s="2">
        <v>42065</v>
      </c>
      <c r="B934" s="3">
        <v>255883658.88298801</v>
      </c>
    </row>
    <row r="935" spans="1:2" x14ac:dyDescent="0.2">
      <c r="A935" s="2">
        <v>42066</v>
      </c>
      <c r="B935" s="3">
        <v>255491165.15736499</v>
      </c>
    </row>
    <row r="936" spans="1:2" x14ac:dyDescent="0.2">
      <c r="A936" s="2">
        <v>42067</v>
      </c>
      <c r="B936" s="3">
        <v>255633733.315258</v>
      </c>
    </row>
    <row r="937" spans="1:2" x14ac:dyDescent="0.2">
      <c r="A937" s="2">
        <v>42068</v>
      </c>
      <c r="B937" s="3">
        <v>255981396.21039701</v>
      </c>
    </row>
    <row r="938" spans="1:2" x14ac:dyDescent="0.2">
      <c r="A938" s="2">
        <v>42069</v>
      </c>
      <c r="B938" s="3">
        <v>255168392.46286699</v>
      </c>
    </row>
    <row r="939" spans="1:2" x14ac:dyDescent="0.2">
      <c r="A939" s="2">
        <v>42072</v>
      </c>
      <c r="B939" s="3">
        <v>256146865.01352501</v>
      </c>
    </row>
    <row r="940" spans="1:2" x14ac:dyDescent="0.2">
      <c r="A940" s="2">
        <v>42073</v>
      </c>
      <c r="B940" s="3">
        <v>255197661.09107599</v>
      </c>
    </row>
    <row r="941" spans="1:2" x14ac:dyDescent="0.2">
      <c r="A941" s="2">
        <v>42074</v>
      </c>
      <c r="B941" s="3">
        <v>255069336.88485801</v>
      </c>
    </row>
    <row r="942" spans="1:2" x14ac:dyDescent="0.2">
      <c r="A942" s="2">
        <v>42075</v>
      </c>
      <c r="B942" s="3">
        <v>255678920.13051</v>
      </c>
    </row>
    <row r="943" spans="1:2" x14ac:dyDescent="0.2">
      <c r="A943" s="2">
        <v>42076</v>
      </c>
      <c r="B943" s="3">
        <v>255419711.003407</v>
      </c>
    </row>
    <row r="944" spans="1:2" x14ac:dyDescent="0.2">
      <c r="A944" s="2">
        <v>42079</v>
      </c>
      <c r="B944" s="3">
        <v>255287018.47782001</v>
      </c>
    </row>
    <row r="945" spans="1:2" x14ac:dyDescent="0.2">
      <c r="A945" s="2">
        <v>42080</v>
      </c>
      <c r="B945" s="3">
        <v>255777223.51344401</v>
      </c>
    </row>
    <row r="946" spans="1:2" x14ac:dyDescent="0.2">
      <c r="A946" s="2">
        <v>42081</v>
      </c>
      <c r="B946" s="3">
        <v>256075792.04596099</v>
      </c>
    </row>
    <row r="947" spans="1:2" x14ac:dyDescent="0.2">
      <c r="A947" s="2">
        <v>42082</v>
      </c>
      <c r="B947" s="3">
        <v>246820180.22827101</v>
      </c>
    </row>
    <row r="948" spans="1:2" x14ac:dyDescent="0.2">
      <c r="A948" s="2">
        <v>42083</v>
      </c>
      <c r="B948" s="3">
        <v>247210623.67736399</v>
      </c>
    </row>
    <row r="949" spans="1:2" x14ac:dyDescent="0.2">
      <c r="A949" s="2">
        <v>42086</v>
      </c>
      <c r="B949" s="3">
        <v>247493843.83945</v>
      </c>
    </row>
    <row r="950" spans="1:2" x14ac:dyDescent="0.2">
      <c r="A950" s="2">
        <v>42087</v>
      </c>
      <c r="B950" s="3">
        <v>247938268.24120799</v>
      </c>
    </row>
    <row r="951" spans="1:2" x14ac:dyDescent="0.2">
      <c r="A951" s="2">
        <v>42088</v>
      </c>
      <c r="B951" s="3">
        <v>247977840.29352701</v>
      </c>
    </row>
    <row r="952" spans="1:2" x14ac:dyDescent="0.2">
      <c r="A952" s="2">
        <v>42089</v>
      </c>
      <c r="B952" s="3">
        <v>245491037.238175</v>
      </c>
    </row>
    <row r="953" spans="1:2" x14ac:dyDescent="0.2">
      <c r="A953" s="2">
        <v>42090</v>
      </c>
      <c r="B953" s="3">
        <v>246702858.690694</v>
      </c>
    </row>
    <row r="954" spans="1:2" x14ac:dyDescent="0.2">
      <c r="A954" s="2">
        <v>42093</v>
      </c>
      <c r="B954" s="3">
        <v>246389954.647966</v>
      </c>
    </row>
    <row r="955" spans="1:2" x14ac:dyDescent="0.2">
      <c r="A955" s="2">
        <v>42094</v>
      </c>
      <c r="B955" s="3">
        <v>245965803.13492599</v>
      </c>
    </row>
    <row r="956" spans="1:2" x14ac:dyDescent="0.2">
      <c r="A956" s="2">
        <v>42095</v>
      </c>
      <c r="B956" s="3">
        <v>246860336.65340099</v>
      </c>
    </row>
    <row r="957" spans="1:2" x14ac:dyDescent="0.2">
      <c r="A957" s="2">
        <v>42096</v>
      </c>
      <c r="B957" s="3">
        <v>246919229.18715799</v>
      </c>
    </row>
    <row r="958" spans="1:2" x14ac:dyDescent="0.2">
      <c r="A958" s="2">
        <v>42097</v>
      </c>
      <c r="B958" s="3">
        <v>247389054.331312</v>
      </c>
    </row>
    <row r="959" spans="1:2" x14ac:dyDescent="0.2">
      <c r="A959" s="2">
        <v>42100</v>
      </c>
      <c r="B959" s="3">
        <v>246655652.765645</v>
      </c>
    </row>
    <row r="960" spans="1:2" x14ac:dyDescent="0.2">
      <c r="A960" s="2">
        <v>42101</v>
      </c>
      <c r="B960" s="3">
        <v>246800579.38719201</v>
      </c>
    </row>
    <row r="961" spans="1:2" x14ac:dyDescent="0.2">
      <c r="A961" s="2">
        <v>42102</v>
      </c>
      <c r="B961" s="3">
        <v>264230281.770136</v>
      </c>
    </row>
    <row r="962" spans="1:2" x14ac:dyDescent="0.2">
      <c r="A962" s="2">
        <v>42103</v>
      </c>
      <c r="B962" s="3">
        <v>261505090.235742</v>
      </c>
    </row>
    <row r="963" spans="1:2" x14ac:dyDescent="0.2">
      <c r="A963" s="2">
        <v>42104</v>
      </c>
      <c r="B963" s="3">
        <v>261323972.49397501</v>
      </c>
    </row>
    <row r="964" spans="1:2" x14ac:dyDescent="0.2">
      <c r="A964" s="2">
        <v>42107</v>
      </c>
      <c r="B964" s="3">
        <v>261962908.07292601</v>
      </c>
    </row>
    <row r="965" spans="1:2" x14ac:dyDescent="0.2">
      <c r="A965" s="2">
        <v>42108</v>
      </c>
      <c r="B965" s="3">
        <v>260944143.47666901</v>
      </c>
    </row>
    <row r="966" spans="1:2" x14ac:dyDescent="0.2">
      <c r="A966" s="2">
        <v>42109</v>
      </c>
      <c r="B966" s="3">
        <v>260776674.514166</v>
      </c>
    </row>
    <row r="967" spans="1:2" x14ac:dyDescent="0.2">
      <c r="A967" s="2">
        <v>42110</v>
      </c>
      <c r="B967" s="3">
        <v>261325500.73632801</v>
      </c>
    </row>
    <row r="968" spans="1:2" x14ac:dyDescent="0.2">
      <c r="A968" s="2">
        <v>42111</v>
      </c>
      <c r="B968" s="3">
        <v>261885416.050888</v>
      </c>
    </row>
    <row r="969" spans="1:2" x14ac:dyDescent="0.2">
      <c r="A969" s="2">
        <v>42114</v>
      </c>
      <c r="B969" s="3">
        <v>261965531.29991099</v>
      </c>
    </row>
    <row r="970" spans="1:2" x14ac:dyDescent="0.2">
      <c r="A970" s="2">
        <v>42115</v>
      </c>
      <c r="B970" s="3">
        <v>262435906.046161</v>
      </c>
    </row>
    <row r="971" spans="1:2" x14ac:dyDescent="0.2">
      <c r="A971" s="2">
        <v>42116</v>
      </c>
      <c r="B971" s="3">
        <v>262718401.919523</v>
      </c>
    </row>
    <row r="972" spans="1:2" x14ac:dyDescent="0.2">
      <c r="A972" s="2">
        <v>42117</v>
      </c>
      <c r="B972" s="3">
        <v>263314647.58239201</v>
      </c>
    </row>
    <row r="973" spans="1:2" x14ac:dyDescent="0.2">
      <c r="A973" s="2">
        <v>42118</v>
      </c>
      <c r="B973" s="3">
        <v>263337267.88468501</v>
      </c>
    </row>
    <row r="974" spans="1:2" x14ac:dyDescent="0.2">
      <c r="A974" s="2">
        <v>42121</v>
      </c>
      <c r="B974" s="3">
        <v>264638169.01115301</v>
      </c>
    </row>
    <row r="975" spans="1:2" x14ac:dyDescent="0.2">
      <c r="A975" s="2">
        <v>42122</v>
      </c>
      <c r="B975" s="3">
        <v>264774028.83844599</v>
      </c>
    </row>
    <row r="976" spans="1:2" x14ac:dyDescent="0.2">
      <c r="A976" s="2">
        <v>42123</v>
      </c>
      <c r="B976" s="3">
        <v>264660703.64671499</v>
      </c>
    </row>
    <row r="977" spans="1:2" x14ac:dyDescent="0.2">
      <c r="A977" s="2">
        <v>42124</v>
      </c>
      <c r="B977" s="3">
        <v>264216632.932632</v>
      </c>
    </row>
    <row r="978" spans="1:2" x14ac:dyDescent="0.2">
      <c r="A978" s="2">
        <v>42125</v>
      </c>
      <c r="B978" s="3">
        <v>260903843.63172501</v>
      </c>
    </row>
    <row r="979" spans="1:2" x14ac:dyDescent="0.2">
      <c r="A979" s="2">
        <v>42128</v>
      </c>
      <c r="B979" s="3">
        <v>266254492.30250701</v>
      </c>
    </row>
    <row r="980" spans="1:2" x14ac:dyDescent="0.2">
      <c r="A980" s="2">
        <v>42129</v>
      </c>
      <c r="B980" s="3">
        <v>277193588.66688597</v>
      </c>
    </row>
    <row r="981" spans="1:2" x14ac:dyDescent="0.2">
      <c r="A981" s="2">
        <v>42130</v>
      </c>
      <c r="B981" s="3">
        <v>276314200.450975</v>
      </c>
    </row>
    <row r="982" spans="1:2" x14ac:dyDescent="0.2">
      <c r="A982" s="2">
        <v>42131</v>
      </c>
      <c r="B982" s="3">
        <v>292382963.152605</v>
      </c>
    </row>
    <row r="983" spans="1:2" x14ac:dyDescent="0.2">
      <c r="A983" s="2">
        <v>42132</v>
      </c>
      <c r="B983" s="3">
        <v>292339462.95383602</v>
      </c>
    </row>
    <row r="984" spans="1:2" x14ac:dyDescent="0.2">
      <c r="A984" s="2">
        <v>42135</v>
      </c>
      <c r="B984" s="3">
        <v>289270686.34280503</v>
      </c>
    </row>
    <row r="985" spans="1:2" x14ac:dyDescent="0.2">
      <c r="A985" s="2">
        <v>42136</v>
      </c>
      <c r="B985" s="3">
        <v>289810116.054461</v>
      </c>
    </row>
    <row r="986" spans="1:2" x14ac:dyDescent="0.2">
      <c r="A986" s="2">
        <v>42137</v>
      </c>
      <c r="B986" s="3">
        <v>293158154.24853998</v>
      </c>
    </row>
    <row r="987" spans="1:2" x14ac:dyDescent="0.2">
      <c r="A987" s="2">
        <v>42138</v>
      </c>
      <c r="B987" s="3">
        <v>292471459.56093001</v>
      </c>
    </row>
    <row r="988" spans="1:2" x14ac:dyDescent="0.2">
      <c r="A988" s="2">
        <v>42139</v>
      </c>
      <c r="B988" s="3">
        <v>294077048.91185999</v>
      </c>
    </row>
    <row r="989" spans="1:2" x14ac:dyDescent="0.2">
      <c r="A989" s="2">
        <v>42142</v>
      </c>
      <c r="B989" s="3">
        <v>292672015.19789797</v>
      </c>
    </row>
    <row r="990" spans="1:2" x14ac:dyDescent="0.2">
      <c r="A990" s="2">
        <v>42143</v>
      </c>
      <c r="B990" s="3">
        <v>292108531.24665803</v>
      </c>
    </row>
    <row r="991" spans="1:2" x14ac:dyDescent="0.2">
      <c r="A991" s="2">
        <v>42144</v>
      </c>
      <c r="B991" s="3">
        <v>278037719.65856701</v>
      </c>
    </row>
    <row r="992" spans="1:2" x14ac:dyDescent="0.2">
      <c r="A992" s="2">
        <v>42145</v>
      </c>
      <c r="B992" s="3">
        <v>278115273.95486599</v>
      </c>
    </row>
    <row r="993" spans="1:2" x14ac:dyDescent="0.2">
      <c r="A993" s="2">
        <v>42146</v>
      </c>
      <c r="B993" s="3">
        <v>277650858.62779599</v>
      </c>
    </row>
    <row r="994" spans="1:2" x14ac:dyDescent="0.2">
      <c r="A994" s="2">
        <v>42150</v>
      </c>
      <c r="B994" s="3">
        <v>276871214.62445402</v>
      </c>
    </row>
    <row r="995" spans="1:2" x14ac:dyDescent="0.2">
      <c r="A995" s="2">
        <v>42151</v>
      </c>
      <c r="B995" s="3">
        <v>276886767.59646499</v>
      </c>
    </row>
    <row r="996" spans="1:2" x14ac:dyDescent="0.2">
      <c r="A996" s="2">
        <v>42152</v>
      </c>
      <c r="B996" s="3">
        <v>276991075.44370598</v>
      </c>
    </row>
    <row r="997" spans="1:2" x14ac:dyDescent="0.2">
      <c r="A997" s="2">
        <v>42153</v>
      </c>
      <c r="B997" s="3">
        <v>279590294.800331</v>
      </c>
    </row>
    <row r="998" spans="1:2" x14ac:dyDescent="0.2">
      <c r="A998" s="2">
        <v>42156</v>
      </c>
      <c r="B998" s="3">
        <v>278627937.714688</v>
      </c>
    </row>
    <row r="999" spans="1:2" x14ac:dyDescent="0.2">
      <c r="A999" s="2">
        <v>42157</v>
      </c>
      <c r="B999" s="3">
        <v>282418276.075324</v>
      </c>
    </row>
    <row r="1000" spans="1:2" x14ac:dyDescent="0.2">
      <c r="A1000" s="2">
        <v>42158</v>
      </c>
      <c r="B1000" s="3">
        <v>281398746.35696203</v>
      </c>
    </row>
    <row r="1001" spans="1:2" x14ac:dyDescent="0.2">
      <c r="A1001" s="2">
        <v>42159</v>
      </c>
      <c r="B1001" s="3">
        <v>282209448.90758401</v>
      </c>
    </row>
    <row r="1002" spans="1:2" x14ac:dyDescent="0.2">
      <c r="A1002" s="2">
        <v>42160</v>
      </c>
      <c r="B1002" s="3">
        <v>281194207.199615</v>
      </c>
    </row>
    <row r="1003" spans="1:2" x14ac:dyDescent="0.2">
      <c r="A1003" s="2">
        <v>42163</v>
      </c>
      <c r="B1003" s="3">
        <v>281812700.25684297</v>
      </c>
    </row>
    <row r="1004" spans="1:2" x14ac:dyDescent="0.2">
      <c r="A1004" s="2">
        <v>42164</v>
      </c>
      <c r="B1004" s="3">
        <v>257792357.722947</v>
      </c>
    </row>
    <row r="1005" spans="1:2" x14ac:dyDescent="0.2">
      <c r="A1005" s="2">
        <v>42165</v>
      </c>
      <c r="B1005" s="3">
        <v>257091294.05220801</v>
      </c>
    </row>
    <row r="1006" spans="1:2" x14ac:dyDescent="0.2">
      <c r="A1006" s="2">
        <v>42166</v>
      </c>
      <c r="B1006" s="3">
        <v>257271657.221259</v>
      </c>
    </row>
    <row r="1007" spans="1:2" x14ac:dyDescent="0.2">
      <c r="A1007" s="2">
        <v>42167</v>
      </c>
      <c r="B1007" s="3">
        <v>257389211.67996901</v>
      </c>
    </row>
    <row r="1008" spans="1:2" x14ac:dyDescent="0.2">
      <c r="A1008" s="2">
        <v>42170</v>
      </c>
      <c r="B1008" s="3">
        <v>257850648.952306</v>
      </c>
    </row>
    <row r="1009" spans="1:2" x14ac:dyDescent="0.2">
      <c r="A1009" s="2">
        <v>42171</v>
      </c>
      <c r="B1009" s="3">
        <v>245229721.50984299</v>
      </c>
    </row>
    <row r="1010" spans="1:2" x14ac:dyDescent="0.2">
      <c r="A1010" s="2">
        <v>42172</v>
      </c>
      <c r="B1010" s="3">
        <v>245937995.80096</v>
      </c>
    </row>
    <row r="1011" spans="1:2" x14ac:dyDescent="0.2">
      <c r="A1011" s="2">
        <v>42173</v>
      </c>
      <c r="B1011" s="3">
        <v>245647104.62523001</v>
      </c>
    </row>
    <row r="1012" spans="1:2" x14ac:dyDescent="0.2">
      <c r="A1012" s="2">
        <v>42174</v>
      </c>
      <c r="B1012" s="3">
        <v>246078285.40755701</v>
      </c>
    </row>
    <row r="1013" spans="1:2" x14ac:dyDescent="0.2">
      <c r="A1013" s="2">
        <v>42177</v>
      </c>
      <c r="B1013" s="3">
        <v>245509645.8608</v>
      </c>
    </row>
    <row r="1014" spans="1:2" x14ac:dyDescent="0.2">
      <c r="A1014" s="2">
        <v>42178</v>
      </c>
      <c r="B1014" s="3">
        <v>244521685.165831</v>
      </c>
    </row>
    <row r="1015" spans="1:2" x14ac:dyDescent="0.2">
      <c r="A1015" s="2">
        <v>42179</v>
      </c>
      <c r="B1015" s="3">
        <v>245030194.69355601</v>
      </c>
    </row>
    <row r="1016" spans="1:2" x14ac:dyDescent="0.2">
      <c r="A1016" s="2">
        <v>42180</v>
      </c>
      <c r="B1016" s="3">
        <v>243161289.319803</v>
      </c>
    </row>
    <row r="1017" spans="1:2" x14ac:dyDescent="0.2">
      <c r="A1017" s="2">
        <v>42181</v>
      </c>
      <c r="B1017" s="3">
        <v>241039454.7211</v>
      </c>
    </row>
    <row r="1018" spans="1:2" x14ac:dyDescent="0.2">
      <c r="A1018" s="2">
        <v>42184</v>
      </c>
      <c r="B1018" s="3">
        <v>242259099.584245</v>
      </c>
    </row>
    <row r="1019" spans="1:2" x14ac:dyDescent="0.2">
      <c r="A1019" s="2">
        <v>42185</v>
      </c>
      <c r="B1019" s="3">
        <v>241191307.34227401</v>
      </c>
    </row>
    <row r="1020" spans="1:2" x14ac:dyDescent="0.2">
      <c r="A1020" s="2">
        <v>42186</v>
      </c>
      <c r="B1020" s="3">
        <v>240505560.617309</v>
      </c>
    </row>
    <row r="1021" spans="1:2" x14ac:dyDescent="0.2">
      <c r="A1021" s="2">
        <v>42187</v>
      </c>
      <c r="B1021" s="3">
        <v>241091145.226942</v>
      </c>
    </row>
    <row r="1022" spans="1:2" x14ac:dyDescent="0.2">
      <c r="A1022" s="2">
        <v>42191</v>
      </c>
      <c r="B1022" s="3">
        <v>242304658.89238399</v>
      </c>
    </row>
    <row r="1023" spans="1:2" x14ac:dyDescent="0.2">
      <c r="A1023" s="2">
        <v>42192</v>
      </c>
      <c r="B1023" s="3">
        <v>242929351.31786501</v>
      </c>
    </row>
    <row r="1024" spans="1:2" x14ac:dyDescent="0.2">
      <c r="A1024" s="2">
        <v>42193</v>
      </c>
      <c r="B1024" s="3">
        <v>243233160.14063501</v>
      </c>
    </row>
    <row r="1025" spans="1:2" x14ac:dyDescent="0.2">
      <c r="A1025" s="2">
        <v>42194</v>
      </c>
      <c r="B1025" s="3">
        <v>241177080.34178099</v>
      </c>
    </row>
    <row r="1026" spans="1:2" x14ac:dyDescent="0.2">
      <c r="A1026" s="2">
        <v>42195</v>
      </c>
      <c r="B1026" s="3">
        <v>239628579.92039001</v>
      </c>
    </row>
    <row r="1027" spans="1:2" x14ac:dyDescent="0.2">
      <c r="A1027" s="2">
        <v>42198</v>
      </c>
      <c r="B1027" s="3">
        <v>239706516.98214999</v>
      </c>
    </row>
    <row r="1028" spans="1:2" x14ac:dyDescent="0.2">
      <c r="A1028" s="2">
        <v>42199</v>
      </c>
      <c r="B1028" s="3">
        <v>240180666.80390301</v>
      </c>
    </row>
    <row r="1029" spans="1:2" x14ac:dyDescent="0.2">
      <c r="A1029" s="2">
        <v>42200</v>
      </c>
      <c r="B1029" s="3">
        <v>240771463.65083799</v>
      </c>
    </row>
    <row r="1030" spans="1:2" x14ac:dyDescent="0.2">
      <c r="A1030" s="2">
        <v>42201</v>
      </c>
      <c r="B1030" s="3">
        <v>240619980.02030501</v>
      </c>
    </row>
    <row r="1031" spans="1:2" x14ac:dyDescent="0.2">
      <c r="A1031" s="2">
        <v>42202</v>
      </c>
      <c r="B1031" s="3">
        <v>253979249.15223399</v>
      </c>
    </row>
    <row r="1032" spans="1:2" x14ac:dyDescent="0.2">
      <c r="A1032" s="2">
        <v>42205</v>
      </c>
      <c r="B1032" s="3">
        <v>253716580.999955</v>
      </c>
    </row>
    <row r="1033" spans="1:2" x14ac:dyDescent="0.2">
      <c r="A1033" s="2">
        <v>42206</v>
      </c>
      <c r="B1033" s="3">
        <v>263663657.72337201</v>
      </c>
    </row>
    <row r="1034" spans="1:2" x14ac:dyDescent="0.2">
      <c r="A1034" s="2">
        <v>42207</v>
      </c>
      <c r="B1034" s="3">
        <v>263822586.65860301</v>
      </c>
    </row>
    <row r="1035" spans="1:2" x14ac:dyDescent="0.2">
      <c r="A1035" s="2">
        <v>42208</v>
      </c>
      <c r="B1035" s="3">
        <v>264463211.375514</v>
      </c>
    </row>
    <row r="1036" spans="1:2" x14ac:dyDescent="0.2">
      <c r="A1036" s="2">
        <v>42209</v>
      </c>
      <c r="B1036" s="3">
        <v>257626743.417119</v>
      </c>
    </row>
    <row r="1037" spans="1:2" x14ac:dyDescent="0.2">
      <c r="A1037" s="2">
        <v>42212</v>
      </c>
      <c r="B1037" s="3">
        <v>256898226.45141199</v>
      </c>
    </row>
    <row r="1038" spans="1:2" x14ac:dyDescent="0.2">
      <c r="A1038" s="2">
        <v>42213</v>
      </c>
      <c r="B1038" s="3">
        <v>254272519.69706699</v>
      </c>
    </row>
    <row r="1039" spans="1:2" x14ac:dyDescent="0.2">
      <c r="A1039" s="2">
        <v>42214</v>
      </c>
      <c r="B1039" s="3">
        <v>253628728.76188999</v>
      </c>
    </row>
    <row r="1040" spans="1:2" x14ac:dyDescent="0.2">
      <c r="A1040" s="2">
        <v>42215</v>
      </c>
      <c r="B1040" s="3">
        <v>284179916.00306398</v>
      </c>
    </row>
    <row r="1041" spans="1:2" x14ac:dyDescent="0.2">
      <c r="A1041" s="2">
        <v>42216</v>
      </c>
      <c r="B1041" s="3">
        <v>284669983.76802403</v>
      </c>
    </row>
    <row r="1042" spans="1:2" x14ac:dyDescent="0.2">
      <c r="A1042" s="2">
        <v>42219</v>
      </c>
      <c r="B1042" s="3">
        <v>285296035.81100702</v>
      </c>
    </row>
    <row r="1043" spans="1:2" x14ac:dyDescent="0.2">
      <c r="A1043" s="2">
        <v>42220</v>
      </c>
      <c r="B1043" s="3">
        <v>275931994.08684999</v>
      </c>
    </row>
    <row r="1044" spans="1:2" x14ac:dyDescent="0.2">
      <c r="A1044" s="2">
        <v>42221</v>
      </c>
      <c r="B1044" s="3">
        <v>275607773.85127401</v>
      </c>
    </row>
    <row r="1045" spans="1:2" x14ac:dyDescent="0.2">
      <c r="A1045" s="2">
        <v>42222</v>
      </c>
      <c r="B1045" s="3">
        <v>263826262.534996</v>
      </c>
    </row>
    <row r="1046" spans="1:2" x14ac:dyDescent="0.2">
      <c r="A1046" s="2">
        <v>42223</v>
      </c>
      <c r="B1046" s="3">
        <v>254907501.25923899</v>
      </c>
    </row>
    <row r="1047" spans="1:2" x14ac:dyDescent="0.2">
      <c r="A1047" s="2">
        <v>42226</v>
      </c>
      <c r="B1047" s="3">
        <v>255099286.86037099</v>
      </c>
    </row>
    <row r="1048" spans="1:2" x14ac:dyDescent="0.2">
      <c r="A1048" s="2">
        <v>42227</v>
      </c>
      <c r="B1048" s="3">
        <v>253879598.302394</v>
      </c>
    </row>
    <row r="1049" spans="1:2" x14ac:dyDescent="0.2">
      <c r="A1049" s="2">
        <v>42228</v>
      </c>
      <c r="B1049" s="3">
        <v>254060002.85780001</v>
      </c>
    </row>
    <row r="1050" spans="1:2" x14ac:dyDescent="0.2">
      <c r="A1050" s="2">
        <v>42229</v>
      </c>
      <c r="B1050" s="3">
        <v>253739611.85017601</v>
      </c>
    </row>
    <row r="1051" spans="1:2" x14ac:dyDescent="0.2">
      <c r="A1051" s="2">
        <v>42230</v>
      </c>
      <c r="B1051" s="3">
        <v>254052085.055626</v>
      </c>
    </row>
    <row r="1052" spans="1:2" x14ac:dyDescent="0.2">
      <c r="A1052" s="2">
        <v>42233</v>
      </c>
      <c r="B1052" s="3">
        <v>254379845.391186</v>
      </c>
    </row>
    <row r="1053" spans="1:2" x14ac:dyDescent="0.2">
      <c r="A1053" s="2">
        <v>42234</v>
      </c>
      <c r="B1053" s="3">
        <v>254274156.06536099</v>
      </c>
    </row>
    <row r="1054" spans="1:2" x14ac:dyDescent="0.2">
      <c r="A1054" s="2">
        <v>42235</v>
      </c>
      <c r="B1054" s="3">
        <v>253828961.30618599</v>
      </c>
    </row>
    <row r="1055" spans="1:2" x14ac:dyDescent="0.2">
      <c r="A1055" s="2">
        <v>42236</v>
      </c>
      <c r="B1055" s="3">
        <v>253622468.398471</v>
      </c>
    </row>
    <row r="1056" spans="1:2" x14ac:dyDescent="0.2">
      <c r="A1056" s="2">
        <v>42237</v>
      </c>
      <c r="B1056" s="3">
        <v>253500989.04374501</v>
      </c>
    </row>
    <row r="1057" spans="1:2" x14ac:dyDescent="0.2">
      <c r="A1057" s="2">
        <v>42240</v>
      </c>
      <c r="B1057" s="3">
        <v>253576148.84206501</v>
      </c>
    </row>
    <row r="1058" spans="1:2" x14ac:dyDescent="0.2">
      <c r="A1058" s="2">
        <v>42241</v>
      </c>
      <c r="B1058" s="3">
        <v>247123068.66777799</v>
      </c>
    </row>
    <row r="1059" spans="1:2" x14ac:dyDescent="0.2">
      <c r="A1059" s="2">
        <v>42242</v>
      </c>
      <c r="B1059" s="3">
        <v>245214111.815505</v>
      </c>
    </row>
    <row r="1060" spans="1:2" x14ac:dyDescent="0.2">
      <c r="A1060" s="2">
        <v>42243</v>
      </c>
      <c r="B1060" s="3">
        <v>244915280.273864</v>
      </c>
    </row>
    <row r="1061" spans="1:2" x14ac:dyDescent="0.2">
      <c r="A1061" s="2">
        <v>42244</v>
      </c>
      <c r="B1061" s="3">
        <v>244647805.84771499</v>
      </c>
    </row>
    <row r="1062" spans="1:2" x14ac:dyDescent="0.2">
      <c r="A1062" s="2">
        <v>42247</v>
      </c>
      <c r="B1062" s="3">
        <v>245112484.652695</v>
      </c>
    </row>
    <row r="1063" spans="1:2" x14ac:dyDescent="0.2">
      <c r="A1063" s="2">
        <v>42248</v>
      </c>
      <c r="B1063" s="3">
        <v>245781375.97130799</v>
      </c>
    </row>
    <row r="1064" spans="1:2" x14ac:dyDescent="0.2">
      <c r="A1064" s="2">
        <v>42249</v>
      </c>
      <c r="B1064" s="13">
        <v>245641922.972101</v>
      </c>
    </row>
    <row r="1065" spans="1:2" x14ac:dyDescent="0.2">
      <c r="A1065" s="2">
        <v>42250</v>
      </c>
      <c r="B1065" s="13">
        <v>245118531.31468001</v>
      </c>
    </row>
    <row r="1066" spans="1:2" x14ac:dyDescent="0.2">
      <c r="A1066" s="2">
        <v>42251</v>
      </c>
      <c r="B1066" s="13">
        <v>245752355.401539</v>
      </c>
    </row>
    <row r="1067" spans="1:2" x14ac:dyDescent="0.2">
      <c r="A1067" s="2">
        <v>42255</v>
      </c>
      <c r="B1067" s="13">
        <v>245734227.729983</v>
      </c>
    </row>
    <row r="1068" spans="1:2" x14ac:dyDescent="0.2">
      <c r="A1068" s="2">
        <v>42256</v>
      </c>
      <c r="B1068" s="13">
        <v>245092668.64665699</v>
      </c>
    </row>
    <row r="1069" spans="1:2" x14ac:dyDescent="0.2">
      <c r="A1069" s="2">
        <v>42257</v>
      </c>
      <c r="B1069" s="13">
        <v>245188289.74485099</v>
      </c>
    </row>
    <row r="1070" spans="1:2" x14ac:dyDescent="0.2">
      <c r="A1070" s="2">
        <v>42258</v>
      </c>
      <c r="B1070" s="13">
        <v>245550758.82806501</v>
      </c>
    </row>
    <row r="1071" spans="1:2" x14ac:dyDescent="0.2">
      <c r="A1071" s="2">
        <v>42261</v>
      </c>
      <c r="B1071" s="13">
        <v>245187886.265549</v>
      </c>
    </row>
    <row r="1072" spans="1:2" x14ac:dyDescent="0.2">
      <c r="A1072" s="2">
        <v>42262</v>
      </c>
      <c r="B1072" s="13">
        <v>244876329.926624</v>
      </c>
    </row>
    <row r="1073" spans="1:2" x14ac:dyDescent="0.2">
      <c r="A1073" s="2">
        <v>42263</v>
      </c>
      <c r="B1073" s="13">
        <v>244541015.49725601</v>
      </c>
    </row>
    <row r="1074" spans="1:2" x14ac:dyDescent="0.2">
      <c r="A1074" s="2">
        <v>42264</v>
      </c>
      <c r="B1074" s="13">
        <v>245112485.78121999</v>
      </c>
    </row>
    <row r="1075" spans="1:2" x14ac:dyDescent="0.2">
      <c r="A1075" s="2">
        <v>42265</v>
      </c>
      <c r="B1075" s="13">
        <v>245665595.73402801</v>
      </c>
    </row>
    <row r="1076" spans="1:2" x14ac:dyDescent="0.2">
      <c r="A1076" s="2">
        <v>42268</v>
      </c>
      <c r="B1076" s="13">
        <v>245541840.32182199</v>
      </c>
    </row>
    <row r="1077" spans="1:2" x14ac:dyDescent="0.2">
      <c r="A1077" s="2">
        <v>42269</v>
      </c>
      <c r="B1077" s="13">
        <v>246389284.46109501</v>
      </c>
    </row>
    <row r="1078" spans="1:2" x14ac:dyDescent="0.2">
      <c r="A1078" s="2">
        <v>42270</v>
      </c>
      <c r="B1078" s="13">
        <v>248228357.91009599</v>
      </c>
    </row>
    <row r="1079" spans="1:2" x14ac:dyDescent="0.2">
      <c r="A1079" s="2">
        <v>42271</v>
      </c>
      <c r="B1079" s="13">
        <v>248744901.18428901</v>
      </c>
    </row>
    <row r="1080" spans="1:2" x14ac:dyDescent="0.2">
      <c r="A1080" s="2">
        <v>42272</v>
      </c>
      <c r="B1080" s="13">
        <v>246759376.65334401</v>
      </c>
    </row>
    <row r="1081" spans="1:2" x14ac:dyDescent="0.2">
      <c r="A1081" s="2">
        <v>42275</v>
      </c>
      <c r="B1081" s="13">
        <v>249456882.93278101</v>
      </c>
    </row>
    <row r="1082" spans="1:2" x14ac:dyDescent="0.2">
      <c r="A1082" s="2">
        <v>42276</v>
      </c>
      <c r="B1082" s="13">
        <v>249071747.10243499</v>
      </c>
    </row>
    <row r="1083" spans="1:2" x14ac:dyDescent="0.2">
      <c r="A1083" s="2">
        <v>42277</v>
      </c>
      <c r="B1083" s="13">
        <v>247240100.086371</v>
      </c>
    </row>
    <row r="1084" spans="1:2" x14ac:dyDescent="0.2">
      <c r="A1084" s="2">
        <v>42278</v>
      </c>
      <c r="B1084" s="13">
        <v>245948093.497244</v>
      </c>
    </row>
    <row r="1085" spans="1:2" x14ac:dyDescent="0.2">
      <c r="A1085" s="2">
        <v>42279</v>
      </c>
      <c r="B1085" s="14">
        <v>245746563.195097</v>
      </c>
    </row>
    <row r="1086" spans="1:2" x14ac:dyDescent="0.2">
      <c r="A1086" s="2">
        <v>42282</v>
      </c>
      <c r="B1086" s="14">
        <v>245289763.411053</v>
      </c>
    </row>
    <row r="1087" spans="1:2" x14ac:dyDescent="0.2">
      <c r="A1087" s="2">
        <v>42283</v>
      </c>
      <c r="B1087" s="14">
        <v>233697246.08934799</v>
      </c>
    </row>
    <row r="1088" spans="1:2" x14ac:dyDescent="0.2">
      <c r="A1088" s="2">
        <v>42284</v>
      </c>
      <c r="B1088" s="14">
        <v>233538831.61737299</v>
      </c>
    </row>
    <row r="1089" spans="1:2" x14ac:dyDescent="0.2">
      <c r="A1089" s="2">
        <v>42285</v>
      </c>
      <c r="B1089" s="14">
        <v>228475868.13560101</v>
      </c>
    </row>
    <row r="1090" spans="1:2" x14ac:dyDescent="0.2">
      <c r="A1090" s="2">
        <v>42286</v>
      </c>
      <c r="B1090" s="14">
        <v>228641319.20604801</v>
      </c>
    </row>
    <row r="1091" spans="1:2" x14ac:dyDescent="0.2">
      <c r="A1091" s="2">
        <v>42290</v>
      </c>
      <c r="B1091" s="14">
        <v>228890479.41841701</v>
      </c>
    </row>
    <row r="1092" spans="1:2" x14ac:dyDescent="0.2">
      <c r="A1092" s="2">
        <v>42291</v>
      </c>
      <c r="B1092" s="14">
        <v>229621901.83068401</v>
      </c>
    </row>
    <row r="1093" spans="1:2" x14ac:dyDescent="0.2">
      <c r="A1093" s="2">
        <v>42292</v>
      </c>
      <c r="B1093" s="14">
        <v>228931680.81541601</v>
      </c>
    </row>
    <row r="1094" spans="1:2" x14ac:dyDescent="0.2">
      <c r="A1094" s="2">
        <v>42293</v>
      </c>
      <c r="B1094" s="14">
        <v>228929081.941255</v>
      </c>
    </row>
    <row r="1095" spans="1:2" x14ac:dyDescent="0.2">
      <c r="A1095" s="2">
        <v>42296</v>
      </c>
      <c r="B1095" s="14">
        <v>228864233.640201</v>
      </c>
    </row>
    <row r="1096" spans="1:2" x14ac:dyDescent="0.2">
      <c r="A1096" s="2">
        <v>42297</v>
      </c>
      <c r="B1096" s="14">
        <v>228220200.732014</v>
      </c>
    </row>
    <row r="1097" spans="1:2" x14ac:dyDescent="0.2">
      <c r="A1097" s="2">
        <v>42298</v>
      </c>
      <c r="B1097" s="14">
        <v>228514167.816688</v>
      </c>
    </row>
    <row r="1098" spans="1:2" x14ac:dyDescent="0.2">
      <c r="A1098" s="2">
        <v>42299</v>
      </c>
      <c r="B1098" s="14">
        <v>227595426.77680701</v>
      </c>
    </row>
    <row r="1099" spans="1:2" x14ac:dyDescent="0.2">
      <c r="A1099" s="2">
        <v>42300</v>
      </c>
      <c r="B1099" s="14">
        <v>227965391.27350101</v>
      </c>
    </row>
    <row r="1100" spans="1:2" x14ac:dyDescent="0.2">
      <c r="A1100" s="2">
        <v>42303</v>
      </c>
      <c r="B1100" s="14">
        <v>228340541.90620399</v>
      </c>
    </row>
    <row r="1101" spans="1:2" x14ac:dyDescent="0.2">
      <c r="A1101" s="2">
        <v>42304</v>
      </c>
      <c r="B1101" s="14">
        <v>226834533.03441399</v>
      </c>
    </row>
    <row r="1102" spans="1:2" x14ac:dyDescent="0.2">
      <c r="A1102" s="2">
        <v>42305</v>
      </c>
      <c r="B1102" s="14">
        <v>226498267.729761</v>
      </c>
    </row>
    <row r="1103" spans="1:2" x14ac:dyDescent="0.2">
      <c r="A1103" s="2">
        <v>42306</v>
      </c>
      <c r="B1103" s="14">
        <v>226217188.208314</v>
      </c>
    </row>
    <row r="1104" spans="1:2" x14ac:dyDescent="0.2">
      <c r="A1104" s="2">
        <v>42307</v>
      </c>
      <c r="B1104" s="14">
        <v>225808452.66436601</v>
      </c>
    </row>
    <row r="1105" spans="1:2" x14ac:dyDescent="0.2">
      <c r="A1105" s="2">
        <v>42310</v>
      </c>
      <c r="B1105" s="14">
        <v>225509047.8671</v>
      </c>
    </row>
    <row r="1106" spans="1:2" x14ac:dyDescent="0.2">
      <c r="A1106" s="2">
        <v>42311</v>
      </c>
      <c r="B1106" s="14">
        <v>225894928.64371499</v>
      </c>
    </row>
    <row r="1107" spans="1:2" x14ac:dyDescent="0.2">
      <c r="A1107" s="2">
        <v>42312</v>
      </c>
      <c r="B1107" s="14">
        <v>210105966.145179</v>
      </c>
    </row>
    <row r="1108" spans="1:2" x14ac:dyDescent="0.2">
      <c r="A1108" s="2">
        <v>42313</v>
      </c>
      <c r="B1108" s="14">
        <v>210095464.94084701</v>
      </c>
    </row>
    <row r="1109" spans="1:2" x14ac:dyDescent="0.2">
      <c r="A1109" s="2">
        <v>42314</v>
      </c>
      <c r="B1109" s="14">
        <v>209080745.47890601</v>
      </c>
    </row>
    <row r="1110" spans="1:2" x14ac:dyDescent="0.2">
      <c r="A1110" s="2">
        <v>42317</v>
      </c>
      <c r="B1110" s="14">
        <v>208704130.76302299</v>
      </c>
    </row>
    <row r="1111" spans="1:2" x14ac:dyDescent="0.2">
      <c r="A1111" s="2">
        <v>42318</v>
      </c>
      <c r="B1111" s="14">
        <v>208996613.69283399</v>
      </c>
    </row>
    <row r="1112" spans="1:2" x14ac:dyDescent="0.2">
      <c r="A1112" s="2">
        <v>42320</v>
      </c>
      <c r="B1112" s="14">
        <v>208696776.762272</v>
      </c>
    </row>
    <row r="1113" spans="1:2" x14ac:dyDescent="0.2">
      <c r="A1113" s="2">
        <v>42321</v>
      </c>
      <c r="B1113" s="14">
        <v>209277528.749127</v>
      </c>
    </row>
    <row r="1114" spans="1:2" x14ac:dyDescent="0.2">
      <c r="A1114" s="2">
        <v>42324</v>
      </c>
      <c r="B1114" s="14">
        <v>209240040.67243901</v>
      </c>
    </row>
    <row r="1115" spans="1:2" x14ac:dyDescent="0.2">
      <c r="A1115" s="2">
        <v>42325</v>
      </c>
      <c r="B1115" s="3">
        <v>209566039.99738899</v>
      </c>
    </row>
    <row r="1116" spans="1:2" x14ac:dyDescent="0.2">
      <c r="A1116" s="2">
        <v>42326</v>
      </c>
      <c r="B1116" s="3">
        <v>209678038.128492</v>
      </c>
    </row>
    <row r="1117" spans="1:2" x14ac:dyDescent="0.2">
      <c r="A1117" s="2">
        <v>42327</v>
      </c>
      <c r="B1117" s="3">
        <v>209769872.57283801</v>
      </c>
    </row>
    <row r="1118" spans="1:2" x14ac:dyDescent="0.2">
      <c r="A1118" s="2">
        <v>42328</v>
      </c>
      <c r="B1118" s="3">
        <v>209871612.22430199</v>
      </c>
    </row>
    <row r="1119" spans="1:2" x14ac:dyDescent="0.2">
      <c r="A1119" s="2">
        <v>42331</v>
      </c>
      <c r="B1119" s="3">
        <v>209552783.783986</v>
      </c>
    </row>
    <row r="1120" spans="1:2" x14ac:dyDescent="0.2">
      <c r="A1120" s="2">
        <v>42332</v>
      </c>
      <c r="B1120" s="3">
        <v>207774312.07562399</v>
      </c>
    </row>
    <row r="1121" spans="1:2" x14ac:dyDescent="0.2">
      <c r="A1121" s="2">
        <v>42333</v>
      </c>
      <c r="B1121" s="3">
        <v>207997225.46427801</v>
      </c>
    </row>
    <row r="1122" spans="1:2" x14ac:dyDescent="0.2">
      <c r="A1122" s="2">
        <v>42335</v>
      </c>
      <c r="B1122" s="3">
        <v>207969553.840628</v>
      </c>
    </row>
    <row r="1123" spans="1:2" x14ac:dyDescent="0.2">
      <c r="A1123" s="2">
        <v>42338</v>
      </c>
      <c r="B1123" s="3">
        <v>207908482.58836401</v>
      </c>
    </row>
    <row r="1124" spans="1:2" x14ac:dyDescent="0.2">
      <c r="A1124" s="2">
        <v>42339</v>
      </c>
      <c r="B1124" s="3">
        <v>207820702.08083001</v>
      </c>
    </row>
    <row r="1125" spans="1:2" x14ac:dyDescent="0.2">
      <c r="A1125" s="2">
        <v>42340</v>
      </c>
      <c r="B1125" s="3">
        <v>207202691.57267201</v>
      </c>
    </row>
    <row r="1126" spans="1:2" x14ac:dyDescent="0.2">
      <c r="A1126" s="2">
        <v>42341</v>
      </c>
      <c r="B1126" s="3">
        <v>207817754.22878399</v>
      </c>
    </row>
    <row r="1127" spans="1:2" x14ac:dyDescent="0.2">
      <c r="A1127" s="2">
        <v>42342</v>
      </c>
      <c r="B1127" s="3">
        <v>207440056.34661701</v>
      </c>
    </row>
    <row r="1128" spans="1:2" x14ac:dyDescent="0.2">
      <c r="A1128" s="2">
        <v>42345</v>
      </c>
      <c r="B1128" s="3">
        <v>207153486.90464699</v>
      </c>
    </row>
    <row r="1129" spans="1:2" x14ac:dyDescent="0.2">
      <c r="A1129" s="2">
        <v>42346</v>
      </c>
      <c r="B1129" s="3">
        <v>206529480.00792801</v>
      </c>
    </row>
    <row r="1130" spans="1:2" x14ac:dyDescent="0.2">
      <c r="A1130" s="2">
        <v>42347</v>
      </c>
      <c r="B1130" s="3">
        <v>205841220.882112</v>
      </c>
    </row>
    <row r="1131" spans="1:2" x14ac:dyDescent="0.2">
      <c r="A1131" s="2">
        <v>42348</v>
      </c>
      <c r="B1131" s="3">
        <v>205575108.470557</v>
      </c>
    </row>
    <row r="1132" spans="1:2" x14ac:dyDescent="0.2">
      <c r="A1132" s="2">
        <v>42349</v>
      </c>
      <c r="B1132" s="3">
        <v>188296556.78789899</v>
      </c>
    </row>
    <row r="1133" spans="1:2" x14ac:dyDescent="0.2">
      <c r="A1133" s="2">
        <v>42352</v>
      </c>
      <c r="B1133" s="3">
        <v>188855923.21732101</v>
      </c>
    </row>
    <row r="1134" spans="1:2" x14ac:dyDescent="0.2">
      <c r="A1134" s="2">
        <v>42353</v>
      </c>
      <c r="B1134" s="3">
        <v>188578093.20776501</v>
      </c>
    </row>
    <row r="1135" spans="1:2" x14ac:dyDescent="0.2">
      <c r="A1135" s="2">
        <v>42354</v>
      </c>
      <c r="B1135" s="3">
        <v>187920651.304102</v>
      </c>
    </row>
    <row r="1136" spans="1:2" x14ac:dyDescent="0.2">
      <c r="A1136" s="2">
        <v>42355</v>
      </c>
      <c r="B1136" s="3">
        <v>187754547.46449101</v>
      </c>
    </row>
    <row r="1137" spans="1:2" x14ac:dyDescent="0.2">
      <c r="A1137" s="2">
        <v>42356</v>
      </c>
      <c r="B1137" s="3">
        <v>187553629.93755099</v>
      </c>
    </row>
    <row r="1138" spans="1:2" x14ac:dyDescent="0.2">
      <c r="A1138" s="2">
        <v>42359</v>
      </c>
      <c r="B1138" s="3">
        <v>186843777.48525301</v>
      </c>
    </row>
    <row r="1139" spans="1:2" x14ac:dyDescent="0.2">
      <c r="A1139" s="2">
        <v>42360</v>
      </c>
      <c r="B1139" s="3">
        <v>186795425.99863201</v>
      </c>
    </row>
    <row r="1140" spans="1:2" x14ac:dyDescent="0.2">
      <c r="A1140" s="2">
        <v>42361</v>
      </c>
      <c r="B1140" s="3">
        <v>186405911.89646399</v>
      </c>
    </row>
    <row r="1141" spans="1:2" x14ac:dyDescent="0.2">
      <c r="A1141" s="2">
        <v>42362</v>
      </c>
      <c r="B1141" s="3">
        <v>186724122.05461001</v>
      </c>
    </row>
    <row r="1142" spans="1:2" x14ac:dyDescent="0.2">
      <c r="A1142" s="2">
        <v>42366</v>
      </c>
      <c r="B1142" s="3">
        <v>185159962.27575499</v>
      </c>
    </row>
    <row r="1143" spans="1:2" x14ac:dyDescent="0.2">
      <c r="A1143" s="2">
        <v>42367</v>
      </c>
      <c r="B1143" s="3">
        <v>184386014.80047399</v>
      </c>
    </row>
    <row r="1144" spans="1:2" x14ac:dyDescent="0.2">
      <c r="A1144" s="2">
        <v>42368</v>
      </c>
      <c r="B1144" s="3">
        <v>184644088.837926</v>
      </c>
    </row>
    <row r="1145" spans="1:2" x14ac:dyDescent="0.2">
      <c r="A1145" s="2">
        <v>42369</v>
      </c>
      <c r="B1145" s="3">
        <v>184422809.70974699</v>
      </c>
    </row>
    <row r="1146" spans="1:2" x14ac:dyDescent="0.2">
      <c r="A1146" s="2">
        <v>42373</v>
      </c>
      <c r="B1146" s="3">
        <v>184445358.978219</v>
      </c>
    </row>
    <row r="1147" spans="1:2" x14ac:dyDescent="0.2">
      <c r="A1147" s="2">
        <v>42374</v>
      </c>
      <c r="B1147" s="3">
        <v>187710809.801934</v>
      </c>
    </row>
    <row r="1148" spans="1:2" x14ac:dyDescent="0.2">
      <c r="A1148" s="2">
        <v>42375</v>
      </c>
      <c r="B1148" s="3">
        <v>187887986.86429399</v>
      </c>
    </row>
    <row r="1149" spans="1:2" x14ac:dyDescent="0.2">
      <c r="A1149" s="2">
        <v>42376</v>
      </c>
      <c r="B1149" s="3">
        <v>197295640.35863701</v>
      </c>
    </row>
    <row r="1150" spans="1:2" x14ac:dyDescent="0.2">
      <c r="A1150" s="2">
        <v>42377</v>
      </c>
      <c r="B1150" s="3">
        <v>197367137.19356999</v>
      </c>
    </row>
    <row r="1151" spans="1:2" x14ac:dyDescent="0.2">
      <c r="A1151" s="2">
        <v>42380</v>
      </c>
      <c r="B1151" s="3">
        <v>199149491.57008401</v>
      </c>
    </row>
    <row r="1152" spans="1:2" x14ac:dyDescent="0.2">
      <c r="A1152" s="2">
        <v>42381</v>
      </c>
      <c r="B1152" s="3">
        <v>200667465.77386299</v>
      </c>
    </row>
    <row r="1153" spans="1:2" x14ac:dyDescent="0.2">
      <c r="A1153" s="2">
        <v>42382</v>
      </c>
      <c r="B1153" s="3">
        <v>200146350.235277</v>
      </c>
    </row>
    <row r="1154" spans="1:2" x14ac:dyDescent="0.2">
      <c r="A1154" s="2">
        <v>42383</v>
      </c>
      <c r="B1154" s="3">
        <v>199913365.74575099</v>
      </c>
    </row>
    <row r="1155" spans="1:2" x14ac:dyDescent="0.2">
      <c r="A1155" s="2">
        <v>42384</v>
      </c>
      <c r="B1155" s="3">
        <v>199753971.88485599</v>
      </c>
    </row>
    <row r="1156" spans="1:2" x14ac:dyDescent="0.2">
      <c r="A1156" s="2">
        <v>42388</v>
      </c>
      <c r="B1156" s="3">
        <v>199393667.114838</v>
      </c>
    </row>
    <row r="1157" spans="1:2" x14ac:dyDescent="0.2">
      <c r="A1157" s="2">
        <v>42389</v>
      </c>
      <c r="B1157" s="3">
        <v>198922354.576415</v>
      </c>
    </row>
    <row r="1158" spans="1:2" x14ac:dyDescent="0.2">
      <c r="A1158" s="2">
        <v>42390</v>
      </c>
      <c r="B1158" s="3">
        <v>198960158.59803799</v>
      </c>
    </row>
    <row r="1159" spans="1:2" x14ac:dyDescent="0.2">
      <c r="A1159" s="2">
        <v>42391</v>
      </c>
      <c r="B1159" s="3">
        <v>199498849.170728</v>
      </c>
    </row>
    <row r="1160" spans="1:2" x14ac:dyDescent="0.2">
      <c r="A1160" s="2">
        <v>42394</v>
      </c>
      <c r="B1160" s="3">
        <v>199397855.06142101</v>
      </c>
    </row>
    <row r="1161" spans="1:2" x14ac:dyDescent="0.2">
      <c r="A1161" s="2">
        <v>42395</v>
      </c>
      <c r="B1161" s="3">
        <v>203045525.45180401</v>
      </c>
    </row>
    <row r="1162" spans="1:2" x14ac:dyDescent="0.2">
      <c r="A1162" s="2">
        <v>42396</v>
      </c>
      <c r="B1162" s="3">
        <v>202828322.23847201</v>
      </c>
    </row>
    <row r="1163" spans="1:2" x14ac:dyDescent="0.2">
      <c r="A1163" s="2">
        <v>42397</v>
      </c>
      <c r="B1163" s="3">
        <v>202593660.852644</v>
      </c>
    </row>
    <row r="1164" spans="1:2" x14ac:dyDescent="0.2">
      <c r="A1164" s="2">
        <v>42398</v>
      </c>
      <c r="B1164" s="3">
        <v>203588583.70410499</v>
      </c>
    </row>
    <row r="1165" spans="1:2" x14ac:dyDescent="0.2">
      <c r="A1165" s="2">
        <v>42401</v>
      </c>
      <c r="B1165" s="3">
        <v>202978417.913138</v>
      </c>
    </row>
    <row r="1166" spans="1:2" x14ac:dyDescent="0.2">
      <c r="A1166" s="2">
        <v>42402</v>
      </c>
      <c r="B1166" s="3">
        <v>202432832.86058599</v>
      </c>
    </row>
    <row r="1167" spans="1:2" x14ac:dyDescent="0.2">
      <c r="A1167" s="2">
        <v>42403</v>
      </c>
      <c r="B1167" s="3">
        <v>202758152.82642999</v>
      </c>
    </row>
    <row r="1168" spans="1:2" x14ac:dyDescent="0.2">
      <c r="A1168" s="2">
        <v>42404</v>
      </c>
      <c r="B1168" s="3">
        <v>200401492.32892701</v>
      </c>
    </row>
    <row r="1169" spans="1:2" x14ac:dyDescent="0.2">
      <c r="A1169" s="2">
        <v>42405</v>
      </c>
      <c r="B1169" s="3">
        <v>199901395.39672601</v>
      </c>
    </row>
    <row r="1170" spans="1:2" x14ac:dyDescent="0.2">
      <c r="A1170" s="2">
        <v>42408</v>
      </c>
      <c r="B1170" s="3">
        <v>199659998.238516</v>
      </c>
    </row>
    <row r="1171" spans="1:2" x14ac:dyDescent="0.2">
      <c r="A1171" s="2">
        <v>42409</v>
      </c>
      <c r="B1171" s="3">
        <v>198130171.02542299</v>
      </c>
    </row>
    <row r="1172" spans="1:2" x14ac:dyDescent="0.2">
      <c r="A1172" s="2">
        <v>42410</v>
      </c>
      <c r="B1172" s="3">
        <v>204406454.82102001</v>
      </c>
    </row>
    <row r="1173" spans="1:2" x14ac:dyDescent="0.2">
      <c r="A1173" s="2">
        <v>42411</v>
      </c>
      <c r="B1173" s="3">
        <v>201274083.50170401</v>
      </c>
    </row>
    <row r="1174" spans="1:2" x14ac:dyDescent="0.2">
      <c r="A1174" s="2">
        <v>42412</v>
      </c>
      <c r="B1174" s="3">
        <v>204739072.42707801</v>
      </c>
    </row>
    <row r="1175" spans="1:2" x14ac:dyDescent="0.2">
      <c r="A1175" s="2">
        <v>42416</v>
      </c>
      <c r="B1175" s="3">
        <v>204284277.51142901</v>
      </c>
    </row>
    <row r="1176" spans="1:2" x14ac:dyDescent="0.2">
      <c r="A1176" s="2">
        <v>42417</v>
      </c>
      <c r="B1176" s="3">
        <v>205694611.74816799</v>
      </c>
    </row>
    <row r="1177" spans="1:2" x14ac:dyDescent="0.2">
      <c r="A1177" s="2">
        <v>42418</v>
      </c>
      <c r="B1177" s="3">
        <v>204956785.58402699</v>
      </c>
    </row>
    <row r="1178" spans="1:2" x14ac:dyDescent="0.2">
      <c r="A1178" s="2">
        <v>42419</v>
      </c>
      <c r="B1178" s="3">
        <v>205759758.034733</v>
      </c>
    </row>
    <row r="1179" spans="1:2" x14ac:dyDescent="0.2">
      <c r="A1179" s="2">
        <v>42422</v>
      </c>
      <c r="B1179" s="3">
        <v>208052096.61555099</v>
      </c>
    </row>
    <row r="1180" spans="1:2" x14ac:dyDescent="0.2">
      <c r="A1180" s="2">
        <v>42423</v>
      </c>
      <c r="B1180" s="3">
        <v>208246136.20783401</v>
      </c>
    </row>
    <row r="1181" spans="1:2" x14ac:dyDescent="0.2">
      <c r="A1181" s="2">
        <v>42424</v>
      </c>
      <c r="B1181" s="3">
        <v>206540948.93540701</v>
      </c>
    </row>
    <row r="1182" spans="1:2" x14ac:dyDescent="0.2">
      <c r="A1182" s="2">
        <v>42425</v>
      </c>
      <c r="B1182" s="3">
        <v>207067882.65410599</v>
      </c>
    </row>
    <row r="1183" spans="1:2" x14ac:dyDescent="0.2">
      <c r="A1183" s="2">
        <v>42426</v>
      </c>
      <c r="B1183" s="3">
        <v>207091793.35351601</v>
      </c>
    </row>
    <row r="1184" spans="1:2" x14ac:dyDescent="0.2">
      <c r="A1184" s="2">
        <v>42429</v>
      </c>
      <c r="B1184" s="3">
        <v>205820413.574617</v>
      </c>
    </row>
    <row r="1185" spans="1:2" x14ac:dyDescent="0.2">
      <c r="A1185" s="2">
        <v>42430</v>
      </c>
      <c r="B1185" s="3">
        <v>207698311.99438599</v>
      </c>
    </row>
    <row r="1186" spans="1:2" x14ac:dyDescent="0.2">
      <c r="A1186" s="2">
        <v>42431</v>
      </c>
      <c r="B1186" s="3">
        <v>208110852.71895</v>
      </c>
    </row>
    <row r="1187" spans="1:2" x14ac:dyDescent="0.2">
      <c r="A1187" s="2">
        <v>42432</v>
      </c>
      <c r="B1187" s="3">
        <v>207626187.47158501</v>
      </c>
    </row>
    <row r="1188" spans="1:2" x14ac:dyDescent="0.2">
      <c r="A1188" s="2">
        <v>42433</v>
      </c>
      <c r="B1188" s="3">
        <v>208361062.19953999</v>
      </c>
    </row>
    <row r="1189" spans="1:2" x14ac:dyDescent="0.2">
      <c r="A1189" s="2">
        <v>42436</v>
      </c>
      <c r="B1189" s="3">
        <v>208708031.16346899</v>
      </c>
    </row>
    <row r="1190" spans="1:2" x14ac:dyDescent="0.2">
      <c r="A1190" s="2">
        <v>42437</v>
      </c>
      <c r="B1190" s="3">
        <v>208682293.624744</v>
      </c>
    </row>
    <row r="1191" spans="1:2" x14ac:dyDescent="0.2">
      <c r="A1191" s="2">
        <v>42438</v>
      </c>
      <c r="B1191" s="3">
        <v>208520980.93937701</v>
      </c>
    </row>
    <row r="1192" spans="1:2" x14ac:dyDescent="0.2">
      <c r="A1192" s="2">
        <v>42439</v>
      </c>
      <c r="B1192" s="3">
        <v>209051446.87655699</v>
      </c>
    </row>
    <row r="1193" spans="1:2" x14ac:dyDescent="0.2">
      <c r="A1193" s="2">
        <v>42440</v>
      </c>
      <c r="B1193" s="3">
        <v>211464590.148406</v>
      </c>
    </row>
    <row r="1194" spans="1:2" x14ac:dyDescent="0.2">
      <c r="A1194" s="2">
        <v>42443</v>
      </c>
      <c r="B1194" s="3">
        <v>211494772.77730101</v>
      </c>
    </row>
    <row r="1195" spans="1:2" x14ac:dyDescent="0.2">
      <c r="A1195" s="2">
        <v>42444</v>
      </c>
      <c r="B1195" s="3">
        <v>211905082.65071601</v>
      </c>
    </row>
    <row r="1196" spans="1:2" x14ac:dyDescent="0.2">
      <c r="A1196" s="2">
        <v>42445</v>
      </c>
      <c r="B1196" s="3">
        <v>212535176.17692101</v>
      </c>
    </row>
    <row r="1197" spans="1:2" x14ac:dyDescent="0.2">
      <c r="A1197" s="2">
        <v>42446</v>
      </c>
      <c r="B1197" s="3">
        <v>211944106.40493199</v>
      </c>
    </row>
    <row r="1198" spans="1:2" x14ac:dyDescent="0.2">
      <c r="A1198" s="2">
        <v>42447</v>
      </c>
      <c r="B1198" s="3">
        <v>212626054.94789699</v>
      </c>
    </row>
    <row r="1199" spans="1:2" x14ac:dyDescent="0.2">
      <c r="A1199" s="2">
        <v>42450</v>
      </c>
      <c r="B1199" s="3">
        <v>212114253.69102499</v>
      </c>
    </row>
    <row r="1200" spans="1:2" x14ac:dyDescent="0.2">
      <c r="A1200" s="2">
        <v>42451</v>
      </c>
      <c r="B1200" s="3">
        <v>212514460.17201501</v>
      </c>
    </row>
    <row r="1201" spans="1:2" x14ac:dyDescent="0.2">
      <c r="A1201" s="2">
        <v>42452</v>
      </c>
      <c r="B1201" s="3">
        <v>212174784.20116299</v>
      </c>
    </row>
    <row r="1202" spans="1:2" x14ac:dyDescent="0.2">
      <c r="A1202" s="2">
        <v>42453</v>
      </c>
      <c r="B1202" s="3">
        <v>212167027.37484401</v>
      </c>
    </row>
    <row r="1203" spans="1:2" x14ac:dyDescent="0.2">
      <c r="A1203" s="2">
        <v>42457</v>
      </c>
      <c r="B1203" s="3">
        <v>213740613.68921599</v>
      </c>
    </row>
    <row r="1204" spans="1:2" x14ac:dyDescent="0.2">
      <c r="A1204" s="2">
        <v>42458</v>
      </c>
      <c r="B1204" s="3">
        <v>212782195.53717899</v>
      </c>
    </row>
    <row r="1205" spans="1:2" x14ac:dyDescent="0.2">
      <c r="A1205" s="2">
        <v>42459</v>
      </c>
      <c r="B1205" s="3">
        <v>213738212.86557201</v>
      </c>
    </row>
    <row r="1206" spans="1:2" x14ac:dyDescent="0.2">
      <c r="A1206" s="2">
        <v>42460</v>
      </c>
      <c r="B1206" s="3">
        <v>213598639.216593</v>
      </c>
    </row>
    <row r="1207" spans="1:2" x14ac:dyDescent="0.2">
      <c r="A1207" s="2">
        <v>42461</v>
      </c>
      <c r="B1207" s="3">
        <v>211816608.86316401</v>
      </c>
    </row>
    <row r="1208" spans="1:2" x14ac:dyDescent="0.2">
      <c r="A1208" s="2">
        <v>42464</v>
      </c>
      <c r="B1208" s="3">
        <v>212133246.37493199</v>
      </c>
    </row>
    <row r="1209" spans="1:2" x14ac:dyDescent="0.2">
      <c r="A1209" s="2">
        <v>42465</v>
      </c>
      <c r="B1209" s="3">
        <v>212118663.373101</v>
      </c>
    </row>
    <row r="1210" spans="1:2" x14ac:dyDescent="0.2">
      <c r="A1210" s="2">
        <v>42466</v>
      </c>
      <c r="B1210" s="3">
        <v>212525287.39102301</v>
      </c>
    </row>
    <row r="1211" spans="1:2" x14ac:dyDescent="0.2">
      <c r="A1211" s="2">
        <v>42467</v>
      </c>
      <c r="B1211" s="3">
        <v>212230020.444828</v>
      </c>
    </row>
    <row r="1212" spans="1:2" x14ac:dyDescent="0.2">
      <c r="A1212" s="2">
        <v>42468</v>
      </c>
      <c r="B1212" s="3">
        <v>211274387.103165</v>
      </c>
    </row>
    <row r="1213" spans="1:2" x14ac:dyDescent="0.2">
      <c r="A1213" s="2">
        <v>42471</v>
      </c>
      <c r="B1213" s="3">
        <v>209697024.21008301</v>
      </c>
    </row>
    <row r="1214" spans="1:2" x14ac:dyDescent="0.2">
      <c r="A1214" s="2">
        <v>42472</v>
      </c>
      <c r="B1214" s="3">
        <v>210376408.08534199</v>
      </c>
    </row>
    <row r="1215" spans="1:2" x14ac:dyDescent="0.2">
      <c r="A1215" s="2">
        <v>42473</v>
      </c>
      <c r="B1215" s="3">
        <v>210549192.60390499</v>
      </c>
    </row>
    <row r="1216" spans="1:2" x14ac:dyDescent="0.2">
      <c r="A1216" s="2">
        <v>42474</v>
      </c>
      <c r="B1216" s="3">
        <v>210516363.59015501</v>
      </c>
    </row>
    <row r="1217" spans="1:2" x14ac:dyDescent="0.2">
      <c r="A1217" s="2">
        <v>42475</v>
      </c>
      <c r="B1217" s="3">
        <v>211082597.42087999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B5:BI52"/>
  <sheetViews>
    <sheetView topLeftCell="A39" workbookViewId="0">
      <selection activeCell="I6" sqref="I6"/>
    </sheetView>
  </sheetViews>
  <sheetFormatPr defaultRowHeight="12.75" x14ac:dyDescent="0.2"/>
  <cols>
    <col min="2" max="2" width="35" customWidth="1"/>
    <col min="3" max="3" width="17.85546875" customWidth="1"/>
    <col min="4" max="4" width="13.5703125" bestFit="1" customWidth="1"/>
    <col min="5" max="5" width="8.42578125" bestFit="1" customWidth="1"/>
    <col min="6" max="6" width="41.85546875" customWidth="1"/>
    <col min="7" max="7" width="17.85546875" customWidth="1"/>
    <col min="8" max="61" width="5.7109375" customWidth="1"/>
  </cols>
  <sheetData>
    <row r="5" spans="2:61" ht="15" x14ac:dyDescent="0.25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</row>
    <row r="6" spans="2:61" ht="15" x14ac:dyDescent="0.2">
      <c r="B6" s="50"/>
      <c r="C6" s="196"/>
      <c r="D6" s="51"/>
      <c r="E6" s="197"/>
      <c r="F6" s="50"/>
      <c r="G6" s="196"/>
      <c r="H6" s="51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</row>
    <row r="7" spans="2:61" ht="15.75" customHeight="1" x14ac:dyDescent="0.2">
      <c r="B7" s="346" t="s">
        <v>176</v>
      </c>
      <c r="C7" s="346"/>
      <c r="D7" s="346"/>
      <c r="E7" s="346"/>
      <c r="F7" s="346"/>
      <c r="G7" s="346"/>
    </row>
    <row r="8" spans="2:61" ht="15.75" customHeight="1" x14ac:dyDescent="0.2">
      <c r="D8" s="198"/>
      <c r="E8" s="198"/>
    </row>
    <row r="9" spans="2:61" ht="15.75" hidden="1" x14ac:dyDescent="0.2">
      <c r="B9" s="343" t="s">
        <v>175</v>
      </c>
      <c r="C9" s="343"/>
      <c r="F9" s="343"/>
      <c r="G9" s="343"/>
    </row>
    <row r="10" spans="2:61" ht="15.75" hidden="1" x14ac:dyDescent="0.2">
      <c r="B10" s="203" t="s">
        <v>201</v>
      </c>
      <c r="C10" s="204">
        <v>290</v>
      </c>
      <c r="F10" s="203"/>
      <c r="G10" s="204"/>
    </row>
    <row r="11" spans="2:61" ht="15.75" hidden="1" x14ac:dyDescent="0.2">
      <c r="B11" s="202" t="s">
        <v>202</v>
      </c>
      <c r="C11" s="205">
        <v>287</v>
      </c>
      <c r="F11" s="202"/>
      <c r="G11" s="205"/>
    </row>
    <row r="12" spans="2:61" ht="15.75" hidden="1" x14ac:dyDescent="0.2">
      <c r="B12" s="203" t="s">
        <v>203</v>
      </c>
      <c r="C12" s="206">
        <v>7.53</v>
      </c>
      <c r="F12" s="203"/>
      <c r="G12" s="206"/>
    </row>
    <row r="13" spans="2:61" ht="15.95" hidden="1" customHeight="1" x14ac:dyDescent="0.2">
      <c r="B13" s="343" t="s">
        <v>198</v>
      </c>
      <c r="C13" s="343"/>
      <c r="F13" s="343"/>
      <c r="G13" s="343"/>
    </row>
    <row r="14" spans="2:61" ht="15.95" hidden="1" customHeight="1" x14ac:dyDescent="0.2">
      <c r="B14" s="203" t="s">
        <v>139</v>
      </c>
      <c r="C14" s="207">
        <v>88</v>
      </c>
      <c r="F14" s="203"/>
      <c r="G14" s="207"/>
    </row>
    <row r="15" spans="2:61" ht="15.95" hidden="1" customHeight="1" x14ac:dyDescent="0.2">
      <c r="B15" s="202" t="s">
        <v>199</v>
      </c>
      <c r="C15" s="208">
        <v>43</v>
      </c>
      <c r="F15" s="202"/>
      <c r="G15" s="208"/>
    </row>
    <row r="16" spans="2:61" ht="15.95" hidden="1" customHeight="1" x14ac:dyDescent="0.2">
      <c r="B16" s="203" t="s">
        <v>200</v>
      </c>
      <c r="C16" s="207">
        <v>21</v>
      </c>
      <c r="F16" s="203"/>
      <c r="G16" s="207"/>
    </row>
    <row r="17" spans="2:8" ht="15.95" hidden="1" customHeight="1" x14ac:dyDescent="0.2">
      <c r="B17" s="343" t="s">
        <v>197</v>
      </c>
      <c r="C17" s="343"/>
      <c r="F17" s="343"/>
      <c r="G17" s="343"/>
    </row>
    <row r="18" spans="2:8" ht="15.95" hidden="1" customHeight="1" x14ac:dyDescent="0.2">
      <c r="B18" s="203" t="s">
        <v>138</v>
      </c>
      <c r="C18" s="207">
        <v>39</v>
      </c>
      <c r="F18" s="203"/>
      <c r="G18" s="207"/>
      <c r="H18" s="199"/>
    </row>
    <row r="19" spans="2:8" ht="15.75" hidden="1" x14ac:dyDescent="0.2">
      <c r="B19" s="202" t="s">
        <v>178</v>
      </c>
      <c r="C19" s="209">
        <v>219</v>
      </c>
      <c r="F19" s="202"/>
      <c r="G19" s="209"/>
    </row>
    <row r="20" spans="2:8" ht="15.75" hidden="1" x14ac:dyDescent="0.2">
      <c r="B20" s="343" t="s">
        <v>207</v>
      </c>
      <c r="C20" s="343"/>
      <c r="F20" s="343"/>
      <c r="G20" s="343"/>
    </row>
    <row r="21" spans="2:8" ht="15.75" hidden="1" x14ac:dyDescent="0.2">
      <c r="B21" s="203" t="s">
        <v>179</v>
      </c>
      <c r="C21" s="210">
        <v>3.5</v>
      </c>
      <c r="F21" s="203"/>
      <c r="G21" s="210"/>
    </row>
    <row r="22" spans="2:8" ht="15.75" hidden="1" x14ac:dyDescent="0.2">
      <c r="B22" s="202" t="s">
        <v>18</v>
      </c>
      <c r="C22" s="205">
        <v>30.2</v>
      </c>
      <c r="F22" s="202"/>
      <c r="G22" s="205"/>
    </row>
    <row r="23" spans="2:8" ht="15.75" hidden="1" x14ac:dyDescent="0.2">
      <c r="B23" s="203" t="s">
        <v>177</v>
      </c>
      <c r="C23" s="204">
        <v>3.9</v>
      </c>
      <c r="F23" s="203"/>
      <c r="G23" s="204"/>
    </row>
    <row r="24" spans="2:8" ht="15.75" hidden="1" x14ac:dyDescent="0.2">
      <c r="B24" s="202" t="s">
        <v>105</v>
      </c>
      <c r="C24" s="205">
        <v>0.7</v>
      </c>
      <c r="F24" s="202"/>
      <c r="G24" s="205"/>
    </row>
    <row r="25" spans="2:8" ht="15.75" hidden="1" x14ac:dyDescent="0.2">
      <c r="B25" s="203" t="s">
        <v>180</v>
      </c>
      <c r="C25" s="211">
        <v>2</v>
      </c>
      <c r="F25" s="203"/>
      <c r="G25" s="211"/>
    </row>
    <row r="26" spans="2:8" ht="15.75" hidden="1" x14ac:dyDescent="0.2">
      <c r="B26" s="343" t="s">
        <v>206</v>
      </c>
      <c r="C26" s="343"/>
      <c r="F26" s="343"/>
      <c r="G26" s="343"/>
    </row>
    <row r="27" spans="2:8" ht="15.75" hidden="1" x14ac:dyDescent="0.2">
      <c r="B27" s="203" t="s">
        <v>181</v>
      </c>
      <c r="C27" s="206">
        <v>0.79</v>
      </c>
      <c r="F27" s="203"/>
      <c r="G27" s="206"/>
    </row>
    <row r="28" spans="2:8" ht="15.75" hidden="1" x14ac:dyDescent="0.2">
      <c r="B28" s="202" t="s">
        <v>182</v>
      </c>
      <c r="C28" s="212">
        <v>-2.59</v>
      </c>
      <c r="F28" s="202"/>
      <c r="G28" s="212"/>
    </row>
    <row r="29" spans="2:8" ht="15.75" hidden="1" x14ac:dyDescent="0.2">
      <c r="B29" s="343" t="s">
        <v>195</v>
      </c>
      <c r="C29" s="343"/>
      <c r="F29" s="343"/>
      <c r="G29" s="343"/>
    </row>
    <row r="30" spans="2:8" ht="15.75" hidden="1" customHeight="1" x14ac:dyDescent="0.2">
      <c r="B30" s="203" t="s">
        <v>204</v>
      </c>
      <c r="C30" s="210">
        <v>2.8</v>
      </c>
      <c r="F30" s="203"/>
      <c r="G30" s="210"/>
    </row>
    <row r="31" spans="2:8" ht="15.75" hidden="1" x14ac:dyDescent="0.2">
      <c r="B31" s="202" t="s">
        <v>205</v>
      </c>
      <c r="C31" s="212">
        <v>-7.4</v>
      </c>
      <c r="F31" s="202"/>
      <c r="G31" s="212"/>
    </row>
    <row r="32" spans="2:8" hidden="1" x14ac:dyDescent="0.2"/>
    <row r="35" spans="2:7" ht="18.75" customHeight="1" x14ac:dyDescent="0.2">
      <c r="B35" s="343" t="s">
        <v>251</v>
      </c>
      <c r="C35" s="343"/>
      <c r="F35" s="343" t="s">
        <v>197</v>
      </c>
      <c r="G35" s="343"/>
    </row>
    <row r="36" spans="2:7" ht="18.75" customHeight="1" x14ac:dyDescent="0.2">
      <c r="B36" s="201" t="s">
        <v>201</v>
      </c>
      <c r="C36" s="300">
        <f>'Porfolio Characteristic Report'!D9</f>
        <v>347.78267776343262</v>
      </c>
      <c r="F36" s="201" t="s">
        <v>138</v>
      </c>
      <c r="G36" s="220">
        <f>'Porfolio Characteristic Report'!G7</f>
        <v>34.644649999999999</v>
      </c>
    </row>
    <row r="37" spans="2:7" ht="18.75" customHeight="1" x14ac:dyDescent="0.2">
      <c r="B37" s="219" t="s">
        <v>202</v>
      </c>
      <c r="C37" s="300">
        <f>'Porfolio Characteristic Report'!D10</f>
        <v>257.03046243665193</v>
      </c>
      <c r="F37" s="203" t="s">
        <v>178</v>
      </c>
      <c r="G37" s="216">
        <f>'Porfolio Characteristic Report'!G8</f>
        <v>199.30398</v>
      </c>
    </row>
    <row r="38" spans="2:7" ht="18.75" customHeight="1" x14ac:dyDescent="0.2">
      <c r="B38" s="203" t="s">
        <v>247</v>
      </c>
      <c r="C38" s="315">
        <f>'Porfolio Characteristic Report'!D11</f>
        <v>7.1777898960774102</v>
      </c>
      <c r="F38" s="343" t="s">
        <v>207</v>
      </c>
      <c r="G38" s="343"/>
    </row>
    <row r="39" spans="2:7" ht="18.75" customHeight="1" x14ac:dyDescent="0.2">
      <c r="B39" s="343" t="s">
        <v>198</v>
      </c>
      <c r="C39" s="343"/>
      <c r="F39" s="201" t="s">
        <v>179</v>
      </c>
      <c r="G39" s="222">
        <f>'Porfolio Characteristic Report'!G10</f>
        <v>3.0278527147099998</v>
      </c>
    </row>
    <row r="40" spans="2:7" ht="18.75" customHeight="1" x14ac:dyDescent="0.2">
      <c r="B40" s="201" t="s">
        <v>139</v>
      </c>
      <c r="C40" s="220">
        <f>'Porfolio Characteristic Report'!D13</f>
        <v>85.084871829999997</v>
      </c>
      <c r="F40" s="201" t="s">
        <v>18</v>
      </c>
      <c r="G40" s="222">
        <f>'Porfolio Characteristic Report'!G11</f>
        <v>29.8644795051</v>
      </c>
    </row>
    <row r="41" spans="2:7" ht="18.75" customHeight="1" x14ac:dyDescent="0.2">
      <c r="B41" s="219" t="s">
        <v>238</v>
      </c>
      <c r="C41" s="221">
        <f>'Porfolio Characteristic Report'!D14</f>
        <v>23.697624489999999</v>
      </c>
      <c r="F41" s="201" t="s">
        <v>177</v>
      </c>
      <c r="G41" s="222">
        <f>'Porfolio Characteristic Report'!G12</f>
        <v>3.68146158405</v>
      </c>
    </row>
    <row r="42" spans="2:7" ht="18.75" customHeight="1" x14ac:dyDescent="0.2">
      <c r="B42" s="203" t="s">
        <v>240</v>
      </c>
      <c r="C42" s="207">
        <f>'Porfolio Characteristic Report'!D15</f>
        <v>33.823247779999996</v>
      </c>
      <c r="F42" s="201" t="s">
        <v>105</v>
      </c>
      <c r="G42" s="222">
        <f>'Porfolio Characteristic Report'!G13</f>
        <v>-2.1494192236599998</v>
      </c>
    </row>
    <row r="43" spans="2:7" ht="18.75" customHeight="1" x14ac:dyDescent="0.2">
      <c r="B43" s="219" t="s">
        <v>199</v>
      </c>
      <c r="C43" s="221">
        <f>'Porfolio Characteristic Report'!D16</f>
        <v>41.328263744136805</v>
      </c>
      <c r="F43" s="201" t="s">
        <v>180</v>
      </c>
      <c r="G43" s="222">
        <f>'Porfolio Characteristic Report'!G14</f>
        <v>-2.2957191828100001</v>
      </c>
    </row>
    <row r="44" spans="2:7" ht="18.75" customHeight="1" x14ac:dyDescent="0.2">
      <c r="B44" s="203" t="s">
        <v>200</v>
      </c>
      <c r="C44" s="207">
        <f>'Porfolio Characteristic Report'!D17</f>
        <v>20.623967189995629</v>
      </c>
      <c r="F44" s="343" t="s">
        <v>206</v>
      </c>
      <c r="G44" s="343"/>
    </row>
    <row r="45" spans="2:7" ht="18.75" customHeight="1" x14ac:dyDescent="0.2">
      <c r="F45" s="201" t="s">
        <v>181</v>
      </c>
      <c r="G45" s="218">
        <f>'Porfolio Characteristic Report'!G16</f>
        <v>0.83354170139475514</v>
      </c>
    </row>
    <row r="46" spans="2:7" ht="18.75" customHeight="1" x14ac:dyDescent="0.2">
      <c r="F46" s="203" t="s">
        <v>182</v>
      </c>
      <c r="G46" s="217">
        <f>'Porfolio Characteristic Report'!G17</f>
        <v>-2.4684588709150188</v>
      </c>
    </row>
    <row r="47" spans="2:7" ht="18.75" customHeight="1" x14ac:dyDescent="0.2">
      <c r="F47" s="344" t="s">
        <v>244</v>
      </c>
      <c r="G47" s="345"/>
    </row>
    <row r="48" spans="2:7" ht="18.75" customHeight="1" x14ac:dyDescent="0.25">
      <c r="F48" s="301" t="s">
        <v>179</v>
      </c>
      <c r="G48" s="303">
        <f>'Porfolio Characteristic Report'!G19</f>
        <v>19.274202870152561</v>
      </c>
    </row>
    <row r="49" spans="6:7" ht="18.75" customHeight="1" x14ac:dyDescent="0.25">
      <c r="F49" s="302" t="s">
        <v>245</v>
      </c>
      <c r="G49" s="304">
        <f>'Porfolio Characteristic Report'!G20</f>
        <v>80.72579712984745</v>
      </c>
    </row>
    <row r="50" spans="6:7" ht="18.75" customHeight="1" x14ac:dyDescent="0.2">
      <c r="F50" s="344" t="s">
        <v>195</v>
      </c>
      <c r="G50" s="345"/>
    </row>
    <row r="51" spans="6:7" ht="18.75" customHeight="1" x14ac:dyDescent="0.25">
      <c r="F51" s="301" t="s">
        <v>204</v>
      </c>
      <c r="G51" s="305">
        <f>'Porfolio Characteristic Report'!G22</f>
        <v>2.0746887966804977</v>
      </c>
    </row>
    <row r="52" spans="6:7" ht="18.75" customHeight="1" x14ac:dyDescent="0.25">
      <c r="F52" s="302" t="s">
        <v>205</v>
      </c>
      <c r="G52" s="306">
        <f>'Porfolio Characteristic Report'!G23</f>
        <v>-6.7385558875786247</v>
      </c>
    </row>
  </sheetData>
  <mergeCells count="20">
    <mergeCell ref="F50:G50"/>
    <mergeCell ref="B7:G7"/>
    <mergeCell ref="F38:G38"/>
    <mergeCell ref="F44:G44"/>
    <mergeCell ref="F26:G26"/>
    <mergeCell ref="F29:G29"/>
    <mergeCell ref="F35:G35"/>
    <mergeCell ref="F9:G9"/>
    <mergeCell ref="F13:G13"/>
    <mergeCell ref="F17:G17"/>
    <mergeCell ref="F20:G20"/>
    <mergeCell ref="B35:C35"/>
    <mergeCell ref="B39:C39"/>
    <mergeCell ref="B26:C26"/>
    <mergeCell ref="B29:C29"/>
    <mergeCell ref="B9:C9"/>
    <mergeCell ref="B20:C20"/>
    <mergeCell ref="B13:C13"/>
    <mergeCell ref="B17:C17"/>
    <mergeCell ref="F47:G47"/>
  </mergeCells>
  <printOptions horizontalCentered="1"/>
  <pageMargins left="0.7" right="0.7" top="0.75" bottom="0.75" header="0.3" footer="0.3"/>
  <pageSetup scale="5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0:K18"/>
  <sheetViews>
    <sheetView topLeftCell="A3" workbookViewId="0">
      <selection activeCell="O34" sqref="O34"/>
    </sheetView>
  </sheetViews>
  <sheetFormatPr defaultRowHeight="12.75" x14ac:dyDescent="0.2"/>
  <cols>
    <col min="3" max="3" width="33.42578125" customWidth="1"/>
  </cols>
  <sheetData>
    <row r="10" spans="3:11" ht="15.75" x14ac:dyDescent="0.2">
      <c r="C10" s="215" t="s">
        <v>188</v>
      </c>
      <c r="D10" s="347" t="s">
        <v>193</v>
      </c>
      <c r="E10" s="348"/>
      <c r="F10" s="349"/>
      <c r="G10" s="350" t="s">
        <v>194</v>
      </c>
      <c r="H10" s="350"/>
      <c r="I10" s="350"/>
      <c r="J10" s="350"/>
      <c r="K10" s="351"/>
    </row>
    <row r="11" spans="3:11" ht="15.75" x14ac:dyDescent="0.2">
      <c r="C11" s="200"/>
      <c r="D11" s="239">
        <v>-25</v>
      </c>
      <c r="E11" s="240" t="s">
        <v>184</v>
      </c>
      <c r="F11" s="242" t="s">
        <v>189</v>
      </c>
      <c r="G11" s="240" t="s">
        <v>190</v>
      </c>
      <c r="H11" s="240" t="s">
        <v>185</v>
      </c>
      <c r="I11" s="240" t="s">
        <v>191</v>
      </c>
      <c r="J11" s="240" t="s">
        <v>192</v>
      </c>
      <c r="K11" s="241" t="s">
        <v>183</v>
      </c>
    </row>
    <row r="12" spans="3:11" ht="15.75" x14ac:dyDescent="0.2">
      <c r="C12" s="213" t="s">
        <v>183</v>
      </c>
      <c r="D12" s="243">
        <v>2.8</v>
      </c>
      <c r="E12" s="244">
        <v>4.0999999999999996</v>
      </c>
      <c r="F12" s="245">
        <v>6</v>
      </c>
      <c r="G12" s="244">
        <v>0.7</v>
      </c>
      <c r="H12" s="244">
        <v>0.2</v>
      </c>
      <c r="I12" s="244">
        <v>2.1</v>
      </c>
      <c r="J12" s="244">
        <v>1.1000000000000001</v>
      </c>
      <c r="K12" s="244">
        <v>4.0999999999999996</v>
      </c>
    </row>
    <row r="13" spans="3:11" ht="15.75" x14ac:dyDescent="0.2">
      <c r="C13" s="214" t="s">
        <v>139</v>
      </c>
      <c r="D13" s="246">
        <v>-5.0999999999999996</v>
      </c>
      <c r="E13" s="247">
        <v>-4.5</v>
      </c>
      <c r="F13" s="248">
        <v>-3.3</v>
      </c>
      <c r="G13" s="247">
        <v>4.9000000000000004</v>
      </c>
      <c r="H13" s="247">
        <v>1.1000000000000001</v>
      </c>
      <c r="I13" s="247">
        <v>-6.7</v>
      </c>
      <c r="J13" s="247">
        <v>-3.9</v>
      </c>
      <c r="K13" s="247">
        <v>-4.7</v>
      </c>
    </row>
    <row r="14" spans="3:11" ht="15.75" x14ac:dyDescent="0.2">
      <c r="C14" s="214" t="s">
        <v>173</v>
      </c>
      <c r="D14" s="246">
        <v>5.8</v>
      </c>
      <c r="E14" s="247">
        <v>7.6</v>
      </c>
      <c r="F14" s="248">
        <v>9.4</v>
      </c>
      <c r="G14" s="247">
        <v>1.6</v>
      </c>
      <c r="H14" s="247">
        <v>2.2999999999999998</v>
      </c>
      <c r="I14" s="247">
        <v>2.8</v>
      </c>
      <c r="J14" s="247">
        <v>1.1000000000000001</v>
      </c>
      <c r="K14" s="247">
        <v>7.8</v>
      </c>
    </row>
    <row r="15" spans="3:11" ht="15.75" x14ac:dyDescent="0.2">
      <c r="C15" s="214" t="s">
        <v>174</v>
      </c>
      <c r="D15" s="246">
        <v>4.0999999999999996</v>
      </c>
      <c r="E15" s="247">
        <v>3.9</v>
      </c>
      <c r="F15" s="248">
        <v>3.6</v>
      </c>
      <c r="G15" s="247">
        <v>-0.7</v>
      </c>
      <c r="H15" s="247">
        <v>0.4</v>
      </c>
      <c r="I15" s="247">
        <v>2.9</v>
      </c>
      <c r="J15" s="247">
        <v>1.4</v>
      </c>
      <c r="K15" s="247">
        <v>4</v>
      </c>
    </row>
    <row r="16" spans="3:11" ht="15.75" x14ac:dyDescent="0.2">
      <c r="C16" s="214" t="s">
        <v>186</v>
      </c>
      <c r="D16" s="246">
        <v>-8.6</v>
      </c>
      <c r="E16" s="247">
        <v>-8.6</v>
      </c>
      <c r="F16" s="248">
        <v>-8.6999999999999993</v>
      </c>
      <c r="G16" s="247">
        <v>-5</v>
      </c>
      <c r="H16" s="247">
        <v>-3.7</v>
      </c>
      <c r="I16" s="247">
        <v>0</v>
      </c>
      <c r="J16" s="247">
        <v>0</v>
      </c>
      <c r="K16" s="247">
        <v>-8.6</v>
      </c>
    </row>
    <row r="17" spans="3:11" ht="15.75" x14ac:dyDescent="0.2">
      <c r="C17" s="214" t="s">
        <v>196</v>
      </c>
      <c r="D17" s="246">
        <v>1.9</v>
      </c>
      <c r="E17" s="247">
        <v>1</v>
      </c>
      <c r="F17" s="248">
        <v>0.4</v>
      </c>
      <c r="G17" s="247">
        <v>0</v>
      </c>
      <c r="H17" s="247">
        <v>0</v>
      </c>
      <c r="I17" s="247">
        <v>0.5</v>
      </c>
      <c r="J17" s="247">
        <v>0.4</v>
      </c>
      <c r="K17" s="247">
        <v>1</v>
      </c>
    </row>
    <row r="18" spans="3:11" ht="15.75" x14ac:dyDescent="0.2">
      <c r="C18" s="214" t="s">
        <v>187</v>
      </c>
      <c r="D18" s="247">
        <v>4.8</v>
      </c>
      <c r="E18" s="247">
        <v>4.5999999999999996</v>
      </c>
      <c r="F18" s="247">
        <v>4.5</v>
      </c>
      <c r="G18" s="247">
        <v>-0.1</v>
      </c>
      <c r="H18" s="247">
        <v>0.1</v>
      </c>
      <c r="I18" s="247">
        <v>2.6</v>
      </c>
      <c r="J18" s="247">
        <v>2</v>
      </c>
      <c r="K18" s="247">
        <v>4.5999999999999996</v>
      </c>
    </row>
  </sheetData>
  <mergeCells count="2">
    <mergeCell ref="D10:F10"/>
    <mergeCell ref="G10:K10"/>
  </mergeCells>
  <printOptions horizontalCentered="1"/>
  <pageMargins left="0.7" right="0.7" top="0.75" bottom="0.75" header="0.3" footer="0.3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C6:G24"/>
  <sheetViews>
    <sheetView workbookViewId="0">
      <selection activeCell="C6" sqref="C6:G11"/>
    </sheetView>
  </sheetViews>
  <sheetFormatPr defaultRowHeight="12.75" x14ac:dyDescent="0.2"/>
  <cols>
    <col min="3" max="3" width="30.7109375" customWidth="1"/>
    <col min="4" max="4" width="16.5703125" customWidth="1"/>
    <col min="6" max="6" width="52.28515625" customWidth="1"/>
    <col min="7" max="7" width="35.85546875" customWidth="1"/>
  </cols>
  <sheetData>
    <row r="6" spans="3:7" ht="21" x14ac:dyDescent="0.2">
      <c r="C6" s="298" t="s">
        <v>248</v>
      </c>
      <c r="D6" s="299"/>
      <c r="E6" s="281"/>
      <c r="F6" s="298" t="s">
        <v>197</v>
      </c>
      <c r="G6" s="299"/>
    </row>
    <row r="7" spans="3:7" ht="18.75" x14ac:dyDescent="0.3">
      <c r="C7" s="282" t="s">
        <v>249</v>
      </c>
      <c r="D7" s="283">
        <v>266619061.19999999</v>
      </c>
      <c r="E7" s="281"/>
      <c r="F7" s="284" t="s">
        <v>234</v>
      </c>
      <c r="G7" s="285">
        <v>34.644649999999999</v>
      </c>
    </row>
    <row r="8" spans="3:7" ht="21" x14ac:dyDescent="0.3">
      <c r="C8" s="298" t="s">
        <v>175</v>
      </c>
      <c r="D8" s="299"/>
      <c r="E8" s="281"/>
      <c r="F8" s="284" t="s">
        <v>235</v>
      </c>
      <c r="G8" s="285">
        <v>199.30398</v>
      </c>
    </row>
    <row r="9" spans="3:7" ht="21" x14ac:dyDescent="0.3">
      <c r="C9" s="286" t="s">
        <v>233</v>
      </c>
      <c r="D9" s="287">
        <v>347.78267776343262</v>
      </c>
      <c r="E9" s="281"/>
      <c r="F9" s="298" t="s">
        <v>207</v>
      </c>
      <c r="G9" s="299"/>
    </row>
    <row r="10" spans="3:7" ht="18.75" x14ac:dyDescent="0.3">
      <c r="C10" s="313" t="s">
        <v>202</v>
      </c>
      <c r="D10" s="314">
        <v>257.03046243665193</v>
      </c>
      <c r="E10" s="281"/>
      <c r="F10" s="288" t="s">
        <v>236</v>
      </c>
      <c r="G10" s="289">
        <v>3.0278527147099998</v>
      </c>
    </row>
    <row r="11" spans="3:7" ht="18.75" x14ac:dyDescent="0.3">
      <c r="C11" s="311" t="s">
        <v>246</v>
      </c>
      <c r="D11" s="312">
        <v>7.1777898960774102</v>
      </c>
      <c r="E11" s="281"/>
      <c r="F11" s="284" t="s">
        <v>237</v>
      </c>
      <c r="G11" s="290">
        <v>29.8644795051</v>
      </c>
    </row>
    <row r="12" spans="3:7" ht="21" x14ac:dyDescent="0.3">
      <c r="C12" s="352" t="s">
        <v>198</v>
      </c>
      <c r="D12" s="353"/>
      <c r="E12" s="281"/>
      <c r="F12" s="284" t="s">
        <v>239</v>
      </c>
      <c r="G12" s="290">
        <v>3.68146158405</v>
      </c>
    </row>
    <row r="13" spans="3:7" ht="18.75" x14ac:dyDescent="0.3">
      <c r="C13" s="291" t="s">
        <v>139</v>
      </c>
      <c r="D13" s="292">
        <v>85.084871829999997</v>
      </c>
      <c r="E13" s="281"/>
      <c r="F13" s="284" t="s">
        <v>241</v>
      </c>
      <c r="G13" s="290">
        <v>-2.1494192236599998</v>
      </c>
    </row>
    <row r="14" spans="3:7" ht="18.75" x14ac:dyDescent="0.3">
      <c r="C14" s="284" t="s">
        <v>238</v>
      </c>
      <c r="D14" s="285">
        <v>23.697624489999999</v>
      </c>
      <c r="E14" s="281"/>
      <c r="F14" s="284" t="s">
        <v>180</v>
      </c>
      <c r="G14" s="290">
        <v>-2.2957191828100001</v>
      </c>
    </row>
    <row r="15" spans="3:7" ht="21" x14ac:dyDescent="0.3">
      <c r="C15" s="284" t="s">
        <v>240</v>
      </c>
      <c r="D15" s="285">
        <v>33.823247779999996</v>
      </c>
      <c r="E15" s="281"/>
      <c r="F15" s="298" t="s">
        <v>206</v>
      </c>
      <c r="G15" s="299"/>
    </row>
    <row r="16" spans="3:7" ht="18.75" x14ac:dyDescent="0.3">
      <c r="C16" s="281" t="s">
        <v>242</v>
      </c>
      <c r="D16" s="281">
        <v>41.328263744136805</v>
      </c>
      <c r="E16" s="281"/>
      <c r="F16" s="288" t="s">
        <v>181</v>
      </c>
      <c r="G16" s="293">
        <v>0.83354170139475514</v>
      </c>
    </row>
    <row r="17" spans="3:7" ht="18.75" x14ac:dyDescent="0.3">
      <c r="C17" s="281" t="s">
        <v>243</v>
      </c>
      <c r="D17" s="281">
        <v>20.623967189995629</v>
      </c>
      <c r="E17" s="281"/>
      <c r="F17" s="284" t="s">
        <v>182</v>
      </c>
      <c r="G17" s="294">
        <v>-2.4684588709150188</v>
      </c>
    </row>
    <row r="18" spans="3:7" ht="21" x14ac:dyDescent="0.2">
      <c r="C18" s="281"/>
      <c r="D18" s="281"/>
      <c r="E18" s="281"/>
      <c r="F18" s="298" t="s">
        <v>244</v>
      </c>
      <c r="G18" s="299"/>
    </row>
    <row r="19" spans="3:7" ht="18.75" x14ac:dyDescent="0.3">
      <c r="C19" s="281"/>
      <c r="D19" s="281"/>
      <c r="E19" s="281"/>
      <c r="F19" s="288" t="s">
        <v>179</v>
      </c>
      <c r="G19" s="295">
        <v>19.274202870152561</v>
      </c>
    </row>
    <row r="20" spans="3:7" ht="18.75" x14ac:dyDescent="0.3">
      <c r="C20" s="296"/>
      <c r="D20" s="281"/>
      <c r="E20" s="281"/>
      <c r="F20" s="284" t="s">
        <v>245</v>
      </c>
      <c r="G20" s="297">
        <v>80.72579712984745</v>
      </c>
    </row>
    <row r="21" spans="3:7" ht="21" x14ac:dyDescent="0.25">
      <c r="C21" s="296"/>
      <c r="D21" s="281"/>
      <c r="E21" s="281"/>
      <c r="F21" s="298" t="s">
        <v>195</v>
      </c>
      <c r="G21" s="299"/>
    </row>
    <row r="22" spans="3:7" ht="18.75" x14ac:dyDescent="0.3">
      <c r="C22" s="296"/>
      <c r="D22" s="281"/>
      <c r="E22" s="281"/>
      <c r="F22" s="288" t="s">
        <v>204</v>
      </c>
      <c r="G22" s="289">
        <v>2.0746887966804977</v>
      </c>
    </row>
    <row r="23" spans="3:7" ht="18.75" x14ac:dyDescent="0.3">
      <c r="C23" s="296"/>
      <c r="D23" s="281"/>
      <c r="E23" s="281"/>
      <c r="F23" s="284" t="s">
        <v>205</v>
      </c>
      <c r="G23" s="294">
        <v>-6.7385558875786247</v>
      </c>
    </row>
    <row r="24" spans="3:7" ht="15.75" x14ac:dyDescent="0.25">
      <c r="C24" s="296"/>
      <c r="D24" s="281"/>
      <c r="E24" s="281"/>
      <c r="F24" s="281"/>
      <c r="G24" s="281"/>
    </row>
  </sheetData>
  <mergeCells count="1">
    <mergeCell ref="C12:D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TOC</vt:lpstr>
      <vt:lpstr>Draw Ups and Drawdowns</vt:lpstr>
      <vt:lpstr>Treasury Yield Curve Level&amp;chg</vt:lpstr>
      <vt:lpstr>Distribution of 1 day yield chg</vt:lpstr>
      <vt:lpstr>Daily Tsy Yield Curve Rates</vt:lpstr>
      <vt:lpstr>Historical IOS Carry</vt:lpstr>
      <vt:lpstr>IOS OAS &amp; Universe Refi</vt:lpstr>
      <vt:lpstr>Refinanceable &amp; Mtg Rate</vt:lpstr>
      <vt:lpstr>Refinaneable Universe</vt:lpstr>
      <vt:lpstr>Prepay Risk vs IOS OAS</vt:lpstr>
      <vt:lpstr>Sonata Prepay Risk vs IOS OAS</vt:lpstr>
      <vt:lpstr>Cello Net IO &amp; CMO MV % of NAV </vt:lpstr>
      <vt:lpstr>Cello Net IO &amp; CMO MV QT</vt:lpstr>
      <vt:lpstr>Sonata Net IO &amp; CMO MV % of NAV</vt:lpstr>
      <vt:lpstr>Sonata Net IO &amp; CMO MV QT</vt:lpstr>
      <vt:lpstr>Perf S&amp;P Worst 10 Months</vt:lpstr>
      <vt:lpstr>Perf S&amp;P Best 10 Months</vt:lpstr>
      <vt:lpstr>Net IO Raw Data</vt:lpstr>
      <vt:lpstr>Net IO Raw Data QT</vt:lpstr>
      <vt:lpstr>CMO MV Raw</vt:lpstr>
      <vt:lpstr>Sonata Net IO Raw Data</vt:lpstr>
      <vt:lpstr>Sonata Net IO Raw Data QT</vt:lpstr>
      <vt:lpstr>Sonata CMO MV Raw</vt:lpstr>
      <vt:lpstr>CMO MV IQ Raw</vt:lpstr>
      <vt:lpstr>Sheet3</vt:lpstr>
      <vt:lpstr>Portfolio Summary</vt:lpstr>
      <vt:lpstr>Portfolio IR Exposures</vt:lpstr>
      <vt:lpstr>Porfolio Characteristic Report</vt:lpstr>
      <vt:lpstr>AsOfDate</vt:lpstr>
      <vt:lpstr>'Net IO Raw Data QT'!CurrentCoupon</vt:lpstr>
      <vt:lpstr>'Sonata Net IO Raw Data QT'!CurrentCoupon</vt:lpstr>
      <vt:lpstr>CurrentCoupon</vt:lpstr>
      <vt:lpstr>'Net IO Raw Data QT'!CurrentCouponAsOfDate</vt:lpstr>
      <vt:lpstr>'Sonata Net IO Raw Data QT'!CurrentCouponAsOfDate</vt:lpstr>
      <vt:lpstr>CurrentCouponAsOfDate</vt:lpstr>
      <vt:lpstr>Frm30yrDate</vt:lpstr>
      <vt:lpstr>LatestThursday</vt:lpstr>
      <vt:lpstr>PreviousMonthDate</vt:lpstr>
      <vt:lpstr>'Cello Net IO &amp; CMO MV % of NAV '!Print_Area</vt:lpstr>
      <vt:lpstr>'Cello Net IO &amp; CMO MV QT'!Print_Area</vt:lpstr>
      <vt:lpstr>'Portfolio Summary'!Print_Area</vt:lpstr>
      <vt:lpstr>'Refinanceable &amp; Mtg Rate'!Print_Area</vt:lpstr>
      <vt:lpstr>'Sonata Net IO &amp; CMO MV % of NAV'!Print_Area</vt:lpstr>
      <vt:lpstr>'Sonata Net IO &amp; CMO MV QT'!Print_Area</vt:lpstr>
      <vt:lpstr>RefinaneableUniverseAsOf</vt:lpstr>
      <vt:lpstr>RefinaneableUniverseLatestThursday</vt:lpstr>
      <vt:lpstr>RefinaneableUniversePreviousMonthDate</vt:lpstr>
      <vt:lpstr>'Daily Tsy Yield Curve Rates'!YieldCurve2014</vt:lpstr>
      <vt:lpstr>'Daily Tsy Yield Curve Rates'!YieldCurve2015</vt:lpstr>
      <vt:lpstr>'Daily Tsy Yield Curve Rates'!YieldCurve2016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</dc:creator>
  <cp:lastModifiedBy>Heather Hart</cp:lastModifiedBy>
  <cp:lastPrinted>2016-06-14T20:00:32Z</cp:lastPrinted>
  <dcterms:created xsi:type="dcterms:W3CDTF">2013-09-09T22:20:11Z</dcterms:created>
  <dcterms:modified xsi:type="dcterms:W3CDTF">2016-08-18T13:26:48Z</dcterms:modified>
</cp:coreProperties>
</file>